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4.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5.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6.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updateLinks="never" codeName="ThisWorkbook" defaultThemeVersion="166925"/>
  <xr:revisionPtr revIDLastSave="0" documentId="13_ncr:1_{EE459BB5-07EF-4A95-A1C8-2D04B423E724}" xr6:coauthVersionLast="47" xr6:coauthVersionMax="47" xr10:uidLastSave="{00000000-0000-0000-0000-000000000000}"/>
  <workbookProtection workbookAlgorithmName="SHA-512" workbookHashValue="erWVl5fvd0OmnOhMrv55s5R0psrAQ0CpfXW3cUdxWxOBWmL7Pj7pA6AtHnGLP4f6ljKE67gbwn/vGfr6uaf7gA==" workbookSaltValue="R/aYkfLaQ8VUm6rgIn9SCQ==" workbookSpinCount="100000" lockStructure="1"/>
  <bookViews>
    <workbookView xWindow="6255" yWindow="-15660" windowWidth="14100" windowHeight="10620" tabRatio="864" firstSheet="1" activeTab="1" xr2:uid="{EBB889D0-EBF3-4FE2-B04C-ED01BFFB8AE0}"/>
  </bookViews>
  <sheets>
    <sheet name="目次" sheetId="26" r:id="rId1"/>
    <sheet name="チェックシート" sheetId="25" r:id="rId2"/>
    <sheet name="1_入力シート【基本情報】" sheetId="2" r:id="rId3"/>
    <sheet name="2_入力シート【検査結果表】 防火扉" sheetId="3" r:id="rId4"/>
    <sheet name="3_入力シート【検査結果表】防火シャッター" sheetId="6" r:id="rId5"/>
    <sheet name="4_入力シート【検査結果表】 耐火クロススクリーン" sheetId="4" r:id="rId6"/>
    <sheet name="5_入力シート【検査結果表】 ドレンチャーその他" sheetId="5" r:id="rId7"/>
    <sheet name="6_入力シート【写真】 " sheetId="19" r:id="rId8"/>
    <sheet name="7_入力シート【図面】" sheetId="8" r:id="rId9"/>
    <sheet name="＜入力不要＞報告書" sheetId="10" r:id="rId10"/>
    <sheet name="＜入力不要＞概要書" sheetId="11" r:id="rId11"/>
    <sheet name="＜入力不要＞防火扉" sheetId="12" r:id="rId12"/>
    <sheet name="＜入力不要＞防火シャッター" sheetId="15" r:id="rId13"/>
    <sheet name="＜入力不要＞耐火クロススクリーン" sheetId="13" r:id="rId14"/>
    <sheet name="＜入力不要＞ドレンチャーその他" sheetId="14" r:id="rId15"/>
    <sheet name="リンクシート" sheetId="1" state="hidden" r:id="rId16"/>
    <sheet name="CSVシート" sheetId="16" state="hidden" r:id="rId17"/>
    <sheet name="概要書リンクシート" sheetId="20" state="hidden" r:id="rId18"/>
    <sheet name="概要書CSVシート" sheetId="21" state="hidden" r:id="rId19"/>
    <sheet name="京都市リンクシート" sheetId="23" state="hidden" r:id="rId20"/>
    <sheet name="京都市CSVシート" sheetId="24" state="hidden" r:id="rId21"/>
    <sheet name="プルダウン選択肢" sheetId="9" state="hidden" r:id="rId22"/>
  </sheets>
  <definedNames>
    <definedName name="_xlnm._FilterDatabase" localSheetId="16" hidden="1">CSVシート!$C$4:$C$16375</definedName>
    <definedName name="_xlnm._FilterDatabase" localSheetId="15" hidden="1">リンクシート!$E$1:$P$1662</definedName>
    <definedName name="_xlnm._FilterDatabase" localSheetId="17" hidden="1">概要書リンクシート!$A$1:$Z$113</definedName>
    <definedName name="_xlnm.Print_Area" localSheetId="14">'＜入力不要＞ドレンチャーその他'!$A$1:$I$49</definedName>
    <definedName name="_xlnm.Print_Area" localSheetId="10">'＜入力不要＞概要書'!$A$1:$AT$134</definedName>
    <definedName name="_xlnm.Print_Area" localSheetId="13">'＜入力不要＞耐火クロススクリーン'!$A$1:$I$57</definedName>
    <definedName name="_xlnm.Print_Area" localSheetId="9">'＜入力不要＞報告書'!$A$1:$AT$213</definedName>
    <definedName name="_xlnm.Print_Area" localSheetId="12">'＜入力不要＞防火シャッター'!$A$1:$I$66</definedName>
    <definedName name="_xlnm.Print_Area" localSheetId="11">'＜入力不要＞防火扉'!$A$1:$I$52</definedName>
    <definedName name="_xlnm.Print_Area" localSheetId="2">'1_入力シート【基本情報】'!$J$1:$CU$153</definedName>
    <definedName name="_xlnm.Print_Area" localSheetId="3">'2_入力シート【検査結果表】 防火扉'!$M$4:$CV$58</definedName>
    <definedName name="_xlnm.Print_Area" localSheetId="4">'3_入力シート【検査結果表】防火シャッター'!$M$8:$CV$66</definedName>
    <definedName name="_xlnm.Print_Area" localSheetId="5">'4_入力シート【検査結果表】 耐火クロススクリーン'!$M$8:$CV$64</definedName>
    <definedName name="_xlnm.Print_Area" localSheetId="6">'5_入力シート【検査結果表】 ドレンチャーその他'!$M$8:$CV$69</definedName>
    <definedName name="_xlnm.Print_Area" localSheetId="7">'6_入力シート【写真】 '!$A$7:$AU$604</definedName>
    <definedName name="_xlnm.Print_Area" localSheetId="1">チェックシート!$A$3:$H$50</definedName>
    <definedName name="_xlnm.Print_Titles" localSheetId="14">'＜入力不要＞ドレンチャーその他'!$1:$1</definedName>
    <definedName name="_xlnm.Print_Titles" localSheetId="10">'＜入力不要＞概要書'!$2:$5</definedName>
    <definedName name="_xlnm.Print_Titles" localSheetId="13">'＜入力不要＞耐火クロススクリーン'!$1:$1</definedName>
    <definedName name="_xlnm.Print_Titles" localSheetId="9">'＜入力不要＞報告書'!$2:$4</definedName>
    <definedName name="_xlnm.Print_Titles" localSheetId="12">'＜入力不要＞防火シャッター'!$1:$1</definedName>
    <definedName name="_xlnm.Print_Titles" localSheetId="11">'＜入力不要＞防火扉'!$1:$1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72" i="2" l="1"/>
  <c r="EG67" i="2" l="1"/>
  <c r="BV67" i="2" s="1"/>
  <c r="EG65" i="2"/>
  <c r="BV64" i="2" s="1"/>
  <c r="EM72" i="2"/>
  <c r="BU67" i="2" l="1"/>
  <c r="BU65" i="2"/>
  <c r="BM66" i="2"/>
  <c r="AB36" i="2" l="1"/>
  <c r="EW37" i="2" l="1"/>
  <c r="G38" i="23" s="1"/>
  <c r="J38" i="23" s="1"/>
  <c r="AG2" i="24" s="1"/>
  <c r="E8" i="20" l="1"/>
  <c r="GL74" i="5"/>
  <c r="GK74" i="5"/>
  <c r="GJ74" i="5"/>
  <c r="GL73" i="5"/>
  <c r="GK73" i="5"/>
  <c r="GJ73" i="5"/>
  <c r="GL72" i="5"/>
  <c r="GK72" i="5"/>
  <c r="GJ72" i="5"/>
  <c r="GL71" i="5"/>
  <c r="GK71" i="5"/>
  <c r="GJ71" i="5"/>
  <c r="GL70" i="5"/>
  <c r="GK70" i="5"/>
  <c r="GJ70" i="5"/>
  <c r="GL69" i="5"/>
  <c r="GK69" i="5"/>
  <c r="GJ69" i="5"/>
  <c r="GL68" i="5"/>
  <c r="GK68" i="5"/>
  <c r="GJ68" i="5"/>
  <c r="GL67" i="5"/>
  <c r="GK67" i="5"/>
  <c r="GJ67" i="5"/>
  <c r="GL66" i="5"/>
  <c r="GK66" i="5"/>
  <c r="GJ66" i="5"/>
  <c r="GL65" i="5"/>
  <c r="GK65" i="5"/>
  <c r="GJ65" i="5"/>
  <c r="GL64" i="5"/>
  <c r="GK64" i="5"/>
  <c r="GJ64" i="5"/>
  <c r="GL63" i="5"/>
  <c r="GK63" i="5"/>
  <c r="GJ63" i="5"/>
  <c r="GL62" i="5"/>
  <c r="GK62" i="5"/>
  <c r="GJ62" i="5"/>
  <c r="GL61" i="5"/>
  <c r="GK61" i="5"/>
  <c r="GJ61" i="5"/>
  <c r="GL60" i="5"/>
  <c r="GK60" i="5"/>
  <c r="GJ60" i="5"/>
  <c r="GL42" i="5"/>
  <c r="GK42" i="5"/>
  <c r="GJ42" i="5"/>
  <c r="GL41" i="5"/>
  <c r="GK41" i="5"/>
  <c r="GJ41" i="5"/>
  <c r="GL40" i="5"/>
  <c r="GK40" i="5"/>
  <c r="GJ40" i="5"/>
  <c r="GL39" i="5"/>
  <c r="GK39" i="5"/>
  <c r="GJ39" i="5"/>
  <c r="GL38" i="5"/>
  <c r="GK38" i="5"/>
  <c r="GJ38" i="5"/>
  <c r="GL37" i="5"/>
  <c r="GK37" i="5"/>
  <c r="GJ37" i="5"/>
  <c r="GL36" i="5"/>
  <c r="GK36" i="5"/>
  <c r="GJ36" i="5"/>
  <c r="GL35" i="5"/>
  <c r="GK35" i="5"/>
  <c r="GJ35" i="5"/>
  <c r="GL34" i="5"/>
  <c r="GK34" i="5"/>
  <c r="GJ34" i="5"/>
  <c r="GL33" i="5"/>
  <c r="GK33" i="5"/>
  <c r="GJ33" i="5"/>
  <c r="GL32" i="5"/>
  <c r="GK32" i="5"/>
  <c r="GJ32" i="5"/>
  <c r="GL31" i="5"/>
  <c r="GK31" i="5"/>
  <c r="GJ31" i="5"/>
  <c r="GL30" i="5"/>
  <c r="GK30" i="5"/>
  <c r="GJ30" i="5"/>
  <c r="GL29" i="5"/>
  <c r="GK29" i="5"/>
  <c r="GJ29" i="5"/>
  <c r="GL28" i="5"/>
  <c r="GK28" i="5"/>
  <c r="GJ28" i="5"/>
  <c r="GL27" i="5"/>
  <c r="GK27" i="5"/>
  <c r="GJ27" i="5"/>
  <c r="GL26" i="5"/>
  <c r="GK26" i="5"/>
  <c r="GJ26" i="5"/>
  <c r="GL25" i="5"/>
  <c r="GK25" i="5"/>
  <c r="GJ25" i="5"/>
  <c r="GL24" i="5"/>
  <c r="GK24" i="5"/>
  <c r="GJ24" i="5"/>
  <c r="GL23" i="5"/>
  <c r="GK23" i="5"/>
  <c r="GJ23" i="5"/>
  <c r="GL22" i="5"/>
  <c r="GK22" i="5"/>
  <c r="GJ22" i="5"/>
  <c r="GL21" i="5"/>
  <c r="GK21" i="5"/>
  <c r="GJ21" i="5"/>
  <c r="GL20" i="5"/>
  <c r="GK20" i="5"/>
  <c r="GJ20" i="5"/>
  <c r="GL19" i="5"/>
  <c r="GK19" i="5"/>
  <c r="GJ19" i="5"/>
  <c r="GL18" i="5"/>
  <c r="GK18" i="5"/>
  <c r="GJ18" i="5"/>
  <c r="GL17" i="5"/>
  <c r="GK17" i="5"/>
  <c r="GJ17" i="5"/>
  <c r="GI17" i="5"/>
  <c r="GM71" i="4"/>
  <c r="GL71" i="4"/>
  <c r="GK71" i="4"/>
  <c r="GM70" i="4"/>
  <c r="GL70" i="4"/>
  <c r="GK70" i="4"/>
  <c r="GM69" i="4"/>
  <c r="GL69" i="4"/>
  <c r="GK69" i="4"/>
  <c r="GM68" i="4"/>
  <c r="GL68" i="4"/>
  <c r="GK68" i="4"/>
  <c r="GM67" i="4"/>
  <c r="GL67" i="4"/>
  <c r="GK67" i="4"/>
  <c r="GM66" i="4"/>
  <c r="GL66" i="4"/>
  <c r="GK66" i="4"/>
  <c r="GM65" i="4"/>
  <c r="GL65" i="4"/>
  <c r="GK65" i="4"/>
  <c r="GM64" i="4"/>
  <c r="GL64" i="4"/>
  <c r="GK64" i="4"/>
  <c r="GM63" i="4"/>
  <c r="GL63" i="4"/>
  <c r="GK63" i="4"/>
  <c r="GM62" i="4"/>
  <c r="GL62" i="4"/>
  <c r="GK62" i="4"/>
  <c r="GM61" i="4"/>
  <c r="GL61" i="4"/>
  <c r="GK61" i="4"/>
  <c r="GM60" i="4"/>
  <c r="GL60" i="4"/>
  <c r="GK60" i="4"/>
  <c r="GM59" i="4"/>
  <c r="GL59" i="4"/>
  <c r="GK59" i="4"/>
  <c r="GM58" i="4"/>
  <c r="GL58" i="4"/>
  <c r="GK58" i="4"/>
  <c r="GM57" i="4"/>
  <c r="GL57" i="4"/>
  <c r="GK57" i="4"/>
  <c r="GM39" i="4"/>
  <c r="GL39" i="4"/>
  <c r="GK39" i="4"/>
  <c r="GM38" i="4"/>
  <c r="GL38" i="4"/>
  <c r="GK38" i="4"/>
  <c r="GM37" i="4"/>
  <c r="GL37" i="4"/>
  <c r="GK37" i="4"/>
  <c r="GM36" i="4"/>
  <c r="GL36" i="4"/>
  <c r="GK36" i="4"/>
  <c r="GM35" i="4"/>
  <c r="GL35" i="4"/>
  <c r="GK35" i="4"/>
  <c r="GM34" i="4"/>
  <c r="GL34" i="4"/>
  <c r="GK34" i="4"/>
  <c r="GM33" i="4"/>
  <c r="GL33" i="4"/>
  <c r="GK33" i="4"/>
  <c r="GM32" i="4"/>
  <c r="GL32" i="4"/>
  <c r="GK32" i="4"/>
  <c r="GM31" i="4"/>
  <c r="GL31" i="4"/>
  <c r="GK31" i="4"/>
  <c r="GM30" i="4"/>
  <c r="GL30" i="4"/>
  <c r="GK30" i="4"/>
  <c r="GM29" i="4"/>
  <c r="GL29" i="4"/>
  <c r="GK29" i="4"/>
  <c r="GM28" i="4"/>
  <c r="GL28" i="4"/>
  <c r="GK28" i="4"/>
  <c r="GM27" i="4"/>
  <c r="GL27" i="4"/>
  <c r="GK27" i="4"/>
  <c r="GM26" i="4"/>
  <c r="GL26" i="4"/>
  <c r="GK26" i="4"/>
  <c r="GM25" i="4"/>
  <c r="GL25" i="4"/>
  <c r="GK25" i="4"/>
  <c r="GM24" i="4"/>
  <c r="GL24" i="4"/>
  <c r="GK24" i="4"/>
  <c r="GM23" i="4"/>
  <c r="GL23" i="4"/>
  <c r="GK23" i="4"/>
  <c r="GM22" i="4"/>
  <c r="GL22" i="4"/>
  <c r="GK22" i="4"/>
  <c r="GM21" i="4"/>
  <c r="GL21" i="4"/>
  <c r="GK21" i="4"/>
  <c r="GM20" i="4"/>
  <c r="GL20" i="4"/>
  <c r="GK20" i="4"/>
  <c r="GM19" i="4"/>
  <c r="GL19" i="4"/>
  <c r="GK19" i="4"/>
  <c r="GM18" i="4"/>
  <c r="GL18" i="4"/>
  <c r="GK18" i="4"/>
  <c r="GM17" i="4"/>
  <c r="GL17" i="4"/>
  <c r="GK17" i="4"/>
  <c r="I13" i="15"/>
  <c r="I16" i="15"/>
  <c r="I24" i="15"/>
  <c r="I25" i="15"/>
  <c r="I26" i="15"/>
  <c r="I27" i="15"/>
  <c r="I28" i="15"/>
  <c r="I35" i="15"/>
  <c r="I36" i="15"/>
  <c r="I37" i="15"/>
  <c r="I38" i="15"/>
  <c r="I39" i="15"/>
  <c r="GM75" i="6"/>
  <c r="GM74" i="6"/>
  <c r="GM73" i="6"/>
  <c r="GM72" i="6"/>
  <c r="GM71" i="6"/>
  <c r="GM70" i="6"/>
  <c r="GM69" i="6"/>
  <c r="GM68" i="6"/>
  <c r="GM67" i="6"/>
  <c r="GM66" i="6"/>
  <c r="GM65" i="6"/>
  <c r="GM64" i="6"/>
  <c r="GM63" i="6"/>
  <c r="GM62" i="6"/>
  <c r="GM61" i="6"/>
  <c r="GM43" i="6"/>
  <c r="GM42" i="6"/>
  <c r="GM41" i="6"/>
  <c r="GM40" i="6"/>
  <c r="GM39" i="6"/>
  <c r="GM38" i="6"/>
  <c r="I34" i="15" s="1"/>
  <c r="GM37" i="6"/>
  <c r="I33" i="15" s="1"/>
  <c r="GM36" i="6"/>
  <c r="I32" i="15" s="1"/>
  <c r="GM35" i="6"/>
  <c r="I31" i="15" s="1"/>
  <c r="GM34" i="6"/>
  <c r="I30" i="15" s="1"/>
  <c r="GM33" i="6"/>
  <c r="I29" i="15" s="1"/>
  <c r="GM32" i="6"/>
  <c r="GM31" i="6"/>
  <c r="GM30" i="6"/>
  <c r="GM29" i="6"/>
  <c r="GM28" i="6"/>
  <c r="GM27" i="6"/>
  <c r="I23" i="15" s="1"/>
  <c r="GM26" i="6"/>
  <c r="I22" i="15" s="1"/>
  <c r="GM25" i="6"/>
  <c r="I21" i="15" s="1"/>
  <c r="GM24" i="6"/>
  <c r="I20" i="15" s="1"/>
  <c r="GM23" i="6"/>
  <c r="I19" i="15" s="1"/>
  <c r="GM22" i="6"/>
  <c r="I18" i="15" s="1"/>
  <c r="GM21" i="6"/>
  <c r="I17" i="15" s="1"/>
  <c r="GM20" i="6"/>
  <c r="GM19" i="6"/>
  <c r="I15" i="15" s="1"/>
  <c r="GM18" i="6"/>
  <c r="I14" i="15" s="1"/>
  <c r="GM17" i="6"/>
  <c r="GL75" i="6" l="1"/>
  <c r="GK75" i="6"/>
  <c r="GL74" i="6"/>
  <c r="GK74" i="6"/>
  <c r="GL73" i="6"/>
  <c r="GK73" i="6"/>
  <c r="GL72" i="6"/>
  <c r="GK72" i="6"/>
  <c r="GL71" i="6"/>
  <c r="GK71" i="6"/>
  <c r="GL70" i="6"/>
  <c r="GK70" i="6"/>
  <c r="GL69" i="6"/>
  <c r="GK69" i="6"/>
  <c r="GL68" i="6"/>
  <c r="GK68" i="6"/>
  <c r="GL67" i="6"/>
  <c r="GK67" i="6"/>
  <c r="GL66" i="6"/>
  <c r="GK66" i="6"/>
  <c r="GL65" i="6"/>
  <c r="GK65" i="6"/>
  <c r="GL64" i="6"/>
  <c r="GK64" i="6"/>
  <c r="GL63" i="6"/>
  <c r="GK63" i="6"/>
  <c r="GL62" i="6"/>
  <c r="GK62" i="6"/>
  <c r="GL61" i="6"/>
  <c r="GK61" i="6"/>
  <c r="GL43" i="6"/>
  <c r="GK43" i="6"/>
  <c r="GL42" i="6"/>
  <c r="GK42" i="6"/>
  <c r="GL41" i="6"/>
  <c r="GK41" i="6"/>
  <c r="GL40" i="6"/>
  <c r="GK40" i="6"/>
  <c r="GL39" i="6"/>
  <c r="GK39" i="6"/>
  <c r="GL38" i="6"/>
  <c r="GK38" i="6"/>
  <c r="GL37" i="6"/>
  <c r="GK37" i="6"/>
  <c r="GL36" i="6"/>
  <c r="GK36" i="6"/>
  <c r="GL35" i="6"/>
  <c r="GK35" i="6"/>
  <c r="GL34" i="6"/>
  <c r="GK34" i="6"/>
  <c r="GL33" i="6"/>
  <c r="GK33" i="6"/>
  <c r="GL32" i="6"/>
  <c r="GK32" i="6"/>
  <c r="GL31" i="6"/>
  <c r="GK31" i="6"/>
  <c r="GL30" i="6"/>
  <c r="GK30" i="6"/>
  <c r="GL29" i="6"/>
  <c r="GK29" i="6"/>
  <c r="GL28" i="6"/>
  <c r="GK28" i="6"/>
  <c r="GL27" i="6"/>
  <c r="GK27" i="6"/>
  <c r="GL26" i="6"/>
  <c r="GK26" i="6"/>
  <c r="GL25" i="6"/>
  <c r="GK25" i="6"/>
  <c r="GL24" i="6"/>
  <c r="GK24" i="6"/>
  <c r="GL23" i="6"/>
  <c r="GK23" i="6"/>
  <c r="GL22" i="6"/>
  <c r="GK22" i="6"/>
  <c r="GL21" i="6"/>
  <c r="GK21" i="6"/>
  <c r="GL20" i="6"/>
  <c r="GK20" i="6"/>
  <c r="GL19" i="6"/>
  <c r="GK19" i="6"/>
  <c r="GL18" i="6"/>
  <c r="GK18" i="6"/>
  <c r="GL17" i="6"/>
  <c r="GK17" i="6"/>
  <c r="GJ18" i="6"/>
  <c r="GJ17" i="6"/>
  <c r="GN71" i="3"/>
  <c r="GM71" i="3"/>
  <c r="GL71" i="3"/>
  <c r="GN70" i="3"/>
  <c r="GM70" i="3"/>
  <c r="GL70" i="3"/>
  <c r="GN69" i="3"/>
  <c r="GM69" i="3"/>
  <c r="GL69" i="3"/>
  <c r="GN68" i="3"/>
  <c r="GM68" i="3"/>
  <c r="GL68" i="3"/>
  <c r="GN67" i="3"/>
  <c r="GM67" i="3"/>
  <c r="GL67" i="3"/>
  <c r="GN66" i="3"/>
  <c r="GM66" i="3"/>
  <c r="GL66" i="3"/>
  <c r="GN65" i="3"/>
  <c r="GM65" i="3"/>
  <c r="GL65" i="3"/>
  <c r="GN64" i="3"/>
  <c r="GM64" i="3"/>
  <c r="GL64" i="3"/>
  <c r="GN63" i="3"/>
  <c r="GM63" i="3"/>
  <c r="GL63" i="3"/>
  <c r="GN62" i="3"/>
  <c r="GM62" i="3"/>
  <c r="GL62" i="3"/>
  <c r="GN61" i="3"/>
  <c r="GM61" i="3"/>
  <c r="GL61" i="3"/>
  <c r="GN60" i="3"/>
  <c r="GM60" i="3"/>
  <c r="GL60" i="3"/>
  <c r="GN59" i="3"/>
  <c r="GM59" i="3"/>
  <c r="GL59" i="3"/>
  <c r="GN58" i="3"/>
  <c r="GM58" i="3"/>
  <c r="GL58" i="3"/>
  <c r="GN57" i="3"/>
  <c r="GM57" i="3"/>
  <c r="GL57" i="3"/>
  <c r="GN56" i="3"/>
  <c r="GM56" i="3"/>
  <c r="GL56" i="3"/>
  <c r="GN55" i="3"/>
  <c r="GM55" i="3"/>
  <c r="GL55" i="3"/>
  <c r="GN54" i="3"/>
  <c r="GM54" i="3"/>
  <c r="GL54" i="3"/>
  <c r="GN53" i="3"/>
  <c r="GM53" i="3"/>
  <c r="GL53" i="3"/>
  <c r="GN52" i="3"/>
  <c r="GM52" i="3"/>
  <c r="GL52" i="3"/>
  <c r="GN34" i="3"/>
  <c r="GM34" i="3"/>
  <c r="GL34" i="3"/>
  <c r="GN33" i="3"/>
  <c r="GM33" i="3"/>
  <c r="GL33" i="3"/>
  <c r="GN32" i="3"/>
  <c r="GM32" i="3"/>
  <c r="GL32" i="3"/>
  <c r="GN31" i="3"/>
  <c r="GM31" i="3"/>
  <c r="GL31" i="3"/>
  <c r="GN30" i="3"/>
  <c r="GM30" i="3"/>
  <c r="GL30" i="3"/>
  <c r="GN29" i="3"/>
  <c r="GM29" i="3"/>
  <c r="GL29" i="3"/>
  <c r="GN28" i="3"/>
  <c r="GM28" i="3"/>
  <c r="GL28" i="3"/>
  <c r="GN27" i="3"/>
  <c r="GM27" i="3"/>
  <c r="GL27" i="3"/>
  <c r="GN26" i="3"/>
  <c r="GM26" i="3"/>
  <c r="GL26" i="3"/>
  <c r="GN25" i="3"/>
  <c r="GM25" i="3"/>
  <c r="GL25" i="3"/>
  <c r="GN24" i="3"/>
  <c r="GM24" i="3"/>
  <c r="GL24" i="3"/>
  <c r="GN23" i="3"/>
  <c r="GM23" i="3"/>
  <c r="GL23" i="3"/>
  <c r="GN22" i="3"/>
  <c r="GM22" i="3"/>
  <c r="GL22" i="3"/>
  <c r="GN21" i="3"/>
  <c r="GM21" i="3"/>
  <c r="GL21" i="3"/>
  <c r="GN20" i="3"/>
  <c r="GM20" i="3"/>
  <c r="GL20" i="3"/>
  <c r="GN19" i="3"/>
  <c r="GM19" i="3"/>
  <c r="GL19" i="3"/>
  <c r="GN18" i="3"/>
  <c r="GM18" i="3"/>
  <c r="GL18" i="3"/>
  <c r="GN17" i="3"/>
  <c r="GM17" i="3"/>
  <c r="GL17" i="3"/>
  <c r="GK17" i="3"/>
  <c r="E241" i="1"/>
  <c r="E240" i="1"/>
  <c r="E239" i="1"/>
  <c r="E238" i="1"/>
  <c r="E237" i="1"/>
  <c r="E236" i="1"/>
  <c r="E235"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Q339" i="1"/>
  <c r="Q338" i="1"/>
  <c r="Q337" i="1"/>
  <c r="Q336" i="1"/>
  <c r="Q335" i="1"/>
  <c r="Q334" i="1"/>
  <c r="Q333" i="1"/>
  <c r="I65" i="15" a="1"/>
  <c r="I65" i="15" s="1"/>
  <c r="F65" i="15" a="1"/>
  <c r="F65" i="15" s="1"/>
  <c r="D65" i="15" a="1"/>
  <c r="D65" i="15" s="1"/>
  <c r="B65" i="15" a="1"/>
  <c r="B65" i="15" s="1"/>
  <c r="A65" i="15" a="1"/>
  <c r="A65" i="15" s="1"/>
  <c r="I64" i="15" a="1"/>
  <c r="I64" i="15" s="1"/>
  <c r="F64" i="15" a="1"/>
  <c r="F64" i="15" s="1"/>
  <c r="D64" i="15" a="1"/>
  <c r="D64" i="15" s="1"/>
  <c r="B64" i="15" a="1"/>
  <c r="B64" i="15" s="1"/>
  <c r="A64" i="15" a="1"/>
  <c r="A64" i="15" s="1"/>
  <c r="I63" i="15" a="1"/>
  <c r="I63" i="15" s="1"/>
  <c r="F63" i="15" a="1"/>
  <c r="F63" i="15" s="1"/>
  <c r="D63" i="15" a="1"/>
  <c r="D63" i="15" s="1"/>
  <c r="B63" i="15" a="1"/>
  <c r="B63" i="15" s="1"/>
  <c r="A63" i="15" a="1"/>
  <c r="A63" i="15" s="1"/>
  <c r="I62" i="15" a="1"/>
  <c r="I62" i="15" s="1"/>
  <c r="F62" i="15" a="1"/>
  <c r="F62" i="15" s="1"/>
  <c r="D62" i="15" a="1"/>
  <c r="D62" i="15" s="1"/>
  <c r="B62" i="15" a="1"/>
  <c r="B62" i="15" s="1"/>
  <c r="A62" i="15" a="1"/>
  <c r="A62" i="15" s="1"/>
  <c r="I61" i="15" a="1"/>
  <c r="I61" i="15" s="1"/>
  <c r="F61" i="15" a="1"/>
  <c r="F61" i="15" s="1"/>
  <c r="D61" i="15" a="1"/>
  <c r="D61" i="15" s="1"/>
  <c r="B61" i="15" a="1"/>
  <c r="B61" i="15" s="1"/>
  <c r="A61" i="15" a="1"/>
  <c r="A61" i="15" s="1"/>
  <c r="I60" i="15" a="1"/>
  <c r="I60" i="15" s="1"/>
  <c r="F60" i="15" a="1"/>
  <c r="F60" i="15" s="1"/>
  <c r="D60" i="15" a="1"/>
  <c r="D60" i="15" s="1"/>
  <c r="B60" i="15" a="1"/>
  <c r="B60" i="15" s="1"/>
  <c r="A60" i="15" a="1"/>
  <c r="A60" i="15" s="1"/>
  <c r="EI68" i="2"/>
  <c r="EI66" i="2"/>
  <c r="V12" i="3"/>
  <c r="EM19" i="3"/>
  <c r="EM18" i="3"/>
  <c r="EM17" i="3"/>
  <c r="HB20" i="3"/>
  <c r="GX20" i="3"/>
  <c r="GT20" i="3"/>
  <c r="GR20" i="3"/>
  <c r="GS20" i="3" s="1"/>
  <c r="GO20" i="3"/>
  <c r="GK20" i="3"/>
  <c r="GA20" i="3" a="1"/>
  <c r="GA20" i="3" s="1"/>
  <c r="FV20" i="3" a="1"/>
  <c r="FV20" i="3" s="1"/>
  <c r="ER20" i="3"/>
  <c r="EO20" i="3"/>
  <c r="ET20" i="3" s="1"/>
  <c r="EN20" i="3"/>
  <c r="EM20" i="3"/>
  <c r="EK20" i="3"/>
  <c r="EJ20" i="3"/>
  <c r="EI20" i="3"/>
  <c r="EH20" i="3"/>
  <c r="GR53" i="3"/>
  <c r="GR54" i="3"/>
  <c r="GR55" i="3"/>
  <c r="GR56" i="3"/>
  <c r="GR57" i="3"/>
  <c r="GR58" i="3"/>
  <c r="GR59" i="3"/>
  <c r="GR60" i="3"/>
  <c r="GR61" i="3"/>
  <c r="GR62" i="3"/>
  <c r="GR63" i="3"/>
  <c r="GR64" i="3"/>
  <c r="GR65" i="3"/>
  <c r="GR66" i="3"/>
  <c r="GR67" i="3"/>
  <c r="GR68" i="3"/>
  <c r="GR69" i="3"/>
  <c r="GR70" i="3"/>
  <c r="GR71" i="3"/>
  <c r="GR52" i="3"/>
  <c r="EI16" i="2"/>
  <c r="I47" i="13"/>
  <c r="I48" i="13"/>
  <c r="I49" i="13"/>
  <c r="I50" i="13"/>
  <c r="I51" i="13"/>
  <c r="I52" i="13"/>
  <c r="I53" i="13"/>
  <c r="I54" i="13"/>
  <c r="I55" i="13"/>
  <c r="I56" i="13"/>
  <c r="F47" i="13"/>
  <c r="F48" i="13"/>
  <c r="F49" i="13"/>
  <c r="F50" i="13"/>
  <c r="F51" i="13"/>
  <c r="F52" i="13"/>
  <c r="F53" i="13"/>
  <c r="F54" i="13"/>
  <c r="F55" i="13"/>
  <c r="F56" i="13"/>
  <c r="D47" i="13"/>
  <c r="D48" i="13"/>
  <c r="D49" i="13"/>
  <c r="D50" i="13"/>
  <c r="D51" i="13"/>
  <c r="D52" i="13"/>
  <c r="D53" i="13"/>
  <c r="D54" i="13"/>
  <c r="D55" i="13"/>
  <c r="D56" i="13"/>
  <c r="B47" i="13"/>
  <c r="B48" i="13"/>
  <c r="B49" i="13"/>
  <c r="B50" i="13"/>
  <c r="B51" i="13"/>
  <c r="B52" i="13"/>
  <c r="B53" i="13"/>
  <c r="B54" i="13"/>
  <c r="B55" i="13"/>
  <c r="B56" i="13"/>
  <c r="A47" i="13"/>
  <c r="A48" i="13"/>
  <c r="A49" i="13"/>
  <c r="A50" i="13"/>
  <c r="A51" i="13"/>
  <c r="A52" i="13"/>
  <c r="A53" i="13"/>
  <c r="A54" i="13"/>
  <c r="A55" i="13"/>
  <c r="A56" i="13"/>
  <c r="I51" i="15"/>
  <c r="I52" i="15"/>
  <c r="I53" i="15"/>
  <c r="I54" i="15"/>
  <c r="I55" i="15"/>
  <c r="I56" i="15"/>
  <c r="I57" i="15"/>
  <c r="I58" i="15"/>
  <c r="I59" i="15"/>
  <c r="F51" i="15"/>
  <c r="F52" i="15"/>
  <c r="F53" i="15"/>
  <c r="F54" i="15"/>
  <c r="F55" i="15"/>
  <c r="F56" i="15"/>
  <c r="F57" i="15"/>
  <c r="F58" i="15"/>
  <c r="F59" i="15"/>
  <c r="D51" i="15"/>
  <c r="D52" i="15"/>
  <c r="D53" i="15"/>
  <c r="D54" i="15"/>
  <c r="D55" i="15"/>
  <c r="D56" i="15"/>
  <c r="D57" i="15"/>
  <c r="D58" i="15"/>
  <c r="D59" i="15"/>
  <c r="B51" i="15"/>
  <c r="B52" i="15"/>
  <c r="B53" i="15"/>
  <c r="B54" i="15"/>
  <c r="B55" i="15"/>
  <c r="B56" i="15"/>
  <c r="B57" i="15"/>
  <c r="B58" i="15"/>
  <c r="B59" i="15"/>
  <c r="A51" i="15"/>
  <c r="A52" i="15"/>
  <c r="A53" i="15"/>
  <c r="A54" i="15"/>
  <c r="A55" i="15"/>
  <c r="A56" i="15"/>
  <c r="A57" i="15"/>
  <c r="A58" i="15"/>
  <c r="A59" i="15"/>
  <c r="F42" i="12"/>
  <c r="F43" i="12"/>
  <c r="F44" i="12"/>
  <c r="F45" i="12"/>
  <c r="F46" i="12"/>
  <c r="F47" i="12"/>
  <c r="F48" i="12"/>
  <c r="F49" i="12"/>
  <c r="F50" i="12"/>
  <c r="F51" i="12"/>
  <c r="B42" i="12"/>
  <c r="B43" i="12"/>
  <c r="B44" i="12"/>
  <c r="B45" i="12"/>
  <c r="B46" i="12"/>
  <c r="B47" i="12"/>
  <c r="B48" i="12"/>
  <c r="B49" i="12"/>
  <c r="B50" i="12"/>
  <c r="B51" i="12"/>
  <c r="A51" i="12"/>
  <c r="GU20" i="3" l="1"/>
  <c r="EU20" i="3"/>
  <c r="FH20" i="3"/>
  <c r="EW20" i="3"/>
  <c r="EX20" i="3" s="1"/>
  <c r="EV20" i="3" s="1"/>
  <c r="EY20" i="3"/>
  <c r="GQ20" i="3"/>
  <c r="EP20" i="3"/>
  <c r="FB20" i="3"/>
  <c r="EQ20" i="3"/>
  <c r="FC20" i="3"/>
  <c r="FD20" i="3" s="1"/>
  <c r="ES20" i="3"/>
  <c r="FE20" i="3"/>
  <c r="GI20" i="3"/>
  <c r="K1" i="12"/>
  <c r="K1" i="13"/>
  <c r="FA20" i="3" l="1"/>
  <c r="EZ20" i="3"/>
  <c r="FF20" i="3"/>
  <c r="FG20" i="3"/>
  <c r="E98" i="1"/>
  <c r="C97" i="1"/>
  <c r="E97" i="1"/>
  <c r="E92" i="1"/>
  <c r="E91" i="1"/>
  <c r="E90" i="1"/>
  <c r="E89" i="1"/>
  <c r="E88" i="1"/>
  <c r="E87" i="1"/>
  <c r="E86" i="1"/>
  <c r="E85" i="1"/>
  <c r="E84" i="1"/>
  <c r="E83" i="1"/>
  <c r="E58" i="1"/>
  <c r="E57" i="1"/>
  <c r="E56" i="1"/>
  <c r="E55" i="1"/>
  <c r="E25" i="1"/>
  <c r="E24" i="1"/>
  <c r="E23" i="1"/>
  <c r="E22" i="1"/>
  <c r="E21" i="1"/>
  <c r="E20" i="1"/>
  <c r="E19" i="1"/>
  <c r="G10" i="20"/>
  <c r="F10" i="20" s="1"/>
  <c r="G9" i="20"/>
  <c r="F9" i="20" s="1"/>
  <c r="G8" i="20"/>
  <c r="F8" i="20" s="1"/>
  <c r="G7" i="20"/>
  <c r="F7" i="20" s="1"/>
  <c r="G6" i="20"/>
  <c r="F6" i="20" s="1"/>
  <c r="G5" i="20"/>
  <c r="F5" i="20" s="1"/>
  <c r="D14" i="1"/>
  <c r="J8" i="23"/>
  <c r="C2" i="24" s="1"/>
  <c r="H3" i="25"/>
  <c r="AR2" i="10"/>
  <c r="AM7" i="19" s="1"/>
  <c r="G37" i="23"/>
  <c r="J37" i="23" s="1"/>
  <c r="AF2" i="24" s="1"/>
  <c r="Q26" i="26"/>
  <c r="GM74" i="5"/>
  <c r="EH74" i="5"/>
  <c r="GM73" i="5"/>
  <c r="EH73" i="5"/>
  <c r="GM72" i="5"/>
  <c r="EH72" i="5"/>
  <c r="GM71" i="5"/>
  <c r="EH71" i="5"/>
  <c r="GM70" i="5"/>
  <c r="EH70" i="5"/>
  <c r="GM69" i="5"/>
  <c r="EH69" i="5"/>
  <c r="GM68" i="5"/>
  <c r="EH68" i="5"/>
  <c r="GM67" i="5"/>
  <c r="EH67" i="5"/>
  <c r="GM66" i="5"/>
  <c r="EH66" i="5"/>
  <c r="GM65" i="5"/>
  <c r="EH65" i="5"/>
  <c r="GM64" i="5"/>
  <c r="EH64" i="5"/>
  <c r="GM63" i="5"/>
  <c r="EH63" i="5"/>
  <c r="GM62" i="5"/>
  <c r="EH62" i="5"/>
  <c r="GM61" i="5"/>
  <c r="EH61" i="5"/>
  <c r="GM60" i="5"/>
  <c r="EH60" i="5"/>
  <c r="GM52" i="5"/>
  <c r="GI52" i="5"/>
  <c r="EH52" i="5"/>
  <c r="GM51" i="5"/>
  <c r="GI51" i="5"/>
  <c r="EH51" i="5"/>
  <c r="GM50" i="5"/>
  <c r="GI50" i="5"/>
  <c r="EH50" i="5"/>
  <c r="GM42" i="5"/>
  <c r="GI42" i="5"/>
  <c r="EH42" i="5"/>
  <c r="GM41" i="5"/>
  <c r="GI41" i="5"/>
  <c r="EH41" i="5"/>
  <c r="GM40" i="5"/>
  <c r="GI40" i="5"/>
  <c r="EH40" i="5"/>
  <c r="GM39" i="5"/>
  <c r="GI39" i="5"/>
  <c r="EH39" i="5"/>
  <c r="GM38" i="5"/>
  <c r="GI38" i="5"/>
  <c r="EH38" i="5"/>
  <c r="GM37" i="5"/>
  <c r="GI37" i="5"/>
  <c r="EH37" i="5"/>
  <c r="GM36" i="5"/>
  <c r="GI36" i="5"/>
  <c r="EH36" i="5"/>
  <c r="GM35" i="5"/>
  <c r="GI35" i="5"/>
  <c r="EH35" i="5"/>
  <c r="GM34" i="5"/>
  <c r="GI34" i="5"/>
  <c r="EH34" i="5"/>
  <c r="GM33" i="5"/>
  <c r="GI33" i="5"/>
  <c r="EH33" i="5"/>
  <c r="GM32" i="5"/>
  <c r="GI32" i="5"/>
  <c r="EH32" i="5"/>
  <c r="GM31" i="5"/>
  <c r="GI31" i="5"/>
  <c r="EH31" i="5"/>
  <c r="GM30" i="5"/>
  <c r="GI30" i="5"/>
  <c r="EH30" i="5"/>
  <c r="GM29" i="5"/>
  <c r="GI29" i="5"/>
  <c r="EH29" i="5"/>
  <c r="GM28" i="5"/>
  <c r="GI28" i="5"/>
  <c r="EH28" i="5"/>
  <c r="GM27" i="5"/>
  <c r="GI27" i="5"/>
  <c r="EH27" i="5"/>
  <c r="GM26" i="5"/>
  <c r="GI26" i="5"/>
  <c r="EH26" i="5"/>
  <c r="GM25" i="5"/>
  <c r="GI25" i="5"/>
  <c r="EH25" i="5"/>
  <c r="GM24" i="5"/>
  <c r="GI24" i="5"/>
  <c r="EH24" i="5"/>
  <c r="GM23" i="5"/>
  <c r="GI23" i="5"/>
  <c r="EH23" i="5"/>
  <c r="GM22" i="5"/>
  <c r="GI22" i="5"/>
  <c r="EH22" i="5"/>
  <c r="GM21" i="5"/>
  <c r="GI21" i="5"/>
  <c r="EH21" i="5"/>
  <c r="GM20" i="5"/>
  <c r="GI20" i="5"/>
  <c r="EH20" i="5"/>
  <c r="GM19" i="5"/>
  <c r="GI19" i="5"/>
  <c r="EH19" i="5"/>
  <c r="GM18" i="5"/>
  <c r="GI18" i="5"/>
  <c r="EH18" i="5"/>
  <c r="GM17" i="5"/>
  <c r="EH17" i="5"/>
  <c r="GN71" i="4"/>
  <c r="EH71" i="4"/>
  <c r="GN70" i="4"/>
  <c r="EH70" i="4"/>
  <c r="GN69" i="4"/>
  <c r="EH69" i="4"/>
  <c r="GN68" i="4"/>
  <c r="EH68" i="4"/>
  <c r="GN67" i="4"/>
  <c r="EH67" i="4"/>
  <c r="GN66" i="4"/>
  <c r="EH66" i="4"/>
  <c r="GN65" i="4"/>
  <c r="EH65" i="4"/>
  <c r="GN64" i="4"/>
  <c r="EH64" i="4"/>
  <c r="GN63" i="4"/>
  <c r="EH63" i="4"/>
  <c r="GN62" i="4"/>
  <c r="EH62" i="4"/>
  <c r="GN61" i="4"/>
  <c r="EH61" i="4"/>
  <c r="GN60" i="4"/>
  <c r="EH60" i="4"/>
  <c r="GN59" i="4"/>
  <c r="EH59" i="4"/>
  <c r="GN58" i="4"/>
  <c r="EH58" i="4"/>
  <c r="GN57" i="4"/>
  <c r="GJ57" i="4"/>
  <c r="EH57" i="4"/>
  <c r="GN54" i="4"/>
  <c r="GN49" i="4"/>
  <c r="GJ49" i="4"/>
  <c r="EH49" i="4"/>
  <c r="GN48" i="4"/>
  <c r="GJ48" i="4"/>
  <c r="EH48" i="4"/>
  <c r="GN47" i="4"/>
  <c r="GJ47" i="4"/>
  <c r="EH47" i="4"/>
  <c r="GN39" i="4"/>
  <c r="GJ39" i="4"/>
  <c r="EH39" i="4"/>
  <c r="GN38" i="4"/>
  <c r="GJ38" i="4"/>
  <c r="EH38" i="4"/>
  <c r="GN37" i="4"/>
  <c r="GJ37" i="4"/>
  <c r="EH37" i="4"/>
  <c r="GN36" i="4"/>
  <c r="GJ36" i="4"/>
  <c r="EH36" i="4"/>
  <c r="GN35" i="4"/>
  <c r="GJ35" i="4"/>
  <c r="EH35" i="4"/>
  <c r="GN34" i="4"/>
  <c r="GJ34" i="4"/>
  <c r="EH34" i="4"/>
  <c r="GN33" i="4"/>
  <c r="GJ33" i="4"/>
  <c r="EH33" i="4"/>
  <c r="GN32" i="4"/>
  <c r="GJ32" i="4"/>
  <c r="EH32" i="4"/>
  <c r="GN31" i="4"/>
  <c r="GJ31" i="4"/>
  <c r="EH31" i="4"/>
  <c r="GN30" i="4"/>
  <c r="GJ30" i="4"/>
  <c r="EH30" i="4"/>
  <c r="GN29" i="4"/>
  <c r="GJ29" i="4"/>
  <c r="EH29" i="4"/>
  <c r="GN28" i="4"/>
  <c r="GJ28" i="4"/>
  <c r="EH28" i="4"/>
  <c r="GN27" i="4"/>
  <c r="GJ27" i="4"/>
  <c r="EH27" i="4"/>
  <c r="GN26" i="4"/>
  <c r="GJ26" i="4"/>
  <c r="EH26" i="4"/>
  <c r="GN25" i="4"/>
  <c r="GJ25" i="4"/>
  <c r="EH25" i="4"/>
  <c r="GN24" i="4"/>
  <c r="GJ24" i="4"/>
  <c r="EH24" i="4"/>
  <c r="GN23" i="4"/>
  <c r="GJ23" i="4"/>
  <c r="EH23" i="4"/>
  <c r="GN22" i="4"/>
  <c r="GJ22" i="4"/>
  <c r="EH22" i="4"/>
  <c r="GN21" i="4"/>
  <c r="GJ21" i="4"/>
  <c r="EH21" i="4"/>
  <c r="GN20" i="4"/>
  <c r="GJ20" i="4"/>
  <c r="EH20" i="4"/>
  <c r="GN19" i="4"/>
  <c r="GJ19" i="4"/>
  <c r="EH19" i="4"/>
  <c r="GN18" i="4"/>
  <c r="GJ18" i="4"/>
  <c r="EH18" i="4"/>
  <c r="GN17" i="4"/>
  <c r="GJ17" i="4"/>
  <c r="EH17" i="4"/>
  <c r="GN75" i="6"/>
  <c r="EH75" i="6"/>
  <c r="GN74" i="6"/>
  <c r="EH74" i="6"/>
  <c r="GN73" i="6"/>
  <c r="EH73" i="6"/>
  <c r="GN72" i="6"/>
  <c r="EH72" i="6"/>
  <c r="GN71" i="6"/>
  <c r="EH71" i="6"/>
  <c r="GN70" i="6"/>
  <c r="EH70" i="6"/>
  <c r="GN69" i="6"/>
  <c r="EH69" i="6"/>
  <c r="GN68" i="6"/>
  <c r="EH68" i="6"/>
  <c r="GN67" i="6"/>
  <c r="EH67" i="6"/>
  <c r="GN66" i="6"/>
  <c r="EH66" i="6"/>
  <c r="GN65" i="6"/>
  <c r="EH65" i="6"/>
  <c r="GN64" i="6"/>
  <c r="EH64" i="6"/>
  <c r="GN63" i="6"/>
  <c r="EH63" i="6"/>
  <c r="GN62" i="6"/>
  <c r="EH62" i="6"/>
  <c r="GN61" i="6"/>
  <c r="EH61" i="6"/>
  <c r="GN53" i="6"/>
  <c r="GJ53" i="6"/>
  <c r="EH53" i="6"/>
  <c r="GN52" i="6"/>
  <c r="GJ52" i="6"/>
  <c r="EH52" i="6"/>
  <c r="GN51" i="6"/>
  <c r="GJ51" i="6"/>
  <c r="EH51" i="6"/>
  <c r="GN43" i="6"/>
  <c r="GJ43" i="6"/>
  <c r="EH43" i="6"/>
  <c r="GN42" i="6"/>
  <c r="GJ42" i="6"/>
  <c r="EH42" i="6"/>
  <c r="GN41" i="6"/>
  <c r="GJ41" i="6"/>
  <c r="EH41" i="6"/>
  <c r="GN40" i="6"/>
  <c r="GJ40" i="6"/>
  <c r="EH40" i="6"/>
  <c r="GN39" i="6"/>
  <c r="GJ39" i="6"/>
  <c r="EH39" i="6"/>
  <c r="GN38" i="6"/>
  <c r="GJ38" i="6"/>
  <c r="EH38" i="6"/>
  <c r="GN37" i="6"/>
  <c r="GJ37" i="6"/>
  <c r="EH37" i="6"/>
  <c r="GN36" i="6"/>
  <c r="GJ36" i="6"/>
  <c r="EH36" i="6"/>
  <c r="GN35" i="6"/>
  <c r="GJ35" i="6"/>
  <c r="EH35" i="6"/>
  <c r="GN34" i="6"/>
  <c r="GJ34" i="6"/>
  <c r="EH34" i="6"/>
  <c r="GN33" i="6"/>
  <c r="GJ33" i="6"/>
  <c r="EH33" i="6"/>
  <c r="GN32" i="6"/>
  <c r="GJ32" i="6"/>
  <c r="EH32" i="6"/>
  <c r="GN31" i="6"/>
  <c r="GJ31" i="6"/>
  <c r="EH31" i="6"/>
  <c r="GN30" i="6"/>
  <c r="GJ30" i="6"/>
  <c r="EH30" i="6"/>
  <c r="GN29" i="6"/>
  <c r="GJ29" i="6"/>
  <c r="EH29" i="6"/>
  <c r="GN28" i="6"/>
  <c r="GJ28" i="6"/>
  <c r="EH28" i="6"/>
  <c r="GN27" i="6"/>
  <c r="GJ27" i="6"/>
  <c r="EH27" i="6"/>
  <c r="GN26" i="6"/>
  <c r="GJ26" i="6"/>
  <c r="EH26" i="6"/>
  <c r="GN25" i="6"/>
  <c r="GJ25" i="6"/>
  <c r="EH25" i="6"/>
  <c r="GN24" i="6"/>
  <c r="GJ24" i="6"/>
  <c r="EH24" i="6"/>
  <c r="GN23" i="6"/>
  <c r="GJ23" i="6"/>
  <c r="EH23" i="6"/>
  <c r="GN22" i="6"/>
  <c r="GJ22" i="6"/>
  <c r="EH22" i="6"/>
  <c r="GN21" i="6"/>
  <c r="GJ21" i="6"/>
  <c r="EH21" i="6"/>
  <c r="GN20" i="6"/>
  <c r="GJ20" i="6"/>
  <c r="EH20" i="6"/>
  <c r="GN19" i="6"/>
  <c r="GJ19" i="6"/>
  <c r="EH19" i="6"/>
  <c r="GN18" i="6"/>
  <c r="EH18" i="6"/>
  <c r="GN17" i="6"/>
  <c r="EH17" i="6"/>
  <c r="GO71" i="3"/>
  <c r="GK71" i="3"/>
  <c r="EH71" i="3"/>
  <c r="GO70" i="3"/>
  <c r="GK70" i="3"/>
  <c r="EH70" i="3"/>
  <c r="GO69" i="3"/>
  <c r="GK69" i="3"/>
  <c r="EH69" i="3"/>
  <c r="GO68" i="3"/>
  <c r="GK68" i="3"/>
  <c r="EH68" i="3"/>
  <c r="GO67" i="3"/>
  <c r="GK67" i="3"/>
  <c r="EH67" i="3"/>
  <c r="GO66" i="3"/>
  <c r="GK66" i="3"/>
  <c r="EH66" i="3"/>
  <c r="GO65" i="3"/>
  <c r="GK65" i="3"/>
  <c r="EH65" i="3"/>
  <c r="GO64" i="3"/>
  <c r="GK64" i="3"/>
  <c r="EH64" i="3"/>
  <c r="GO63" i="3"/>
  <c r="GK63" i="3"/>
  <c r="EH63" i="3"/>
  <c r="GO62" i="3"/>
  <c r="GK62" i="3"/>
  <c r="EH62" i="3"/>
  <c r="GO61" i="3"/>
  <c r="GK61" i="3"/>
  <c r="EH61" i="3"/>
  <c r="GO60" i="3"/>
  <c r="GK60" i="3"/>
  <c r="EH60" i="3"/>
  <c r="GO59" i="3"/>
  <c r="GK59" i="3"/>
  <c r="EH59" i="3"/>
  <c r="GO58" i="3"/>
  <c r="GK58" i="3"/>
  <c r="EH58" i="3"/>
  <c r="GO57" i="3"/>
  <c r="GK57" i="3"/>
  <c r="EH57" i="3"/>
  <c r="GO56" i="3"/>
  <c r="GK56" i="3"/>
  <c r="EH56" i="3"/>
  <c r="GO55" i="3"/>
  <c r="GK55" i="3"/>
  <c r="EH55" i="3"/>
  <c r="GO54" i="3"/>
  <c r="GK54" i="3"/>
  <c r="EH54" i="3"/>
  <c r="GO53" i="3"/>
  <c r="GK53" i="3"/>
  <c r="EH53" i="3"/>
  <c r="GO52" i="3"/>
  <c r="GK52" i="3"/>
  <c r="EH52" i="3"/>
  <c r="GO44" i="3"/>
  <c r="GK44" i="3"/>
  <c r="EH44" i="3"/>
  <c r="GO43" i="3"/>
  <c r="GK43" i="3"/>
  <c r="EH43" i="3"/>
  <c r="GO42" i="3"/>
  <c r="GK42" i="3"/>
  <c r="EH42" i="3"/>
  <c r="GO34" i="3"/>
  <c r="GK34" i="3"/>
  <c r="EH34" i="3"/>
  <c r="GO33" i="3"/>
  <c r="GK33" i="3"/>
  <c r="EH33" i="3"/>
  <c r="GO32" i="3"/>
  <c r="GK32" i="3"/>
  <c r="EH32" i="3"/>
  <c r="GO31" i="3"/>
  <c r="GK31" i="3"/>
  <c r="EH31" i="3"/>
  <c r="GO30" i="3"/>
  <c r="GK30" i="3"/>
  <c r="EH30" i="3"/>
  <c r="GO29" i="3"/>
  <c r="GK29" i="3"/>
  <c r="EH29" i="3"/>
  <c r="GO28" i="3"/>
  <c r="GK28" i="3"/>
  <c r="EH28" i="3"/>
  <c r="GO27" i="3"/>
  <c r="GK27" i="3"/>
  <c r="EH27" i="3"/>
  <c r="GO26" i="3"/>
  <c r="GK26" i="3"/>
  <c r="EH26" i="3"/>
  <c r="GO25" i="3"/>
  <c r="GK25" i="3"/>
  <c r="EH25" i="3"/>
  <c r="GO24" i="3"/>
  <c r="GK24" i="3"/>
  <c r="EH24" i="3"/>
  <c r="GO23" i="3"/>
  <c r="GK23" i="3"/>
  <c r="EH23" i="3"/>
  <c r="GO22" i="3"/>
  <c r="GK22" i="3"/>
  <c r="EH22" i="3"/>
  <c r="GO21" i="3"/>
  <c r="GK21" i="3"/>
  <c r="EH21" i="3"/>
  <c r="GO19" i="3"/>
  <c r="GK19" i="3"/>
  <c r="EH19" i="3"/>
  <c r="GO18" i="3"/>
  <c r="GK18" i="3"/>
  <c r="EH18" i="3"/>
  <c r="GO17" i="3"/>
  <c r="EH17" i="3"/>
  <c r="G9" i="25"/>
  <c r="EW52" i="2"/>
  <c r="G36" i="23" s="1"/>
  <c r="J36" i="23" s="1"/>
  <c r="AE2" i="24" s="1"/>
  <c r="G35" i="23"/>
  <c r="J35" i="23" s="1"/>
  <c r="AD2" i="24" s="1"/>
  <c r="G1" i="14" l="1"/>
  <c r="G1" i="13"/>
  <c r="G1" i="15"/>
  <c r="G1" i="12"/>
  <c r="AR2" i="11"/>
  <c r="AL3" i="10"/>
  <c r="AM3" i="10"/>
  <c r="AN3" i="10"/>
  <c r="AP7" i="19" s="1"/>
  <c r="K1" i="14"/>
  <c r="K1" i="15"/>
  <c r="AW1" i="11"/>
  <c r="AX1" i="10"/>
  <c r="AW7" i="19"/>
  <c r="CR2" i="5"/>
  <c r="CR2" i="4"/>
  <c r="CR2" i="6"/>
  <c r="CR2" i="3"/>
  <c r="M2" i="2"/>
  <c r="F1" i="25"/>
  <c r="G5" i="25" l="1"/>
  <c r="AO7" i="19"/>
  <c r="I1" i="14"/>
  <c r="H5" i="25"/>
  <c r="H1" i="15"/>
  <c r="AL3" i="11"/>
  <c r="I1" i="15"/>
  <c r="I1" i="12"/>
  <c r="AN3" i="11"/>
  <c r="H1" i="13"/>
  <c r="I1" i="13"/>
  <c r="H1" i="12"/>
  <c r="H1" i="14"/>
  <c r="F31" i="26"/>
  <c r="P39" i="26"/>
  <c r="F39" i="26" s="1"/>
  <c r="G6" i="23"/>
  <c r="J6" i="23" s="1"/>
  <c r="A2" i="24" s="1"/>
  <c r="P38" i="26"/>
  <c r="F38" i="26" s="1"/>
  <c r="P37" i="26"/>
  <c r="F37" i="26" s="1"/>
  <c r="P36" i="26"/>
  <c r="F36" i="26" s="1"/>
  <c r="P35" i="26"/>
  <c r="F35" i="26" s="1"/>
  <c r="P34" i="26"/>
  <c r="F34" i="26" s="1"/>
  <c r="P33" i="26"/>
  <c r="P32" i="26"/>
  <c r="F32" i="26" s="1"/>
  <c r="P30" i="26"/>
  <c r="F30" i="26" s="1"/>
  <c r="P29" i="26"/>
  <c r="F29" i="26" s="1"/>
  <c r="P28" i="26"/>
  <c r="F28" i="26" s="1"/>
  <c r="P27" i="26"/>
  <c r="F27" i="26" s="1"/>
  <c r="P26" i="26"/>
  <c r="F26" i="26" s="1"/>
  <c r="N47" i="25"/>
  <c r="M47" i="25"/>
  <c r="L46" i="25"/>
  <c r="N46" i="25" s="1"/>
  <c r="O46" i="25" s="1"/>
  <c r="N42" i="25"/>
  <c r="O42" i="25" s="1"/>
  <c r="N36" i="25"/>
  <c r="O36" i="25" s="1"/>
  <c r="N32" i="25"/>
  <c r="O32" i="25" s="1"/>
  <c r="N31" i="25"/>
  <c r="O31" i="25" s="1"/>
  <c r="N30" i="25"/>
  <c r="O30" i="25" s="1"/>
  <c r="N26" i="25"/>
  <c r="O26" i="25" s="1"/>
  <c r="N25" i="25"/>
  <c r="O25" i="25" s="1"/>
  <c r="N24" i="25"/>
  <c r="O24" i="25" s="1"/>
  <c r="N23" i="25"/>
  <c r="O23" i="25" s="1"/>
  <c r="N22" i="25"/>
  <c r="O22" i="25" s="1"/>
  <c r="N18" i="25"/>
  <c r="O18" i="25" s="1"/>
  <c r="N17" i="25"/>
  <c r="O17" i="25" s="1"/>
  <c r="O47" i="25" l="1"/>
  <c r="O51" i="25"/>
  <c r="C9" i="25" s="1"/>
  <c r="EW51" i="2" l="1"/>
  <c r="EW50" i="2"/>
  <c r="EW49" i="2"/>
  <c r="G23" i="23" l="1"/>
  <c r="J23" i="23" s="1"/>
  <c r="R2" i="24" s="1"/>
  <c r="G22" i="23"/>
  <c r="J22" i="23" s="1"/>
  <c r="Q2" i="24" s="1"/>
  <c r="G21" i="23"/>
  <c r="J21" i="23" s="1"/>
  <c r="P2" i="24" s="1"/>
  <c r="G17" i="23"/>
  <c r="J17" i="23" s="1"/>
  <c r="L2" i="24" s="1"/>
  <c r="G16" i="23"/>
  <c r="J16" i="23" s="1"/>
  <c r="K2" i="24" s="1"/>
  <c r="G15" i="23"/>
  <c r="J15" i="23" s="1"/>
  <c r="J2" i="24" s="1"/>
  <c r="G10" i="23"/>
  <c r="J10" i="23" s="1"/>
  <c r="E2" i="24" s="1"/>
  <c r="EU147" i="2" l="1"/>
  <c r="EN147" i="2" s="1"/>
  <c r="EU148" i="2"/>
  <c r="EN148" i="2" s="1"/>
  <c r="EU149" i="2"/>
  <c r="EN149" i="2" s="1"/>
  <c r="EU150" i="2"/>
  <c r="EN150" i="2" s="1"/>
  <c r="EU151" i="2"/>
  <c r="EN151" i="2" s="1"/>
  <c r="EU152" i="2"/>
  <c r="EN152" i="2" s="1"/>
  <c r="EU153" i="2"/>
  <c r="EN153" i="2" s="1"/>
  <c r="EU146" i="2"/>
  <c r="EN146" i="2" s="1"/>
  <c r="D4" i="20" l="1"/>
  <c r="O103" i="10"/>
  <c r="E5" i="20" l="1"/>
  <c r="D5" i="20" s="1"/>
  <c r="E6" i="20"/>
  <c r="D6" i="20" s="1"/>
  <c r="E7" i="20"/>
  <c r="D7" i="20" s="1"/>
  <c r="D8" i="20"/>
  <c r="E9" i="20"/>
  <c r="D9" i="20" s="1"/>
  <c r="E10" i="20"/>
  <c r="D10" i="20" l="1"/>
  <c r="D73" i="1"/>
  <c r="BM101" i="10"/>
  <c r="BM103" i="10"/>
  <c r="BG91" i="10" l="1"/>
  <c r="BG93" i="10"/>
  <c r="BG30" i="10"/>
  <c r="BG32" i="10"/>
  <c r="BG22" i="10"/>
  <c r="BG24" i="10"/>
  <c r="EJ32" i="2"/>
  <c r="EL34" i="2" s="1"/>
  <c r="EH32" i="2"/>
  <c r="EL32" i="2" s="1"/>
  <c r="EH33" i="2"/>
  <c r="BG78" i="10" l="1"/>
  <c r="EG71" i="2"/>
  <c r="B73" i="1" s="1"/>
  <c r="C73" i="1" s="1"/>
  <c r="E73" i="1" s="1"/>
  <c r="BG79" i="10" l="1"/>
  <c r="R79" i="10" s="1"/>
  <c r="EJ12" i="5"/>
  <c r="BG101" i="10" l="1"/>
  <c r="EJ12" i="4"/>
  <c r="BG100" i="10" s="1"/>
  <c r="EJ12" i="6"/>
  <c r="BG99" i="10" s="1"/>
  <c r="EM12" i="3" l="1"/>
  <c r="BG98" i="10" s="1"/>
  <c r="BG103" i="10" s="1"/>
  <c r="L67" i="10" l="1"/>
  <c r="L68" i="10"/>
  <c r="S4" i="20" l="1"/>
  <c r="S5" i="20"/>
  <c r="S6" i="20"/>
  <c r="S7" i="20"/>
  <c r="S8" i="20"/>
  <c r="S9" i="20"/>
  <c r="S10" i="20"/>
  <c r="AM97" i="10" l="1"/>
  <c r="S12" i="20" l="1"/>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 i="20"/>
  <c r="O100" i="10" l="1"/>
  <c r="EP147" i="2" l="1"/>
  <c r="EP148" i="2"/>
  <c r="EP149" i="2"/>
  <c r="EP150" i="2"/>
  <c r="EP151" i="2"/>
  <c r="EP152" i="2"/>
  <c r="EP153" i="2"/>
  <c r="EP146" i="2"/>
  <c r="ER51" i="2" l="1"/>
  <c r="AC14" i="10" s="1"/>
  <c r="ER39" i="2"/>
  <c r="ER50" i="2"/>
  <c r="AC13" i="10" s="1"/>
  <c r="ER38" i="2"/>
  <c r="Q36" i="1"/>
  <c r="Q37" i="1"/>
  <c r="Q38" i="1"/>
  <c r="Q39" i="1"/>
  <c r="Q40" i="1"/>
  <c r="Q41" i="1"/>
  <c r="Q42" i="1"/>
  <c r="Q43" i="1"/>
  <c r="Q44" i="1"/>
  <c r="Q45" i="1"/>
  <c r="Q46" i="1"/>
  <c r="Q47" i="1"/>
  <c r="Q48" i="1"/>
  <c r="Q49" i="1"/>
  <c r="E49" i="1"/>
  <c r="E48" i="1"/>
  <c r="E47" i="1"/>
  <c r="E46" i="1"/>
  <c r="E40" i="1"/>
  <c r="E39" i="1"/>
  <c r="E38" i="1"/>
  <c r="E37" i="1"/>
  <c r="E36" i="1"/>
  <c r="ER37" i="2"/>
  <c r="O22" i="10" s="1"/>
  <c r="O12" i="11" s="1"/>
  <c r="E12" i="20" s="1"/>
  <c r="D12" i="20" s="1"/>
  <c r="F12" i="20" s="1"/>
  <c r="EP51" i="2"/>
  <c r="EP50" i="2"/>
  <c r="EP49" i="2"/>
  <c r="EP48" i="2"/>
  <c r="ER36" i="2"/>
  <c r="O21" i="10" s="1"/>
  <c r="EP37" i="2"/>
  <c r="EP38" i="2"/>
  <c r="EP39" i="2"/>
  <c r="EP40" i="2"/>
  <c r="EG147" i="2" l="1"/>
  <c r="ER49" i="2"/>
  <c r="O30" i="10" s="1"/>
  <c r="ER48" i="2"/>
  <c r="O29" i="10" s="1"/>
  <c r="EQ104" i="2" l="1"/>
  <c r="O88" i="10" l="1"/>
  <c r="GO43" i="5" l="1"/>
  <c r="GO44" i="5"/>
  <c r="GO45" i="5"/>
  <c r="HA61" i="5"/>
  <c r="HA62" i="5"/>
  <c r="HA63" i="5"/>
  <c r="HA64" i="5"/>
  <c r="HA65" i="5"/>
  <c r="HA66" i="5"/>
  <c r="HA67" i="5"/>
  <c r="HA68" i="5"/>
  <c r="HA69" i="5"/>
  <c r="HA70" i="5"/>
  <c r="HA71" i="5"/>
  <c r="HA72" i="5"/>
  <c r="HA73" i="5"/>
  <c r="HA74" i="5"/>
  <c r="HA60" i="5"/>
  <c r="HA51" i="5"/>
  <c r="HA52" i="5"/>
  <c r="HA50" i="5"/>
  <c r="HA42" i="5"/>
  <c r="HA41" i="5"/>
  <c r="HA40" i="5"/>
  <c r="HA39" i="5"/>
  <c r="HA38" i="5"/>
  <c r="HA37" i="5"/>
  <c r="HA34" i="5"/>
  <c r="HA35" i="5"/>
  <c r="HA36" i="5"/>
  <c r="HA33" i="5"/>
  <c r="HA32" i="5"/>
  <c r="HA31" i="5"/>
  <c r="HA24" i="5"/>
  <c r="HA25" i="5"/>
  <c r="HA26" i="5"/>
  <c r="HA27" i="5"/>
  <c r="HA28" i="5"/>
  <c r="HA29" i="5"/>
  <c r="HA30" i="5"/>
  <c r="HA23" i="5"/>
  <c r="HA22" i="5"/>
  <c r="HA21" i="5"/>
  <c r="HA20" i="5"/>
  <c r="HA19" i="5"/>
  <c r="HA18" i="5"/>
  <c r="HA17" i="5"/>
  <c r="HA58" i="4"/>
  <c r="HA59" i="4"/>
  <c r="HA60" i="4"/>
  <c r="HA61" i="4"/>
  <c r="HA62" i="4"/>
  <c r="HA63" i="4"/>
  <c r="HA64" i="4"/>
  <c r="HA65" i="4"/>
  <c r="HA66" i="4"/>
  <c r="HA67" i="4"/>
  <c r="HA68" i="4"/>
  <c r="HA69" i="4"/>
  <c r="HA70" i="4"/>
  <c r="HA71" i="4"/>
  <c r="HA57" i="4"/>
  <c r="HA48" i="4"/>
  <c r="HA49" i="4"/>
  <c r="HA47" i="4"/>
  <c r="HA39" i="4"/>
  <c r="HA38" i="4"/>
  <c r="HA37" i="4"/>
  <c r="HA36" i="4"/>
  <c r="HA35" i="4"/>
  <c r="HA34" i="4"/>
  <c r="HA31" i="4"/>
  <c r="HA32" i="4"/>
  <c r="HA33" i="4"/>
  <c r="HA30" i="4"/>
  <c r="HA29" i="4"/>
  <c r="HA28" i="4"/>
  <c r="HA24" i="4"/>
  <c r="HA25" i="4"/>
  <c r="HA26" i="4"/>
  <c r="HA27" i="4"/>
  <c r="HA23" i="4"/>
  <c r="HA22" i="4"/>
  <c r="HA21" i="4"/>
  <c r="HA20" i="4"/>
  <c r="HA19" i="4"/>
  <c r="HA18" i="4"/>
  <c r="HA17" i="4"/>
  <c r="HA62" i="6"/>
  <c r="HA63" i="6"/>
  <c r="HA64" i="6"/>
  <c r="HA65" i="6"/>
  <c r="HA66" i="6"/>
  <c r="HA67" i="6"/>
  <c r="HA68" i="6"/>
  <c r="HA69" i="6"/>
  <c r="HA70" i="6"/>
  <c r="HA71" i="6"/>
  <c r="HA72" i="6"/>
  <c r="HA73" i="6"/>
  <c r="HA74" i="6"/>
  <c r="HA75" i="6"/>
  <c r="HA61" i="6"/>
  <c r="HA52" i="6"/>
  <c r="HA53" i="6"/>
  <c r="HA51" i="6"/>
  <c r="HA43" i="6"/>
  <c r="HA42" i="6"/>
  <c r="HA41" i="6"/>
  <c r="HA40" i="6"/>
  <c r="HA39" i="6"/>
  <c r="HA38" i="6"/>
  <c r="HA35" i="6"/>
  <c r="HA36" i="6"/>
  <c r="HA37" i="6"/>
  <c r="HA34" i="6"/>
  <c r="HA33" i="6"/>
  <c r="HA32" i="6"/>
  <c r="HA31" i="6"/>
  <c r="HA27" i="6"/>
  <c r="HA28" i="6"/>
  <c r="HA29" i="6"/>
  <c r="HA30" i="6"/>
  <c r="HA26" i="6"/>
  <c r="HA25" i="6"/>
  <c r="HA24" i="6"/>
  <c r="HA23" i="6"/>
  <c r="HA22" i="6"/>
  <c r="HA19" i="6"/>
  <c r="HA20" i="6"/>
  <c r="HA21" i="6"/>
  <c r="HA18" i="6"/>
  <c r="HA17" i="6"/>
  <c r="HB53" i="3"/>
  <c r="HB54" i="3"/>
  <c r="HB55" i="3"/>
  <c r="HB56" i="3"/>
  <c r="HB57" i="3"/>
  <c r="HB58" i="3"/>
  <c r="HB59" i="3"/>
  <c r="HB60" i="3"/>
  <c r="HB61" i="3"/>
  <c r="HB62" i="3"/>
  <c r="HB63" i="3"/>
  <c r="HB64" i="3"/>
  <c r="HB65" i="3"/>
  <c r="HB66" i="3"/>
  <c r="HB67" i="3"/>
  <c r="HB68" i="3"/>
  <c r="HB69" i="3"/>
  <c r="HB70" i="3"/>
  <c r="HB71" i="3"/>
  <c r="HB52" i="3"/>
  <c r="HB43" i="3"/>
  <c r="HB44" i="3"/>
  <c r="HB42" i="3"/>
  <c r="HB34" i="3"/>
  <c r="HB33" i="3"/>
  <c r="HB32" i="3"/>
  <c r="HB31" i="3"/>
  <c r="HB30" i="3"/>
  <c r="HB29" i="3"/>
  <c r="HB26" i="3"/>
  <c r="HB27" i="3"/>
  <c r="HB28" i="3"/>
  <c r="HB25" i="3"/>
  <c r="HB17" i="3"/>
  <c r="HB21" i="3"/>
  <c r="HB24" i="3"/>
  <c r="HB23" i="3"/>
  <c r="HB22" i="3"/>
  <c r="HB19" i="3"/>
  <c r="HB18" i="3"/>
  <c r="GR18" i="3" l="1"/>
  <c r="GR19" i="3"/>
  <c r="GR21" i="3"/>
  <c r="GR22" i="3"/>
  <c r="GR23" i="3"/>
  <c r="GR24" i="3"/>
  <c r="GR25" i="3"/>
  <c r="GR26" i="3"/>
  <c r="GR27" i="3"/>
  <c r="GR28" i="3"/>
  <c r="GR29" i="3"/>
  <c r="GR30" i="3"/>
  <c r="GR31" i="3"/>
  <c r="GR32" i="3"/>
  <c r="GR33" i="3"/>
  <c r="GR34" i="3"/>
  <c r="AQ103" i="2" l="1"/>
  <c r="AQ89" i="2"/>
  <c r="EM61" i="5"/>
  <c r="EM62" i="5"/>
  <c r="EM63" i="5"/>
  <c r="EM64" i="5"/>
  <c r="EM65" i="5"/>
  <c r="EM66" i="5"/>
  <c r="EM67" i="5"/>
  <c r="EM68" i="5"/>
  <c r="EM69" i="5"/>
  <c r="EM70" i="5"/>
  <c r="EM71" i="5"/>
  <c r="EM72" i="5"/>
  <c r="EM73" i="5"/>
  <c r="EM74" i="5"/>
  <c r="EM51" i="5"/>
  <c r="EM52" i="5"/>
  <c r="EM50" i="5"/>
  <c r="EM48" i="4"/>
  <c r="EM49" i="4"/>
  <c r="EM47" i="4"/>
  <c r="EM62" i="6"/>
  <c r="EM63" i="6"/>
  <c r="EM64" i="6"/>
  <c r="EM65" i="6"/>
  <c r="EM66" i="6"/>
  <c r="EM67" i="6"/>
  <c r="EM68" i="6"/>
  <c r="EM69" i="6"/>
  <c r="EM70" i="6"/>
  <c r="EM71" i="6"/>
  <c r="EM72" i="6"/>
  <c r="EM73" i="6"/>
  <c r="EM74" i="6"/>
  <c r="EM75" i="6"/>
  <c r="EM61" i="6"/>
  <c r="EL61" i="5"/>
  <c r="EL62" i="5"/>
  <c r="EL63" i="5"/>
  <c r="EL64" i="5"/>
  <c r="EL65" i="5"/>
  <c r="EL66" i="5"/>
  <c r="EL67" i="5"/>
  <c r="EL68" i="5"/>
  <c r="EL69" i="5"/>
  <c r="EL70" i="5"/>
  <c r="EL71" i="5"/>
  <c r="EL72" i="5"/>
  <c r="EL73" i="5"/>
  <c r="EL74" i="5"/>
  <c r="EL60" i="5"/>
  <c r="EL51" i="5"/>
  <c r="EL52" i="5"/>
  <c r="EL50" i="5"/>
  <c r="EM52" i="6"/>
  <c r="EM53" i="6"/>
  <c r="EM51" i="6"/>
  <c r="EM43" i="3"/>
  <c r="EM44" i="3"/>
  <c r="EM42" i="3"/>
  <c r="EM52" i="3"/>
  <c r="AE142" i="2"/>
  <c r="AJ60" i="2"/>
  <c r="AB47" i="2"/>
  <c r="F50" i="15" l="1"/>
  <c r="BM68" i="2" l="1"/>
  <c r="O38" i="10" l="1"/>
  <c r="EH126" i="2" l="1"/>
  <c r="EH61" i="2"/>
  <c r="D8" i="1" l="1"/>
  <c r="C8" i="1" s="1"/>
  <c r="E8" i="1" s="1"/>
  <c r="D16" i="1"/>
  <c r="C16" i="1" s="1"/>
  <c r="E16" i="1" s="1"/>
  <c r="D15" i="1"/>
  <c r="C15" i="1" s="1"/>
  <c r="E15" i="1" s="1"/>
  <c r="C14" i="1"/>
  <c r="E14" i="1" s="1"/>
  <c r="E30" i="1"/>
  <c r="E29" i="1"/>
  <c r="E28" i="1"/>
  <c r="E27" i="1"/>
  <c r="E26" i="1"/>
  <c r="Q30" i="1"/>
  <c r="Q29" i="1"/>
  <c r="Q28" i="1"/>
  <c r="Q27" i="1"/>
  <c r="Q26" i="1"/>
  <c r="Q25" i="1"/>
  <c r="Q8" i="1" l="1"/>
  <c r="Q9" i="1"/>
  <c r="Q10" i="1"/>
  <c r="Q11" i="1"/>
  <c r="Q12" i="1"/>
  <c r="Q13" i="1"/>
  <c r="Q14" i="1"/>
  <c r="Q15" i="1"/>
  <c r="Q16" i="1"/>
  <c r="Q17" i="1"/>
  <c r="Q18" i="1"/>
  <c r="Q19" i="1"/>
  <c r="Q20" i="1"/>
  <c r="Q21" i="1"/>
  <c r="Q22" i="1"/>
  <c r="Q23" i="1"/>
  <c r="Q24" i="1"/>
  <c r="Q31" i="1"/>
  <c r="Q32" i="1"/>
  <c r="Q33" i="1"/>
  <c r="Q34" i="1"/>
  <c r="Q35"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E1661" i="1"/>
  <c r="E1660" i="1"/>
  <c r="E1659" i="1"/>
  <c r="E1658" i="1"/>
  <c r="E1657" i="1"/>
  <c r="E1656" i="1"/>
  <c r="E1655" i="1"/>
  <c r="E1654" i="1"/>
  <c r="E1653" i="1"/>
  <c r="E1652" i="1"/>
  <c r="E1651" i="1"/>
  <c r="E1650" i="1"/>
  <c r="E1649" i="1"/>
  <c r="E1648" i="1"/>
  <c r="E1647" i="1"/>
  <c r="E1646" i="1"/>
  <c r="E1645" i="1"/>
  <c r="E1644" i="1"/>
  <c r="E1643" i="1"/>
  <c r="E1642" i="1"/>
  <c r="E1662"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472" i="1"/>
  <c r="E1473" i="1"/>
  <c r="E1474" i="1"/>
  <c r="E1475" i="1"/>
  <c r="E1476" i="1"/>
  <c r="E1477" i="1"/>
  <c r="E1478" i="1"/>
  <c r="E1479" i="1"/>
  <c r="E1480" i="1"/>
  <c r="E1481" i="1"/>
  <c r="E1482" i="1"/>
  <c r="E1483" i="1"/>
  <c r="E1484" i="1"/>
  <c r="E1485" i="1"/>
  <c r="E1486" i="1"/>
  <c r="E1487" i="1"/>
  <c r="E1488" i="1"/>
  <c r="E1489" i="1"/>
  <c r="E1490" i="1"/>
  <c r="E1491" i="1"/>
  <c r="E1471" i="1"/>
  <c r="E1470" i="1"/>
  <c r="E1469" i="1"/>
  <c r="E1468" i="1"/>
  <c r="E1467" i="1"/>
  <c r="E1466" i="1"/>
  <c r="E1465" i="1"/>
  <c r="E1464" i="1"/>
  <c r="E1463" i="1"/>
  <c r="E1462"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286" i="1"/>
  <c r="E1285" i="1"/>
  <c r="E1284" i="1"/>
  <c r="E1283" i="1"/>
  <c r="E1282" i="1"/>
  <c r="E1281" i="1"/>
  <c r="E1280"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110" i="1"/>
  <c r="E1111" i="1"/>
  <c r="E1112" i="1"/>
  <c r="E1113" i="1"/>
  <c r="E1114" i="1"/>
  <c r="E1115" i="1"/>
  <c r="E1116" i="1"/>
  <c r="E1117" i="1"/>
  <c r="E1118" i="1"/>
  <c r="E1119" i="1"/>
  <c r="E1120" i="1"/>
  <c r="E1121" i="1"/>
  <c r="E1122" i="1"/>
  <c r="E1123" i="1"/>
  <c r="E1124" i="1"/>
  <c r="E1125" i="1"/>
  <c r="E1126" i="1"/>
  <c r="E1127" i="1"/>
  <c r="E1128" i="1"/>
  <c r="E1129" i="1"/>
  <c r="E1109" i="1"/>
  <c r="E1108" i="1"/>
  <c r="E1107" i="1"/>
  <c r="E1106" i="1"/>
  <c r="E1105" i="1"/>
  <c r="E1104" i="1"/>
  <c r="E1103" i="1"/>
  <c r="E1102" i="1"/>
  <c r="E1101" i="1"/>
  <c r="E1100" i="1"/>
  <c r="E946" i="1" l="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945" i="1"/>
  <c r="E944" i="1"/>
  <c r="E943" i="1"/>
  <c r="E942" i="1"/>
  <c r="E941" i="1"/>
  <c r="E940" i="1"/>
  <c r="E939"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769" i="1"/>
  <c r="E770" i="1"/>
  <c r="E771" i="1"/>
  <c r="E772" i="1"/>
  <c r="E773" i="1"/>
  <c r="E774" i="1"/>
  <c r="E775" i="1"/>
  <c r="E776" i="1"/>
  <c r="E777" i="1"/>
  <c r="E778" i="1"/>
  <c r="E779" i="1"/>
  <c r="E780" i="1"/>
  <c r="E781" i="1"/>
  <c r="E782" i="1"/>
  <c r="E783" i="1"/>
  <c r="E784" i="1"/>
  <c r="E785" i="1"/>
  <c r="E786" i="1"/>
  <c r="E787" i="1"/>
  <c r="E788" i="1"/>
  <c r="E759" i="1"/>
  <c r="E760" i="1"/>
  <c r="E761" i="1"/>
  <c r="E762" i="1"/>
  <c r="E763" i="1"/>
  <c r="E764" i="1"/>
  <c r="E765" i="1"/>
  <c r="E766" i="1"/>
  <c r="E767" i="1"/>
  <c r="E768"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576" i="1"/>
  <c r="E575" i="1"/>
  <c r="E574" i="1"/>
  <c r="E573" i="1"/>
  <c r="E572" i="1"/>
  <c r="E571" i="1"/>
  <c r="E570"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350" i="1"/>
  <c r="E351" i="1"/>
  <c r="E352" i="1"/>
  <c r="E353" i="1"/>
  <c r="E354" i="1"/>
  <c r="E355" i="1"/>
  <c r="E356" i="1"/>
  <c r="E357" i="1"/>
  <c r="E358" i="1"/>
  <c r="E359" i="1"/>
  <c r="E360" i="1"/>
  <c r="E361" i="1"/>
  <c r="E362" i="1"/>
  <c r="E363" i="1"/>
  <c r="E364" i="1"/>
  <c r="E365" i="1"/>
  <c r="E366" i="1"/>
  <c r="E367" i="1"/>
  <c r="E368" i="1"/>
  <c r="E369" i="1"/>
  <c r="E349" i="1"/>
  <c r="E348" i="1"/>
  <c r="E347" i="1"/>
  <c r="E346" i="1"/>
  <c r="E345" i="1"/>
  <c r="E344" i="1"/>
  <c r="E343" i="1"/>
  <c r="E342" i="1"/>
  <c r="E341" i="1"/>
  <c r="E340" i="1"/>
  <c r="E214" i="1"/>
  <c r="E215" i="1"/>
  <c r="E216" i="1"/>
  <c r="E217" i="1"/>
  <c r="E218" i="1"/>
  <c r="E219" i="1"/>
  <c r="E220" i="1"/>
  <c r="E228" i="1"/>
  <c r="E229" i="1"/>
  <c r="E230" i="1"/>
  <c r="E231" i="1"/>
  <c r="E232" i="1"/>
  <c r="E233" i="1"/>
  <c r="E234" i="1"/>
  <c r="E221" i="1"/>
  <c r="E222" i="1"/>
  <c r="E223" i="1"/>
  <c r="E224" i="1"/>
  <c r="E225" i="1"/>
  <c r="E226" i="1"/>
  <c r="E227" i="1"/>
  <c r="E213" i="1"/>
  <c r="E212" i="1"/>
  <c r="E211" i="1"/>
  <c r="E210" i="1"/>
  <c r="E209" i="1"/>
  <c r="E208" i="1"/>
  <c r="E207" i="1"/>
  <c r="E206" i="1"/>
  <c r="E205" i="1"/>
  <c r="E204" i="1"/>
  <c r="E203" i="1"/>
  <c r="E201" i="1"/>
  <c r="E200" i="1"/>
  <c r="E199" i="1"/>
  <c r="E198" i="1"/>
  <c r="E197" i="1"/>
  <c r="E196" i="1"/>
  <c r="E195" i="1"/>
  <c r="E194" i="1"/>
  <c r="E192" i="1"/>
  <c r="E191" i="1"/>
  <c r="E190" i="1"/>
  <c r="E189" i="1"/>
  <c r="E188" i="1"/>
  <c r="E187" i="1"/>
  <c r="E186" i="1"/>
  <c r="E185" i="1"/>
  <c r="E183" i="1"/>
  <c r="E182" i="1"/>
  <c r="E181" i="1"/>
  <c r="E180" i="1"/>
  <c r="E179" i="1"/>
  <c r="E178" i="1"/>
  <c r="E177" i="1"/>
  <c r="E176" i="1"/>
  <c r="E174" i="1"/>
  <c r="E173" i="1"/>
  <c r="E172" i="1"/>
  <c r="E171" i="1"/>
  <c r="E170" i="1"/>
  <c r="E169" i="1"/>
  <c r="E168" i="1"/>
  <c r="E167" i="1"/>
  <c r="E165" i="1"/>
  <c r="E164" i="1"/>
  <c r="E163" i="1"/>
  <c r="E162" i="1"/>
  <c r="E161" i="1"/>
  <c r="E160" i="1"/>
  <c r="E159" i="1"/>
  <c r="E158" i="1"/>
  <c r="E156" i="1"/>
  <c r="E155" i="1"/>
  <c r="E154" i="1"/>
  <c r="E153" i="1"/>
  <c r="E152" i="1"/>
  <c r="E151" i="1"/>
  <c r="E150" i="1"/>
  <c r="E147" i="1"/>
  <c r="E146" i="1"/>
  <c r="E145" i="1"/>
  <c r="E144" i="1"/>
  <c r="E143" i="1"/>
  <c r="E142" i="1"/>
  <c r="E149" i="1"/>
  <c r="E141" i="1"/>
  <c r="E140" i="1"/>
  <c r="E138" i="1"/>
  <c r="E139" i="1"/>
  <c r="E202" i="1"/>
  <c r="E193" i="1"/>
  <c r="E184" i="1"/>
  <c r="E175" i="1"/>
  <c r="E166" i="1"/>
  <c r="E157" i="1"/>
  <c r="E148" i="1"/>
  <c r="E137" i="1"/>
  <c r="E136" i="1"/>
  <c r="E135" i="1"/>
  <c r="E131" i="1"/>
  <c r="E132" i="1"/>
  <c r="E133" i="1"/>
  <c r="E134" i="1"/>
  <c r="E130" i="1"/>
  <c r="E129" i="1"/>
  <c r="E128" i="1"/>
  <c r="E127" i="1"/>
  <c r="E126" i="1"/>
  <c r="E125" i="1"/>
  <c r="E124" i="1"/>
  <c r="E122" i="1"/>
  <c r="E118" i="1"/>
  <c r="E119" i="1"/>
  <c r="E120" i="1"/>
  <c r="E115" i="1"/>
  <c r="E116" i="1"/>
  <c r="E117" i="1"/>
  <c r="E111" i="1"/>
  <c r="E112" i="1"/>
  <c r="E113" i="1"/>
  <c r="E114" i="1"/>
  <c r="E110" i="1"/>
  <c r="E108" i="1"/>
  <c r="E104" i="1"/>
  <c r="E105" i="1"/>
  <c r="E106" i="1"/>
  <c r="E101" i="1"/>
  <c r="E102" i="1"/>
  <c r="E103" i="1"/>
  <c r="E99" i="1"/>
  <c r="E100" i="1"/>
  <c r="E96" i="1"/>
  <c r="E94" i="1"/>
  <c r="E82" i="1"/>
  <c r="E81" i="1"/>
  <c r="E80" i="1"/>
  <c r="E79" i="1"/>
  <c r="E78" i="1"/>
  <c r="E77" i="1"/>
  <c r="E76" i="1"/>
  <c r="E75" i="1"/>
  <c r="E74" i="1"/>
  <c r="E72" i="1"/>
  <c r="E71" i="1"/>
  <c r="E70" i="1"/>
  <c r="E69" i="1"/>
  <c r="E68" i="1"/>
  <c r="E67" i="1"/>
  <c r="E66" i="1"/>
  <c r="E65" i="1"/>
  <c r="E64" i="1"/>
  <c r="E63" i="1"/>
  <c r="E62" i="1"/>
  <c r="E61" i="1"/>
  <c r="E60" i="1"/>
  <c r="E59" i="1"/>
  <c r="E45" i="1"/>
  <c r="E35" i="1" l="1"/>
  <c r="E18" i="1"/>
  <c r="E32" i="1"/>
  <c r="E17" i="1"/>
  <c r="E13" i="1" l="1"/>
  <c r="E12" i="1"/>
  <c r="E11" i="1"/>
  <c r="Q7" i="1" l="1"/>
  <c r="Q6" i="1"/>
  <c r="ET147" i="2" l="1"/>
  <c r="ET148" i="2"/>
  <c r="ET149" i="2"/>
  <c r="ET150" i="2"/>
  <c r="ET151" i="2"/>
  <c r="ET152" i="2"/>
  <c r="ET146" i="2"/>
  <c r="EO602" i="10" l="1"/>
  <c r="EQ602" i="10"/>
  <c r="ER602" i="10"/>
  <c r="ET602" i="10"/>
  <c r="EV602" i="10"/>
  <c r="EW602" i="10"/>
  <c r="EO603" i="10"/>
  <c r="EQ603" i="10"/>
  <c r="ER603" i="10"/>
  <c r="ET603" i="10"/>
  <c r="EV603" i="10"/>
  <c r="EW603" i="10"/>
  <c r="EO604" i="10"/>
  <c r="EQ604" i="10"/>
  <c r="ER604" i="10"/>
  <c r="ET604" i="10"/>
  <c r="EV604" i="10"/>
  <c r="EW604" i="10"/>
  <c r="EO599" i="10"/>
  <c r="EQ599" i="10"/>
  <c r="ER599" i="10"/>
  <c r="ET599" i="10"/>
  <c r="EV599" i="10"/>
  <c r="EW599" i="10"/>
  <c r="EO600" i="10"/>
  <c r="EQ600" i="10"/>
  <c r="ER600" i="10"/>
  <c r="ET600" i="10"/>
  <c r="EV600" i="10"/>
  <c r="EW600" i="10"/>
  <c r="EO601" i="10"/>
  <c r="EQ601" i="10"/>
  <c r="ER601" i="10"/>
  <c r="ET601" i="10"/>
  <c r="EV601" i="10"/>
  <c r="EW601" i="10"/>
  <c r="EO596" i="10"/>
  <c r="EQ596" i="10"/>
  <c r="ER596" i="10"/>
  <c r="ET596" i="10"/>
  <c r="EV596" i="10"/>
  <c r="EW596" i="10"/>
  <c r="EO597" i="10"/>
  <c r="EQ597" i="10"/>
  <c r="ER597" i="10"/>
  <c r="ET597" i="10"/>
  <c r="EV597" i="10"/>
  <c r="EW597" i="10"/>
  <c r="EO598" i="10"/>
  <c r="EQ598" i="10"/>
  <c r="ER598" i="10"/>
  <c r="ET598" i="10"/>
  <c r="EV598" i="10"/>
  <c r="EW598" i="10"/>
  <c r="ET593" i="10"/>
  <c r="EV593" i="10"/>
  <c r="EW593" i="10"/>
  <c r="ET594" i="10"/>
  <c r="EV594" i="10"/>
  <c r="EW594" i="10"/>
  <c r="ET595" i="10"/>
  <c r="EV595" i="10"/>
  <c r="EW595" i="10"/>
  <c r="EO593" i="10"/>
  <c r="EQ593" i="10"/>
  <c r="ER593" i="10"/>
  <c r="EO594" i="10"/>
  <c r="EQ594" i="10"/>
  <c r="ER594" i="10"/>
  <c r="EO595" i="10"/>
  <c r="EQ595" i="10"/>
  <c r="ER595" i="10"/>
  <c r="DU604" i="10"/>
  <c r="DX604" i="10"/>
  <c r="EA604" i="10"/>
  <c r="ED604" i="10"/>
  <c r="DU603" i="10"/>
  <c r="DX603" i="10"/>
  <c r="EA603" i="10"/>
  <c r="ED603" i="10"/>
  <c r="DU602" i="10"/>
  <c r="DX602" i="10"/>
  <c r="EA602" i="10"/>
  <c r="ED602" i="10"/>
  <c r="DU601" i="10"/>
  <c r="DX601" i="10"/>
  <c r="EA601" i="10"/>
  <c r="ED601" i="10"/>
  <c r="DU600" i="10"/>
  <c r="DX600" i="10"/>
  <c r="EA600" i="10"/>
  <c r="ED600" i="10"/>
  <c r="DU599" i="10"/>
  <c r="DX599" i="10"/>
  <c r="EA599" i="10"/>
  <c r="ED599" i="10"/>
  <c r="DU598" i="10"/>
  <c r="DX598" i="10"/>
  <c r="EA598" i="10"/>
  <c r="ED598" i="10"/>
  <c r="DU597" i="10"/>
  <c r="DX597" i="10"/>
  <c r="EA597" i="10"/>
  <c r="ED597" i="10"/>
  <c r="DU596" i="10"/>
  <c r="DX596" i="10"/>
  <c r="EA596" i="10"/>
  <c r="ED596" i="10"/>
  <c r="DU595" i="10"/>
  <c r="DX595" i="10"/>
  <c r="EA595" i="10"/>
  <c r="ED595" i="10"/>
  <c r="DU594" i="10"/>
  <c r="DX594" i="10"/>
  <c r="EA594" i="10"/>
  <c r="ED594" i="10"/>
  <c r="DU593" i="10"/>
  <c r="DX593" i="10"/>
  <c r="EA593" i="10"/>
  <c r="ED593" i="10"/>
  <c r="GW55" i="5" l="1"/>
  <c r="GW56" i="5"/>
  <c r="GW57" i="5"/>
  <c r="GW59" i="5"/>
  <c r="GW60" i="5"/>
  <c r="GW61" i="5"/>
  <c r="GW45" i="5"/>
  <c r="GW46" i="5"/>
  <c r="GW47" i="5"/>
  <c r="GW20" i="6" l="1"/>
  <c r="GW21" i="6"/>
  <c r="GW22" i="6"/>
  <c r="GW23" i="6"/>
  <c r="GW24" i="6"/>
  <c r="GW25" i="6"/>
  <c r="GW26" i="6"/>
  <c r="GW27" i="6"/>
  <c r="GW28" i="6"/>
  <c r="GW29" i="6"/>
  <c r="GW30" i="6"/>
  <c r="GW31" i="6"/>
  <c r="GW32" i="6"/>
  <c r="GW33" i="6"/>
  <c r="GW34" i="6"/>
  <c r="GW35" i="6"/>
  <c r="GW36" i="6"/>
  <c r="GW37" i="6"/>
  <c r="GW38" i="6"/>
  <c r="GW39" i="6"/>
  <c r="GW40" i="6"/>
  <c r="GW41" i="6"/>
  <c r="GW42" i="6"/>
  <c r="GW43" i="6"/>
  <c r="GW44" i="6"/>
  <c r="GQ44" i="6"/>
  <c r="ET144" i="2" l="1"/>
  <c r="M38" i="11" s="1"/>
  <c r="E30" i="20" s="1"/>
  <c r="D30" i="20" s="1"/>
  <c r="F30" i="20" s="1"/>
  <c r="GR44" i="3"/>
  <c r="EP45" i="3"/>
  <c r="GL43" i="3"/>
  <c r="GM43" i="3"/>
  <c r="GN43" i="3"/>
  <c r="GL44" i="3"/>
  <c r="GM44" i="3"/>
  <c r="GN44" i="3"/>
  <c r="GJ61" i="6"/>
  <c r="GJ62" i="6"/>
  <c r="GJ63" i="6"/>
  <c r="GJ64" i="6"/>
  <c r="GJ65" i="6"/>
  <c r="GJ66" i="6"/>
  <c r="GJ67" i="6"/>
  <c r="GJ68" i="6"/>
  <c r="GJ69" i="6"/>
  <c r="GJ70" i="6"/>
  <c r="GJ71" i="6"/>
  <c r="GJ72" i="6"/>
  <c r="GJ73" i="6"/>
  <c r="GJ74" i="6"/>
  <c r="GJ75" i="6"/>
  <c r="GQ43" i="6"/>
  <c r="GR43" i="6" s="1"/>
  <c r="EV43" i="6" s="1"/>
  <c r="GS43" i="6"/>
  <c r="EO21" i="6"/>
  <c r="GP21" i="6" s="1"/>
  <c r="ER21" i="6"/>
  <c r="EO22" i="6"/>
  <c r="GP22" i="6" s="1"/>
  <c r="ER22" i="6"/>
  <c r="EO23" i="6"/>
  <c r="GP23" i="6" s="1"/>
  <c r="ER23" i="6"/>
  <c r="EO24" i="6"/>
  <c r="GP24" i="6" s="1"/>
  <c r="ER24" i="6"/>
  <c r="EO25" i="6"/>
  <c r="GP25" i="6" s="1"/>
  <c r="ER25" i="6"/>
  <c r="EO26" i="6"/>
  <c r="GP26" i="6" s="1"/>
  <c r="ER26" i="6"/>
  <c r="EO27" i="6"/>
  <c r="GP27" i="6" s="1"/>
  <c r="ER27" i="6"/>
  <c r="EO28" i="6"/>
  <c r="GP28" i="6" s="1"/>
  <c r="ER28" i="6"/>
  <c r="EO29" i="6"/>
  <c r="GP29" i="6" s="1"/>
  <c r="ER29" i="6"/>
  <c r="EO30" i="6"/>
  <c r="GP30" i="6" s="1"/>
  <c r="ER30" i="6"/>
  <c r="EO31" i="6"/>
  <c r="GP31" i="6" s="1"/>
  <c r="ER31" i="6"/>
  <c r="ET27" i="6" l="1"/>
  <c r="ET26" i="6"/>
  <c r="ET21" i="6"/>
  <c r="ET30" i="6"/>
  <c r="ET29" i="6"/>
  <c r="ET23" i="6"/>
  <c r="ET25" i="6"/>
  <c r="ES31" i="6"/>
  <c r="ET31" i="6"/>
  <c r="ET24" i="6"/>
  <c r="ET28" i="6"/>
  <c r="ET22" i="6"/>
  <c r="ES30" i="6"/>
  <c r="ES22" i="6"/>
  <c r="GT43" i="6"/>
  <c r="ES25" i="6"/>
  <c r="ES29" i="6"/>
  <c r="ES27" i="6"/>
  <c r="ES24" i="6"/>
  <c r="ES26" i="6"/>
  <c r="ES21" i="6"/>
  <c r="ES28" i="6"/>
  <c r="ES23" i="6"/>
  <c r="EO33" i="2" l="1"/>
  <c r="EO32" i="2"/>
  <c r="EO25" i="2"/>
  <c r="EO24" i="2"/>
  <c r="EO22" i="2"/>
  <c r="O40" i="10" l="1"/>
  <c r="EU144" i="2" l="1"/>
  <c r="F33" i="12"/>
  <c r="F34" i="12"/>
  <c r="F32" i="12"/>
  <c r="F23" i="12"/>
  <c r="F24" i="12"/>
  <c r="F25" i="12"/>
  <c r="F26" i="12"/>
  <c r="F27" i="12"/>
  <c r="F28" i="12"/>
  <c r="F29" i="12"/>
  <c r="F30" i="12"/>
  <c r="F14" i="12"/>
  <c r="F15" i="12"/>
  <c r="F18" i="12"/>
  <c r="F19" i="12"/>
  <c r="F20" i="12"/>
  <c r="F21" i="12"/>
  <c r="F22" i="12"/>
  <c r="F13" i="12"/>
  <c r="EL47" i="4"/>
  <c r="EL48" i="4"/>
  <c r="EL49" i="4"/>
  <c r="EL57" i="4"/>
  <c r="EL58" i="4"/>
  <c r="EL59" i="4"/>
  <c r="EL60" i="4"/>
  <c r="EL61" i="4"/>
  <c r="EL62" i="4"/>
  <c r="EL63" i="4"/>
  <c r="EL64" i="4"/>
  <c r="EL65" i="4"/>
  <c r="EL66" i="4"/>
  <c r="EL67" i="4"/>
  <c r="EL68" i="4"/>
  <c r="EL69" i="4"/>
  <c r="EL70" i="4"/>
  <c r="EL71" i="4"/>
  <c r="F38" i="13"/>
  <c r="F39" i="13"/>
  <c r="F37" i="13"/>
  <c r="F15" i="13"/>
  <c r="F16" i="13"/>
  <c r="F17" i="13"/>
  <c r="F18" i="13"/>
  <c r="F19" i="13"/>
  <c r="F20" i="13"/>
  <c r="F21" i="13"/>
  <c r="F22" i="13"/>
  <c r="F23" i="13"/>
  <c r="F24" i="13"/>
  <c r="F25" i="13"/>
  <c r="F26" i="13"/>
  <c r="F27" i="13"/>
  <c r="F28" i="13"/>
  <c r="F29" i="13"/>
  <c r="F30" i="13"/>
  <c r="F31" i="13"/>
  <c r="F32" i="13"/>
  <c r="F33" i="13"/>
  <c r="F34" i="13"/>
  <c r="F35" i="13"/>
  <c r="F13" i="13"/>
  <c r="F14" i="13"/>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13" i="14"/>
  <c r="EL61" i="6"/>
  <c r="EL62" i="6"/>
  <c r="EL63" i="6"/>
  <c r="EL64" i="6"/>
  <c r="EL65" i="6"/>
  <c r="EL66" i="6"/>
  <c r="EL67" i="6"/>
  <c r="EL68" i="6"/>
  <c r="EL69" i="6"/>
  <c r="EL70" i="6"/>
  <c r="EL71" i="6"/>
  <c r="EL72" i="6"/>
  <c r="EL73" i="6"/>
  <c r="EL74" i="6"/>
  <c r="EL75" i="6"/>
  <c r="EL51" i="6"/>
  <c r="EL52" i="6"/>
  <c r="EL53" i="6"/>
  <c r="F17" i="15"/>
  <c r="F18" i="15"/>
  <c r="F19" i="15"/>
  <c r="F20" i="15"/>
  <c r="F21" i="15"/>
  <c r="F22" i="15"/>
  <c r="F23" i="15"/>
  <c r="F24" i="15"/>
  <c r="F25" i="15"/>
  <c r="F26" i="15"/>
  <c r="F27" i="15"/>
  <c r="F28" i="15"/>
  <c r="F29" i="15"/>
  <c r="F30" i="15"/>
  <c r="F31" i="15"/>
  <c r="F32" i="15"/>
  <c r="F33" i="15"/>
  <c r="F34" i="15"/>
  <c r="F35" i="15"/>
  <c r="F36" i="15"/>
  <c r="F37" i="15"/>
  <c r="F38" i="15"/>
  <c r="F39" i="15"/>
  <c r="F14" i="15"/>
  <c r="F15" i="15"/>
  <c r="F16" i="15"/>
  <c r="F13" i="15"/>
  <c r="GR43" i="3"/>
  <c r="D6" i="14"/>
  <c r="D7" i="14"/>
  <c r="D8" i="14"/>
  <c r="D8" i="13"/>
  <c r="D7" i="13"/>
  <c r="D6" i="13"/>
  <c r="D6" i="15"/>
  <c r="D7" i="15"/>
  <c r="D8" i="15"/>
  <c r="D8" i="12"/>
  <c r="D7" i="12"/>
  <c r="D6" i="12"/>
  <c r="R80" i="10" l="1"/>
  <c r="T72" i="10"/>
  <c r="GX18" i="3" l="1"/>
  <c r="GX19" i="3"/>
  <c r="GX21" i="3"/>
  <c r="GX22" i="3"/>
  <c r="GX23" i="3"/>
  <c r="GX24" i="3"/>
  <c r="GX25" i="3"/>
  <c r="D42" i="12" s="1"/>
  <c r="GX26" i="3"/>
  <c r="GX27" i="3"/>
  <c r="D43" i="12" s="1"/>
  <c r="GX28" i="3"/>
  <c r="D44" i="12" s="1"/>
  <c r="GX29" i="3"/>
  <c r="D49" i="12" s="1"/>
  <c r="GX30" i="3"/>
  <c r="GX31" i="3"/>
  <c r="D51" i="12" s="1"/>
  <c r="GX32" i="3"/>
  <c r="GX33" i="3"/>
  <c r="D47" i="12" s="1"/>
  <c r="GX34" i="3"/>
  <c r="D48" i="12" s="1"/>
  <c r="GX40" i="3"/>
  <c r="GX41" i="3"/>
  <c r="GX42" i="3"/>
  <c r="GX43" i="3"/>
  <c r="GX44" i="3"/>
  <c r="GX45" i="3"/>
  <c r="GX46" i="3"/>
  <c r="GX47" i="3"/>
  <c r="GX48" i="3"/>
  <c r="GX49" i="3"/>
  <c r="GX50" i="3"/>
  <c r="GX51" i="3"/>
  <c r="GX52" i="3"/>
  <c r="GX53" i="3"/>
  <c r="GX54" i="3"/>
  <c r="GX55" i="3"/>
  <c r="GX56" i="3"/>
  <c r="GX57" i="3"/>
  <c r="GX58" i="3"/>
  <c r="GX59" i="3"/>
  <c r="GX60" i="3"/>
  <c r="GX61" i="3"/>
  <c r="GX62" i="3"/>
  <c r="GX63" i="3"/>
  <c r="GX64" i="3"/>
  <c r="GX65" i="3"/>
  <c r="GX66" i="3"/>
  <c r="GX67" i="3"/>
  <c r="GX68" i="3"/>
  <c r="GX69" i="3"/>
  <c r="GX70" i="3"/>
  <c r="GX71" i="3"/>
  <c r="D45" i="12" l="1"/>
  <c r="D50" i="12"/>
  <c r="D46" i="12"/>
  <c r="EF147" i="2"/>
  <c r="EF148" i="2"/>
  <c r="EF149" i="2"/>
  <c r="EF150" i="2"/>
  <c r="EF151" i="2"/>
  <c r="EF152" i="2"/>
  <c r="EF153" i="2"/>
  <c r="EF146" i="2"/>
  <c r="AM101" i="10" l="1"/>
  <c r="Z101" i="10"/>
  <c r="O99" i="10"/>
  <c r="O98" i="10"/>
  <c r="AM98" i="11"/>
  <c r="E86" i="20" s="1"/>
  <c r="D86" i="20" s="1"/>
  <c r="F86" i="20" s="1"/>
  <c r="AM96" i="10"/>
  <c r="Z96" i="10"/>
  <c r="P101" i="10" l="1"/>
  <c r="EQ133" i="2" l="1"/>
  <c r="E144" i="10" s="1"/>
  <c r="CM12" i="6" l="1"/>
  <c r="CM12" i="3"/>
  <c r="GS35" i="3" l="1"/>
  <c r="GT34" i="3"/>
  <c r="EH104" i="2" l="1"/>
  <c r="EO104" i="2" s="1"/>
  <c r="EH105" i="2"/>
  <c r="T74" i="10" l="1"/>
  <c r="H200" i="10"/>
  <c r="EM34" i="3" l="1"/>
  <c r="EM32" i="3"/>
  <c r="EM30" i="3"/>
  <c r="EM28" i="3"/>
  <c r="EM27" i="3"/>
  <c r="EM26" i="3"/>
  <c r="EM23" i="3"/>
  <c r="F47" i="15"/>
  <c r="F48" i="15"/>
  <c r="F49" i="15"/>
  <c r="F46" i="15"/>
  <c r="F46" i="14"/>
  <c r="F47" i="14"/>
  <c r="F48" i="14"/>
  <c r="F49" i="14"/>
  <c r="F45" i="14"/>
  <c r="F38" i="12"/>
  <c r="F39" i="12"/>
  <c r="F40" i="12"/>
  <c r="F41" i="12"/>
  <c r="F43" i="13"/>
  <c r="F44" i="13"/>
  <c r="F45" i="13"/>
  <c r="F46" i="13"/>
  <c r="F42" i="13"/>
  <c r="F37" i="12"/>
  <c r="EO94" i="2" l="1"/>
  <c r="EH90" i="2"/>
  <c r="EH91" i="2" l="1"/>
  <c r="EO90" i="2" s="1"/>
  <c r="P96" i="10" s="1"/>
  <c r="EH77" i="2"/>
  <c r="EH88" i="2" l="1"/>
  <c r="EL88" i="2" s="1"/>
  <c r="BG94" i="10" s="1"/>
  <c r="EO88" i="2"/>
  <c r="AQ11" i="10" l="1"/>
  <c r="AN11" i="10"/>
  <c r="AK11" i="10"/>
  <c r="GP61" i="5" l="1"/>
  <c r="GP62" i="5"/>
  <c r="GP63" i="5"/>
  <c r="GP64" i="5"/>
  <c r="GP65" i="5"/>
  <c r="GP66" i="5"/>
  <c r="GP67" i="5"/>
  <c r="GP68" i="5"/>
  <c r="GP69" i="5"/>
  <c r="GP70" i="5"/>
  <c r="GP71" i="5"/>
  <c r="GP72" i="5"/>
  <c r="GP73" i="5"/>
  <c r="GP74" i="5"/>
  <c r="GP60" i="5"/>
  <c r="GP51" i="5"/>
  <c r="GP52" i="5"/>
  <c r="GP53" i="5"/>
  <c r="GP50" i="5"/>
  <c r="GP18" i="5"/>
  <c r="GP19" i="5"/>
  <c r="GP20" i="5"/>
  <c r="GP21" i="5"/>
  <c r="GP22" i="5"/>
  <c r="GP23" i="5"/>
  <c r="GP24" i="5"/>
  <c r="GP25" i="5"/>
  <c r="GP26" i="5"/>
  <c r="GP27" i="5"/>
  <c r="GP28" i="5"/>
  <c r="GP29" i="5"/>
  <c r="GP30" i="5"/>
  <c r="GP31" i="5"/>
  <c r="GP32" i="5"/>
  <c r="GP33" i="5"/>
  <c r="GP34" i="5"/>
  <c r="GP35" i="5"/>
  <c r="GP36" i="5"/>
  <c r="GP37" i="5"/>
  <c r="GP38" i="5"/>
  <c r="GP39" i="5"/>
  <c r="GP40" i="5"/>
  <c r="GP41" i="5"/>
  <c r="GP42" i="5"/>
  <c r="GP17" i="5"/>
  <c r="GQ58" i="4"/>
  <c r="GQ59" i="4"/>
  <c r="GQ60" i="4"/>
  <c r="GQ61" i="4"/>
  <c r="GQ62" i="4"/>
  <c r="GQ63" i="4"/>
  <c r="GQ64" i="4"/>
  <c r="GQ65" i="4"/>
  <c r="GQ66" i="4"/>
  <c r="GQ67" i="4"/>
  <c r="GQ68" i="4"/>
  <c r="GQ69" i="4"/>
  <c r="GQ70" i="4"/>
  <c r="GQ71" i="4"/>
  <c r="GQ57" i="4"/>
  <c r="GQ48" i="4"/>
  <c r="GQ49" i="4"/>
  <c r="GQ47" i="4"/>
  <c r="GQ18" i="4"/>
  <c r="GQ19" i="4"/>
  <c r="GQ20" i="4"/>
  <c r="GQ21" i="4"/>
  <c r="GQ22" i="4"/>
  <c r="GQ23" i="4"/>
  <c r="GQ24" i="4"/>
  <c r="GQ25" i="4"/>
  <c r="GQ26" i="4"/>
  <c r="GQ27" i="4"/>
  <c r="GQ28" i="4"/>
  <c r="GQ29" i="4"/>
  <c r="GQ30" i="4"/>
  <c r="GQ31" i="4"/>
  <c r="GQ32" i="4"/>
  <c r="GQ33" i="4"/>
  <c r="GQ34" i="4"/>
  <c r="GQ35" i="4"/>
  <c r="GQ36" i="4"/>
  <c r="GQ37" i="4"/>
  <c r="GQ38" i="4"/>
  <c r="GQ39" i="4"/>
  <c r="GQ17" i="4"/>
  <c r="GQ62" i="6"/>
  <c r="GQ63" i="6"/>
  <c r="GQ64" i="6"/>
  <c r="GQ65" i="6"/>
  <c r="GQ66" i="6"/>
  <c r="GQ67" i="6"/>
  <c r="GQ68" i="6"/>
  <c r="GQ69" i="6"/>
  <c r="GQ70" i="6"/>
  <c r="GQ71" i="6"/>
  <c r="GQ72" i="6"/>
  <c r="GQ73" i="6"/>
  <c r="GQ74" i="6"/>
  <c r="GQ75" i="6"/>
  <c r="GQ61" i="6"/>
  <c r="GQ52" i="6"/>
  <c r="GQ53" i="6"/>
  <c r="GQ51" i="6"/>
  <c r="GQ18" i="6"/>
  <c r="GQ19" i="6"/>
  <c r="GQ20" i="6"/>
  <c r="GQ21" i="6"/>
  <c r="GQ22" i="6"/>
  <c r="GQ23" i="6"/>
  <c r="GQ24" i="6"/>
  <c r="GQ25" i="6"/>
  <c r="GQ26" i="6"/>
  <c r="GQ27" i="6"/>
  <c r="GQ28" i="6"/>
  <c r="GQ29" i="6"/>
  <c r="GQ30" i="6"/>
  <c r="GQ31" i="6"/>
  <c r="GQ32" i="6"/>
  <c r="GQ33" i="6"/>
  <c r="GQ34" i="6"/>
  <c r="GQ35" i="6"/>
  <c r="GQ36" i="6"/>
  <c r="GQ37" i="6"/>
  <c r="GQ38" i="6"/>
  <c r="GQ39" i="6"/>
  <c r="GQ40" i="6"/>
  <c r="GQ41" i="6"/>
  <c r="GQ42" i="6"/>
  <c r="GQ17" i="6"/>
  <c r="GR17" i="6" s="1"/>
  <c r="EV17" i="6" s="1"/>
  <c r="GS17" i="6"/>
  <c r="EO17" i="4"/>
  <c r="GP17" i="4" s="1"/>
  <c r="EN17" i="4"/>
  <c r="EN58" i="4"/>
  <c r="EO58" i="4"/>
  <c r="GP58" i="4" s="1"/>
  <c r="EN59" i="4"/>
  <c r="EO59" i="4"/>
  <c r="GP59" i="4" s="1"/>
  <c r="EN60" i="4"/>
  <c r="EO60" i="4"/>
  <c r="GP60" i="4" s="1"/>
  <c r="EN61" i="4"/>
  <c r="EO61" i="4"/>
  <c r="GP61" i="4" s="1"/>
  <c r="EN62" i="4"/>
  <c r="EO62" i="4"/>
  <c r="GP62" i="4" s="1"/>
  <c r="EN63" i="4"/>
  <c r="EO63" i="4"/>
  <c r="GP63" i="4" s="1"/>
  <c r="EN64" i="4"/>
  <c r="EO64" i="4"/>
  <c r="GP64" i="4" s="1"/>
  <c r="EN65" i="4"/>
  <c r="EO65" i="4"/>
  <c r="GP65" i="4" s="1"/>
  <c r="EN66" i="4"/>
  <c r="EO66" i="4"/>
  <c r="GP66" i="4" s="1"/>
  <c r="EN67" i="4"/>
  <c r="EO67" i="4"/>
  <c r="GP67" i="4" s="1"/>
  <c r="EN68" i="4"/>
  <c r="EO68" i="4"/>
  <c r="GP68" i="4" s="1"/>
  <c r="EN69" i="4"/>
  <c r="EO69" i="4"/>
  <c r="GP69" i="4" s="1"/>
  <c r="EN70" i="4"/>
  <c r="EO70" i="4"/>
  <c r="GP70" i="4" s="1"/>
  <c r="EN71" i="4"/>
  <c r="EO71" i="4"/>
  <c r="GP71" i="4" s="1"/>
  <c r="EO57" i="4"/>
  <c r="GP57" i="4" s="1"/>
  <c r="EN57" i="4"/>
  <c r="EN48" i="4"/>
  <c r="EO48" i="4"/>
  <c r="GP48" i="4" s="1"/>
  <c r="EN49" i="4"/>
  <c r="EO49" i="4"/>
  <c r="GP49" i="4" s="1"/>
  <c r="EO47" i="4"/>
  <c r="GP47" i="4" s="1"/>
  <c r="EN47" i="4"/>
  <c r="EN18" i="4"/>
  <c r="EO18" i="4"/>
  <c r="GP18" i="4" s="1"/>
  <c r="EN19" i="4"/>
  <c r="EO19" i="4"/>
  <c r="GP19" i="4" s="1"/>
  <c r="EN20" i="4"/>
  <c r="EO20" i="4"/>
  <c r="GP20" i="4" s="1"/>
  <c r="EN21" i="4"/>
  <c r="EO21" i="4"/>
  <c r="GP21" i="4" s="1"/>
  <c r="EN22" i="4"/>
  <c r="EO22" i="4"/>
  <c r="GP22" i="4" s="1"/>
  <c r="EN23" i="4"/>
  <c r="EO23" i="4"/>
  <c r="GP23" i="4" s="1"/>
  <c r="EN24" i="4"/>
  <c r="EO24" i="4"/>
  <c r="GP24" i="4" s="1"/>
  <c r="EN25" i="4"/>
  <c r="EO25" i="4"/>
  <c r="GP25" i="4" s="1"/>
  <c r="EN26" i="4"/>
  <c r="EO26" i="4"/>
  <c r="GP26" i="4" s="1"/>
  <c r="EN27" i="4"/>
  <c r="EO27" i="4"/>
  <c r="GP27" i="4" s="1"/>
  <c r="EN28" i="4"/>
  <c r="EO28" i="4"/>
  <c r="GP28" i="4" s="1"/>
  <c r="EN29" i="4"/>
  <c r="EO29" i="4"/>
  <c r="GP29" i="4" s="1"/>
  <c r="EN30" i="4"/>
  <c r="EO30" i="4"/>
  <c r="GP30" i="4" s="1"/>
  <c r="EN31" i="4"/>
  <c r="EO31" i="4"/>
  <c r="GP31" i="4" s="1"/>
  <c r="EN32" i="4"/>
  <c r="EO32" i="4"/>
  <c r="GP32" i="4" s="1"/>
  <c r="EN33" i="4"/>
  <c r="EO33" i="4"/>
  <c r="GP33" i="4" s="1"/>
  <c r="EN34" i="4"/>
  <c r="EO34" i="4"/>
  <c r="GP34" i="4" s="1"/>
  <c r="EN35" i="4"/>
  <c r="EO35" i="4"/>
  <c r="GP35" i="4" s="1"/>
  <c r="EN36" i="4"/>
  <c r="EO36" i="4"/>
  <c r="GP36" i="4" s="1"/>
  <c r="EN37" i="4"/>
  <c r="EO37" i="4"/>
  <c r="GP37" i="4" s="1"/>
  <c r="EN38" i="4"/>
  <c r="EO38" i="4"/>
  <c r="GP38" i="4" s="1"/>
  <c r="EN39" i="4"/>
  <c r="EO39" i="4"/>
  <c r="GP39" i="4" s="1"/>
  <c r="EN52" i="6"/>
  <c r="EO52" i="6"/>
  <c r="GP52" i="6" s="1"/>
  <c r="EN53" i="6"/>
  <c r="EO53" i="6"/>
  <c r="GP53" i="6" s="1"/>
  <c r="EN62" i="6"/>
  <c r="EO62" i="6"/>
  <c r="GP62" i="6" s="1"/>
  <c r="EN63" i="6"/>
  <c r="EO63" i="6"/>
  <c r="GP63" i="6" s="1"/>
  <c r="EN64" i="6"/>
  <c r="EO64" i="6"/>
  <c r="GP64" i="6" s="1"/>
  <c r="EN65" i="6"/>
  <c r="EO65" i="6"/>
  <c r="GP65" i="6" s="1"/>
  <c r="EN66" i="6"/>
  <c r="EO66" i="6"/>
  <c r="GP66" i="6" s="1"/>
  <c r="EN67" i="6"/>
  <c r="EO67" i="6"/>
  <c r="GP67" i="6" s="1"/>
  <c r="EN68" i="6"/>
  <c r="EO68" i="6"/>
  <c r="GP68" i="6" s="1"/>
  <c r="EN69" i="6"/>
  <c r="EO69" i="6"/>
  <c r="GP69" i="6" s="1"/>
  <c r="EN70" i="6"/>
  <c r="EO70" i="6"/>
  <c r="GP70" i="6" s="1"/>
  <c r="EN71" i="6"/>
  <c r="EO71" i="6"/>
  <c r="GP71" i="6" s="1"/>
  <c r="EN72" i="6"/>
  <c r="EO72" i="6"/>
  <c r="GP72" i="6" s="1"/>
  <c r="EN73" i="6"/>
  <c r="EO73" i="6"/>
  <c r="GP73" i="6" s="1"/>
  <c r="EN74" i="6"/>
  <c r="EO74" i="6"/>
  <c r="GP74" i="6" s="1"/>
  <c r="EN75" i="6"/>
  <c r="EO75" i="6"/>
  <c r="GP75" i="6" s="1"/>
  <c r="EO61" i="6"/>
  <c r="GP61" i="6" s="1"/>
  <c r="EN61" i="6"/>
  <c r="EO51" i="6"/>
  <c r="GP51" i="6" s="1"/>
  <c r="EN51" i="6"/>
  <c r="EN18" i="6"/>
  <c r="EO18" i="6"/>
  <c r="GP18" i="6" s="1"/>
  <c r="EN19" i="6"/>
  <c r="EO19" i="6"/>
  <c r="GP19" i="6" s="1"/>
  <c r="EN20" i="6"/>
  <c r="EO20" i="6"/>
  <c r="GP20" i="6" s="1"/>
  <c r="EN21" i="6"/>
  <c r="EN22" i="6"/>
  <c r="EN23" i="6"/>
  <c r="EN24" i="6"/>
  <c r="EN25" i="6"/>
  <c r="EN26" i="6"/>
  <c r="EN27" i="6"/>
  <c r="EN28" i="6"/>
  <c r="EN29" i="6"/>
  <c r="EN30" i="6"/>
  <c r="EN31" i="6"/>
  <c r="EN32" i="6"/>
  <c r="EO32" i="6"/>
  <c r="GP32" i="6" s="1"/>
  <c r="EN33" i="6"/>
  <c r="EO33" i="6"/>
  <c r="GP33" i="6" s="1"/>
  <c r="EN34" i="6"/>
  <c r="EO34" i="6"/>
  <c r="GP34" i="6" s="1"/>
  <c r="EN35" i="6"/>
  <c r="EO35" i="6"/>
  <c r="GP35" i="6" s="1"/>
  <c r="EN36" i="6"/>
  <c r="EO36" i="6"/>
  <c r="GP36" i="6" s="1"/>
  <c r="EN37" i="6"/>
  <c r="EO37" i="6"/>
  <c r="GP37" i="6" s="1"/>
  <c r="EN38" i="6"/>
  <c r="EO38" i="6"/>
  <c r="GP38" i="6" s="1"/>
  <c r="EN39" i="6"/>
  <c r="EO39" i="6"/>
  <c r="GP39" i="6" s="1"/>
  <c r="EN40" i="6"/>
  <c r="EO40" i="6"/>
  <c r="GP40" i="6" s="1"/>
  <c r="EN41" i="6"/>
  <c r="EO41" i="6"/>
  <c r="GP41" i="6" s="1"/>
  <c r="EN42" i="6"/>
  <c r="EO42" i="6"/>
  <c r="GP42" i="6" s="1"/>
  <c r="EN43" i="6"/>
  <c r="EO43" i="6"/>
  <c r="GP43" i="6" s="1"/>
  <c r="EO17" i="6"/>
  <c r="GP17" i="6" s="1"/>
  <c r="EN17" i="6"/>
  <c r="EN17" i="5"/>
  <c r="EO17" i="5"/>
  <c r="GO17" i="5" s="1"/>
  <c r="ER17" i="5"/>
  <c r="GP48" i="6" l="1"/>
  <c r="GP58" i="6"/>
  <c r="ET43" i="6"/>
  <c r="ET42" i="6"/>
  <c r="ET36" i="6"/>
  <c r="ET47" i="4"/>
  <c r="EQ17" i="4"/>
  <c r="ET17" i="4"/>
  <c r="ET18" i="6"/>
  <c r="ET72" i="6"/>
  <c r="ET66" i="6"/>
  <c r="ET52" i="6"/>
  <c r="EQ34" i="4"/>
  <c r="ET34" i="4"/>
  <c r="EQ22" i="4"/>
  <c r="ET22" i="4"/>
  <c r="ET49" i="4"/>
  <c r="ET68" i="4"/>
  <c r="ET62" i="4"/>
  <c r="ET51" i="6"/>
  <c r="ET35" i="6"/>
  <c r="EQ28" i="4"/>
  <c r="ET28" i="4"/>
  <c r="ET41" i="6"/>
  <c r="ET71" i="6"/>
  <c r="ET65" i="6"/>
  <c r="EQ39" i="4"/>
  <c r="ET39" i="4"/>
  <c r="EQ33" i="4"/>
  <c r="ET33" i="4"/>
  <c r="EQ27" i="4"/>
  <c r="ET27" i="4"/>
  <c r="EQ21" i="4"/>
  <c r="ET21" i="4"/>
  <c r="ET48" i="4"/>
  <c r="ET67" i="4"/>
  <c r="ET61" i="4"/>
  <c r="ET70" i="6"/>
  <c r="ET64" i="6"/>
  <c r="ET38" i="4"/>
  <c r="EP32" i="4"/>
  <c r="ET32" i="4"/>
  <c r="EP26" i="4"/>
  <c r="ET26" i="4"/>
  <c r="EP20" i="4"/>
  <c r="ET20" i="4"/>
  <c r="ET66" i="4"/>
  <c r="ET60" i="4"/>
  <c r="ET33" i="6"/>
  <c r="ET40" i="6"/>
  <c r="EP17" i="5"/>
  <c r="ET17" i="5"/>
  <c r="ET61" i="6"/>
  <c r="ET57" i="4"/>
  <c r="ET75" i="6"/>
  <c r="ET69" i="6"/>
  <c r="ET63" i="6"/>
  <c r="ET37" i="4"/>
  <c r="EQ31" i="4"/>
  <c r="ET31" i="4"/>
  <c r="EP25" i="4"/>
  <c r="ET25" i="4"/>
  <c r="EQ19" i="4"/>
  <c r="ET19" i="4"/>
  <c r="ET71" i="4"/>
  <c r="ET65" i="4"/>
  <c r="ET59" i="4"/>
  <c r="ET38" i="6"/>
  <c r="ET39" i="6"/>
  <c r="ET32" i="6"/>
  <c r="ET17" i="6"/>
  <c r="ET20" i="6"/>
  <c r="ET74" i="6"/>
  <c r="ET68" i="6"/>
  <c r="ET62" i="6"/>
  <c r="EQ36" i="4"/>
  <c r="ET36" i="4"/>
  <c r="EQ30" i="4"/>
  <c r="ET30" i="4"/>
  <c r="ET24" i="4"/>
  <c r="EQ18" i="4"/>
  <c r="ET18" i="4"/>
  <c r="ET70" i="4"/>
  <c r="ET64" i="4"/>
  <c r="ET58" i="4"/>
  <c r="ET34" i="6"/>
  <c r="ET37" i="6"/>
  <c r="ET19" i="6"/>
  <c r="ET73" i="6"/>
  <c r="ET67" i="6"/>
  <c r="ET53" i="6"/>
  <c r="EP35" i="4"/>
  <c r="ET35" i="4"/>
  <c r="EP29" i="4"/>
  <c r="ET29" i="4"/>
  <c r="EP23" i="4"/>
  <c r="ET23" i="4"/>
  <c r="ET69" i="4"/>
  <c r="ET63" i="4"/>
  <c r="EQ37" i="4"/>
  <c r="EY61" i="6"/>
  <c r="FC29" i="6"/>
  <c r="FC23" i="6"/>
  <c r="FC28" i="6"/>
  <c r="FC22" i="6"/>
  <c r="FC32" i="6"/>
  <c r="FC27" i="6"/>
  <c r="FC21" i="6"/>
  <c r="FC26" i="6"/>
  <c r="EP20" i="6"/>
  <c r="FC20" i="6"/>
  <c r="FC25" i="6"/>
  <c r="FC31" i="6"/>
  <c r="EQ19" i="6"/>
  <c r="FC19" i="6"/>
  <c r="FC30" i="6"/>
  <c r="FC24" i="6"/>
  <c r="EQ17" i="6"/>
  <c r="EQ21" i="6" s="1"/>
  <c r="FC17" i="6"/>
  <c r="EP18" i="6"/>
  <c r="FC18" i="6"/>
  <c r="EP19" i="6"/>
  <c r="EP36" i="4"/>
  <c r="EP18" i="4"/>
  <c r="EP21" i="4"/>
  <c r="EP34" i="4"/>
  <c r="EP19" i="4"/>
  <c r="EQ18" i="6"/>
  <c r="EP33" i="4"/>
  <c r="EP37" i="4" s="1"/>
  <c r="EP28" i="4"/>
  <c r="EP27" i="4"/>
  <c r="EP22" i="4"/>
  <c r="EP31" i="4"/>
  <c r="EP39" i="4"/>
  <c r="EW17" i="5"/>
  <c r="EP17" i="4"/>
  <c r="EQ35" i="4"/>
  <c r="EQ32" i="4"/>
  <c r="EQ29" i="4"/>
  <c r="EQ26" i="4"/>
  <c r="EQ23" i="4"/>
  <c r="EQ20" i="4"/>
  <c r="EQ24" i="4" s="1"/>
  <c r="EP30" i="4"/>
  <c r="EQ25" i="4"/>
  <c r="EQ20" i="6"/>
  <c r="EP17" i="6"/>
  <c r="EP21" i="6" s="1"/>
  <c r="EQ17" i="5"/>
  <c r="EO17" i="3"/>
  <c r="GQ17" i="3" s="1"/>
  <c r="EN18" i="5"/>
  <c r="EO18" i="5"/>
  <c r="GO18" i="5" s="1"/>
  <c r="EN19" i="5"/>
  <c r="EO19" i="5"/>
  <c r="GO19" i="5" s="1"/>
  <c r="EN20" i="5"/>
  <c r="EO20" i="5"/>
  <c r="GO20" i="5" s="1"/>
  <c r="EN21" i="5"/>
  <c r="EO21" i="5"/>
  <c r="GO21" i="5" s="1"/>
  <c r="EN22" i="5"/>
  <c r="EO22" i="5"/>
  <c r="GO22" i="5" s="1"/>
  <c r="EN23" i="5"/>
  <c r="EO23" i="5"/>
  <c r="GO23" i="5" s="1"/>
  <c r="EN24" i="5"/>
  <c r="EO24" i="5"/>
  <c r="GO24" i="5" s="1"/>
  <c r="EN25" i="5"/>
  <c r="EO25" i="5"/>
  <c r="GO25" i="5" s="1"/>
  <c r="EN26" i="5"/>
  <c r="EO26" i="5"/>
  <c r="GO26" i="5" s="1"/>
  <c r="EN27" i="5"/>
  <c r="EO27" i="5"/>
  <c r="GO27" i="5" s="1"/>
  <c r="EN28" i="5"/>
  <c r="EO28" i="5"/>
  <c r="GO28" i="5" s="1"/>
  <c r="EN29" i="5"/>
  <c r="EO29" i="5"/>
  <c r="GO29" i="5" s="1"/>
  <c r="EN30" i="5"/>
  <c r="EO30" i="5"/>
  <c r="GO30" i="5" s="1"/>
  <c r="EN31" i="5"/>
  <c r="EO31" i="5"/>
  <c r="GO31" i="5" s="1"/>
  <c r="EN32" i="5"/>
  <c r="EO32" i="5"/>
  <c r="GO32" i="5" s="1"/>
  <c r="EN33" i="5"/>
  <c r="EO33" i="5"/>
  <c r="GO33" i="5" s="1"/>
  <c r="EN34" i="5"/>
  <c r="EO34" i="5"/>
  <c r="GO34" i="5" s="1"/>
  <c r="EN35" i="5"/>
  <c r="EO35" i="5"/>
  <c r="GO35" i="5" s="1"/>
  <c r="EN36" i="5"/>
  <c r="EO36" i="5"/>
  <c r="GO36" i="5" s="1"/>
  <c r="EN37" i="5"/>
  <c r="EO37" i="5"/>
  <c r="GO37" i="5" s="1"/>
  <c r="EN38" i="5"/>
  <c r="EO38" i="5"/>
  <c r="GO38" i="5" s="1"/>
  <c r="EN39" i="5"/>
  <c r="EO39" i="5"/>
  <c r="GO39" i="5" s="1"/>
  <c r="EN40" i="5"/>
  <c r="EO40" i="5"/>
  <c r="GO40" i="5" s="1"/>
  <c r="EN41" i="5"/>
  <c r="EO41" i="5"/>
  <c r="GO41" i="5" s="1"/>
  <c r="EN42" i="5"/>
  <c r="EO42" i="5"/>
  <c r="GO42" i="5" s="1"/>
  <c r="ER18" i="5"/>
  <c r="ER19" i="5"/>
  <c r="ER20" i="5"/>
  <c r="ER21" i="5"/>
  <c r="ER22" i="5"/>
  <c r="ER23" i="5"/>
  <c r="ER24" i="5"/>
  <c r="ER25" i="5"/>
  <c r="ER26" i="5"/>
  <c r="ER27" i="5"/>
  <c r="ER28" i="5"/>
  <c r="ER29" i="5"/>
  <c r="ER30" i="5"/>
  <c r="ER31" i="5"/>
  <c r="ER32" i="5"/>
  <c r="ER33" i="5"/>
  <c r="ER34" i="5"/>
  <c r="ER35" i="5"/>
  <c r="ER36" i="5"/>
  <c r="ER37" i="5"/>
  <c r="ER38" i="5"/>
  <c r="ER39" i="5"/>
  <c r="ER40" i="5"/>
  <c r="ER41" i="5"/>
  <c r="ER42" i="5"/>
  <c r="EN17" i="3"/>
  <c r="EQ37" i="5" l="1"/>
  <c r="ET37" i="5"/>
  <c r="EP19" i="5"/>
  <c r="ET19" i="5"/>
  <c r="ET14" i="4"/>
  <c r="GP13" i="4"/>
  <c r="GP16" i="4"/>
  <c r="EP24" i="5"/>
  <c r="ET24" i="5"/>
  <c r="EP18" i="5"/>
  <c r="ET18" i="5"/>
  <c r="EP25" i="5"/>
  <c r="ET25" i="5"/>
  <c r="ET54" i="4"/>
  <c r="ET44" i="4"/>
  <c r="EP36" i="5"/>
  <c r="ET36" i="5"/>
  <c r="EQ35" i="5"/>
  <c r="ET35" i="5"/>
  <c r="EP29" i="5"/>
  <c r="ET29" i="5"/>
  <c r="EP23" i="5"/>
  <c r="ET23" i="5"/>
  <c r="ET17" i="3"/>
  <c r="GP56" i="4"/>
  <c r="ET48" i="6"/>
  <c r="GP46" i="4"/>
  <c r="ET58" i="6"/>
  <c r="ET42" i="5"/>
  <c r="EP34" i="5"/>
  <c r="ET34" i="5"/>
  <c r="EP28" i="5"/>
  <c r="ET28" i="5"/>
  <c r="EP22" i="5"/>
  <c r="ET22" i="5"/>
  <c r="EQ31" i="5"/>
  <c r="ET31" i="5"/>
  <c r="EP40" i="5"/>
  <c r="ET40" i="5"/>
  <c r="EP27" i="5"/>
  <c r="ET27" i="5"/>
  <c r="EP21" i="5"/>
  <c r="ET21" i="5"/>
  <c r="ET14" i="6"/>
  <c r="EP30" i="5"/>
  <c r="ET30" i="5"/>
  <c r="ET41" i="5"/>
  <c r="EP33" i="5"/>
  <c r="ET33" i="5"/>
  <c r="GP16" i="6"/>
  <c r="GP14" i="6" s="1"/>
  <c r="C162" i="10" s="1"/>
  <c r="G30" i="23" s="1"/>
  <c r="J30" i="23" s="1"/>
  <c r="Y2" i="24" s="1"/>
  <c r="EP39" i="5"/>
  <c r="ET39" i="5"/>
  <c r="EP38" i="5"/>
  <c r="ET38" i="5"/>
  <c r="EP32" i="5"/>
  <c r="ET32" i="5"/>
  <c r="EQ26" i="5"/>
  <c r="ET26" i="5"/>
  <c r="EP20" i="5"/>
  <c r="GO16" i="5"/>
  <c r="ET20" i="5"/>
  <c r="EQ23" i="6"/>
  <c r="EQ25" i="6"/>
  <c r="EQ22" i="6"/>
  <c r="EQ27" i="6" s="1"/>
  <c r="EQ24" i="6"/>
  <c r="EP25" i="6"/>
  <c r="EP24" i="6"/>
  <c r="EP23" i="6"/>
  <c r="EP22" i="6"/>
  <c r="EP28" i="6" s="1"/>
  <c r="EP24" i="4"/>
  <c r="EP38" i="4"/>
  <c r="EQ38" i="4"/>
  <c r="EQ47" i="4" s="1"/>
  <c r="EQ53" i="6"/>
  <c r="EP26" i="5"/>
  <c r="EP42" i="5" s="1"/>
  <c r="EQ52" i="6"/>
  <c r="EP35" i="5"/>
  <c r="EQ51" i="6"/>
  <c r="EQ32" i="5"/>
  <c r="EQ23" i="5"/>
  <c r="EQ29" i="5"/>
  <c r="EQ20" i="5"/>
  <c r="EQ38" i="5"/>
  <c r="EQ39" i="5"/>
  <c r="EQ33" i="5"/>
  <c r="EQ27" i="5"/>
  <c r="EQ21" i="5"/>
  <c r="FH17" i="5"/>
  <c r="EP37" i="5"/>
  <c r="EP41" i="5" s="1"/>
  <c r="EQ40" i="5"/>
  <c r="EQ36" i="5"/>
  <c r="EQ28" i="5"/>
  <c r="EQ24" i="5"/>
  <c r="EQ19" i="5"/>
  <c r="EP31" i="5"/>
  <c r="EQ34" i="5"/>
  <c r="EQ30" i="5"/>
  <c r="EQ22" i="5"/>
  <c r="EQ18" i="5"/>
  <c r="EQ25" i="5"/>
  <c r="ET14" i="5" l="1"/>
  <c r="GP11" i="4"/>
  <c r="C173" i="10" s="1"/>
  <c r="G31" i="23" s="1"/>
  <c r="J31" i="23" s="1"/>
  <c r="Z2" i="24" s="1"/>
  <c r="ET8" i="4"/>
  <c r="ET8" i="6"/>
  <c r="EQ49" i="4"/>
  <c r="EQ28" i="6"/>
  <c r="EQ29" i="6"/>
  <c r="EP29" i="6"/>
  <c r="EP27" i="6"/>
  <c r="EP33" i="6" s="1"/>
  <c r="EP26" i="6"/>
  <c r="EP30" i="6" s="1"/>
  <c r="EQ26" i="6"/>
  <c r="EQ42" i="5"/>
  <c r="EQ64" i="6"/>
  <c r="EQ48" i="4"/>
  <c r="EQ41" i="5"/>
  <c r="EQ62" i="6"/>
  <c r="EQ61" i="6"/>
  <c r="EQ63" i="6"/>
  <c r="GT17" i="6"/>
  <c r="GU17" i="6"/>
  <c r="GT17" i="5"/>
  <c r="GR17" i="5"/>
  <c r="GQ17" i="5"/>
  <c r="EV17" i="5" s="1"/>
  <c r="EQ59" i="4" l="1"/>
  <c r="EQ58" i="4"/>
  <c r="EQ57" i="4"/>
  <c r="EQ62" i="4" s="1"/>
  <c r="EQ60" i="4"/>
  <c r="EQ61" i="4"/>
  <c r="EQ65" i="4" s="1"/>
  <c r="EQ64" i="4"/>
  <c r="EQ67" i="6"/>
  <c r="EQ30" i="6"/>
  <c r="EQ31" i="6"/>
  <c r="EQ32" i="6"/>
  <c r="EQ35" i="6"/>
  <c r="EP32" i="6"/>
  <c r="EP34" i="6"/>
  <c r="EP31" i="6"/>
  <c r="EP38" i="6" s="1"/>
  <c r="EQ33" i="6"/>
  <c r="EQ38" i="6" s="1"/>
  <c r="EQ34" i="6"/>
  <c r="EQ68" i="6"/>
  <c r="EQ66" i="6"/>
  <c r="EQ65" i="6"/>
  <c r="EQ70" i="6" s="1"/>
  <c r="EQ66" i="4"/>
  <c r="GS17" i="5"/>
  <c r="EW18" i="5"/>
  <c r="EX18" i="5" s="1"/>
  <c r="EY18" i="5"/>
  <c r="FB18" i="5"/>
  <c r="FC18" i="5"/>
  <c r="FD18" i="5" s="1"/>
  <c r="FE18" i="5"/>
  <c r="FG18" i="5" s="1"/>
  <c r="FH18" i="5"/>
  <c r="EW19" i="5"/>
  <c r="EX19" i="5" s="1"/>
  <c r="EY19" i="5"/>
  <c r="FB19" i="5"/>
  <c r="FC19" i="5"/>
  <c r="FD19" i="5" s="1"/>
  <c r="FE19" i="5"/>
  <c r="FG19" i="5" s="1"/>
  <c r="FH19" i="5"/>
  <c r="EW20" i="5"/>
  <c r="EX20" i="5" s="1"/>
  <c r="EY20" i="5"/>
  <c r="FB20" i="5"/>
  <c r="FC20" i="5"/>
  <c r="FD20" i="5" s="1"/>
  <c r="FE20" i="5"/>
  <c r="FG20" i="5" s="1"/>
  <c r="FH20" i="5"/>
  <c r="EW21" i="5"/>
  <c r="EX21" i="5" s="1"/>
  <c r="EY21" i="5"/>
  <c r="EZ21" i="5" s="1"/>
  <c r="FB21" i="5"/>
  <c r="FC21" i="5"/>
  <c r="FD21" i="5" s="1"/>
  <c r="FE21" i="5"/>
  <c r="FG21" i="5" s="1"/>
  <c r="FH21" i="5"/>
  <c r="EW22" i="5"/>
  <c r="EX22" i="5" s="1"/>
  <c r="EY22" i="5"/>
  <c r="FB22" i="5"/>
  <c r="FC22" i="5"/>
  <c r="FD22" i="5" s="1"/>
  <c r="FE22" i="5"/>
  <c r="FG22" i="5" s="1"/>
  <c r="FH22" i="5"/>
  <c r="EW23" i="5"/>
  <c r="EX23" i="5" s="1"/>
  <c r="EY23" i="5"/>
  <c r="EZ23" i="5" s="1"/>
  <c r="FB23" i="5"/>
  <c r="FC23" i="5"/>
  <c r="FD23" i="5" s="1"/>
  <c r="FE23" i="5"/>
  <c r="FH23" i="5"/>
  <c r="EW24" i="5"/>
  <c r="EX24" i="5" s="1"/>
  <c r="EY24" i="5"/>
  <c r="EZ24" i="5" s="1"/>
  <c r="FB24" i="5"/>
  <c r="FC24" i="5"/>
  <c r="FD24" i="5" s="1"/>
  <c r="FE24" i="5"/>
  <c r="FG24" i="5" s="1"/>
  <c r="FH24" i="5"/>
  <c r="EW25" i="5"/>
  <c r="EX25" i="5" s="1"/>
  <c r="EY25" i="5"/>
  <c r="EZ25" i="5" s="1"/>
  <c r="FB25" i="5"/>
  <c r="FC25" i="5"/>
  <c r="FD25" i="5" s="1"/>
  <c r="FE25" i="5"/>
  <c r="FG25" i="5" s="1"/>
  <c r="FH25" i="5"/>
  <c r="EW26" i="5"/>
  <c r="EX26" i="5" s="1"/>
  <c r="EY26" i="5"/>
  <c r="EZ26" i="5" s="1"/>
  <c r="FB26" i="5"/>
  <c r="FC26" i="5"/>
  <c r="FD26" i="5" s="1"/>
  <c r="FE26" i="5"/>
  <c r="FG26" i="5" s="1"/>
  <c r="FH26" i="5"/>
  <c r="EW27" i="5"/>
  <c r="EX27" i="5" s="1"/>
  <c r="EY27" i="5"/>
  <c r="EZ27" i="5" s="1"/>
  <c r="FB27" i="5"/>
  <c r="FC27" i="5"/>
  <c r="FD27" i="5" s="1"/>
  <c r="FE27" i="5"/>
  <c r="FG27" i="5" s="1"/>
  <c r="FH27" i="5"/>
  <c r="EW28" i="5"/>
  <c r="EX28" i="5" s="1"/>
  <c r="EY28" i="5"/>
  <c r="EZ28" i="5" s="1"/>
  <c r="FB28" i="5"/>
  <c r="FC28" i="5"/>
  <c r="FD28" i="5" s="1"/>
  <c r="FE28" i="5"/>
  <c r="FG28" i="5" s="1"/>
  <c r="FH28" i="5"/>
  <c r="EW29" i="5"/>
  <c r="EX29" i="5" s="1"/>
  <c r="EY29" i="5"/>
  <c r="EZ29" i="5" s="1"/>
  <c r="FB29" i="5"/>
  <c r="FC29" i="5"/>
  <c r="FD29" i="5" s="1"/>
  <c r="FE29" i="5"/>
  <c r="FG29" i="5" s="1"/>
  <c r="FH29" i="5"/>
  <c r="EW30" i="5"/>
  <c r="EX30" i="5" s="1"/>
  <c r="EY30" i="5"/>
  <c r="EZ30" i="5" s="1"/>
  <c r="FB30" i="5"/>
  <c r="FC30" i="5"/>
  <c r="FD30" i="5" s="1"/>
  <c r="FE30" i="5"/>
  <c r="FG30" i="5" s="1"/>
  <c r="FH30" i="5"/>
  <c r="EW31" i="5"/>
  <c r="EX31" i="5" s="1"/>
  <c r="EY31" i="5"/>
  <c r="EZ31" i="5" s="1"/>
  <c r="FB31" i="5"/>
  <c r="FC31" i="5"/>
  <c r="FD31" i="5" s="1"/>
  <c r="FE31" i="5"/>
  <c r="FG31" i="5" s="1"/>
  <c r="FH31" i="5"/>
  <c r="EW32" i="5"/>
  <c r="EX32" i="5" s="1"/>
  <c r="EY32" i="5"/>
  <c r="FB32" i="5"/>
  <c r="FC32" i="5"/>
  <c r="FD32" i="5" s="1"/>
  <c r="FE32" i="5"/>
  <c r="FG32" i="5" s="1"/>
  <c r="FH32" i="5"/>
  <c r="EW33" i="5"/>
  <c r="EX33" i="5" s="1"/>
  <c r="EY33" i="5"/>
  <c r="EZ33" i="5" s="1"/>
  <c r="FB33" i="5"/>
  <c r="FC33" i="5"/>
  <c r="FD33" i="5" s="1"/>
  <c r="FE33" i="5"/>
  <c r="FG33" i="5" s="1"/>
  <c r="FH33" i="5"/>
  <c r="EW34" i="5"/>
  <c r="EX34" i="5" s="1"/>
  <c r="EY34" i="5"/>
  <c r="EZ34" i="5" s="1"/>
  <c r="FB34" i="5"/>
  <c r="FC34" i="5"/>
  <c r="FD34" i="5" s="1"/>
  <c r="FE34" i="5"/>
  <c r="FG34" i="5" s="1"/>
  <c r="FH34" i="5"/>
  <c r="EW35" i="5"/>
  <c r="EX35" i="5" s="1"/>
  <c r="EY35" i="5"/>
  <c r="EZ35" i="5" s="1"/>
  <c r="FB35" i="5"/>
  <c r="FC35" i="5"/>
  <c r="FD35" i="5" s="1"/>
  <c r="FE35" i="5"/>
  <c r="FG35" i="5" s="1"/>
  <c r="FH35" i="5"/>
  <c r="EW36" i="5"/>
  <c r="EX36" i="5" s="1"/>
  <c r="EY36" i="5"/>
  <c r="EZ36" i="5" s="1"/>
  <c r="FB36" i="5"/>
  <c r="FC36" i="5"/>
  <c r="FD36" i="5" s="1"/>
  <c r="FE36" i="5"/>
  <c r="FG36" i="5" s="1"/>
  <c r="FH36" i="5"/>
  <c r="EW37" i="5"/>
  <c r="EX37" i="5" s="1"/>
  <c r="EY37" i="5"/>
  <c r="EZ37" i="5" s="1"/>
  <c r="FB37" i="5"/>
  <c r="FC37" i="5"/>
  <c r="FD37" i="5" s="1"/>
  <c r="FE37" i="5"/>
  <c r="FG37" i="5" s="1"/>
  <c r="FH37" i="5"/>
  <c r="EW38" i="5"/>
  <c r="EX38" i="5" s="1"/>
  <c r="EY38" i="5"/>
  <c r="EZ38" i="5" s="1"/>
  <c r="FB38" i="5"/>
  <c r="FC38" i="5"/>
  <c r="FD38" i="5" s="1"/>
  <c r="FE38" i="5"/>
  <c r="FG38" i="5" s="1"/>
  <c r="FH38" i="5"/>
  <c r="EW39" i="5"/>
  <c r="EX39" i="5" s="1"/>
  <c r="EY39" i="5"/>
  <c r="EZ39" i="5" s="1"/>
  <c r="FB39" i="5"/>
  <c r="FC39" i="5"/>
  <c r="FD39" i="5" s="1"/>
  <c r="FE39" i="5"/>
  <c r="FG39" i="5" s="1"/>
  <c r="FH39" i="5"/>
  <c r="EW40" i="5"/>
  <c r="EX40" i="5" s="1"/>
  <c r="EY40" i="5"/>
  <c r="EZ40" i="5" s="1"/>
  <c r="FB40" i="5"/>
  <c r="FC40" i="5"/>
  <c r="FD40" i="5" s="1"/>
  <c r="FE40" i="5"/>
  <c r="FG40" i="5" s="1"/>
  <c r="FH40" i="5"/>
  <c r="EW41" i="5"/>
  <c r="EX41" i="5" s="1"/>
  <c r="EY41" i="5"/>
  <c r="FB41" i="5"/>
  <c r="FC41" i="5"/>
  <c r="FD41" i="5" s="1"/>
  <c r="FE41" i="5"/>
  <c r="FG41" i="5" s="1"/>
  <c r="FH41" i="5"/>
  <c r="EW42" i="5"/>
  <c r="EX42" i="5" s="1"/>
  <c r="EY42" i="5"/>
  <c r="EZ42" i="5" s="1"/>
  <c r="FB42" i="5"/>
  <c r="FC42" i="5"/>
  <c r="FD42" i="5" s="1"/>
  <c r="FE42" i="5"/>
  <c r="FH42" i="5"/>
  <c r="FE17" i="5"/>
  <c r="FC17" i="5"/>
  <c r="FD17" i="5" s="1"/>
  <c r="FB17" i="5"/>
  <c r="EY17" i="5"/>
  <c r="EX17" i="5"/>
  <c r="EZ20" i="5" l="1"/>
  <c r="EQ63" i="4"/>
  <c r="EQ70" i="4"/>
  <c r="EQ72" i="6"/>
  <c r="EQ71" i="6"/>
  <c r="EP35" i="6"/>
  <c r="EP39" i="6" s="1"/>
  <c r="EP36" i="6"/>
  <c r="EP37" i="6"/>
  <c r="EP41" i="6" s="1"/>
  <c r="EQ36" i="6"/>
  <c r="EQ40" i="6" s="1"/>
  <c r="EQ37" i="6"/>
  <c r="EQ41" i="6"/>
  <c r="EQ39" i="6"/>
  <c r="EQ43" i="6" s="1"/>
  <c r="EZ41" i="5"/>
  <c r="EZ32" i="5"/>
  <c r="EZ19" i="5"/>
  <c r="FG23" i="5"/>
  <c r="EZ22" i="5"/>
  <c r="EQ69" i="6"/>
  <c r="EQ75" i="6" s="1"/>
  <c r="FG42" i="5"/>
  <c r="EZ18" i="5"/>
  <c r="FF21" i="5"/>
  <c r="FF20" i="5"/>
  <c r="FF22" i="5"/>
  <c r="EY43" i="5"/>
  <c r="FF42" i="5"/>
  <c r="FF40" i="5"/>
  <c r="FE43" i="5"/>
  <c r="FF36" i="5"/>
  <c r="FF25" i="5"/>
  <c r="FH43" i="5"/>
  <c r="FF18" i="5"/>
  <c r="FF37" i="5"/>
  <c r="FF31" i="5"/>
  <c r="FF28" i="5"/>
  <c r="FF39" i="5"/>
  <c r="FF34" i="5"/>
  <c r="FF32" i="5"/>
  <c r="FF29" i="5"/>
  <c r="FF26" i="5"/>
  <c r="FF23" i="5"/>
  <c r="FF33" i="5"/>
  <c r="FF30" i="5"/>
  <c r="FF27" i="5"/>
  <c r="FF24" i="5"/>
  <c r="FF19" i="5"/>
  <c r="FG17" i="5"/>
  <c r="FC14" i="5"/>
  <c r="DZ602" i="10" s="1"/>
  <c r="FA17" i="5"/>
  <c r="EW14" i="5"/>
  <c r="DT602" i="10" s="1"/>
  <c r="FF41" i="5"/>
  <c r="FF38" i="5"/>
  <c r="FF35" i="5"/>
  <c r="FA41" i="5"/>
  <c r="FA38" i="5"/>
  <c r="FA36" i="5"/>
  <c r="FA34" i="5"/>
  <c r="FA32" i="5"/>
  <c r="FA31" i="5"/>
  <c r="FA29" i="5"/>
  <c r="FA28" i="5"/>
  <c r="FA27" i="5"/>
  <c r="FA26" i="5"/>
  <c r="FA25" i="5"/>
  <c r="FA24" i="5"/>
  <c r="FA23" i="5"/>
  <c r="FA22" i="5"/>
  <c r="FA21" i="5"/>
  <c r="FA20" i="5"/>
  <c r="FA19" i="5"/>
  <c r="FA18" i="5"/>
  <c r="FA42" i="5"/>
  <c r="FA40" i="5"/>
  <c r="FA39" i="5"/>
  <c r="FA37" i="5"/>
  <c r="FA35" i="5"/>
  <c r="FA33" i="5"/>
  <c r="FA30" i="5"/>
  <c r="FF17" i="5"/>
  <c r="EZ17" i="5"/>
  <c r="ER17" i="4"/>
  <c r="EW62" i="6"/>
  <c r="EX62" i="6" s="1"/>
  <c r="EY62" i="6"/>
  <c r="FB62" i="6"/>
  <c r="FC62" i="6"/>
  <c r="FD62" i="6" s="1"/>
  <c r="FE62" i="6"/>
  <c r="FF62" i="6" s="1"/>
  <c r="FH62" i="6"/>
  <c r="EW63" i="6"/>
  <c r="EX63" i="6" s="1"/>
  <c r="EY63" i="6"/>
  <c r="FB63" i="6"/>
  <c r="FC63" i="6"/>
  <c r="FD63" i="6" s="1"/>
  <c r="FE63" i="6"/>
  <c r="FF63" i="6" s="1"/>
  <c r="FH63" i="6"/>
  <c r="EW64" i="6"/>
  <c r="EX64" i="6" s="1"/>
  <c r="EY64" i="6"/>
  <c r="FB64" i="6"/>
  <c r="FC64" i="6"/>
  <c r="FD64" i="6" s="1"/>
  <c r="FE64" i="6"/>
  <c r="FH64" i="6"/>
  <c r="EW65" i="6"/>
  <c r="EX65" i="6" s="1"/>
  <c r="EY65" i="6"/>
  <c r="FB65" i="6"/>
  <c r="FC65" i="6"/>
  <c r="FD65" i="6" s="1"/>
  <c r="FE65" i="6"/>
  <c r="FF65" i="6" s="1"/>
  <c r="FH65" i="6"/>
  <c r="EW66" i="6"/>
  <c r="EX66" i="6" s="1"/>
  <c r="EY66" i="6"/>
  <c r="FB66" i="6"/>
  <c r="FC66" i="6"/>
  <c r="FD66" i="6" s="1"/>
  <c r="FE66" i="6"/>
  <c r="FF66" i="6" s="1"/>
  <c r="FH66" i="6"/>
  <c r="EW67" i="6"/>
  <c r="EX67" i="6" s="1"/>
  <c r="EY67" i="6"/>
  <c r="FB67" i="6"/>
  <c r="FC67" i="6"/>
  <c r="FD67" i="6" s="1"/>
  <c r="FE67" i="6"/>
  <c r="FF67" i="6" s="1"/>
  <c r="FH67" i="6"/>
  <c r="EW68" i="6"/>
  <c r="EX68" i="6" s="1"/>
  <c r="EY68" i="6"/>
  <c r="FB68" i="6"/>
  <c r="FC68" i="6"/>
  <c r="FD68" i="6" s="1"/>
  <c r="FE68" i="6"/>
  <c r="FF68" i="6" s="1"/>
  <c r="FH68" i="6"/>
  <c r="EW69" i="6"/>
  <c r="EX69" i="6" s="1"/>
  <c r="EY69" i="6"/>
  <c r="FB69" i="6"/>
  <c r="FC69" i="6"/>
  <c r="FD69" i="6" s="1"/>
  <c r="FE69" i="6"/>
  <c r="FF69" i="6" s="1"/>
  <c r="FH69" i="6"/>
  <c r="EW70" i="6"/>
  <c r="EX70" i="6" s="1"/>
  <c r="EY70" i="6"/>
  <c r="FB70" i="6"/>
  <c r="FC70" i="6"/>
  <c r="FD70" i="6" s="1"/>
  <c r="FE70" i="6"/>
  <c r="FF70" i="6" s="1"/>
  <c r="FH70" i="6"/>
  <c r="EW71" i="6"/>
  <c r="EX71" i="6" s="1"/>
  <c r="EY71" i="6"/>
  <c r="FB71" i="6"/>
  <c r="FC71" i="6"/>
  <c r="FD71" i="6" s="1"/>
  <c r="FE71" i="6"/>
  <c r="FH71" i="6"/>
  <c r="EW72" i="6"/>
  <c r="EX72" i="6" s="1"/>
  <c r="EY72" i="6"/>
  <c r="FB72" i="6"/>
  <c r="FC72" i="6"/>
  <c r="FD72" i="6" s="1"/>
  <c r="FE72" i="6"/>
  <c r="FH72" i="6"/>
  <c r="EW73" i="6"/>
  <c r="EX73" i="6" s="1"/>
  <c r="EY73" i="6"/>
  <c r="FB73" i="6"/>
  <c r="FC73" i="6"/>
  <c r="FD73" i="6" s="1"/>
  <c r="FE73" i="6"/>
  <c r="FH73" i="6"/>
  <c r="EW74" i="6"/>
  <c r="EX74" i="6" s="1"/>
  <c r="EY74" i="6"/>
  <c r="FB74" i="6"/>
  <c r="FC74" i="6"/>
  <c r="FD74" i="6" s="1"/>
  <c r="FE74" i="6"/>
  <c r="FH74" i="6"/>
  <c r="EW75" i="6"/>
  <c r="EX75" i="6" s="1"/>
  <c r="EY75" i="6"/>
  <c r="FB75" i="6"/>
  <c r="FC75" i="6"/>
  <c r="FD75" i="6" s="1"/>
  <c r="FE75" i="6"/>
  <c r="FH75" i="6"/>
  <c r="EW52" i="6"/>
  <c r="EX52" i="6" s="1"/>
  <c r="EY52" i="6"/>
  <c r="FB52" i="6"/>
  <c r="FC52" i="6"/>
  <c r="FD52" i="6" s="1"/>
  <c r="FE52" i="6"/>
  <c r="FG52" i="6" s="1"/>
  <c r="FH52" i="6"/>
  <c r="EW53" i="6"/>
  <c r="EX53" i="6" s="1"/>
  <c r="EY53" i="6"/>
  <c r="FA53" i="6" s="1"/>
  <c r="FB53" i="6"/>
  <c r="FC53" i="6"/>
  <c r="FD53" i="6" s="1"/>
  <c r="FE53" i="6"/>
  <c r="FG53" i="6" s="1"/>
  <c r="FH53" i="6"/>
  <c r="EW18" i="6"/>
  <c r="EX18" i="6" s="1"/>
  <c r="EY18" i="6"/>
  <c r="FB18" i="6"/>
  <c r="FD18" i="6"/>
  <c r="FE18" i="6"/>
  <c r="FH18" i="6"/>
  <c r="EW19" i="6"/>
  <c r="EX19" i="6" s="1"/>
  <c r="EY19" i="6"/>
  <c r="FB19" i="6"/>
  <c r="FD19" i="6"/>
  <c r="FE19" i="6"/>
  <c r="FG19" i="6" s="1"/>
  <c r="FH19" i="6"/>
  <c r="EW20" i="6"/>
  <c r="EX20" i="6" s="1"/>
  <c r="EY20" i="6"/>
  <c r="FB20" i="6"/>
  <c r="FD20" i="6"/>
  <c r="FE20" i="6"/>
  <c r="FG20" i="6" s="1"/>
  <c r="FH20" i="6"/>
  <c r="EW21" i="6"/>
  <c r="EX21" i="6" s="1"/>
  <c r="EY21" i="6"/>
  <c r="FB21" i="6"/>
  <c r="FD21" i="6"/>
  <c r="FE21" i="6"/>
  <c r="FH21" i="6"/>
  <c r="EW22" i="6"/>
  <c r="EX22" i="6" s="1"/>
  <c r="EY22" i="6"/>
  <c r="FB22" i="6"/>
  <c r="FD22" i="6"/>
  <c r="FE22" i="6"/>
  <c r="FG22" i="6" s="1"/>
  <c r="FH22" i="6"/>
  <c r="EW23" i="6"/>
  <c r="EX23" i="6" s="1"/>
  <c r="EY23" i="6"/>
  <c r="FB23" i="6"/>
  <c r="FD23" i="6"/>
  <c r="FE23" i="6"/>
  <c r="FG23" i="6" s="1"/>
  <c r="FH23" i="6"/>
  <c r="EW24" i="6"/>
  <c r="EX24" i="6" s="1"/>
  <c r="EY24" i="6"/>
  <c r="FB24" i="6"/>
  <c r="FD24" i="6"/>
  <c r="FE24" i="6"/>
  <c r="FG24" i="6" s="1"/>
  <c r="FH24" i="6"/>
  <c r="EW25" i="6"/>
  <c r="EX25" i="6" s="1"/>
  <c r="EY25" i="6"/>
  <c r="FB25" i="6"/>
  <c r="FD25" i="6"/>
  <c r="FE25" i="6"/>
  <c r="FG25" i="6" s="1"/>
  <c r="FH25" i="6"/>
  <c r="EW26" i="6"/>
  <c r="EX26" i="6" s="1"/>
  <c r="EY26" i="6"/>
  <c r="FB26" i="6"/>
  <c r="FD26" i="6"/>
  <c r="FE26" i="6"/>
  <c r="FG26" i="6" s="1"/>
  <c r="FH26" i="6"/>
  <c r="EW27" i="6"/>
  <c r="EX27" i="6" s="1"/>
  <c r="EY27" i="6"/>
  <c r="FB27" i="6"/>
  <c r="FD27" i="6"/>
  <c r="FE27" i="6"/>
  <c r="FG27" i="6" s="1"/>
  <c r="FH27" i="6"/>
  <c r="EW28" i="6"/>
  <c r="EX28" i="6" s="1"/>
  <c r="EY28" i="6"/>
  <c r="FB28" i="6"/>
  <c r="FD28" i="6"/>
  <c r="FE28" i="6"/>
  <c r="FG28" i="6" s="1"/>
  <c r="FH28" i="6"/>
  <c r="EW29" i="6"/>
  <c r="EX29" i="6" s="1"/>
  <c r="EY29" i="6"/>
  <c r="FB29" i="6"/>
  <c r="FD29" i="6"/>
  <c r="FE29" i="6"/>
  <c r="FG29" i="6" s="1"/>
  <c r="FH29" i="6"/>
  <c r="EW30" i="6"/>
  <c r="EX30" i="6" s="1"/>
  <c r="EY30" i="6"/>
  <c r="FB30" i="6"/>
  <c r="FD30" i="6"/>
  <c r="FE30" i="6"/>
  <c r="FG30" i="6" s="1"/>
  <c r="FH30" i="6"/>
  <c r="EW31" i="6"/>
  <c r="EX31" i="6" s="1"/>
  <c r="EY31" i="6"/>
  <c r="FB31" i="6"/>
  <c r="FD31" i="6"/>
  <c r="FE31" i="6"/>
  <c r="FG31" i="6" s="1"/>
  <c r="FH31" i="6"/>
  <c r="EW32" i="6"/>
  <c r="EX32" i="6" s="1"/>
  <c r="EY32" i="6"/>
  <c r="FB32" i="6"/>
  <c r="FD32" i="6"/>
  <c r="FE32" i="6"/>
  <c r="FG32" i="6" s="1"/>
  <c r="FH32" i="6"/>
  <c r="EW33" i="6"/>
  <c r="EX33" i="6" s="1"/>
  <c r="EY33" i="6"/>
  <c r="FB33" i="6"/>
  <c r="FC33" i="6"/>
  <c r="FD33" i="6" s="1"/>
  <c r="FE33" i="6"/>
  <c r="FG33" i="6" s="1"/>
  <c r="FH33" i="6"/>
  <c r="EW34" i="6"/>
  <c r="EX34" i="6" s="1"/>
  <c r="EY34" i="6"/>
  <c r="FB34" i="6"/>
  <c r="FC34" i="6"/>
  <c r="FD34" i="6" s="1"/>
  <c r="FE34" i="6"/>
  <c r="FG34" i="6" s="1"/>
  <c r="FH34" i="6"/>
  <c r="EW35" i="6"/>
  <c r="EX35" i="6" s="1"/>
  <c r="EY35" i="6"/>
  <c r="FB35" i="6"/>
  <c r="FC35" i="6"/>
  <c r="FD35" i="6" s="1"/>
  <c r="FE35" i="6"/>
  <c r="FG35" i="6" s="1"/>
  <c r="FH35" i="6"/>
  <c r="EW36" i="6"/>
  <c r="EX36" i="6" s="1"/>
  <c r="EY36" i="6"/>
  <c r="FB36" i="6"/>
  <c r="FC36" i="6"/>
  <c r="FD36" i="6" s="1"/>
  <c r="FE36" i="6"/>
  <c r="FG36" i="6" s="1"/>
  <c r="FH36" i="6"/>
  <c r="EW37" i="6"/>
  <c r="EX37" i="6" s="1"/>
  <c r="EY37" i="6"/>
  <c r="FB37" i="6"/>
  <c r="FC37" i="6"/>
  <c r="FD37" i="6" s="1"/>
  <c r="FE37" i="6"/>
  <c r="FG37" i="6" s="1"/>
  <c r="FH37" i="6"/>
  <c r="EW38" i="6"/>
  <c r="EX38" i="6" s="1"/>
  <c r="EY38" i="6"/>
  <c r="FB38" i="6"/>
  <c r="FC38" i="6"/>
  <c r="FD38" i="6" s="1"/>
  <c r="FE38" i="6"/>
  <c r="FG38" i="6" s="1"/>
  <c r="FH38" i="6"/>
  <c r="EW39" i="6"/>
  <c r="EX39" i="6" s="1"/>
  <c r="EY39" i="6"/>
  <c r="FB39" i="6"/>
  <c r="FC39" i="6"/>
  <c r="FD39" i="6" s="1"/>
  <c r="FE39" i="6"/>
  <c r="FG39" i="6" s="1"/>
  <c r="FH39" i="6"/>
  <c r="EW40" i="6"/>
  <c r="EX40" i="6" s="1"/>
  <c r="EY40" i="6"/>
  <c r="FB40" i="6"/>
  <c r="FC40" i="6"/>
  <c r="FD40" i="6" s="1"/>
  <c r="FE40" i="6"/>
  <c r="FG40" i="6" s="1"/>
  <c r="FH40" i="6"/>
  <c r="EW41" i="6"/>
  <c r="EX41" i="6" s="1"/>
  <c r="EY41" i="6"/>
  <c r="FB41" i="6"/>
  <c r="FC41" i="6"/>
  <c r="FD41" i="6" s="1"/>
  <c r="FE41" i="6"/>
  <c r="FG41" i="6" s="1"/>
  <c r="FH41" i="6"/>
  <c r="EW42" i="6"/>
  <c r="EX42" i="6" s="1"/>
  <c r="EY42" i="6"/>
  <c r="FB42" i="6"/>
  <c r="FC42" i="6"/>
  <c r="FD42" i="6" s="1"/>
  <c r="FE42" i="6"/>
  <c r="FG42" i="6" s="1"/>
  <c r="FH42" i="6"/>
  <c r="EW43" i="6"/>
  <c r="EX43" i="6" s="1"/>
  <c r="EY43" i="6"/>
  <c r="FB43" i="6"/>
  <c r="FC43" i="6"/>
  <c r="FD43" i="6" s="1"/>
  <c r="FE43" i="6"/>
  <c r="FH43" i="6"/>
  <c r="GS18" i="3"/>
  <c r="GS19" i="3"/>
  <c r="GS21" i="3"/>
  <c r="EV21" i="3" s="1"/>
  <c r="GS22" i="3"/>
  <c r="EV22" i="3" s="1"/>
  <c r="GS23" i="3"/>
  <c r="EV23" i="3" s="1"/>
  <c r="GS24" i="3"/>
  <c r="EV24" i="3" s="1"/>
  <c r="GS25" i="3"/>
  <c r="EV25" i="3" s="1"/>
  <c r="GS26" i="3"/>
  <c r="EV26" i="3" s="1"/>
  <c r="GS27" i="3"/>
  <c r="EV27" i="3" s="1"/>
  <c r="GS28" i="3"/>
  <c r="EV28" i="3" s="1"/>
  <c r="I44" i="12" s="1"/>
  <c r="GS29" i="3"/>
  <c r="EV29" i="3" s="1"/>
  <c r="I49" i="12" s="1"/>
  <c r="GS30" i="3"/>
  <c r="EV30" i="3" s="1"/>
  <c r="GS31" i="3"/>
  <c r="EV31" i="3" s="1"/>
  <c r="GS32" i="3"/>
  <c r="EV32" i="3" s="1"/>
  <c r="GS33" i="3"/>
  <c r="EV33" i="3" s="1"/>
  <c r="I47" i="12" s="1"/>
  <c r="GS34" i="3"/>
  <c r="GR17" i="3"/>
  <c r="GS17" i="3" s="1"/>
  <c r="I43" i="12" l="1"/>
  <c r="I42" i="12"/>
  <c r="I46" i="12"/>
  <c r="I51" i="12"/>
  <c r="I45" i="12"/>
  <c r="I50" i="12"/>
  <c r="EP40" i="6"/>
  <c r="EP43" i="6"/>
  <c r="EP42" i="6"/>
  <c r="EQ42" i="6"/>
  <c r="EQ69" i="4"/>
  <c r="EQ68" i="4"/>
  <c r="EQ67" i="4"/>
  <c r="EQ71" i="4" s="1"/>
  <c r="EZ74" i="6"/>
  <c r="EZ72" i="6"/>
  <c r="EZ70" i="6"/>
  <c r="EZ75" i="6"/>
  <c r="EZ73" i="6"/>
  <c r="EZ71" i="6"/>
  <c r="EQ74" i="6"/>
  <c r="EQ73" i="6"/>
  <c r="EZ42" i="6"/>
  <c r="EZ40" i="6"/>
  <c r="EZ36" i="6"/>
  <c r="EZ34" i="6"/>
  <c r="EZ32" i="6"/>
  <c r="EZ22" i="6"/>
  <c r="EZ20" i="6"/>
  <c r="EZ41" i="6"/>
  <c r="EZ39" i="6"/>
  <c r="EZ37" i="6"/>
  <c r="EZ33" i="6"/>
  <c r="EZ31" i="6"/>
  <c r="EZ23" i="6"/>
  <c r="EZ19" i="6"/>
  <c r="EZ30" i="6"/>
  <c r="EZ29" i="6"/>
  <c r="EZ28" i="6"/>
  <c r="EZ27" i="6"/>
  <c r="EZ26" i="6"/>
  <c r="EZ25" i="6"/>
  <c r="EZ24" i="6"/>
  <c r="FF75" i="6"/>
  <c r="FF74" i="6"/>
  <c r="FF73" i="6"/>
  <c r="FF72" i="6"/>
  <c r="FF71" i="6"/>
  <c r="EZ69" i="6"/>
  <c r="EZ68" i="6"/>
  <c r="EZ67" i="6"/>
  <c r="EZ66" i="6"/>
  <c r="EZ65" i="6"/>
  <c r="EZ64" i="6"/>
  <c r="EZ63" i="6"/>
  <c r="EZ35" i="6"/>
  <c r="EZ43" i="6"/>
  <c r="EZ38" i="6"/>
  <c r="FG21" i="6"/>
  <c r="EZ21" i="6"/>
  <c r="FF37" i="6"/>
  <c r="EW58" i="6"/>
  <c r="DT598" i="10" s="1"/>
  <c r="EZ18" i="6"/>
  <c r="FA52" i="6"/>
  <c r="FG43" i="5" a="1"/>
  <c r="FG43" i="5" s="1"/>
  <c r="EZ62" i="6"/>
  <c r="FG43" i="6"/>
  <c r="FF43" i="6"/>
  <c r="EV34" i="3"/>
  <c r="I48" i="12" s="1"/>
  <c r="GU34" i="3"/>
  <c r="FF64" i="6"/>
  <c r="FF28" i="6"/>
  <c r="FF52" i="6"/>
  <c r="FF19" i="6"/>
  <c r="EZ52" i="6"/>
  <c r="FF40" i="6"/>
  <c r="FF31" i="6"/>
  <c r="FF24" i="6"/>
  <c r="FF22" i="6"/>
  <c r="FF34" i="6"/>
  <c r="FF25" i="6"/>
  <c r="FG18" i="6"/>
  <c r="FF53" i="6"/>
  <c r="EZ53" i="6"/>
  <c r="FF41" i="6"/>
  <c r="FF38" i="6"/>
  <c r="FF35" i="6"/>
  <c r="FF32" i="6"/>
  <c r="FF29" i="6"/>
  <c r="FF26" i="6"/>
  <c r="FF23" i="6"/>
  <c r="FF20" i="6"/>
  <c r="FF42" i="6"/>
  <c r="FF39" i="6"/>
  <c r="FF36" i="6"/>
  <c r="FF33" i="6"/>
  <c r="FF30" i="6"/>
  <c r="FF27" i="6"/>
  <c r="FF21" i="6"/>
  <c r="FF18" i="6"/>
  <c r="FG75" i="6"/>
  <c r="FG74" i="6"/>
  <c r="FG73" i="6"/>
  <c r="FG72" i="6"/>
  <c r="FG71" i="6"/>
  <c r="FG70" i="6"/>
  <c r="FG69" i="6"/>
  <c r="FG68" i="6"/>
  <c r="FG67" i="6"/>
  <c r="FG66" i="6"/>
  <c r="FG65" i="6"/>
  <c r="FG64" i="6"/>
  <c r="FG63" i="6"/>
  <c r="FG62" i="6"/>
  <c r="FA75" i="6"/>
  <c r="FA74" i="6"/>
  <c r="FA73" i="6"/>
  <c r="FA72" i="6"/>
  <c r="FA71" i="6"/>
  <c r="FA70" i="6"/>
  <c r="FA69" i="6"/>
  <c r="FA68" i="6"/>
  <c r="FA67" i="6"/>
  <c r="FA66" i="6"/>
  <c r="FA65" i="6"/>
  <c r="FA64" i="6"/>
  <c r="FA63" i="6"/>
  <c r="FA62" i="6"/>
  <c r="FA43" i="6"/>
  <c r="FA42" i="6"/>
  <c r="FA41" i="6"/>
  <c r="FA40" i="6"/>
  <c r="FA39" i="6"/>
  <c r="FA38" i="6"/>
  <c r="FA37" i="6"/>
  <c r="FA36" i="6"/>
  <c r="FA35" i="6"/>
  <c r="FA34" i="6"/>
  <c r="FA33" i="6"/>
  <c r="FA32" i="6"/>
  <c r="FA31" i="6"/>
  <c r="FA30" i="6"/>
  <c r="FA29" i="6"/>
  <c r="FA28" i="6"/>
  <c r="FA27" i="6"/>
  <c r="FA26" i="6"/>
  <c r="FA25" i="6"/>
  <c r="FA24" i="6"/>
  <c r="FA23" i="6"/>
  <c r="FA22" i="6"/>
  <c r="FA21" i="6"/>
  <c r="FA20" i="6"/>
  <c r="FA19" i="6"/>
  <c r="FA18" i="6"/>
  <c r="EN61" i="3" l="1"/>
  <c r="EN52" i="3"/>
  <c r="EN42" i="3"/>
  <c r="EN44" i="3"/>
  <c r="EN53" i="3"/>
  <c r="EN54" i="3"/>
  <c r="EN55" i="3"/>
  <c r="EN56" i="3"/>
  <c r="EN57" i="3"/>
  <c r="EN58" i="3"/>
  <c r="EN59" i="3"/>
  <c r="EN60" i="3"/>
  <c r="EN62" i="3"/>
  <c r="EN63" i="3"/>
  <c r="EN64" i="3"/>
  <c r="EN65" i="3"/>
  <c r="EN66" i="3"/>
  <c r="EN67" i="3"/>
  <c r="EN68" i="3"/>
  <c r="EN69" i="3"/>
  <c r="EN70" i="3"/>
  <c r="EN71" i="3"/>
  <c r="EM21" i="3"/>
  <c r="EM22" i="3"/>
  <c r="EM24" i="3"/>
  <c r="EM25" i="3"/>
  <c r="EM29" i="3"/>
  <c r="EM31" i="3"/>
  <c r="EM33" i="3"/>
  <c r="GS53" i="3"/>
  <c r="GS54" i="3"/>
  <c r="GS55" i="3"/>
  <c r="GS56" i="3"/>
  <c r="GS57" i="3"/>
  <c r="GS58" i="3"/>
  <c r="GS59" i="3"/>
  <c r="GS60" i="3"/>
  <c r="GS61" i="3"/>
  <c r="GS62" i="3"/>
  <c r="GS63" i="3"/>
  <c r="GS64" i="3"/>
  <c r="GS65" i="3"/>
  <c r="GS66" i="3"/>
  <c r="GS67" i="3"/>
  <c r="GS68" i="3"/>
  <c r="GS69" i="3"/>
  <c r="GS70" i="3"/>
  <c r="GS71" i="3"/>
  <c r="B37" i="12"/>
  <c r="EM17" i="6"/>
  <c r="EM21" i="6"/>
  <c r="EM20" i="6"/>
  <c r="B49" i="15" s="1"/>
  <c r="EM19" i="6"/>
  <c r="B48" i="15" s="1"/>
  <c r="EM18" i="6"/>
  <c r="GW73" i="5" l="1"/>
  <c r="GW74" i="5"/>
  <c r="GW72" i="5"/>
  <c r="GW71" i="5"/>
  <c r="GW70" i="5"/>
  <c r="GW69" i="5"/>
  <c r="GW68" i="5"/>
  <c r="GW67" i="5"/>
  <c r="GW66" i="5"/>
  <c r="GW65" i="5"/>
  <c r="GW64" i="5"/>
  <c r="GW63" i="5"/>
  <c r="GW62" i="5"/>
  <c r="GW54" i="5"/>
  <c r="GW53" i="5"/>
  <c r="GW52" i="5"/>
  <c r="D49" i="14" s="1"/>
  <c r="GW51" i="5"/>
  <c r="GW50" i="5"/>
  <c r="D47" i="14" s="1"/>
  <c r="GW49" i="5"/>
  <c r="GW44" i="5"/>
  <c r="GW43" i="5"/>
  <c r="GW42" i="5"/>
  <c r="GW41" i="5"/>
  <c r="GW40" i="5"/>
  <c r="GW39" i="5"/>
  <c r="GW38" i="5"/>
  <c r="GW37" i="5"/>
  <c r="GW36" i="5"/>
  <c r="GW35" i="5"/>
  <c r="GW34" i="5"/>
  <c r="GW33" i="5"/>
  <c r="GW32" i="5"/>
  <c r="GW31" i="5"/>
  <c r="GW30" i="5"/>
  <c r="GW29" i="5"/>
  <c r="GW28" i="5"/>
  <c r="GW27" i="5"/>
  <c r="GW26" i="5"/>
  <c r="GW25" i="5"/>
  <c r="GW24" i="5"/>
  <c r="GW23" i="5"/>
  <c r="GW22" i="5"/>
  <c r="GW21" i="5"/>
  <c r="GW20" i="5"/>
  <c r="GW19" i="5"/>
  <c r="GW18" i="5"/>
  <c r="GW17" i="5"/>
  <c r="GQ61" i="5"/>
  <c r="EV61" i="5" s="1"/>
  <c r="GR61" i="5"/>
  <c r="GQ62" i="5"/>
  <c r="EV62" i="5" s="1"/>
  <c r="GR62" i="5"/>
  <c r="GQ63" i="5"/>
  <c r="EV63" i="5" s="1"/>
  <c r="GR63" i="5"/>
  <c r="GQ64" i="5"/>
  <c r="EV64" i="5" s="1"/>
  <c r="GR64" i="5"/>
  <c r="GQ65" i="5"/>
  <c r="EV65" i="5" s="1"/>
  <c r="GR65" i="5"/>
  <c r="GQ66" i="5"/>
  <c r="EV66" i="5" s="1"/>
  <c r="GR66" i="5"/>
  <c r="GQ67" i="5"/>
  <c r="EV67" i="5" s="1"/>
  <c r="GR67" i="5"/>
  <c r="GQ68" i="5"/>
  <c r="EV68" i="5" s="1"/>
  <c r="GR68" i="5"/>
  <c r="GQ69" i="5"/>
  <c r="EV69" i="5" s="1"/>
  <c r="GR69" i="5"/>
  <c r="GQ70" i="5"/>
  <c r="EV70" i="5" s="1"/>
  <c r="GR70" i="5"/>
  <c r="GQ71" i="5"/>
  <c r="EV71" i="5" s="1"/>
  <c r="GR71" i="5"/>
  <c r="GQ72" i="5"/>
  <c r="EV72" i="5" s="1"/>
  <c r="GR72" i="5"/>
  <c r="GQ73" i="5"/>
  <c r="EV73" i="5" s="1"/>
  <c r="GR73" i="5"/>
  <c r="GQ74" i="5"/>
  <c r="EV74" i="5" s="1"/>
  <c r="GR74" i="5"/>
  <c r="GP75" i="5"/>
  <c r="GQ75" i="5" s="1"/>
  <c r="GR60" i="5"/>
  <c r="GQ60" i="5"/>
  <c r="EP75" i="5"/>
  <c r="EP53" i="5"/>
  <c r="GQ52" i="5"/>
  <c r="EV52" i="5" s="1"/>
  <c r="GQ53" i="5"/>
  <c r="GR52" i="5"/>
  <c r="GR51" i="5"/>
  <c r="GQ51" i="5"/>
  <c r="EV51" i="5" s="1"/>
  <c r="GR50" i="5"/>
  <c r="GQ50" i="5"/>
  <c r="GQ39" i="5"/>
  <c r="EV39" i="5" s="1"/>
  <c r="GR39" i="5"/>
  <c r="GQ40" i="5"/>
  <c r="EV40" i="5" s="1"/>
  <c r="GR40" i="5"/>
  <c r="GQ41" i="5"/>
  <c r="EV41" i="5" s="1"/>
  <c r="GR41" i="5"/>
  <c r="GQ42" i="5"/>
  <c r="EV42" i="5" s="1"/>
  <c r="GR42" i="5"/>
  <c r="GQ18" i="5"/>
  <c r="EV18" i="5" s="1"/>
  <c r="GR18" i="5"/>
  <c r="GQ19" i="5"/>
  <c r="EV19" i="5" s="1"/>
  <c r="GR19" i="5"/>
  <c r="GQ20" i="5"/>
  <c r="EV20" i="5" s="1"/>
  <c r="GR20" i="5"/>
  <c r="GQ21" i="5"/>
  <c r="EV21" i="5" s="1"/>
  <c r="GR21" i="5"/>
  <c r="GQ22" i="5"/>
  <c r="EV22" i="5" s="1"/>
  <c r="GR22" i="5"/>
  <c r="GQ23" i="5"/>
  <c r="EV23" i="5" s="1"/>
  <c r="GR23" i="5"/>
  <c r="GQ24" i="5"/>
  <c r="EV24" i="5" s="1"/>
  <c r="GR24" i="5"/>
  <c r="GQ25" i="5"/>
  <c r="EV25" i="5" s="1"/>
  <c r="GR25" i="5"/>
  <c r="GQ26" i="5"/>
  <c r="EV26" i="5" s="1"/>
  <c r="GR26" i="5"/>
  <c r="GQ27" i="5"/>
  <c r="EV27" i="5" s="1"/>
  <c r="GR27" i="5"/>
  <c r="GQ28" i="5"/>
  <c r="EV28" i="5" s="1"/>
  <c r="GR28" i="5"/>
  <c r="GQ29" i="5"/>
  <c r="EV29" i="5" s="1"/>
  <c r="GR29" i="5"/>
  <c r="GQ30" i="5"/>
  <c r="EV30" i="5" s="1"/>
  <c r="GR30" i="5"/>
  <c r="GQ31" i="5"/>
  <c r="EV31" i="5" s="1"/>
  <c r="GR31" i="5"/>
  <c r="GQ32" i="5"/>
  <c r="EV32" i="5" s="1"/>
  <c r="GR32" i="5"/>
  <c r="GQ33" i="5"/>
  <c r="EV33" i="5" s="1"/>
  <c r="GR33" i="5"/>
  <c r="GQ34" i="5"/>
  <c r="EV34" i="5" s="1"/>
  <c r="GR34" i="5"/>
  <c r="GQ35" i="5"/>
  <c r="EV35" i="5" s="1"/>
  <c r="GR35" i="5"/>
  <c r="GQ36" i="5"/>
  <c r="EV36" i="5" s="1"/>
  <c r="GR36" i="5"/>
  <c r="GQ37" i="5"/>
  <c r="EV37" i="5" s="1"/>
  <c r="GR37" i="5"/>
  <c r="GQ38" i="5"/>
  <c r="EV38" i="5" s="1"/>
  <c r="GR38" i="5"/>
  <c r="GW40" i="4"/>
  <c r="GW18" i="4"/>
  <c r="GW75" i="4"/>
  <c r="GW74" i="4"/>
  <c r="GW73" i="4"/>
  <c r="GW71" i="4"/>
  <c r="GW70" i="4"/>
  <c r="GW69" i="4"/>
  <c r="GW68" i="4"/>
  <c r="GW67" i="4"/>
  <c r="GW66" i="4"/>
  <c r="GW65" i="4"/>
  <c r="GW64" i="4"/>
  <c r="GW63" i="4"/>
  <c r="GW62" i="4"/>
  <c r="GW61" i="4"/>
  <c r="GW60" i="4"/>
  <c r="GW59" i="4"/>
  <c r="GW58" i="4"/>
  <c r="GW57" i="4"/>
  <c r="GW56" i="4"/>
  <c r="GW54" i="4"/>
  <c r="GW53" i="4"/>
  <c r="GW52" i="4"/>
  <c r="GW51" i="4"/>
  <c r="GW50" i="4"/>
  <c r="GW49" i="4"/>
  <c r="GW48" i="4"/>
  <c r="GW47" i="4"/>
  <c r="GW46" i="4"/>
  <c r="GW44" i="4"/>
  <c r="GW43" i="4"/>
  <c r="GW42" i="4"/>
  <c r="GW41" i="4"/>
  <c r="GW39" i="4"/>
  <c r="GW38" i="4"/>
  <c r="GW37" i="4"/>
  <c r="GW36" i="4"/>
  <c r="GW35" i="4"/>
  <c r="GW34" i="4"/>
  <c r="GW33" i="4"/>
  <c r="GW32" i="4"/>
  <c r="GW31" i="4"/>
  <c r="GW30" i="4"/>
  <c r="GW29" i="4"/>
  <c r="GW28" i="4"/>
  <c r="GW27" i="4"/>
  <c r="GW26" i="4"/>
  <c r="GW25" i="4"/>
  <c r="GW24" i="4"/>
  <c r="GW23" i="4"/>
  <c r="GW22" i="4"/>
  <c r="GW21" i="4"/>
  <c r="GW20" i="4"/>
  <c r="GW19" i="4"/>
  <c r="GW17" i="4"/>
  <c r="GW18" i="6"/>
  <c r="GW19" i="6"/>
  <c r="GW45" i="6"/>
  <c r="GW46" i="6"/>
  <c r="GW47" i="6"/>
  <c r="GW48" i="6"/>
  <c r="GW49" i="6"/>
  <c r="GW50" i="6"/>
  <c r="GW51" i="6"/>
  <c r="GW52" i="6"/>
  <c r="GW53" i="6"/>
  <c r="D50" i="15" s="1"/>
  <c r="GW54" i="6"/>
  <c r="GW55" i="6"/>
  <c r="GW56" i="6"/>
  <c r="GW57" i="6"/>
  <c r="GW58" i="6"/>
  <c r="GW59" i="6"/>
  <c r="GW60" i="6"/>
  <c r="GW61" i="6"/>
  <c r="D46" i="15" s="1"/>
  <c r="GW62" i="6"/>
  <c r="GW63" i="6"/>
  <c r="GW64" i="6"/>
  <c r="GW65" i="6"/>
  <c r="GW66" i="6"/>
  <c r="GW67" i="6"/>
  <c r="GW68" i="6"/>
  <c r="GW69" i="6"/>
  <c r="GW70" i="6"/>
  <c r="GW71" i="6"/>
  <c r="GW72" i="6"/>
  <c r="GW73" i="6"/>
  <c r="GW74" i="6"/>
  <c r="GW75" i="6"/>
  <c r="GW17" i="6"/>
  <c r="GX17" i="3"/>
  <c r="D37" i="12" s="1"/>
  <c r="GR58" i="4"/>
  <c r="EV58" i="4" s="1"/>
  <c r="GS58" i="4"/>
  <c r="GR59" i="4"/>
  <c r="EV59" i="4" s="1"/>
  <c r="GS59" i="4"/>
  <c r="GR60" i="4"/>
  <c r="EV60" i="4" s="1"/>
  <c r="GS60" i="4"/>
  <c r="GR61" i="4"/>
  <c r="EV61" i="4" s="1"/>
  <c r="GS61" i="4"/>
  <c r="GR62" i="4"/>
  <c r="EV62" i="4" s="1"/>
  <c r="GS62" i="4"/>
  <c r="GR63" i="4"/>
  <c r="EV63" i="4" s="1"/>
  <c r="GS63" i="4"/>
  <c r="GR64" i="4"/>
  <c r="EV64" i="4" s="1"/>
  <c r="GS64" i="4"/>
  <c r="GR65" i="4"/>
  <c r="EV65" i="4" s="1"/>
  <c r="GS65" i="4"/>
  <c r="GR66" i="4"/>
  <c r="EV66" i="4" s="1"/>
  <c r="GS66" i="4"/>
  <c r="GR67" i="4"/>
  <c r="EV67" i="4" s="1"/>
  <c r="GS67" i="4"/>
  <c r="GR68" i="4"/>
  <c r="EV68" i="4" s="1"/>
  <c r="GS68" i="4"/>
  <c r="GR69" i="4"/>
  <c r="EV69" i="4" s="1"/>
  <c r="GS69" i="4"/>
  <c r="GR70" i="4"/>
  <c r="EV70" i="4" s="1"/>
  <c r="GS70" i="4"/>
  <c r="GR71" i="4"/>
  <c r="EV71" i="4" s="1"/>
  <c r="GS71" i="4"/>
  <c r="GR57" i="4"/>
  <c r="GS57" i="4"/>
  <c r="GR48" i="4"/>
  <c r="EV48" i="4" s="1"/>
  <c r="GS48" i="4"/>
  <c r="GR49" i="4"/>
  <c r="EV49" i="4" s="1"/>
  <c r="GS49" i="4"/>
  <c r="GS47" i="4"/>
  <c r="GS39" i="4"/>
  <c r="GR47" i="4"/>
  <c r="EV47" i="4" s="1"/>
  <c r="GS17" i="4"/>
  <c r="GR39" i="4"/>
  <c r="EV39" i="4" s="1"/>
  <c r="GR17" i="4"/>
  <c r="GS18" i="4"/>
  <c r="GS19" i="4"/>
  <c r="GS20" i="4"/>
  <c r="GS21" i="4"/>
  <c r="GS22" i="4"/>
  <c r="GS23" i="4"/>
  <c r="GS24" i="4"/>
  <c r="GS25" i="4"/>
  <c r="GS26" i="4"/>
  <c r="GS27" i="4"/>
  <c r="GS28" i="4"/>
  <c r="GS29" i="4"/>
  <c r="GS30" i="4"/>
  <c r="GS31" i="4"/>
  <c r="GS32" i="4"/>
  <c r="GS33" i="4"/>
  <c r="GS34" i="4"/>
  <c r="GS35" i="4"/>
  <c r="GS36" i="4"/>
  <c r="GS37" i="4"/>
  <c r="GS38" i="4"/>
  <c r="GR35" i="4"/>
  <c r="EV35" i="4" s="1"/>
  <c r="GQ40" i="4"/>
  <c r="GR18" i="4"/>
  <c r="EV18" i="4" s="1"/>
  <c r="GR19" i="4"/>
  <c r="EV19" i="4" s="1"/>
  <c r="GR20" i="4"/>
  <c r="EV20" i="4" s="1"/>
  <c r="GR21" i="4"/>
  <c r="EV21" i="4" s="1"/>
  <c r="GR22" i="4"/>
  <c r="EV22" i="4" s="1"/>
  <c r="GR23" i="4"/>
  <c r="EV23" i="4" s="1"/>
  <c r="GR24" i="4"/>
  <c r="EV24" i="4" s="1"/>
  <c r="GR25" i="4"/>
  <c r="EV25" i="4" s="1"/>
  <c r="GR26" i="4"/>
  <c r="EV26" i="4" s="1"/>
  <c r="GR27" i="4"/>
  <c r="EV27" i="4" s="1"/>
  <c r="GR28" i="4"/>
  <c r="EV28" i="4" s="1"/>
  <c r="GR29" i="4"/>
  <c r="EV29" i="4" s="1"/>
  <c r="GR30" i="4"/>
  <c r="EV30" i="4" s="1"/>
  <c r="GR31" i="4"/>
  <c r="EV31" i="4" s="1"/>
  <c r="GR32" i="4"/>
  <c r="EV32" i="4" s="1"/>
  <c r="GR33" i="4"/>
  <c r="EV33" i="4" s="1"/>
  <c r="GR34" i="4"/>
  <c r="EV34" i="4" s="1"/>
  <c r="GR36" i="4"/>
  <c r="EV36" i="4" s="1"/>
  <c r="GR37" i="4"/>
  <c r="EV37" i="4" s="1"/>
  <c r="GR38" i="4"/>
  <c r="EV38" i="4" s="1"/>
  <c r="GQ72" i="4"/>
  <c r="GT25" i="4" l="1"/>
  <c r="GT36" i="4"/>
  <c r="GT23" i="4"/>
  <c r="GT34" i="4"/>
  <c r="GT33" i="4"/>
  <c r="GT32" i="4"/>
  <c r="GT31" i="4"/>
  <c r="GT30" i="4"/>
  <c r="GT29" i="4"/>
  <c r="GT28" i="4"/>
  <c r="GT22" i="4"/>
  <c r="GT37" i="4"/>
  <c r="GS40" i="5"/>
  <c r="GS39" i="5"/>
  <c r="GS38" i="5"/>
  <c r="GS37" i="5"/>
  <c r="GS36" i="5"/>
  <c r="GS35" i="5"/>
  <c r="GS34" i="5"/>
  <c r="GS33" i="5"/>
  <c r="GS32" i="5"/>
  <c r="GS31" i="5"/>
  <c r="GS30" i="5"/>
  <c r="GS29" i="5"/>
  <c r="GS28" i="5"/>
  <c r="GS27" i="5"/>
  <c r="GS26" i="5"/>
  <c r="GS25" i="5"/>
  <c r="GS24" i="5"/>
  <c r="GS73" i="5"/>
  <c r="GS72" i="5"/>
  <c r="GS71" i="5"/>
  <c r="GS70" i="5"/>
  <c r="GS69" i="5"/>
  <c r="GS66" i="5"/>
  <c r="GS65" i="5"/>
  <c r="GS64" i="5"/>
  <c r="GS23" i="5"/>
  <c r="GS22" i="5"/>
  <c r="GS21" i="5"/>
  <c r="GS19" i="5"/>
  <c r="GT27" i="4"/>
  <c r="GT26" i="4"/>
  <c r="GS67" i="5"/>
  <c r="GS62" i="5"/>
  <c r="GT24" i="4"/>
  <c r="GS74" i="5"/>
  <c r="GT71" i="4"/>
  <c r="GT35" i="4"/>
  <c r="GT21" i="4"/>
  <c r="GS68" i="5"/>
  <c r="D48" i="14"/>
  <c r="D49" i="15"/>
  <c r="D44" i="13"/>
  <c r="GS52" i="5"/>
  <c r="GT19" i="4"/>
  <c r="I44" i="13"/>
  <c r="D46" i="13"/>
  <c r="D46" i="14"/>
  <c r="GS41" i="5"/>
  <c r="I47" i="14"/>
  <c r="D48" i="15"/>
  <c r="D47" i="15"/>
  <c r="I49" i="14"/>
  <c r="GS63" i="5"/>
  <c r="I48" i="14"/>
  <c r="GS61" i="5"/>
  <c r="GS51" i="5"/>
  <c r="I46" i="13"/>
  <c r="GT38" i="4"/>
  <c r="D43" i="13"/>
  <c r="D45" i="14"/>
  <c r="GS42" i="5"/>
  <c r="GT39" i="4"/>
  <c r="I43" i="13"/>
  <c r="GT48" i="4"/>
  <c r="GT70" i="4"/>
  <c r="GT64" i="4"/>
  <c r="GT69" i="4"/>
  <c r="GT63" i="4"/>
  <c r="GT68" i="4"/>
  <c r="GT62" i="4"/>
  <c r="GT67" i="4"/>
  <c r="GT61" i="4"/>
  <c r="GT66" i="4"/>
  <c r="GT60" i="4"/>
  <c r="GT65" i="4"/>
  <c r="GT59" i="4"/>
  <c r="I45" i="13"/>
  <c r="D42" i="13"/>
  <c r="D45" i="13"/>
  <c r="GT58" i="4"/>
  <c r="GS18" i="5"/>
  <c r="GP14" i="5"/>
  <c r="GT57" i="4"/>
  <c r="GS72" i="4"/>
  <c r="GT18" i="4"/>
  <c r="GS40" i="4"/>
  <c r="GQ44" i="4"/>
  <c r="GT49" i="4"/>
  <c r="GT17" i="4"/>
  <c r="GS50" i="4"/>
  <c r="GT47" i="4"/>
  <c r="GQ14" i="4"/>
  <c r="GQ54" i="4"/>
  <c r="GS54" i="4" s="1"/>
  <c r="GR53" i="5"/>
  <c r="GP57" i="5"/>
  <c r="GR75" i="5"/>
  <c r="GS20" i="5"/>
  <c r="GR43" i="5"/>
  <c r="GP47" i="5"/>
  <c r="GS60" i="5"/>
  <c r="GS50" i="5"/>
  <c r="GT20" i="4"/>
  <c r="GS75" i="5" l="1" a="1"/>
  <c r="GS75" i="5" s="1"/>
  <c r="GR57" i="5" s="1"/>
  <c r="GS53" i="5" a="1"/>
  <c r="GS53" i="5" s="1"/>
  <c r="GR47" i="5" s="1"/>
  <c r="GT72" i="4" a="1"/>
  <c r="GT72" i="4" s="1"/>
  <c r="GT40" i="4" a="1"/>
  <c r="GT40" i="4" s="1"/>
  <c r="GS14" i="4" s="1"/>
  <c r="GT50" i="4" a="1"/>
  <c r="GT50" i="4" s="1"/>
  <c r="GS44" i="4" s="1"/>
  <c r="GQ50" i="4" l="1"/>
  <c r="GR62" i="6"/>
  <c r="EV62" i="6" s="1"/>
  <c r="GS62" i="6"/>
  <c r="GR63" i="6"/>
  <c r="EV63" i="6" s="1"/>
  <c r="GS63" i="6"/>
  <c r="GR64" i="6"/>
  <c r="EV64" i="6" s="1"/>
  <c r="GS64" i="6"/>
  <c r="GR65" i="6"/>
  <c r="EV65" i="6" s="1"/>
  <c r="GS65" i="6"/>
  <c r="GR66" i="6"/>
  <c r="EV66" i="6" s="1"/>
  <c r="GS66" i="6"/>
  <c r="GR67" i="6"/>
  <c r="EV67" i="6" s="1"/>
  <c r="GS67" i="6"/>
  <c r="GR68" i="6"/>
  <c r="EV68" i="6" s="1"/>
  <c r="GS68" i="6"/>
  <c r="GR69" i="6"/>
  <c r="EV69" i="6" s="1"/>
  <c r="GS69" i="6"/>
  <c r="GR70" i="6"/>
  <c r="EV70" i="6" s="1"/>
  <c r="GS70" i="6"/>
  <c r="GR71" i="6"/>
  <c r="EV71" i="6" s="1"/>
  <c r="GS71" i="6"/>
  <c r="GR72" i="6"/>
  <c r="EV72" i="6" s="1"/>
  <c r="GS72" i="6"/>
  <c r="GR73" i="6"/>
  <c r="EV73" i="6" s="1"/>
  <c r="GS73" i="6"/>
  <c r="GR74" i="6"/>
  <c r="EV74" i="6" s="1"/>
  <c r="GS74" i="6"/>
  <c r="GR75" i="6"/>
  <c r="EV75" i="6" s="1"/>
  <c r="GS75" i="6"/>
  <c r="GQ76" i="6"/>
  <c r="GR76" i="6" s="1"/>
  <c r="GU61" i="6"/>
  <c r="GS61" i="6"/>
  <c r="GR61" i="6"/>
  <c r="EV61" i="6" s="1"/>
  <c r="GU51" i="6"/>
  <c r="GS52" i="6"/>
  <c r="GS53" i="6"/>
  <c r="GR53" i="6"/>
  <c r="EV53" i="6" s="1"/>
  <c r="GR52" i="6"/>
  <c r="EV52" i="6" s="1"/>
  <c r="GS51" i="6"/>
  <c r="GR51" i="6"/>
  <c r="EV51" i="6" s="1"/>
  <c r="GR18" i="6"/>
  <c r="EV18" i="6" s="1"/>
  <c r="GS18" i="6"/>
  <c r="GR19" i="6"/>
  <c r="EV19" i="6" s="1"/>
  <c r="GS19" i="6"/>
  <c r="GR20" i="6"/>
  <c r="EV20" i="6" s="1"/>
  <c r="GS20" i="6"/>
  <c r="GR21" i="6"/>
  <c r="EV21" i="6" s="1"/>
  <c r="GS21" i="6"/>
  <c r="GR22" i="6"/>
  <c r="EV22" i="6" s="1"/>
  <c r="GS22" i="6"/>
  <c r="GR23" i="6"/>
  <c r="EV23" i="6" s="1"/>
  <c r="GS23" i="6"/>
  <c r="GR24" i="6"/>
  <c r="EV24" i="6" s="1"/>
  <c r="GS24" i="6"/>
  <c r="GR25" i="6"/>
  <c r="EV25" i="6" s="1"/>
  <c r="GS25" i="6"/>
  <c r="GR26" i="6"/>
  <c r="EV26" i="6" s="1"/>
  <c r="GS26" i="6"/>
  <c r="GR27" i="6"/>
  <c r="EV27" i="6" s="1"/>
  <c r="GS27" i="6"/>
  <c r="GR28" i="6"/>
  <c r="EV28" i="6" s="1"/>
  <c r="GS28" i="6"/>
  <c r="GR29" i="6"/>
  <c r="EV29" i="6" s="1"/>
  <c r="GS29" i="6"/>
  <c r="GR30" i="6"/>
  <c r="EV30" i="6" s="1"/>
  <c r="GS30" i="6"/>
  <c r="GR31" i="6"/>
  <c r="EV31" i="6" s="1"/>
  <c r="GS31" i="6"/>
  <c r="GR32" i="6"/>
  <c r="EV32" i="6" s="1"/>
  <c r="GS32" i="6"/>
  <c r="GR33" i="6"/>
  <c r="EV33" i="6" s="1"/>
  <c r="GS33" i="6"/>
  <c r="GR34" i="6"/>
  <c r="EV34" i="6" s="1"/>
  <c r="GS34" i="6"/>
  <c r="GR35" i="6"/>
  <c r="EV35" i="6" s="1"/>
  <c r="GS35" i="6"/>
  <c r="GR36" i="6"/>
  <c r="EV36" i="6" s="1"/>
  <c r="GS36" i="6"/>
  <c r="GR37" i="6"/>
  <c r="EV37" i="6" s="1"/>
  <c r="GS37" i="6"/>
  <c r="GR38" i="6"/>
  <c r="EV38" i="6" s="1"/>
  <c r="GS38" i="6"/>
  <c r="GR39" i="6"/>
  <c r="EV39" i="6" s="1"/>
  <c r="GS39" i="6"/>
  <c r="GR40" i="6"/>
  <c r="EV40" i="6" s="1"/>
  <c r="GS40" i="6"/>
  <c r="GR41" i="6"/>
  <c r="EV41" i="6" s="1"/>
  <c r="GS41" i="6"/>
  <c r="GR42" i="6"/>
  <c r="EV42" i="6" s="1"/>
  <c r="GS42" i="6"/>
  <c r="D38" i="12"/>
  <c r="D39" i="12"/>
  <c r="D40" i="12"/>
  <c r="D41" i="12"/>
  <c r="GS52" i="3"/>
  <c r="GR42" i="3"/>
  <c r="GS42" i="3" s="1"/>
  <c r="GT68" i="3"/>
  <c r="GT69" i="3"/>
  <c r="GT70" i="3"/>
  <c r="GT71" i="3"/>
  <c r="GV71" i="3"/>
  <c r="GT67" i="3"/>
  <c r="GU67" i="3" s="1"/>
  <c r="GT66" i="3"/>
  <c r="GT65" i="3"/>
  <c r="GT64" i="3"/>
  <c r="GT63" i="3"/>
  <c r="GT62" i="3"/>
  <c r="GT61" i="3"/>
  <c r="GT60" i="3"/>
  <c r="GT59" i="3"/>
  <c r="GU59" i="3" s="1"/>
  <c r="GT58" i="3"/>
  <c r="GT57" i="3"/>
  <c r="GU57" i="3" s="1"/>
  <c r="GT56" i="3"/>
  <c r="GT55" i="3"/>
  <c r="GT54" i="3"/>
  <c r="GT53" i="3"/>
  <c r="GT52" i="3"/>
  <c r="GT44" i="3"/>
  <c r="GT43" i="3"/>
  <c r="GT42" i="3"/>
  <c r="GT18" i="3"/>
  <c r="GT19" i="3"/>
  <c r="GT21" i="3"/>
  <c r="GT22" i="3"/>
  <c r="GT23" i="3"/>
  <c r="GT24" i="3"/>
  <c r="GT25" i="3"/>
  <c r="GT26" i="3"/>
  <c r="GT27" i="3"/>
  <c r="GT28" i="3"/>
  <c r="GU28" i="3" s="1"/>
  <c r="GT29" i="3"/>
  <c r="GU29" i="3" s="1"/>
  <c r="GT30" i="3"/>
  <c r="GU30" i="3" s="1"/>
  <c r="GT31" i="3"/>
  <c r="GU31" i="3" s="1"/>
  <c r="GT32" i="3"/>
  <c r="GU32" i="3" s="1"/>
  <c r="GT33" i="3"/>
  <c r="GU33" i="3" s="1"/>
  <c r="GT17" i="3"/>
  <c r="GT39" i="6" l="1"/>
  <c r="GT32" i="6"/>
  <c r="GT37" i="6"/>
  <c r="GT19" i="6"/>
  <c r="GT42" i="6"/>
  <c r="GT23" i="6"/>
  <c r="GT34" i="6"/>
  <c r="GT30" i="6"/>
  <c r="GT29" i="6"/>
  <c r="GT28" i="6"/>
  <c r="GT27" i="6"/>
  <c r="GT25" i="6"/>
  <c r="GT24" i="6"/>
  <c r="GT35" i="6"/>
  <c r="GT22" i="6"/>
  <c r="GT20" i="6"/>
  <c r="GT40" i="6"/>
  <c r="GT41" i="6"/>
  <c r="GT31" i="6"/>
  <c r="GT26" i="6"/>
  <c r="GT21" i="6"/>
  <c r="GS44" i="6"/>
  <c r="GQ14" i="6"/>
  <c r="GS54" i="6"/>
  <c r="GU17" i="3"/>
  <c r="GT35" i="3"/>
  <c r="GT72" i="3"/>
  <c r="GT45" i="3"/>
  <c r="GT38" i="6"/>
  <c r="GT36" i="6"/>
  <c r="GT33" i="6"/>
  <c r="GS44" i="3"/>
  <c r="GT75" i="6"/>
  <c r="GU62" i="3"/>
  <c r="GU71" i="3"/>
  <c r="GU63" i="3"/>
  <c r="GU70" i="3"/>
  <c r="GU64" i="3"/>
  <c r="GU69" i="3"/>
  <c r="GU55" i="3"/>
  <c r="GU56" i="3"/>
  <c r="GU58" i="3"/>
  <c r="GU65" i="3"/>
  <c r="GU68" i="3"/>
  <c r="GU66" i="3"/>
  <c r="GU60" i="3"/>
  <c r="GU27" i="3"/>
  <c r="GT52" i="6"/>
  <c r="GT72" i="6"/>
  <c r="GT66" i="6"/>
  <c r="GT71" i="6"/>
  <c r="GT65" i="6"/>
  <c r="GT70" i="6"/>
  <c r="GT64" i="6"/>
  <c r="GT69" i="6"/>
  <c r="GT63" i="6"/>
  <c r="GT74" i="6"/>
  <c r="GT68" i="6"/>
  <c r="GT62" i="6"/>
  <c r="GU52" i="3"/>
  <c r="GT53" i="6"/>
  <c r="GT73" i="6"/>
  <c r="GT67" i="6"/>
  <c r="GT18" i="6"/>
  <c r="GT61" i="6"/>
  <c r="GU54" i="3"/>
  <c r="GU53" i="3"/>
  <c r="GT51" i="6"/>
  <c r="GS76" i="6"/>
  <c r="GQ58" i="6" s="1"/>
  <c r="GS58" i="6" s="1"/>
  <c r="GU61" i="3"/>
  <c r="GR49" i="3"/>
  <c r="GU42" i="3"/>
  <c r="GR14" i="3"/>
  <c r="GT76" i="6" l="1" a="1"/>
  <c r="GT76" i="6" s="1"/>
  <c r="GT44" i="6" a="1"/>
  <c r="GT44" i="6" s="1"/>
  <c r="GT54" i="6" a="1"/>
  <c r="GT54" i="6" s="1"/>
  <c r="GU72" i="3" a="1"/>
  <c r="GU72" i="3" s="1"/>
  <c r="I50" i="15"/>
  <c r="I49" i="15"/>
  <c r="GU44" i="3"/>
  <c r="GU58" i="6"/>
  <c r="GT58" i="6" s="1"/>
  <c r="GT49" i="3"/>
  <c r="GP43" i="5" l="1"/>
  <c r="GQ43" i="5" s="1"/>
  <c r="GS43" i="5" l="1" a="1"/>
  <c r="GS43" i="5" s="1"/>
  <c r="GR14" i="5" s="1"/>
  <c r="EP47" i="5"/>
  <c r="EP43" i="5"/>
  <c r="EM18" i="5"/>
  <c r="EM19" i="5"/>
  <c r="EM20" i="5"/>
  <c r="EM21" i="5"/>
  <c r="EM22" i="5"/>
  <c r="EM23" i="5"/>
  <c r="EM24" i="5"/>
  <c r="EM25" i="5"/>
  <c r="EM26" i="5"/>
  <c r="EM27" i="5"/>
  <c r="EM28" i="5"/>
  <c r="EM29" i="5"/>
  <c r="EM30" i="5"/>
  <c r="EM31" i="5"/>
  <c r="EM32" i="5"/>
  <c r="EM33" i="5"/>
  <c r="EM34" i="5"/>
  <c r="EM35" i="5"/>
  <c r="EM36" i="5"/>
  <c r="EM37" i="5"/>
  <c r="EM38" i="5"/>
  <c r="EM39" i="5"/>
  <c r="EM40" i="5"/>
  <c r="EM41" i="5"/>
  <c r="EM42" i="5"/>
  <c r="EM17" i="5"/>
  <c r="ES17" i="5" s="1"/>
  <c r="EM58" i="4" l="1"/>
  <c r="EM59" i="4"/>
  <c r="EM60" i="4"/>
  <c r="EM61" i="4"/>
  <c r="EM62" i="4"/>
  <c r="EM63" i="4"/>
  <c r="EM64" i="4"/>
  <c r="EM65" i="4"/>
  <c r="EM66" i="4"/>
  <c r="EM67" i="4"/>
  <c r="EM68" i="4"/>
  <c r="EM69" i="4"/>
  <c r="EM70" i="4"/>
  <c r="EM71" i="4"/>
  <c r="EM57" i="4"/>
  <c r="ER47" i="4"/>
  <c r="ER48" i="4"/>
  <c r="ER18" i="4"/>
  <c r="ER19" i="4"/>
  <c r="ER20" i="4"/>
  <c r="ER21" i="4"/>
  <c r="ER22" i="4"/>
  <c r="ER23" i="4"/>
  <c r="ER24" i="4"/>
  <c r="ER25" i="4"/>
  <c r="ER26" i="4"/>
  <c r="ER27" i="4"/>
  <c r="ER28" i="4"/>
  <c r="ER29" i="4"/>
  <c r="ER30" i="4"/>
  <c r="ER31" i="4"/>
  <c r="ER32" i="4"/>
  <c r="ER33" i="4"/>
  <c r="ER34" i="4"/>
  <c r="ER35" i="4"/>
  <c r="ER36" i="4"/>
  <c r="ER37" i="4"/>
  <c r="ER38" i="4"/>
  <c r="ER39" i="4"/>
  <c r="EM19" i="4"/>
  <c r="B44" i="13" s="1"/>
  <c r="EM20" i="4"/>
  <c r="B45" i="13" s="1"/>
  <c r="EM21" i="4"/>
  <c r="EM22" i="4"/>
  <c r="EM23" i="4"/>
  <c r="EM24" i="4"/>
  <c r="EM25" i="4"/>
  <c r="EM26" i="4"/>
  <c r="EM27" i="4"/>
  <c r="EM28" i="4"/>
  <c r="EM29" i="4"/>
  <c r="EM30" i="4"/>
  <c r="EM31" i="4"/>
  <c r="EM32" i="4"/>
  <c r="EM33" i="4"/>
  <c r="EM34" i="4"/>
  <c r="EM35" i="4"/>
  <c r="EM36" i="4"/>
  <c r="EM37" i="4"/>
  <c r="EM38" i="4"/>
  <c r="B46" i="13" s="1"/>
  <c r="EM39" i="4"/>
  <c r="B43" i="13" s="1"/>
  <c r="EM18" i="4"/>
  <c r="EM17" i="4"/>
  <c r="B42" i="13" s="1"/>
  <c r="I47" i="15"/>
  <c r="G13" i="15"/>
  <c r="EP47" i="4" l="1"/>
  <c r="GS14" i="6"/>
  <c r="EP48" i="6" l="1"/>
  <c r="EM22" i="6"/>
  <c r="EM23" i="6"/>
  <c r="EM24" i="6"/>
  <c r="EM25" i="6"/>
  <c r="EM26" i="6"/>
  <c r="EM27" i="6"/>
  <c r="EM28" i="6"/>
  <c r="EM29" i="6"/>
  <c r="EM30" i="6"/>
  <c r="EM31" i="6"/>
  <c r="EM32" i="6"/>
  <c r="EM33" i="6"/>
  <c r="EM34" i="6"/>
  <c r="EM35" i="6"/>
  <c r="EM36" i="6"/>
  <c r="EM37" i="6"/>
  <c r="EM38" i="6"/>
  <c r="B50" i="15" s="1"/>
  <c r="EM39" i="6"/>
  <c r="EM40" i="6"/>
  <c r="EM41" i="6"/>
  <c r="EM42" i="6"/>
  <c r="EM43" i="6"/>
  <c r="GU18" i="3"/>
  <c r="GU19" i="3"/>
  <c r="GU26" i="3"/>
  <c r="GU25" i="3"/>
  <c r="GU24" i="3"/>
  <c r="GU23" i="3"/>
  <c r="GU22" i="3"/>
  <c r="GU21" i="3"/>
  <c r="GU35" i="3" l="1" a="1"/>
  <c r="GU35" i="3" s="1"/>
  <c r="B47" i="15"/>
  <c r="B46" i="15"/>
  <c r="EP53" i="6"/>
  <c r="EP52" i="6"/>
  <c r="EP51" i="6"/>
  <c r="EU17" i="6"/>
  <c r="ES17" i="6"/>
  <c r="FE17" i="6"/>
  <c r="FD17" i="6"/>
  <c r="EY17" i="6"/>
  <c r="FH17" i="6"/>
  <c r="FH44" i="6" s="1"/>
  <c r="FB17" i="6"/>
  <c r="FB44" i="6" s="1"/>
  <c r="EW17" i="6"/>
  <c r="EX17" i="6" s="1"/>
  <c r="GT14" i="3"/>
  <c r="FE44" i="6" l="1"/>
  <c r="FC14" i="6"/>
  <c r="DZ596" i="10" s="1"/>
  <c r="EW14" i="6"/>
  <c r="DT596" i="10" s="1"/>
  <c r="EY44" i="6"/>
  <c r="FG17" i="6"/>
  <c r="FG44" i="6" s="1" a="1"/>
  <c r="FG44" i="6" s="1"/>
  <c r="FF17" i="6"/>
  <c r="FF44" i="6" s="1" a="1"/>
  <c r="FF44" i="6" s="1"/>
  <c r="FA17" i="6"/>
  <c r="FA44" i="6" s="1" a="1"/>
  <c r="FA44" i="6" s="1"/>
  <c r="EZ17" i="6"/>
  <c r="EZ44" i="6" s="1" a="1"/>
  <c r="EZ44" i="6" s="1"/>
  <c r="EI61" i="5"/>
  <c r="EJ61" i="5"/>
  <c r="EK61" i="5"/>
  <c r="EN61" i="5"/>
  <c r="EO61" i="5"/>
  <c r="GO61" i="5" s="1"/>
  <c r="ER61" i="5"/>
  <c r="GI61" i="5"/>
  <c r="EI62" i="5"/>
  <c r="EJ62" i="5"/>
  <c r="EK62" i="5"/>
  <c r="B47" i="14"/>
  <c r="EN62" i="5"/>
  <c r="EO62" i="5"/>
  <c r="GO62" i="5" s="1"/>
  <c r="ER62" i="5"/>
  <c r="GI62" i="5"/>
  <c r="EI63" i="5"/>
  <c r="EJ63" i="5"/>
  <c r="EK63" i="5"/>
  <c r="EN63" i="5"/>
  <c r="EO63" i="5"/>
  <c r="GO63" i="5" s="1"/>
  <c r="ER63" i="5"/>
  <c r="GI63" i="5"/>
  <c r="EI64" i="5"/>
  <c r="EJ64" i="5"/>
  <c r="EK64" i="5"/>
  <c r="EN64" i="5"/>
  <c r="EO64" i="5"/>
  <c r="GO64" i="5" s="1"/>
  <c r="ER64" i="5"/>
  <c r="GI64" i="5"/>
  <c r="EI65" i="5"/>
  <c r="EJ65" i="5"/>
  <c r="EK65" i="5"/>
  <c r="EN65" i="5"/>
  <c r="EO65" i="5"/>
  <c r="GO65" i="5" s="1"/>
  <c r="ER65" i="5"/>
  <c r="GI65" i="5"/>
  <c r="EI66" i="5"/>
  <c r="EJ66" i="5"/>
  <c r="EK66" i="5"/>
  <c r="EN66" i="5"/>
  <c r="EO66" i="5"/>
  <c r="GO66" i="5" s="1"/>
  <c r="ER66" i="5"/>
  <c r="GI66" i="5"/>
  <c r="EI67" i="5"/>
  <c r="EJ67" i="5"/>
  <c r="EK67" i="5"/>
  <c r="EN67" i="5"/>
  <c r="EO67" i="5"/>
  <c r="GO67" i="5" s="1"/>
  <c r="ER67" i="5"/>
  <c r="GI67" i="5"/>
  <c r="EI68" i="5"/>
  <c r="EJ68" i="5"/>
  <c r="EK68" i="5"/>
  <c r="EN68" i="5"/>
  <c r="EO68" i="5"/>
  <c r="GO68" i="5" s="1"/>
  <c r="ER68" i="5"/>
  <c r="GI68" i="5"/>
  <c r="EI69" i="5"/>
  <c r="EJ69" i="5"/>
  <c r="EK69" i="5"/>
  <c r="EN69" i="5"/>
  <c r="EO69" i="5"/>
  <c r="GO69" i="5" s="1"/>
  <c r="ER69" i="5"/>
  <c r="GI69" i="5"/>
  <c r="EI70" i="5"/>
  <c r="EJ70" i="5"/>
  <c r="EK70" i="5"/>
  <c r="EN70" i="5"/>
  <c r="EO70" i="5"/>
  <c r="GO70" i="5" s="1"/>
  <c r="ER70" i="5"/>
  <c r="GI70" i="5"/>
  <c r="EI71" i="5"/>
  <c r="EJ71" i="5"/>
  <c r="EK71" i="5"/>
  <c r="EN71" i="5"/>
  <c r="EO71" i="5"/>
  <c r="GO71" i="5" s="1"/>
  <c r="ER71" i="5"/>
  <c r="GI71" i="5"/>
  <c r="EI58" i="4"/>
  <c r="EJ58" i="4"/>
  <c r="EK58" i="4"/>
  <c r="ER58" i="4"/>
  <c r="GJ58" i="4"/>
  <c r="EI59" i="4"/>
  <c r="EJ59" i="4"/>
  <c r="EK59" i="4"/>
  <c r="ER59" i="4"/>
  <c r="GJ59" i="4"/>
  <c r="EI60" i="4"/>
  <c r="EJ60" i="4"/>
  <c r="EK60" i="4"/>
  <c r="ER60" i="4"/>
  <c r="GJ60" i="4"/>
  <c r="EI61" i="4"/>
  <c r="EJ61" i="4"/>
  <c r="EK61" i="4"/>
  <c r="ER61" i="4"/>
  <c r="GJ61" i="4"/>
  <c r="EI62" i="4"/>
  <c r="EJ62" i="4"/>
  <c r="EK62" i="4"/>
  <c r="ER62" i="4"/>
  <c r="GJ62" i="4"/>
  <c r="EI63" i="4"/>
  <c r="EJ63" i="4"/>
  <c r="EK63" i="4"/>
  <c r="ER63" i="4"/>
  <c r="GJ63" i="4"/>
  <c r="EI64" i="4"/>
  <c r="EJ64" i="4"/>
  <c r="EK64" i="4"/>
  <c r="ER64" i="4"/>
  <c r="GJ64" i="4"/>
  <c r="EI65" i="4"/>
  <c r="EJ65" i="4"/>
  <c r="EK65" i="4"/>
  <c r="ER65" i="4"/>
  <c r="GJ65" i="4"/>
  <c r="EI66" i="4"/>
  <c r="EJ66" i="4"/>
  <c r="EK66" i="4"/>
  <c r="ER66" i="4"/>
  <c r="GJ66" i="4"/>
  <c r="EI67" i="4"/>
  <c r="EJ67" i="4"/>
  <c r="EK67" i="4"/>
  <c r="ER67" i="4"/>
  <c r="GJ67" i="4"/>
  <c r="EI68" i="4"/>
  <c r="EJ68" i="4"/>
  <c r="EK68" i="4"/>
  <c r="ER68" i="4"/>
  <c r="GJ68" i="4"/>
  <c r="EI62" i="6"/>
  <c r="EJ62" i="6"/>
  <c r="EK62" i="6"/>
  <c r="ER62" i="6"/>
  <c r="EI63" i="6"/>
  <c r="EJ63" i="6"/>
  <c r="EK63" i="6"/>
  <c r="ER63" i="6"/>
  <c r="EI64" i="6"/>
  <c r="EJ64" i="6"/>
  <c r="EK64" i="6"/>
  <c r="ER64" i="6"/>
  <c r="EI65" i="6"/>
  <c r="EJ65" i="6"/>
  <c r="EK65" i="6"/>
  <c r="EU65" i="6"/>
  <c r="ER65" i="6"/>
  <c r="EI66" i="6"/>
  <c r="EJ66" i="6"/>
  <c r="EK66" i="6"/>
  <c r="ER66" i="6"/>
  <c r="EI67" i="6"/>
  <c r="EJ67" i="6"/>
  <c r="EK67" i="6"/>
  <c r="ER67" i="6"/>
  <c r="EI68" i="6"/>
  <c r="EJ68" i="6"/>
  <c r="EK68" i="6"/>
  <c r="ER68" i="6"/>
  <c r="EI69" i="6"/>
  <c r="EJ69" i="6"/>
  <c r="EK69" i="6"/>
  <c r="ES69" i="6"/>
  <c r="ER69" i="6"/>
  <c r="EI70" i="6"/>
  <c r="EJ70" i="6"/>
  <c r="EK70" i="6"/>
  <c r="ER70" i="6"/>
  <c r="EI71" i="6"/>
  <c r="EJ71" i="6"/>
  <c r="EK71" i="6"/>
  <c r="ES71" i="6"/>
  <c r="ER71" i="6"/>
  <c r="ER55" i="3"/>
  <c r="ER56" i="3"/>
  <c r="ER57" i="3"/>
  <c r="ER58" i="3"/>
  <c r="ER59" i="3"/>
  <c r="ER60" i="3"/>
  <c r="ER62" i="3"/>
  <c r="ER64" i="3"/>
  <c r="EL43" i="3"/>
  <c r="EL44" i="3"/>
  <c r="ER44" i="3" s="1"/>
  <c r="EL42" i="3"/>
  <c r="EO52" i="3"/>
  <c r="GQ52" i="3" s="1"/>
  <c r="EO53" i="3"/>
  <c r="GQ53" i="3" s="1"/>
  <c r="EO54" i="3"/>
  <c r="GQ54" i="3" s="1"/>
  <c r="EO55" i="3"/>
  <c r="GQ55" i="3" s="1"/>
  <c r="EO56" i="3"/>
  <c r="GQ56" i="3" s="1"/>
  <c r="EO57" i="3"/>
  <c r="GQ57" i="3" s="1"/>
  <c r="EO58" i="3"/>
  <c r="GQ58" i="3" s="1"/>
  <c r="EO59" i="3"/>
  <c r="GQ59" i="3" s="1"/>
  <c r="EO60" i="3"/>
  <c r="GQ60" i="3" s="1"/>
  <c r="EO61" i="3"/>
  <c r="GQ61" i="3" s="1"/>
  <c r="EO62" i="3"/>
  <c r="GQ62" i="3" s="1"/>
  <c r="EL53" i="3"/>
  <c r="ER53" i="3" s="1"/>
  <c r="EL54" i="3"/>
  <c r="ER54" i="3" s="1"/>
  <c r="EL55" i="3"/>
  <c r="EL56" i="3"/>
  <c r="EL57" i="3"/>
  <c r="EL58" i="3"/>
  <c r="EL59" i="3"/>
  <c r="EL60" i="3"/>
  <c r="EL61" i="3"/>
  <c r="ER61" i="3" s="1"/>
  <c r="EL62" i="3"/>
  <c r="EM53" i="3"/>
  <c r="B38" i="12" s="1"/>
  <c r="EM54" i="3"/>
  <c r="EM55" i="3"/>
  <c r="B40" i="12" s="1"/>
  <c r="EM56" i="3"/>
  <c r="B41" i="12" s="1"/>
  <c r="EM57" i="3"/>
  <c r="EM58" i="3"/>
  <c r="EM59" i="3"/>
  <c r="EM60" i="3"/>
  <c r="EM61" i="3"/>
  <c r="EM62" i="3"/>
  <c r="EK53" i="3"/>
  <c r="EK54" i="3"/>
  <c r="EK55" i="3"/>
  <c r="EK56" i="3"/>
  <c r="EK57" i="3"/>
  <c r="EK58" i="3"/>
  <c r="EK59" i="3"/>
  <c r="EK60" i="3"/>
  <c r="EK61" i="3"/>
  <c r="EK62" i="3"/>
  <c r="EJ53" i="3"/>
  <c r="EJ54" i="3"/>
  <c r="EJ55" i="3"/>
  <c r="EJ56" i="3"/>
  <c r="EJ57" i="3"/>
  <c r="EJ58" i="3"/>
  <c r="EJ59" i="3"/>
  <c r="EJ60" i="3"/>
  <c r="EJ61" i="3"/>
  <c r="EJ62" i="3"/>
  <c r="EI53" i="3"/>
  <c r="EI54" i="3"/>
  <c r="EI55" i="3"/>
  <c r="EI56" i="3"/>
  <c r="EI57" i="3"/>
  <c r="EI58" i="3"/>
  <c r="EI59" i="3"/>
  <c r="EI60" i="3"/>
  <c r="EI61" i="3"/>
  <c r="EI62" i="3"/>
  <c r="ET60" i="3" l="1"/>
  <c r="ET62" i="3"/>
  <c r="ET59" i="3"/>
  <c r="ET52" i="3"/>
  <c r="ET58" i="3"/>
  <c r="ET57" i="3"/>
  <c r="ET56" i="3"/>
  <c r="ET55" i="3"/>
  <c r="ET54" i="3"/>
  <c r="ET71" i="5"/>
  <c r="ET70" i="5"/>
  <c r="ET69" i="5"/>
  <c r="ET68" i="5"/>
  <c r="ET67" i="5"/>
  <c r="ET66" i="5"/>
  <c r="ET65" i="5"/>
  <c r="ET64" i="5"/>
  <c r="ET63" i="5"/>
  <c r="ET62" i="5"/>
  <c r="ET61" i="3"/>
  <c r="ET53" i="3"/>
  <c r="ET61" i="5"/>
  <c r="EY14" i="6"/>
  <c r="DV596" i="10" s="1"/>
  <c r="FE14" i="6"/>
  <c r="EB596" i="10" s="1"/>
  <c r="B49" i="14"/>
  <c r="B46" i="14"/>
  <c r="FV17" i="6"/>
  <c r="EN596" i="10" s="1"/>
  <c r="EY57" i="3"/>
  <c r="FC57" i="3"/>
  <c r="FD57" i="3" s="1"/>
  <c r="FH57" i="3"/>
  <c r="FE57" i="3"/>
  <c r="FF57" i="3" s="1"/>
  <c r="EW57" i="3"/>
  <c r="EX57" i="3" s="1"/>
  <c r="EV57" i="3" s="1"/>
  <c r="FB57" i="3"/>
  <c r="FC56" i="3"/>
  <c r="FD56" i="3" s="1"/>
  <c r="FH56" i="3"/>
  <c r="EW56" i="3"/>
  <c r="EX56" i="3" s="1"/>
  <c r="EV56" i="3" s="1"/>
  <c r="FE56" i="3"/>
  <c r="FB56" i="3"/>
  <c r="EY56" i="3"/>
  <c r="FH55" i="3"/>
  <c r="FE55" i="3"/>
  <c r="EW55" i="3"/>
  <c r="EX55" i="3" s="1"/>
  <c r="EV55" i="3" s="1"/>
  <c r="FB55" i="3"/>
  <c r="EY55" i="3"/>
  <c r="FC55" i="3"/>
  <c r="FD55" i="3" s="1"/>
  <c r="FE54" i="3"/>
  <c r="EY54" i="3"/>
  <c r="FB54" i="3"/>
  <c r="FH54" i="3"/>
  <c r="FB61" i="3"/>
  <c r="EY61" i="3"/>
  <c r="FC61" i="3"/>
  <c r="FD61" i="3" s="1"/>
  <c r="FH61" i="3"/>
  <c r="FE61" i="3"/>
  <c r="EW61" i="3"/>
  <c r="EX61" i="3" s="1"/>
  <c r="EV61" i="3" s="1"/>
  <c r="EW62" i="3"/>
  <c r="EX62" i="3" s="1"/>
  <c r="EV62" i="3" s="1"/>
  <c r="FB62" i="3"/>
  <c r="EY62" i="3"/>
  <c r="FC62" i="3"/>
  <c r="FD62" i="3" s="1"/>
  <c r="FH62" i="3"/>
  <c r="FE62" i="3"/>
  <c r="EY60" i="3"/>
  <c r="FC60" i="3"/>
  <c r="FD60" i="3" s="1"/>
  <c r="FH60" i="3"/>
  <c r="FE60" i="3"/>
  <c r="EW60" i="3"/>
  <c r="EX60" i="3" s="1"/>
  <c r="EV60" i="3" s="1"/>
  <c r="FB60" i="3"/>
  <c r="EW59" i="3"/>
  <c r="EX59" i="3" s="1"/>
  <c r="EV59" i="3" s="1"/>
  <c r="FC59" i="3"/>
  <c r="FD59" i="3" s="1"/>
  <c r="EY59" i="3"/>
  <c r="FH59" i="3"/>
  <c r="FE59" i="3"/>
  <c r="FB59" i="3"/>
  <c r="EY58" i="3"/>
  <c r="FH58" i="3"/>
  <c r="FC58" i="3"/>
  <c r="FD58" i="3" s="1"/>
  <c r="FE58" i="3"/>
  <c r="EW58" i="3"/>
  <c r="EX58" i="3" s="1"/>
  <c r="EV58" i="3" s="1"/>
  <c r="FB58" i="3"/>
  <c r="FE53" i="3"/>
  <c r="EY53" i="3"/>
  <c r="FB53" i="3"/>
  <c r="FH53" i="3"/>
  <c r="FB69" i="5"/>
  <c r="FC69" i="5"/>
  <c r="FD69" i="5" s="1"/>
  <c r="FE69" i="5"/>
  <c r="FH69" i="5"/>
  <c r="EW69" i="5"/>
  <c r="EX69" i="5" s="1"/>
  <c r="EY69" i="5"/>
  <c r="FC70" i="5"/>
  <c r="FD70" i="5" s="1"/>
  <c r="FH70" i="5"/>
  <c r="EW70" i="5"/>
  <c r="EX70" i="5" s="1"/>
  <c r="EY70" i="5"/>
  <c r="FB70" i="5"/>
  <c r="FE70" i="5"/>
  <c r="EY68" i="5"/>
  <c r="FB68" i="5"/>
  <c r="FE68" i="5"/>
  <c r="FC68" i="5"/>
  <c r="FD68" i="5" s="1"/>
  <c r="FH68" i="5"/>
  <c r="EW68" i="5"/>
  <c r="EX68" i="5" s="1"/>
  <c r="FH67" i="5"/>
  <c r="EW67" i="5"/>
  <c r="EX67" i="5" s="1"/>
  <c r="EY67" i="5"/>
  <c r="FC67" i="5"/>
  <c r="FD67" i="5" s="1"/>
  <c r="FB67" i="5"/>
  <c r="FE67" i="5"/>
  <c r="FC66" i="5"/>
  <c r="FD66" i="5" s="1"/>
  <c r="FE66" i="5"/>
  <c r="FH66" i="5"/>
  <c r="EW66" i="5"/>
  <c r="EX66" i="5" s="1"/>
  <c r="EY66" i="5"/>
  <c r="FB66" i="5"/>
  <c r="FH71" i="5"/>
  <c r="EW71" i="5"/>
  <c r="EX71" i="5" s="1"/>
  <c r="EY71" i="5"/>
  <c r="FC71" i="5"/>
  <c r="FD71" i="5" s="1"/>
  <c r="FB71" i="5"/>
  <c r="FE71" i="5"/>
  <c r="FB65" i="5"/>
  <c r="FC65" i="5"/>
  <c r="FD65" i="5" s="1"/>
  <c r="FE65" i="5"/>
  <c r="FH65" i="5"/>
  <c r="EW65" i="5"/>
  <c r="EX65" i="5" s="1"/>
  <c r="EY65" i="5"/>
  <c r="EY64" i="5"/>
  <c r="FB64" i="5"/>
  <c r="FE64" i="5"/>
  <c r="FC64" i="5"/>
  <c r="FD64" i="5" s="1"/>
  <c r="FH64" i="5"/>
  <c r="EW64" i="5"/>
  <c r="EX64" i="5" s="1"/>
  <c r="FH63" i="5"/>
  <c r="EW63" i="5"/>
  <c r="EX63" i="5" s="1"/>
  <c r="EY63" i="5"/>
  <c r="FC63" i="5"/>
  <c r="FD63" i="5" s="1"/>
  <c r="FB63" i="5"/>
  <c r="FE63" i="5"/>
  <c r="FC62" i="5"/>
  <c r="FD62" i="5" s="1"/>
  <c r="FH62" i="5"/>
  <c r="EW62" i="5"/>
  <c r="EX62" i="5" s="1"/>
  <c r="EY62" i="5"/>
  <c r="FB62" i="5"/>
  <c r="FE62" i="5"/>
  <c r="FB61" i="5"/>
  <c r="FC61" i="5"/>
  <c r="FD61" i="5" s="1"/>
  <c r="FE61" i="5"/>
  <c r="FH61" i="5"/>
  <c r="EW61" i="5"/>
  <c r="EX61" i="5" s="1"/>
  <c r="EY61" i="5"/>
  <c r="EU61" i="5"/>
  <c r="FH67" i="4"/>
  <c r="FE67" i="4"/>
  <c r="FC67" i="4"/>
  <c r="FD67" i="4" s="1"/>
  <c r="FC66" i="4"/>
  <c r="FD66" i="4" s="1"/>
  <c r="FE66" i="4"/>
  <c r="FH66" i="4"/>
  <c r="FE65" i="4"/>
  <c r="FH65" i="4"/>
  <c r="FC65" i="4"/>
  <c r="FD65" i="4" s="1"/>
  <c r="FC64" i="4"/>
  <c r="FD64" i="4" s="1"/>
  <c r="FE64" i="4"/>
  <c r="FH64" i="4"/>
  <c r="FC63" i="4"/>
  <c r="FD63" i="4" s="1"/>
  <c r="FE63" i="4"/>
  <c r="FH63" i="4"/>
  <c r="FH61" i="4"/>
  <c r="FE61" i="4"/>
  <c r="FC61" i="4"/>
  <c r="FD61" i="4" s="1"/>
  <c r="FC60" i="4"/>
  <c r="FD60" i="4" s="1"/>
  <c r="FE60" i="4"/>
  <c r="FH60" i="4"/>
  <c r="FE59" i="4"/>
  <c r="FH59" i="4"/>
  <c r="FC59" i="4"/>
  <c r="FD59" i="4" s="1"/>
  <c r="FH58" i="4"/>
  <c r="FC58" i="4"/>
  <c r="FD58" i="4" s="1"/>
  <c r="FE58" i="4"/>
  <c r="FE68" i="4"/>
  <c r="FH68" i="4"/>
  <c r="FC68" i="4"/>
  <c r="FD68" i="4" s="1"/>
  <c r="FC62" i="4"/>
  <c r="FD62" i="4" s="1"/>
  <c r="FE62" i="4"/>
  <c r="FH62" i="4"/>
  <c r="EW68" i="4"/>
  <c r="EX68" i="4" s="1"/>
  <c r="EY68" i="4"/>
  <c r="EW66" i="4"/>
  <c r="EX66" i="4" s="1"/>
  <c r="EY66" i="4"/>
  <c r="EW65" i="4"/>
  <c r="EX65" i="4" s="1"/>
  <c r="EY65" i="4"/>
  <c r="EY64" i="4"/>
  <c r="EW64" i="4"/>
  <c r="EX64" i="4" s="1"/>
  <c r="EW63" i="4"/>
  <c r="EX63" i="4" s="1"/>
  <c r="EY63" i="4"/>
  <c r="EW62" i="4"/>
  <c r="EX62" i="4" s="1"/>
  <c r="EY62" i="4"/>
  <c r="EW61" i="4"/>
  <c r="EX61" i="4" s="1"/>
  <c r="EY61" i="4"/>
  <c r="EW60" i="4"/>
  <c r="EX60" i="4" s="1"/>
  <c r="EY60" i="4"/>
  <c r="EY59" i="4"/>
  <c r="EW59" i="4"/>
  <c r="EX59" i="4" s="1"/>
  <c r="EY58" i="4"/>
  <c r="EW58" i="4"/>
  <c r="EX58" i="4" s="1"/>
  <c r="EW67" i="4"/>
  <c r="EX67" i="4" s="1"/>
  <c r="EY67" i="4"/>
  <c r="FE52" i="3"/>
  <c r="EY52" i="3"/>
  <c r="FC52" i="3"/>
  <c r="EW52" i="3"/>
  <c r="FH52" i="3"/>
  <c r="FB52" i="3"/>
  <c r="EW54" i="3"/>
  <c r="EX54" i="3" s="1"/>
  <c r="EV54" i="3" s="1"/>
  <c r="FC54" i="3"/>
  <c r="FD54" i="3" s="1"/>
  <c r="EW53" i="3"/>
  <c r="EX53" i="3" s="1"/>
  <c r="EV53" i="3" s="1"/>
  <c r="FC53" i="3"/>
  <c r="FD53" i="3" s="1"/>
  <c r="GU68" i="4"/>
  <c r="GU67" i="4"/>
  <c r="GU66" i="4"/>
  <c r="GU65" i="4"/>
  <c r="GU64" i="4"/>
  <c r="GU63" i="4"/>
  <c r="GU62" i="4"/>
  <c r="GU61" i="4"/>
  <c r="GU60" i="4"/>
  <c r="GU59" i="4"/>
  <c r="GU58" i="4"/>
  <c r="EU62" i="5"/>
  <c r="EU67" i="5"/>
  <c r="ES66" i="5"/>
  <c r="ES61" i="5"/>
  <c r="EU68" i="5"/>
  <c r="GU72" i="6"/>
  <c r="GU66" i="6"/>
  <c r="ES52" i="3"/>
  <c r="FB62" i="4"/>
  <c r="FB60" i="4"/>
  <c r="EU58" i="4"/>
  <c r="EU60" i="4"/>
  <c r="ES58" i="4"/>
  <c r="FB59" i="4"/>
  <c r="EU64" i="4"/>
  <c r="FB64" i="4"/>
  <c r="EU59" i="4"/>
  <c r="FB61" i="4"/>
  <c r="ES59" i="4"/>
  <c r="FB68" i="4"/>
  <c r="ES64" i="4"/>
  <c r="EU65" i="4"/>
  <c r="FB58" i="4"/>
  <c r="ES65" i="6"/>
  <c r="ES62" i="6"/>
  <c r="EU68" i="6"/>
  <c r="EU71" i="6"/>
  <c r="GU69" i="6"/>
  <c r="EU67" i="6"/>
  <c r="ES67" i="6"/>
  <c r="EU64" i="6"/>
  <c r="ES64" i="6"/>
  <c r="GU65" i="6"/>
  <c r="GU64" i="6"/>
  <c r="ES53" i="3"/>
  <c r="EU53" i="3"/>
  <c r="EU52" i="3"/>
  <c r="ES58" i="3"/>
  <c r="EU58" i="3"/>
  <c r="ES57" i="3"/>
  <c r="EU57" i="3"/>
  <c r="ES56" i="3"/>
  <c r="EU56" i="3"/>
  <c r="ES55" i="3"/>
  <c r="EU55" i="3"/>
  <c r="ES54" i="3"/>
  <c r="EU54" i="3"/>
  <c r="EU61" i="3"/>
  <c r="ES61" i="3"/>
  <c r="ES60" i="3"/>
  <c r="EU60" i="3"/>
  <c r="ES59" i="3"/>
  <c r="EU59" i="3"/>
  <c r="ES62" i="3"/>
  <c r="EU62" i="3"/>
  <c r="ES68" i="5"/>
  <c r="ES67" i="5"/>
  <c r="FB63" i="4"/>
  <c r="ES65" i="4"/>
  <c r="FB67" i="4"/>
  <c r="FB65" i="4"/>
  <c r="ES68" i="4"/>
  <c r="ES70" i="6"/>
  <c r="EU69" i="6"/>
  <c r="GU71" i="6"/>
  <c r="GU70" i="6"/>
  <c r="EU69" i="5"/>
  <c r="EU63" i="5"/>
  <c r="ES62" i="5"/>
  <c r="ES69" i="5"/>
  <c r="EU64" i="5"/>
  <c r="ES63" i="5"/>
  <c r="EU70" i="5"/>
  <c r="EU71" i="5"/>
  <c r="ES70" i="5"/>
  <c r="EU65" i="5"/>
  <c r="ES64" i="5"/>
  <c r="ES71" i="5"/>
  <c r="EU66" i="5"/>
  <c r="ES65" i="5"/>
  <c r="FB66" i="4"/>
  <c r="EU67" i="4"/>
  <c r="ES66" i="4"/>
  <c r="EU61" i="4"/>
  <c r="ES60" i="4"/>
  <c r="EU66" i="4"/>
  <c r="EU68" i="4"/>
  <c r="ES67" i="4"/>
  <c r="EU62" i="4"/>
  <c r="ES61" i="4"/>
  <c r="EU63" i="4"/>
  <c r="ES62" i="4"/>
  <c r="ES63" i="4"/>
  <c r="GU68" i="6"/>
  <c r="EU66" i="6"/>
  <c r="GU63" i="6"/>
  <c r="ES66" i="6"/>
  <c r="EU63" i="6"/>
  <c r="ES68" i="6"/>
  <c r="GU67" i="6"/>
  <c r="EU70" i="6"/>
  <c r="ES63" i="6"/>
  <c r="EU62" i="6"/>
  <c r="EZ66" i="4" l="1"/>
  <c r="EZ61" i="4"/>
  <c r="EZ68" i="4"/>
  <c r="EZ62" i="4"/>
  <c r="EZ59" i="4"/>
  <c r="EZ67" i="4"/>
  <c r="EZ63" i="4"/>
  <c r="EZ64" i="4"/>
  <c r="EZ65" i="4"/>
  <c r="EZ55" i="3"/>
  <c r="EZ62" i="3"/>
  <c r="EZ56" i="3"/>
  <c r="EZ58" i="3"/>
  <c r="EZ60" i="3"/>
  <c r="EZ59" i="3"/>
  <c r="EZ57" i="3"/>
  <c r="GA17" i="6"/>
  <c r="ES596" i="10" s="1"/>
  <c r="FF55" i="3"/>
  <c r="EZ60" i="4"/>
  <c r="EZ54" i="3"/>
  <c r="FF53" i="3"/>
  <c r="EZ58" i="4"/>
  <c r="FA64" i="4"/>
  <c r="FG62" i="5"/>
  <c r="FF62" i="5"/>
  <c r="FG71" i="5"/>
  <c r="FF71" i="5"/>
  <c r="FG67" i="5"/>
  <c r="FF67" i="5"/>
  <c r="FG70" i="5"/>
  <c r="FF70" i="5"/>
  <c r="EZ62" i="5"/>
  <c r="FA62" i="5"/>
  <c r="EZ70" i="5"/>
  <c r="FA70" i="5"/>
  <c r="FG64" i="5"/>
  <c r="FF64" i="5"/>
  <c r="FA71" i="5"/>
  <c r="EZ71" i="5"/>
  <c r="FA67" i="5"/>
  <c r="EZ67" i="5"/>
  <c r="EZ64" i="5"/>
  <c r="FA64" i="5"/>
  <c r="EZ61" i="5"/>
  <c r="FA61" i="5"/>
  <c r="FG63" i="5"/>
  <c r="FF63" i="5"/>
  <c r="EZ65" i="5"/>
  <c r="FA65" i="5"/>
  <c r="EZ69" i="5"/>
  <c r="FA69" i="5"/>
  <c r="EZ66" i="5"/>
  <c r="FA66" i="5"/>
  <c r="FG61" i="5"/>
  <c r="FF61" i="5"/>
  <c r="FA63" i="5"/>
  <c r="EZ63" i="5"/>
  <c r="FG65" i="5"/>
  <c r="FF65" i="5"/>
  <c r="FG68" i="5"/>
  <c r="FF68" i="5"/>
  <c r="FG69" i="5"/>
  <c r="FF69" i="5"/>
  <c r="FG66" i="5"/>
  <c r="FF66" i="5"/>
  <c r="EZ68" i="5"/>
  <c r="FA68" i="5"/>
  <c r="FA60" i="4"/>
  <c r="FF64" i="4"/>
  <c r="FG64" i="4"/>
  <c r="FF59" i="4"/>
  <c r="FG59" i="4"/>
  <c r="FF62" i="4"/>
  <c r="FG62" i="4"/>
  <c r="FF60" i="4"/>
  <c r="FG60" i="4"/>
  <c r="FF65" i="4"/>
  <c r="FG65" i="4"/>
  <c r="FF61" i="4"/>
  <c r="FG61" i="4"/>
  <c r="FF66" i="4"/>
  <c r="FG66" i="4"/>
  <c r="FF68" i="4"/>
  <c r="FG68" i="4"/>
  <c r="FF58" i="4"/>
  <c r="FG58" i="4"/>
  <c r="FF63" i="4"/>
  <c r="FG63" i="4"/>
  <c r="FF67" i="4"/>
  <c r="FG67" i="4"/>
  <c r="FA62" i="4"/>
  <c r="FA59" i="4"/>
  <c r="EZ53" i="3"/>
  <c r="FA56" i="3"/>
  <c r="FA59" i="3"/>
  <c r="FG55" i="3"/>
  <c r="EZ61" i="3"/>
  <c r="FG57" i="3"/>
  <c r="FA58" i="4"/>
  <c r="FA58" i="3"/>
  <c r="FA54" i="3"/>
  <c r="FA57" i="3"/>
  <c r="FA55" i="3"/>
  <c r="FA61" i="3"/>
  <c r="FG60" i="3"/>
  <c r="FF60" i="3"/>
  <c r="FG53" i="3"/>
  <c r="FA62" i="3"/>
  <c r="FG54" i="3"/>
  <c r="FF54" i="3"/>
  <c r="FF56" i="3"/>
  <c r="FG56" i="3"/>
  <c r="FF59" i="3"/>
  <c r="FG59" i="3"/>
  <c r="FF58" i="3"/>
  <c r="FG58" i="3"/>
  <c r="FA60" i="3"/>
  <c r="FG61" i="3"/>
  <c r="FF61" i="3"/>
  <c r="FA53" i="3"/>
  <c r="FA65" i="4"/>
  <c r="FF62" i="3"/>
  <c r="FG62" i="3"/>
  <c r="FA68" i="4"/>
  <c r="FA67" i="4"/>
  <c r="FA63" i="4"/>
  <c r="FA66" i="4"/>
  <c r="FA61" i="4"/>
  <c r="EI72" i="2" l="1"/>
  <c r="EL72" i="2"/>
  <c r="EK72" i="2"/>
  <c r="EJ72" i="2"/>
  <c r="EH72" i="2" l="1"/>
  <c r="EJ68" i="2" l="1"/>
  <c r="EJ66" i="2"/>
  <c r="W73" i="10" s="1"/>
  <c r="E48" i="20" s="1"/>
  <c r="D48" i="20" s="1"/>
  <c r="F48" i="20" s="1"/>
  <c r="EO111" i="2" l="1"/>
  <c r="I42" i="15" l="1"/>
  <c r="I43" i="15"/>
  <c r="I41" i="14"/>
  <c r="I42" i="14"/>
  <c r="I40" i="14"/>
  <c r="I41" i="15"/>
  <c r="EH84" i="2" l="1"/>
  <c r="EH83" i="2"/>
  <c r="EH76" i="2"/>
  <c r="O93" i="10" l="1"/>
  <c r="O94" i="11" s="1"/>
  <c r="G80" i="20" s="1"/>
  <c r="F80" i="20" s="1"/>
  <c r="O89" i="10"/>
  <c r="R81" i="11"/>
  <c r="G62" i="20" s="1"/>
  <c r="F62" i="20" s="1"/>
  <c r="R80" i="11"/>
  <c r="E58" i="20" s="1"/>
  <c r="T75" i="11"/>
  <c r="T73" i="11"/>
  <c r="N66" i="10"/>
  <c r="O67" i="11" s="1"/>
  <c r="E38" i="20" s="1"/>
  <c r="D38" i="20" s="1"/>
  <c r="F38" i="20" s="1"/>
  <c r="G49" i="20" l="1"/>
  <c r="F49" i="20" s="1"/>
  <c r="E42" i="20"/>
  <c r="E50" i="20"/>
  <c r="E63" i="20"/>
  <c r="E81" i="20"/>
  <c r="D81" i="20" s="1"/>
  <c r="F81" i="20" s="1"/>
  <c r="O90" i="11"/>
  <c r="E75" i="20" s="1"/>
  <c r="D75" i="20" s="1"/>
  <c r="F75" i="20" s="1"/>
  <c r="O89" i="11"/>
  <c r="E74" i="20" s="1"/>
  <c r="D74" i="20" s="1"/>
  <c r="F74" i="20" s="1"/>
  <c r="EI130" i="2"/>
  <c r="E124" i="10" s="1"/>
  <c r="E111" i="20" s="1"/>
  <c r="D111" i="20" s="1"/>
  <c r="F111" i="20" s="1"/>
  <c r="EI128" i="2"/>
  <c r="E123" i="10" s="1"/>
  <c r="E107" i="20" s="1"/>
  <c r="D107" i="20" s="1"/>
  <c r="F107" i="20" s="1"/>
  <c r="EI127" i="2"/>
  <c r="X122" i="10" s="1"/>
  <c r="E105" i="20" s="1"/>
  <c r="D105" i="20" s="1"/>
  <c r="F105" i="20" s="1"/>
  <c r="EI126" i="2"/>
  <c r="E122" i="10" s="1"/>
  <c r="E103" i="20" s="1"/>
  <c r="D103" i="20" s="1"/>
  <c r="F103" i="20" s="1"/>
  <c r="EH130" i="2"/>
  <c r="EH129" i="2"/>
  <c r="EH128" i="2"/>
  <c r="EH127" i="2"/>
  <c r="EI129" i="2"/>
  <c r="X123" i="10" s="1"/>
  <c r="E109" i="20" s="1"/>
  <c r="D109" i="20" s="1"/>
  <c r="F109" i="20" s="1"/>
  <c r="EJ143" i="2"/>
  <c r="M138" i="10" s="1"/>
  <c r="E26" i="20" s="1"/>
  <c r="D26" i="20" s="1"/>
  <c r="F26" i="20" s="1"/>
  <c r="Q124" i="10"/>
  <c r="AH123" i="10"/>
  <c r="Q123" i="10"/>
  <c r="AH122" i="10"/>
  <c r="Q122" i="10"/>
  <c r="AE120" i="10"/>
  <c r="X120" i="10"/>
  <c r="E101" i="20" s="1"/>
  <c r="D101" i="20" s="1"/>
  <c r="F101" i="20" s="1"/>
  <c r="E120" i="10"/>
  <c r="E100" i="20" s="1"/>
  <c r="D100" i="20" s="1"/>
  <c r="F100" i="20" s="1"/>
  <c r="AH119" i="10"/>
  <c r="X119" i="10"/>
  <c r="E98" i="20" s="1"/>
  <c r="D98" i="20" s="1"/>
  <c r="F98" i="20" s="1"/>
  <c r="P119" i="10"/>
  <c r="E119" i="10"/>
  <c r="E96" i="20" s="1"/>
  <c r="D96" i="20" s="1"/>
  <c r="F96" i="20" s="1"/>
  <c r="Q125" i="11" l="1"/>
  <c r="E112" i="20" s="1"/>
  <c r="D112" i="20" s="1"/>
  <c r="F112" i="20" s="1"/>
  <c r="E125" i="11"/>
  <c r="X124" i="11"/>
  <c r="AH124" i="11"/>
  <c r="E110" i="20" s="1"/>
  <c r="D110" i="20" s="1"/>
  <c r="F110" i="20" s="1"/>
  <c r="E124" i="11"/>
  <c r="Q124" i="11"/>
  <c r="E108" i="20" s="1"/>
  <c r="D108" i="20" s="1"/>
  <c r="F108" i="20" s="1"/>
  <c r="X123" i="11"/>
  <c r="AH123" i="11"/>
  <c r="E106" i="20" s="1"/>
  <c r="D106" i="20" s="1"/>
  <c r="F106" i="20" s="1"/>
  <c r="AE121" i="11"/>
  <c r="E102" i="20" s="1"/>
  <c r="D102" i="20" s="1"/>
  <c r="F102" i="20" s="1"/>
  <c r="X121" i="11"/>
  <c r="E121" i="11"/>
  <c r="E123" i="11"/>
  <c r="Q123" i="11"/>
  <c r="E104" i="20" s="1"/>
  <c r="D104" i="20" s="1"/>
  <c r="F104" i="20" s="1"/>
  <c r="X120" i="11"/>
  <c r="E120" i="11"/>
  <c r="P120" i="11"/>
  <c r="E97" i="20" s="1"/>
  <c r="D97" i="20" s="1"/>
  <c r="F97" i="20" s="1"/>
  <c r="AH120" i="11"/>
  <c r="E99" i="20" s="1"/>
  <c r="D99" i="20" s="1"/>
  <c r="F99" i="20" s="1"/>
  <c r="AM102" i="11"/>
  <c r="E92" i="20" s="1"/>
  <c r="D92" i="20" s="1"/>
  <c r="F92" i="20" s="1"/>
  <c r="Z102" i="11"/>
  <c r="E91" i="20" s="1"/>
  <c r="D91" i="20" s="1"/>
  <c r="F91" i="20" s="1"/>
  <c r="P102" i="11"/>
  <c r="E90" i="20" s="1"/>
  <c r="D90" i="20" s="1"/>
  <c r="F90" i="20" s="1"/>
  <c r="P97" i="11"/>
  <c r="E83" i="20" s="1"/>
  <c r="D83" i="20" s="1"/>
  <c r="F83" i="20" s="1"/>
  <c r="Z97" i="11"/>
  <c r="E84" i="20" s="1"/>
  <c r="D84" i="20" s="1"/>
  <c r="F84" i="20" s="1"/>
  <c r="AM97" i="11"/>
  <c r="E85" i="20" s="1"/>
  <c r="D85" i="20" s="1"/>
  <c r="F85" i="20" s="1"/>
  <c r="O99" i="11"/>
  <c r="E87" i="20" s="1"/>
  <c r="D87" i="20" s="1"/>
  <c r="F87" i="20" s="1"/>
  <c r="O100" i="11"/>
  <c r="E88" i="20" s="1"/>
  <c r="O104" i="11" l="1"/>
  <c r="E94" i="20" s="1"/>
  <c r="D94" i="20" s="1"/>
  <c r="F94" i="20" s="1"/>
  <c r="O101" i="11"/>
  <c r="G88" i="20" s="1"/>
  <c r="F88" i="20" s="1"/>
  <c r="EK77" i="2"/>
  <c r="EJ77" i="2"/>
  <c r="EI77" i="2"/>
  <c r="O90" i="10"/>
  <c r="AM91" i="10"/>
  <c r="P91" i="10"/>
  <c r="Z91" i="10"/>
  <c r="AM87" i="10"/>
  <c r="AM86" i="10"/>
  <c r="AM87" i="11" s="1"/>
  <c r="E72" i="20" s="1"/>
  <c r="D72" i="20" s="1"/>
  <c r="F72" i="20" s="1"/>
  <c r="Z86" i="10"/>
  <c r="AG75" i="10"/>
  <c r="Z81" i="10"/>
  <c r="E69" i="20" s="1"/>
  <c r="D69" i="20" s="1"/>
  <c r="F69" i="20" s="1"/>
  <c r="AG80" i="10"/>
  <c r="E67" i="20" s="1"/>
  <c r="D67" i="20" s="1"/>
  <c r="F67" i="20" s="1"/>
  <c r="N80" i="10"/>
  <c r="E62" i="20" s="1"/>
  <c r="V81" i="10"/>
  <c r="E68" i="20" s="1"/>
  <c r="D68" i="20" s="1"/>
  <c r="F68" i="20" s="1"/>
  <c r="W75" i="10"/>
  <c r="E56" i="20" s="1"/>
  <c r="D56" i="20" s="1"/>
  <c r="F56" i="20" s="1"/>
  <c r="Q75" i="10"/>
  <c r="E55" i="20" s="1"/>
  <c r="D55" i="20" s="1"/>
  <c r="F55" i="20" s="1"/>
  <c r="W74" i="11"/>
  <c r="Q73" i="10"/>
  <c r="E47" i="20" s="1"/>
  <c r="D47" i="20" s="1"/>
  <c r="F47" i="20" s="1"/>
  <c r="AH74" i="10"/>
  <c r="V74" i="10"/>
  <c r="AG73" i="10"/>
  <c r="E89" i="20" l="1"/>
  <c r="D89" i="20" s="1"/>
  <c r="F89" i="20" s="1"/>
  <c r="AH75" i="11"/>
  <c r="Z82" i="11"/>
  <c r="V82" i="11"/>
  <c r="V75" i="11"/>
  <c r="N81" i="11"/>
  <c r="AG81" i="11"/>
  <c r="AG76" i="11"/>
  <c r="E57" i="20" s="1"/>
  <c r="D57" i="20" s="1"/>
  <c r="F57" i="20" s="1"/>
  <c r="AG74" i="11"/>
  <c r="E49" i="20" s="1"/>
  <c r="Q76" i="11"/>
  <c r="W76" i="11"/>
  <c r="Q74" i="11"/>
  <c r="AM92" i="11"/>
  <c r="E79" i="20" s="1"/>
  <c r="D79" i="20" s="1"/>
  <c r="F79" i="20" s="1"/>
  <c r="Z92" i="11"/>
  <c r="E78" i="20" s="1"/>
  <c r="D78" i="20" s="1"/>
  <c r="F78" i="20" s="1"/>
  <c r="P92" i="11"/>
  <c r="E77" i="20" s="1"/>
  <c r="D77" i="20" s="1"/>
  <c r="F77" i="20" s="1"/>
  <c r="O91" i="11"/>
  <c r="E76" i="20" s="1"/>
  <c r="D76" i="20" s="1"/>
  <c r="F76" i="20" s="1"/>
  <c r="AM88" i="11"/>
  <c r="E73" i="20" s="1"/>
  <c r="D73" i="20" s="1"/>
  <c r="F73" i="20" s="1"/>
  <c r="Z87" i="11"/>
  <c r="E71" i="20" s="1"/>
  <c r="D71" i="20" s="1"/>
  <c r="F71" i="20" s="1"/>
  <c r="EH68" i="2"/>
  <c r="EH66" i="2"/>
  <c r="EO66" i="2" s="1"/>
  <c r="G50" i="20" l="1"/>
  <c r="F50" i="20" s="1"/>
  <c r="E54" i="20"/>
  <c r="D54" i="20" s="1"/>
  <c r="F54" i="20" s="1"/>
  <c r="G14" i="23"/>
  <c r="J14" i="23" s="1"/>
  <c r="I2" i="24" s="1"/>
  <c r="E51" i="20"/>
  <c r="Y72" i="10"/>
  <c r="AH72" i="10"/>
  <c r="M68" i="11"/>
  <c r="E40" i="20" s="1"/>
  <c r="D40" i="20" s="1"/>
  <c r="F40" i="20" s="1"/>
  <c r="M69" i="11"/>
  <c r="E41" i="20" s="1"/>
  <c r="D41" i="20" s="1"/>
  <c r="F41" i="20" s="1"/>
  <c r="U66" i="10"/>
  <c r="V67" i="11" s="1"/>
  <c r="E39" i="20" s="1"/>
  <c r="D39" i="20" s="1"/>
  <c r="F39" i="20" s="1"/>
  <c r="ER147" i="2"/>
  <c r="ES147" i="2" s="1"/>
  <c r="ER148" i="2"/>
  <c r="ES148" i="2" s="1"/>
  <c r="ER149" i="2"/>
  <c r="ES149" i="2" s="1"/>
  <c r="ER150" i="2"/>
  <c r="ES150" i="2" s="1"/>
  <c r="ER151" i="2"/>
  <c r="ES151" i="2" s="1"/>
  <c r="ER152" i="2"/>
  <c r="ES152" i="2" s="1"/>
  <c r="ER153" i="2"/>
  <c r="ES153" i="2" s="1"/>
  <c r="ER146" i="2"/>
  <c r="ES146" i="2" s="1"/>
  <c r="EK146" i="2"/>
  <c r="AH73" i="11" l="1"/>
  <c r="Y73" i="11"/>
  <c r="G43" i="20" s="1"/>
  <c r="F43" i="20" s="1"/>
  <c r="E37" i="13"/>
  <c r="E38" i="13"/>
  <c r="E39" i="13"/>
  <c r="E32" i="12"/>
  <c r="E33" i="12"/>
  <c r="E34" i="12"/>
  <c r="E41" i="15"/>
  <c r="E42" i="15"/>
  <c r="E43" i="15"/>
  <c r="E40" i="14"/>
  <c r="E41" i="14"/>
  <c r="E42" i="14"/>
  <c r="E46" i="20" l="1"/>
  <c r="D46" i="20" s="1"/>
  <c r="F46" i="20" s="1"/>
  <c r="G12" i="23"/>
  <c r="J12" i="23" s="1"/>
  <c r="G2" i="24" s="1"/>
  <c r="E44" i="20"/>
  <c r="EH87" i="4"/>
  <c r="EH84" i="4"/>
  <c r="EH88" i="3"/>
  <c r="EH85" i="3"/>
  <c r="EH88" i="6"/>
  <c r="EH85" i="6"/>
  <c r="EJ90" i="5"/>
  <c r="EI90" i="5"/>
  <c r="EH90" i="5"/>
  <c r="EH87" i="5"/>
  <c r="EI87" i="5"/>
  <c r="EJ87" i="5"/>
  <c r="EI87" i="4"/>
  <c r="EJ87" i="4"/>
  <c r="EJ84" i="4"/>
  <c r="EI84" i="4"/>
  <c r="EJ88" i="3"/>
  <c r="EI88" i="3"/>
  <c r="EJ85" i="3"/>
  <c r="EI85" i="3"/>
  <c r="EJ88" i="6"/>
  <c r="EI88" i="6"/>
  <c r="EJ85" i="6"/>
  <c r="EI85" i="6"/>
  <c r="EH91" i="5" l="1"/>
  <c r="EH93" i="5" s="1"/>
  <c r="EJ91" i="5"/>
  <c r="EI91" i="5"/>
  <c r="EH88" i="4"/>
  <c r="EI88" i="4"/>
  <c r="EJ88" i="4"/>
  <c r="EJ89" i="3"/>
  <c r="EI89" i="3"/>
  <c r="EH89" i="3"/>
  <c r="EJ89" i="6"/>
  <c r="EI89" i="6"/>
  <c r="EH89" i="6"/>
  <c r="AC208" i="10"/>
  <c r="AC209" i="10"/>
  <c r="AI201" i="10"/>
  <c r="AI202" i="10"/>
  <c r="AI203" i="10"/>
  <c r="R201" i="10"/>
  <c r="R202" i="10"/>
  <c r="R203" i="10"/>
  <c r="R200" i="10"/>
  <c r="H201" i="10"/>
  <c r="H202" i="10"/>
  <c r="H203" i="10"/>
  <c r="EH91" i="3" l="1"/>
  <c r="EK89" i="3"/>
  <c r="EI91" i="3"/>
  <c r="EJ91" i="3"/>
  <c r="EI90" i="4"/>
  <c r="EJ93" i="5"/>
  <c r="EJ90" i="4"/>
  <c r="EH90" i="4"/>
  <c r="EK88" i="4"/>
  <c r="EI93" i="5"/>
  <c r="EH91" i="6"/>
  <c r="EK89" i="6"/>
  <c r="EI91" i="6"/>
  <c r="EJ91" i="6"/>
  <c r="EK91" i="5"/>
  <c r="EO18" i="3" l="1"/>
  <c r="GQ18" i="3" s="1"/>
  <c r="EO19" i="3"/>
  <c r="EO21" i="3"/>
  <c r="EO22" i="3"/>
  <c r="GQ22" i="3" s="1"/>
  <c r="EO23" i="3"/>
  <c r="GQ23" i="3" s="1"/>
  <c r="EO24" i="3"/>
  <c r="GQ24" i="3" s="1"/>
  <c r="EO25" i="3"/>
  <c r="GQ25" i="3" s="1"/>
  <c r="EO26" i="3"/>
  <c r="GQ26" i="3" s="1"/>
  <c r="EO27" i="3"/>
  <c r="EO28" i="3"/>
  <c r="GQ28" i="3" s="1"/>
  <c r="EO29" i="3"/>
  <c r="EO30" i="3"/>
  <c r="GQ30" i="3" s="1"/>
  <c r="EO31" i="3"/>
  <c r="GQ31" i="3" s="1"/>
  <c r="EO32" i="3"/>
  <c r="GQ32" i="3" s="1"/>
  <c r="EO33" i="3"/>
  <c r="GQ33" i="3" s="1"/>
  <c r="EO34" i="3"/>
  <c r="GQ34" i="3" s="1"/>
  <c r="EN18" i="3"/>
  <c r="EN19" i="3"/>
  <c r="EN21" i="3"/>
  <c r="EN22" i="3"/>
  <c r="EN23" i="3"/>
  <c r="EN24" i="3"/>
  <c r="EN25" i="3"/>
  <c r="EN26" i="3"/>
  <c r="EN27" i="3"/>
  <c r="EN28" i="3"/>
  <c r="EN29" i="3"/>
  <c r="EN30" i="3"/>
  <c r="EN31" i="3"/>
  <c r="EN32" i="3"/>
  <c r="EN33" i="3"/>
  <c r="EN34" i="3"/>
  <c r="ET29" i="3" l="1"/>
  <c r="ET27" i="3"/>
  <c r="ET30" i="3"/>
  <c r="ET23" i="3"/>
  <c r="ET22" i="3"/>
  <c r="ET25" i="3"/>
  <c r="ET33" i="3"/>
  <c r="ET21" i="3"/>
  <c r="ET28" i="3"/>
  <c r="ET32" i="3"/>
  <c r="ET19" i="3"/>
  <c r="ET26" i="3"/>
  <c r="ET24" i="3"/>
  <c r="ET34" i="3"/>
  <c r="ET31" i="3"/>
  <c r="ET18" i="3"/>
  <c r="FE18" i="3"/>
  <c r="FC22" i="3"/>
  <c r="FE22" i="3"/>
  <c r="EW22" i="3"/>
  <c r="EW29" i="3"/>
  <c r="FE29" i="3"/>
  <c r="FC29" i="3"/>
  <c r="FC33" i="3"/>
  <c r="FE33" i="3"/>
  <c r="EW33" i="3"/>
  <c r="FE28" i="3"/>
  <c r="EW28" i="3"/>
  <c r="FC28" i="3"/>
  <c r="FC31" i="3"/>
  <c r="FE31" i="3"/>
  <c r="EW31" i="3"/>
  <c r="FE27" i="3"/>
  <c r="EW27" i="3"/>
  <c r="FC27" i="3"/>
  <c r="FE26" i="3"/>
  <c r="EW26" i="3"/>
  <c r="FC26" i="3"/>
  <c r="FC21" i="3"/>
  <c r="FE21" i="3"/>
  <c r="EW21" i="3"/>
  <c r="FC30" i="3"/>
  <c r="FE30" i="3"/>
  <c r="EW30" i="3"/>
  <c r="FE25" i="3"/>
  <c r="EW25" i="3"/>
  <c r="FC25" i="3"/>
  <c r="FC34" i="3"/>
  <c r="FE34" i="3"/>
  <c r="EW34" i="3"/>
  <c r="FC32" i="3"/>
  <c r="FE32" i="3"/>
  <c r="EW32" i="3"/>
  <c r="FE24" i="3"/>
  <c r="EW24" i="3"/>
  <c r="FC24" i="3"/>
  <c r="EW23" i="3"/>
  <c r="FC23" i="3"/>
  <c r="FE23" i="3"/>
  <c r="FE19" i="3"/>
  <c r="EW19" i="3"/>
  <c r="FC19" i="3"/>
  <c r="EW18" i="3"/>
  <c r="FC18" i="3"/>
  <c r="GI30" i="3"/>
  <c r="GI32" i="3"/>
  <c r="GI31" i="3"/>
  <c r="GI21" i="3"/>
  <c r="EY30" i="3"/>
  <c r="EY26" i="3"/>
  <c r="GI26" i="3"/>
  <c r="EY25" i="3"/>
  <c r="GI25" i="3"/>
  <c r="EY24" i="3"/>
  <c r="GI24" i="3"/>
  <c r="EY19" i="3"/>
  <c r="GI19" i="3"/>
  <c r="EY23" i="3"/>
  <c r="GI23" i="3"/>
  <c r="EY22" i="3"/>
  <c r="GI22" i="3"/>
  <c r="EY34" i="3"/>
  <c r="GI34" i="3"/>
  <c r="EY32" i="3"/>
  <c r="EY33" i="3"/>
  <c r="GI33" i="3"/>
  <c r="EY31" i="3"/>
  <c r="EY29" i="3"/>
  <c r="GI29" i="3"/>
  <c r="EY28" i="3"/>
  <c r="GI28" i="3"/>
  <c r="EY27" i="3"/>
  <c r="GI27" i="3"/>
  <c r="EY18" i="3"/>
  <c r="GI18" i="3"/>
  <c r="EY21" i="3"/>
  <c r="FB18" i="3"/>
  <c r="ET14" i="3" l="1"/>
  <c r="ER18" i="3"/>
  <c r="ER19" i="3"/>
  <c r="GQ19" i="3" s="1"/>
  <c r="ER21" i="3"/>
  <c r="GQ21" i="3" s="1"/>
  <c r="ER22" i="3"/>
  <c r="ER23" i="3"/>
  <c r="ER24" i="3"/>
  <c r="ER25" i="3"/>
  <c r="A42" i="12" s="1"/>
  <c r="ER26" i="3"/>
  <c r="ER27" i="3"/>
  <c r="ER28" i="3"/>
  <c r="A44" i="12" s="1"/>
  <c r="ER29" i="3"/>
  <c r="ER30" i="3"/>
  <c r="ER31" i="3"/>
  <c r="ER32" i="3"/>
  <c r="ER33" i="3"/>
  <c r="A47" i="12" s="1"/>
  <c r="ER34" i="3"/>
  <c r="A48" i="12" s="1"/>
  <c r="A49" i="12" l="1"/>
  <c r="GQ29" i="3"/>
  <c r="A43" i="12"/>
  <c r="GQ27" i="3"/>
  <c r="A45" i="12"/>
  <c r="A50" i="12"/>
  <c r="A46" i="12"/>
  <c r="GQ14" i="3"/>
  <c r="ES24" i="3"/>
  <c r="EH116" i="2" l="1"/>
  <c r="EH114" i="2"/>
  <c r="EI114" i="2" l="1"/>
  <c r="D121" i="1" s="1"/>
  <c r="C121" i="1" s="1"/>
  <c r="E121" i="1" s="1"/>
  <c r="EG114" i="2"/>
  <c r="EI116" i="2"/>
  <c r="D123" i="1" s="1"/>
  <c r="C123" i="1" s="1"/>
  <c r="E123" i="1" s="1"/>
  <c r="EG116" i="2"/>
  <c r="EO114" i="2"/>
  <c r="EO108" i="2"/>
  <c r="EO109" i="2"/>
  <c r="EO110" i="2"/>
  <c r="EO112" i="2"/>
  <c r="EO113" i="2"/>
  <c r="EO115" i="2"/>
  <c r="EO107" i="2"/>
  <c r="EO106" i="2"/>
  <c r="EO105" i="2"/>
  <c r="EO116" i="2" l="1"/>
  <c r="EM153" i="2"/>
  <c r="EH147" i="2"/>
  <c r="B201" i="10" s="1"/>
  <c r="EH146" i="2"/>
  <c r="B200" i="10" s="1"/>
  <c r="EL146" i="2"/>
  <c r="EJ146" i="2"/>
  <c r="EJ147" i="2" s="1"/>
  <c r="M140" i="10" s="1"/>
  <c r="E31" i="20" s="1"/>
  <c r="D31" i="20" s="1"/>
  <c r="F31" i="20" s="1"/>
  <c r="EI146" i="2"/>
  <c r="EH102" i="2"/>
  <c r="EO101" i="2"/>
  <c r="EH100" i="2"/>
  <c r="EO98" i="2"/>
  <c r="EO97" i="2"/>
  <c r="EO96" i="2"/>
  <c r="EO95" i="2"/>
  <c r="EO93" i="2"/>
  <c r="EO92" i="2"/>
  <c r="EO91" i="2"/>
  <c r="EO99" i="2"/>
  <c r="EO87" i="2"/>
  <c r="EI88" i="2"/>
  <c r="EH86" i="2"/>
  <c r="EO85" i="2"/>
  <c r="EO84" i="2"/>
  <c r="EO83" i="2"/>
  <c r="EO82" i="2"/>
  <c r="EO81" i="2"/>
  <c r="AC17" i="10" s="1"/>
  <c r="EO80" i="2"/>
  <c r="EO79" i="2"/>
  <c r="EO78" i="2"/>
  <c r="EO77" i="2"/>
  <c r="EO76" i="2"/>
  <c r="P86" i="10" s="1"/>
  <c r="O94" i="10" l="1"/>
  <c r="D95" i="1"/>
  <c r="C95" i="1" s="1"/>
  <c r="E95" i="1" s="1"/>
  <c r="EI86" i="2"/>
  <c r="D93" i="1" s="1"/>
  <c r="C93" i="1" s="1"/>
  <c r="E93" i="1" s="1"/>
  <c r="EL86" i="2"/>
  <c r="BG92" i="10" s="1"/>
  <c r="O92" i="10" s="1"/>
  <c r="EI102" i="2"/>
  <c r="D109" i="1" s="1"/>
  <c r="C109" i="1" s="1"/>
  <c r="E109" i="1" s="1"/>
  <c r="EL102" i="2"/>
  <c r="BM104" i="10" s="1"/>
  <c r="O104" i="10" s="1"/>
  <c r="EI100" i="2"/>
  <c r="EL100" i="2"/>
  <c r="BM102" i="10" s="1"/>
  <c r="AC200" i="10"/>
  <c r="O95" i="11"/>
  <c r="E82" i="20" s="1"/>
  <c r="D82" i="20" s="1"/>
  <c r="F82" i="20" s="1"/>
  <c r="P87" i="11"/>
  <c r="E70" i="20" s="1"/>
  <c r="D70" i="20" s="1"/>
  <c r="F70" i="20" s="1"/>
  <c r="EO86" i="2"/>
  <c r="O102" i="10" l="1"/>
  <c r="O103" i="11" s="1"/>
  <c r="E93" i="20" s="1"/>
  <c r="D93" i="20" s="1"/>
  <c r="F93" i="20" s="1"/>
  <c r="EO102" i="2"/>
  <c r="O105" i="11"/>
  <c r="E95" i="20" s="1"/>
  <c r="D95" i="20" s="1"/>
  <c r="F95" i="20" s="1"/>
  <c r="EO100" i="2"/>
  <c r="D107" i="1"/>
  <c r="C107" i="1" s="1"/>
  <c r="E107" i="1" s="1"/>
  <c r="O93" i="11"/>
  <c r="E80" i="20" s="1"/>
  <c r="EP55" i="2"/>
  <c r="D53" i="1" s="1"/>
  <c r="C53" i="1" s="1"/>
  <c r="E53" i="1" s="1"/>
  <c r="EP53" i="2"/>
  <c r="D51" i="1" s="1"/>
  <c r="C51" i="1" s="1"/>
  <c r="E51" i="1" s="1"/>
  <c r="EP52" i="2"/>
  <c r="D50" i="1" s="1"/>
  <c r="C50" i="1" s="1"/>
  <c r="E50" i="1" s="1"/>
  <c r="EH54" i="2"/>
  <c r="EH56" i="2"/>
  <c r="EP44" i="2"/>
  <c r="D43" i="1" s="1"/>
  <c r="C43" i="1" s="1"/>
  <c r="E43" i="1" s="1"/>
  <c r="EP42" i="2"/>
  <c r="D41" i="1" s="1"/>
  <c r="C41" i="1" s="1"/>
  <c r="E41" i="1" s="1"/>
  <c r="EP41" i="2"/>
  <c r="EP30" i="2"/>
  <c r="EO30" i="2"/>
  <c r="EH43" i="2"/>
  <c r="EH45" i="2"/>
  <c r="O37" i="10"/>
  <c r="O25" i="11" s="1"/>
  <c r="E19" i="20" l="1"/>
  <c r="D19" i="20" s="1"/>
  <c r="F19" i="20" s="1"/>
  <c r="G9" i="23"/>
  <c r="J9" i="23" s="1"/>
  <c r="D2" i="24" s="1"/>
  <c r="EI56" i="2"/>
  <c r="EL56" i="2"/>
  <c r="BG33" i="10" s="1"/>
  <c r="O33" i="10" s="1"/>
  <c r="G26" i="23" s="1"/>
  <c r="J26" i="23" s="1"/>
  <c r="U2" i="24" s="1"/>
  <c r="EI54" i="2"/>
  <c r="EP54" i="2" s="1"/>
  <c r="D52" i="1" s="1"/>
  <c r="C52" i="1" s="1"/>
  <c r="E52" i="1" s="1"/>
  <c r="EL54" i="2"/>
  <c r="BG31" i="10" s="1"/>
  <c r="EI45" i="2"/>
  <c r="EL45" i="2"/>
  <c r="BG25" i="10" s="1"/>
  <c r="EI43" i="2"/>
  <c r="EL43" i="2"/>
  <c r="BG23" i="10" s="1"/>
  <c r="O32" i="10"/>
  <c r="O21" i="11" s="1"/>
  <c r="O24" i="10"/>
  <c r="EH10" i="2"/>
  <c r="E18" i="20" l="1"/>
  <c r="D18" i="20" s="1"/>
  <c r="F18" i="20" s="1"/>
  <c r="G25" i="23"/>
  <c r="J25" i="23" s="1"/>
  <c r="T2" i="24" s="1"/>
  <c r="EP56" i="2"/>
  <c r="D54" i="1" s="1"/>
  <c r="C54" i="1" s="1"/>
  <c r="E54" i="1" s="1"/>
  <c r="O23" i="10"/>
  <c r="EP43" i="2"/>
  <c r="D42" i="1" s="1"/>
  <c r="C42" i="1" s="1"/>
  <c r="E42" i="1" s="1"/>
  <c r="O31" i="10"/>
  <c r="EP45" i="2"/>
  <c r="D44" i="1" s="1"/>
  <c r="C44" i="1" s="1"/>
  <c r="E44" i="1" s="1"/>
  <c r="O25" i="10"/>
  <c r="G20" i="23" s="1"/>
  <c r="J20" i="23" s="1"/>
  <c r="O2" i="24" s="1"/>
  <c r="EI10" i="2"/>
  <c r="EJ10" i="2" s="1"/>
  <c r="EM116" i="2"/>
  <c r="EL116" i="2"/>
  <c r="EK116" i="2"/>
  <c r="EL115" i="2"/>
  <c r="EM114" i="2"/>
  <c r="EK114" i="2"/>
  <c r="EL111" i="2"/>
  <c r="EL112" i="2"/>
  <c r="EL113" i="2"/>
  <c r="EL104" i="2"/>
  <c r="EL105" i="2"/>
  <c r="EL106" i="2"/>
  <c r="EL107" i="2"/>
  <c r="EL108" i="2"/>
  <c r="EL109" i="2"/>
  <c r="EL110" i="2"/>
  <c r="EJ104" i="2"/>
  <c r="EJ105" i="2"/>
  <c r="EJ107" i="2"/>
  <c r="EJ108" i="2"/>
  <c r="EJ109" i="2"/>
  <c r="EJ110" i="2"/>
  <c r="EJ111" i="2"/>
  <c r="EJ112" i="2"/>
  <c r="EJ114" i="2"/>
  <c r="EJ115" i="2"/>
  <c r="EJ116" i="2"/>
  <c r="EJ17" i="3"/>
  <c r="AI200" i="10" l="1"/>
  <c r="E129" i="11"/>
  <c r="E113" i="20" s="1"/>
  <c r="D113" i="20" s="1"/>
  <c r="F113" i="20" s="1"/>
  <c r="W80" i="10"/>
  <c r="Z80" i="10"/>
  <c r="T80" i="10"/>
  <c r="Z79" i="10"/>
  <c r="W79" i="10"/>
  <c r="T79" i="10"/>
  <c r="Y74" i="10"/>
  <c r="AB74" i="10"/>
  <c r="AB72" i="10"/>
  <c r="V72" i="10"/>
  <c r="O39" i="10"/>
  <c r="EH125" i="2"/>
  <c r="EH123" i="2"/>
  <c r="EH124" i="2"/>
  <c r="EH122" i="2"/>
  <c r="Z81" i="11" l="1"/>
  <c r="G65" i="20" s="1"/>
  <c r="F65" i="20" s="1"/>
  <c r="W81" i="11"/>
  <c r="T81" i="11"/>
  <c r="G63" i="20" s="1"/>
  <c r="F63" i="20" s="1"/>
  <c r="Z80" i="11"/>
  <c r="G60" i="20" s="1"/>
  <c r="F60" i="20" s="1"/>
  <c r="W80" i="11"/>
  <c r="G59" i="20" s="1"/>
  <c r="F59" i="20" s="1"/>
  <c r="T80" i="11"/>
  <c r="G58" i="20" s="1"/>
  <c r="F58" i="20" s="1"/>
  <c r="AB75" i="11"/>
  <c r="G52" i="20" s="1"/>
  <c r="F52" i="20" s="1"/>
  <c r="Y75" i="11"/>
  <c r="AB73" i="11"/>
  <c r="G44" i="20" s="1"/>
  <c r="F44" i="20" s="1"/>
  <c r="V73" i="11"/>
  <c r="G42" i="20" s="1"/>
  <c r="F42" i="20" s="1"/>
  <c r="CM12" i="5"/>
  <c r="EJ8" i="5" s="1"/>
  <c r="CM12" i="4"/>
  <c r="EJ8" i="4" s="1"/>
  <c r="BF12" i="5"/>
  <c r="EI8" i="5" s="1"/>
  <c r="BF12" i="4"/>
  <c r="EI8" i="4" s="1"/>
  <c r="V12" i="5"/>
  <c r="EH8" i="5" s="1"/>
  <c r="V12" i="4"/>
  <c r="EH8" i="4" s="1"/>
  <c r="V12" i="6"/>
  <c r="EH8" i="6" s="1"/>
  <c r="BF12" i="6"/>
  <c r="EI8" i="6" s="1"/>
  <c r="EJ8" i="6"/>
  <c r="EJ8" i="3"/>
  <c r="BF12" i="3"/>
  <c r="EI8" i="3" s="1"/>
  <c r="EH8" i="3"/>
  <c r="G51" i="20" l="1"/>
  <c r="F51" i="20" s="1"/>
  <c r="G13" i="23"/>
  <c r="J13" i="23" s="1"/>
  <c r="H2" i="24" s="1"/>
  <c r="E65" i="20"/>
  <c r="G64" i="20"/>
  <c r="F64" i="20" s="1"/>
  <c r="G11" i="23"/>
  <c r="J11" i="23" s="1"/>
  <c r="F2" i="24" s="1"/>
  <c r="E43" i="20"/>
  <c r="E52" i="20"/>
  <c r="E59" i="20"/>
  <c r="E61" i="20"/>
  <c r="D61" i="20" s="1"/>
  <c r="F61" i="20" s="1"/>
  <c r="E45" i="20"/>
  <c r="D45" i="20" s="1"/>
  <c r="F45" i="20" s="1"/>
  <c r="E53" i="20"/>
  <c r="D53" i="20" s="1"/>
  <c r="F53" i="20" s="1"/>
  <c r="E60" i="20"/>
  <c r="E64" i="20"/>
  <c r="E66" i="20"/>
  <c r="D66" i="20" s="1"/>
  <c r="F66" i="20" s="1"/>
  <c r="EH12" i="3"/>
  <c r="EH12" i="5"/>
  <c r="EH12" i="6"/>
  <c r="EH12" i="4"/>
  <c r="EG148" i="2"/>
  <c r="EG149" i="2"/>
  <c r="EG150" i="2"/>
  <c r="EG151" i="2"/>
  <c r="EG152" i="2"/>
  <c r="EG153" i="2"/>
  <c r="EG146" i="2"/>
  <c r="EK151" i="2" l="1"/>
  <c r="ET153" i="2"/>
  <c r="EI153" i="2"/>
  <c r="EH153" i="2"/>
  <c r="EM152" i="2"/>
  <c r="EI152" i="2"/>
  <c r="EH152" i="2"/>
  <c r="EM151" i="2"/>
  <c r="EI151" i="2"/>
  <c r="EH151" i="2"/>
  <c r="EM150" i="2"/>
  <c r="EI150" i="2"/>
  <c r="EH150" i="2"/>
  <c r="AC207" i="10" l="1"/>
  <c r="EO153" i="2"/>
  <c r="EO150" i="2"/>
  <c r="AC204" i="10"/>
  <c r="EQ151" i="2"/>
  <c r="AC205" i="10"/>
  <c r="EQ152" i="2"/>
  <c r="AC206" i="10"/>
  <c r="EQ153" i="2"/>
  <c r="EJ151" i="2"/>
  <c r="EL151" i="2"/>
  <c r="EO151" i="2"/>
  <c r="EQ150" i="2"/>
  <c r="EO152" i="2"/>
  <c r="EI17" i="4" l="1"/>
  <c r="EJ17" i="4"/>
  <c r="EK17" i="4"/>
  <c r="G13" i="13"/>
  <c r="H13" i="13"/>
  <c r="I13" i="13"/>
  <c r="EW17" i="4" l="1"/>
  <c r="EX17" i="4" s="1"/>
  <c r="EV17" i="4" s="1"/>
  <c r="FC17" i="4"/>
  <c r="FD17" i="4" s="1"/>
  <c r="EU17" i="4"/>
  <c r="EY17" i="4"/>
  <c r="GU17" i="4"/>
  <c r="FE17" i="4"/>
  <c r="FB17" i="4"/>
  <c r="ES17" i="4"/>
  <c r="FH17" i="4"/>
  <c r="EK32" i="2"/>
  <c r="D34" i="1" s="1"/>
  <c r="C34" i="1" s="1"/>
  <c r="E34" i="1" s="1"/>
  <c r="EI32" i="2"/>
  <c r="D33" i="1" s="1"/>
  <c r="C33" i="1" s="1"/>
  <c r="E33" i="1" s="1"/>
  <c r="EH30" i="2"/>
  <c r="EI30" i="2" s="1"/>
  <c r="D31" i="1" s="1"/>
  <c r="C31" i="1" s="1"/>
  <c r="E31" i="1" s="1"/>
  <c r="A2" i="16" s="1" a="1"/>
  <c r="IM2" i="16" l="1"/>
  <c r="RY2" i="16"/>
  <c r="BJY2" i="16"/>
  <c r="FE2" i="16"/>
  <c r="PE2" i="16"/>
  <c r="IX2" i="16"/>
  <c r="ANO2" i="16"/>
  <c r="KS2" i="16"/>
  <c r="TX2" i="16"/>
  <c r="BBV2" i="16"/>
  <c r="SI2" i="16"/>
  <c r="QG2" i="16"/>
  <c r="U2" i="16"/>
  <c r="BJW2" i="16"/>
  <c r="NQ2" i="16"/>
  <c r="ADN2" i="16"/>
  <c r="TW2" i="16"/>
  <c r="NY2" i="16"/>
  <c r="BIM2" i="16"/>
  <c r="AMO2" i="16"/>
  <c r="KY2" i="16"/>
  <c r="AUM2" i="16"/>
  <c r="ATM2" i="16"/>
  <c r="BEM2" i="16"/>
  <c r="BJ2" i="16"/>
  <c r="OK2" i="16"/>
  <c r="BBF2" i="16"/>
  <c r="BGR2" i="16"/>
  <c r="ADB2" i="16"/>
  <c r="AGT2" i="16"/>
  <c r="LK2" i="16"/>
  <c r="BFH2" i="16"/>
  <c r="AN2" i="16"/>
  <c r="LN2" i="16"/>
  <c r="ANX2" i="16"/>
  <c r="AVE2" i="16"/>
  <c r="TI2" i="16"/>
  <c r="CI2" i="16"/>
  <c r="BM2" i="16"/>
  <c r="RD2" i="16"/>
  <c r="AFK2" i="16"/>
  <c r="BEL2" i="16"/>
  <c r="TG2" i="16"/>
  <c r="AFG2" i="16"/>
  <c r="AV2" i="16"/>
  <c r="FM2" i="16"/>
  <c r="HZ2" i="16"/>
  <c r="MC2" i="16"/>
  <c r="AAW2" i="16"/>
  <c r="TR2" i="16"/>
  <c r="KU2" i="16"/>
  <c r="MO2" i="16"/>
  <c r="ASZ2" i="16"/>
  <c r="AVN2" i="16"/>
  <c r="SN2" i="16"/>
  <c r="BIS2" i="16"/>
  <c r="CA2" i="16"/>
  <c r="HU2" i="16"/>
  <c r="T2" i="16"/>
  <c r="ED2" i="16"/>
  <c r="FY2" i="16"/>
  <c r="BDA2" i="16"/>
  <c r="ACR2" i="16"/>
  <c r="AME2" i="16"/>
  <c r="AXN2" i="16"/>
  <c r="AFC2" i="16"/>
  <c r="BBS2" i="16"/>
  <c r="VT2" i="16"/>
  <c r="AIO2" i="16"/>
  <c r="DG2" i="16"/>
  <c r="BDK2" i="16"/>
  <c r="HK2" i="16"/>
  <c r="BGC2" i="16"/>
  <c r="AQX2" i="16"/>
  <c r="SB2" i="16"/>
  <c r="ADM2" i="16"/>
  <c r="AGH2" i="16"/>
  <c r="RV2" i="16"/>
  <c r="BDN2" i="16"/>
  <c r="ACF2" i="16"/>
  <c r="AYD2" i="16"/>
  <c r="XU2" i="16"/>
  <c r="AKW2" i="16"/>
  <c r="AMV2" i="16"/>
  <c r="HA2" i="16"/>
  <c r="BGQ2" i="16"/>
  <c r="O2" i="16"/>
  <c r="AAN2" i="16"/>
  <c r="ZJ2" i="16"/>
  <c r="ABF2" i="16"/>
  <c r="TQ2" i="16"/>
  <c r="EZ2" i="16"/>
  <c r="AEX2" i="16"/>
  <c r="R2" i="16"/>
  <c r="BAK2" i="16"/>
  <c r="DO2" i="16"/>
  <c r="AKL2" i="16"/>
  <c r="IK2" i="16"/>
  <c r="APT2" i="16"/>
  <c r="AQQ2" i="16"/>
  <c r="CJ2" i="16"/>
  <c r="QR2" i="16"/>
  <c r="RB2" i="16"/>
  <c r="BFA2" i="16"/>
  <c r="AMQ2" i="16"/>
  <c r="BDC2" i="16"/>
  <c r="AQB2" i="16"/>
  <c r="IV2" i="16"/>
  <c r="UQ2" i="16"/>
  <c r="OJ2" i="16"/>
  <c r="BIY2" i="16"/>
  <c r="WS2" i="16"/>
  <c r="BIV2" i="16"/>
  <c r="AFU2" i="16"/>
  <c r="BKC2" i="16"/>
  <c r="AKZ2" i="16"/>
  <c r="BIJ2" i="16"/>
  <c r="JF2" i="16"/>
  <c r="BJU2" i="16"/>
  <c r="BDY2" i="16"/>
  <c r="AUE2" i="16"/>
  <c r="HV2" i="16"/>
  <c r="GO2" i="16"/>
  <c r="G2" i="16"/>
  <c r="QF2" i="16"/>
  <c r="BIE2" i="16"/>
  <c r="VW2" i="16"/>
  <c r="AOL2" i="16"/>
  <c r="MF2" i="16"/>
  <c r="AZ2" i="16"/>
  <c r="AQR2" i="16"/>
  <c r="NJ2" i="16"/>
  <c r="SW2" i="16"/>
  <c r="BDQ2" i="16"/>
  <c r="ANH2" i="16"/>
  <c r="SX2" i="16"/>
  <c r="BHS2" i="16"/>
  <c r="MU2" i="16"/>
  <c r="HI2" i="16"/>
  <c r="EC2" i="16"/>
  <c r="ARS2" i="16"/>
  <c r="AWS2" i="16"/>
  <c r="MN2" i="16"/>
  <c r="BU2" i="16"/>
  <c r="VF2" i="16"/>
  <c r="YD2" i="16"/>
  <c r="BKA2" i="16"/>
  <c r="AGP2" i="16"/>
  <c r="AZB2" i="16"/>
  <c r="YR2" i="16"/>
  <c r="ADY2" i="16"/>
  <c r="HW2" i="16"/>
  <c r="AEM2" i="16"/>
  <c r="RQ2" i="16"/>
  <c r="QV2" i="16"/>
  <c r="BJV2" i="16"/>
  <c r="PQ2" i="16"/>
  <c r="BBU2" i="16"/>
  <c r="YK2" i="16"/>
  <c r="DQ2" i="16"/>
  <c r="JR2" i="16"/>
  <c r="LM2" i="16"/>
  <c r="AZG2" i="16"/>
  <c r="ABB2" i="16"/>
  <c r="AKU2" i="16"/>
  <c r="AWY2" i="16"/>
  <c r="YM2" i="16"/>
  <c r="APK2" i="16"/>
  <c r="GW2" i="16"/>
  <c r="W2" i="16"/>
  <c r="NT2" i="16"/>
  <c r="WN2" i="16"/>
  <c r="TJ2" i="16"/>
  <c r="BEA2" i="16"/>
  <c r="AID2" i="16"/>
  <c r="UK2" i="16"/>
  <c r="BJJ2" i="16"/>
  <c r="AC2" i="16"/>
  <c r="RZ2" i="16"/>
  <c r="Y2" i="16"/>
  <c r="ASE2" i="16"/>
  <c r="BGI2" i="16"/>
  <c r="BCO2" i="16"/>
  <c r="WQ2" i="16"/>
  <c r="ANK2" i="16"/>
  <c r="US2" i="16"/>
  <c r="LA2" i="16"/>
  <c r="F2" i="16"/>
  <c r="QC2" i="16"/>
  <c r="FC2" i="16"/>
  <c r="WP2" i="16"/>
  <c r="BEG2" i="16"/>
  <c r="ALQ2" i="16"/>
  <c r="BGX2" i="16"/>
  <c r="BBQ2" i="16"/>
  <c r="ANB2" i="16"/>
  <c r="BBE2" i="16"/>
  <c r="MG2" i="16"/>
  <c r="BCQ2" i="16"/>
  <c r="AIG2" i="16"/>
  <c r="AQO2" i="16"/>
  <c r="BJC2" i="16"/>
  <c r="ALK2" i="16"/>
  <c r="BBA2" i="16"/>
  <c r="BAX2" i="16"/>
  <c r="IE2" i="16"/>
  <c r="BAW2" i="16"/>
  <c r="CN2" i="16"/>
  <c r="BCH2" i="16"/>
  <c r="BKD2" i="16"/>
  <c r="SF2" i="16"/>
  <c r="AQF2" i="16"/>
  <c r="BIX2" i="16"/>
  <c r="ZS2" i="16"/>
  <c r="APJ2" i="16"/>
  <c r="AWD2" i="16"/>
  <c r="AMD2" i="16"/>
  <c r="ASX2" i="16"/>
  <c r="APZ2" i="16"/>
  <c r="LZ2" i="16"/>
  <c r="YL2" i="16"/>
  <c r="ES2" i="16"/>
  <c r="OS2" i="16"/>
  <c r="AF2" i="16"/>
  <c r="ZV2" i="16"/>
  <c r="UT2" i="16"/>
  <c r="ML2" i="16"/>
  <c r="PG2" i="16"/>
  <c r="EQ2" i="16"/>
  <c r="AJB2" i="16"/>
  <c r="WO2" i="16"/>
  <c r="AW2" i="16"/>
  <c r="JI2" i="16"/>
  <c r="BO2" i="16"/>
  <c r="AUS2" i="16"/>
  <c r="OE2" i="16"/>
  <c r="ANV2" i="16"/>
  <c r="XL2" i="16"/>
  <c r="BCS2" i="16"/>
  <c r="AOI2" i="16"/>
  <c r="BJF2" i="16"/>
  <c r="BCC2" i="16"/>
  <c r="XT2" i="16"/>
  <c r="AYW2" i="16"/>
  <c r="OL2" i="16"/>
  <c r="XG2" i="16"/>
  <c r="AIA2" i="16"/>
  <c r="BIW2" i="16"/>
  <c r="AHU2" i="16"/>
  <c r="KI2" i="16"/>
  <c r="AJD2" i="16"/>
  <c r="AUQ2" i="16"/>
  <c r="BCZ2" i="16"/>
  <c r="YE2" i="16"/>
  <c r="ARK2" i="16"/>
  <c r="BHL2" i="16"/>
  <c r="IC2" i="16"/>
  <c r="WB2" i="16"/>
  <c r="BB2" i="16"/>
  <c r="NR2" i="16"/>
  <c r="GV2" i="16"/>
  <c r="AM2" i="16"/>
  <c r="CS2" i="16"/>
  <c r="LE2" i="16"/>
  <c r="BX2" i="16"/>
  <c r="II2" i="16"/>
  <c r="LP2" i="16"/>
  <c r="I2" i="16"/>
  <c r="HM2" i="16"/>
  <c r="UH2" i="16"/>
  <c r="WC2" i="16"/>
  <c r="ADA2" i="16"/>
  <c r="EP2" i="16"/>
  <c r="QE2" i="16"/>
  <c r="AHR2" i="16"/>
  <c r="BAI2" i="16"/>
  <c r="ACU2" i="16"/>
  <c r="BDE2" i="16"/>
  <c r="AFY2" i="16"/>
  <c r="AEJ2" i="16"/>
  <c r="AQT2" i="16"/>
  <c r="BJA2" i="16"/>
  <c r="AYU2" i="16"/>
  <c r="ZD2" i="16"/>
  <c r="AOA2" i="16"/>
  <c r="BHO2" i="16"/>
  <c r="AII2" i="16"/>
  <c r="AYN2" i="16"/>
  <c r="AYM2" i="16"/>
  <c r="CR2" i="16"/>
  <c r="AZI2" i="16"/>
  <c r="AMB2" i="16"/>
  <c r="BAT2" i="16"/>
  <c r="BIP2" i="16"/>
  <c r="MT2" i="16"/>
  <c r="AOY2" i="16"/>
  <c r="BHZ2" i="16"/>
  <c r="YC2" i="16"/>
  <c r="AIS2" i="16"/>
  <c r="AQA2" i="16"/>
  <c r="AEU2" i="16"/>
  <c r="AMC2" i="16"/>
  <c r="AKD2" i="16"/>
  <c r="XY2" i="16"/>
  <c r="MM2" i="16"/>
  <c r="AJN2" i="16"/>
  <c r="NI2" i="16"/>
  <c r="ZU2" i="16"/>
  <c r="XM2" i="16"/>
  <c r="AKX2" i="16"/>
  <c r="AFV2" i="16"/>
  <c r="GB2" i="16"/>
  <c r="JH2" i="16"/>
  <c r="PS2" i="16"/>
  <c r="ZI2" i="16"/>
  <c r="AHQ2" i="16"/>
  <c r="LY2" i="16"/>
  <c r="AD2" i="16"/>
  <c r="BHR2" i="16"/>
  <c r="BFJ2" i="16"/>
  <c r="BHM2" i="16"/>
  <c r="VU2" i="16"/>
  <c r="AZU2" i="16"/>
  <c r="AYY2" i="16"/>
  <c r="BJZ2" i="16"/>
  <c r="BGE2" i="16"/>
  <c r="BAL2" i="16"/>
  <c r="UA2" i="16"/>
  <c r="AWO2" i="16"/>
  <c r="IY2" i="16"/>
  <c r="LG2" i="16"/>
  <c r="AFA2" i="16"/>
  <c r="BKK2" i="16"/>
  <c r="ADI2" i="16"/>
  <c r="EW2" i="16"/>
  <c r="ADE2" i="16"/>
  <c r="AOK2" i="16"/>
  <c r="BCB2" i="16"/>
  <c r="WM2" i="16"/>
  <c r="AQD2" i="16"/>
  <c r="BDH2" i="16"/>
  <c r="NK2" i="16"/>
  <c r="ZR2" i="16"/>
  <c r="AXK2" i="16"/>
  <c r="FA2" i="16"/>
  <c r="BCM2" i="16"/>
  <c r="HJ2" i="16"/>
  <c r="JE2" i="16"/>
  <c r="DS2" i="16"/>
  <c r="AHF2" i="16"/>
  <c r="ATL2" i="16"/>
  <c r="AT2" i="16"/>
  <c r="KN2" i="16"/>
  <c r="AGO2" i="16"/>
  <c r="PF2" i="16"/>
  <c r="EE2" i="16"/>
  <c r="C2" i="16"/>
  <c r="BV2" i="16"/>
  <c r="RA2" i="16"/>
  <c r="V2" i="16"/>
  <c r="DU2" i="16"/>
  <c r="JW2" i="16"/>
  <c r="BDR2" i="16"/>
  <c r="VV2" i="16"/>
  <c r="ATY2" i="16"/>
  <c r="APC2" i="16"/>
  <c r="BEO2" i="16"/>
  <c r="AXQ2" i="16"/>
  <c r="DK2" i="16"/>
  <c r="BCW2" i="16"/>
  <c r="ZL2" i="16"/>
  <c r="AZQ2" i="16"/>
  <c r="QY2" i="16"/>
  <c r="AAO2" i="16"/>
  <c r="AJK2" i="16"/>
  <c r="BKL2" i="16"/>
  <c r="AJH2" i="16"/>
  <c r="NB2" i="16"/>
  <c r="AKN2" i="16"/>
  <c r="AXB2" i="16"/>
  <c r="BDL2" i="16"/>
  <c r="ZC2" i="16"/>
  <c r="AWG2" i="16"/>
  <c r="BHX2" i="16"/>
  <c r="JM2" i="16"/>
  <c r="WZ2" i="16"/>
  <c r="CL2" i="16"/>
  <c r="VJ2" i="16"/>
  <c r="QK2" i="16"/>
  <c r="AE2" i="16"/>
  <c r="FQ2" i="16"/>
  <c r="SY2" i="16"/>
  <c r="CU2" i="16"/>
  <c r="GM2" i="16"/>
  <c r="SC2" i="16"/>
  <c r="BY2" i="16"/>
  <c r="DR2" i="16"/>
  <c r="QO2" i="16"/>
  <c r="J2" i="16"/>
  <c r="AGS2" i="16"/>
  <c r="KQ2" i="16"/>
  <c r="ACD2" i="16"/>
  <c r="BCE2" i="16"/>
  <c r="AHG2" i="16"/>
  <c r="BFB2" i="16"/>
  <c r="ARO2" i="16"/>
  <c r="AIV2" i="16"/>
  <c r="AWU2" i="16"/>
  <c r="EB2" i="16"/>
  <c r="BAQ2" i="16"/>
  <c r="ADU2" i="16"/>
  <c r="APH2" i="16"/>
  <c r="BIH2" i="16"/>
  <c r="AJV2" i="16"/>
  <c r="AZK2" i="16"/>
  <c r="AZJ2" i="16"/>
  <c r="FL2" i="16"/>
  <c r="BAC2" i="16"/>
  <c r="AOM2" i="16"/>
  <c r="BBO2" i="16"/>
  <c r="BJK2" i="16"/>
  <c r="PL2" i="16"/>
  <c r="APQ2" i="16"/>
  <c r="BIL2" i="16"/>
  <c r="YV2" i="16"/>
  <c r="AOU2" i="16"/>
  <c r="AVO2" i="16"/>
  <c r="ALM2" i="16"/>
  <c r="AMU2" i="16"/>
  <c r="ALF2" i="16"/>
  <c r="SL2" i="16"/>
  <c r="GY2" i="16"/>
  <c r="ADZ2" i="16"/>
  <c r="S2" i="16"/>
  <c r="UG2" i="16"/>
  <c r="BI2" i="16"/>
  <c r="AFJ2" i="16"/>
  <c r="AAH2" i="16"/>
  <c r="AY2" i="16"/>
  <c r="UU2" i="16"/>
  <c r="KE2" i="16"/>
  <c r="DE2" i="16"/>
  <c r="ACC2" i="16"/>
  <c r="GK2" i="16"/>
  <c r="OW2" i="16"/>
  <c r="BJB2" i="16"/>
  <c r="ACK2" i="16"/>
  <c r="FX2" i="16"/>
  <c r="AFH2" i="16"/>
  <c r="BHI2" i="16"/>
  <c r="BAU2" i="16"/>
  <c r="WL2" i="16"/>
  <c r="BHY2" i="16"/>
  <c r="BBG2" i="16"/>
  <c r="WA2" i="16"/>
  <c r="AXS2" i="16"/>
  <c r="LL2" i="16"/>
  <c r="VM2" i="16"/>
  <c r="AGN2" i="16"/>
  <c r="BFS2" i="16"/>
  <c r="AGK2" i="16"/>
  <c r="HO2" i="16"/>
  <c r="AGB2" i="16"/>
  <c r="ATJ2" i="16"/>
  <c r="BCN2" i="16"/>
  <c r="XK2" i="16"/>
  <c r="AQS2" i="16"/>
  <c r="BDT2" i="16"/>
  <c r="BIU2" i="16"/>
  <c r="KT2" i="16"/>
  <c r="BGJ2" i="16"/>
  <c r="ME2" i="16"/>
  <c r="AXH2" i="16"/>
  <c r="FP2" i="16"/>
  <c r="IG2" i="16"/>
  <c r="QS2" i="16"/>
  <c r="HL2" i="16"/>
  <c r="NW2" i="16"/>
  <c r="PU2" i="16"/>
  <c r="EO2" i="16"/>
  <c r="NA2" i="16"/>
  <c r="IU2" i="16"/>
  <c r="ABQ2" i="16"/>
  <c r="XB2" i="16"/>
  <c r="PR2" i="16"/>
  <c r="D2" i="16"/>
  <c r="AA2" i="16"/>
  <c r="AYJ2" i="16"/>
  <c r="YB2" i="16"/>
  <c r="BBI2" i="16"/>
  <c r="PD2" i="16"/>
  <c r="ZT2" i="16"/>
  <c r="AJT2" i="16"/>
  <c r="AXY2" i="16"/>
  <c r="AVW2" i="16"/>
  <c r="TM2" i="16"/>
  <c r="AMW2" i="16"/>
  <c r="BGT2" i="16"/>
  <c r="AGY2" i="16"/>
  <c r="AWH2" i="16"/>
  <c r="AXM2" i="16"/>
  <c r="BCP2" i="16"/>
  <c r="AYK2" i="16"/>
  <c r="AJE2" i="16"/>
  <c r="AZE2" i="16"/>
  <c r="BHU2" i="16"/>
  <c r="JY2" i="16"/>
  <c r="AOJ2" i="16"/>
  <c r="BEH2" i="16"/>
  <c r="XF2" i="16"/>
  <c r="AHZ2" i="16"/>
  <c r="BII2" i="16"/>
  <c r="JL2" i="16"/>
  <c r="BFX2" i="16"/>
  <c r="EH2" i="16"/>
  <c r="ART2" i="16"/>
  <c r="SA2" i="16"/>
  <c r="BW2" i="16"/>
  <c r="AJM2" i="16"/>
  <c r="AFI2" i="16"/>
  <c r="GL2" i="16"/>
  <c r="OI2" i="16"/>
  <c r="ALJ2" i="16"/>
  <c r="KG2" i="16"/>
  <c r="OV2" i="16"/>
  <c r="VG2" i="16"/>
  <c r="NV2" i="16"/>
  <c r="Z2" i="16"/>
  <c r="RM2" i="16"/>
  <c r="AH2" i="16"/>
  <c r="BFW2" i="16"/>
  <c r="AUL2" i="16"/>
  <c r="AZZ2" i="16"/>
  <c r="FW2" i="16"/>
  <c r="AKI2" i="16"/>
  <c r="AWM2" i="16"/>
  <c r="BDM2" i="16"/>
  <c r="BEI2" i="16"/>
  <c r="AZS2" i="16"/>
  <c r="RJ2" i="16"/>
  <c r="AVH2" i="16"/>
  <c r="GG2" i="16"/>
  <c r="IL2" i="16"/>
  <c r="ADQ2" i="16"/>
  <c r="BJO2" i="16"/>
  <c r="ABY2" i="16"/>
  <c r="CB2" i="16"/>
  <c r="ABP2" i="16"/>
  <c r="ANG2" i="16"/>
  <c r="BBP2" i="16"/>
  <c r="VS2" i="16"/>
  <c r="APO2" i="16"/>
  <c r="BCV2" i="16"/>
  <c r="BHW2" i="16"/>
  <c r="IB2" i="16"/>
  <c r="BFL2" i="16"/>
  <c r="CP2" i="16"/>
  <c r="AMF2" i="16"/>
  <c r="N2" i="16"/>
  <c r="JU2" i="16"/>
  <c r="ALV2" i="16"/>
  <c r="KF2" i="16"/>
  <c r="LC2" i="16"/>
  <c r="ASU2" i="16"/>
  <c r="JO2" i="16"/>
  <c r="AWZ2" i="16"/>
  <c r="AXD2" i="16"/>
  <c r="MQ2" i="16"/>
  <c r="OD2" i="16"/>
  <c r="XO2" i="16"/>
  <c r="AQG2" i="16"/>
  <c r="DJ2" i="16"/>
  <c r="AKA2" i="16"/>
  <c r="BFE2" i="16"/>
  <c r="ADW2" i="16"/>
  <c r="ARL2" i="16"/>
  <c r="AUY2" i="16"/>
  <c r="ATW2" i="16"/>
  <c r="AWC2" i="16"/>
  <c r="AGC2" i="16"/>
  <c r="AVV2" i="16"/>
  <c r="BFK2" i="16"/>
  <c r="BIZ2" i="16"/>
  <c r="ANC2" i="16"/>
  <c r="BDJ2" i="16"/>
  <c r="MH2" i="16"/>
  <c r="AGM2" i="16"/>
  <c r="AOE2" i="16"/>
  <c r="ACQ2" i="16"/>
  <c r="ADG2" i="16"/>
  <c r="PP2" i="16"/>
  <c r="AJA2" i="16"/>
  <c r="YW2" i="16"/>
  <c r="RN2" i="16"/>
  <c r="AO2" i="16"/>
  <c r="HX2" i="16"/>
  <c r="XZ2" i="16"/>
  <c r="VE2" i="16"/>
  <c r="MK2" i="16"/>
  <c r="VQ2" i="16"/>
  <c r="FB2" i="16"/>
  <c r="SK2" i="16"/>
  <c r="JS2" i="16"/>
  <c r="PT2" i="16"/>
  <c r="QQ2" i="16"/>
  <c r="APP2" i="16"/>
  <c r="BD2" i="16"/>
  <c r="ATZ2" i="16"/>
  <c r="AOG2" i="16"/>
  <c r="EJ2" i="16"/>
  <c r="BJR2" i="16"/>
  <c r="BHJ2" i="16"/>
  <c r="AMP2" i="16"/>
  <c r="BHQ2" i="16"/>
  <c r="AIQ2" i="16"/>
  <c r="BEK2" i="16"/>
  <c r="ACM2" i="16"/>
  <c r="AOX2" i="16"/>
  <c r="ATU2" i="16"/>
  <c r="AMM2" i="16"/>
  <c r="ATO2" i="16"/>
  <c r="AES2" i="16"/>
  <c r="ATK2" i="16"/>
  <c r="BEP2" i="16"/>
  <c r="BIN2" i="16"/>
  <c r="AIF2" i="16"/>
  <c r="BCX2" i="16"/>
  <c r="KZ2" i="16"/>
  <c r="ZQ2" i="16"/>
  <c r="AHY2" i="16"/>
  <c r="VB2" i="16"/>
  <c r="ACN2" i="16"/>
  <c r="GF2" i="16"/>
  <c r="KO2" i="16"/>
  <c r="MB2" i="16"/>
  <c r="SM2" i="16"/>
  <c r="AEW2" i="16"/>
  <c r="IT2" i="16"/>
  <c r="LD2" i="16"/>
  <c r="IJ2" i="16"/>
  <c r="OU2" i="16"/>
  <c r="BK2" i="16"/>
  <c r="HY2" i="16"/>
  <c r="PH2" i="16"/>
  <c r="AAG2" i="16"/>
  <c r="QP2" i="16"/>
  <c r="AIC2" i="16"/>
  <c r="QX2" i="16"/>
  <c r="BAH2" i="16"/>
  <c r="AZN2" i="16"/>
  <c r="BFN2" i="16"/>
  <c r="BBC2" i="16"/>
  <c r="BBJ2" i="16"/>
  <c r="AMZ2" i="16"/>
  <c r="GT2" i="16"/>
  <c r="AYQ2" i="16"/>
  <c r="AWR2" i="16"/>
  <c r="JC2" i="16"/>
  <c r="ARP2" i="16"/>
  <c r="BGO2" i="16"/>
  <c r="BIC2" i="16"/>
  <c r="XE2" i="16"/>
  <c r="BHF2" i="16"/>
  <c r="SR2" i="16"/>
  <c r="BHV2" i="16"/>
  <c r="WR2" i="16"/>
  <c r="AJC2" i="16"/>
  <c r="AXA2" i="16"/>
  <c r="IP2" i="16"/>
  <c r="AIU2" i="16"/>
  <c r="AXL2" i="16"/>
  <c r="BCU2" i="16"/>
  <c r="AUF2" i="16"/>
  <c r="BAJ2" i="16"/>
  <c r="GI2" i="16"/>
  <c r="RF2" i="16"/>
  <c r="AJY2" i="16"/>
  <c r="PI2" i="16"/>
  <c r="LQ2" i="16"/>
  <c r="SZ2" i="16"/>
  <c r="CT2" i="16"/>
  <c r="AGG2" i="16"/>
  <c r="ACP2" i="16"/>
  <c r="B2" i="16"/>
  <c r="QD2" i="16"/>
  <c r="AIP2" i="16"/>
  <c r="NM2" i="16"/>
  <c r="DI2" i="16"/>
  <c r="FD2" i="16"/>
  <c r="AHL2" i="16"/>
  <c r="BBY2" i="16"/>
  <c r="ANW2" i="16"/>
  <c r="BIK2" i="16"/>
  <c r="AVF2" i="16"/>
  <c r="BEU2" i="16"/>
  <c r="AGW2" i="16"/>
  <c r="ADV2" i="16"/>
  <c r="BFZ2" i="16"/>
  <c r="AFO2" i="16"/>
  <c r="BCT2" i="16"/>
  <c r="ZF2" i="16"/>
  <c r="ALB2" i="16"/>
  <c r="AQC2" i="16"/>
  <c r="ADS2" i="16"/>
  <c r="APW2" i="16"/>
  <c r="ABS2" i="16"/>
  <c r="AQZ2" i="16"/>
  <c r="BAS2" i="16"/>
  <c r="BHP2" i="16"/>
  <c r="AGQ2" i="16"/>
  <c r="AYT2" i="16"/>
  <c r="IF2" i="16"/>
  <c r="YA2" i="16"/>
  <c r="AGL2" i="16"/>
  <c r="SQ2" i="16"/>
  <c r="QZ2" i="16"/>
  <c r="ARI2" i="16"/>
  <c r="RP2" i="16"/>
  <c r="Q2" i="16"/>
  <c r="GZ2" i="16"/>
  <c r="YX2" i="16"/>
  <c r="TV2" i="16"/>
  <c r="K2" i="16"/>
  <c r="TL2" i="16"/>
  <c r="API2" i="16"/>
  <c r="AED2" i="16"/>
  <c r="ALL2" i="16"/>
  <c r="AEP2" i="16"/>
  <c r="EG2" i="16"/>
  <c r="NU2" i="16"/>
  <c r="H2" i="16"/>
  <c r="MZ2" i="16"/>
  <c r="TK2" i="16"/>
  <c r="CG2" i="16"/>
  <c r="KC2" i="16"/>
  <c r="SO2" i="16"/>
  <c r="M2" i="16"/>
  <c r="AHE2" i="16"/>
  <c r="RC2" i="16"/>
  <c r="AAT2" i="16"/>
  <c r="ER2" i="16"/>
  <c r="FO2" i="16"/>
  <c r="AVQ2" i="16"/>
  <c r="RT2" i="16"/>
  <c r="AZM2" i="16"/>
  <c r="BFI2" i="16"/>
  <c r="UN2" i="16"/>
  <c r="AAV2" i="16"/>
  <c r="ALH2" i="16"/>
  <c r="ATC2" i="16"/>
  <c r="LJ2" i="16"/>
  <c r="ALN2" i="16"/>
  <c r="BFY2" i="16"/>
  <c r="AFL2" i="16"/>
  <c r="AVD2" i="16"/>
  <c r="AWF2" i="16"/>
  <c r="BAG2" i="16"/>
  <c r="AXG2" i="16"/>
  <c r="AHP2" i="16"/>
  <c r="AYI2" i="16"/>
  <c r="BHA2" i="16"/>
  <c r="BZ2" i="16"/>
  <c r="ANU2" i="16"/>
  <c r="BDV2" i="16"/>
  <c r="NS2" i="16"/>
  <c r="AHD2" i="16"/>
  <c r="AOT2" i="16"/>
  <c r="ADH2" i="16"/>
  <c r="AEC2" i="16"/>
  <c r="XX2" i="16"/>
  <c r="UJ2" i="16"/>
  <c r="EF2" i="16"/>
  <c r="AJZ2" i="16"/>
  <c r="FN2" i="16"/>
  <c r="XA2" i="16"/>
  <c r="BFV2" i="16"/>
  <c r="BDZ2" i="16"/>
  <c r="ABL2" i="16"/>
  <c r="AGX2" i="16"/>
  <c r="BGS2" i="16"/>
  <c r="HD2" i="16"/>
  <c r="ATH2" i="16"/>
  <c r="AUJ2" i="16"/>
  <c r="BCK2" i="16"/>
  <c r="AYX2" i="16"/>
  <c r="OP2" i="16"/>
  <c r="AUA2" i="16"/>
  <c r="DM2" i="16"/>
  <c r="DB2" i="16"/>
  <c r="AAM2" i="16"/>
  <c r="BIT2" i="16"/>
  <c r="YQ2" i="16"/>
  <c r="BKG2" i="16"/>
  <c r="ZZ2" i="16"/>
  <c r="ALZ2" i="16"/>
  <c r="BBD2" i="16"/>
  <c r="LH2" i="16"/>
  <c r="AOW2" i="16"/>
  <c r="BCJ2" i="16"/>
  <c r="BHK2" i="16"/>
  <c r="GR2" i="16"/>
  <c r="BEZ2" i="16"/>
  <c r="PX2" i="16"/>
  <c r="AFP2" i="16"/>
  <c r="GN2" i="16"/>
  <c r="MY2" i="16"/>
  <c r="IS2" i="16"/>
  <c r="DF2" i="16"/>
  <c r="GA2" i="16"/>
  <c r="CV2" i="16"/>
  <c r="JG2" i="16"/>
  <c r="MX2" i="16"/>
  <c r="CK2" i="16"/>
  <c r="JT2" i="16"/>
  <c r="JQ2" i="16"/>
  <c r="LB2" i="16"/>
  <c r="ACO2" i="16"/>
  <c r="ASA2" i="16"/>
  <c r="BCD2" i="16"/>
  <c r="BIO2" i="16"/>
  <c r="AJ2" i="16"/>
  <c r="BCY2" i="16"/>
  <c r="BHE2" i="16"/>
  <c r="AQH2" i="16"/>
  <c r="AFW2" i="16"/>
  <c r="BAO2" i="16"/>
  <c r="AXX2" i="16"/>
  <c r="LX2" i="16"/>
  <c r="ASW2" i="16"/>
  <c r="AS2" i="16"/>
  <c r="BJQ2" i="16"/>
  <c r="YU2" i="16"/>
  <c r="BIA2" i="16"/>
  <c r="VC2" i="16"/>
  <c r="BIQ2" i="16"/>
  <c r="YH2" i="16"/>
  <c r="AKM2" i="16"/>
  <c r="AXP2" i="16"/>
  <c r="JX2" i="16"/>
  <c r="AJQ2" i="16"/>
  <c r="AYA2" i="16"/>
  <c r="BDG2" i="16"/>
  <c r="AUU2" i="16"/>
  <c r="BAV2" i="16"/>
  <c r="OF2" i="16"/>
  <c r="YZ2" i="16"/>
  <c r="XN2" i="16"/>
  <c r="AEK2" i="16"/>
  <c r="AB2" i="16"/>
  <c r="GC2" i="16"/>
  <c r="NL2" i="16"/>
  <c r="TU2" i="16"/>
  <c r="AAS2" i="16"/>
  <c r="AX2" i="16"/>
  <c r="ABE2" i="16"/>
  <c r="KP2" i="16"/>
  <c r="GX2" i="16"/>
  <c r="DT2" i="16"/>
  <c r="VH2" i="16"/>
  <c r="P2" i="16"/>
  <c r="ALX2" i="16"/>
  <c r="BKI2" i="16"/>
  <c r="ARA2" i="16"/>
  <c r="ABJ2" i="16"/>
  <c r="BDU2" i="16"/>
  <c r="BIG2" i="16"/>
  <c r="AXR2" i="16"/>
  <c r="AIH2" i="16"/>
  <c r="BGU2" i="16"/>
  <c r="AHB2" i="16"/>
  <c r="BDO2" i="16"/>
  <c r="AAX2" i="16"/>
  <c r="ANT2" i="16"/>
  <c r="ARG2" i="16"/>
  <c r="AIE2" i="16"/>
  <c r="ASK2" i="16"/>
  <c r="ADF2" i="16"/>
  <c r="ASD2" i="16"/>
  <c r="BBM2" i="16"/>
  <c r="BIB2" i="16"/>
  <c r="AHM2" i="16"/>
  <c r="BCL2" i="16"/>
  <c r="JP2" i="16"/>
  <c r="YS2" i="16"/>
  <c r="AHC2" i="16"/>
  <c r="TY2" i="16"/>
  <c r="TT2" i="16"/>
  <c r="AWW2" i="16"/>
  <c r="MA2" i="16"/>
  <c r="BL2" i="16"/>
  <c r="IH2" i="16"/>
  <c r="OH2" i="16"/>
  <c r="WF2" i="16"/>
  <c r="NX2" i="16"/>
  <c r="UI2" i="16"/>
  <c r="TA2" i="16"/>
  <c r="ALI2" i="16"/>
  <c r="AL2" i="16"/>
  <c r="AYB2" i="16"/>
  <c r="AZV2" i="16"/>
  <c r="ARN2" i="16"/>
  <c r="BJI2" i="16"/>
  <c r="AVK2" i="16"/>
  <c r="AQI2" i="16"/>
  <c r="BGL2" i="16"/>
  <c r="BGK2" i="16"/>
  <c r="BGH2" i="16"/>
  <c r="AHN2" i="16"/>
  <c r="HF2" i="16"/>
  <c r="AWT2" i="16"/>
  <c r="ATN2" i="16"/>
  <c r="EV2" i="16"/>
  <c r="E2" i="16"/>
  <c r="MW2" i="16"/>
  <c r="BA2" i="16"/>
  <c r="ALU2" i="16"/>
  <c r="LO2" i="16"/>
  <c r="KD2" i="16"/>
  <c r="VR2" i="16"/>
  <c r="RO2" i="16"/>
  <c r="AK2" i="16"/>
  <c r="IW2" i="16"/>
  <c r="KR2" i="16"/>
  <c r="ACZ2" i="16"/>
  <c r="APD2" i="16"/>
  <c r="AJU2" i="16"/>
  <c r="BGW2" i="16"/>
  <c r="ACL2" i="16"/>
  <c r="BJN2" i="16"/>
  <c r="IQ2" i="16"/>
  <c r="ZE2" i="16"/>
  <c r="BFG2" i="16"/>
  <c r="AEE2" i="16"/>
  <c r="BCA2" i="16"/>
  <c r="XP2" i="16"/>
  <c r="AJR2" i="16"/>
  <c r="AOV2" i="16"/>
  <c r="YY2" i="16"/>
  <c r="ANL2" i="16"/>
  <c r="YI2" i="16"/>
  <c r="APS2" i="16"/>
  <c r="AZW2" i="16"/>
  <c r="BHD2" i="16"/>
  <c r="AFZ2" i="16"/>
  <c r="AYC2" i="16"/>
  <c r="BJH2" i="16"/>
  <c r="XC2" i="16"/>
  <c r="AFS2" i="16"/>
  <c r="RI2" i="16"/>
  <c r="DN2" i="16"/>
  <c r="ALS2" i="16"/>
  <c r="CF2" i="16"/>
  <c r="MV2" i="16"/>
  <c r="PB2" i="16"/>
  <c r="AVZ2" i="16"/>
  <c r="AKR2" i="16"/>
  <c r="XJ2" i="16"/>
  <c r="FJ2" i="16"/>
  <c r="AQW2" i="16"/>
  <c r="AEO2" i="16"/>
  <c r="PO2" i="16"/>
  <c r="AWV2" i="16"/>
  <c r="ALR2" i="16"/>
  <c r="YJ2" i="16"/>
  <c r="GU2" i="16"/>
  <c r="WV2" i="16"/>
  <c r="EN2" i="16"/>
  <c r="AQK2" i="16"/>
  <c r="AEA2" i="16"/>
  <c r="OX2" i="16"/>
  <c r="AWJ2" i="16"/>
  <c r="ALD2" i="16"/>
  <c r="XV2" i="16"/>
  <c r="GD2" i="16"/>
  <c r="AKS2" i="16"/>
  <c r="PW2" i="16"/>
  <c r="UP2" i="16"/>
  <c r="BT2" i="16"/>
  <c r="DZ2" i="16"/>
  <c r="APN2" i="16"/>
  <c r="ACX2" i="16"/>
  <c r="NG2" i="16"/>
  <c r="AVM2" i="16"/>
  <c r="AKC2" i="16"/>
  <c r="WU2" i="16"/>
  <c r="EM2" i="16"/>
  <c r="AQJ2" i="16"/>
  <c r="ADX2" i="16"/>
  <c r="OR2" i="16"/>
  <c r="BBX2" i="16"/>
  <c r="AOF2" i="16"/>
  <c r="WI2" i="16"/>
  <c r="BGY2" i="16"/>
  <c r="AUW2" i="16"/>
  <c r="AEY2" i="16"/>
  <c r="FG2" i="16"/>
  <c r="AKT2" i="16"/>
  <c r="PY2" i="16"/>
  <c r="BEN2" i="16"/>
  <c r="ARQ2" i="16"/>
  <c r="AAY2" i="16"/>
  <c r="AAZ2" i="16"/>
  <c r="KM2" i="16"/>
  <c r="MS2" i="16"/>
  <c r="AUP2" i="16"/>
  <c r="AIZ2" i="16"/>
  <c r="VP2" i="16"/>
  <c r="DA2" i="16"/>
  <c r="APM2" i="16"/>
  <c r="ACW2" i="16"/>
  <c r="NF2" i="16"/>
  <c r="AVL2" i="16"/>
  <c r="AKB2" i="16"/>
  <c r="WT2" i="16"/>
  <c r="EL2" i="16"/>
  <c r="EK2" i="16"/>
  <c r="BBZ2" i="16"/>
  <c r="AOH2" i="16"/>
  <c r="WK2" i="16"/>
  <c r="BGZ2" i="16"/>
  <c r="AUX2" i="16"/>
  <c r="AEZ2" i="16"/>
  <c r="FK2" i="16"/>
  <c r="BAY2" i="16"/>
  <c r="AMX2" i="16"/>
  <c r="UB2" i="16"/>
  <c r="ARR2" i="16"/>
  <c r="ABA2" i="16"/>
  <c r="BJP2" i="16"/>
  <c r="AYL2" i="16"/>
  <c r="AJF2" i="16"/>
  <c r="NC2" i="16"/>
  <c r="TF2" i="16"/>
  <c r="L2" i="16"/>
  <c r="CM2" i="16"/>
  <c r="AOP2" i="16"/>
  <c r="ABV2" i="16"/>
  <c r="LT2" i="16"/>
  <c r="AUO2" i="16"/>
  <c r="AIY2" i="16"/>
  <c r="VO2" i="16"/>
  <c r="CZ2" i="16"/>
  <c r="APL2" i="16"/>
  <c r="ACV2" i="16"/>
  <c r="NE2" i="16"/>
  <c r="AFF2" i="16"/>
  <c r="ASN2" i="16"/>
  <c r="BEY2" i="16"/>
  <c r="BFQ2" i="16"/>
  <c r="AEV2" i="16"/>
  <c r="AAA2" i="16"/>
  <c r="AZY2" i="16"/>
  <c r="SH2" i="16"/>
  <c r="AVU2" i="16"/>
  <c r="HG2" i="16"/>
  <c r="BAR2" i="16"/>
  <c r="AMN2" i="16"/>
  <c r="TH2" i="16"/>
  <c r="BHB2" i="16"/>
  <c r="AVC2" i="16"/>
  <c r="AFE2" i="16"/>
  <c r="FS2" i="16"/>
  <c r="BAZ2" i="16"/>
  <c r="AMY2" i="16"/>
  <c r="UC2" i="16"/>
  <c r="BGA2" i="16"/>
  <c r="ATS2" i="16"/>
  <c r="ADO2" i="16"/>
  <c r="CO2" i="16"/>
  <c r="AJG2" i="16"/>
  <c r="ND2" i="16"/>
  <c r="BDP2" i="16"/>
  <c r="AQM2" i="16"/>
  <c r="ZG2" i="16"/>
  <c r="ZX2" i="16"/>
  <c r="IZ2" i="16"/>
  <c r="LF2" i="16"/>
  <c r="ATR2" i="16"/>
  <c r="AHX2" i="16"/>
  <c r="UF2" i="16"/>
  <c r="BN2" i="16"/>
  <c r="AOO2" i="16"/>
  <c r="ABU2" i="16"/>
  <c r="LS2" i="16"/>
  <c r="AUN2" i="16"/>
  <c r="AIX2" i="16"/>
  <c r="VN2" i="16"/>
  <c r="CY2" i="16"/>
  <c r="ET2" i="16"/>
  <c r="BAF2" i="16"/>
  <c r="ALY2" i="16"/>
  <c r="SE2" i="16"/>
  <c r="BGP2" i="16"/>
  <c r="AUK2" i="16"/>
  <c r="AEI2" i="16"/>
  <c r="EI2" i="16"/>
  <c r="BAN2" i="16"/>
  <c r="AMJ2" i="16"/>
  <c r="TB2" i="16"/>
  <c r="BFO2" i="16"/>
  <c r="ATA2" i="16"/>
  <c r="ACS2" i="16"/>
  <c r="BE2" i="16"/>
  <c r="AIN2" i="16"/>
  <c r="LV2" i="16"/>
  <c r="BDD2" i="16"/>
  <c r="APU2" i="16"/>
  <c r="YO2" i="16"/>
  <c r="ZH2" i="16"/>
  <c r="ID2" i="16"/>
  <c r="KJ2" i="16"/>
  <c r="ATF2" i="16"/>
  <c r="AHJ2" i="16"/>
  <c r="TP2" i="16"/>
  <c r="AR2" i="16"/>
  <c r="AOC2" i="16"/>
  <c r="ABG2" i="16"/>
  <c r="KW2" i="16"/>
  <c r="AUB2" i="16"/>
  <c r="AIJ2" i="16"/>
  <c r="UX2" i="16"/>
  <c r="CC2" i="16"/>
  <c r="ASQ2" i="16"/>
  <c r="ACG2" i="16"/>
  <c r="AI2" i="16"/>
  <c r="BAP2" i="16"/>
  <c r="AML2" i="16"/>
  <c r="TE2" i="16"/>
  <c r="BFP2" i="16"/>
  <c r="ATB2" i="16"/>
  <c r="ACT2" i="16"/>
  <c r="BF2" i="16"/>
  <c r="AZO2" i="16"/>
  <c r="AKV2" i="16"/>
  <c r="QB2" i="16"/>
  <c r="APV2" i="16"/>
  <c r="YP2" i="16"/>
  <c r="BIF2" i="16"/>
  <c r="AWP2" i="16"/>
  <c r="AGZ2" i="16"/>
  <c r="JA2" i="16"/>
  <c r="QW2" i="16"/>
  <c r="TC2" i="16"/>
  <c r="AYH2" i="16"/>
  <c r="ANF2" i="16"/>
  <c r="AAD2" i="16"/>
  <c r="JK2" i="16"/>
  <c r="ATE2" i="16"/>
  <c r="AHI2" i="16"/>
  <c r="TO2" i="16"/>
  <c r="AQ2" i="16"/>
  <c r="AOB2" i="16"/>
  <c r="ABD2" i="16"/>
  <c r="KV2" i="16"/>
  <c r="AXO2" i="16"/>
  <c r="BDF2" i="16"/>
  <c r="AAI2" i="16"/>
  <c r="UW2" i="16"/>
  <c r="AXC2" i="16"/>
  <c r="KH2" i="16"/>
  <c r="ASC2" i="16"/>
  <c r="BKJ2" i="16"/>
  <c r="AZH2" i="16"/>
  <c r="AKJ2" i="16"/>
  <c r="PK2" i="16"/>
  <c r="BFR2" i="16"/>
  <c r="ATG2" i="16"/>
  <c r="ACY2" i="16"/>
  <c r="BP2" i="16"/>
  <c r="AZP2" i="16"/>
  <c r="AKY2" i="16"/>
  <c r="QH2" i="16"/>
  <c r="BEQ2" i="16"/>
  <c r="ARW2" i="16"/>
  <c r="ABC2" i="16"/>
  <c r="AWQ2" i="16"/>
  <c r="AHA2" i="16"/>
  <c r="JB2" i="16"/>
  <c r="BCF2" i="16"/>
  <c r="AOQ2" i="16"/>
  <c r="WW2" i="16"/>
  <c r="YF2" i="16"/>
  <c r="GQ2" i="16"/>
  <c r="IR2" i="16"/>
  <c r="ASH2" i="16"/>
  <c r="AGF2" i="16"/>
  <c r="SD2" i="16"/>
  <c r="AYG2" i="16"/>
  <c r="ANE2" i="16"/>
  <c r="AAC2" i="16"/>
  <c r="JJ2" i="16"/>
  <c r="ATD2" i="16"/>
  <c r="AHH2" i="16"/>
  <c r="TN2" i="16"/>
  <c r="AP2" i="16"/>
  <c r="BDB2" i="16"/>
  <c r="ZY2" i="16"/>
  <c r="BEJ2" i="16"/>
  <c r="ARM2" i="16"/>
  <c r="AAU2" i="16"/>
  <c r="X2" i="16"/>
  <c r="AZR2" i="16"/>
  <c r="ALA2" i="16"/>
  <c r="QM2" i="16"/>
  <c r="BER2" i="16"/>
  <c r="ARX2" i="16"/>
  <c r="ABI2" i="16"/>
  <c r="BJS2" i="16"/>
  <c r="AYO2" i="16"/>
  <c r="AJI2" i="16"/>
  <c r="NN2" i="16"/>
  <c r="AOR2" i="16"/>
  <c r="WX2" i="16"/>
  <c r="BHH2" i="16"/>
  <c r="AVI2" i="16"/>
  <c r="AFM2" i="16"/>
  <c r="GH2" i="16"/>
  <c r="PJ2" i="16"/>
  <c r="RK2" i="16"/>
  <c r="AXJ2" i="16"/>
  <c r="AMH2" i="16"/>
  <c r="ZB2" i="16"/>
  <c r="HS2" i="16"/>
  <c r="ASG2" i="16"/>
  <c r="AGE2" i="16"/>
  <c r="RX2" i="16"/>
  <c r="AYF2" i="16"/>
  <c r="AND2" i="16"/>
  <c r="AAB2" i="16"/>
  <c r="JD2" i="16"/>
  <c r="ASP2" i="16"/>
  <c r="BAE2" i="16"/>
  <c r="TD2" i="16"/>
  <c r="BDI2" i="16"/>
  <c r="AOS2" i="16"/>
  <c r="OG2" i="16"/>
  <c r="UV2" i="16"/>
  <c r="WD2" i="16"/>
  <c r="ARY2" i="16"/>
  <c r="AKG2" i="16"/>
  <c r="AZA2" i="16"/>
  <c r="AIT2" i="16"/>
  <c r="AVS2" i="16"/>
  <c r="GP2" i="16"/>
  <c r="BFU2" i="16"/>
  <c r="VK2" i="16"/>
  <c r="PZ2" i="16"/>
  <c r="UR2" i="16"/>
  <c r="AWI2" i="16"/>
  <c r="AIB2" i="16"/>
  <c r="BCI2" i="16"/>
  <c r="AZX2" i="16"/>
  <c r="HQ2" i="16"/>
  <c r="CH2" i="16"/>
  <c r="RE2" i="16"/>
  <c r="AEL2" i="16"/>
  <c r="DH2" i="16"/>
  <c r="AKK2" i="16"/>
  <c r="AG2" i="16"/>
  <c r="CW2" i="16"/>
  <c r="OT2" i="16"/>
  <c r="ABR2" i="16"/>
  <c r="FZ2" i="16"/>
  <c r="BJE2" i="16"/>
  <c r="AVG2" i="16"/>
  <c r="PA2" i="16"/>
  <c r="ALG2" i="16"/>
  <c r="AWN2" i="16"/>
  <c r="WJ2" i="16"/>
  <c r="AEH2" i="16"/>
  <c r="BID2" i="16"/>
  <c r="ASV2" i="16"/>
  <c r="AUG2" i="16"/>
  <c r="DX2" i="16"/>
  <c r="APE2" i="16"/>
  <c r="BED2" i="16"/>
  <c r="BEC2" i="16"/>
  <c r="QI2" i="16"/>
  <c r="BEW2" i="16"/>
  <c r="NH2" i="16"/>
  <c r="BES2" i="16"/>
  <c r="PM2" i="16"/>
  <c r="ADD2" i="16"/>
  <c r="AVT2" i="16"/>
  <c r="FV2" i="16"/>
  <c r="AHK2" i="16"/>
  <c r="AWE2" i="16"/>
  <c r="BBW2" i="16"/>
  <c r="ASY2" i="16"/>
  <c r="AZL2" i="16"/>
  <c r="AWL2" i="16"/>
  <c r="SP2" i="16"/>
  <c r="VY2" i="16"/>
  <c r="DL2" i="16"/>
  <c r="FR2" i="16"/>
  <c r="AQL2" i="16"/>
  <c r="AEB2" i="16"/>
  <c r="OY2" i="16"/>
  <c r="AWK2" i="16"/>
  <c r="ALE2" i="16"/>
  <c r="XW2" i="16"/>
  <c r="GE2" i="16"/>
  <c r="ARH2" i="16"/>
  <c r="AFB2" i="16"/>
  <c r="QJ2" i="16"/>
  <c r="ADL2" i="16"/>
  <c r="OC2" i="16"/>
  <c r="AVY2" i="16"/>
  <c r="AKQ2" i="16"/>
  <c r="XI2" i="16"/>
  <c r="FI2" i="16"/>
  <c r="AQV2" i="16"/>
  <c r="AEN2" i="16"/>
  <c r="PN2" i="16"/>
  <c r="ASI2" i="16"/>
  <c r="ABW2" i="16"/>
  <c r="ABN2" i="16"/>
  <c r="LI2" i="16"/>
  <c r="NO2" i="16"/>
  <c r="AVB2" i="16"/>
  <c r="AJP2" i="16"/>
  <c r="WH2" i="16"/>
  <c r="DW2" i="16"/>
  <c r="APY2" i="16"/>
  <c r="ADK2" i="16"/>
  <c r="OB2" i="16"/>
  <c r="AVX2" i="16"/>
  <c r="AKP2" i="16"/>
  <c r="XH2" i="16"/>
  <c r="FH2" i="16"/>
  <c r="AVP2" i="16"/>
  <c r="AFT2" i="16"/>
  <c r="GS2" i="16"/>
  <c r="BBK2" i="16"/>
  <c r="ANM2" i="16"/>
  <c r="VD2" i="16"/>
  <c r="ASJ2" i="16"/>
  <c r="ABX2" i="16"/>
  <c r="BKB2" i="16"/>
  <c r="AYZ2" i="16"/>
  <c r="AJW2" i="16"/>
  <c r="OM2" i="16"/>
  <c r="TZ2" i="16"/>
  <c r="BC2" i="16"/>
  <c r="DD2" i="16"/>
  <c r="APB2" i="16"/>
  <c r="ACJ2" i="16"/>
  <c r="MP2" i="16"/>
  <c r="AVA2" i="16"/>
  <c r="AJO2" i="16"/>
  <c r="WG2" i="16"/>
  <c r="DV2" i="16"/>
  <c r="APX2" i="16"/>
  <c r="ADJ2" i="16"/>
  <c r="OA2" i="16"/>
  <c r="UO2" i="16"/>
  <c r="BHN2" i="16"/>
  <c r="AVR2" i="16"/>
  <c r="AFX2" i="16"/>
  <c r="HC2" i="16"/>
  <c r="BBL2" i="16"/>
  <c r="ANN2" i="16"/>
  <c r="VI2" i="16"/>
  <c r="BGM2" i="16"/>
  <c r="AUH2" i="16"/>
  <c r="AEF2" i="16"/>
  <c r="DY2" i="16"/>
  <c r="AJX2" i="16"/>
  <c r="OO2" i="16"/>
  <c r="BEB2" i="16"/>
  <c r="ARB2" i="16"/>
  <c r="AAE2" i="16"/>
  <c r="AAL2" i="16"/>
  <c r="JV2" i="16"/>
  <c r="LW2" i="16"/>
  <c r="AUD2" i="16"/>
  <c r="AIL2" i="16"/>
  <c r="UZ2" i="16"/>
  <c r="CE2" i="16"/>
  <c r="APA2" i="16"/>
  <c r="ACI2" i="16"/>
  <c r="MJ2" i="16"/>
  <c r="AUZ2" i="16"/>
  <c r="AJL2" i="16"/>
  <c r="WE2" i="16"/>
  <c r="DP2" i="16"/>
  <c r="BEX2" i="16"/>
  <c r="ACB2" i="16"/>
  <c r="FT2" i="16"/>
  <c r="AUV2" i="16"/>
  <c r="FF2" i="16"/>
  <c r="BJM2" i="16"/>
  <c r="AMA2" i="16"/>
  <c r="BGG2" i="16"/>
  <c r="AGA2" i="16"/>
  <c r="BGF2" i="16"/>
  <c r="ATX2" i="16"/>
  <c r="ADT2" i="16"/>
  <c r="DC2" i="16"/>
  <c r="BBN2" i="16"/>
  <c r="ANS2" i="16"/>
  <c r="VL2" i="16"/>
  <c r="BGN2" i="16"/>
  <c r="AUI2" i="16"/>
  <c r="AEG2" i="16"/>
  <c r="EA2" i="16"/>
  <c r="BAM2" i="16"/>
  <c r="AMI2" i="16"/>
  <c r="SV2" i="16"/>
  <c r="ARC2" i="16"/>
  <c r="AAF2" i="16"/>
  <c r="BJD2" i="16"/>
  <c r="AXW2" i="16"/>
  <c r="AIM2" i="16"/>
  <c r="LU2" i="16"/>
  <c r="SJ2" i="16"/>
  <c r="UM2" i="16"/>
  <c r="BQ2" i="16"/>
  <c r="AOD2" i="16"/>
  <c r="ABH2" i="16"/>
  <c r="KX2" i="16"/>
  <c r="AUC2" i="16"/>
  <c r="AIK2" i="16"/>
  <c r="UY2" i="16"/>
  <c r="CD2" i="16"/>
  <c r="AOZ2" i="16"/>
  <c r="ACH2" i="16"/>
  <c r="MI2" i="16"/>
  <c r="AEQ2" i="16"/>
  <c r="BFT2" i="16"/>
  <c r="ATI2" i="16"/>
  <c r="ADC2" i="16"/>
  <c r="BS2" i="16"/>
  <c r="BBB2" i="16"/>
  <c r="ANA2" i="16"/>
  <c r="UL2" i="16"/>
  <c r="BGB2" i="16"/>
  <c r="ATT2" i="16"/>
  <c r="ADP2" i="16"/>
  <c r="CQ2" i="16"/>
  <c r="BAA2" i="16"/>
  <c r="ALO2" i="16"/>
  <c r="RL2" i="16"/>
  <c r="AQN2" i="16"/>
  <c r="ZK2" i="16"/>
  <c r="BIR2" i="16"/>
  <c r="AXE2" i="16"/>
  <c r="AHS2" i="16"/>
  <c r="KK2" i="16"/>
  <c r="RS2" i="16"/>
  <c r="TS2" i="16"/>
  <c r="AU2" i="16"/>
  <c r="ANR2" i="16"/>
  <c r="AAR2" i="16"/>
  <c r="KB2" i="16"/>
  <c r="ATQ2" i="16"/>
  <c r="AHW2" i="16"/>
  <c r="UE2" i="16"/>
  <c r="BH2" i="16"/>
  <c r="AON2" i="16"/>
  <c r="ABT2" i="16"/>
  <c r="LR2" i="16"/>
  <c r="AZT2" i="16"/>
  <c r="ALC2" i="16"/>
  <c r="QU2" i="16"/>
  <c r="BGD2" i="16"/>
  <c r="ATV2" i="16"/>
  <c r="ADR2" i="16"/>
  <c r="CX2" i="16"/>
  <c r="BAB2" i="16"/>
  <c r="ALP2" i="16"/>
  <c r="RR2" i="16"/>
  <c r="BFC2" i="16"/>
  <c r="ASL2" i="16"/>
  <c r="ABZ2" i="16"/>
  <c r="AXF2" i="16"/>
  <c r="AHT2" i="16"/>
  <c r="KL2" i="16"/>
  <c r="BCR2" i="16"/>
  <c r="APF2" i="16"/>
  <c r="XQ2" i="16"/>
  <c r="YT2" i="16"/>
  <c r="HH2" i="16"/>
  <c r="JN2" i="16"/>
  <c r="AST2" i="16"/>
  <c r="AGV2" i="16"/>
  <c r="SU2" i="16"/>
  <c r="AYS2" i="16"/>
  <c r="ANQ2" i="16"/>
  <c r="AAQ2" i="16"/>
  <c r="KA2" i="16"/>
  <c r="ATP2" i="16"/>
  <c r="AHV2" i="16"/>
  <c r="UD2" i="16"/>
  <c r="BG2" i="16"/>
  <c r="BHG2" i="16"/>
  <c r="ARD2" i="16"/>
  <c r="ANI2" i="16"/>
  <c r="BHC2" i="16"/>
  <c r="AHO2" i="16"/>
  <c r="BDW2" i="16"/>
  <c r="ABO2" i="16"/>
  <c r="BEV2" i="16"/>
  <c r="ASB2" i="16"/>
  <c r="ABM2" i="16"/>
  <c r="BR2" i="16"/>
  <c r="BAD2" i="16"/>
  <c r="ALW2" i="16"/>
  <c r="RU2" i="16"/>
  <c r="BFD2" i="16"/>
  <c r="ASM2" i="16"/>
  <c r="ACA2" i="16"/>
  <c r="BKE2" i="16"/>
  <c r="AZC2" i="16"/>
  <c r="AKE2" i="16"/>
  <c r="OQ2" i="16"/>
  <c r="APG2" i="16"/>
  <c r="XS2" i="16"/>
  <c r="BHT2" i="16"/>
  <c r="AWA2" i="16"/>
  <c r="AGI2" i="16"/>
  <c r="HP2" i="16"/>
  <c r="QA2" i="16"/>
  <c r="SG2" i="16"/>
  <c r="AXV2" i="16"/>
  <c r="AMT2" i="16"/>
  <c r="ZP2" i="16"/>
  <c r="IO2" i="16"/>
  <c r="ASS2" i="16"/>
  <c r="AGU2" i="16"/>
  <c r="ST2" i="16"/>
  <c r="AYR2" i="16"/>
  <c r="ANP2" i="16"/>
  <c r="AAP2" i="16"/>
  <c r="JZ2" i="16"/>
  <c r="HN2" i="16"/>
  <c r="AQY2" i="16"/>
  <c r="BJX2" i="16"/>
  <c r="AYV2" i="16"/>
  <c r="AJS2" i="16"/>
  <c r="NZ2" i="16"/>
  <c r="BFF2" i="16"/>
  <c r="ASO2" i="16"/>
  <c r="ACE2" i="16"/>
  <c r="BKF2" i="16"/>
  <c r="AZD2" i="16"/>
  <c r="AKF2" i="16"/>
  <c r="OZ2" i="16"/>
  <c r="BEE2" i="16"/>
  <c r="ARE2" i="16"/>
  <c r="AAJ2" i="16"/>
  <c r="AWB2" i="16"/>
  <c r="AGJ2" i="16"/>
  <c r="HT2" i="16"/>
  <c r="BBT2" i="16"/>
  <c r="ANY2" i="16"/>
  <c r="VX2" i="16"/>
  <c r="XR2" i="16"/>
  <c r="FU2" i="16"/>
  <c r="IA2" i="16"/>
  <c r="ARV2" i="16"/>
  <c r="AFR2" i="16"/>
  <c r="RH2" i="16"/>
  <c r="AXU2" i="16"/>
  <c r="AMS2" i="16"/>
  <c r="ZO2" i="16"/>
  <c r="IN2" i="16"/>
  <c r="ASR2" i="16"/>
  <c r="AGR2" i="16"/>
  <c r="SS2" i="16"/>
  <c r="A2" i="16"/>
  <c r="QN2" i="16"/>
  <c r="AMK2" i="16"/>
  <c r="AQE2" i="16"/>
  <c r="BBR2" i="16"/>
  <c r="WY2" i="16"/>
  <c r="AKO2" i="16"/>
  <c r="BFM2" i="16"/>
  <c r="AER2" i="16"/>
  <c r="BCG2" i="16"/>
  <c r="YG2" i="16"/>
  <c r="BDX2" i="16"/>
  <c r="AQU2" i="16"/>
  <c r="ZW2" i="16"/>
  <c r="BKH2" i="16"/>
  <c r="AZF2" i="16"/>
  <c r="AKH2" i="16"/>
  <c r="PC2" i="16"/>
  <c r="BEF2" i="16"/>
  <c r="ARF2" i="16"/>
  <c r="AAK2" i="16"/>
  <c r="BJG2" i="16"/>
  <c r="AXZ2" i="16"/>
  <c r="AIR2" i="16"/>
  <c r="MD2" i="16"/>
  <c r="ANZ2" i="16"/>
  <c r="VZ2" i="16"/>
  <c r="BGV2" i="16"/>
  <c r="AUT2" i="16"/>
  <c r="AET2" i="16"/>
  <c r="EX2" i="16"/>
  <c r="ON2" i="16"/>
  <c r="QT2" i="16"/>
  <c r="AWX2" i="16"/>
  <c r="ALT2" i="16"/>
  <c r="YN2" i="16"/>
  <c r="HB2" i="16"/>
  <c r="ARU2" i="16"/>
  <c r="AFQ2" i="16"/>
  <c r="RG2" i="16"/>
  <c r="AXT2" i="16"/>
  <c r="AMR2" i="16"/>
  <c r="ZN2" i="16"/>
  <c r="PV2" i="16"/>
  <c r="AUR2" i="16"/>
  <c r="EU2" i="16"/>
  <c r="APR2" i="16"/>
  <c r="BJL2" i="16"/>
  <c r="AYE2" i="16"/>
  <c r="AIW2" i="16"/>
  <c r="MR2" i="16"/>
  <c r="BET2" i="16"/>
  <c r="ARZ2" i="16"/>
  <c r="ABK2" i="16"/>
  <c r="BJT2" i="16"/>
  <c r="AYP2" i="16"/>
  <c r="AJJ2" i="16"/>
  <c r="NP2" i="16"/>
  <c r="BDS2" i="16"/>
  <c r="AQP2" i="16"/>
  <c r="ZM2" i="16"/>
  <c r="AVJ2" i="16"/>
  <c r="AFN2" i="16"/>
  <c r="GJ2" i="16"/>
  <c r="BBH2" i="16"/>
  <c r="ANJ2" i="16"/>
  <c r="VA2" i="16"/>
  <c r="XD2" i="16"/>
  <c r="EY2" i="16"/>
  <c r="HE2" i="16"/>
  <c r="ARJ2" i="16"/>
  <c r="AFD2" i="16"/>
  <c r="QL2" i="16"/>
  <c r="AXI2" i="16"/>
  <c r="AMG2" i="16"/>
  <c r="ZA2" i="16"/>
  <c r="HR2" i="16"/>
  <c r="ASF2" i="16"/>
  <c r="AGD2" i="16"/>
  <c r="RW2" i="16"/>
  <c r="EL30" i="2"/>
  <c r="EZ17" i="4"/>
  <c r="FF17" i="4"/>
  <c r="FA17" i="4"/>
  <c r="FG17" i="4"/>
  <c r="O11" i="11"/>
  <c r="E11" i="20" s="1"/>
  <c r="D11" i="20" s="1"/>
  <c r="F11" i="20" s="1"/>
  <c r="O13" i="11"/>
  <c r="O14" i="11"/>
  <c r="O18" i="11"/>
  <c r="E15" i="20" s="1"/>
  <c r="D15" i="20" s="1"/>
  <c r="F15" i="20" s="1"/>
  <c r="O19" i="11"/>
  <c r="E16" i="20" s="1"/>
  <c r="D16" i="20" s="1"/>
  <c r="F16" i="20" s="1"/>
  <c r="O20" i="11"/>
  <c r="O26" i="11"/>
  <c r="E20" i="20" s="1"/>
  <c r="O27" i="11"/>
  <c r="O28" i="11"/>
  <c r="G21" i="20" s="1"/>
  <c r="F21" i="20" s="1"/>
  <c r="M36" i="11"/>
  <c r="M39" i="11"/>
  <c r="M40" i="11"/>
  <c r="M41" i="11"/>
  <c r="M42" i="11"/>
  <c r="M43" i="11"/>
  <c r="M44" i="11"/>
  <c r="P107" i="11"/>
  <c r="Z107" i="11"/>
  <c r="AM107" i="11"/>
  <c r="AM108" i="11"/>
  <c r="O109" i="11"/>
  <c r="O110" i="11"/>
  <c r="O111" i="11"/>
  <c r="P112" i="11"/>
  <c r="Z112" i="11"/>
  <c r="AM112" i="11"/>
  <c r="O113" i="11"/>
  <c r="O114" i="11"/>
  <c r="O115" i="11"/>
  <c r="EI17" i="6"/>
  <c r="EJ17" i="6"/>
  <c r="EK17" i="6"/>
  <c r="ER17" i="6"/>
  <c r="H13" i="15"/>
  <c r="EI18" i="6"/>
  <c r="EJ18" i="6"/>
  <c r="EK18" i="6"/>
  <c r="ER18" i="6"/>
  <c r="G14" i="15"/>
  <c r="H14" i="15"/>
  <c r="EI19" i="6"/>
  <c r="EJ19" i="6"/>
  <c r="EK19" i="6"/>
  <c r="ER19" i="6"/>
  <c r="G15" i="15"/>
  <c r="H15" i="15"/>
  <c r="EI20" i="6"/>
  <c r="EJ20" i="6"/>
  <c r="EK20" i="6"/>
  <c r="ER20" i="6"/>
  <c r="G16" i="15"/>
  <c r="H16" i="15"/>
  <c r="EI21" i="6"/>
  <c r="EJ21" i="6"/>
  <c r="EK21" i="6"/>
  <c r="G17" i="15"/>
  <c r="H17" i="15"/>
  <c r="EI22" i="6"/>
  <c r="EJ22" i="6"/>
  <c r="EK22" i="6"/>
  <c r="G18" i="15"/>
  <c r="H18" i="15"/>
  <c r="EI23" i="6"/>
  <c r="EJ23" i="6"/>
  <c r="EK23" i="6"/>
  <c r="G19" i="15"/>
  <c r="H19" i="15"/>
  <c r="EI24" i="6"/>
  <c r="EJ24" i="6"/>
  <c r="EK24" i="6"/>
  <c r="G20" i="15"/>
  <c r="H20" i="15"/>
  <c r="EI25" i="6"/>
  <c r="EJ25" i="6"/>
  <c r="EK25" i="6"/>
  <c r="G21" i="15"/>
  <c r="H21" i="15"/>
  <c r="EI26" i="6"/>
  <c r="EJ26" i="6"/>
  <c r="EK26" i="6"/>
  <c r="G22" i="15"/>
  <c r="H22" i="15"/>
  <c r="EI27" i="6"/>
  <c r="EJ27" i="6"/>
  <c r="EK27" i="6"/>
  <c r="G23" i="15"/>
  <c r="H23" i="15"/>
  <c r="EI28" i="6"/>
  <c r="EJ28" i="6"/>
  <c r="EK28" i="6"/>
  <c r="G24" i="15"/>
  <c r="H24" i="15"/>
  <c r="EI29" i="6"/>
  <c r="EJ29" i="6"/>
  <c r="EK29" i="6"/>
  <c r="G25" i="15"/>
  <c r="H25" i="15"/>
  <c r="EI30" i="6"/>
  <c r="EJ30" i="6"/>
  <c r="EK30" i="6"/>
  <c r="G26" i="15"/>
  <c r="H26" i="15"/>
  <c r="EI31" i="6"/>
  <c r="EJ31" i="6"/>
  <c r="EK31" i="6"/>
  <c r="G27" i="15"/>
  <c r="H27" i="15"/>
  <c r="EI32" i="6"/>
  <c r="EJ32" i="6"/>
  <c r="EK32" i="6"/>
  <c r="ER32" i="6"/>
  <c r="G28" i="15"/>
  <c r="H28" i="15"/>
  <c r="EI33" i="6"/>
  <c r="EJ33" i="6"/>
  <c r="EK33" i="6"/>
  <c r="ER33" i="6"/>
  <c r="G29" i="15"/>
  <c r="H29" i="15"/>
  <c r="EI34" i="6"/>
  <c r="EJ34" i="6"/>
  <c r="EK34" i="6"/>
  <c r="ER34" i="6"/>
  <c r="G30" i="15"/>
  <c r="H30" i="15"/>
  <c r="EI35" i="6"/>
  <c r="EJ35" i="6"/>
  <c r="EK35" i="6"/>
  <c r="ER35" i="6"/>
  <c r="G31" i="15"/>
  <c r="H31" i="15"/>
  <c r="EI36" i="6"/>
  <c r="EJ36" i="6"/>
  <c r="EK36" i="6"/>
  <c r="ER36" i="6"/>
  <c r="G32" i="15"/>
  <c r="H32" i="15"/>
  <c r="EI37" i="6"/>
  <c r="EJ37" i="6"/>
  <c r="EK37" i="6"/>
  <c r="ER37" i="6"/>
  <c r="G33" i="15"/>
  <c r="H33" i="15"/>
  <c r="EI38" i="6"/>
  <c r="EJ38" i="6"/>
  <c r="EK38" i="6"/>
  <c r="ER38" i="6"/>
  <c r="G34" i="15"/>
  <c r="H34" i="15"/>
  <c r="EI39" i="6"/>
  <c r="EJ39" i="6"/>
  <c r="EK39" i="6"/>
  <c r="ER39" i="6"/>
  <c r="G35" i="15"/>
  <c r="H35" i="15"/>
  <c r="EI40" i="6"/>
  <c r="EJ40" i="6"/>
  <c r="EK40" i="6"/>
  <c r="ER40" i="6"/>
  <c r="G36" i="15"/>
  <c r="H36" i="15"/>
  <c r="EI41" i="6"/>
  <c r="EJ41" i="6"/>
  <c r="EK41" i="6"/>
  <c r="ER41" i="6"/>
  <c r="G37" i="15"/>
  <c r="H37" i="15"/>
  <c r="EI42" i="6"/>
  <c r="EJ42" i="6"/>
  <c r="EK42" i="6"/>
  <c r="ER42" i="6"/>
  <c r="G38" i="15"/>
  <c r="H38" i="15"/>
  <c r="EI43" i="6"/>
  <c r="EJ43" i="6"/>
  <c r="EK43" i="6"/>
  <c r="ER43" i="6"/>
  <c r="GU43" i="6" s="1"/>
  <c r="G39" i="15"/>
  <c r="H39" i="15"/>
  <c r="EI51" i="6"/>
  <c r="EJ51" i="6"/>
  <c r="EK51" i="6"/>
  <c r="ER51" i="6"/>
  <c r="A48" i="15" s="1"/>
  <c r="GK51" i="6"/>
  <c r="GL51" i="6"/>
  <c r="GM51" i="6"/>
  <c r="EI52" i="6"/>
  <c r="EJ52" i="6"/>
  <c r="G42" i="15" s="1"/>
  <c r="EK52" i="6"/>
  <c r="H42" i="15" s="1"/>
  <c r="GH52" i="6"/>
  <c r="ER52" i="6"/>
  <c r="A49" i="15" s="1"/>
  <c r="GK52" i="6"/>
  <c r="GL52" i="6"/>
  <c r="GM52" i="6"/>
  <c r="EI53" i="6"/>
  <c r="EJ53" i="6"/>
  <c r="G43" i="15" s="1"/>
  <c r="EK53" i="6"/>
  <c r="H43" i="15" s="1"/>
  <c r="ER53" i="6"/>
  <c r="GK53" i="6"/>
  <c r="GL53" i="6"/>
  <c r="GM53" i="6"/>
  <c r="EP54" i="6"/>
  <c r="GJ55" i="6"/>
  <c r="GK55" i="6"/>
  <c r="GL55" i="6"/>
  <c r="EI61" i="6"/>
  <c r="EJ61" i="6"/>
  <c r="EK61" i="6"/>
  <c r="ER61" i="6"/>
  <c r="EI72" i="6"/>
  <c r="EJ72" i="6"/>
  <c r="EK72" i="6"/>
  <c r="ER72" i="6"/>
  <c r="EI73" i="6"/>
  <c r="EJ73" i="6"/>
  <c r="EK73" i="6"/>
  <c r="ER73" i="6"/>
  <c r="EI74" i="6"/>
  <c r="EJ74" i="6"/>
  <c r="EK74" i="6"/>
  <c r="ER74" i="6"/>
  <c r="EI75" i="6"/>
  <c r="EJ75" i="6"/>
  <c r="EK75" i="6"/>
  <c r="ER75" i="6"/>
  <c r="EI17" i="5"/>
  <c r="EJ17" i="5"/>
  <c r="EK17" i="5"/>
  <c r="G13" i="14"/>
  <c r="H13" i="14"/>
  <c r="I13" i="14"/>
  <c r="EI18" i="5"/>
  <c r="EJ18" i="5"/>
  <c r="EK18" i="5"/>
  <c r="G14" i="14"/>
  <c r="H14" i="14"/>
  <c r="I14" i="14"/>
  <c r="EI19" i="5"/>
  <c r="EJ19" i="5"/>
  <c r="EK19" i="5"/>
  <c r="G15" i="14"/>
  <c r="H15" i="14"/>
  <c r="I15" i="14"/>
  <c r="EI20" i="5"/>
  <c r="EJ20" i="5"/>
  <c r="EK20" i="5"/>
  <c r="G16" i="14"/>
  <c r="H16" i="14"/>
  <c r="I16" i="14"/>
  <c r="EI21" i="5"/>
  <c r="EJ21" i="5"/>
  <c r="EK21" i="5"/>
  <c r="G17" i="14"/>
  <c r="H17" i="14"/>
  <c r="I17" i="14"/>
  <c r="EI22" i="5"/>
  <c r="EJ22" i="5"/>
  <c r="EK22" i="5"/>
  <c r="G18" i="14"/>
  <c r="H18" i="14"/>
  <c r="I18" i="14"/>
  <c r="EI23" i="5"/>
  <c r="EJ23" i="5"/>
  <c r="EK23" i="5"/>
  <c r="G19" i="14"/>
  <c r="H19" i="14"/>
  <c r="I19" i="14"/>
  <c r="EI24" i="5"/>
  <c r="EJ24" i="5"/>
  <c r="EK24" i="5"/>
  <c r="G20" i="14"/>
  <c r="H20" i="14"/>
  <c r="I20" i="14"/>
  <c r="EI25" i="5"/>
  <c r="EJ25" i="5"/>
  <c r="EK25" i="5"/>
  <c r="G21" i="14"/>
  <c r="H21" i="14"/>
  <c r="I21" i="14"/>
  <c r="EI26" i="5"/>
  <c r="EJ26" i="5"/>
  <c r="EK26" i="5"/>
  <c r="G22" i="14"/>
  <c r="H22" i="14"/>
  <c r="I22" i="14"/>
  <c r="EI27" i="5"/>
  <c r="EJ27" i="5"/>
  <c r="EK27" i="5"/>
  <c r="G23" i="14"/>
  <c r="H23" i="14"/>
  <c r="I23" i="14"/>
  <c r="EI28" i="5"/>
  <c r="EJ28" i="5"/>
  <c r="EK28" i="5"/>
  <c r="G24" i="14"/>
  <c r="H24" i="14"/>
  <c r="I24" i="14"/>
  <c r="EI29" i="5"/>
  <c r="EJ29" i="5"/>
  <c r="EK29" i="5"/>
  <c r="G25" i="14"/>
  <c r="H25" i="14"/>
  <c r="I25" i="14"/>
  <c r="EI30" i="5"/>
  <c r="EJ30" i="5"/>
  <c r="EK30" i="5"/>
  <c r="G26" i="14"/>
  <c r="H26" i="14"/>
  <c r="I26" i="14"/>
  <c r="EI31" i="5"/>
  <c r="EJ31" i="5"/>
  <c r="EK31" i="5"/>
  <c r="G27" i="14"/>
  <c r="H27" i="14"/>
  <c r="I27" i="14"/>
  <c r="EI32" i="5"/>
  <c r="EJ32" i="5"/>
  <c r="EK32" i="5"/>
  <c r="G28" i="14"/>
  <c r="H28" i="14"/>
  <c r="I28" i="14"/>
  <c r="EI33" i="5"/>
  <c r="EJ33" i="5"/>
  <c r="EK33" i="5"/>
  <c r="G29" i="14"/>
  <c r="H29" i="14"/>
  <c r="I29" i="14"/>
  <c r="EI34" i="5"/>
  <c r="EJ34" i="5"/>
  <c r="EK34" i="5"/>
  <c r="G30" i="14"/>
  <c r="H30" i="14"/>
  <c r="I30" i="14"/>
  <c r="EI35" i="5"/>
  <c r="EJ35" i="5"/>
  <c r="EK35" i="5"/>
  <c r="G31" i="14"/>
  <c r="H31" i="14"/>
  <c r="I31" i="14"/>
  <c r="EI36" i="5"/>
  <c r="EJ36" i="5"/>
  <c r="EK36" i="5"/>
  <c r="G32" i="14"/>
  <c r="H32" i="14"/>
  <c r="I32" i="14"/>
  <c r="EI37" i="5"/>
  <c r="EJ37" i="5"/>
  <c r="EK37" i="5"/>
  <c r="G33" i="14"/>
  <c r="H33" i="14"/>
  <c r="I33" i="14"/>
  <c r="EI38" i="5"/>
  <c r="EJ38" i="5"/>
  <c r="EK38" i="5"/>
  <c r="G34" i="14"/>
  <c r="H34" i="14"/>
  <c r="I34" i="14"/>
  <c r="EI39" i="5"/>
  <c r="EJ39" i="5"/>
  <c r="EK39" i="5"/>
  <c r="G35" i="14"/>
  <c r="H35" i="14"/>
  <c r="I35" i="14"/>
  <c r="EI40" i="5"/>
  <c r="EJ40" i="5"/>
  <c r="EK40" i="5"/>
  <c r="G36" i="14"/>
  <c r="H36" i="14"/>
  <c r="I36" i="14"/>
  <c r="EI41" i="5"/>
  <c r="EJ41" i="5"/>
  <c r="EK41" i="5"/>
  <c r="G37" i="14"/>
  <c r="H37" i="14"/>
  <c r="I37" i="14"/>
  <c r="EI42" i="5"/>
  <c r="EJ42" i="5"/>
  <c r="EK42" i="5"/>
  <c r="G38" i="14"/>
  <c r="H38" i="14"/>
  <c r="I38" i="14"/>
  <c r="EI50" i="5"/>
  <c r="EJ50" i="5"/>
  <c r="EK50" i="5"/>
  <c r="H40" i="14" s="1"/>
  <c r="EN50" i="5"/>
  <c r="EO50" i="5"/>
  <c r="GO50" i="5" s="1"/>
  <c r="ER50" i="5"/>
  <c r="GJ50" i="5"/>
  <c r="G40" i="14" s="1"/>
  <c r="GK50" i="5"/>
  <c r="GL50" i="5"/>
  <c r="EI51" i="5"/>
  <c r="EJ51" i="5"/>
  <c r="EK51" i="5"/>
  <c r="H41" i="14" s="1"/>
  <c r="EN51" i="5"/>
  <c r="EO51" i="5"/>
  <c r="GO51" i="5" s="1"/>
  <c r="ER51" i="5"/>
  <c r="GJ51" i="5"/>
  <c r="G41" i="14" s="1"/>
  <c r="GK51" i="5"/>
  <c r="GL51" i="5"/>
  <c r="EI52" i="5"/>
  <c r="EJ52" i="5"/>
  <c r="EK52" i="5"/>
  <c r="H42" i="14" s="1"/>
  <c r="EN52" i="5"/>
  <c r="EO52" i="5"/>
  <c r="GO52" i="5" s="1"/>
  <c r="ER52" i="5"/>
  <c r="A49" i="14" s="1"/>
  <c r="GJ52" i="5"/>
  <c r="G42" i="14" s="1"/>
  <c r="GK52" i="5"/>
  <c r="GL52" i="5"/>
  <c r="EJ57" i="5"/>
  <c r="FT19" i="5" s="1"/>
  <c r="EL604" i="10" s="1"/>
  <c r="EI60" i="5"/>
  <c r="EJ60" i="5"/>
  <c r="EK60" i="5"/>
  <c r="ER60" i="5"/>
  <c r="A45" i="14" s="1"/>
  <c r="EM60" i="5"/>
  <c r="EN60" i="5"/>
  <c r="EO60" i="5"/>
  <c r="GO60" i="5" s="1"/>
  <c r="GI60" i="5"/>
  <c r="EI72" i="5"/>
  <c r="EJ72" i="5"/>
  <c r="EK72" i="5"/>
  <c r="EN72" i="5"/>
  <c r="EO72" i="5"/>
  <c r="GO72" i="5" s="1"/>
  <c r="ER72" i="5"/>
  <c r="GI72" i="5"/>
  <c r="EI73" i="5"/>
  <c r="EJ73" i="5"/>
  <c r="EK73" i="5"/>
  <c r="EN73" i="5"/>
  <c r="EO73" i="5"/>
  <c r="GO73" i="5" s="1"/>
  <c r="ER73" i="5"/>
  <c r="GI73" i="5"/>
  <c r="EI74" i="5"/>
  <c r="EJ74" i="5"/>
  <c r="EK74" i="5"/>
  <c r="EN74" i="5"/>
  <c r="EO74" i="5"/>
  <c r="GO74" i="5" s="1"/>
  <c r="ER74" i="5"/>
  <c r="GI74" i="5"/>
  <c r="EI18" i="4"/>
  <c r="EJ18" i="4"/>
  <c r="EK18" i="4"/>
  <c r="G14" i="13"/>
  <c r="H14" i="13"/>
  <c r="I14" i="13"/>
  <c r="EI19" i="4"/>
  <c r="EJ19" i="4"/>
  <c r="EK19" i="4"/>
  <c r="G15" i="13"/>
  <c r="H15" i="13"/>
  <c r="I15" i="13"/>
  <c r="EI20" i="4"/>
  <c r="EJ20" i="4"/>
  <c r="EK20" i="4"/>
  <c r="G16" i="13"/>
  <c r="H16" i="13"/>
  <c r="I16" i="13"/>
  <c r="EI21" i="4"/>
  <c r="EJ21" i="4"/>
  <c r="EK21" i="4"/>
  <c r="G17" i="13"/>
  <c r="H17" i="13"/>
  <c r="I17" i="13"/>
  <c r="EI22" i="4"/>
  <c r="EJ22" i="4"/>
  <c r="EK22" i="4"/>
  <c r="G18" i="13"/>
  <c r="H18" i="13"/>
  <c r="I18" i="13"/>
  <c r="EI23" i="4"/>
  <c r="EJ23" i="4"/>
  <c r="EK23" i="4"/>
  <c r="G19" i="13"/>
  <c r="H19" i="13"/>
  <c r="I19" i="13"/>
  <c r="EI24" i="4"/>
  <c r="EJ24" i="4"/>
  <c r="EK24" i="4"/>
  <c r="G20" i="13"/>
  <c r="H20" i="13"/>
  <c r="I20" i="13"/>
  <c r="EI25" i="4"/>
  <c r="EJ25" i="4"/>
  <c r="EK25" i="4"/>
  <c r="G21" i="13"/>
  <c r="H21" i="13"/>
  <c r="I21" i="13"/>
  <c r="EI26" i="4"/>
  <c r="EJ26" i="4"/>
  <c r="EK26" i="4"/>
  <c r="G22" i="13"/>
  <c r="H22" i="13"/>
  <c r="I22" i="13"/>
  <c r="EI27" i="4"/>
  <c r="EJ27" i="4"/>
  <c r="EK27" i="4"/>
  <c r="G23" i="13"/>
  <c r="H23" i="13"/>
  <c r="I23" i="13"/>
  <c r="EI28" i="4"/>
  <c r="EJ28" i="4"/>
  <c r="EK28" i="4"/>
  <c r="G24" i="13"/>
  <c r="H24" i="13"/>
  <c r="I24" i="13"/>
  <c r="EI29" i="4"/>
  <c r="EJ29" i="4"/>
  <c r="EK29" i="4"/>
  <c r="G25" i="13"/>
  <c r="H25" i="13"/>
  <c r="I25" i="13"/>
  <c r="EI30" i="4"/>
  <c r="EJ30" i="4"/>
  <c r="EK30" i="4"/>
  <c r="G26" i="13"/>
  <c r="H26" i="13"/>
  <c r="I26" i="13"/>
  <c r="EI31" i="4"/>
  <c r="EJ31" i="4"/>
  <c r="EK31" i="4"/>
  <c r="G27" i="13"/>
  <c r="H27" i="13"/>
  <c r="I27" i="13"/>
  <c r="EI32" i="4"/>
  <c r="EJ32" i="4"/>
  <c r="EK32" i="4"/>
  <c r="G28" i="13"/>
  <c r="H28" i="13"/>
  <c r="I28" i="13"/>
  <c r="EI33" i="4"/>
  <c r="EJ33" i="4"/>
  <c r="EK33" i="4"/>
  <c r="G29" i="13"/>
  <c r="H29" i="13"/>
  <c r="I29" i="13"/>
  <c r="EI34" i="4"/>
  <c r="EJ34" i="4"/>
  <c r="EK34" i="4"/>
  <c r="G30" i="13"/>
  <c r="H30" i="13"/>
  <c r="I30" i="13"/>
  <c r="EI35" i="4"/>
  <c r="EJ35" i="4"/>
  <c r="EK35" i="4"/>
  <c r="G31" i="13"/>
  <c r="H31" i="13"/>
  <c r="I31" i="13"/>
  <c r="EI36" i="4"/>
  <c r="EJ36" i="4"/>
  <c r="EK36" i="4"/>
  <c r="G32" i="13"/>
  <c r="H32" i="13"/>
  <c r="I32" i="13"/>
  <c r="EI37" i="4"/>
  <c r="EJ37" i="4"/>
  <c r="EK37" i="4"/>
  <c r="G33" i="13"/>
  <c r="H33" i="13"/>
  <c r="I33" i="13"/>
  <c r="EI38" i="4"/>
  <c r="EJ38" i="4"/>
  <c r="EK38" i="4"/>
  <c r="G34" i="13"/>
  <c r="H34" i="13"/>
  <c r="I34" i="13"/>
  <c r="EI39" i="4"/>
  <c r="EJ39" i="4"/>
  <c r="EK39" i="4"/>
  <c r="G35" i="13"/>
  <c r="H35" i="13"/>
  <c r="I35" i="13"/>
  <c r="EI47" i="4"/>
  <c r="EJ47" i="4"/>
  <c r="EK47" i="4"/>
  <c r="GK47" i="4"/>
  <c r="G37" i="13" s="1"/>
  <c r="GL47" i="4"/>
  <c r="H37" i="13" s="1"/>
  <c r="GM47" i="4"/>
  <c r="I37" i="13" s="1"/>
  <c r="EI48" i="4"/>
  <c r="EJ48" i="4"/>
  <c r="EK48" i="4"/>
  <c r="GK48" i="4"/>
  <c r="G38" i="13" s="1"/>
  <c r="GL48" i="4"/>
  <c r="H38" i="13" s="1"/>
  <c r="GM48" i="4"/>
  <c r="I38" i="13" s="1"/>
  <c r="EI49" i="4"/>
  <c r="EJ49" i="4"/>
  <c r="EK49" i="4"/>
  <c r="ER49" i="4"/>
  <c r="GK49" i="4"/>
  <c r="G39" i="13" s="1"/>
  <c r="GL49" i="4"/>
  <c r="H39" i="13" s="1"/>
  <c r="GM49" i="4"/>
  <c r="I39" i="13" s="1"/>
  <c r="EP50" i="4"/>
  <c r="GJ54" i="4"/>
  <c r="GK54" i="4"/>
  <c r="GL54" i="4"/>
  <c r="EI57" i="4"/>
  <c r="EJ57" i="4"/>
  <c r="EK57" i="4"/>
  <c r="FH57" i="4"/>
  <c r="ER57" i="4"/>
  <c r="A46" i="13" s="1"/>
  <c r="EI69" i="4"/>
  <c r="EJ69" i="4"/>
  <c r="EK69" i="4"/>
  <c r="ER69" i="4"/>
  <c r="GJ69" i="4"/>
  <c r="EI70" i="4"/>
  <c r="EJ70" i="4"/>
  <c r="EK70" i="4"/>
  <c r="ER70" i="4"/>
  <c r="GJ70" i="4"/>
  <c r="EI71" i="4"/>
  <c r="EJ71" i="4"/>
  <c r="EK71" i="4"/>
  <c r="ER71" i="4"/>
  <c r="GJ71" i="4"/>
  <c r="EI17" i="3"/>
  <c r="EK17" i="3"/>
  <c r="ER17" i="3"/>
  <c r="G13" i="12"/>
  <c r="H13" i="12"/>
  <c r="I13" i="12"/>
  <c r="EI18" i="3"/>
  <c r="EJ18" i="3"/>
  <c r="EK18" i="3"/>
  <c r="G14" i="12"/>
  <c r="H14" i="12"/>
  <c r="I14" i="12"/>
  <c r="EI19" i="3"/>
  <c r="EJ19" i="3"/>
  <c r="EK19" i="3"/>
  <c r="G15" i="12"/>
  <c r="H15" i="12"/>
  <c r="I15" i="12"/>
  <c r="EI21" i="3"/>
  <c r="EJ21" i="3"/>
  <c r="EK21" i="3"/>
  <c r="EI22" i="3"/>
  <c r="EJ22" i="3"/>
  <c r="EK22" i="3"/>
  <c r="G18" i="12"/>
  <c r="H18" i="12"/>
  <c r="I18" i="12"/>
  <c r="EI23" i="3"/>
  <c r="EJ23" i="3"/>
  <c r="EK23" i="3"/>
  <c r="G19" i="12"/>
  <c r="H19" i="12"/>
  <c r="I19" i="12"/>
  <c r="EI24" i="3"/>
  <c r="EJ24" i="3"/>
  <c r="EK24" i="3"/>
  <c r="G20" i="12"/>
  <c r="H20" i="12"/>
  <c r="I20" i="12"/>
  <c r="EI25" i="3"/>
  <c r="EJ25" i="3"/>
  <c r="EK25" i="3"/>
  <c r="G21" i="12"/>
  <c r="H21" i="12"/>
  <c r="I21" i="12"/>
  <c r="EI26" i="3"/>
  <c r="EJ26" i="3"/>
  <c r="EK26" i="3"/>
  <c r="G22" i="12"/>
  <c r="H22" i="12"/>
  <c r="I22" i="12"/>
  <c r="EI27" i="3"/>
  <c r="EJ27" i="3"/>
  <c r="EK27" i="3"/>
  <c r="G23" i="12"/>
  <c r="H23" i="12"/>
  <c r="I23" i="12"/>
  <c r="EI28" i="3"/>
  <c r="EJ28" i="3"/>
  <c r="EK28" i="3"/>
  <c r="G24" i="12"/>
  <c r="H24" i="12"/>
  <c r="I24" i="12"/>
  <c r="EI29" i="3"/>
  <c r="EJ29" i="3"/>
  <c r="EK29" i="3"/>
  <c r="G25" i="12"/>
  <c r="H25" i="12"/>
  <c r="I25" i="12"/>
  <c r="EI30" i="3"/>
  <c r="EJ30" i="3"/>
  <c r="EK30" i="3"/>
  <c r="G26" i="12"/>
  <c r="H26" i="12"/>
  <c r="I26" i="12"/>
  <c r="EI31" i="3"/>
  <c r="EJ31" i="3"/>
  <c r="EK31" i="3"/>
  <c r="G27" i="12"/>
  <c r="H27" i="12"/>
  <c r="I27" i="12"/>
  <c r="EI32" i="3"/>
  <c r="EJ32" i="3"/>
  <c r="EK32" i="3"/>
  <c r="G28" i="12"/>
  <c r="H28" i="12"/>
  <c r="I28" i="12"/>
  <c r="EI33" i="3"/>
  <c r="EJ33" i="3"/>
  <c r="EK33" i="3"/>
  <c r="G29" i="12"/>
  <c r="H29" i="12"/>
  <c r="I29" i="12"/>
  <c r="EI34" i="3"/>
  <c r="EJ34" i="3"/>
  <c r="EK34" i="3"/>
  <c r="G30" i="12"/>
  <c r="H30" i="12"/>
  <c r="I30" i="12"/>
  <c r="EP35" i="3"/>
  <c r="GV34" i="3" s="1"/>
  <c r="EI42" i="3"/>
  <c r="EJ42" i="3"/>
  <c r="EK42" i="3"/>
  <c r="EO42" i="3"/>
  <c r="GQ42" i="3" s="1"/>
  <c r="ER42" i="3"/>
  <c r="GL42" i="3"/>
  <c r="G32" i="12" s="1"/>
  <c r="GM42" i="3"/>
  <c r="H32" i="12" s="1"/>
  <c r="GN42" i="3"/>
  <c r="I32" i="12" s="1"/>
  <c r="EI43" i="3"/>
  <c r="EJ43" i="3"/>
  <c r="EK43" i="3"/>
  <c r="EN43" i="3"/>
  <c r="EO43" i="3"/>
  <c r="GQ43" i="3" s="1"/>
  <c r="ER43" i="3"/>
  <c r="G33" i="12"/>
  <c r="H33" i="12"/>
  <c r="I33" i="12"/>
  <c r="EI44" i="3"/>
  <c r="EJ44" i="3"/>
  <c r="EK44" i="3"/>
  <c r="EO44" i="3"/>
  <c r="GQ44" i="3" s="1"/>
  <c r="G34" i="12"/>
  <c r="H34" i="12"/>
  <c r="I34" i="12"/>
  <c r="GV44" i="3"/>
  <c r="EI52" i="3"/>
  <c r="EJ52" i="3"/>
  <c r="EK52" i="3"/>
  <c r="EL52" i="3"/>
  <c r="EI63" i="3"/>
  <c r="EJ63" i="3"/>
  <c r="EK63" i="3"/>
  <c r="EL63" i="3"/>
  <c r="ER63" i="3" s="1"/>
  <c r="EM63" i="3"/>
  <c r="B39" i="12" s="1"/>
  <c r="EO63" i="3"/>
  <c r="GQ63" i="3" s="1"/>
  <c r="EI64" i="3"/>
  <c r="EJ64" i="3"/>
  <c r="EK64" i="3"/>
  <c r="EL64" i="3"/>
  <c r="EM64" i="3"/>
  <c r="EO64" i="3"/>
  <c r="GQ64" i="3" s="1"/>
  <c r="EI65" i="3"/>
  <c r="EJ65" i="3"/>
  <c r="EK65" i="3"/>
  <c r="EL65" i="3"/>
  <c r="EM65" i="3"/>
  <c r="EO65" i="3"/>
  <c r="GQ65" i="3" s="1"/>
  <c r="ER65" i="3"/>
  <c r="EI66" i="3"/>
  <c r="EJ66" i="3"/>
  <c r="EK66" i="3"/>
  <c r="EL66" i="3"/>
  <c r="EM66" i="3"/>
  <c r="EO66" i="3"/>
  <c r="GQ66" i="3" s="1"/>
  <c r="ER66" i="3"/>
  <c r="EI67" i="3"/>
  <c r="EJ67" i="3"/>
  <c r="EK67" i="3"/>
  <c r="EL67" i="3"/>
  <c r="EM67" i="3"/>
  <c r="EO67" i="3"/>
  <c r="GQ67" i="3" s="1"/>
  <c r="ER67" i="3"/>
  <c r="EI68" i="3"/>
  <c r="EJ68" i="3"/>
  <c r="EK68" i="3"/>
  <c r="EL68" i="3"/>
  <c r="EM68" i="3"/>
  <c r="EO68" i="3"/>
  <c r="GQ68" i="3" s="1"/>
  <c r="ER68" i="3"/>
  <c r="EI69" i="3"/>
  <c r="EJ69" i="3"/>
  <c r="EK69" i="3"/>
  <c r="EL69" i="3"/>
  <c r="EM69" i="3"/>
  <c r="EO69" i="3"/>
  <c r="GQ69" i="3" s="1"/>
  <c r="ER69" i="3"/>
  <c r="EI70" i="3"/>
  <c r="EJ70" i="3"/>
  <c r="EK70" i="3"/>
  <c r="EL70" i="3"/>
  <c r="EM70" i="3"/>
  <c r="EO70" i="3"/>
  <c r="GQ70" i="3" s="1"/>
  <c r="ER70" i="3"/>
  <c r="EI71" i="3"/>
  <c r="EJ71" i="3"/>
  <c r="EK71" i="3"/>
  <c r="EL71" i="3"/>
  <c r="EM71" i="3"/>
  <c r="EO71" i="3"/>
  <c r="GQ71" i="3" s="1"/>
  <c r="ER71" i="3"/>
  <c r="EH62" i="2"/>
  <c r="AI64" i="2"/>
  <c r="EK143" i="2"/>
  <c r="R138" i="10" s="1"/>
  <c r="E27" i="20" s="1"/>
  <c r="D27" i="20" s="1"/>
  <c r="F27" i="20" s="1"/>
  <c r="EM143" i="2"/>
  <c r="EN143" i="2"/>
  <c r="EO146" i="2"/>
  <c r="EM146" i="2"/>
  <c r="EI147" i="2"/>
  <c r="EM147" i="2"/>
  <c r="EH148" i="2"/>
  <c r="B202" i="10" s="1"/>
  <c r="EI148" i="2"/>
  <c r="EM148" i="2"/>
  <c r="EH149" i="2"/>
  <c r="B203" i="10" s="1"/>
  <c r="EI149" i="2"/>
  <c r="EM149" i="2"/>
  <c r="EH157" i="2"/>
  <c r="EH158" i="2"/>
  <c r="EH159" i="2"/>
  <c r="EH160" i="2"/>
  <c r="G7" i="23" l="1"/>
  <c r="J7" i="23" s="1"/>
  <c r="B2" i="24" s="1"/>
  <c r="G20" i="20"/>
  <c r="F20" i="20" s="1"/>
  <c r="E14" i="20"/>
  <c r="D14" i="20" s="1"/>
  <c r="F14" i="20" s="1"/>
  <c r="G19" i="23"/>
  <c r="J19" i="23" s="1"/>
  <c r="N2" i="24" s="1"/>
  <c r="E17" i="20"/>
  <c r="D17" i="20" s="1"/>
  <c r="F17" i="20" s="1"/>
  <c r="G24" i="23"/>
  <c r="J24" i="23" s="1"/>
  <c r="S2" i="24" s="1"/>
  <c r="E13" i="20"/>
  <c r="D13" i="20" s="1"/>
  <c r="F13" i="20" s="1"/>
  <c r="G18" i="23"/>
  <c r="J18" i="23" s="1"/>
  <c r="M2" i="24" s="1"/>
  <c r="E22" i="20"/>
  <c r="D22" i="20" s="1"/>
  <c r="F22" i="20" s="1"/>
  <c r="E21" i="20"/>
  <c r="ET63" i="3"/>
  <c r="GO59" i="5"/>
  <c r="ET60" i="5"/>
  <c r="ET50" i="5"/>
  <c r="ET64" i="3"/>
  <c r="ET74" i="5"/>
  <c r="ET73" i="5"/>
  <c r="ET72" i="5"/>
  <c r="ET51" i="5"/>
  <c r="ET52" i="5"/>
  <c r="ET71" i="3"/>
  <c r="ET70" i="3"/>
  <c r="ET69" i="3"/>
  <c r="ET68" i="3"/>
  <c r="ET67" i="3"/>
  <c r="ET66" i="3"/>
  <c r="ET65" i="3"/>
  <c r="GQ39" i="3"/>
  <c r="ET42" i="3"/>
  <c r="ET43" i="3"/>
  <c r="ET44" i="3"/>
  <c r="EP64" i="6"/>
  <c r="EO149" i="2"/>
  <c r="AC203" i="10"/>
  <c r="EO148" i="2"/>
  <c r="AC202" i="10"/>
  <c r="EO147" i="2"/>
  <c r="AC201" i="10"/>
  <c r="EH54" i="6"/>
  <c r="H41" i="15"/>
  <c r="EK54" i="6"/>
  <c r="G41" i="15"/>
  <c r="EJ54" i="6"/>
  <c r="EJ48" i="6" s="1"/>
  <c r="FT18" i="6" s="1"/>
  <c r="EL597" i="10" s="1"/>
  <c r="F41" i="15"/>
  <c r="EI54" i="6"/>
  <c r="EH45" i="3"/>
  <c r="EK35" i="3"/>
  <c r="EI35" i="3"/>
  <c r="EJ35" i="3"/>
  <c r="EJ14" i="3" s="1"/>
  <c r="EH35" i="3"/>
  <c r="EI45" i="3"/>
  <c r="EK45" i="3"/>
  <c r="EJ45" i="3"/>
  <c r="EJ39" i="3" s="1"/>
  <c r="A50" i="15"/>
  <c r="EJ44" i="6"/>
  <c r="EJ14" i="6" s="1"/>
  <c r="FB14" i="6" s="1"/>
  <c r="FX17" i="6" s="1"/>
  <c r="EI44" i="6"/>
  <c r="EH44" i="6"/>
  <c r="EK44" i="6"/>
  <c r="EP49" i="4"/>
  <c r="EP48" i="4"/>
  <c r="EP60" i="4" s="1"/>
  <c r="B48" i="14"/>
  <c r="B45" i="14"/>
  <c r="A45" i="13"/>
  <c r="A44" i="13"/>
  <c r="A47" i="15"/>
  <c r="A47" i="14"/>
  <c r="A48" i="14"/>
  <c r="A46" i="14"/>
  <c r="A46" i="15"/>
  <c r="EP61" i="6"/>
  <c r="EP65" i="6" s="1"/>
  <c r="EP62" i="6"/>
  <c r="EP63" i="6"/>
  <c r="R139" i="10"/>
  <c r="E29" i="20" s="1"/>
  <c r="D29" i="20" s="1"/>
  <c r="F29" i="20" s="1"/>
  <c r="M139" i="10"/>
  <c r="E28" i="20" s="1"/>
  <c r="D28" i="20" s="1"/>
  <c r="F28" i="20" s="1"/>
  <c r="R36" i="11"/>
  <c r="A42" i="13"/>
  <c r="A43" i="13"/>
  <c r="EP59" i="4"/>
  <c r="EP58" i="4"/>
  <c r="EW71" i="3"/>
  <c r="EX71" i="3" s="1"/>
  <c r="EV71" i="3" s="1"/>
  <c r="EY71" i="3"/>
  <c r="FH71" i="3"/>
  <c r="FE71" i="3"/>
  <c r="FB71" i="3"/>
  <c r="EY70" i="3"/>
  <c r="FC70" i="3"/>
  <c r="FD70" i="3" s="1"/>
  <c r="FH70" i="3"/>
  <c r="FB70" i="3"/>
  <c r="FE70" i="3"/>
  <c r="EW70" i="3"/>
  <c r="EX70" i="3" s="1"/>
  <c r="EV70" i="3" s="1"/>
  <c r="EY69" i="3"/>
  <c r="FC69" i="3"/>
  <c r="FD69" i="3" s="1"/>
  <c r="FH69" i="3"/>
  <c r="FE69" i="3"/>
  <c r="EW69" i="3"/>
  <c r="EX69" i="3" s="1"/>
  <c r="EV69" i="3" s="1"/>
  <c r="FB69" i="3"/>
  <c r="FC68" i="3"/>
  <c r="FD68" i="3" s="1"/>
  <c r="FH68" i="3"/>
  <c r="FE68" i="3"/>
  <c r="EW68" i="3"/>
  <c r="EX68" i="3" s="1"/>
  <c r="EV68" i="3" s="1"/>
  <c r="FB68" i="3"/>
  <c r="EY68" i="3"/>
  <c r="FH67" i="3"/>
  <c r="FE67" i="3"/>
  <c r="EW67" i="3"/>
  <c r="EX67" i="3" s="1"/>
  <c r="EV67" i="3" s="1"/>
  <c r="FB67" i="3"/>
  <c r="EY67" i="3"/>
  <c r="FA67" i="3" s="1"/>
  <c r="FC67" i="3"/>
  <c r="FD67" i="3" s="1"/>
  <c r="FE66" i="3"/>
  <c r="EY66" i="3"/>
  <c r="EW66" i="3"/>
  <c r="EX66" i="3" s="1"/>
  <c r="EV66" i="3" s="1"/>
  <c r="FB66" i="3"/>
  <c r="FC66" i="3"/>
  <c r="FD66" i="3" s="1"/>
  <c r="FH66" i="3"/>
  <c r="EW65" i="3"/>
  <c r="EX65" i="3" s="1"/>
  <c r="EV65" i="3" s="1"/>
  <c r="FE65" i="3"/>
  <c r="FC65" i="3"/>
  <c r="FD65" i="3" s="1"/>
  <c r="FB65" i="3"/>
  <c r="EY65" i="3"/>
  <c r="FH65" i="3"/>
  <c r="FE64" i="3"/>
  <c r="EW64" i="3"/>
  <c r="EX64" i="3" s="1"/>
  <c r="EV64" i="3" s="1"/>
  <c r="FH64" i="3"/>
  <c r="EY64" i="3"/>
  <c r="FC64" i="3"/>
  <c r="FD64" i="3" s="1"/>
  <c r="FB64" i="3"/>
  <c r="FE63" i="3"/>
  <c r="EW63" i="3"/>
  <c r="EX63" i="3" s="1"/>
  <c r="EV63" i="3" s="1"/>
  <c r="FB63" i="3"/>
  <c r="EY63" i="3"/>
  <c r="FC63" i="3"/>
  <c r="FD63" i="3" s="1"/>
  <c r="FH63" i="3"/>
  <c r="EY43" i="3"/>
  <c r="FB43" i="3"/>
  <c r="FE43" i="3"/>
  <c r="EP57" i="4"/>
  <c r="FC44" i="3"/>
  <c r="FD44" i="3" s="1"/>
  <c r="EY44" i="3"/>
  <c r="FB44" i="3"/>
  <c r="EW44" i="3"/>
  <c r="EX44" i="3" s="1"/>
  <c r="EV44" i="3" s="1"/>
  <c r="FE44" i="3"/>
  <c r="FC74" i="5"/>
  <c r="FD74" i="5" s="1"/>
  <c r="FH74" i="5"/>
  <c r="EW74" i="5"/>
  <c r="EX74" i="5" s="1"/>
  <c r="EY74" i="5"/>
  <c r="FB74" i="5"/>
  <c r="FE74" i="5"/>
  <c r="FB73" i="5"/>
  <c r="FC73" i="5"/>
  <c r="FD73" i="5" s="1"/>
  <c r="FE73" i="5"/>
  <c r="FH73" i="5"/>
  <c r="EW73" i="5"/>
  <c r="EX73" i="5" s="1"/>
  <c r="EY73" i="5"/>
  <c r="EW72" i="5"/>
  <c r="EX72" i="5" s="1"/>
  <c r="EY72" i="5"/>
  <c r="FB72" i="5"/>
  <c r="FE72" i="5"/>
  <c r="FH72" i="5"/>
  <c r="FC72" i="5"/>
  <c r="FD72" i="5" s="1"/>
  <c r="FH60" i="5"/>
  <c r="FE60" i="5"/>
  <c r="FB60" i="5"/>
  <c r="EW60" i="5"/>
  <c r="EX60" i="5" s="1"/>
  <c r="EV60" i="5" s="1"/>
  <c r="I46" i="14" s="1"/>
  <c r="FC60" i="5"/>
  <c r="FD60" i="5" s="1"/>
  <c r="EY60" i="5"/>
  <c r="FB52" i="5"/>
  <c r="FE52" i="5"/>
  <c r="FH52" i="5"/>
  <c r="EW52" i="5"/>
  <c r="EX52" i="5" s="1"/>
  <c r="EY52" i="5"/>
  <c r="FC52" i="5"/>
  <c r="FD52" i="5" s="1"/>
  <c r="EY51" i="5"/>
  <c r="FB51" i="5"/>
  <c r="FC51" i="5"/>
  <c r="FD51" i="5" s="1"/>
  <c r="FE51" i="5"/>
  <c r="FH51" i="5"/>
  <c r="EW51" i="5"/>
  <c r="EX51" i="5" s="1"/>
  <c r="FH50" i="5"/>
  <c r="FC50" i="5"/>
  <c r="FD50" i="5" s="1"/>
  <c r="EY50" i="5"/>
  <c r="FE50" i="5"/>
  <c r="FB50" i="5"/>
  <c r="EW50" i="5"/>
  <c r="EX50" i="5" s="1"/>
  <c r="EV50" i="5" s="1"/>
  <c r="I45" i="14" s="1"/>
  <c r="FB17" i="3"/>
  <c r="FC17" i="3"/>
  <c r="FD17" i="3" s="1"/>
  <c r="FE17" i="3"/>
  <c r="FH17" i="3"/>
  <c r="EQ17" i="3"/>
  <c r="EY17" i="3"/>
  <c r="EY35" i="3" s="1"/>
  <c r="EW17" i="3"/>
  <c r="EX17" i="3" s="1"/>
  <c r="EV17" i="3" s="1"/>
  <c r="F42" i="14"/>
  <c r="F41" i="14"/>
  <c r="FH27" i="4"/>
  <c r="FC27" i="4"/>
  <c r="FD27" i="4" s="1"/>
  <c r="FE27" i="4"/>
  <c r="FE28" i="4"/>
  <c r="FH28" i="4"/>
  <c r="FC28" i="4"/>
  <c r="FD28" i="4" s="1"/>
  <c r="FC29" i="4"/>
  <c r="FD29" i="4" s="1"/>
  <c r="FE29" i="4"/>
  <c r="FH29" i="4"/>
  <c r="FH30" i="4"/>
  <c r="FE30" i="4"/>
  <c r="FC30" i="4"/>
  <c r="FD30" i="4" s="1"/>
  <c r="FE18" i="4"/>
  <c r="FC18" i="4"/>
  <c r="FD18" i="4" s="1"/>
  <c r="FH18" i="4"/>
  <c r="FC39" i="4"/>
  <c r="FD39" i="4" s="1"/>
  <c r="FE39" i="4"/>
  <c r="FH39" i="4"/>
  <c r="FC31" i="4"/>
  <c r="FD31" i="4" s="1"/>
  <c r="FE31" i="4"/>
  <c r="FH31" i="4"/>
  <c r="FE19" i="4"/>
  <c r="FH19" i="4"/>
  <c r="FC19" i="4"/>
  <c r="FD19" i="4" s="1"/>
  <c r="FC48" i="4"/>
  <c r="FD48" i="4" s="1"/>
  <c r="FE48" i="4"/>
  <c r="FH48" i="4"/>
  <c r="FC20" i="4"/>
  <c r="FD20" i="4" s="1"/>
  <c r="FE20" i="4"/>
  <c r="FH20" i="4"/>
  <c r="FH32" i="4"/>
  <c r="FE32" i="4"/>
  <c r="FC32" i="4"/>
  <c r="FD32" i="4" s="1"/>
  <c r="FE49" i="4"/>
  <c r="FH49" i="4"/>
  <c r="FC49" i="4"/>
  <c r="FD49" i="4" s="1"/>
  <c r="FE33" i="4"/>
  <c r="FC33" i="4"/>
  <c r="FD33" i="4" s="1"/>
  <c r="FH33" i="4"/>
  <c r="FE21" i="4"/>
  <c r="FH21" i="4"/>
  <c r="FC21" i="4"/>
  <c r="FD21" i="4" s="1"/>
  <c r="FE34" i="4"/>
  <c r="FC34" i="4"/>
  <c r="FD34" i="4" s="1"/>
  <c r="FH34" i="4"/>
  <c r="FC22" i="4"/>
  <c r="FD22" i="4" s="1"/>
  <c r="FE22" i="4"/>
  <c r="FH22" i="4"/>
  <c r="FC35" i="4"/>
  <c r="FD35" i="4" s="1"/>
  <c r="FE35" i="4"/>
  <c r="FH35" i="4"/>
  <c r="FC23" i="4"/>
  <c r="FD23" i="4" s="1"/>
  <c r="FE23" i="4"/>
  <c r="FH23" i="4"/>
  <c r="FH36" i="4"/>
  <c r="FC36" i="4"/>
  <c r="FD36" i="4" s="1"/>
  <c r="FE36" i="4"/>
  <c r="FC24" i="4"/>
  <c r="FD24" i="4" s="1"/>
  <c r="FE24" i="4"/>
  <c r="FH24" i="4"/>
  <c r="FE71" i="4"/>
  <c r="FC71" i="4"/>
  <c r="FD71" i="4" s="1"/>
  <c r="FH71" i="4"/>
  <c r="FH70" i="4"/>
  <c r="FE70" i="4"/>
  <c r="FC70" i="4"/>
  <c r="FD70" i="4" s="1"/>
  <c r="FC69" i="4"/>
  <c r="FD69" i="4" s="1"/>
  <c r="FE69" i="4"/>
  <c r="FH69" i="4"/>
  <c r="FC37" i="4"/>
  <c r="FD37" i="4" s="1"/>
  <c r="FH37" i="4"/>
  <c r="FE37" i="4"/>
  <c r="FH25" i="4"/>
  <c r="FC25" i="4"/>
  <c r="FD25" i="4" s="1"/>
  <c r="FE25" i="4"/>
  <c r="FH38" i="4"/>
  <c r="FC38" i="4"/>
  <c r="FD38" i="4" s="1"/>
  <c r="FE38" i="4"/>
  <c r="FE26" i="4"/>
  <c r="FH26" i="4"/>
  <c r="FC26" i="4"/>
  <c r="FD26" i="4" s="1"/>
  <c r="FE57" i="4"/>
  <c r="FC57" i="4"/>
  <c r="FD57" i="4" s="1"/>
  <c r="FC47" i="4"/>
  <c r="FD47" i="4" s="1"/>
  <c r="FE47" i="4"/>
  <c r="FH47" i="4"/>
  <c r="GU70" i="4"/>
  <c r="EY70" i="4"/>
  <c r="EW70" i="4"/>
  <c r="EX70" i="4" s="1"/>
  <c r="EY37" i="4"/>
  <c r="EZ37" i="4" s="1"/>
  <c r="EY25" i="4"/>
  <c r="EZ25" i="4" s="1"/>
  <c r="GU71" i="4"/>
  <c r="EY71" i="4"/>
  <c r="EW71" i="4"/>
  <c r="EX71" i="4" s="1"/>
  <c r="GU69" i="4"/>
  <c r="EW69" i="4"/>
  <c r="EX69" i="4" s="1"/>
  <c r="EY69" i="4"/>
  <c r="EY38" i="4"/>
  <c r="EZ38" i="4" s="1"/>
  <c r="EY26" i="4"/>
  <c r="EY39" i="4"/>
  <c r="EZ39" i="4" s="1"/>
  <c r="EY27" i="4"/>
  <c r="EY28" i="4"/>
  <c r="EZ28" i="4" s="1"/>
  <c r="EY29" i="4"/>
  <c r="EZ29" i="4" s="1"/>
  <c r="EY30" i="4"/>
  <c r="FA30" i="4" s="1"/>
  <c r="EY18" i="4"/>
  <c r="EY31" i="4"/>
  <c r="EZ31" i="4" s="1"/>
  <c r="EY19" i="4"/>
  <c r="EW48" i="4"/>
  <c r="EX48" i="4" s="1"/>
  <c r="EY48" i="4"/>
  <c r="EY32" i="4"/>
  <c r="EZ32" i="4" s="1"/>
  <c r="EY20" i="4"/>
  <c r="EW49" i="4"/>
  <c r="EX49" i="4" s="1"/>
  <c r="EY49" i="4"/>
  <c r="EY33" i="4"/>
  <c r="EZ33" i="4" s="1"/>
  <c r="EY21" i="4"/>
  <c r="EZ21" i="4" s="1"/>
  <c r="EY34" i="4"/>
  <c r="EZ34" i="4" s="1"/>
  <c r="EY22" i="4"/>
  <c r="EY35" i="4"/>
  <c r="EY23" i="4"/>
  <c r="EZ23" i="4" s="1"/>
  <c r="EY36" i="4"/>
  <c r="EZ36" i="4" s="1"/>
  <c r="EY24" i="4"/>
  <c r="EZ24" i="4" s="1"/>
  <c r="EW57" i="4"/>
  <c r="EX57" i="4" s="1"/>
  <c r="EV57" i="4" s="1"/>
  <c r="I42" i="13" s="1"/>
  <c r="EY57" i="4"/>
  <c r="EY47" i="4"/>
  <c r="EW47" i="4"/>
  <c r="EX47" i="4" s="1"/>
  <c r="GU47" i="4"/>
  <c r="FE61" i="6"/>
  <c r="FE76" i="6" s="1"/>
  <c r="FC58" i="6" s="1"/>
  <c r="FC61" i="6"/>
  <c r="FD61" i="6" s="1"/>
  <c r="FC51" i="6"/>
  <c r="FD51" i="6" s="1"/>
  <c r="FE51" i="6"/>
  <c r="EY51" i="6"/>
  <c r="EW51" i="6"/>
  <c r="EX51" i="6" s="1"/>
  <c r="FB51" i="6"/>
  <c r="FH51" i="6"/>
  <c r="FH54" i="6" s="1"/>
  <c r="FB61" i="6"/>
  <c r="FB76" i="6" s="1"/>
  <c r="EW61" i="6"/>
  <c r="EX61" i="6" s="1"/>
  <c r="FA61" i="6" s="1"/>
  <c r="FA76" i="6" s="1" a="1"/>
  <c r="FA76" i="6" s="1"/>
  <c r="FH61" i="6"/>
  <c r="FH76" i="6" s="1"/>
  <c r="GU62" i="6"/>
  <c r="FB42" i="3"/>
  <c r="FE42" i="3"/>
  <c r="EY42" i="3"/>
  <c r="FC43" i="3"/>
  <c r="FD43" i="3" s="1"/>
  <c r="EW43" i="3"/>
  <c r="EX43" i="3" s="1"/>
  <c r="EW42" i="3"/>
  <c r="EX42" i="3" s="1"/>
  <c r="EV42" i="3" s="1"/>
  <c r="FC42" i="3"/>
  <c r="FD42" i="3" s="1"/>
  <c r="GU29" i="4"/>
  <c r="GU20" i="4"/>
  <c r="GU30" i="4"/>
  <c r="GU18" i="4"/>
  <c r="GH49" i="4"/>
  <c r="GU49" i="4"/>
  <c r="GH48" i="4"/>
  <c r="GU48" i="4"/>
  <c r="GU31" i="4"/>
  <c r="GU19" i="4"/>
  <c r="GU34" i="4"/>
  <c r="GU35" i="4"/>
  <c r="GU23" i="4"/>
  <c r="GU33" i="4"/>
  <c r="GU57" i="4"/>
  <c r="GU36" i="4"/>
  <c r="GU24" i="4"/>
  <c r="GU37" i="4"/>
  <c r="GU25" i="4"/>
  <c r="GU32" i="4"/>
  <c r="GU22" i="4"/>
  <c r="GU38" i="4"/>
  <c r="GU26" i="4"/>
  <c r="GU21" i="4"/>
  <c r="GU39" i="4"/>
  <c r="GU27" i="4"/>
  <c r="GU28" i="4"/>
  <c r="F40" i="14"/>
  <c r="EQ51" i="5"/>
  <c r="ES42" i="5"/>
  <c r="ES41" i="5"/>
  <c r="ES40" i="5"/>
  <c r="ES39" i="5"/>
  <c r="ES38" i="5"/>
  <c r="ES37" i="5"/>
  <c r="ES36" i="5"/>
  <c r="ES35" i="5"/>
  <c r="ES34" i="5"/>
  <c r="ES33" i="5"/>
  <c r="ES32" i="5"/>
  <c r="ES31" i="5"/>
  <c r="ES30" i="5"/>
  <c r="ES29" i="5"/>
  <c r="ES28" i="5"/>
  <c r="ES18" i="5"/>
  <c r="EU17" i="5"/>
  <c r="ES19" i="5"/>
  <c r="ES20" i="5"/>
  <c r="GT20" i="5"/>
  <c r="ES51" i="5"/>
  <c r="ES21" i="5"/>
  <c r="ES22" i="5"/>
  <c r="EK75" i="5"/>
  <c r="ES23" i="5"/>
  <c r="ES24" i="5"/>
  <c r="ES25" i="5"/>
  <c r="ES26" i="5"/>
  <c r="ES27" i="5"/>
  <c r="GT27" i="5"/>
  <c r="GH47" i="4"/>
  <c r="ER52" i="3"/>
  <c r="A41" i="12" s="1"/>
  <c r="FB37" i="4"/>
  <c r="EW37" i="4"/>
  <c r="EX37" i="4" s="1"/>
  <c r="FB31" i="4"/>
  <c r="EW31" i="4"/>
  <c r="EX31" i="4" s="1"/>
  <c r="FB27" i="4"/>
  <c r="EW27" i="4"/>
  <c r="EX27" i="4" s="1"/>
  <c r="FB23" i="4"/>
  <c r="EW23" i="4"/>
  <c r="EX23" i="4" s="1"/>
  <c r="FB38" i="4"/>
  <c r="EW38" i="4"/>
  <c r="EX38" i="4" s="1"/>
  <c r="FB34" i="4"/>
  <c r="EW34" i="4"/>
  <c r="EX34" i="4" s="1"/>
  <c r="FB21" i="4"/>
  <c r="EW21" i="4"/>
  <c r="EX21" i="4" s="1"/>
  <c r="FB32" i="4"/>
  <c r="EW32" i="4"/>
  <c r="EX32" i="4" s="1"/>
  <c r="FB28" i="4"/>
  <c r="EW28" i="4"/>
  <c r="EX28" i="4" s="1"/>
  <c r="FB24" i="4"/>
  <c r="EW24" i="4"/>
  <c r="EX24" i="4" s="1"/>
  <c r="FB22" i="4"/>
  <c r="EW22" i="4"/>
  <c r="EX22" i="4" s="1"/>
  <c r="FB29" i="4"/>
  <c r="EW29" i="4"/>
  <c r="EX29" i="4" s="1"/>
  <c r="FB25" i="4"/>
  <c r="EW25" i="4"/>
  <c r="EX25" i="4" s="1"/>
  <c r="FB35" i="4"/>
  <c r="EW35" i="4"/>
  <c r="EX35" i="4" s="1"/>
  <c r="FB19" i="4"/>
  <c r="EW19" i="4"/>
  <c r="EX19" i="4" s="1"/>
  <c r="EW30" i="4"/>
  <c r="EX30" i="4" s="1"/>
  <c r="FB30" i="4"/>
  <c r="FB26" i="4"/>
  <c r="EW26" i="4"/>
  <c r="EX26" i="4" s="1"/>
  <c r="FB39" i="4"/>
  <c r="EW39" i="4"/>
  <c r="EX39" i="4" s="1"/>
  <c r="FB36" i="4"/>
  <c r="EW36" i="4"/>
  <c r="EX36" i="4" s="1"/>
  <c r="FB33" i="4"/>
  <c r="EW33" i="4"/>
  <c r="EX33" i="4" s="1"/>
  <c r="FB20" i="4"/>
  <c r="EW20" i="4"/>
  <c r="EX20" i="4" s="1"/>
  <c r="EW18" i="4"/>
  <c r="EX18" i="4" s="1"/>
  <c r="FB18" i="4"/>
  <c r="GU20" i="6"/>
  <c r="ES20" i="6"/>
  <c r="EU20" i="6"/>
  <c r="GU19" i="6"/>
  <c r="EU19" i="6"/>
  <c r="ES19" i="6"/>
  <c r="GU18" i="6"/>
  <c r="EU18" i="6"/>
  <c r="ES18" i="6"/>
  <c r="F43" i="15"/>
  <c r="EU43" i="6"/>
  <c r="EU42" i="6"/>
  <c r="EU41" i="6"/>
  <c r="EU40" i="6"/>
  <c r="EU39" i="6"/>
  <c r="EU38" i="6"/>
  <c r="EU37" i="6"/>
  <c r="EU36" i="6"/>
  <c r="EU35" i="6"/>
  <c r="EU34" i="6"/>
  <c r="EU33" i="6"/>
  <c r="EU32" i="6"/>
  <c r="EU31" i="6"/>
  <c r="EU30" i="6"/>
  <c r="EU29" i="6"/>
  <c r="EU28" i="6"/>
  <c r="EU27" i="6"/>
  <c r="EU26" i="6"/>
  <c r="EU25" i="6"/>
  <c r="EU24" i="6"/>
  <c r="EU23" i="6"/>
  <c r="EU22" i="6"/>
  <c r="EU21" i="6"/>
  <c r="GH51" i="6"/>
  <c r="EU51" i="6"/>
  <c r="GH53" i="6"/>
  <c r="F42" i="15"/>
  <c r="ES42" i="3"/>
  <c r="EU42" i="3"/>
  <c r="GI44" i="3"/>
  <c r="GI43" i="3"/>
  <c r="GI42" i="3"/>
  <c r="EH75" i="5"/>
  <c r="EI72" i="4"/>
  <c r="EU63" i="3"/>
  <c r="GI17" i="3"/>
  <c r="EH72" i="3"/>
  <c r="EJ75" i="5"/>
  <c r="EK72" i="4"/>
  <c r="EI75" i="5"/>
  <c r="EJ72" i="4"/>
  <c r="EJ54" i="4" s="1"/>
  <c r="FT19" i="4" s="1"/>
  <c r="EL601" i="10" s="1"/>
  <c r="EH72" i="4"/>
  <c r="EH76" i="6"/>
  <c r="EJ76" i="6"/>
  <c r="EJ58" i="6" s="1"/>
  <c r="FT19" i="6" s="1"/>
  <c r="EL598" i="10" s="1"/>
  <c r="EK76" i="6"/>
  <c r="EI76" i="6"/>
  <c r="ES69" i="4"/>
  <c r="EK72" i="3"/>
  <c r="ES70" i="4"/>
  <c r="EU40" i="5"/>
  <c r="EJ72" i="3"/>
  <c r="EJ49" i="3" s="1"/>
  <c r="EU21" i="5"/>
  <c r="EI72" i="3"/>
  <c r="ES71" i="4"/>
  <c r="EU28" i="4"/>
  <c r="EU30" i="5"/>
  <c r="EU52" i="5"/>
  <c r="EU20" i="4"/>
  <c r="EU22" i="4"/>
  <c r="EU34" i="5"/>
  <c r="ES27" i="4"/>
  <c r="ES57" i="4"/>
  <c r="EU38" i="5"/>
  <c r="ES31" i="4"/>
  <c r="EU72" i="5"/>
  <c r="EP17" i="3"/>
  <c r="ES53" i="6"/>
  <c r="ES38" i="6"/>
  <c r="ES40" i="6"/>
  <c r="GU33" i="6"/>
  <c r="GU36" i="6"/>
  <c r="GU42" i="6"/>
  <c r="EU24" i="3"/>
  <c r="FD25" i="3"/>
  <c r="EU19" i="3"/>
  <c r="EK147" i="2"/>
  <c r="R140" i="10" s="1"/>
  <c r="X140" i="10" s="1"/>
  <c r="EL147" i="2"/>
  <c r="AM140" i="10" s="1"/>
  <c r="E36" i="20" s="1"/>
  <c r="D36" i="20" s="1"/>
  <c r="F36" i="20" s="1"/>
  <c r="EX24" i="3"/>
  <c r="EU25" i="5"/>
  <c r="ES25" i="4"/>
  <c r="EX52" i="3"/>
  <c r="FH26" i="3"/>
  <c r="EU26" i="5"/>
  <c r="ES23" i="3"/>
  <c r="FB32" i="3"/>
  <c r="EU22" i="3"/>
  <c r="ES22" i="3"/>
  <c r="FB24" i="3"/>
  <c r="FB33" i="3"/>
  <c r="FB31" i="3"/>
  <c r="EU26" i="3"/>
  <c r="ES26" i="3"/>
  <c r="EX27" i="3"/>
  <c r="ES49" i="4"/>
  <c r="EU33" i="4"/>
  <c r="ES33" i="4"/>
  <c r="EU21" i="4"/>
  <c r="ES21" i="4"/>
  <c r="EU73" i="5"/>
  <c r="GU24" i="6"/>
  <c r="GU40" i="6"/>
  <c r="EU75" i="6"/>
  <c r="EU18" i="5"/>
  <c r="EU39" i="5"/>
  <c r="ES50" i="5"/>
  <c r="EU35" i="5"/>
  <c r="EH53" i="5"/>
  <c r="EU31" i="5"/>
  <c r="FB47" i="4"/>
  <c r="EU39" i="4"/>
  <c r="EI50" i="4"/>
  <c r="EH50" i="4"/>
  <c r="EU29" i="4"/>
  <c r="ES29" i="4"/>
  <c r="EI53" i="5"/>
  <c r="GU53" i="6"/>
  <c r="GU28" i="6"/>
  <c r="GU37" i="6"/>
  <c r="GU41" i="6"/>
  <c r="ES34" i="6"/>
  <c r="EH43" i="5"/>
  <c r="EU29" i="5"/>
  <c r="EJ43" i="5"/>
  <c r="EJ14" i="5" s="1"/>
  <c r="EU20" i="5"/>
  <c r="FB69" i="4"/>
  <c r="EJ50" i="4"/>
  <c r="EJ44" i="4" s="1"/>
  <c r="FT18" i="4" s="1"/>
  <c r="EL600" i="10" s="1"/>
  <c r="EU38" i="4"/>
  <c r="EU30" i="4"/>
  <c r="EU25" i="4"/>
  <c r="EU70" i="3"/>
  <c r="EU68" i="3"/>
  <c r="EU67" i="3"/>
  <c r="ES43" i="3"/>
  <c r="FH43" i="3"/>
  <c r="EU44" i="3"/>
  <c r="EU43" i="3"/>
  <c r="EX31" i="3"/>
  <c r="EU27" i="3"/>
  <c r="EU31" i="3"/>
  <c r="ES27" i="3"/>
  <c r="ES31" i="3"/>
  <c r="FB25" i="3"/>
  <c r="EX23" i="3"/>
  <c r="FB22" i="3"/>
  <c r="EU23" i="3"/>
  <c r="EX18" i="3"/>
  <c r="EV18" i="3" s="1"/>
  <c r="FH23" i="3"/>
  <c r="EU18" i="3"/>
  <c r="ES18" i="3"/>
  <c r="FH27" i="3"/>
  <c r="EX22" i="3"/>
  <c r="EZ22" i="3" s="1"/>
  <c r="FH18" i="3"/>
  <c r="EU66" i="3"/>
  <c r="EX32" i="3"/>
  <c r="EK40" i="4"/>
  <c r="EU52" i="6"/>
  <c r="ES63" i="3"/>
  <c r="FD52" i="3"/>
  <c r="EU32" i="3"/>
  <c r="FB19" i="3"/>
  <c r="FB49" i="4"/>
  <c r="EK53" i="5"/>
  <c r="EI43" i="5"/>
  <c r="EU69" i="3"/>
  <c r="ES66" i="3"/>
  <c r="FH44" i="3"/>
  <c r="ES37" i="4"/>
  <c r="EU74" i="5"/>
  <c r="EJ53" i="5"/>
  <c r="EJ47" i="5" s="1"/>
  <c r="FT18" i="5" s="1"/>
  <c r="EL603" i="10" s="1"/>
  <c r="EU23" i="5"/>
  <c r="ES52" i="6"/>
  <c r="EQ146" i="2"/>
  <c r="FD33" i="3"/>
  <c r="FD29" i="3"/>
  <c r="FD26" i="3"/>
  <c r="EK50" i="4"/>
  <c r="EH40" i="4"/>
  <c r="EU50" i="5"/>
  <c r="EU74" i="6"/>
  <c r="EI40" i="4"/>
  <c r="EU18" i="4"/>
  <c r="FD34" i="3"/>
  <c r="FD30" i="3"/>
  <c r="EU51" i="5"/>
  <c r="ES51" i="6"/>
  <c r="ES44" i="3"/>
  <c r="FB34" i="3"/>
  <c r="FB30" i="3"/>
  <c r="EU17" i="3"/>
  <c r="EJ40" i="4"/>
  <c r="EJ14" i="4" s="1"/>
  <c r="EU53" i="6"/>
  <c r="EU34" i="3"/>
  <c r="EU30" i="3"/>
  <c r="FB26" i="3"/>
  <c r="FH22" i="3"/>
  <c r="FB57" i="4"/>
  <c r="EU49" i="4"/>
  <c r="EQ147" i="2"/>
  <c r="ES34" i="3"/>
  <c r="FH31" i="3"/>
  <c r="FD22" i="3"/>
  <c r="ES17" i="3"/>
  <c r="FB71" i="4"/>
  <c r="ES19" i="4"/>
  <c r="EU71" i="3"/>
  <c r="FH32" i="3"/>
  <c r="EU71" i="4"/>
  <c r="FB70" i="4"/>
  <c r="EU42" i="5"/>
  <c r="EX28" i="3"/>
  <c r="EQ148" i="2"/>
  <c r="ES71" i="3"/>
  <c r="ES70" i="3"/>
  <c r="ES69" i="3"/>
  <c r="ES68" i="3"/>
  <c r="ES67" i="3"/>
  <c r="FB29" i="3"/>
  <c r="FB27" i="3"/>
  <c r="FD21" i="3"/>
  <c r="ES21" i="3"/>
  <c r="EU21" i="3"/>
  <c r="FH21" i="3"/>
  <c r="EX21" i="3"/>
  <c r="FC71" i="3"/>
  <c r="FD71" i="3" s="1"/>
  <c r="FH34" i="3"/>
  <c r="ES33" i="3"/>
  <c r="EU33" i="3"/>
  <c r="FH33" i="3"/>
  <c r="EX33" i="3"/>
  <c r="EU28" i="3"/>
  <c r="FH28" i="3"/>
  <c r="FD28" i="3"/>
  <c r="ES28" i="3"/>
  <c r="EQ149" i="2"/>
  <c r="EX34" i="3"/>
  <c r="FD32" i="3"/>
  <c r="ES32" i="3"/>
  <c r="ES30" i="3"/>
  <c r="ES25" i="3"/>
  <c r="EU25" i="3"/>
  <c r="FH25" i="3"/>
  <c r="EX25" i="3"/>
  <c r="EU64" i="3"/>
  <c r="EU65" i="3"/>
  <c r="ES64" i="3"/>
  <c r="ES65" i="3"/>
  <c r="FH42" i="3"/>
  <c r="FH30" i="3"/>
  <c r="FB28" i="3"/>
  <c r="EX30" i="3"/>
  <c r="ES29" i="3"/>
  <c r="EU29" i="3"/>
  <c r="FH29" i="3"/>
  <c r="EX29" i="3"/>
  <c r="FB21" i="3"/>
  <c r="FB23" i="3"/>
  <c r="EU24" i="4"/>
  <c r="FD31" i="3"/>
  <c r="FD27" i="3"/>
  <c r="FD23" i="3"/>
  <c r="ES19" i="3"/>
  <c r="FD18" i="3"/>
  <c r="FB48" i="4"/>
  <c r="ES38" i="4"/>
  <c r="EU37" i="4"/>
  <c r="ES30" i="4"/>
  <c r="EU26" i="4"/>
  <c r="EU31" i="4"/>
  <c r="ES24" i="4"/>
  <c r="EX26" i="3"/>
  <c r="FD24" i="3"/>
  <c r="FD19" i="3"/>
  <c r="EU47" i="4"/>
  <c r="EU32" i="4"/>
  <c r="ES20" i="4"/>
  <c r="ES39" i="4"/>
  <c r="EU36" i="4"/>
  <c r="EU48" i="4"/>
  <c r="ES47" i="4"/>
  <c r="EU35" i="4"/>
  <c r="EU34" i="4"/>
  <c r="ES26" i="4"/>
  <c r="ES35" i="4"/>
  <c r="ES32" i="4"/>
  <c r="EU27" i="4"/>
  <c r="ES48" i="4"/>
  <c r="EU70" i="4"/>
  <c r="EU69" i="4"/>
  <c r="EU57" i="4"/>
  <c r="ES36" i="4"/>
  <c r="ES34" i="4"/>
  <c r="ES22" i="4"/>
  <c r="FH24" i="3"/>
  <c r="FH19" i="3"/>
  <c r="ES28" i="4"/>
  <c r="EU32" i="5"/>
  <c r="ES60" i="5"/>
  <c r="ES72" i="5"/>
  <c r="ES52" i="5"/>
  <c r="ES18" i="4"/>
  <c r="EU36" i="5"/>
  <c r="EU23" i="4"/>
  <c r="EU19" i="4"/>
  <c r="ES74" i="5"/>
  <c r="ES23" i="4"/>
  <c r="EK43" i="5"/>
  <c r="EK57" i="5"/>
  <c r="EU41" i="5"/>
  <c r="EU60" i="5"/>
  <c r="ES73" i="5"/>
  <c r="EU22" i="5"/>
  <c r="EU27" i="5"/>
  <c r="EU24" i="5"/>
  <c r="EU28" i="5"/>
  <c r="EU19" i="5"/>
  <c r="EU37" i="5"/>
  <c r="EU33" i="5"/>
  <c r="ES42" i="6"/>
  <c r="ES35" i="6"/>
  <c r="GU35" i="6"/>
  <c r="GU31" i="6"/>
  <c r="GU27" i="6"/>
  <c r="GU29" i="6"/>
  <c r="ES39" i="6"/>
  <c r="GU25" i="6"/>
  <c r="EU73" i="6"/>
  <c r="EU72" i="6"/>
  <c r="EU61" i="6"/>
  <c r="GU38" i="6"/>
  <c r="ES33" i="6"/>
  <c r="ES36" i="6"/>
  <c r="ES75" i="6"/>
  <c r="ES74" i="6"/>
  <c r="ES73" i="6"/>
  <c r="ES72" i="6"/>
  <c r="ES61" i="6"/>
  <c r="ES41" i="6"/>
  <c r="ES37" i="6"/>
  <c r="GU75" i="6"/>
  <c r="GU74" i="6"/>
  <c r="GU73" i="6"/>
  <c r="ES43" i="6"/>
  <c r="GU23" i="6"/>
  <c r="ES32" i="6"/>
  <c r="GU32" i="6"/>
  <c r="GU21" i="6"/>
  <c r="GU34" i="6"/>
  <c r="GU30" i="6"/>
  <c r="GU26" i="6"/>
  <c r="GU22" i="6"/>
  <c r="I41" i="12" l="1"/>
  <c r="EV52" i="3"/>
  <c r="EO154" i="2" a="1"/>
  <c r="EO154" i="2" s="1"/>
  <c r="EO155" i="2" s="1"/>
  <c r="EJ149" i="2" s="1"/>
  <c r="EZ20" i="4"/>
  <c r="E32" i="20"/>
  <c r="D32" i="20" s="1"/>
  <c r="F32" i="20" s="1"/>
  <c r="ET39" i="3"/>
  <c r="ET47" i="5"/>
  <c r="GO49" i="5"/>
  <c r="ET57" i="5"/>
  <c r="ET49" i="3"/>
  <c r="DR595" i="10" s="1"/>
  <c r="GQ49" i="3"/>
  <c r="GQ12" i="3" s="1"/>
  <c r="C151" i="10" s="1"/>
  <c r="G29" i="23" s="1"/>
  <c r="J29" i="23" s="1"/>
  <c r="X2" i="24" s="1"/>
  <c r="EZ49" i="4"/>
  <c r="EZ48" i="4"/>
  <c r="EZ69" i="4"/>
  <c r="EZ71" i="4"/>
  <c r="EZ70" i="4"/>
  <c r="EP67" i="6"/>
  <c r="EZ66" i="3"/>
  <c r="EZ70" i="3"/>
  <c r="EZ64" i="3"/>
  <c r="EZ65" i="3"/>
  <c r="EZ63" i="3"/>
  <c r="EZ69" i="3"/>
  <c r="EZ68" i="3"/>
  <c r="EZ22" i="4"/>
  <c r="A37" i="12"/>
  <c r="EZ27" i="4"/>
  <c r="EZ26" i="4"/>
  <c r="EZ30" i="4"/>
  <c r="EP68" i="6"/>
  <c r="EP69" i="6"/>
  <c r="EP66" i="6"/>
  <c r="EP70" i="6" s="1"/>
  <c r="EW47" i="5"/>
  <c r="DT603" i="10" s="1"/>
  <c r="FC47" i="5"/>
  <c r="DZ603" i="10" s="1"/>
  <c r="EZ67" i="3"/>
  <c r="FH72" i="3"/>
  <c r="FH35" i="3"/>
  <c r="FC39" i="3"/>
  <c r="DZ594" i="10" s="1"/>
  <c r="FB45" i="3"/>
  <c r="DZ598" i="10"/>
  <c r="FE58" i="6"/>
  <c r="EB598" i="10" s="1"/>
  <c r="FT19" i="3"/>
  <c r="EL595" i="10" s="1"/>
  <c r="DO595" i="10"/>
  <c r="EZ14" i="6"/>
  <c r="DW596" i="10" s="1"/>
  <c r="DY596" i="10"/>
  <c r="FT17" i="3"/>
  <c r="DO593" i="10"/>
  <c r="FT18" i="3"/>
  <c r="EL594" i="10" s="1"/>
  <c r="DO594" i="10"/>
  <c r="EZ35" i="4"/>
  <c r="FC48" i="6"/>
  <c r="DZ597" i="10" s="1"/>
  <c r="FE54" i="6"/>
  <c r="FB35" i="3"/>
  <c r="FH45" i="3"/>
  <c r="FC14" i="3"/>
  <c r="DZ593" i="10" s="1"/>
  <c r="FE35" i="3"/>
  <c r="EW39" i="3"/>
  <c r="FE45" i="3"/>
  <c r="EY45" i="3"/>
  <c r="M37" i="11"/>
  <c r="R37" i="11"/>
  <c r="EZ19" i="4"/>
  <c r="A38" i="12"/>
  <c r="FB58" i="6"/>
  <c r="FB54" i="6"/>
  <c r="FB57" i="6"/>
  <c r="EW48" i="6"/>
  <c r="DT597" i="10" s="1"/>
  <c r="EY57" i="6"/>
  <c r="M45" i="11"/>
  <c r="V45" i="11" s="1"/>
  <c r="E37" i="20" s="1"/>
  <c r="D37" i="20" s="1"/>
  <c r="F37" i="20" s="1"/>
  <c r="FC57" i="5"/>
  <c r="DZ604" i="10" s="1"/>
  <c r="R44" i="11"/>
  <c r="A39" i="12"/>
  <c r="A40" i="12"/>
  <c r="FH75" i="5"/>
  <c r="FC54" i="4"/>
  <c r="EQ154" i="2" a="1"/>
  <c r="EQ154" i="2" s="1"/>
  <c r="EZ71" i="3"/>
  <c r="EY76" i="6"/>
  <c r="FC49" i="3"/>
  <c r="DZ595" i="10" s="1"/>
  <c r="EP62" i="4"/>
  <c r="EP64" i="4"/>
  <c r="EP61" i="4"/>
  <c r="EP63" i="4"/>
  <c r="EP65" i="4"/>
  <c r="FB72" i="4"/>
  <c r="EW44" i="4"/>
  <c r="DT600" i="10" s="1"/>
  <c r="EW54" i="4"/>
  <c r="DT601" i="10" s="1"/>
  <c r="FH72" i="4"/>
  <c r="FH50" i="4"/>
  <c r="FC44" i="4"/>
  <c r="EW49" i="3"/>
  <c r="DT595" i="10" s="1"/>
  <c r="EW14" i="4"/>
  <c r="DT599" i="10" s="1"/>
  <c r="FC14" i="4"/>
  <c r="DZ599" i="10" s="1"/>
  <c r="EZ73" i="5"/>
  <c r="FA73" i="5"/>
  <c r="FG51" i="5"/>
  <c r="FF51" i="5"/>
  <c r="FG60" i="5"/>
  <c r="FF60" i="5"/>
  <c r="FG73" i="5"/>
  <c r="FF73" i="5"/>
  <c r="FA51" i="5"/>
  <c r="EZ51" i="5"/>
  <c r="FA52" i="5"/>
  <c r="EZ52" i="5"/>
  <c r="FG74" i="5"/>
  <c r="FF74" i="5"/>
  <c r="FG50" i="5"/>
  <c r="FF50" i="5"/>
  <c r="FG72" i="5"/>
  <c r="FF72" i="5"/>
  <c r="FA50" i="5"/>
  <c r="EZ50" i="5"/>
  <c r="EZ74" i="5"/>
  <c r="FA74" i="5"/>
  <c r="FF52" i="5"/>
  <c r="FG52" i="5"/>
  <c r="EZ72" i="5"/>
  <c r="FA72" i="5"/>
  <c r="FA60" i="5"/>
  <c r="EZ60" i="5"/>
  <c r="FT17" i="5"/>
  <c r="FA17" i="3"/>
  <c r="EW14" i="3"/>
  <c r="DT593" i="10" s="1"/>
  <c r="EZ17" i="3"/>
  <c r="FF17" i="3"/>
  <c r="FG17" i="3"/>
  <c r="EW57" i="5"/>
  <c r="DT604" i="10" s="1"/>
  <c r="FF57" i="4"/>
  <c r="FF47" i="4"/>
  <c r="FT17" i="4"/>
  <c r="FF22" i="4"/>
  <c r="FG22" i="4"/>
  <c r="FF30" i="4"/>
  <c r="FG30" i="4"/>
  <c r="FF36" i="4"/>
  <c r="FG36" i="4"/>
  <c r="FG49" i="4"/>
  <c r="FF49" i="4"/>
  <c r="FG19" i="4"/>
  <c r="FF19" i="4"/>
  <c r="FF69" i="4"/>
  <c r="FG69" i="4"/>
  <c r="FF26" i="4"/>
  <c r="FG26" i="4"/>
  <c r="FF32" i="4"/>
  <c r="FG32" i="4"/>
  <c r="FF31" i="4"/>
  <c r="FG31" i="4"/>
  <c r="FF29" i="4"/>
  <c r="FG29" i="4"/>
  <c r="FF38" i="4"/>
  <c r="FG38" i="4"/>
  <c r="FF34" i="4"/>
  <c r="FG34" i="4"/>
  <c r="FF24" i="4"/>
  <c r="FG24" i="4"/>
  <c r="FF70" i="4"/>
  <c r="FG70" i="4"/>
  <c r="FG23" i="4"/>
  <c r="FF23" i="4"/>
  <c r="FF20" i="4"/>
  <c r="FG20" i="4"/>
  <c r="FF39" i="4"/>
  <c r="FG39" i="4"/>
  <c r="FF25" i="4"/>
  <c r="FG25" i="4"/>
  <c r="FG21" i="4"/>
  <c r="FF21" i="4"/>
  <c r="FF28" i="4"/>
  <c r="FG28" i="4"/>
  <c r="FF27" i="4"/>
  <c r="FG27" i="4"/>
  <c r="FF71" i="4"/>
  <c r="FG71" i="4"/>
  <c r="FF35" i="4"/>
  <c r="FG35" i="4"/>
  <c r="FG48" i="4"/>
  <c r="FF48" i="4"/>
  <c r="FF37" i="4"/>
  <c r="FG37" i="4"/>
  <c r="FF33" i="4"/>
  <c r="FG33" i="4"/>
  <c r="FF18" i="4"/>
  <c r="FG18" i="4"/>
  <c r="EZ57" i="4"/>
  <c r="FG57" i="4"/>
  <c r="EZ47" i="4"/>
  <c r="FG47" i="4"/>
  <c r="GU40" i="4"/>
  <c r="GU72" i="4"/>
  <c r="GU54" i="4" s="1"/>
  <c r="GT54" i="4" s="1"/>
  <c r="GU50" i="4"/>
  <c r="GU44" i="4" s="1"/>
  <c r="GT44" i="4" s="1"/>
  <c r="FT17" i="6"/>
  <c r="EL596" i="10" s="1"/>
  <c r="FG61" i="6"/>
  <c r="FG76" i="6" s="1" a="1"/>
  <c r="FG76" i="6" s="1"/>
  <c r="FF61" i="6"/>
  <c r="FF76" i="6" s="1" a="1"/>
  <c r="FF76" i="6" s="1"/>
  <c r="FA51" i="6"/>
  <c r="EZ51" i="6"/>
  <c r="EY54" i="6"/>
  <c r="FF51" i="6"/>
  <c r="FG51" i="6"/>
  <c r="EZ61" i="6"/>
  <c r="I46" i="15"/>
  <c r="GH46" i="4"/>
  <c r="GT24" i="5"/>
  <c r="GT19" i="5"/>
  <c r="GT22" i="5"/>
  <c r="GT25" i="5"/>
  <c r="GT18" i="5"/>
  <c r="GT30" i="5"/>
  <c r="GT33" i="5"/>
  <c r="GT39" i="5"/>
  <c r="GT42" i="5"/>
  <c r="GT21" i="5"/>
  <c r="GT28" i="5"/>
  <c r="GT31" i="5"/>
  <c r="GT37" i="5"/>
  <c r="GT40" i="5"/>
  <c r="GT26" i="5"/>
  <c r="GT23" i="5"/>
  <c r="EQ50" i="5"/>
  <c r="EP50" i="5"/>
  <c r="GT29" i="5"/>
  <c r="GT32" i="5"/>
  <c r="GT35" i="5"/>
  <c r="GT38" i="5"/>
  <c r="GT41" i="5"/>
  <c r="GT36" i="5"/>
  <c r="GT34" i="5"/>
  <c r="EI57" i="5"/>
  <c r="FU19" i="5"/>
  <c r="EM604" i="10" s="1"/>
  <c r="FB50" i="4"/>
  <c r="EY72" i="4"/>
  <c r="FE50" i="4"/>
  <c r="GU76" i="6"/>
  <c r="EK79" i="6"/>
  <c r="FB72" i="3"/>
  <c r="FE72" i="4"/>
  <c r="FA33" i="4"/>
  <c r="EZ18" i="4"/>
  <c r="EK54" i="4"/>
  <c r="EK14" i="4"/>
  <c r="EK14" i="6"/>
  <c r="EY72" i="3"/>
  <c r="EK58" i="6"/>
  <c r="FH58" i="6" s="1"/>
  <c r="FE72" i="3"/>
  <c r="EZ42" i="3"/>
  <c r="EK14" i="3"/>
  <c r="DP593" i="10" s="1"/>
  <c r="EK49" i="3"/>
  <c r="DP595" i="10" s="1"/>
  <c r="FF63" i="3"/>
  <c r="GI41" i="3"/>
  <c r="FB75" i="5"/>
  <c r="EY75" i="5"/>
  <c r="FE75" i="5"/>
  <c r="EK14" i="5"/>
  <c r="EH79" i="3"/>
  <c r="EH80" i="3" s="1"/>
  <c r="EI81" i="5"/>
  <c r="EI78" i="4"/>
  <c r="EH78" i="4"/>
  <c r="EH79" i="4" s="1"/>
  <c r="EK78" i="4"/>
  <c r="EJ78" i="4"/>
  <c r="EJ81" i="5"/>
  <c r="EK81" i="5"/>
  <c r="EH81" i="5"/>
  <c r="EH82" i="5" s="1"/>
  <c r="EI79" i="6"/>
  <c r="EI79" i="3"/>
  <c r="EK79" i="3"/>
  <c r="FA70" i="3"/>
  <c r="EJ79" i="3"/>
  <c r="EJ79" i="6"/>
  <c r="EZ43" i="3"/>
  <c r="FF42" i="3"/>
  <c r="FG22" i="3"/>
  <c r="EP18" i="3"/>
  <c r="EQ18" i="3"/>
  <c r="EX19" i="3"/>
  <c r="EZ19" i="3" s="1"/>
  <c r="FA24" i="3"/>
  <c r="FA31" i="3"/>
  <c r="EZ52" i="3"/>
  <c r="FG30" i="3"/>
  <c r="FA27" i="3"/>
  <c r="FF65" i="3"/>
  <c r="EZ27" i="3"/>
  <c r="EK48" i="6"/>
  <c r="FA68" i="3"/>
  <c r="FG42" i="3"/>
  <c r="FA44" i="3"/>
  <c r="EZ44" i="3"/>
  <c r="EZ31" i="3"/>
  <c r="FF22" i="3"/>
  <c r="FA43" i="3"/>
  <c r="EK44" i="4"/>
  <c r="FA25" i="4"/>
  <c r="FA69" i="3"/>
  <c r="FA21" i="4"/>
  <c r="FE53" i="5"/>
  <c r="FB53" i="5"/>
  <c r="FB47" i="5" s="1"/>
  <c r="FH53" i="5"/>
  <c r="EK47" i="5"/>
  <c r="FA37" i="4"/>
  <c r="FA66" i="3"/>
  <c r="EK39" i="3"/>
  <c r="DP594" i="10" s="1"/>
  <c r="FF29" i="3"/>
  <c r="FG29" i="3"/>
  <c r="FF30" i="3"/>
  <c r="FA32" i="3"/>
  <c r="EZ32" i="3"/>
  <c r="FA29" i="4"/>
  <c r="FG26" i="3"/>
  <c r="FF26" i="3"/>
  <c r="FF66" i="3"/>
  <c r="FG66" i="3"/>
  <c r="FG65" i="3"/>
  <c r="FG63" i="3"/>
  <c r="FA71" i="3"/>
  <c r="FB40" i="4"/>
  <c r="FB43" i="5"/>
  <c r="FA63" i="3"/>
  <c r="FA52" i="3"/>
  <c r="FA35" i="4"/>
  <c r="FA36" i="4"/>
  <c r="FA57" i="4"/>
  <c r="FA34" i="4"/>
  <c r="FF18" i="3"/>
  <c r="FG18" i="3"/>
  <c r="EZ30" i="3"/>
  <c r="FA30" i="3"/>
  <c r="FF28" i="3"/>
  <c r="FG28" i="3"/>
  <c r="FA69" i="4"/>
  <c r="FF70" i="3"/>
  <c r="FG70" i="3"/>
  <c r="FA24" i="4"/>
  <c r="FA71" i="4"/>
  <c r="FF21" i="3"/>
  <c r="FG21" i="3"/>
  <c r="FF19" i="3"/>
  <c r="FG19" i="3"/>
  <c r="FF23" i="3"/>
  <c r="FG23" i="3"/>
  <c r="FF32" i="3"/>
  <c r="FG32" i="3"/>
  <c r="FF24" i="3"/>
  <c r="FG24" i="3"/>
  <c r="FA31" i="4"/>
  <c r="FA48" i="4"/>
  <c r="FA22" i="3"/>
  <c r="FF33" i="3"/>
  <c r="FG33" i="3"/>
  <c r="FF69" i="3"/>
  <c r="FG69" i="3"/>
  <c r="FF52" i="3"/>
  <c r="FG52" i="3"/>
  <c r="FA38" i="4"/>
  <c r="FA49" i="4"/>
  <c r="EZ34" i="3"/>
  <c r="FA34" i="3"/>
  <c r="FF44" i="3"/>
  <c r="FG44" i="3"/>
  <c r="FA22" i="4"/>
  <c r="EZ26" i="3"/>
  <c r="FA26" i="3"/>
  <c r="FF31" i="3"/>
  <c r="FG31" i="3"/>
  <c r="FF25" i="3"/>
  <c r="FG25" i="3"/>
  <c r="EZ21" i="3"/>
  <c r="FA21" i="3"/>
  <c r="FG34" i="3"/>
  <c r="FF34" i="3"/>
  <c r="EZ18" i="3"/>
  <c r="FA18" i="3"/>
  <c r="FF64" i="3"/>
  <c r="FG64" i="3"/>
  <c r="FA65" i="3"/>
  <c r="EZ25" i="3"/>
  <c r="FA25" i="3"/>
  <c r="FF27" i="3"/>
  <c r="FG27" i="3"/>
  <c r="FG71" i="3"/>
  <c r="FF71" i="3"/>
  <c r="FH40" i="4"/>
  <c r="FA26" i="4"/>
  <c r="EZ33" i="3"/>
  <c r="FA33" i="3"/>
  <c r="FG43" i="3"/>
  <c r="FF43" i="3"/>
  <c r="FA32" i="4"/>
  <c r="EZ23" i="3"/>
  <c r="FA23" i="3"/>
  <c r="EZ29" i="3"/>
  <c r="FA29" i="3"/>
  <c r="EY40" i="4"/>
  <c r="FA19" i="4"/>
  <c r="FA70" i="4"/>
  <c r="FG67" i="3"/>
  <c r="FF67" i="3"/>
  <c r="FA23" i="4"/>
  <c r="FA18" i="4"/>
  <c r="FA42" i="3"/>
  <c r="FH14" i="5"/>
  <c r="FE40" i="4"/>
  <c r="FA28" i="4"/>
  <c r="FA27" i="4"/>
  <c r="FA20" i="4"/>
  <c r="EY50" i="4"/>
  <c r="FA47" i="4"/>
  <c r="FA64" i="3"/>
  <c r="FG68" i="3"/>
  <c r="FF68" i="3"/>
  <c r="FA39" i="4"/>
  <c r="FA28" i="3"/>
  <c r="EZ28" i="3"/>
  <c r="EL593" i="10" l="1"/>
  <c r="FT20" i="3"/>
  <c r="EK149" i="2"/>
  <c r="AC140" i="10" s="1"/>
  <c r="FT20" i="6"/>
  <c r="GA14" i="6" s="1"/>
  <c r="EZ50" i="4" a="1"/>
  <c r="EZ50" i="4" s="1"/>
  <c r="FV18" i="4" s="1"/>
  <c r="EN600" i="10" s="1"/>
  <c r="EZ72" i="4" a="1"/>
  <c r="EZ72" i="4" s="1"/>
  <c r="ET11" i="5"/>
  <c r="ET8" i="3"/>
  <c r="DR594" i="10"/>
  <c r="GO12" i="5"/>
  <c r="C184" i="10" s="1"/>
  <c r="G32" i="23" s="1"/>
  <c r="J32" i="23" s="1"/>
  <c r="AA2" i="24" s="1"/>
  <c r="GO14" i="5"/>
  <c r="EP74" i="6"/>
  <c r="EP72" i="6"/>
  <c r="EP71" i="6"/>
  <c r="EP75" i="6" s="1"/>
  <c r="EP73" i="6"/>
  <c r="GQ8" i="3"/>
  <c r="DR593" i="10"/>
  <c r="EP19" i="3"/>
  <c r="GV18" i="3" s="1"/>
  <c r="FH47" i="5"/>
  <c r="EZ40" i="4" a="1"/>
  <c r="EZ40" i="4" s="1"/>
  <c r="FV17" i="4" s="1"/>
  <c r="EN599" i="10" s="1"/>
  <c r="FX18" i="5"/>
  <c r="EP603" i="10" s="1"/>
  <c r="DY603" i="10"/>
  <c r="FE44" i="4"/>
  <c r="EB600" i="10" s="1"/>
  <c r="DZ600" i="10"/>
  <c r="DZ601" i="10"/>
  <c r="EZ76" i="6" a="1"/>
  <c r="EZ76" i="6" s="1"/>
  <c r="FV19" i="6" s="1"/>
  <c r="EN598" i="10" s="1"/>
  <c r="FT21" i="3"/>
  <c r="GA14" i="3" s="1"/>
  <c r="FG57" i="6" a="1"/>
  <c r="FG57" i="6" s="1"/>
  <c r="FG54" i="6" a="1"/>
  <c r="FG54" i="6" s="1"/>
  <c r="FF57" i="6" a="1"/>
  <c r="FF57" i="6" s="1"/>
  <c r="FF54" i="6" a="1"/>
  <c r="FF54" i="6" s="1"/>
  <c r="FA54" i="6" a="1"/>
  <c r="FA54" i="6" s="1"/>
  <c r="FA57" i="6" a="1"/>
  <c r="FA57" i="6" s="1"/>
  <c r="EZ54" i="6" a="1"/>
  <c r="EZ54" i="6" s="1"/>
  <c r="FV18" i="6" s="1"/>
  <c r="EN597" i="10" s="1"/>
  <c r="EZ57" i="6" a="1"/>
  <c r="EZ57" i="6" s="1"/>
  <c r="EE598" i="10"/>
  <c r="GC19" i="6"/>
  <c r="DY598" i="10"/>
  <c r="FX19" i="6"/>
  <c r="EE602" i="10"/>
  <c r="GC17" i="5"/>
  <c r="FT20" i="5"/>
  <c r="GA14" i="5" s="1"/>
  <c r="EL602" i="10"/>
  <c r="FF58" i="6"/>
  <c r="EC598" i="10" s="1"/>
  <c r="FT20" i="4"/>
  <c r="GA14" i="4" s="1"/>
  <c r="EL599" i="10"/>
  <c r="EZ45" i="3" a="1"/>
  <c r="EZ45" i="3" s="1"/>
  <c r="FA45" i="3" a="1"/>
  <c r="FA45" i="3" s="1"/>
  <c r="FV14" i="3"/>
  <c r="DT594" i="10"/>
  <c r="EN590" i="10" s="1"/>
  <c r="EK79" i="4"/>
  <c r="EI79" i="4"/>
  <c r="FH48" i="6"/>
  <c r="FF48" i="6" s="1"/>
  <c r="EC597" i="10" s="1"/>
  <c r="FG35" i="3" a="1"/>
  <c r="FG35" i="3" s="1"/>
  <c r="FG45" i="3" a="1"/>
  <c r="FG45" i="3" s="1"/>
  <c r="FF35" i="3" a="1"/>
  <c r="FF35" i="3" s="1"/>
  <c r="GA17" i="3" s="1"/>
  <c r="ES593" i="10" s="1"/>
  <c r="FA72" i="3" a="1"/>
  <c r="FA72" i="3" s="1"/>
  <c r="FG72" i="3" a="1"/>
  <c r="FG72" i="3" s="1"/>
  <c r="FF45" i="3" a="1"/>
  <c r="FF45" i="3" s="1"/>
  <c r="GA18" i="3" s="1"/>
  <c r="ES594" i="10" s="1"/>
  <c r="EK80" i="6"/>
  <c r="FA19" i="3"/>
  <c r="FA35" i="3" s="1" a="1"/>
  <c r="FA35" i="3" s="1"/>
  <c r="EV19" i="3"/>
  <c r="EZ72" i="3" a="1"/>
  <c r="EZ72" i="3" s="1"/>
  <c r="FV19" i="3" s="1"/>
  <c r="EN595" i="10" s="1"/>
  <c r="FH57" i="5"/>
  <c r="Z140" i="10"/>
  <c r="EP51" i="5"/>
  <c r="EQ52" i="5"/>
  <c r="I48" i="15"/>
  <c r="FV14" i="6"/>
  <c r="GV17" i="3"/>
  <c r="FH14" i="3"/>
  <c r="AC44" i="11"/>
  <c r="E35" i="20" s="1"/>
  <c r="D35" i="20" s="1"/>
  <c r="F35" i="20" s="1"/>
  <c r="FB14" i="4"/>
  <c r="FX17" i="4" s="1"/>
  <c r="EY44" i="4"/>
  <c r="DV600" i="10" s="1"/>
  <c r="EP68" i="4"/>
  <c r="EP69" i="4"/>
  <c r="EP66" i="4"/>
  <c r="EP70" i="4" s="1"/>
  <c r="EP67" i="4"/>
  <c r="FG72" i="4" a="1"/>
  <c r="FG72" i="4" s="1"/>
  <c r="FV14" i="5"/>
  <c r="FB54" i="4"/>
  <c r="FB49" i="3"/>
  <c r="FH54" i="4"/>
  <c r="EY54" i="4"/>
  <c r="DV601" i="10" s="1"/>
  <c r="FV14" i="4"/>
  <c r="FH44" i="4"/>
  <c r="EP596" i="10"/>
  <c r="FB57" i="5"/>
  <c r="FU18" i="3"/>
  <c r="EM594" i="10" s="1"/>
  <c r="FH39" i="3"/>
  <c r="GC18" i="3" s="1"/>
  <c r="FH14" i="4"/>
  <c r="FB44" i="4"/>
  <c r="FB14" i="3"/>
  <c r="FU17" i="5"/>
  <c r="EM602" i="10" s="1"/>
  <c r="FG75" i="5" a="1"/>
  <c r="FG75" i="5" s="1"/>
  <c r="FB14" i="5"/>
  <c r="FF40" i="4" a="1"/>
  <c r="FF40" i="4" s="1"/>
  <c r="FE14" i="4" s="1"/>
  <c r="EB599" i="10" s="1"/>
  <c r="FU17" i="6"/>
  <c r="EM596" i="10" s="1"/>
  <c r="FH14" i="6"/>
  <c r="GC17" i="6" s="1"/>
  <c r="FB48" i="6"/>
  <c r="FX18" i="6" s="1"/>
  <c r="FH49" i="3"/>
  <c r="FB39" i="3"/>
  <c r="FU17" i="3"/>
  <c r="EM593" i="10" s="1"/>
  <c r="EJ80" i="3"/>
  <c r="FF72" i="3" a="1"/>
  <c r="FF72" i="3" s="1"/>
  <c r="GT50" i="5"/>
  <c r="GT43" i="5"/>
  <c r="GT14" i="5" s="1"/>
  <c r="GS14" i="5" s="1"/>
  <c r="FG53" i="5" a="1"/>
  <c r="FG53" i="5" s="1"/>
  <c r="EZ75" i="5" a="1"/>
  <c r="EZ75" i="5" s="1"/>
  <c r="EI47" i="5"/>
  <c r="FU18" i="5"/>
  <c r="EM603" i="10" s="1"/>
  <c r="FA43" i="5" a="1"/>
  <c r="FA43" i="5" s="1"/>
  <c r="EZ43" i="5" a="1"/>
  <c r="EZ43" i="5" s="1"/>
  <c r="EY14" i="5" s="1"/>
  <c r="DV602" i="10" s="1"/>
  <c r="EH57" i="5"/>
  <c r="FR19" i="5" s="1"/>
  <c r="EJ604" i="10" s="1"/>
  <c r="FS19" i="5"/>
  <c r="EK604" i="10" s="1"/>
  <c r="FF53" i="5" a="1"/>
  <c r="FF53" i="5" s="1"/>
  <c r="FE47" i="5" s="1"/>
  <c r="EB603" i="10" s="1"/>
  <c r="EZ53" i="5" a="1"/>
  <c r="EZ53" i="5" s="1"/>
  <c r="EY47" i="5" s="1"/>
  <c r="DV603" i="10" s="1"/>
  <c r="FF75" i="5" a="1"/>
  <c r="FF75" i="5" s="1"/>
  <c r="FA75" i="5" a="1"/>
  <c r="FA75" i="5" s="1"/>
  <c r="FF43" i="5" a="1"/>
  <c r="FF43" i="5" s="1"/>
  <c r="FF14" i="5" s="1"/>
  <c r="FF72" i="4" a="1"/>
  <c r="FF72" i="4" s="1"/>
  <c r="FE54" i="4" s="1"/>
  <c r="EB601" i="10" s="1"/>
  <c r="FG50" i="4" a="1"/>
  <c r="FG50" i="4" s="1"/>
  <c r="FA50" i="4" a="1"/>
  <c r="FA50" i="4" s="1"/>
  <c r="FF50" i="4" a="1"/>
  <c r="FF50" i="4" s="1"/>
  <c r="FG40" i="4" a="1"/>
  <c r="FG40" i="4" s="1"/>
  <c r="FA40" i="4" a="1"/>
  <c r="FA40" i="4" s="1"/>
  <c r="FA72" i="4" a="1"/>
  <c r="FA72" i="4" s="1"/>
  <c r="FV19" i="4"/>
  <c r="EN601" i="10" s="1"/>
  <c r="GU52" i="6"/>
  <c r="GU54" i="6" s="1"/>
  <c r="GU39" i="6"/>
  <c r="GU44" i="6" s="1"/>
  <c r="GA19" i="6"/>
  <c r="ES598" i="10" s="1"/>
  <c r="EI14" i="4"/>
  <c r="FU17" i="4"/>
  <c r="EM599" i="10" s="1"/>
  <c r="EI44" i="4"/>
  <c r="FU18" i="4"/>
  <c r="EM600" i="10" s="1"/>
  <c r="EI54" i="4"/>
  <c r="FU19" i="4"/>
  <c r="EM601" i="10" s="1"/>
  <c r="EI14" i="6"/>
  <c r="FS17" i="6" s="1"/>
  <c r="EK596" i="10" s="1"/>
  <c r="EI48" i="6"/>
  <c r="FU18" i="6"/>
  <c r="EM597" i="10" s="1"/>
  <c r="EI58" i="6"/>
  <c r="FU19" i="6"/>
  <c r="EM598" i="10" s="1"/>
  <c r="EI49" i="3"/>
  <c r="DN595" i="10" s="1"/>
  <c r="FU19" i="3"/>
  <c r="EI14" i="3"/>
  <c r="DN593" i="10" s="1"/>
  <c r="EQ19" i="3"/>
  <c r="EQ21" i="3" s="1"/>
  <c r="EI14" i="5"/>
  <c r="FS17" i="5" s="1"/>
  <c r="EK602" i="10" s="1"/>
  <c r="EI82" i="5"/>
  <c r="EY53" i="5"/>
  <c r="FA53" i="5" a="1"/>
  <c r="FA53" i="5" s="1"/>
  <c r="EJ79" i="4"/>
  <c r="EK82" i="5"/>
  <c r="EJ82" i="5"/>
  <c r="EK80" i="3"/>
  <c r="EI80" i="3"/>
  <c r="EJ80" i="6"/>
  <c r="EI80" i="6"/>
  <c r="EZ24" i="3"/>
  <c r="EZ35" i="3" s="1" a="1"/>
  <c r="EZ35" i="3" s="1"/>
  <c r="EI39" i="3"/>
  <c r="FU20" i="3" l="1"/>
  <c r="FH57" i="6"/>
  <c r="EP21" i="3"/>
  <c r="FF47" i="5"/>
  <c r="EC603" i="10" s="1"/>
  <c r="EE603" i="10"/>
  <c r="GC18" i="5"/>
  <c r="EU603" i="10" s="1"/>
  <c r="EZ47" i="5"/>
  <c r="DW603" i="10" s="1"/>
  <c r="EL605" i="10"/>
  <c r="ES590" i="10" s="1"/>
  <c r="EY14" i="4"/>
  <c r="DV599" i="10" s="1"/>
  <c r="EZ58" i="6"/>
  <c r="DW598" i="10" s="1"/>
  <c r="EY58" i="6"/>
  <c r="DV598" i="10" s="1"/>
  <c r="EY48" i="6"/>
  <c r="DV597" i="10" s="1"/>
  <c r="EP71" i="4"/>
  <c r="FX19" i="5"/>
  <c r="EP604" i="10" s="1"/>
  <c r="DY604" i="10"/>
  <c r="FF57" i="5"/>
  <c r="EC604" i="10" s="1"/>
  <c r="GC19" i="5"/>
  <c r="EU604" i="10" s="1"/>
  <c r="EE604" i="10"/>
  <c r="FF54" i="4"/>
  <c r="EC601" i="10" s="1"/>
  <c r="GC19" i="4"/>
  <c r="EU601" i="10" s="1"/>
  <c r="EE601" i="10"/>
  <c r="EZ44" i="4"/>
  <c r="DW600" i="10" s="1"/>
  <c r="FX18" i="4"/>
  <c r="EP600" i="10" s="1"/>
  <c r="DY600" i="10"/>
  <c r="EZ54" i="4"/>
  <c r="DW601" i="10" s="1"/>
  <c r="FX19" i="4"/>
  <c r="EP601" i="10" s="1"/>
  <c r="DY601" i="10"/>
  <c r="FF44" i="4"/>
  <c r="EC600" i="10" s="1"/>
  <c r="GC18" i="4"/>
  <c r="EU600" i="10" s="1"/>
  <c r="EE600" i="10"/>
  <c r="EE597" i="10"/>
  <c r="GC18" i="6"/>
  <c r="EU597" i="10" s="1"/>
  <c r="DY602" i="10"/>
  <c r="FX17" i="5"/>
  <c r="EE599" i="10"/>
  <c r="GC17" i="4"/>
  <c r="DY595" i="10"/>
  <c r="FX19" i="3"/>
  <c r="EE595" i="10"/>
  <c r="GC19" i="3"/>
  <c r="DY594" i="10"/>
  <c r="FX18" i="3"/>
  <c r="EE593" i="10"/>
  <c r="GC17" i="3"/>
  <c r="DY593" i="10"/>
  <c r="FX17" i="3"/>
  <c r="EU602" i="10"/>
  <c r="EC602" i="10"/>
  <c r="FU20" i="5"/>
  <c r="FU21" i="3"/>
  <c r="EM595" i="10"/>
  <c r="EZ14" i="4"/>
  <c r="DW599" i="10" s="1"/>
  <c r="DY599" i="10"/>
  <c r="EZ48" i="6"/>
  <c r="DW597" i="10" s="1"/>
  <c r="DY597" i="10"/>
  <c r="FF14" i="6"/>
  <c r="EC596" i="10" s="1"/>
  <c r="EE596" i="10"/>
  <c r="FS18" i="3"/>
  <c r="EK594" i="10" s="1"/>
  <c r="DN594" i="10"/>
  <c r="FF39" i="3"/>
  <c r="EC594" i="10" s="1"/>
  <c r="EE594" i="10"/>
  <c r="FV20" i="6" a="1"/>
  <c r="FV20" i="6" s="1"/>
  <c r="GU14" i="6"/>
  <c r="GT14" i="6" s="1"/>
  <c r="EZ39" i="3"/>
  <c r="EZ49" i="3"/>
  <c r="DW595" i="10" s="1"/>
  <c r="EY49" i="3"/>
  <c r="DV595" i="10" s="1"/>
  <c r="GT51" i="5"/>
  <c r="GA18" i="6"/>
  <c r="EU11" i="5"/>
  <c r="EU598" i="10"/>
  <c r="FE48" i="6"/>
  <c r="EU596" i="10"/>
  <c r="FF49" i="3"/>
  <c r="Z44" i="11"/>
  <c r="E34" i="20" s="1"/>
  <c r="D34" i="20" s="1"/>
  <c r="F34" i="20" s="1"/>
  <c r="EP52" i="5"/>
  <c r="EP60" i="5" s="1"/>
  <c r="EZ57" i="5"/>
  <c r="DW604" i="10" s="1"/>
  <c r="EQ60" i="5"/>
  <c r="EP599" i="10"/>
  <c r="EZ14" i="5"/>
  <c r="FV18" i="3"/>
  <c r="EN594" i="10" s="1"/>
  <c r="FF14" i="4"/>
  <c r="FF14" i="3"/>
  <c r="EC593" i="10" s="1"/>
  <c r="GA19" i="5"/>
  <c r="ES604" i="10" s="1"/>
  <c r="FE57" i="5"/>
  <c r="EB604" i="10" s="1"/>
  <c r="GA18" i="5"/>
  <c r="ES603" i="10" s="1"/>
  <c r="GA17" i="5"/>
  <c r="ES602" i="10" s="1"/>
  <c r="FE14" i="5"/>
  <c r="EB602" i="10" s="1"/>
  <c r="FV19" i="5"/>
  <c r="EN604" i="10" s="1"/>
  <c r="EY57" i="5"/>
  <c r="DV604" i="10" s="1"/>
  <c r="FV18" i="5"/>
  <c r="EN603" i="10" s="1"/>
  <c r="FV17" i="5"/>
  <c r="EN602" i="10" s="1"/>
  <c r="GA19" i="4"/>
  <c r="ES601" i="10" s="1"/>
  <c r="GA18" i="4"/>
  <c r="ES600" i="10" s="1"/>
  <c r="GA17" i="4"/>
  <c r="ES599" i="10" s="1"/>
  <c r="GA19" i="3"/>
  <c r="FE49" i="3"/>
  <c r="EB595" i="10" s="1"/>
  <c r="FE39" i="3"/>
  <c r="EB594" i="10" s="1"/>
  <c r="EY39" i="3"/>
  <c r="DV594" i="10" s="1"/>
  <c r="FE14" i="3"/>
  <c r="EB593" i="10" s="1"/>
  <c r="FU20" i="6"/>
  <c r="EH47" i="5"/>
  <c r="FR18" i="5" s="1"/>
  <c r="EJ603" i="10" s="1"/>
  <c r="FS18" i="5"/>
  <c r="EK603" i="10" s="1"/>
  <c r="FV20" i="4" a="1"/>
  <c r="FV20" i="4" s="1"/>
  <c r="FU20" i="4"/>
  <c r="EH54" i="4"/>
  <c r="FR19" i="4" s="1"/>
  <c r="EJ601" i="10" s="1"/>
  <c r="FS19" i="4"/>
  <c r="EK601" i="10" s="1"/>
  <c r="EH44" i="4"/>
  <c r="FR18" i="4" s="1"/>
  <c r="EJ600" i="10" s="1"/>
  <c r="FS18" i="4"/>
  <c r="EK600" i="10" s="1"/>
  <c r="EH14" i="4"/>
  <c r="FR17" i="4" s="1"/>
  <c r="EJ599" i="10" s="1"/>
  <c r="FS17" i="4"/>
  <c r="EK599" i="10" s="1"/>
  <c r="EH48" i="6"/>
  <c r="FR18" i="6" s="1"/>
  <c r="EJ597" i="10" s="1"/>
  <c r="FS18" i="6"/>
  <c r="EK597" i="10" s="1"/>
  <c r="EH58" i="6"/>
  <c r="FR19" i="6" s="1"/>
  <c r="EJ598" i="10" s="1"/>
  <c r="FS19" i="6"/>
  <c r="EK598" i="10" s="1"/>
  <c r="EH49" i="3"/>
  <c r="FS19" i="3"/>
  <c r="EK595" i="10" s="1"/>
  <c r="EH14" i="3"/>
  <c r="FS17" i="3"/>
  <c r="EQ22" i="3"/>
  <c r="EY14" i="3"/>
  <c r="DV593" i="10" s="1"/>
  <c r="EH14" i="5"/>
  <c r="FR17" i="5" s="1"/>
  <c r="EJ602" i="10" s="1"/>
  <c r="EP22" i="3"/>
  <c r="GV21" i="3" s="1"/>
  <c r="EH39" i="3"/>
  <c r="FS20" i="3" l="1"/>
  <c r="GV19" i="3"/>
  <c r="GV20" i="3"/>
  <c r="EM605" i="10"/>
  <c r="P44" i="10" s="1"/>
  <c r="EP61" i="5"/>
  <c r="EQ61" i="5"/>
  <c r="FZ14" i="4"/>
  <c r="FW14" i="4" s="1"/>
  <c r="FX14" i="4" s="1"/>
  <c r="FS20" i="5"/>
  <c r="FR20" i="5" s="1"/>
  <c r="EP602" i="10"/>
  <c r="DW602" i="10"/>
  <c r="EP595" i="10"/>
  <c r="GA21" i="3" a="1"/>
  <c r="GA21" i="3" s="1"/>
  <c r="ES595" i="10"/>
  <c r="EU595" i="10"/>
  <c r="EC595" i="10"/>
  <c r="FR19" i="3"/>
  <c r="EJ595" i="10" s="1"/>
  <c r="DM595" i="10"/>
  <c r="EU599" i="10"/>
  <c r="EC599" i="10"/>
  <c r="FE57" i="6"/>
  <c r="EB597" i="10"/>
  <c r="GA20" i="6" a="1"/>
  <c r="GA20" i="6" s="1"/>
  <c r="ES597" i="10"/>
  <c r="FS21" i="3"/>
  <c r="EK593" i="10"/>
  <c r="FR17" i="3"/>
  <c r="EJ593" i="10" s="1"/>
  <c r="DM593" i="10"/>
  <c r="FR18" i="3"/>
  <c r="EJ594" i="10" s="1"/>
  <c r="DM594" i="10"/>
  <c r="DW594" i="10"/>
  <c r="X44" i="11"/>
  <c r="E33" i="20" s="1"/>
  <c r="D33" i="20" s="1"/>
  <c r="F33" i="20" s="1"/>
  <c r="EP23" i="3"/>
  <c r="EP24" i="3" s="1"/>
  <c r="GE14" i="4"/>
  <c r="GB14" i="4" s="1"/>
  <c r="GT60" i="5"/>
  <c r="GT52" i="5"/>
  <c r="GT53" i="5" s="1"/>
  <c r="GT47" i="5" s="1"/>
  <c r="GS47" i="5" s="1"/>
  <c r="GE14" i="5"/>
  <c r="GB14" i="5" s="1"/>
  <c r="GC14" i="5" s="1"/>
  <c r="GA20" i="5" a="1"/>
  <c r="GA20" i="5" s="1"/>
  <c r="EZ14" i="3"/>
  <c r="FV20" i="5" a="1"/>
  <c r="FV20" i="5" s="1"/>
  <c r="GA20" i="4" a="1"/>
  <c r="GA20" i="4" s="1"/>
  <c r="FS20" i="6"/>
  <c r="FS20" i="4"/>
  <c r="FR20" i="4" s="1"/>
  <c r="FV17" i="3"/>
  <c r="EN593" i="10" s="1"/>
  <c r="EN605" i="10" s="1" a="1"/>
  <c r="EN605" i="10" s="1"/>
  <c r="EQ23" i="3"/>
  <c r="EQ24" i="3" s="1"/>
  <c r="FR20" i="3" l="1"/>
  <c r="EP25" i="3"/>
  <c r="EP26" i="3" s="1"/>
  <c r="GV25" i="3" s="1"/>
  <c r="E24" i="20"/>
  <c r="D24" i="20" s="1"/>
  <c r="F24" i="20" s="1"/>
  <c r="G28" i="23"/>
  <c r="J28" i="23" s="1"/>
  <c r="W2" i="24" s="1"/>
  <c r="FR21" i="3"/>
  <c r="EP62" i="5"/>
  <c r="O128" i="10"/>
  <c r="E44" i="10"/>
  <c r="Y128" i="10"/>
  <c r="EK605" i="10"/>
  <c r="GV22" i="3"/>
  <c r="GT61" i="5"/>
  <c r="EQ62" i="5"/>
  <c r="FY14" i="4"/>
  <c r="ES605" i="10" a="1"/>
  <c r="ES605" i="10" s="1"/>
  <c r="GD14" i="5"/>
  <c r="EP593" i="10"/>
  <c r="DW593" i="10"/>
  <c r="EP594" i="10"/>
  <c r="FZ14" i="3"/>
  <c r="FW14" i="3" s="1"/>
  <c r="EU594" i="10"/>
  <c r="GC14" i="4"/>
  <c r="GV23" i="3"/>
  <c r="GU14" i="4"/>
  <c r="EQ25" i="3"/>
  <c r="EQ26" i="3" s="1"/>
  <c r="EQ27" i="3" s="1"/>
  <c r="EQ28" i="3" s="1"/>
  <c r="GD14" i="4"/>
  <c r="GV24" i="3"/>
  <c r="FV21" i="3" a="1"/>
  <c r="FV21" i="3" s="1"/>
  <c r="P32" i="11"/>
  <c r="EP27" i="3"/>
  <c r="GV26" i="3" s="1"/>
  <c r="E23" i="20" l="1"/>
  <c r="D23" i="20" s="1"/>
  <c r="F23" i="20" s="1"/>
  <c r="G27" i="23"/>
  <c r="J27" i="23" s="1"/>
  <c r="V2" i="24" s="1"/>
  <c r="O129" i="10"/>
  <c r="E32" i="11"/>
  <c r="GT62" i="5"/>
  <c r="EQ63" i="5"/>
  <c r="EQ64" i="5"/>
  <c r="EP63" i="5"/>
  <c r="FY14" i="3"/>
  <c r="FX14" i="3"/>
  <c r="EQ29" i="3"/>
  <c r="EP28" i="3"/>
  <c r="GV27" i="3" s="1"/>
  <c r="GT63" i="5" l="1"/>
  <c r="EP64" i="5"/>
  <c r="GT64" i="5" s="1"/>
  <c r="EQ65" i="5"/>
  <c r="EP29" i="3"/>
  <c r="GV28" i="3" s="1"/>
  <c r="EQ30" i="3"/>
  <c r="EP66" i="5" l="1"/>
  <c r="EP67" i="5" s="1"/>
  <c r="EP65" i="5"/>
  <c r="EQ66" i="5"/>
  <c r="EP30" i="3"/>
  <c r="GV29" i="3" s="1"/>
  <c r="EQ31" i="3"/>
  <c r="EP31" i="3"/>
  <c r="GV30" i="3" s="1"/>
  <c r="GT66" i="5" l="1"/>
  <c r="EP68" i="5"/>
  <c r="EP70" i="5" s="1"/>
  <c r="EQ67" i="5"/>
  <c r="EP69" i="5"/>
  <c r="GT65" i="5"/>
  <c r="EQ32" i="3"/>
  <c r="EP32" i="3"/>
  <c r="GV31" i="3" s="1"/>
  <c r="EP71" i="5" l="1"/>
  <c r="EP72" i="5" s="1"/>
  <c r="EP73" i="5" s="1"/>
  <c r="EP74" i="5" s="1"/>
  <c r="GT67" i="5"/>
  <c r="EQ68" i="5"/>
  <c r="EQ33" i="3"/>
  <c r="EP33" i="3"/>
  <c r="GV32" i="3" s="1"/>
  <c r="GT68" i="5" l="1"/>
  <c r="EQ69" i="5"/>
  <c r="EQ34" i="3"/>
  <c r="EP34" i="3"/>
  <c r="GT69" i="5" l="1"/>
  <c r="EQ70" i="5"/>
  <c r="EP42" i="3"/>
  <c r="EP43" i="3"/>
  <c r="GV42" i="3" s="1"/>
  <c r="GV33" i="3"/>
  <c r="EQ42" i="3"/>
  <c r="GT70" i="5" l="1"/>
  <c r="EQ71" i="5"/>
  <c r="GV14" i="3"/>
  <c r="GU14" i="3" s="1"/>
  <c r="GV35" i="3"/>
  <c r="EP44" i="3"/>
  <c r="GV43" i="3" s="1"/>
  <c r="GV45" i="3" s="1"/>
  <c r="EQ43" i="3"/>
  <c r="GT71" i="5" l="1"/>
  <c r="EQ72" i="5"/>
  <c r="EP52" i="3"/>
  <c r="EQ44" i="3"/>
  <c r="EQ52" i="3" s="1"/>
  <c r="EQ53" i="3" s="1"/>
  <c r="EQ54" i="3" s="1"/>
  <c r="EQ55" i="3" s="1"/>
  <c r="EQ56" i="3" s="1"/>
  <c r="EP53" i="3"/>
  <c r="GT72" i="5" l="1"/>
  <c r="EQ73" i="5"/>
  <c r="EQ57" i="3"/>
  <c r="EU593" i="10"/>
  <c r="EU605" i="10" s="1"/>
  <c r="EW590" i="10" s="1"/>
  <c r="GE14" i="3"/>
  <c r="GB14" i="3" s="1"/>
  <c r="EQ58" i="3"/>
  <c r="GV52" i="3"/>
  <c r="EP54" i="3"/>
  <c r="FZ14" i="5"/>
  <c r="GT73" i="5" l="1"/>
  <c r="EQ74" i="5"/>
  <c r="GT74" i="5" s="1"/>
  <c r="GT75" i="5" s="1"/>
  <c r="GT57" i="5" s="1"/>
  <c r="GS57" i="5" s="1"/>
  <c r="GV53" i="3"/>
  <c r="EQ59" i="3"/>
  <c r="GC14" i="3"/>
  <c r="GD14" i="3"/>
  <c r="ET590" i="10"/>
  <c r="EV590" i="10" s="1"/>
  <c r="EQ60" i="3"/>
  <c r="EP55" i="3"/>
  <c r="GV54" i="3" s="1"/>
  <c r="FW14" i="5"/>
  <c r="FY14" i="5" s="1"/>
  <c r="GR39" i="3"/>
  <c r="EQ61" i="3" l="1"/>
  <c r="EQ62" i="3" s="1"/>
  <c r="EQ63" i="3" s="1"/>
  <c r="EU590" i="10"/>
  <c r="EP56" i="3"/>
  <c r="FX14" i="5"/>
  <c r="GT39" i="3"/>
  <c r="GQ48" i="6"/>
  <c r="GU48" i="6" s="1"/>
  <c r="EQ64" i="3" l="1"/>
  <c r="EQ65" i="3"/>
  <c r="GV55" i="3"/>
  <c r="EP57" i="3"/>
  <c r="GS48" i="6"/>
  <c r="GT48" i="6"/>
  <c r="GT14" i="4"/>
  <c r="GV56" i="3" l="1"/>
  <c r="EP58" i="3"/>
  <c r="EQ66" i="3"/>
  <c r="GE14" i="6"/>
  <c r="GB14" i="6" s="1"/>
  <c r="EP59" i="3" l="1"/>
  <c r="GV57" i="3"/>
  <c r="EP60" i="3"/>
  <c r="EQ67" i="3"/>
  <c r="EQ68" i="3" s="1"/>
  <c r="EQ69" i="3" s="1"/>
  <c r="EQ70" i="3" s="1"/>
  <c r="EQ71" i="3" s="1"/>
  <c r="GD14" i="6"/>
  <c r="GC14" i="6"/>
  <c r="EP598" i="10"/>
  <c r="GV59" i="3" l="1"/>
  <c r="EP61" i="3"/>
  <c r="EP62" i="3" s="1"/>
  <c r="GV58" i="3"/>
  <c r="GV39" i="3" s="1"/>
  <c r="GU39" i="3" s="1"/>
  <c r="GV61" i="3" l="1"/>
  <c r="EP63" i="3"/>
  <c r="GV62" i="3" s="1"/>
  <c r="GV60" i="3"/>
  <c r="EP64" i="3"/>
  <c r="FZ14" i="6"/>
  <c r="FW14" i="6" s="1"/>
  <c r="FX14" i="6" s="1"/>
  <c r="EP597" i="10"/>
  <c r="EP605" i="10" s="1"/>
  <c r="ER590" i="10" s="1"/>
  <c r="AG134" i="10" s="1"/>
  <c r="GS43" i="3"/>
  <c r="EV43" i="3" s="1"/>
  <c r="GV63" i="3" l="1"/>
  <c r="EP65" i="3"/>
  <c r="EP66" i="3" s="1"/>
  <c r="I40" i="12"/>
  <c r="I37" i="12"/>
  <c r="I39" i="12"/>
  <c r="I38" i="12"/>
  <c r="FY14" i="6"/>
  <c r="EO590" i="10"/>
  <c r="EQ590" i="10" s="1"/>
  <c r="GU43" i="3"/>
  <c r="GU45" i="3" s="1" a="1"/>
  <c r="GU45" i="3" s="1"/>
  <c r="EP67" i="3" l="1"/>
  <c r="EP68" i="3" s="1"/>
  <c r="GV67" i="3" s="1"/>
  <c r="GV65" i="3"/>
  <c r="GV64" i="3"/>
  <c r="O134" i="10"/>
  <c r="R134" i="10" s="1"/>
  <c r="EP590" i="10"/>
  <c r="T134" i="10" s="1"/>
  <c r="W134" i="10"/>
  <c r="GP10" i="4"/>
  <c r="GV66" i="3" l="1"/>
  <c r="EP69" i="3"/>
  <c r="GV68" i="3" s="1"/>
  <c r="GV49" i="3" s="1"/>
  <c r="GU49" i="3" s="1"/>
  <c r="EH79" i="6"/>
  <c r="EH80" i="6" s="1"/>
  <c r="EH14" i="6"/>
  <c r="FR17" i="6" s="1"/>
  <c r="EP70" i="3" l="1"/>
  <c r="GV69" i="3" s="1"/>
  <c r="FR20" i="6"/>
  <c r="EJ596" i="10"/>
  <c r="EJ605" i="10" s="1"/>
  <c r="EP71" i="3" l="1"/>
  <c r="GV70" i="3" s="1"/>
  <c r="GV72" i="3" s="1"/>
  <c r="AH128" i="10"/>
  <c r="Y44" i="10"/>
  <c r="E25" i="20" s="1"/>
  <c r="D25" i="20" s="1"/>
  <c r="F25" i="20" l="1"/>
  <c r="A2" i="21" s="1" a="1"/>
  <c r="Y32" i="11"/>
  <c r="CH2" i="21" l="1"/>
  <c r="BP2" i="21"/>
  <c r="CV2" i="21"/>
  <c r="AN2" i="21"/>
  <c r="H2" i="21"/>
  <c r="CG2" i="21"/>
  <c r="BA2" i="21"/>
  <c r="U2" i="21"/>
  <c r="AT2" i="21"/>
  <c r="N2" i="21"/>
  <c r="CM2" i="21"/>
  <c r="BG2" i="21"/>
  <c r="AA2" i="21"/>
  <c r="K2" i="21"/>
  <c r="AG2" i="21"/>
  <c r="BO2" i="21"/>
  <c r="BE2" i="21"/>
  <c r="A2" i="21"/>
  <c r="CL2" i="21"/>
  <c r="BT2" i="21"/>
  <c r="CZ2" i="21"/>
  <c r="AJ2" i="21"/>
  <c r="D2" i="21"/>
  <c r="CC2" i="21"/>
  <c r="AW2" i="21"/>
  <c r="Q2" i="21"/>
  <c r="AP2" i="21"/>
  <c r="J2" i="21"/>
  <c r="CI2" i="21"/>
  <c r="BC2" i="21"/>
  <c r="W2" i="21"/>
  <c r="AY2" i="21"/>
  <c r="B2" i="21"/>
  <c r="AU2" i="21"/>
  <c r="AD2" i="21"/>
  <c r="Z2" i="21"/>
  <c r="G2" i="21"/>
  <c r="AI2" i="21"/>
  <c r="CR2" i="21"/>
  <c r="CQ2" i="21"/>
  <c r="BJ2" i="21"/>
  <c r="CP2" i="21"/>
  <c r="BX2" i="21"/>
  <c r="DD2" i="21"/>
  <c r="AF2" i="21"/>
  <c r="DE2" i="21"/>
  <c r="BY2" i="21"/>
  <c r="AS2" i="21"/>
  <c r="M2" i="21"/>
  <c r="AL2" i="21"/>
  <c r="F2" i="21"/>
  <c r="CE2" i="21"/>
  <c r="S2" i="21"/>
  <c r="AH2" i="21"/>
  <c r="O2" i="21"/>
  <c r="AQ2" i="21"/>
  <c r="BF2" i="21"/>
  <c r="BB2" i="21"/>
  <c r="C2" i="21"/>
  <c r="BL2" i="21"/>
  <c r="AX2" i="21"/>
  <c r="BN2" i="21"/>
  <c r="CT2" i="21"/>
  <c r="CB2" i="21"/>
  <c r="BH2" i="21"/>
  <c r="AB2" i="21"/>
  <c r="DA2" i="21"/>
  <c r="BU2" i="21"/>
  <c r="AO2" i="21"/>
  <c r="I2" i="21"/>
  <c r="CA2" i="21"/>
  <c r="DC2" i="21"/>
  <c r="BS2" i="21"/>
  <c r="AC2" i="21"/>
  <c r="CU2" i="21"/>
  <c r="CK2" i="21"/>
  <c r="AE2" i="21"/>
  <c r="BR2" i="21"/>
  <c r="CX2" i="21"/>
  <c r="CF2" i="21"/>
  <c r="BD2" i="21"/>
  <c r="X2" i="21"/>
  <c r="CW2" i="21"/>
  <c r="BQ2" i="21"/>
  <c r="AK2" i="21"/>
  <c r="E2" i="21"/>
  <c r="BW2" i="21"/>
  <c r="AM2" i="21"/>
  <c r="V2" i="21"/>
  <c r="AR2" i="21"/>
  <c r="R2" i="21"/>
  <c r="BV2" i="21"/>
  <c r="DB2" i="21"/>
  <c r="CJ2" i="21"/>
  <c r="AZ2" i="21"/>
  <c r="T2" i="21"/>
  <c r="CS2" i="21"/>
  <c r="BM2" i="21"/>
  <c r="CY2" i="21"/>
  <c r="CD2" i="21"/>
  <c r="Y2" i="21"/>
  <c r="BZ2" i="21"/>
  <c r="DF2" i="21"/>
  <c r="CN2" i="21"/>
  <c r="AV2" i="21"/>
  <c r="P2" i="21"/>
  <c r="CO2" i="21"/>
  <c r="BI2" i="21"/>
  <c r="L2" i="21"/>
  <c r="BK2"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<sst xmlns="http://schemas.openxmlformats.org/spreadsheetml/2006/main" count="19568" uniqueCount="3355">
  <si>
    <t>月</t>
    <phoneticPr fontId="12"/>
  </si>
  <si>
    <t>年
(令和)</t>
    <phoneticPr fontId="12"/>
  </si>
  <si>
    <t>有で実施済・改善予定</t>
    <rPh sb="0" eb="1">
      <t>アリ</t>
    </rPh>
    <rPh sb="2" eb="5">
      <t>ジッシズ</t>
    </rPh>
    <rPh sb="6" eb="10">
      <t>カイゼンヨテイ</t>
    </rPh>
    <phoneticPr fontId="12"/>
  </si>
  <si>
    <t>実施済・改善予定</t>
    <rPh sb="0" eb="2">
      <t>ジッシ</t>
    </rPh>
    <rPh sb="2" eb="3">
      <t>スミ</t>
    </rPh>
    <rPh sb="4" eb="6">
      <t>カイゼン</t>
    </rPh>
    <rPh sb="6" eb="8">
      <t>ヨテイ</t>
    </rPh>
    <phoneticPr fontId="12"/>
  </si>
  <si>
    <t>概要または改善未記入</t>
    <rPh sb="0" eb="2">
      <t>ガイヨウ</t>
    </rPh>
    <rPh sb="5" eb="7">
      <t>カイゼン</t>
    </rPh>
    <rPh sb="7" eb="10">
      <t>ミキニュウ</t>
    </rPh>
    <phoneticPr fontId="12"/>
  </si>
  <si>
    <t>予定なし</t>
    <rPh sb="0" eb="2">
      <t>ヨテイ</t>
    </rPh>
    <phoneticPr fontId="12"/>
  </si>
  <si>
    <t>改善予定</t>
    <rPh sb="0" eb="4">
      <t>カイゼンヨテイ</t>
    </rPh>
    <phoneticPr fontId="12"/>
  </si>
  <si>
    <t>実施済み</t>
    <rPh sb="0" eb="3">
      <t>ジッシズ</t>
    </rPh>
    <phoneticPr fontId="12"/>
  </si>
  <si>
    <t>年月</t>
    <rPh sb="0" eb="2">
      <t>ネンゲツ</t>
    </rPh>
    <phoneticPr fontId="12"/>
  </si>
  <si>
    <t>項目</t>
    <rPh sb="0" eb="2">
      <t>コウモク</t>
    </rPh>
    <phoneticPr fontId="12"/>
  </si>
  <si>
    <t>月</t>
    <rPh sb="0" eb="1">
      <t>ツキ</t>
    </rPh>
    <phoneticPr fontId="12"/>
  </si>
  <si>
    <t>年
（令和）</t>
    <rPh sb="0" eb="1">
      <t>ネン</t>
    </rPh>
    <rPh sb="3" eb="5">
      <t>レイワ</t>
    </rPh>
    <phoneticPr fontId="12"/>
  </si>
  <si>
    <t>年</t>
    <rPh sb="0" eb="1">
      <t>ネン</t>
    </rPh>
    <phoneticPr fontId="12"/>
  </si>
  <si>
    <t>実施済みか改善予定合計行単位</t>
    <rPh sb="0" eb="3">
      <t>ジッシズ</t>
    </rPh>
    <rPh sb="5" eb="9">
      <t>カイゼンヨテイ</t>
    </rPh>
    <rPh sb="9" eb="11">
      <t>ゴウケイ</t>
    </rPh>
    <rPh sb="11" eb="14">
      <t>ギョウタンイ</t>
    </rPh>
    <phoneticPr fontId="12"/>
  </si>
  <si>
    <t>実施済</t>
    <rPh sb="0" eb="3">
      <t>ジッシズ</t>
    </rPh>
    <phoneticPr fontId="12"/>
  </si>
  <si>
    <t>実施済・改善予定合計</t>
    <rPh sb="0" eb="3">
      <t>ジッシズ</t>
    </rPh>
    <rPh sb="4" eb="6">
      <t>カイゼン</t>
    </rPh>
    <rPh sb="6" eb="10">
      <t>ヨテイゴウケイ</t>
    </rPh>
    <phoneticPr fontId="12"/>
  </si>
  <si>
    <t>元号</t>
    <rPh sb="0" eb="2">
      <t>ゲンゴウ</t>
    </rPh>
    <phoneticPr fontId="12"/>
  </si>
  <si>
    <t>改善措置の概要等</t>
    <rPh sb="0" eb="2">
      <t>カイゼン</t>
    </rPh>
    <rPh sb="2" eb="4">
      <t>ソチ</t>
    </rPh>
    <rPh sb="5" eb="7">
      <t>ガイヨウ</t>
    </rPh>
    <rPh sb="7" eb="8">
      <t>ナド</t>
    </rPh>
    <phoneticPr fontId="12"/>
  </si>
  <si>
    <t>改善（予定）年月</t>
    <phoneticPr fontId="12"/>
  </si>
  <si>
    <t>改善の状況</t>
    <rPh sb="0" eb="2">
      <t>カイゼン</t>
    </rPh>
    <rPh sb="3" eb="5">
      <t>ジョウキョウ</t>
    </rPh>
    <phoneticPr fontId="12"/>
  </si>
  <si>
    <t>考えられる要因</t>
    <rPh sb="0" eb="1">
      <t>カンガ</t>
    </rPh>
    <rPh sb="5" eb="7">
      <t>ヨウイン</t>
    </rPh>
    <phoneticPr fontId="12"/>
  </si>
  <si>
    <t>不具合等の概要</t>
    <rPh sb="0" eb="4">
      <t>フグアイナド</t>
    </rPh>
    <rPh sb="5" eb="7">
      <t>ガイヨウ</t>
    </rPh>
    <phoneticPr fontId="12"/>
  </si>
  <si>
    <t>不具合等を把握した年月</t>
    <rPh sb="0" eb="4">
      <t>フグアイトウ</t>
    </rPh>
    <rPh sb="5" eb="7">
      <t>ハアク</t>
    </rPh>
    <rPh sb="9" eb="11">
      <t>ネンゲツ</t>
    </rPh>
    <phoneticPr fontId="12"/>
  </si>
  <si>
    <t>不具合等の記録</t>
    <rPh sb="0" eb="3">
      <t>フグアイ</t>
    </rPh>
    <rPh sb="3" eb="4">
      <t>トウ</t>
    </rPh>
    <rPh sb="5" eb="7">
      <t>キロク</t>
    </rPh>
    <phoneticPr fontId="12"/>
  </si>
  <si>
    <t>無</t>
    <phoneticPr fontId="12"/>
  </si>
  <si>
    <t>有</t>
    <rPh sb="0" eb="1">
      <t>アリ</t>
    </rPh>
    <phoneticPr fontId="12"/>
  </si>
  <si>
    <t>不具合等</t>
    <rPh sb="0" eb="3">
      <t>フグアイ</t>
    </rPh>
    <rPh sb="3" eb="4">
      <t>トウ</t>
    </rPh>
    <phoneticPr fontId="12"/>
  </si>
  <si>
    <t>備考</t>
    <rPh sb="0" eb="2">
      <t>ビコウ</t>
    </rPh>
    <phoneticPr fontId="12"/>
  </si>
  <si>
    <t>台</t>
    <rPh sb="0" eb="1">
      <t>ダイ</t>
    </rPh>
    <phoneticPr fontId="12"/>
  </si>
  <si>
    <t>その他</t>
    <rPh sb="2" eb="3">
      <t>タ</t>
    </rPh>
    <phoneticPr fontId="12"/>
  </si>
  <si>
    <t>ドレンチャー</t>
    <phoneticPr fontId="12"/>
  </si>
  <si>
    <t>枚</t>
    <rPh sb="0" eb="1">
      <t>マイ</t>
    </rPh>
    <phoneticPr fontId="12"/>
  </si>
  <si>
    <t>耐火クロススクリーン</t>
    <rPh sb="0" eb="2">
      <t>タイカ</t>
    </rPh>
    <phoneticPr fontId="12"/>
  </si>
  <si>
    <t>防火シャッター</t>
    <rPh sb="0" eb="2">
      <t>ボウカ</t>
    </rPh>
    <phoneticPr fontId="12"/>
  </si>
  <si>
    <t>防火扉</t>
    <rPh sb="0" eb="3">
      <t>ボウカトビラ</t>
    </rPh>
    <phoneticPr fontId="12"/>
  </si>
  <si>
    <t>防火設備</t>
    <rPh sb="0" eb="4">
      <t>ボウカセツビ</t>
    </rPh>
    <phoneticPr fontId="12"/>
  </si>
  <si>
    <t>全館避難安全検証法</t>
    <rPh sb="0" eb="2">
      <t>ゼンカン</t>
    </rPh>
    <rPh sb="2" eb="4">
      <t>ヒナン</t>
    </rPh>
    <rPh sb="4" eb="6">
      <t>アンゼン</t>
    </rPh>
    <rPh sb="6" eb="9">
      <t>ケンショウホウ</t>
    </rPh>
    <phoneticPr fontId="12"/>
  </si>
  <si>
    <t>階</t>
    <rPh sb="0" eb="1">
      <t>カイ</t>
    </rPh>
    <phoneticPr fontId="12"/>
  </si>
  <si>
    <t>階避難安全検証法</t>
    <rPh sb="0" eb="1">
      <t>カイ</t>
    </rPh>
    <rPh sb="1" eb="3">
      <t>ヒナン</t>
    </rPh>
    <rPh sb="3" eb="8">
      <t>アンゼンケンショウホウ</t>
    </rPh>
    <phoneticPr fontId="12"/>
  </si>
  <si>
    <t>区画避難安全検証法</t>
    <rPh sb="0" eb="4">
      <t>クカクヒナン</t>
    </rPh>
    <rPh sb="4" eb="9">
      <t>アンゼンケンショウホウ</t>
    </rPh>
    <phoneticPr fontId="12"/>
  </si>
  <si>
    <t>避難安全検証法の適用</t>
    <rPh sb="0" eb="7">
      <t>ヒナンアンゼンケンショウホウ</t>
    </rPh>
    <rPh sb="8" eb="10">
      <t>テキヨウ</t>
    </rPh>
    <phoneticPr fontId="12"/>
  </si>
  <si>
    <t>－</t>
    <phoneticPr fontId="12"/>
  </si>
  <si>
    <t>電話番号</t>
    <phoneticPr fontId="12"/>
  </si>
  <si>
    <t>所在地</t>
    <rPh sb="0" eb="3">
      <t>ショザイチ</t>
    </rPh>
    <phoneticPr fontId="12"/>
  </si>
  <si>
    <t>郵便番号</t>
    <phoneticPr fontId="12"/>
  </si>
  <si>
    <t>号</t>
    <rPh sb="0" eb="1">
      <t>ゴウ</t>
    </rPh>
    <phoneticPr fontId="12"/>
  </si>
  <si>
    <t>第</t>
    <rPh sb="0" eb="1">
      <t>ダイ</t>
    </rPh>
    <phoneticPr fontId="12"/>
  </si>
  <si>
    <t>知事登録</t>
    <rPh sb="0" eb="2">
      <t>チジ</t>
    </rPh>
    <rPh sb="2" eb="4">
      <t>トウロク</t>
    </rPh>
    <phoneticPr fontId="12"/>
  </si>
  <si>
    <t>建築士</t>
    <rPh sb="0" eb="3">
      <t>ケンチクシ</t>
    </rPh>
    <phoneticPr fontId="12"/>
  </si>
  <si>
    <t>名称</t>
    <rPh sb="0" eb="2">
      <t>メイショウ</t>
    </rPh>
    <phoneticPr fontId="12"/>
  </si>
  <si>
    <t>勤務先</t>
    <rPh sb="0" eb="3">
      <t>キンムサキ</t>
    </rPh>
    <phoneticPr fontId="12"/>
  </si>
  <si>
    <t>氏名</t>
    <phoneticPr fontId="12"/>
  </si>
  <si>
    <t>フリガナ</t>
    <phoneticPr fontId="12"/>
  </si>
  <si>
    <t>防火設備検査員</t>
    <rPh sb="0" eb="4">
      <t>ボウカセツビ</t>
    </rPh>
    <rPh sb="4" eb="7">
      <t>ケンサイン</t>
    </rPh>
    <phoneticPr fontId="12"/>
  </si>
  <si>
    <t>登録</t>
  </si>
  <si>
    <t>資格名称</t>
    <rPh sb="0" eb="2">
      <t>シカク</t>
    </rPh>
    <rPh sb="2" eb="4">
      <t>メイショウ</t>
    </rPh>
    <phoneticPr fontId="12"/>
  </si>
  <si>
    <t>資格</t>
    <rPh sb="0" eb="2">
      <t>シカク</t>
    </rPh>
    <phoneticPr fontId="12"/>
  </si>
  <si>
    <t>第二面８欄</t>
    <rPh sb="1" eb="2">
      <t>ニ</t>
    </rPh>
    <rPh sb="2" eb="3">
      <t>メン</t>
    </rPh>
    <phoneticPr fontId="12"/>
  </si>
  <si>
    <t>事務所登録</t>
    <rPh sb="0" eb="5">
      <t>ジムショトウロク</t>
    </rPh>
    <phoneticPr fontId="12"/>
  </si>
  <si>
    <t>建築士事務所</t>
    <rPh sb="0" eb="6">
      <t>ケンチクシジムショ</t>
    </rPh>
    <phoneticPr fontId="12"/>
  </si>
  <si>
    <t>防火設備検査員</t>
    <rPh sb="0" eb="4">
      <t>ボウカ</t>
    </rPh>
    <rPh sb="4" eb="7">
      <t>ケンサイン</t>
    </rPh>
    <phoneticPr fontId="12"/>
  </si>
  <si>
    <t>日実施</t>
    <rPh sb="0" eb="1">
      <t>ニチ</t>
    </rPh>
    <rPh sb="1" eb="3">
      <t>ジッシ</t>
    </rPh>
    <phoneticPr fontId="12"/>
  </si>
  <si>
    <t>月</t>
    <rPh sb="0" eb="1">
      <t>ガツ</t>
    </rPh>
    <phoneticPr fontId="12"/>
  </si>
  <si>
    <t>前回の検査</t>
    <rPh sb="0" eb="2">
      <t>ゼンカイ</t>
    </rPh>
    <rPh sb="3" eb="5">
      <t>ケンサ</t>
    </rPh>
    <phoneticPr fontId="12"/>
  </si>
  <si>
    <t>令和</t>
    <rPh sb="0" eb="2">
      <t>レイワ</t>
    </rPh>
    <phoneticPr fontId="12"/>
  </si>
  <si>
    <t>今回の検査</t>
    <rPh sb="0" eb="2">
      <t>コンカイ</t>
    </rPh>
    <rPh sb="3" eb="5">
      <t>ケンサ</t>
    </rPh>
    <phoneticPr fontId="12"/>
  </si>
  <si>
    <t>第二面３欄</t>
    <rPh sb="1" eb="2">
      <t>ニ</t>
    </rPh>
    <phoneticPr fontId="12"/>
  </si>
  <si>
    <t>確認済み証明交付者</t>
    <rPh sb="0" eb="3">
      <t>カクニンズ</t>
    </rPh>
    <rPh sb="4" eb="9">
      <t>ショウメイコウフシャ</t>
    </rPh>
    <phoneticPr fontId="12"/>
  </si>
  <si>
    <t>日</t>
    <rPh sb="0" eb="1">
      <t>ニチ</t>
    </rPh>
    <phoneticPr fontId="12"/>
  </si>
  <si>
    <t>確認済証交付年月日等</t>
    <rPh sb="0" eb="3">
      <t>カクニンズ</t>
    </rPh>
    <rPh sb="3" eb="4">
      <t>ショウ</t>
    </rPh>
    <rPh sb="4" eb="5">
      <t>コウ</t>
    </rPh>
    <rPh sb="5" eb="6">
      <t>ツ</t>
    </rPh>
    <rPh sb="6" eb="9">
      <t>ネンガッピ</t>
    </rPh>
    <rPh sb="9" eb="10">
      <t>ナド</t>
    </rPh>
    <phoneticPr fontId="12"/>
  </si>
  <si>
    <t>第二面２欄</t>
    <rPh sb="1" eb="2">
      <t>ニ</t>
    </rPh>
    <phoneticPr fontId="12"/>
  </si>
  <si>
    <t>㎡</t>
    <phoneticPr fontId="12"/>
  </si>
  <si>
    <t>延べ面積</t>
    <rPh sb="0" eb="1">
      <t>ノ</t>
    </rPh>
    <rPh sb="2" eb="4">
      <t>メンセキ</t>
    </rPh>
    <phoneticPr fontId="12"/>
  </si>
  <si>
    <t>建築面積</t>
    <rPh sb="0" eb="4">
      <t>ケンチクメンセキ</t>
    </rPh>
    <phoneticPr fontId="12"/>
  </si>
  <si>
    <t>地下</t>
    <rPh sb="0" eb="2">
      <t>チカ</t>
    </rPh>
    <phoneticPr fontId="12"/>
  </si>
  <si>
    <t>地上</t>
    <rPh sb="0" eb="2">
      <t>チジョウ</t>
    </rPh>
    <phoneticPr fontId="12"/>
  </si>
  <si>
    <t>階数</t>
    <rPh sb="0" eb="2">
      <t>カイスウ</t>
    </rPh>
    <phoneticPr fontId="12"/>
  </si>
  <si>
    <t>用途</t>
    <phoneticPr fontId="12"/>
  </si>
  <si>
    <t>番地など</t>
    <rPh sb="0" eb="2">
      <t>バンチ</t>
    </rPh>
    <phoneticPr fontId="12"/>
  </si>
  <si>
    <t>大字・町名</t>
    <rPh sb="0" eb="2">
      <t>オオアザ</t>
    </rPh>
    <rPh sb="3" eb="5">
      <t>チョウメイ</t>
    </rPh>
    <phoneticPr fontId="12"/>
  </si>
  <si>
    <t>区町村</t>
    <rPh sb="0" eb="1">
      <t>ク</t>
    </rPh>
    <rPh sb="1" eb="3">
      <t>チョウソン</t>
    </rPh>
    <phoneticPr fontId="12"/>
  </si>
  <si>
    <t>市郡</t>
    <rPh sb="0" eb="1">
      <t>シ</t>
    </rPh>
    <rPh sb="1" eb="2">
      <t>グン</t>
    </rPh>
    <phoneticPr fontId="12"/>
  </si>
  <si>
    <t>都道府県</t>
    <rPh sb="0" eb="4">
      <t>トドウフケン</t>
    </rPh>
    <phoneticPr fontId="12"/>
  </si>
  <si>
    <t>電話番号</t>
    <rPh sb="0" eb="4">
      <t>デンワバンゴウ</t>
    </rPh>
    <phoneticPr fontId="12"/>
  </si>
  <si>
    <t>住所</t>
    <rPh sb="0" eb="2">
      <t>ジュウショ</t>
    </rPh>
    <phoneticPr fontId="12"/>
  </si>
  <si>
    <t>検査者氏名</t>
    <rPh sb="0" eb="3">
      <t>ケンサシャ</t>
    </rPh>
    <rPh sb="3" eb="5">
      <t>シメイ</t>
    </rPh>
    <phoneticPr fontId="12"/>
  </si>
  <si>
    <t>報告日</t>
    <rPh sb="0" eb="2">
      <t>ホウコク</t>
    </rPh>
    <rPh sb="2" eb="3">
      <t>ビ</t>
    </rPh>
    <phoneticPr fontId="12"/>
  </si>
  <si>
    <t>様</t>
    <rPh sb="0" eb="1">
      <t>サマ</t>
    </rPh>
    <phoneticPr fontId="12"/>
  </si>
  <si>
    <t>選択肢候補5</t>
    <rPh sb="0" eb="3">
      <t>センタクシ</t>
    </rPh>
    <rPh sb="3" eb="5">
      <t>コウホ</t>
    </rPh>
    <phoneticPr fontId="12"/>
  </si>
  <si>
    <t>選択肢候補4</t>
    <rPh sb="0" eb="3">
      <t>センタクシ</t>
    </rPh>
    <rPh sb="3" eb="5">
      <t>コウホ</t>
    </rPh>
    <phoneticPr fontId="12"/>
  </si>
  <si>
    <t>選択肢候補3</t>
    <rPh sb="0" eb="3">
      <t>センタクシ</t>
    </rPh>
    <rPh sb="3" eb="5">
      <t>コウホ</t>
    </rPh>
    <phoneticPr fontId="12"/>
  </si>
  <si>
    <t>選択肢候補2</t>
    <rPh sb="0" eb="3">
      <t>センタクシ</t>
    </rPh>
    <rPh sb="3" eb="5">
      <t>コウホ</t>
    </rPh>
    <phoneticPr fontId="12"/>
  </si>
  <si>
    <t>選択肢候補1</t>
    <rPh sb="0" eb="3">
      <t>センタクシ</t>
    </rPh>
    <rPh sb="3" eb="5">
      <t>コウホ</t>
    </rPh>
    <phoneticPr fontId="12"/>
  </si>
  <si>
    <t>配列関数（セルを選択した際はCtrl+Shift+Enterで）</t>
    <rPh sb="0" eb="4">
      <t>ハイレツカンスウ</t>
    </rPh>
    <rPh sb="8" eb="10">
      <t>センタク</t>
    </rPh>
    <rPh sb="12" eb="13">
      <t>サイ</t>
    </rPh>
    <phoneticPr fontId="12"/>
  </si>
  <si>
    <t>報告書　第一面5</t>
    <rPh sb="5" eb="6">
      <t>イチ</t>
    </rPh>
    <rPh sb="6" eb="7">
      <t>メン</t>
    </rPh>
    <phoneticPr fontId="12"/>
  </si>
  <si>
    <t>報告書　第三面別紙</t>
    <phoneticPr fontId="12"/>
  </si>
  <si>
    <t>チェックボックス</t>
    <phoneticPr fontId="12"/>
  </si>
  <si>
    <t>レ</t>
    <phoneticPr fontId="12"/>
  </si>
  <si>
    <t>関数2</t>
    <rPh sb="0" eb="2">
      <t>カンスウ</t>
    </rPh>
    <phoneticPr fontId="12"/>
  </si>
  <si>
    <t>関数1</t>
    <rPh sb="0" eb="2">
      <t>カンスウ</t>
    </rPh>
    <phoneticPr fontId="12"/>
  </si>
  <si>
    <t>エラー入力（入力不要な箇所に入力がある等）</t>
    <rPh sb="3" eb="5">
      <t>ニュウリョク</t>
    </rPh>
    <phoneticPr fontId="12"/>
  </si>
  <si>
    <t>入力済み・入力不要</t>
    <rPh sb="0" eb="3">
      <t>ニュウリョクズ</t>
    </rPh>
    <rPh sb="5" eb="9">
      <t>ニュウリョクフヨウ</t>
    </rPh>
    <phoneticPr fontId="12"/>
  </si>
  <si>
    <t>任意入力</t>
    <rPh sb="0" eb="2">
      <t>ニンイ</t>
    </rPh>
    <rPh sb="2" eb="4">
      <t>ニュウリョク</t>
    </rPh>
    <phoneticPr fontId="12"/>
  </si>
  <si>
    <t>必須入力</t>
    <rPh sb="0" eb="4">
      <t>ヒッスニュウリョク</t>
    </rPh>
    <phoneticPr fontId="12"/>
  </si>
  <si>
    <t>⑬</t>
    <phoneticPr fontId="12"/>
  </si>
  <si>
    <t>⑫</t>
    <phoneticPr fontId="12"/>
  </si>
  <si>
    <t>⑪</t>
    <phoneticPr fontId="12"/>
  </si>
  <si>
    <t>⑩</t>
    <phoneticPr fontId="12"/>
  </si>
  <si>
    <t>⑨</t>
    <phoneticPr fontId="12"/>
  </si>
  <si>
    <t>⑧</t>
    <phoneticPr fontId="12"/>
  </si>
  <si>
    <t>⑦</t>
    <phoneticPr fontId="12"/>
  </si>
  <si>
    <t>⑥</t>
    <phoneticPr fontId="12"/>
  </si>
  <si>
    <t>⑤</t>
    <phoneticPr fontId="12"/>
  </si>
  <si>
    <t>④</t>
    <phoneticPr fontId="12"/>
  </si>
  <si>
    <t>③</t>
    <phoneticPr fontId="12"/>
  </si>
  <si>
    <t>②</t>
    <phoneticPr fontId="12"/>
  </si>
  <si>
    <t>　この書類は、建築物ごとに作成してください。</t>
    <rPh sb="7" eb="10">
      <t>ケンチクブツ</t>
    </rPh>
    <phoneticPr fontId="12"/>
  </si>
  <si>
    <t>①</t>
    <phoneticPr fontId="12"/>
  </si>
  <si>
    <t>（注意）</t>
    <rPh sb="1" eb="3">
      <t>チュウイ</t>
    </rPh>
    <phoneticPr fontId="12"/>
  </si>
  <si>
    <t>セル　下端</t>
    <rPh sb="3" eb="4">
      <t>シタ</t>
    </rPh>
    <rPh sb="4" eb="5">
      <t>ハシ</t>
    </rPh>
    <phoneticPr fontId="12"/>
  </si>
  <si>
    <t>セル　上端</t>
    <rPh sb="3" eb="5">
      <t>ジョウタン</t>
    </rPh>
    <phoneticPr fontId="12"/>
  </si>
  <si>
    <t>シート</t>
    <phoneticPr fontId="12"/>
  </si>
  <si>
    <t>未定/無</t>
    <rPh sb="3" eb="4">
      <t>ナシ</t>
    </rPh>
    <phoneticPr fontId="12"/>
  </si>
  <si>
    <t>過去の直近</t>
    <rPh sb="0" eb="2">
      <t>カコ</t>
    </rPh>
    <rPh sb="3" eb="5">
      <t>チョッキン</t>
    </rPh>
    <phoneticPr fontId="12"/>
  </si>
  <si>
    <t>未来の直近/月</t>
    <rPh sb="0" eb="2">
      <t>ミライ</t>
    </rPh>
    <rPh sb="3" eb="5">
      <t>チョッキン</t>
    </rPh>
    <rPh sb="6" eb="7">
      <t>ツキ</t>
    </rPh>
    <phoneticPr fontId="12"/>
  </si>
  <si>
    <t>未来の年月
カウント/年</t>
    <rPh sb="0" eb="2">
      <t>ミライ</t>
    </rPh>
    <rPh sb="3" eb="5">
      <t>ネンゲツ</t>
    </rPh>
    <rPh sb="11" eb="12">
      <t>ネン</t>
    </rPh>
    <phoneticPr fontId="12"/>
  </si>
  <si>
    <t>西暦変換/(有)</t>
    <rPh sb="0" eb="2">
      <t>セイレキ</t>
    </rPh>
    <rPh sb="2" eb="4">
      <t>ヘンカン</t>
    </rPh>
    <rPh sb="6" eb="7">
      <t>アリ</t>
    </rPh>
    <phoneticPr fontId="12"/>
  </si>
  <si>
    <t>変換/有</t>
    <rPh sb="0" eb="2">
      <t>ヘンカン</t>
    </rPh>
    <rPh sb="3" eb="4">
      <t>アリ</t>
    </rPh>
    <phoneticPr fontId="12"/>
  </si>
  <si>
    <t>西暦変換
/有（済）</t>
    <rPh sb="0" eb="2">
      <t>セイレキ</t>
    </rPh>
    <rPh sb="2" eb="4">
      <t>ヘンカン</t>
    </rPh>
    <rPh sb="6" eb="7">
      <t>アリ</t>
    </rPh>
    <rPh sb="8" eb="9">
      <t>スミ</t>
    </rPh>
    <phoneticPr fontId="12"/>
  </si>
  <si>
    <t>変換
/有(予定)</t>
    <rPh sb="0" eb="2">
      <t>ヘンカン</t>
    </rPh>
    <rPh sb="4" eb="5">
      <t>アリ</t>
    </rPh>
    <rPh sb="6" eb="8">
      <t>ヨテイ</t>
    </rPh>
    <phoneticPr fontId="12"/>
  </si>
  <si>
    <t>項目番号</t>
    <rPh sb="0" eb="4">
      <t>コウモクバンゴウ</t>
    </rPh>
    <phoneticPr fontId="12"/>
  </si>
  <si>
    <t>要是正と既存不適格</t>
    <rPh sb="0" eb="3">
      <t>ヨウゼセイ</t>
    </rPh>
    <rPh sb="4" eb="9">
      <t>キゾンフテキカク</t>
    </rPh>
    <phoneticPr fontId="12"/>
  </si>
  <si>
    <t>年月カウント</t>
    <rPh sb="0" eb="2">
      <t>ネンゲツ</t>
    </rPh>
    <phoneticPr fontId="12"/>
  </si>
  <si>
    <t>項目番号
関数なし</t>
    <rPh sb="0" eb="4">
      <t>コウモクバンゴウ</t>
    </rPh>
    <rPh sb="5" eb="7">
      <t>カンスウ</t>
    </rPh>
    <phoneticPr fontId="12"/>
  </si>
  <si>
    <t>既存不適格</t>
    <rPh sb="0" eb="5">
      <t>キゾンフテキカク</t>
    </rPh>
    <phoneticPr fontId="3"/>
  </si>
  <si>
    <t>要是正</t>
    <rPh sb="0" eb="3">
      <t>ヨウゼセイ</t>
    </rPh>
    <phoneticPr fontId="3"/>
  </si>
  <si>
    <t>指摘なし</t>
    <rPh sb="0" eb="2">
      <t>シテキ</t>
    </rPh>
    <phoneticPr fontId="3"/>
  </si>
  <si>
    <t>対象外項目</t>
    <rPh sb="0" eb="3">
      <t>タイショウガイ</t>
    </rPh>
    <rPh sb="3" eb="5">
      <t>コウモク</t>
    </rPh>
    <phoneticPr fontId="3"/>
  </si>
  <si>
    <t>状況</t>
    <rPh sb="0" eb="2">
      <t>ジョウキョウ</t>
    </rPh>
    <phoneticPr fontId="12"/>
  </si>
  <si>
    <t>年
(令和)</t>
    <rPh sb="0" eb="1">
      <t>ネン</t>
    </rPh>
    <rPh sb="3" eb="5">
      <t>レイワ</t>
    </rPh>
    <phoneticPr fontId="12"/>
  </si>
  <si>
    <t>関連写真添付　リンク指定先</t>
    <phoneticPr fontId="12"/>
  </si>
  <si>
    <t>改善（予定）
年月</t>
    <phoneticPr fontId="12"/>
  </si>
  <si>
    <t>改善（予定）
年月</t>
    <rPh sb="0" eb="2">
      <t>カイゼン</t>
    </rPh>
    <rPh sb="3" eb="5">
      <t>ヨテイ</t>
    </rPh>
    <rPh sb="7" eb="9">
      <t>ネンゲツ</t>
    </rPh>
    <phoneticPr fontId="12"/>
  </si>
  <si>
    <t>改善策の具体的内容等</t>
    <rPh sb="9" eb="10">
      <t>トウ</t>
    </rPh>
    <phoneticPr fontId="12"/>
  </si>
  <si>
    <t>指摘の具体的内容等
要是正＋（既存不適格）</t>
    <rPh sb="0" eb="2">
      <t>シテキ</t>
    </rPh>
    <rPh sb="8" eb="9">
      <t>トウ</t>
    </rPh>
    <rPh sb="10" eb="13">
      <t>ヨウゼセイ</t>
    </rPh>
    <rPh sb="15" eb="20">
      <t>キゾンフテキカク</t>
    </rPh>
    <phoneticPr fontId="12"/>
  </si>
  <si>
    <t>カウント
報告書用</t>
    <rPh sb="5" eb="8">
      <t>ホウコクショ</t>
    </rPh>
    <rPh sb="8" eb="9">
      <t>ヨウ</t>
    </rPh>
    <phoneticPr fontId="12"/>
  </si>
  <si>
    <t>要是正カウント（別添2リンク先）</t>
    <rPh sb="0" eb="3">
      <t>ヨウゼセイ</t>
    </rPh>
    <rPh sb="8" eb="10">
      <t>ベッテン</t>
    </rPh>
    <rPh sb="14" eb="15">
      <t>サキ</t>
    </rPh>
    <phoneticPr fontId="12"/>
  </si>
  <si>
    <t>該当法令・注意事項</t>
    <rPh sb="0" eb="2">
      <t>ガイトウ</t>
    </rPh>
    <rPh sb="2" eb="4">
      <t>ホウレイ</t>
    </rPh>
    <rPh sb="5" eb="9">
      <t>チュウイジコウ</t>
    </rPh>
    <phoneticPr fontId="12"/>
  </si>
  <si>
    <t>改善（予定）年月</t>
    <rPh sb="0" eb="2">
      <t>カイゼン</t>
    </rPh>
    <rPh sb="3" eb="5">
      <t>ヨテイ</t>
    </rPh>
    <rPh sb="6" eb="8">
      <t>ネンゲツ</t>
    </rPh>
    <phoneticPr fontId="12"/>
  </si>
  <si>
    <t>指摘の具体的内容等</t>
    <rPh sb="0" eb="2">
      <t>シテキ</t>
    </rPh>
    <rPh sb="8" eb="9">
      <t>トウ</t>
    </rPh>
    <phoneticPr fontId="12"/>
  </si>
  <si>
    <t>番号</t>
    <rPh sb="0" eb="2">
      <t>バンゴウ</t>
    </rPh>
    <phoneticPr fontId="12"/>
  </si>
  <si>
    <t>上記に記載のない事項</t>
    <phoneticPr fontId="12"/>
  </si>
  <si>
    <t>AU173</t>
  </si>
  <si>
    <t>A152</t>
  </si>
  <si>
    <t>#'3_入力シート【写真】'</t>
  </si>
  <si>
    <t>1(5)</t>
  </si>
  <si>
    <t>防火区画の形成の状況</t>
    <phoneticPr fontId="12"/>
  </si>
  <si>
    <t>AU54</t>
  </si>
  <si>
    <t>A33</t>
  </si>
  <si>
    <t>1(1)</t>
  </si>
  <si>
    <t>総合的な作動の状況　</t>
    <phoneticPr fontId="12"/>
  </si>
  <si>
    <t>再ロック防止機構の作動の状況</t>
    <phoneticPr fontId="12"/>
  </si>
  <si>
    <t>AU150</t>
  </si>
  <si>
    <t>A19</t>
  </si>
  <si>
    <t>1(4)</t>
  </si>
  <si>
    <t>設置の状況</t>
    <phoneticPr fontId="12"/>
  </si>
  <si>
    <t>自動閉鎖装置</t>
    <phoneticPr fontId="12"/>
  </si>
  <si>
    <t>AU73</t>
  </si>
  <si>
    <t>A92</t>
  </si>
  <si>
    <t>1(3)</t>
  </si>
  <si>
    <t>容量の状況</t>
    <phoneticPr fontId="12"/>
  </si>
  <si>
    <t>劣化及び損傷の状況</t>
    <phoneticPr fontId="12"/>
  </si>
  <si>
    <t>連動機構用予備電源</t>
    <phoneticPr fontId="12"/>
  </si>
  <si>
    <t>予備電源への切り替えの状況</t>
    <phoneticPr fontId="12"/>
  </si>
  <si>
    <t>接地の状況</t>
    <phoneticPr fontId="12"/>
  </si>
  <si>
    <t>結線接続の状況　　　</t>
    <phoneticPr fontId="12"/>
  </si>
  <si>
    <t>スイッチ類及び表示灯の状況</t>
    <phoneticPr fontId="12"/>
  </si>
  <si>
    <t>連動制御器</t>
    <phoneticPr fontId="12"/>
  </si>
  <si>
    <t>AU90</t>
  </si>
  <si>
    <t>A69</t>
  </si>
  <si>
    <t>1(2)</t>
  </si>
  <si>
    <t>温度ヒューズ装置</t>
    <phoneticPr fontId="12"/>
  </si>
  <si>
    <t>感知の状況</t>
    <phoneticPr fontId="12"/>
  </si>
  <si>
    <t>設置位置</t>
    <phoneticPr fontId="12"/>
  </si>
  <si>
    <t>煙感知器、熱煙複合式感知器及び熱感知器</t>
    <phoneticPr fontId="12"/>
  </si>
  <si>
    <t>連動機構　　　</t>
    <phoneticPr fontId="12"/>
  </si>
  <si>
    <t>作動の状況</t>
    <phoneticPr fontId="12"/>
  </si>
  <si>
    <t>扉の取付けの状況</t>
    <phoneticPr fontId="12"/>
  </si>
  <si>
    <t>設置場所の周囲状況</t>
    <phoneticPr fontId="12"/>
  </si>
  <si>
    <t>　/無</t>
    <phoneticPr fontId="12"/>
  </si>
  <si>
    <t>　/月</t>
    <phoneticPr fontId="12"/>
  </si>
  <si>
    <t>未定/年</t>
    <rPh sb="0" eb="2">
      <t>ミテイ</t>
    </rPh>
    <phoneticPr fontId="12"/>
  </si>
  <si>
    <t>未来の直近</t>
    <rPh sb="0" eb="2">
      <t>ミライ</t>
    </rPh>
    <rPh sb="3" eb="5">
      <t>チョッキン</t>
    </rPh>
    <phoneticPr fontId="12"/>
  </si>
  <si>
    <t>既存不適格</t>
    <rPh sb="0" eb="5">
      <t>キゾンフテキカク</t>
    </rPh>
    <phoneticPr fontId="12"/>
  </si>
  <si>
    <t>要是正</t>
    <rPh sb="0" eb="3">
      <t>ヨウゼセイ</t>
    </rPh>
    <phoneticPr fontId="12"/>
  </si>
  <si>
    <t>報告書１面5欄用</t>
    <rPh sb="0" eb="3">
      <t>ホウコクショ</t>
    </rPh>
    <rPh sb="4" eb="5">
      <t>メン</t>
    </rPh>
    <rPh sb="6" eb="7">
      <t>ラン</t>
    </rPh>
    <rPh sb="7" eb="8">
      <t>ヨウ</t>
    </rPh>
    <phoneticPr fontId="12"/>
  </si>
  <si>
    <t>関連写真添付　リンク指定先一覧</t>
    <rPh sb="0" eb="4">
      <t>カンレンシャシン</t>
    </rPh>
    <rPh sb="4" eb="6">
      <t>テンプ</t>
    </rPh>
    <rPh sb="10" eb="13">
      <t>シテイサキ</t>
    </rPh>
    <rPh sb="13" eb="15">
      <t>イチラン</t>
    </rPh>
    <phoneticPr fontId="12"/>
  </si>
  <si>
    <t>検査事項</t>
    <phoneticPr fontId="12"/>
  </si>
  <si>
    <t>検　査　項　目　</t>
    <rPh sb="0" eb="1">
      <t>ケン</t>
    </rPh>
    <rPh sb="2" eb="3">
      <t>サ</t>
    </rPh>
    <rPh sb="4" eb="5">
      <t>コウ</t>
    </rPh>
    <rPh sb="6" eb="7">
      <t>メ</t>
    </rPh>
    <phoneticPr fontId="12"/>
  </si>
  <si>
    <t>―対象外</t>
  </si>
  <si>
    <t>既存不適格のみの場合</t>
    <rPh sb="0" eb="5">
      <t>キゾンフテキカク</t>
    </rPh>
    <rPh sb="8" eb="10">
      <t>バアイ</t>
    </rPh>
    <phoneticPr fontId="12"/>
  </si>
  <si>
    <t>要是正ありの場合</t>
    <rPh sb="0" eb="3">
      <t>ヨウゼセイ</t>
    </rPh>
    <rPh sb="6" eb="8">
      <t>バアイ</t>
    </rPh>
    <phoneticPr fontId="12"/>
  </si>
  <si>
    <t>項目
要是正＆
既存不適格</t>
    <rPh sb="0" eb="2">
      <t>コウモク</t>
    </rPh>
    <rPh sb="4" eb="7">
      <t>ヨウゼセイ</t>
    </rPh>
    <rPh sb="9" eb="14">
      <t>キゾンフテキカク</t>
    </rPh>
    <phoneticPr fontId="12"/>
  </si>
  <si>
    <t>△既存不適格</t>
  </si>
  <si>
    <t>○指摘なし</t>
  </si>
  <si>
    <t>×要是正（既存不適格以外）</t>
  </si>
  <si>
    <t>調査人の選任数</t>
    <rPh sb="0" eb="3">
      <t>チョウサニン</t>
    </rPh>
    <rPh sb="4" eb="7">
      <t>センニンスウ</t>
    </rPh>
    <phoneticPr fontId="12"/>
  </si>
  <si>
    <t>検　査　事　項</t>
    <phoneticPr fontId="12"/>
  </si>
  <si>
    <t>上記以外の検査項目等</t>
    <rPh sb="0" eb="2">
      <t>ジョウキ</t>
    </rPh>
    <rPh sb="2" eb="4">
      <t>イガイ</t>
    </rPh>
    <rPh sb="5" eb="7">
      <t>ケンサ</t>
    </rPh>
    <rPh sb="7" eb="9">
      <t>コウモク</t>
    </rPh>
    <rPh sb="9" eb="10">
      <t>トウ</t>
    </rPh>
    <phoneticPr fontId="12"/>
  </si>
  <si>
    <t>防火区画の形成の状況</t>
    <rPh sb="0" eb="2">
      <t>ボウカ</t>
    </rPh>
    <rPh sb="2" eb="4">
      <t>クカク</t>
    </rPh>
    <rPh sb="5" eb="7">
      <t>ケイセイ</t>
    </rPh>
    <rPh sb="8" eb="10">
      <t>ジョウキョウ</t>
    </rPh>
    <phoneticPr fontId="2"/>
  </si>
  <si>
    <t>耐火クロススクリーンの閉鎖の状況</t>
    <rPh sb="0" eb="2">
      <t>タイカ</t>
    </rPh>
    <rPh sb="11" eb="13">
      <t>ヘイサ</t>
    </rPh>
    <rPh sb="14" eb="16">
      <t>ジョウキョウ</t>
    </rPh>
    <phoneticPr fontId="2"/>
  </si>
  <si>
    <t>総合的な作動の状況</t>
    <phoneticPr fontId="12"/>
  </si>
  <si>
    <t>設置の状況</t>
    <rPh sb="0" eb="2">
      <t>セッチ</t>
    </rPh>
    <rPh sb="3" eb="5">
      <t>ジョウキョウ</t>
    </rPh>
    <phoneticPr fontId="2"/>
  </si>
  <si>
    <t>手動閉鎖装置</t>
    <rPh sb="0" eb="2">
      <t>シュドウ</t>
    </rPh>
    <rPh sb="2" eb="4">
      <t>ヘイサ</t>
    </rPh>
    <rPh sb="4" eb="6">
      <t>ソウチ</t>
    </rPh>
    <phoneticPr fontId="12"/>
  </si>
  <si>
    <t>容量の状況</t>
    <rPh sb="0" eb="2">
      <t>ヨウリョウ</t>
    </rPh>
    <rPh sb="3" eb="5">
      <t>ジョウキョウ</t>
    </rPh>
    <phoneticPr fontId="2"/>
  </si>
  <si>
    <t>劣化及び損傷の状況　　　　　　　　　　　　　　　　　　　　</t>
    <phoneticPr fontId="12"/>
  </si>
  <si>
    <t>予備電源への切り替えの状況</t>
    <rPh sb="0" eb="2">
      <t>ヨビ</t>
    </rPh>
    <rPh sb="2" eb="4">
      <t>デンゲン</t>
    </rPh>
    <rPh sb="6" eb="7">
      <t>キ</t>
    </rPh>
    <rPh sb="8" eb="9">
      <t>カ</t>
    </rPh>
    <rPh sb="11" eb="13">
      <t>ジョウキョウ</t>
    </rPh>
    <phoneticPr fontId="2"/>
  </si>
  <si>
    <t>接地の状況</t>
    <rPh sb="0" eb="2">
      <t>セッチ</t>
    </rPh>
    <rPh sb="3" eb="5">
      <t>ジョウキョウ</t>
    </rPh>
    <phoneticPr fontId="2"/>
  </si>
  <si>
    <t>結線接続の状況</t>
    <rPh sb="0" eb="2">
      <t>ケッセン</t>
    </rPh>
    <rPh sb="2" eb="4">
      <t>セツゾク</t>
    </rPh>
    <rPh sb="5" eb="7">
      <t>ジョウキョウ</t>
    </rPh>
    <phoneticPr fontId="2"/>
  </si>
  <si>
    <t>スイッチ類及び表示灯の状況</t>
    <rPh sb="4" eb="5">
      <t>ルイ</t>
    </rPh>
    <rPh sb="5" eb="6">
      <t>オヨ</t>
    </rPh>
    <rPh sb="7" eb="10">
      <t>ヒョウジトウ</t>
    </rPh>
    <rPh sb="11" eb="13">
      <t>ジョウキョウ</t>
    </rPh>
    <phoneticPr fontId="2"/>
  </si>
  <si>
    <t>感知の状況</t>
    <rPh sb="0" eb="2">
      <t>カンチ</t>
    </rPh>
    <rPh sb="3" eb="5">
      <t>ジョウキョウ</t>
    </rPh>
    <phoneticPr fontId="2"/>
  </si>
  <si>
    <t>設置位置</t>
    <rPh sb="0" eb="2">
      <t>セッチ</t>
    </rPh>
    <rPh sb="2" eb="4">
      <t>イチ</t>
    </rPh>
    <phoneticPr fontId="2"/>
  </si>
  <si>
    <t>連動機構</t>
    <phoneticPr fontId="12"/>
  </si>
  <si>
    <t>座板感知部の劣化及び損傷並びに作動の状況</t>
    <phoneticPr fontId="12"/>
  </si>
  <si>
    <t>危害防止装置用予備電源の容量の状況</t>
    <phoneticPr fontId="12"/>
  </si>
  <si>
    <t>危害防止装置用予備電源の劣化及び損傷の状況</t>
    <phoneticPr fontId="12"/>
  </si>
  <si>
    <t>危害防止用連動中継器の配線の状況</t>
    <phoneticPr fontId="12"/>
  </si>
  <si>
    <t>まぐさ及びガイドレール</t>
    <phoneticPr fontId="12"/>
  </si>
  <si>
    <t>ケース</t>
    <phoneticPr fontId="12"/>
  </si>
  <si>
    <t>吊り元の劣化及び損傷並びに固定の状況</t>
    <phoneticPr fontId="12"/>
  </si>
  <si>
    <t>耐火クロス及び座板の劣化及び損傷の状況</t>
    <phoneticPr fontId="12"/>
  </si>
  <si>
    <t>カーテン部</t>
    <phoneticPr fontId="12"/>
  </si>
  <si>
    <t>ローラチェーンの劣化及び損傷の状況</t>
    <phoneticPr fontId="12"/>
  </si>
  <si>
    <t>駆動装置</t>
    <phoneticPr fontId="12"/>
  </si>
  <si>
    <t>耐火クロススクリーン</t>
    <phoneticPr fontId="12"/>
  </si>
  <si>
    <t>上記以外の検査項目等</t>
    <phoneticPr fontId="12"/>
  </si>
  <si>
    <t>ドレンチャー等の作動の状況</t>
    <phoneticPr fontId="12"/>
  </si>
  <si>
    <t>手動作動装置</t>
    <phoneticPr fontId="12"/>
  </si>
  <si>
    <t>自動作動装置</t>
    <phoneticPr fontId="12"/>
  </si>
  <si>
    <t>結線接続の状況</t>
    <phoneticPr fontId="12"/>
  </si>
  <si>
    <t>圧力計、呼水槽、起動用圧力スイッチ等の付属装置の状況</t>
    <phoneticPr fontId="12"/>
  </si>
  <si>
    <t>加圧送水装置用予備電源の容量の状況</t>
    <phoneticPr fontId="12"/>
  </si>
  <si>
    <t>加圧送水装置用予備電源の劣化及び損傷の状況</t>
    <phoneticPr fontId="12"/>
  </si>
  <si>
    <t>加圧送水装置用予備電源への切り替えの状況</t>
    <phoneticPr fontId="12"/>
  </si>
  <si>
    <t>ポンプ及び電動機の状況</t>
    <phoneticPr fontId="12"/>
  </si>
  <si>
    <t>ポンプ制御盤のスイッチ類及び表示灯の状況</t>
    <phoneticPr fontId="12"/>
  </si>
  <si>
    <t>加圧送水装置</t>
    <phoneticPr fontId="12"/>
  </si>
  <si>
    <t>給水装置の状況</t>
    <phoneticPr fontId="12"/>
  </si>
  <si>
    <t>貯水槽の劣化及び損傷、水質並びに水量の状況</t>
    <phoneticPr fontId="12"/>
  </si>
  <si>
    <t>水源</t>
    <phoneticPr fontId="12"/>
  </si>
  <si>
    <t>排水の状況</t>
    <phoneticPr fontId="12"/>
  </si>
  <si>
    <t>排水設備</t>
    <phoneticPr fontId="12"/>
  </si>
  <si>
    <t>開閉弁の状況</t>
    <phoneticPr fontId="12"/>
  </si>
  <si>
    <t>開閉弁</t>
    <phoneticPr fontId="12"/>
  </si>
  <si>
    <t>散水ヘッドの設置の状況</t>
    <phoneticPr fontId="12"/>
  </si>
  <si>
    <t>散水ヘッド</t>
    <phoneticPr fontId="12"/>
  </si>
  <si>
    <t>ドレンチャー等</t>
    <phoneticPr fontId="12"/>
  </si>
  <si>
    <t>⑭</t>
    <phoneticPr fontId="12"/>
  </si>
  <si>
    <t>防火シャッターの閉鎖の状況</t>
    <phoneticPr fontId="12"/>
  </si>
  <si>
    <t>スラット及び座板の劣化等の状況</t>
    <phoneticPr fontId="12"/>
  </si>
  <si>
    <t xml:space="preserve">カーテン部 </t>
    <phoneticPr fontId="12"/>
  </si>
  <si>
    <t>ローラチェーン又はワイヤーロープの劣化及び損傷の状況</t>
    <phoneticPr fontId="12"/>
  </si>
  <si>
    <t>軸受け部のブラケット、ベアリング及びスプロケット又はロープ車の劣化及び損傷の状況※</t>
    <phoneticPr fontId="12"/>
  </si>
  <si>
    <t>スプロケットの設置の状況※</t>
    <phoneticPr fontId="12"/>
  </si>
  <si>
    <t>軸受け部のブラケット、巻取りシャフト及び開閉機の取付けの状況※</t>
    <phoneticPr fontId="12"/>
  </si>
  <si>
    <t>　写真は、当該部位の外観の状況が確認できるように撮影したものを添付してください。</t>
    <rPh sb="1" eb="3">
      <t>シャシン</t>
    </rPh>
    <rPh sb="5" eb="7">
      <t>トウガイ</t>
    </rPh>
    <rPh sb="7" eb="9">
      <t>ブイ</t>
    </rPh>
    <rPh sb="10" eb="12">
      <t>ガイカン</t>
    </rPh>
    <rPh sb="13" eb="15">
      <t>ジョウキョウ</t>
    </rPh>
    <rPh sb="16" eb="18">
      <t>カクニン</t>
    </rPh>
    <rPh sb="24" eb="26">
      <t>サツエイ</t>
    </rPh>
    <rPh sb="31" eb="33">
      <t>テンプ</t>
    </rPh>
    <phoneticPr fontId="12"/>
  </si>
  <si>
    <t>外の場合で特記すべき事項がある場合は「その他」のチェックボックスに「✓」マークを入れてください。</t>
    <rPh sb="2" eb="4">
      <t>バアイ</t>
    </rPh>
    <rPh sb="5" eb="7">
      <t>トッキ</t>
    </rPh>
    <rPh sb="10" eb="12">
      <t>ジコウ</t>
    </rPh>
    <rPh sb="15" eb="17">
      <t>バアイ</t>
    </rPh>
    <rPh sb="21" eb="22">
      <t>タ</t>
    </rPh>
    <rPh sb="40" eb="41">
      <t>イ</t>
    </rPh>
    <phoneticPr fontId="12"/>
  </si>
  <si>
    <t>　記入欄が不足する場合は、枠を拡大、行を追加して記入するか、別紙に必要な事項を記入して添えてください。</t>
    <rPh sb="1" eb="3">
      <t>キニュウ</t>
    </rPh>
    <rPh sb="3" eb="4">
      <t>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12"/>
  </si>
  <si>
    <t>は、この書類は省略してもかまいません。</t>
    <rPh sb="4" eb="6">
      <t>ショルイ</t>
    </rPh>
    <rPh sb="7" eb="9">
      <t>ショウリャク</t>
    </rPh>
    <phoneticPr fontId="12"/>
  </si>
  <si>
    <t>び「指摘なし」の項目についても、特記すべき事項があれば、必要に応じて作成してください。「要是正」の項目がない場合</t>
    <rPh sb="2" eb="4">
      <t>シテキ</t>
    </rPh>
    <rPh sb="8" eb="10">
      <t>コウモク</t>
    </rPh>
    <rPh sb="16" eb="18">
      <t>トッキ</t>
    </rPh>
    <rPh sb="21" eb="23">
      <t>ジコウ</t>
    </rPh>
    <rPh sb="28" eb="30">
      <t>ヒツヨウ</t>
    </rPh>
    <rPh sb="31" eb="32">
      <t>オウ</t>
    </rPh>
    <rPh sb="34" eb="36">
      <t>サクセイ</t>
    </rPh>
    <rPh sb="44" eb="45">
      <t>ヨウ</t>
    </rPh>
    <rPh sb="45" eb="46">
      <t>ゼ</t>
    </rPh>
    <rPh sb="46" eb="47">
      <t>セイ</t>
    </rPh>
    <rPh sb="49" eb="51">
      <t>コウモク</t>
    </rPh>
    <phoneticPr fontId="12"/>
  </si>
  <si>
    <t>写真添付</t>
    <rPh sb="0" eb="2">
      <t>シャシン</t>
    </rPh>
    <rPh sb="2" eb="4">
      <t>テンプ</t>
    </rPh>
    <phoneticPr fontId="12"/>
  </si>
  <si>
    <t>項</t>
    <rPh sb="0" eb="1">
      <t>コウ</t>
    </rPh>
    <phoneticPr fontId="12"/>
  </si>
  <si>
    <t>事</t>
    <rPh sb="0" eb="1">
      <t>コト</t>
    </rPh>
    <phoneticPr fontId="12"/>
  </si>
  <si>
    <t>記</t>
    <rPh sb="0" eb="1">
      <t>キ</t>
    </rPh>
    <phoneticPr fontId="12"/>
  </si>
  <si>
    <t>特</t>
    <rPh sb="0" eb="1">
      <t>トク</t>
    </rPh>
    <phoneticPr fontId="12"/>
  </si>
  <si>
    <t>他</t>
    <rPh sb="0" eb="1">
      <t>タ</t>
    </rPh>
    <phoneticPr fontId="12"/>
  </si>
  <si>
    <t>の</t>
    <phoneticPr fontId="12"/>
  </si>
  <si>
    <t>そ</t>
    <phoneticPr fontId="12"/>
  </si>
  <si>
    <t>□</t>
    <phoneticPr fontId="12"/>
  </si>
  <si>
    <t>正</t>
    <rPh sb="0" eb="1">
      <t>セイ</t>
    </rPh>
    <phoneticPr fontId="12"/>
  </si>
  <si>
    <t>是</t>
    <rPh sb="0" eb="1">
      <t>コレ</t>
    </rPh>
    <phoneticPr fontId="12"/>
  </si>
  <si>
    <t>要</t>
    <rPh sb="0" eb="1">
      <t>ヨウ</t>
    </rPh>
    <phoneticPr fontId="12"/>
  </si>
  <si>
    <t>☑</t>
  </si>
  <si>
    <t>目</t>
    <rPh sb="0" eb="1">
      <t>モク</t>
    </rPh>
    <phoneticPr fontId="12"/>
  </si>
  <si>
    <t>査</t>
    <rPh sb="0" eb="1">
      <t>サ</t>
    </rPh>
    <phoneticPr fontId="12"/>
  </si>
  <si>
    <t>部位</t>
    <rPh sb="0" eb="2">
      <t>ブイ</t>
    </rPh>
    <phoneticPr fontId="12"/>
  </si>
  <si>
    <t>関係写真</t>
    <rPh sb="0" eb="2">
      <t>カンケイ</t>
    </rPh>
    <rPh sb="2" eb="4">
      <t>シャシン</t>
    </rPh>
    <phoneticPr fontId="12"/>
  </si>
  <si>
    <t>）</t>
    <phoneticPr fontId="12"/>
  </si>
  <si>
    <t>A</t>
    <phoneticPr fontId="12"/>
  </si>
  <si>
    <t>（</t>
    <phoneticPr fontId="12"/>
  </si>
  <si>
    <t>式</t>
    <rPh sb="0" eb="1">
      <t>シキ</t>
    </rPh>
    <phoneticPr fontId="12"/>
  </si>
  <si>
    <t>様</t>
    <rPh sb="0" eb="1">
      <t>ヨウ</t>
    </rPh>
    <phoneticPr fontId="12"/>
  </si>
  <si>
    <t>添</t>
    <rPh sb="0" eb="1">
      <t>テン</t>
    </rPh>
    <phoneticPr fontId="12"/>
  </si>
  <si>
    <t>別</t>
    <rPh sb="0" eb="1">
      <t>ベツ</t>
    </rPh>
    <phoneticPr fontId="12"/>
  </si>
  <si>
    <t>検　査　結　果　図</t>
    <rPh sb="0" eb="1">
      <t>ケン</t>
    </rPh>
    <rPh sb="2" eb="3">
      <t>サ</t>
    </rPh>
    <rPh sb="4" eb="5">
      <t>ムスブ</t>
    </rPh>
    <rPh sb="6" eb="7">
      <t>ハタシ</t>
    </rPh>
    <rPh sb="8" eb="9">
      <t>ズ</t>
    </rPh>
    <phoneticPr fontId="12"/>
  </si>
  <si>
    <t>（Ａ３）</t>
    <phoneticPr fontId="12"/>
  </si>
  <si>
    <t>別添１様式</t>
    <rPh sb="0" eb="2">
      <t>ベッテン</t>
    </rPh>
    <rPh sb="3" eb="5">
      <t>ヨウシキ</t>
    </rPh>
    <phoneticPr fontId="12"/>
  </si>
  <si>
    <t>未定</t>
    <rPh sb="0" eb="2">
      <t>ミテイ</t>
    </rPh>
    <phoneticPr fontId="12"/>
  </si>
  <si>
    <t>防火設備検査員</t>
    <rPh sb="0" eb="7">
      <t>ボウカセツビケンサイン</t>
    </rPh>
    <phoneticPr fontId="12"/>
  </si>
  <si>
    <t>指摘なし</t>
    <rPh sb="0" eb="2">
      <t>シテキ</t>
    </rPh>
    <phoneticPr fontId="12"/>
  </si>
  <si>
    <t>二級</t>
    <rPh sb="0" eb="2">
      <t>ニキュウ</t>
    </rPh>
    <phoneticPr fontId="12"/>
  </si>
  <si>
    <t>二級建築士</t>
    <rPh sb="0" eb="5">
      <t>ニキュウケンチクシ</t>
    </rPh>
    <phoneticPr fontId="12"/>
  </si>
  <si>
    <t>既存不適格</t>
  </si>
  <si>
    <t>未実施</t>
    <rPh sb="0" eb="3">
      <t>ミジッシ</t>
    </rPh>
    <phoneticPr fontId="12"/>
  </si>
  <si>
    <t>無</t>
    <rPh sb="0" eb="1">
      <t>ナ</t>
    </rPh>
    <phoneticPr fontId="12"/>
  </si>
  <si>
    <t>指定確認検査機関</t>
    <rPh sb="0" eb="8">
      <t>シテイカクニンケンサキカン</t>
    </rPh>
    <phoneticPr fontId="12"/>
  </si>
  <si>
    <t>一級</t>
    <rPh sb="0" eb="2">
      <t>イッキュウ</t>
    </rPh>
    <phoneticPr fontId="12"/>
  </si>
  <si>
    <t>一級建築士</t>
    <rPh sb="0" eb="5">
      <t>イッキュウケンチクシ</t>
    </rPh>
    <phoneticPr fontId="12"/>
  </si>
  <si>
    <t>要是正の指摘あり</t>
    <phoneticPr fontId="12"/>
  </si>
  <si>
    <t>実施</t>
    <rPh sb="0" eb="2">
      <t>ジッシ</t>
    </rPh>
    <phoneticPr fontId="12"/>
  </si>
  <si>
    <t>置の概要を記入してください。改善を行う予定がない場合には、その理由を記入してください。</t>
    <phoneticPr fontId="12"/>
  </si>
  <si>
    <t>　「改善措置の概要等」欄は、既に改善を実施している場合又は改善を行う予定がある場合に、具体的措</t>
    <rPh sb="2" eb="4">
      <t>カイゼン</t>
    </rPh>
    <rPh sb="4" eb="6">
      <t>ソチ</t>
    </rPh>
    <rPh sb="7" eb="9">
      <t>ガイヨウ</t>
    </rPh>
    <rPh sb="9" eb="10">
      <t>トウ</t>
    </rPh>
    <rPh sb="11" eb="12">
      <t>ラン</t>
    </rPh>
    <rPh sb="14" eb="15">
      <t>スデ</t>
    </rPh>
    <rPh sb="16" eb="18">
      <t>カイゼン</t>
    </rPh>
    <rPh sb="19" eb="21">
      <t>ジッシ</t>
    </rPh>
    <rPh sb="25" eb="27">
      <t>バアイ</t>
    </rPh>
    <rPh sb="27" eb="28">
      <t>マタ</t>
    </rPh>
    <rPh sb="29" eb="31">
      <t>カイゼン</t>
    </rPh>
    <rPh sb="32" eb="33">
      <t>オコナ</t>
    </rPh>
    <rPh sb="34" eb="36">
      <t>ヨテイ</t>
    </rPh>
    <rPh sb="39" eb="41">
      <t>バアイ</t>
    </rPh>
    <rPh sb="43" eb="46">
      <t>グタイテキ</t>
    </rPh>
    <rPh sb="46" eb="47">
      <t>ソ</t>
    </rPh>
    <phoneticPr fontId="12"/>
  </si>
  <si>
    <t>には改善予定年月を記入し、改善を行う予定がない場合には「－」を記入してください。</t>
    <phoneticPr fontId="12"/>
  </si>
  <si>
    <t>　「改善（予定）年月」欄は、既に改善を実施している場合には実施年月を、改善を行う予定がある場合</t>
    <rPh sb="2" eb="4">
      <t>カイゼン</t>
    </rPh>
    <rPh sb="5" eb="7">
      <t>ヨテイ</t>
    </rPh>
    <rPh sb="8" eb="10">
      <t>ネンゲツ</t>
    </rPh>
    <rPh sb="11" eb="12">
      <t>ラン</t>
    </rPh>
    <rPh sb="14" eb="15">
      <t>スデ</t>
    </rPh>
    <rPh sb="16" eb="18">
      <t>カイゼン</t>
    </rPh>
    <rPh sb="19" eb="21">
      <t>ジッシ</t>
    </rPh>
    <rPh sb="25" eb="27">
      <t>バアイ</t>
    </rPh>
    <rPh sb="29" eb="31">
      <t>ジッシ</t>
    </rPh>
    <rPh sb="31" eb="33">
      <t>ネンゲツ</t>
    </rPh>
    <rPh sb="35" eb="37">
      <t>カイゼン</t>
    </rPh>
    <rPh sb="38" eb="39">
      <t>オコナ</t>
    </rPh>
    <rPh sb="40" eb="42">
      <t>ヨテイ</t>
    </rPh>
    <rPh sb="45" eb="47">
      <t>バアイ</t>
    </rPh>
    <phoneticPr fontId="12"/>
  </si>
  <si>
    <t>い。ただし、当該不具合が生じた原因が不明な場合は「不明」と記入してください。</t>
    <phoneticPr fontId="12"/>
  </si>
  <si>
    <t>　「考えられる原因」欄は、当該不具合が生じた原因として主として考えれられるものを記入してくださ</t>
    <rPh sb="2" eb="3">
      <t>カンガ</t>
    </rPh>
    <rPh sb="7" eb="9">
      <t>ゲンイン</t>
    </rPh>
    <rPh sb="10" eb="11">
      <t>ラン</t>
    </rPh>
    <rPh sb="13" eb="15">
      <t>トウガイ</t>
    </rPh>
    <rPh sb="15" eb="18">
      <t>フグアイ</t>
    </rPh>
    <rPh sb="19" eb="20">
      <t>ショウ</t>
    </rPh>
    <rPh sb="22" eb="24">
      <t>ゲンイン</t>
    </rPh>
    <rPh sb="27" eb="28">
      <t>シュ</t>
    </rPh>
    <rPh sb="31" eb="32">
      <t>カンガ</t>
    </rPh>
    <rPh sb="40" eb="42">
      <t>キニュウ</t>
    </rPh>
    <phoneticPr fontId="12"/>
  </si>
  <si>
    <t>さい。</t>
    <phoneticPr fontId="12"/>
  </si>
  <si>
    <t>い。不具合の概要を記入する場合にあっては、当該防火設備が設置されている区画の概要を明記してくだ</t>
    <phoneticPr fontId="12"/>
  </si>
  <si>
    <t>　「不具合の概要」欄は、当該不具合の箇所を特定した上で、当該不具合の具体的内容を記入してくださ</t>
    <rPh sb="2" eb="5">
      <t>フグアイ</t>
    </rPh>
    <rPh sb="6" eb="8">
      <t>ガイヨウ</t>
    </rPh>
    <rPh sb="9" eb="10">
      <t>ラン</t>
    </rPh>
    <rPh sb="12" eb="14">
      <t>トウガイ</t>
    </rPh>
    <rPh sb="14" eb="17">
      <t>フグアイ</t>
    </rPh>
    <rPh sb="18" eb="20">
      <t>カショ</t>
    </rPh>
    <rPh sb="21" eb="23">
      <t>トクテイ</t>
    </rPh>
    <rPh sb="25" eb="26">
      <t>ウエ</t>
    </rPh>
    <rPh sb="28" eb="30">
      <t>トウガイ</t>
    </rPh>
    <rPh sb="30" eb="33">
      <t>フグアイ</t>
    </rPh>
    <rPh sb="34" eb="37">
      <t>グタイテキ</t>
    </rPh>
    <rPh sb="37" eb="39">
      <t>ナイヨウ</t>
    </rPh>
    <rPh sb="40" eb="42">
      <t>キニュウ</t>
    </rPh>
    <phoneticPr fontId="12"/>
  </si>
  <si>
    <t>　「不具合を把握した年月」欄は、当該不具合を把握した年月を記入してください。</t>
    <rPh sb="2" eb="5">
      <t>フグアイ</t>
    </rPh>
    <rPh sb="6" eb="8">
      <t>ハアク</t>
    </rPh>
    <rPh sb="10" eb="12">
      <t>ネンゲツ</t>
    </rPh>
    <rPh sb="13" eb="14">
      <t>ラン</t>
    </rPh>
    <rPh sb="16" eb="18">
      <t>トウガイ</t>
    </rPh>
    <rPh sb="18" eb="21">
      <t>フグアイ</t>
    </rPh>
    <rPh sb="22" eb="24">
      <t>ハアク</t>
    </rPh>
    <rPh sb="26" eb="28">
      <t>ネンゲツ</t>
    </rPh>
    <rPh sb="29" eb="31">
      <t>キニュウ</t>
    </rPh>
    <phoneticPr fontId="12"/>
  </si>
  <si>
    <t>ない場合は、第三面を省略することができます。</t>
    <phoneticPr fontId="12"/>
  </si>
  <si>
    <t>の以外のものについて、把握できる範囲において記入してください。前回検査時以降不具合を把握してい</t>
    <phoneticPr fontId="12"/>
  </si>
  <si>
    <t>　第三面は、前回検査時以降に把握した防火設備に係る不具合のうち第二面の６欄において指摘されるも</t>
    <rPh sb="1" eb="4">
      <t>ダイ３メン</t>
    </rPh>
    <rPh sb="6" eb="8">
      <t>ゼンカイ</t>
    </rPh>
    <rPh sb="8" eb="10">
      <t>ケンサ</t>
    </rPh>
    <rPh sb="10" eb="11">
      <t>ジ</t>
    </rPh>
    <rPh sb="11" eb="13">
      <t>イコウ</t>
    </rPh>
    <rPh sb="14" eb="16">
      <t>ハアク</t>
    </rPh>
    <rPh sb="18" eb="20">
      <t>ボウカ</t>
    </rPh>
    <rPh sb="20" eb="22">
      <t>セツビ</t>
    </rPh>
    <rPh sb="23" eb="24">
      <t>カカ</t>
    </rPh>
    <rPh sb="25" eb="28">
      <t>フグアイ</t>
    </rPh>
    <rPh sb="31" eb="32">
      <t>ダイ</t>
    </rPh>
    <rPh sb="32" eb="34">
      <t>２メン</t>
    </rPh>
    <rPh sb="36" eb="37">
      <t>ラン</t>
    </rPh>
    <rPh sb="41" eb="43">
      <t>シテキ</t>
    </rPh>
    <phoneticPr fontId="12"/>
  </si>
  <si>
    <t>４．第三面関係</t>
    <rPh sb="2" eb="3">
      <t>ダイ</t>
    </rPh>
    <rPh sb="3" eb="5">
      <t>３メン</t>
    </rPh>
    <rPh sb="5" eb="7">
      <t>カンケイ</t>
    </rPh>
    <phoneticPr fontId="12"/>
  </si>
  <si>
    <t>　各欄に掲げられている項目以外で特に報告すべき事項は、８欄又は別紙に記載して添えてください。</t>
    <rPh sb="1" eb="3">
      <t>カクラン</t>
    </rPh>
    <rPh sb="4" eb="5">
      <t>カカ</t>
    </rPh>
    <rPh sb="11" eb="13">
      <t>コウモク</t>
    </rPh>
    <rPh sb="13" eb="15">
      <t>イガイ</t>
    </rPh>
    <rPh sb="16" eb="17">
      <t>トク</t>
    </rPh>
    <rPh sb="18" eb="20">
      <t>ホウコク</t>
    </rPh>
    <rPh sb="23" eb="25">
      <t>ジコウ</t>
    </rPh>
    <rPh sb="28" eb="29">
      <t>ラン</t>
    </rPh>
    <rPh sb="29" eb="30">
      <t>マタ</t>
    </rPh>
    <rPh sb="31" eb="33">
      <t>ベッシ</t>
    </rPh>
    <rPh sb="34" eb="36">
      <t>キサイ</t>
    </rPh>
    <rPh sb="38" eb="39">
      <t>ソ</t>
    </rPh>
    <phoneticPr fontId="12"/>
  </si>
  <si>
    <t>⑰</t>
    <phoneticPr fontId="12"/>
  </si>
  <si>
    <t>マークを入れてください。</t>
    <phoneticPr fontId="12"/>
  </si>
  <si>
    <t>せて改善予定年月を記入し、改善の予定がない場合には７欄の「予定なし」のチェックボックスに「レ」</t>
    <phoneticPr fontId="12"/>
  </si>
  <si>
    <t>を行う予定があるものがある場合には７欄の「改善予定」のチェックボックスに「レ」マークを入れ、併</t>
    <phoneticPr fontId="12"/>
  </si>
  <si>
    <t>の「ハ」の「実施済」のチェックボックスに「レ」マークを入れ、第三面に記入された不具合のうち改善</t>
    <phoneticPr fontId="12"/>
  </si>
  <si>
    <t>具合を受けた改善を既に実施しているものがあり、かつ、改善を行う予定があるものがない場合には７欄</t>
    <phoneticPr fontId="12"/>
  </si>
  <si>
    <t>のチェックボックスに「レ」マークを入れてください。また、第三面に記入された不具合のうち、当該不</t>
    <phoneticPr fontId="12"/>
  </si>
  <si>
    <t>欄の「ロ」の「有」のチェックボックスに「レ」マークを入れ、記録が無いときは７欄の「ロ」の「無」</t>
    <phoneticPr fontId="12"/>
  </si>
  <si>
    <t>欄の「イ」の「有」のチェックボックスに「レ」マークを入れ、当該不具合について記録が有るときは７</t>
    <phoneticPr fontId="12"/>
  </si>
  <si>
    <t>に起因するもの（以下「不具合」という。）について第三面の「不具合の概要」欄に記入したときは、７</t>
    <phoneticPr fontId="12"/>
  </si>
  <si>
    <t>　前回検査時以降に把握した火災時の防火設備不作動等機器の故障、異常動作、損傷、腐食その他の劣化</t>
    <rPh sb="1" eb="3">
      <t>ゼンカイ</t>
    </rPh>
    <rPh sb="3" eb="5">
      <t>ケンサ</t>
    </rPh>
    <rPh sb="5" eb="6">
      <t>ジ</t>
    </rPh>
    <rPh sb="6" eb="8">
      <t>イコウ</t>
    </rPh>
    <rPh sb="9" eb="11">
      <t>ハアク</t>
    </rPh>
    <rPh sb="13" eb="15">
      <t>カサイ</t>
    </rPh>
    <rPh sb="15" eb="16">
      <t>ジ</t>
    </rPh>
    <rPh sb="17" eb="19">
      <t>ボウカ</t>
    </rPh>
    <rPh sb="19" eb="21">
      <t>セツビ</t>
    </rPh>
    <rPh sb="21" eb="22">
      <t>フ</t>
    </rPh>
    <rPh sb="22" eb="24">
      <t>サドウ</t>
    </rPh>
    <rPh sb="24" eb="25">
      <t>トウ</t>
    </rPh>
    <rPh sb="25" eb="27">
      <t>キキ</t>
    </rPh>
    <rPh sb="28" eb="30">
      <t>コショウ</t>
    </rPh>
    <rPh sb="31" eb="33">
      <t>イジョウ</t>
    </rPh>
    <rPh sb="33" eb="35">
      <t>ドウサ</t>
    </rPh>
    <rPh sb="36" eb="38">
      <t>ソンショウ</t>
    </rPh>
    <rPh sb="39" eb="41">
      <t>フショク</t>
    </rPh>
    <rPh sb="43" eb="44">
      <t>タ</t>
    </rPh>
    <rPh sb="45" eb="47">
      <t>レッカ</t>
    </rPh>
    <phoneticPr fontId="12"/>
  </si>
  <si>
    <t>⑯</t>
    <phoneticPr fontId="12"/>
  </si>
  <si>
    <t>改善予定がないときは「ハ」の「無」のチェックボックスに「レ」マークを入れてください。</t>
    <phoneticPr fontId="12"/>
  </si>
  <si>
    <t>は「ハ」の「有」のチェックボックスに「レ」マークを入れ、併せて改善予定年月を記入してください。</t>
    <phoneticPr fontId="12"/>
  </si>
  <si>
    <t>チェックボックスに「レ」を入れたときを除く。）、当該指摘を受けた項目について改善予定があるとき</t>
    <phoneticPr fontId="12"/>
  </si>
  <si>
    <t>　６欄の「イ」の「要是正の指摘あり」のチェックボックスに「レ」マークを入れ（「既存不適格」の</t>
    <rPh sb="2" eb="3">
      <t>ラン</t>
    </rPh>
    <rPh sb="9" eb="10">
      <t>ヨウ</t>
    </rPh>
    <rPh sb="10" eb="12">
      <t>ゼセイ</t>
    </rPh>
    <rPh sb="13" eb="15">
      <t>シテキ</t>
    </rPh>
    <rPh sb="35" eb="36">
      <t>イ</t>
    </rPh>
    <rPh sb="39" eb="41">
      <t>キゾン</t>
    </rPh>
    <rPh sb="41" eb="44">
      <t>フテキカク</t>
    </rPh>
    <phoneticPr fontId="12"/>
  </si>
  <si>
    <t>⑮</t>
    <phoneticPr fontId="12"/>
  </si>
  <si>
    <t>指摘の概要を記入する場合にあっては、当該防火設備が設置されている区画の概要を明記してください。</t>
    <phoneticPr fontId="12"/>
  </si>
  <si>
    <t>格」のチェックボックスに「レ」を入れたときを除く。）は、「ロ」に指摘の概要を記入してください。</t>
    <phoneticPr fontId="12"/>
  </si>
  <si>
    <t>　６欄の「イ」の「要是正の指摘あり」のチェックボックスに「レ」マークを入れたとき（「既存不適</t>
    <phoneticPr fontId="12"/>
  </si>
  <si>
    <t>入れてください。</t>
    <phoneticPr fontId="12"/>
  </si>
  <si>
    <t>けているものであることが確認されたときは併せて「既存不適格」のチェックボックスに「レ」マークを</t>
    <phoneticPr fontId="12"/>
  </si>
  <si>
    <t>ボックスに「レ」マークを入れ、当該指摘された箇所の全てに建築基準法第３条第２項の規定の適用を受</t>
    <phoneticPr fontId="12"/>
  </si>
  <si>
    <t>　６欄の「イ」は、検査結果において、是正が必要と認められるときは「要是正の指摘あり」のチェック</t>
    <rPh sb="2" eb="3">
      <t>ラン</t>
    </rPh>
    <rPh sb="9" eb="11">
      <t>ケンサ</t>
    </rPh>
    <rPh sb="11" eb="13">
      <t>ケッカ</t>
    </rPh>
    <rPh sb="18" eb="20">
      <t>ゼセイ</t>
    </rPh>
    <rPh sb="21" eb="23">
      <t>ヒツヨウ</t>
    </rPh>
    <rPh sb="24" eb="25">
      <t>ミト</t>
    </rPh>
    <rPh sb="33" eb="34">
      <t>ヨウ</t>
    </rPh>
    <rPh sb="34" eb="36">
      <t>ゼセイ</t>
    </rPh>
    <rPh sb="37" eb="39">
      <t>シテキ</t>
    </rPh>
    <phoneticPr fontId="12"/>
  </si>
  <si>
    <t>してください。「その他」の場合は具体的な内容と台数を記入してください。</t>
    <phoneticPr fontId="12"/>
  </si>
  <si>
    <t>枚数を計上し、その合計を記入してください。ドレンチャーについては、散水ヘッドの合計の個数を記入</t>
    <phoneticPr fontId="12"/>
  </si>
  <si>
    <t>また、防火扉、防火シャッター、耐火クロススクリーンについては、個々の扉又はカーテン部ごとにその</t>
    <phoneticPr fontId="12"/>
  </si>
  <si>
    <t>　５欄の「ロ」は、検査対象の防火設備について、チェックボックスに「レ」マークを入れてください。</t>
    <rPh sb="2" eb="3">
      <t>ラン</t>
    </rPh>
    <rPh sb="9" eb="11">
      <t>ケンサ</t>
    </rPh>
    <rPh sb="11" eb="13">
      <t>タイショウ</t>
    </rPh>
    <rPh sb="14" eb="16">
      <t>ボウカ</t>
    </rPh>
    <rPh sb="16" eb="18">
      <t>セツビ</t>
    </rPh>
    <rPh sb="39" eb="40">
      <t>イ</t>
    </rPh>
    <phoneticPr fontId="12"/>
  </si>
  <si>
    <t>については「その他」のチェックボックスに「レ」マークを入れ、その概要を記入してください。</t>
    <phoneticPr fontId="12"/>
  </si>
  <si>
    <t>建築基準法第38条の規定による認定を受けている建築物のうち、当該適用について特に報告が必要なもの</t>
    <phoneticPr fontId="12"/>
  </si>
  <si>
    <t>定による構造方法等の認定又は建築基準法の一部を改正する法律（平成10年法律第100号）による改正前の</t>
    <phoneticPr fontId="12"/>
  </si>
  <si>
    <t>88条第1項において準用する場合を含む。）の規定による特殊構造方法等認定、同法第68条の25第１項の規</t>
    <phoneticPr fontId="12"/>
  </si>
  <si>
    <t>難安全検証を検証した階を、併せて記入してください。建築基準法第38条（同法第66条、第67条の2及び第</t>
    <phoneticPr fontId="12"/>
  </si>
  <si>
    <t>「区画避難安全検証法」の場合は区画避難安全性能を検証した階を、「階避難安全検証法」の場合は階避</t>
    <phoneticPr fontId="12"/>
  </si>
  <si>
    <t>証された建築物のときは「全館避難安全検証法」のチェックボックスに、それぞれ「レ」マークを入れ、</t>
    <phoneticPr fontId="12"/>
  </si>
  <si>
    <t>チェックボックスに、同令第129条の２第４項に規定する全館避難安全検証法により全館避難安全性能が検</t>
    <phoneticPr fontId="12"/>
  </si>
  <si>
    <t>規定する階避難安全検証法により階避難安全性能が検証された建築物のときは「階避難安全検証法」の</t>
    <phoneticPr fontId="12"/>
  </si>
  <si>
    <t>全性能が検証された建築物のときは「区画避難安全検証法」のチェックボックスに、同令第129条第３項に</t>
    <phoneticPr fontId="12"/>
  </si>
  <si>
    <t>し、検査者が法人に勤務していない場合は、検査者の住所について記入してください。</t>
    <phoneticPr fontId="12"/>
  </si>
  <si>
    <t>　４欄の「ホ」から「ト」までは、検査者が法人に勤務している場合は、検査者の勤務先について記入</t>
    <rPh sb="2" eb="3">
      <t>ラン</t>
    </rPh>
    <rPh sb="16" eb="18">
      <t>ケンサ</t>
    </rPh>
    <rPh sb="18" eb="19">
      <t>シャ</t>
    </rPh>
    <rPh sb="20" eb="22">
      <t>ホウジン</t>
    </rPh>
    <rPh sb="23" eb="25">
      <t>キンム</t>
    </rPh>
    <rPh sb="29" eb="31">
      <t>バアイ</t>
    </rPh>
    <rPh sb="33" eb="35">
      <t>ケンサ</t>
    </rPh>
    <rPh sb="35" eb="36">
      <t>シャ</t>
    </rPh>
    <rPh sb="37" eb="40">
      <t>キンムサキ</t>
    </rPh>
    <rPh sb="44" eb="46">
      <t>キニュウ</t>
    </rPh>
    <phoneticPr fontId="12"/>
  </si>
  <si>
    <t>士事務所のときは、事務所登録番号を併せて記入してください。</t>
  </si>
  <si>
    <t>　４欄の「ニ」は、検査者が法人に勤務している場合は、検査者の勤務先について記入し、勤務先が建築</t>
    <rPh sb="2" eb="3">
      <t>ラン</t>
    </rPh>
    <rPh sb="9" eb="11">
      <t>ケンサ</t>
    </rPh>
    <rPh sb="11" eb="12">
      <t>シャ</t>
    </rPh>
    <rPh sb="13" eb="15">
      <t>ホウジン</t>
    </rPh>
    <rPh sb="16" eb="18">
      <t>キンム</t>
    </rPh>
    <rPh sb="22" eb="24">
      <t>バアイ</t>
    </rPh>
    <rPh sb="26" eb="28">
      <t>ケンサ</t>
    </rPh>
    <rPh sb="28" eb="29">
      <t>シャ</t>
    </rPh>
    <rPh sb="30" eb="33">
      <t>キンムサキ</t>
    </rPh>
    <rPh sb="37" eb="39">
      <t>キニュウ</t>
    </rPh>
    <rPh sb="41" eb="44">
      <t>キンムサキ</t>
    </rPh>
    <rPh sb="45" eb="47">
      <t>ケンチク</t>
    </rPh>
    <phoneticPr fontId="12"/>
  </si>
  <si>
    <t>は、防火設備検査員資格者証の交付番号を「防火設備検査員」の番号欄に記入してください。</t>
    <phoneticPr fontId="12"/>
  </si>
  <si>
    <t>　４欄の「イ」は、検査者の有する資格について記入してください。検査者が防火設備検査員である場合</t>
    <rPh sb="2" eb="3">
      <t>ラン</t>
    </rPh>
    <rPh sb="9" eb="11">
      <t>ケンサ</t>
    </rPh>
    <rPh sb="11" eb="12">
      <t>シャ</t>
    </rPh>
    <rPh sb="13" eb="14">
      <t>ユウ</t>
    </rPh>
    <rPh sb="16" eb="18">
      <t>シカク</t>
    </rPh>
    <rPh sb="22" eb="24">
      <t>キニュウ</t>
    </rPh>
    <rPh sb="31" eb="33">
      <t>ケンサ</t>
    </rPh>
    <rPh sb="33" eb="34">
      <t>シャ</t>
    </rPh>
    <rPh sb="35" eb="37">
      <t>ボウカ</t>
    </rPh>
    <rPh sb="37" eb="39">
      <t>セツビ</t>
    </rPh>
    <rPh sb="39" eb="42">
      <t>ケンサイン</t>
    </rPh>
    <rPh sb="45" eb="47">
      <t>バアイ</t>
    </rPh>
    <phoneticPr fontId="12"/>
  </si>
  <si>
    <t>当該防火設備の検査を行った検査者が１人の場合は、その他の検査者欄は削除して構いません。</t>
    <phoneticPr fontId="12"/>
  </si>
  <si>
    <t>　４欄は、代表となる検査者並びに検査に係る防火設備に係る全ての検査者について記入してください。</t>
    <rPh sb="2" eb="3">
      <t>ラン</t>
    </rPh>
    <rPh sb="5" eb="7">
      <t>ダイヒョウ</t>
    </rPh>
    <rPh sb="10" eb="12">
      <t>ケンサ</t>
    </rPh>
    <rPh sb="12" eb="13">
      <t>シャ</t>
    </rPh>
    <rPh sb="13" eb="14">
      <t>ナラ</t>
    </rPh>
    <rPh sb="16" eb="18">
      <t>ケンサ</t>
    </rPh>
    <rPh sb="19" eb="20">
      <t>カカ</t>
    </rPh>
    <rPh sb="21" eb="23">
      <t>ボウカ</t>
    </rPh>
    <rPh sb="23" eb="25">
      <t>セツビ</t>
    </rPh>
    <rPh sb="26" eb="27">
      <t>カカ</t>
    </rPh>
    <rPh sb="28" eb="29">
      <t>スベ</t>
    </rPh>
    <rPh sb="31" eb="33">
      <t>ケンサ</t>
    </rPh>
    <rPh sb="33" eb="34">
      <t>シャ</t>
    </rPh>
    <rPh sb="38" eb="40">
      <t>キニュウ</t>
    </rPh>
    <phoneticPr fontId="12"/>
  </si>
  <si>
    <t>い。</t>
    <phoneticPr fontId="12"/>
  </si>
  <si>
    <t>　３欄の「ハ」は、前回の定期検査の結果を記録した書類の写しの保存の有無について記入してくださ</t>
    <rPh sb="2" eb="3">
      <t>ラン</t>
    </rPh>
    <rPh sb="9" eb="11">
      <t>ゼンカイ</t>
    </rPh>
    <rPh sb="12" eb="14">
      <t>テイキ</t>
    </rPh>
    <rPh sb="14" eb="16">
      <t>ケンサ</t>
    </rPh>
    <rPh sb="17" eb="19">
      <t>ケッカ</t>
    </rPh>
    <rPh sb="20" eb="22">
      <t>キロク</t>
    </rPh>
    <rPh sb="24" eb="26">
      <t>ショルイ</t>
    </rPh>
    <rPh sb="27" eb="28">
      <t>ウツ</t>
    </rPh>
    <rPh sb="30" eb="32">
      <t>ホゾン</t>
    </rPh>
    <rPh sb="33" eb="35">
      <t>ウム</t>
    </rPh>
    <rPh sb="39" eb="41">
      <t>キニュウ</t>
    </rPh>
    <phoneticPr fontId="12"/>
  </si>
  <si>
    <t>　３欄の「ロ」は、報告の対象となっていない場合には「未実施」のチェックボックスに「レ」マークを</t>
    <rPh sb="2" eb="3">
      <t>ラン</t>
    </rPh>
    <rPh sb="9" eb="11">
      <t>ホウコク</t>
    </rPh>
    <rPh sb="12" eb="14">
      <t>タイショウ</t>
    </rPh>
    <rPh sb="21" eb="23">
      <t>バアイ</t>
    </rPh>
    <rPh sb="26" eb="29">
      <t>ミジッシ</t>
    </rPh>
    <phoneticPr fontId="12"/>
  </si>
  <si>
    <t>について記入してください。</t>
    <phoneticPr fontId="12"/>
  </si>
  <si>
    <t>　３欄の「イ」は、検査が終了した年月日を記入し、「ロ」は、検査対象の防火設備に関する直前の報告</t>
    <rPh sb="2" eb="3">
      <t>ラン</t>
    </rPh>
    <rPh sb="9" eb="11">
      <t>ケンサ</t>
    </rPh>
    <rPh sb="12" eb="14">
      <t>シュウリョウ</t>
    </rPh>
    <rPh sb="16" eb="19">
      <t>ネンガッピ</t>
    </rPh>
    <rPh sb="20" eb="22">
      <t>キニュウ</t>
    </rPh>
    <rPh sb="29" eb="31">
      <t>ケンサ</t>
    </rPh>
    <rPh sb="31" eb="33">
      <t>タイショウ</t>
    </rPh>
    <rPh sb="34" eb="36">
      <t>ボウカ</t>
    </rPh>
    <rPh sb="36" eb="38">
      <t>セツビ</t>
    </rPh>
    <rPh sb="39" eb="40">
      <t>カン</t>
    </rPh>
    <rPh sb="42" eb="44">
      <t>チョクゼン</t>
    </rPh>
    <rPh sb="45" eb="47">
      <t>ホウコク</t>
    </rPh>
    <phoneticPr fontId="12"/>
  </si>
  <si>
    <t>の場合には、併せてその名称を記入してください。</t>
    <phoneticPr fontId="12"/>
  </si>
  <si>
    <t>　２欄の「ロ」及び「ニ」は、該当するチェックボックスに「レ」マークを入れ、「指定確認検査機関」</t>
    <rPh sb="2" eb="3">
      <t>ラン</t>
    </rPh>
    <rPh sb="7" eb="8">
      <t>オヨ</t>
    </rPh>
    <rPh sb="14" eb="16">
      <t>ガイトウ</t>
    </rPh>
    <rPh sb="34" eb="35">
      <t>イ</t>
    </rPh>
    <rPh sb="38" eb="40">
      <t>シテイ</t>
    </rPh>
    <rPh sb="40" eb="42">
      <t>カクニン</t>
    </rPh>
    <rPh sb="42" eb="44">
      <t>ケンサ</t>
    </rPh>
    <rPh sb="44" eb="46">
      <t>キカン</t>
    </rPh>
    <phoneticPr fontId="12"/>
  </si>
  <si>
    <t>ください。</t>
  </si>
  <si>
    <t>及び「ニ」は、検査対象の防火設備を有する建築物に関する直前の完了検査について、それぞれ記入して</t>
    <phoneticPr fontId="12"/>
  </si>
  <si>
    <t>　２欄の「イ」及び「ロ」は、検査対象の防火設備を有する建築物に関する直前の確認について、「ハ」</t>
    <rPh sb="2" eb="3">
      <t>ラン</t>
    </rPh>
    <rPh sb="7" eb="8">
      <t>オヨ</t>
    </rPh>
    <rPh sb="14" eb="16">
      <t>ケンサ</t>
    </rPh>
    <rPh sb="16" eb="18">
      <t>タイショウ</t>
    </rPh>
    <rPh sb="19" eb="21">
      <t>ボウカ</t>
    </rPh>
    <rPh sb="21" eb="23">
      <t>セツビ</t>
    </rPh>
    <rPh sb="24" eb="25">
      <t>ユウ</t>
    </rPh>
    <rPh sb="27" eb="30">
      <t>ケンチクブツ</t>
    </rPh>
    <rPh sb="31" eb="32">
      <t>カン</t>
    </rPh>
    <rPh sb="34" eb="36">
      <t>チョクゼン</t>
    </rPh>
    <rPh sb="37" eb="39">
      <t>カクニン</t>
    </rPh>
    <phoneticPr fontId="12"/>
  </si>
  <si>
    <t>してください。</t>
  </si>
  <si>
    <t>　この書類は、建築物ごとに、防火設備の概要及び当該防火設備の構造方法に係る検査結果について作成</t>
    <rPh sb="3" eb="5">
      <t>ショルイ</t>
    </rPh>
    <rPh sb="7" eb="10">
      <t>ケンチクブツ</t>
    </rPh>
    <rPh sb="14" eb="16">
      <t>ボウカ</t>
    </rPh>
    <rPh sb="16" eb="18">
      <t>セツビ</t>
    </rPh>
    <rPh sb="19" eb="21">
      <t>ガイヨウ</t>
    </rPh>
    <rPh sb="21" eb="22">
      <t>オヨ</t>
    </rPh>
    <rPh sb="23" eb="25">
      <t>トウガイ</t>
    </rPh>
    <rPh sb="25" eb="27">
      <t>ボウカ</t>
    </rPh>
    <rPh sb="27" eb="29">
      <t>セツビ</t>
    </rPh>
    <rPh sb="30" eb="32">
      <t>コウゾウ</t>
    </rPh>
    <rPh sb="32" eb="34">
      <t>ホウホウ</t>
    </rPh>
    <rPh sb="35" eb="36">
      <t>カカ</t>
    </rPh>
    <rPh sb="37" eb="39">
      <t>ケンサ</t>
    </rPh>
    <rPh sb="39" eb="41">
      <t>ケッカ</t>
    </rPh>
    <rPh sb="45" eb="47">
      <t>サクセイ</t>
    </rPh>
    <phoneticPr fontId="12"/>
  </si>
  <si>
    <t>３．第二面関係</t>
    <rPh sb="2" eb="3">
      <t>ダイ</t>
    </rPh>
    <rPh sb="3" eb="5">
      <t>２メン</t>
    </rPh>
    <rPh sb="5" eb="7">
      <t>カンケイ</t>
    </rPh>
    <phoneticPr fontId="12"/>
  </si>
  <si>
    <t>ときは、併せて４欄の「イ」の「既存不適格」のチェックボックス」に「レ」マークを入れてください。</t>
    <phoneticPr fontId="12"/>
  </si>
  <si>
    <t>い。また、第二面の６欄の「イ」において、「既存不適格」のチェックボックスに「レ」マークを入れた</t>
    <phoneticPr fontId="12"/>
  </si>
  <si>
    <t>においては、４欄の「イ」の「要是正の指摘あり」のチェックボックスに「レ」マークを入れてくださ</t>
    <phoneticPr fontId="12"/>
  </si>
  <si>
    <t>　第二面の６欄の「イ」において「要是正の指摘あり」のチェックボックスに「レ」マークを入れた場合</t>
    <phoneticPr fontId="12"/>
  </si>
  <si>
    <t>　「ニ」はそれぞれ法人の所在地を記入してください。</t>
    <phoneticPr fontId="12"/>
  </si>
  <si>
    <t>　１欄及び２欄は、所有者又は管理者が法人のときは、「ロ」はそれぞれ法人の名称及び代表者氏名を、</t>
    <phoneticPr fontId="12"/>
  </si>
  <si>
    <t>　検査者が２人以上の時は、代表となる検査者を検査者氏名欄に記入してください。</t>
    <phoneticPr fontId="12"/>
  </si>
  <si>
    <t>２．第一面関係</t>
    <rPh sb="2" eb="3">
      <t>ダイ</t>
    </rPh>
    <rPh sb="3" eb="5">
      <t>１メン</t>
    </rPh>
    <rPh sb="5" eb="7">
      <t>カンケイ</t>
    </rPh>
    <phoneticPr fontId="12"/>
  </si>
  <si>
    <t>　さい。</t>
    <phoneticPr fontId="12"/>
  </si>
  <si>
    <t>　記入欄が不足する場合は、枠を拡大、行を追加して記入するか、別紙に必要な事項を記入し添えてくだ</t>
    <phoneticPr fontId="12"/>
  </si>
  <si>
    <t>　数字は算用数字を、単位はメートル法を用いてください。</t>
    <phoneticPr fontId="12"/>
  </si>
  <si>
    <t>　※印のある欄は、記入しないでください。</t>
    <phoneticPr fontId="12"/>
  </si>
  <si>
    <t>１．各面共通関係</t>
    <phoneticPr fontId="12"/>
  </si>
  <si>
    <t>改善措置の概要等</t>
    <rPh sb="0" eb="2">
      <t>カイゼン</t>
    </rPh>
    <rPh sb="2" eb="4">
      <t>ソチ</t>
    </rPh>
    <rPh sb="5" eb="7">
      <t>ガイヨウ</t>
    </rPh>
    <rPh sb="7" eb="8">
      <t>トウ</t>
    </rPh>
    <phoneticPr fontId="12"/>
  </si>
  <si>
    <t>改善(予定)
年月</t>
    <rPh sb="0" eb="2">
      <t>カイゼン</t>
    </rPh>
    <rPh sb="3" eb="5">
      <t>ヨテイ</t>
    </rPh>
    <phoneticPr fontId="12"/>
  </si>
  <si>
    <t>考えられる原因</t>
    <rPh sb="0" eb="1">
      <t>カンガ</t>
    </rPh>
    <rPh sb="5" eb="7">
      <t>ゲンイン</t>
    </rPh>
    <phoneticPr fontId="12"/>
  </si>
  <si>
    <t>不具合の概要</t>
    <rPh sb="0" eb="3">
      <t>フグアイ</t>
    </rPh>
    <rPh sb="4" eb="6">
      <t>ガイヨウ</t>
    </rPh>
    <phoneticPr fontId="12"/>
  </si>
  <si>
    <t>不具合を把握した年月</t>
    <rPh sb="0" eb="3">
      <t>フグアイ</t>
    </rPh>
    <rPh sb="4" eb="5">
      <t>タバ</t>
    </rPh>
    <phoneticPr fontId="12"/>
  </si>
  <si>
    <t>防火設備に係る不具合の状況</t>
    <rPh sb="0" eb="2">
      <t>ボウカ</t>
    </rPh>
    <rPh sb="2" eb="4">
      <t>セツビ</t>
    </rPh>
    <rPh sb="5" eb="6">
      <t>カカ</t>
    </rPh>
    <rPh sb="7" eb="10">
      <t>フグアイ</t>
    </rPh>
    <rPh sb="11" eb="13">
      <t>ジョウキョウ</t>
    </rPh>
    <phoneticPr fontId="12"/>
  </si>
  <si>
    <t>（第三面）</t>
    <rPh sb="1" eb="2">
      <t>ダイ</t>
    </rPh>
    <rPh sb="2" eb="3">
      <t>３</t>
    </rPh>
    <rPh sb="3" eb="4">
      <t>メン</t>
    </rPh>
    <phoneticPr fontId="12"/>
  </si>
  <si>
    <t>【８．備考】</t>
    <rPh sb="3" eb="5">
      <t>ビコウ</t>
    </rPh>
    <phoneticPr fontId="12"/>
  </si>
  <si>
    <t>年</t>
    <phoneticPr fontId="12"/>
  </si>
  <si>
    <t>改善予定（</t>
    <phoneticPr fontId="12"/>
  </si>
  <si>
    <t>実施済</t>
    <rPh sb="0" eb="2">
      <t>ジッシ</t>
    </rPh>
    <rPh sb="2" eb="3">
      <t>ズ</t>
    </rPh>
    <phoneticPr fontId="12"/>
  </si>
  <si>
    <t>【ハ．改善の状況】　</t>
    <rPh sb="3" eb="5">
      <t>カイゼン</t>
    </rPh>
    <rPh sb="6" eb="8">
      <t>ジョウキョウ</t>
    </rPh>
    <phoneticPr fontId="12"/>
  </si>
  <si>
    <t>【ロ．不具合記録】</t>
    <rPh sb="3" eb="6">
      <t>フグアイ</t>
    </rPh>
    <rPh sb="6" eb="8">
      <t>キロク</t>
    </rPh>
    <phoneticPr fontId="12"/>
  </si>
  <si>
    <t>【イ．不具合】　</t>
    <rPh sb="3" eb="6">
      <t>フグアイ</t>
    </rPh>
    <phoneticPr fontId="12"/>
  </si>
  <si>
    <t>【７．防火設備の不具合の発生状況】</t>
    <rPh sb="3" eb="5">
      <t>ボウカ</t>
    </rPh>
    <rPh sb="5" eb="7">
      <t>セツビ</t>
    </rPh>
    <rPh sb="8" eb="11">
      <t>フグアイ</t>
    </rPh>
    <rPh sb="12" eb="14">
      <t>ハッセイ</t>
    </rPh>
    <rPh sb="14" eb="16">
      <t>ジョウキョウ</t>
    </rPh>
    <phoneticPr fontId="12"/>
  </si>
  <si>
    <t>有（</t>
    <rPh sb="0" eb="1">
      <t>アリ</t>
    </rPh>
    <phoneticPr fontId="12"/>
  </si>
  <si>
    <t>【ハ．改善予定の有無】</t>
    <rPh sb="3" eb="5">
      <t>カイゼン</t>
    </rPh>
    <rPh sb="5" eb="7">
      <t>ヨテイ</t>
    </rPh>
    <rPh sb="8" eb="10">
      <t>ウム</t>
    </rPh>
    <phoneticPr fontId="12"/>
  </si>
  <si>
    <t>【ロ．指摘の概要】</t>
    <rPh sb="3" eb="5">
      <t>シテキ</t>
    </rPh>
    <rPh sb="6" eb="8">
      <t>ガイヨウ</t>
    </rPh>
    <phoneticPr fontId="12"/>
  </si>
  <si>
    <t>既存不適格 ）</t>
    <rPh sb="0" eb="2">
      <t>キゾン</t>
    </rPh>
    <rPh sb="2" eb="5">
      <t>フテキカク</t>
    </rPh>
    <phoneticPr fontId="12"/>
  </si>
  <si>
    <t>要是正の指摘あり</t>
    <rPh sb="0" eb="1">
      <t>ヨウ</t>
    </rPh>
    <rPh sb="1" eb="3">
      <t>ゼセイ</t>
    </rPh>
    <rPh sb="4" eb="6">
      <t>シテキ</t>
    </rPh>
    <phoneticPr fontId="12"/>
  </si>
  <si>
    <t>【イ．指摘の内容】　</t>
    <rPh sb="3" eb="5">
      <t>シテキ</t>
    </rPh>
    <rPh sb="6" eb="8">
      <t>ナイヨウ</t>
    </rPh>
    <phoneticPr fontId="12"/>
  </si>
  <si>
    <t>【６．防火設備の検査の状況】</t>
    <rPh sb="3" eb="5">
      <t>ボウカ</t>
    </rPh>
    <rPh sb="5" eb="7">
      <t>セツビ</t>
    </rPh>
    <rPh sb="8" eb="10">
      <t>ケンサ</t>
    </rPh>
    <rPh sb="11" eb="13">
      <t>ジョウキョウ</t>
    </rPh>
    <phoneticPr fontId="12"/>
  </si>
  <si>
    <t>台）</t>
    <rPh sb="0" eb="1">
      <t>ダイ</t>
    </rPh>
    <phoneticPr fontId="12"/>
  </si>
  <si>
    <t>その他　</t>
    <rPh sb="2" eb="3">
      <t>タ</t>
    </rPh>
    <phoneticPr fontId="12"/>
  </si>
  <si>
    <t>枚）</t>
    <rPh sb="0" eb="1">
      <t>マイ</t>
    </rPh>
    <phoneticPr fontId="12"/>
  </si>
  <si>
    <t>防火扉</t>
    <rPh sb="0" eb="2">
      <t>ボウカ</t>
    </rPh>
    <rPh sb="2" eb="3">
      <t>トビラ</t>
    </rPh>
    <phoneticPr fontId="12"/>
  </si>
  <si>
    <t>【ロ．防火設備】　</t>
    <rPh sb="3" eb="5">
      <t>ボウカ</t>
    </rPh>
    <rPh sb="5" eb="7">
      <t>セツビ</t>
    </rPh>
    <phoneticPr fontId="12"/>
  </si>
  <si>
    <t>階）</t>
    <rPh sb="0" eb="1">
      <t>カイ</t>
    </rPh>
    <phoneticPr fontId="12"/>
  </si>
  <si>
    <t>階避難安全検証法</t>
    <rPh sb="0" eb="1">
      <t>カイ</t>
    </rPh>
    <rPh sb="1" eb="3">
      <t>ヒナン</t>
    </rPh>
    <rPh sb="3" eb="5">
      <t>アンゼン</t>
    </rPh>
    <rPh sb="5" eb="8">
      <t>ケンショウホウ</t>
    </rPh>
    <phoneticPr fontId="12"/>
  </si>
  <si>
    <t>区画避難安全検証法</t>
    <rPh sb="0" eb="2">
      <t>クカク</t>
    </rPh>
    <rPh sb="2" eb="4">
      <t>ヒナン</t>
    </rPh>
    <rPh sb="4" eb="6">
      <t>アンゼン</t>
    </rPh>
    <rPh sb="6" eb="8">
      <t>ケンショウ</t>
    </rPh>
    <rPh sb="8" eb="9">
      <t>ホウ</t>
    </rPh>
    <phoneticPr fontId="12"/>
  </si>
  <si>
    <t>【イ．避難安全検証法等の適用】　</t>
    <rPh sb="3" eb="5">
      <t>ヒナン</t>
    </rPh>
    <rPh sb="5" eb="7">
      <t>アンゼン</t>
    </rPh>
    <rPh sb="7" eb="10">
      <t>ケンショウホウ</t>
    </rPh>
    <rPh sb="10" eb="11">
      <t>トウ</t>
    </rPh>
    <rPh sb="12" eb="14">
      <t>テキヨウ</t>
    </rPh>
    <phoneticPr fontId="12"/>
  </si>
  <si>
    <t>【５．防火設備の概要】</t>
    <rPh sb="3" eb="5">
      <t>ボウカ</t>
    </rPh>
    <rPh sb="5" eb="7">
      <t>セツビ</t>
    </rPh>
    <rPh sb="8" eb="10">
      <t>ガイヨウ</t>
    </rPh>
    <phoneticPr fontId="12"/>
  </si>
  <si>
    <t>【ト．電話番号】</t>
    <rPh sb="3" eb="5">
      <t>デンワ</t>
    </rPh>
    <rPh sb="5" eb="7">
      <t>バンゴウ</t>
    </rPh>
    <phoneticPr fontId="12"/>
  </si>
  <si>
    <t>【へ．所在地】</t>
    <rPh sb="3" eb="6">
      <t>ショザイチ</t>
    </rPh>
    <phoneticPr fontId="12"/>
  </si>
  <si>
    <t>【ホ．郵便番号】</t>
    <rPh sb="3" eb="5">
      <t>ユウビン</t>
    </rPh>
    <rPh sb="5" eb="7">
      <t>バンゴウ</t>
    </rPh>
    <phoneticPr fontId="12"/>
  </si>
  <si>
    <t>号</t>
    <phoneticPr fontId="12"/>
  </si>
  <si>
    <t>第</t>
    <phoneticPr fontId="12"/>
  </si>
  <si>
    <t>）知事登録</t>
    <rPh sb="1" eb="3">
      <t>チジ</t>
    </rPh>
    <phoneticPr fontId="12"/>
  </si>
  <si>
    <t>）建築士事務所</t>
    <phoneticPr fontId="12"/>
  </si>
  <si>
    <t>【ニ．勤務先】</t>
    <rPh sb="3" eb="5">
      <t>キンム</t>
    </rPh>
    <rPh sb="5" eb="6">
      <t>サキ</t>
    </rPh>
    <phoneticPr fontId="12"/>
  </si>
  <si>
    <t xml:space="preserve">【ハ．氏名】 </t>
    <rPh sb="3" eb="5">
      <t>シメイ</t>
    </rPh>
    <phoneticPr fontId="12"/>
  </si>
  <si>
    <t>【ロ．氏名のフリガナ】</t>
    <rPh sb="3" eb="5">
      <t>シメイ</t>
    </rPh>
    <phoneticPr fontId="12"/>
  </si>
  <si>
    <t>防火設備検査員</t>
    <rPh sb="0" eb="2">
      <t>ボウカ</t>
    </rPh>
    <rPh sb="2" eb="4">
      <t>セツビ</t>
    </rPh>
    <rPh sb="4" eb="7">
      <t>ケンサイン</t>
    </rPh>
    <phoneticPr fontId="12"/>
  </si>
  <si>
    <t>）登録</t>
    <phoneticPr fontId="12"/>
  </si>
  <si>
    <t>）建築士</t>
    <phoneticPr fontId="12"/>
  </si>
  <si>
    <t>【イ．資格】</t>
    <rPh sb="3" eb="5">
      <t>シカク</t>
    </rPh>
    <phoneticPr fontId="12"/>
  </si>
  <si>
    <t>（その他の検査者２）</t>
    <rPh sb="3" eb="4">
      <t>タ</t>
    </rPh>
    <rPh sb="5" eb="7">
      <t>ケンサ</t>
    </rPh>
    <rPh sb="7" eb="8">
      <t>シャ</t>
    </rPh>
    <phoneticPr fontId="12"/>
  </si>
  <si>
    <t>（その他の検査者）</t>
    <rPh sb="3" eb="4">
      <t>タ</t>
    </rPh>
    <rPh sb="5" eb="7">
      <t>ケンサ</t>
    </rPh>
    <rPh sb="7" eb="8">
      <t>シャ</t>
    </rPh>
    <phoneticPr fontId="12"/>
  </si>
  <si>
    <t>（代表となる検査者）</t>
    <rPh sb="1" eb="3">
      <t>ダイヒョウ</t>
    </rPh>
    <rPh sb="6" eb="8">
      <t>ケンサ</t>
    </rPh>
    <rPh sb="8" eb="9">
      <t>シャ</t>
    </rPh>
    <phoneticPr fontId="12"/>
  </si>
  <si>
    <t>【４．防火設備の検査者】</t>
    <rPh sb="3" eb="5">
      <t>ボウカ</t>
    </rPh>
    <rPh sb="5" eb="7">
      <t>セツビ</t>
    </rPh>
    <rPh sb="8" eb="10">
      <t>ケンサ</t>
    </rPh>
    <rPh sb="10" eb="11">
      <t>シャ</t>
    </rPh>
    <phoneticPr fontId="12"/>
  </si>
  <si>
    <t>【ハ．前回の検査に関する書類の写し】</t>
    <rPh sb="3" eb="5">
      <t>ゼンカイ</t>
    </rPh>
    <rPh sb="6" eb="8">
      <t>ケンサ</t>
    </rPh>
    <rPh sb="9" eb="10">
      <t>カン</t>
    </rPh>
    <rPh sb="12" eb="14">
      <t>ショルイ</t>
    </rPh>
    <rPh sb="15" eb="16">
      <t>ウツ</t>
    </rPh>
    <phoneticPr fontId="12"/>
  </si>
  <si>
    <t>報告）</t>
    <phoneticPr fontId="12"/>
  </si>
  <si>
    <t>日</t>
    <phoneticPr fontId="12"/>
  </si>
  <si>
    <t>実施（</t>
    <rPh sb="0" eb="2">
      <t>ジッシ</t>
    </rPh>
    <phoneticPr fontId="12"/>
  </si>
  <si>
    <t>【ロ．前回の検査】</t>
    <rPh sb="3" eb="5">
      <t>ゼンカイ</t>
    </rPh>
    <rPh sb="6" eb="8">
      <t>ケンサ</t>
    </rPh>
    <phoneticPr fontId="12"/>
  </si>
  <si>
    <t>実施</t>
    <phoneticPr fontId="12"/>
  </si>
  <si>
    <t>【イ．今回の検査】</t>
    <rPh sb="3" eb="5">
      <t>コンカイ</t>
    </rPh>
    <rPh sb="6" eb="8">
      <t>ケンサ</t>
    </rPh>
    <phoneticPr fontId="12"/>
  </si>
  <si>
    <t>【３．検査日等】</t>
    <rPh sb="3" eb="5">
      <t>ケンサ</t>
    </rPh>
    <rPh sb="5" eb="6">
      <t>ビ</t>
    </rPh>
    <rPh sb="6" eb="7">
      <t>トウ</t>
    </rPh>
    <phoneticPr fontId="12"/>
  </si>
  <si>
    <t>)</t>
    <phoneticPr fontId="12"/>
  </si>
  <si>
    <t xml:space="preserve"> (</t>
  </si>
  <si>
    <t>指定確認検査機関</t>
    <phoneticPr fontId="12"/>
  </si>
  <si>
    <t>【ニ．検査済証交付者】</t>
    <phoneticPr fontId="12"/>
  </si>
  <si>
    <t>【ハ．検査済証交付年月日】</t>
    <phoneticPr fontId="12"/>
  </si>
  <si>
    <t>【ロ．確認済証交付者】</t>
    <rPh sb="3" eb="5">
      <t>カクニン</t>
    </rPh>
    <rPh sb="5" eb="6">
      <t>ズ</t>
    </rPh>
    <rPh sb="6" eb="7">
      <t>ショウ</t>
    </rPh>
    <rPh sb="7" eb="9">
      <t>コウフ</t>
    </rPh>
    <rPh sb="9" eb="10">
      <t>シャ</t>
    </rPh>
    <phoneticPr fontId="12"/>
  </si>
  <si>
    <t>【イ．確認済証交付年月日】</t>
    <rPh sb="3" eb="5">
      <t>カクニン</t>
    </rPh>
    <rPh sb="5" eb="6">
      <t>ズ</t>
    </rPh>
    <rPh sb="6" eb="7">
      <t>ショウ</t>
    </rPh>
    <rPh sb="7" eb="9">
      <t>コウフ</t>
    </rPh>
    <rPh sb="9" eb="12">
      <t>ネンガッピ</t>
    </rPh>
    <phoneticPr fontId="12"/>
  </si>
  <si>
    <t>【２．確認済証交付年月日等】</t>
    <rPh sb="3" eb="5">
      <t>カクニン</t>
    </rPh>
    <rPh sb="5" eb="6">
      <t>ズミ</t>
    </rPh>
    <rPh sb="6" eb="7">
      <t>ショウ</t>
    </rPh>
    <rPh sb="7" eb="9">
      <t>コウフ</t>
    </rPh>
    <rPh sb="9" eb="12">
      <t>ネンガッピ</t>
    </rPh>
    <rPh sb="12" eb="13">
      <t>トウ</t>
    </rPh>
    <phoneticPr fontId="12"/>
  </si>
  <si>
    <t>【ハ．延べ面積】</t>
    <rPh sb="3" eb="4">
      <t>ノ</t>
    </rPh>
    <rPh sb="5" eb="7">
      <t>メンセキ</t>
    </rPh>
    <phoneticPr fontId="12"/>
  </si>
  <si>
    <t>【ロ．建築面積】</t>
    <rPh sb="3" eb="5">
      <t>ケンチク</t>
    </rPh>
    <rPh sb="5" eb="7">
      <t>メンセキ</t>
    </rPh>
    <phoneticPr fontId="12"/>
  </si>
  <si>
    <t>【イ．階数】　</t>
    <rPh sb="3" eb="5">
      <t>カイスウ</t>
    </rPh>
    <phoneticPr fontId="12"/>
  </si>
  <si>
    <t>【１．建築物の概要】</t>
    <rPh sb="3" eb="5">
      <t>ケンチク</t>
    </rPh>
    <rPh sb="5" eb="6">
      <t>ブツ</t>
    </rPh>
    <rPh sb="7" eb="9">
      <t>ガイヨウ</t>
    </rPh>
    <phoneticPr fontId="12"/>
  </si>
  <si>
    <t>防火設備の状況等</t>
    <rPh sb="0" eb="2">
      <t>ボウカ</t>
    </rPh>
    <rPh sb="2" eb="4">
      <t>セツビ</t>
    </rPh>
    <rPh sb="5" eb="7">
      <t>ジョウキョウ</t>
    </rPh>
    <rPh sb="7" eb="8">
      <t>トウ</t>
    </rPh>
    <phoneticPr fontId="12"/>
  </si>
  <si>
    <t>（第二面）</t>
    <rPh sb="1" eb="2">
      <t>ダイ</t>
    </rPh>
    <rPh sb="2" eb="4">
      <t>ニメン</t>
    </rPh>
    <phoneticPr fontId="12"/>
  </si>
  <si>
    <t>係員氏名</t>
    <rPh sb="0" eb="1">
      <t>カカリ</t>
    </rPh>
    <rPh sb="1" eb="2">
      <t>イン</t>
    </rPh>
    <rPh sb="2" eb="4">
      <t>シメイ</t>
    </rPh>
    <phoneticPr fontId="12"/>
  </si>
  <si>
    <t>日</t>
    <rPh sb="0" eb="1">
      <t>ヒ</t>
    </rPh>
    <phoneticPr fontId="12"/>
  </si>
  <si>
    <t>　※整理番号欄</t>
    <rPh sb="2" eb="4">
      <t>セイリ</t>
    </rPh>
    <rPh sb="4" eb="6">
      <t>バンゴウ</t>
    </rPh>
    <rPh sb="6" eb="7">
      <t>ラン</t>
    </rPh>
    <phoneticPr fontId="12"/>
  </si>
  <si>
    <t>　※特記欄</t>
    <rPh sb="2" eb="4">
      <t>トッキ</t>
    </rPh>
    <rPh sb="4" eb="5">
      <t>ラン</t>
    </rPh>
    <phoneticPr fontId="12"/>
  </si>
  <si>
    <t>　※受付欄</t>
    <rPh sb="2" eb="4">
      <t>ウケツケ</t>
    </rPh>
    <rPh sb="4" eb="5">
      <t>ラン</t>
    </rPh>
    <phoneticPr fontId="12"/>
  </si>
  <si>
    <t>要是正の指摘あり 　</t>
    <phoneticPr fontId="12"/>
  </si>
  <si>
    <t>【４．検査による指摘の概要】</t>
    <phoneticPr fontId="12"/>
  </si>
  <si>
    <t>【ニ．用途】</t>
    <rPh sb="3" eb="5">
      <t>ヨウト</t>
    </rPh>
    <phoneticPr fontId="12"/>
  </si>
  <si>
    <t>【ハ．名称】</t>
    <rPh sb="3" eb="5">
      <t>メイショウ</t>
    </rPh>
    <phoneticPr fontId="12"/>
  </si>
  <si>
    <t>【ロ．名称のフリガナ】</t>
    <rPh sb="3" eb="5">
      <t>メイショウ</t>
    </rPh>
    <phoneticPr fontId="12"/>
  </si>
  <si>
    <t>【イ．所在地】</t>
    <phoneticPr fontId="12"/>
  </si>
  <si>
    <t>【３．報告対象建築物】</t>
    <phoneticPr fontId="12"/>
  </si>
  <si>
    <t>【ホ．電話番号】</t>
    <phoneticPr fontId="12"/>
  </si>
  <si>
    <t>【ニ．住所】</t>
    <phoneticPr fontId="12"/>
  </si>
  <si>
    <t>【ハ．郵便番号】</t>
    <phoneticPr fontId="12"/>
  </si>
  <si>
    <t>【ロ．氏名】</t>
    <phoneticPr fontId="12"/>
  </si>
  <si>
    <t>【イ．氏名のフリガナ】</t>
    <phoneticPr fontId="12"/>
  </si>
  <si>
    <t>【２．管理者】</t>
    <rPh sb="3" eb="6">
      <t>カンリシャ</t>
    </rPh>
    <phoneticPr fontId="12"/>
  </si>
  <si>
    <t>【１．所有者】</t>
    <phoneticPr fontId="12"/>
  </si>
  <si>
    <t>報告者氏名</t>
    <rPh sb="0" eb="3">
      <t>ホウコクシャ</t>
    </rPh>
    <rPh sb="3" eb="5">
      <t>シメイ</t>
    </rPh>
    <phoneticPr fontId="12"/>
  </si>
  <si>
    <t>に相違ありません。</t>
    <phoneticPr fontId="12"/>
  </si>
  <si>
    <t xml:space="preserve">  　建築基準法第12条第３項の規定により、定期検査の結果を報告します。この報告書に記載の事項は事実</t>
    <rPh sb="3" eb="5">
      <t>ケンチク</t>
    </rPh>
    <rPh sb="5" eb="7">
      <t>キジュン</t>
    </rPh>
    <rPh sb="7" eb="8">
      <t>ホウ</t>
    </rPh>
    <rPh sb="8" eb="9">
      <t>ダイ</t>
    </rPh>
    <rPh sb="11" eb="12">
      <t>ジョウ</t>
    </rPh>
    <rPh sb="12" eb="13">
      <t>ダイ</t>
    </rPh>
    <rPh sb="14" eb="15">
      <t>コウ</t>
    </rPh>
    <rPh sb="16" eb="18">
      <t>キテイ</t>
    </rPh>
    <rPh sb="22" eb="24">
      <t>テイキ</t>
    </rPh>
    <rPh sb="24" eb="26">
      <t>ケンサ</t>
    </rPh>
    <rPh sb="27" eb="29">
      <t>ケッカ</t>
    </rPh>
    <rPh sb="30" eb="32">
      <t>ホウコク</t>
    </rPh>
    <rPh sb="38" eb="41">
      <t>ホウコクショ</t>
    </rPh>
    <rPh sb="42" eb="44">
      <t>キサイ</t>
    </rPh>
    <rPh sb="45" eb="47">
      <t>ジコウ</t>
    </rPh>
    <rPh sb="48" eb="50">
      <t>ジジツ</t>
    </rPh>
    <phoneticPr fontId="12"/>
  </si>
  <si>
    <t>（第一面）</t>
    <rPh sb="1" eb="2">
      <t>ダイ</t>
    </rPh>
    <rPh sb="2" eb="3">
      <t>1</t>
    </rPh>
    <rPh sb="3" eb="4">
      <t>メン</t>
    </rPh>
    <phoneticPr fontId="12"/>
  </si>
  <si>
    <t>（防火設備）</t>
    <rPh sb="1" eb="3">
      <t>ボウカ</t>
    </rPh>
    <rPh sb="3" eb="5">
      <t>セツビ</t>
    </rPh>
    <phoneticPr fontId="12"/>
  </si>
  <si>
    <t>第三十六号の八様式 （第六条関係）（Ａ４）</t>
    <rPh sb="0" eb="1">
      <t>ダイ</t>
    </rPh>
    <rPh sb="1" eb="4">
      <t>36</t>
    </rPh>
    <rPh sb="4" eb="5">
      <t>ゴウ</t>
    </rPh>
    <rPh sb="6" eb="7">
      <t>８</t>
    </rPh>
    <rPh sb="7" eb="9">
      <t>ヨウシキ</t>
    </rPh>
    <rPh sb="11" eb="12">
      <t>ダイ</t>
    </rPh>
    <rPh sb="12" eb="13">
      <t>6</t>
    </rPh>
    <rPh sb="13" eb="14">
      <t>ジョウ</t>
    </rPh>
    <rPh sb="14" eb="16">
      <t>カンケイ</t>
    </rPh>
    <phoneticPr fontId="12"/>
  </si>
  <si>
    <t>第二面において指摘があった防火設備についてのみ作成し、第一面に添えてください。</t>
    <phoneticPr fontId="12"/>
  </si>
  <si>
    <t>　この様式には、第三十六号の八様式に記入した内容と同一の内容を記入してください。第二面は、同様式</t>
    <rPh sb="3" eb="5">
      <t>ヨウシキ</t>
    </rPh>
    <rPh sb="8" eb="9">
      <t>ダイ</t>
    </rPh>
    <rPh sb="9" eb="12">
      <t>３６</t>
    </rPh>
    <rPh sb="12" eb="13">
      <t>ゴウ</t>
    </rPh>
    <rPh sb="14" eb="15">
      <t>８</t>
    </rPh>
    <rPh sb="15" eb="17">
      <t>ヨウシキ</t>
    </rPh>
    <rPh sb="18" eb="20">
      <t>キニュウ</t>
    </rPh>
    <rPh sb="22" eb="24">
      <t>ナイヨウ</t>
    </rPh>
    <rPh sb="25" eb="26">
      <t>ドウ</t>
    </rPh>
    <rPh sb="26" eb="27">
      <t>イチ</t>
    </rPh>
    <rPh sb="28" eb="30">
      <t>ナイヨウ</t>
    </rPh>
    <rPh sb="31" eb="33">
      <t>キニュウ</t>
    </rPh>
    <rPh sb="40" eb="41">
      <t>ダイ</t>
    </rPh>
    <rPh sb="41" eb="42">
      <t>２</t>
    </rPh>
    <rPh sb="42" eb="43">
      <t>メン</t>
    </rPh>
    <rPh sb="45" eb="46">
      <t>ドウ</t>
    </rPh>
    <phoneticPr fontId="12"/>
  </si>
  <si>
    <t>【６．備考】</t>
    <rPh sb="3" eb="5">
      <t>ビコウ</t>
    </rPh>
    <phoneticPr fontId="12"/>
  </si>
  <si>
    <t>（</t>
  </si>
  <si>
    <t>（理由：</t>
    <rPh sb="1" eb="3">
      <t>リユウ</t>
    </rPh>
    <phoneticPr fontId="12"/>
  </si>
  <si>
    <t>【ニ．改善の状況】　</t>
    <rPh sb="3" eb="5">
      <t>カイゼン</t>
    </rPh>
    <rPh sb="6" eb="8">
      <t>ジョウキョウ</t>
    </rPh>
    <phoneticPr fontId="12"/>
  </si>
  <si>
    <t>【ハ．不具合の概要】</t>
    <rPh sb="3" eb="6">
      <t>フグアイ</t>
    </rPh>
    <rPh sb="7" eb="9">
      <t>ガイヨウ</t>
    </rPh>
    <phoneticPr fontId="12"/>
  </si>
  <si>
    <t>【５．不具合の発生状況】</t>
    <rPh sb="3" eb="6">
      <t>フグアイ</t>
    </rPh>
    <rPh sb="7" eb="9">
      <t>ハッセイ</t>
    </rPh>
    <rPh sb="9" eb="11">
      <t>ジョウキョウ</t>
    </rPh>
    <phoneticPr fontId="12"/>
  </si>
  <si>
    <t>第三十六号の九様式 （第六条、第六条の三、第十一条の三関係）（Ａ４）</t>
    <rPh sb="0" eb="1">
      <t>ダイ</t>
    </rPh>
    <rPh sb="1" eb="5">
      <t>サンジュウロクゴウ</t>
    </rPh>
    <rPh sb="6" eb="7">
      <t>キュウ</t>
    </rPh>
    <rPh sb="7" eb="9">
      <t>ヨウシキ</t>
    </rPh>
    <rPh sb="11" eb="12">
      <t>ダイ</t>
    </rPh>
    <rPh sb="12" eb="14">
      <t>ロクジョウ</t>
    </rPh>
    <rPh sb="15" eb="16">
      <t>ダイ</t>
    </rPh>
    <rPh sb="16" eb="18">
      <t>ロクジョウ</t>
    </rPh>
    <rPh sb="19" eb="20">
      <t>サン</t>
    </rPh>
    <rPh sb="21" eb="22">
      <t>ダイ</t>
    </rPh>
    <rPh sb="22" eb="25">
      <t>ジュウイチジョウ</t>
    </rPh>
    <rPh sb="26" eb="27">
      <t>サン</t>
    </rPh>
    <rPh sb="27" eb="29">
      <t>カンケイ</t>
    </rPh>
    <phoneticPr fontId="12"/>
  </si>
  <si>
    <t>　要是正とされた検査項目（既存不適格の場合を除く。）については、要是正とされた部分を撮影した写真を別添２の様式に従い添付するとともに、撮影した写真の位置を別添１の様式に明記してください。</t>
    <rPh sb="1" eb="2">
      <t>ヨウ</t>
    </rPh>
    <rPh sb="2" eb="4">
      <t>ゼセイ</t>
    </rPh>
    <rPh sb="10" eb="12">
      <t>コウモク</t>
    </rPh>
    <rPh sb="13" eb="15">
      <t>キソン</t>
    </rPh>
    <rPh sb="15" eb="18">
      <t>フテキカク</t>
    </rPh>
    <rPh sb="19" eb="21">
      <t>バアイ</t>
    </rPh>
    <rPh sb="22" eb="23">
      <t>ノゾ</t>
    </rPh>
    <rPh sb="32" eb="33">
      <t>ヨウ</t>
    </rPh>
    <rPh sb="33" eb="35">
      <t>ゼセイ</t>
    </rPh>
    <rPh sb="39" eb="41">
      <t>ブブン</t>
    </rPh>
    <rPh sb="42" eb="44">
      <t>サツエイ</t>
    </rPh>
    <rPh sb="46" eb="48">
      <t>シャシン</t>
    </rPh>
    <rPh sb="49" eb="51">
      <t>ベッテン</t>
    </rPh>
    <rPh sb="53" eb="55">
      <t>ヨウシキ</t>
    </rPh>
    <rPh sb="56" eb="57">
      <t>シタガ</t>
    </rPh>
    <rPh sb="58" eb="60">
      <t>テンプ</t>
    </rPh>
    <rPh sb="77" eb="79">
      <t>ベッテン</t>
    </rPh>
    <rPh sb="81" eb="83">
      <t>ヨウシキ</t>
    </rPh>
    <phoneticPr fontId="12"/>
  </si>
  <si>
    <t>　各階平面図を別添１の様式に従い添付し、防火扉の設置されている箇所及び指摘(特記すべき事項を含む）のあった箇所を明記してください。なお、別添１の様式は別記第二号、別記第三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0" eb="23">
      <t>ボウカトビラ</t>
    </rPh>
    <rPh sb="24" eb="26">
      <t>セッチ</t>
    </rPh>
    <rPh sb="31" eb="33">
      <t>カショ</t>
    </rPh>
    <rPh sb="33" eb="34">
      <t>オヨ</t>
    </rPh>
    <rPh sb="35" eb="37">
      <t>シテキ</t>
    </rPh>
    <rPh sb="38" eb="40">
      <t>トッキ</t>
    </rPh>
    <rPh sb="43" eb="45">
      <t>ジコウ</t>
    </rPh>
    <rPh sb="46" eb="47">
      <t>フク</t>
    </rPh>
    <rPh sb="53" eb="55">
      <t>カショ</t>
    </rPh>
    <rPh sb="56" eb="58">
      <t>メイキ</t>
    </rPh>
    <rPh sb="68" eb="70">
      <t>ベッテン</t>
    </rPh>
    <rPh sb="72" eb="74">
      <t>ヨウシキ</t>
    </rPh>
    <rPh sb="75" eb="77">
      <t>ベッキ</t>
    </rPh>
    <rPh sb="77" eb="78">
      <t>ダイ</t>
    </rPh>
    <rPh sb="78" eb="80">
      <t>ニゴウ</t>
    </rPh>
    <rPh sb="81" eb="83">
      <t>ベッキ</t>
    </rPh>
    <rPh sb="83" eb="84">
      <t>ダイ</t>
    </rPh>
    <rPh sb="84" eb="86">
      <t>サンゴウ</t>
    </rPh>
    <rPh sb="86" eb="87">
      <t>マタ</t>
    </rPh>
    <rPh sb="88" eb="90">
      <t>ベッキ</t>
    </rPh>
    <rPh sb="90" eb="91">
      <t>ダイ</t>
    </rPh>
    <rPh sb="91" eb="92">
      <t>ヨン</t>
    </rPh>
    <rPh sb="92" eb="93">
      <t>ゴウ</t>
    </rPh>
    <rPh sb="94" eb="96">
      <t>オノオノ</t>
    </rPh>
    <rPh sb="97" eb="99">
      <t>ベッテン</t>
    </rPh>
    <rPh sb="101" eb="103">
      <t>ヨウシキ</t>
    </rPh>
    <rPh sb="104" eb="106">
      <t>キサイ</t>
    </rPh>
    <rPh sb="109" eb="111">
      <t>ジコウ</t>
    </rPh>
    <rPh sb="112" eb="113">
      <t>ア</t>
    </rPh>
    <rPh sb="116" eb="118">
      <t>キサイ</t>
    </rPh>
    <rPh sb="125" eb="126">
      <t>カマ</t>
    </rPh>
    <phoneticPr fontId="12"/>
  </si>
  <si>
    <t>　「特記事項」は、検査の結果、要是正の指摘があった場合のほか、指摘がない場合にあっても特記すべき事項がある場合に、該当する検査項目の番号、検査項目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3" eb="94">
      <t>マタ</t>
    </rPh>
    <rPh sb="118" eb="120">
      <t>カイゼン</t>
    </rPh>
    <rPh sb="120" eb="121">
      <t>ズ</t>
    </rPh>
    <rPh sb="123" eb="125">
      <t>バアイ</t>
    </rPh>
    <rPh sb="125" eb="127">
      <t>オ</t>
    </rPh>
    <rPh sb="153" eb="154">
      <t>トウ</t>
    </rPh>
    <rPh sb="166" eb="168">
      <t>カイゼン</t>
    </rPh>
    <rPh sb="170" eb="172">
      <t>バアイ</t>
    </rPh>
    <rPh sb="183" eb="184">
      <t>ラン</t>
    </rPh>
    <rPh sb="185" eb="187">
      <t>トウガイ</t>
    </rPh>
    <rPh sb="187" eb="189">
      <t>ネンゲツ</t>
    </rPh>
    <rPh sb="190" eb="192">
      <t>キニュウ</t>
    </rPh>
    <rPh sb="233" eb="234">
      <t>カ</t>
    </rPh>
    <phoneticPr fontId="12"/>
  </si>
  <si>
    <t>　「担当検査者番号」欄は、「検査に関与した検査者」欄で記入した番号、記号等を記入してください。ただし、当該防火設備の検査を行った検査者が１人の場合は、記入しなくても構いません。</t>
    <rPh sb="17" eb="19">
      <t>カンヨ</t>
    </rPh>
    <rPh sb="25" eb="26">
      <t>ラン</t>
    </rPh>
    <rPh sb="27" eb="29">
      <t>キニュウ</t>
    </rPh>
    <rPh sb="34" eb="36">
      <t>キゴウ</t>
    </rPh>
    <rPh sb="36" eb="37">
      <t>トウ</t>
    </rPh>
    <rPh sb="53" eb="55">
      <t>ボウカ</t>
    </rPh>
    <rPh sb="55" eb="57">
      <t>セツビ</t>
    </rPh>
    <rPh sb="61" eb="62">
      <t>オコナ</t>
    </rPh>
    <rPh sb="69" eb="70">
      <t>ニン</t>
    </rPh>
    <phoneticPr fontId="12"/>
  </si>
  <si>
    <t>　「既存不適格」欄は、「要是正」欄に○印を記入した場合で、建築基準法第３条第２項の規定の適用を受けているものであることが確認されたときは、○印を記入してください。</t>
    <phoneticPr fontId="12"/>
  </si>
  <si>
    <t>　「検査結果」欄のうち「指摘なし」欄は、⑥に該当しない場合に○印を記入してください。</t>
    <phoneticPr fontId="12"/>
  </si>
  <si>
    <t>　「検査結果」欄のうち「要是正」欄は、別表（い）欄に掲げる検査項目について同表（ろ）欄に掲げる検査事項のいずれかが同表（に）欄に掲げる判定基準に該当する場合に○印を記入してください。</t>
    <rPh sb="37" eb="39">
      <t>ドウヒョウ</t>
    </rPh>
    <rPh sb="42" eb="43">
      <t>ラン</t>
    </rPh>
    <rPh sb="44" eb="45">
      <t>カカ</t>
    </rPh>
    <rPh sb="47" eb="49">
      <t>ケンサ</t>
    </rPh>
    <rPh sb="49" eb="51">
      <t>ジコウ</t>
    </rPh>
    <rPh sb="57" eb="59">
      <t>ドウヒョウ</t>
    </rPh>
    <phoneticPr fontId="12"/>
  </si>
  <si>
    <t>　「検査結果」欄は、別表（い）欄に掲げる各検査項目ごとに記入してください。</t>
    <rPh sb="2" eb="4">
      <t>ケンサ</t>
    </rPh>
    <rPh sb="21" eb="23">
      <t>ケンサ</t>
    </rPh>
    <phoneticPr fontId="12"/>
  </si>
  <si>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12"/>
  </si>
  <si>
    <t>改善の具体的内容等</t>
    <rPh sb="0" eb="2">
      <t>カイゼン</t>
    </rPh>
    <rPh sb="3" eb="6">
      <t>グタイテキ</t>
    </rPh>
    <rPh sb="6" eb="8">
      <t>ナイヨウ</t>
    </rPh>
    <rPh sb="8" eb="9">
      <t>トウ</t>
    </rPh>
    <phoneticPr fontId="12"/>
  </si>
  <si>
    <t>検査項目</t>
    <rPh sb="0" eb="2">
      <t>ケンサ</t>
    </rPh>
    <rPh sb="2" eb="4">
      <t>コウモク</t>
    </rPh>
    <phoneticPr fontId="12"/>
  </si>
  <si>
    <t>特記事項</t>
    <rPh sb="0" eb="1">
      <t>トク</t>
    </rPh>
    <rPh sb="1" eb="3">
      <t>キジ</t>
    </rPh>
    <rPh sb="3" eb="4">
      <t>コウ</t>
    </rPh>
    <phoneticPr fontId="12"/>
  </si>
  <si>
    <t>上記以外の検査項目</t>
    <rPh sb="5" eb="7">
      <t>ケンサ</t>
    </rPh>
    <phoneticPr fontId="12"/>
  </si>
  <si>
    <t>防火区画の形成の状況</t>
  </si>
  <si>
    <t>(17)</t>
  </si>
  <si>
    <t>総合的な作動の状況</t>
  </si>
  <si>
    <t>(16)</t>
  </si>
  <si>
    <t>再ロック防止機構の作動の状況</t>
    <rPh sb="9" eb="11">
      <t>サドウ</t>
    </rPh>
    <rPh sb="12" eb="14">
      <t>ジョウキョウ</t>
    </rPh>
    <phoneticPr fontId="2"/>
  </si>
  <si>
    <t>(15)</t>
  </si>
  <si>
    <t>自動閉鎖装置</t>
  </si>
  <si>
    <t>(14)</t>
  </si>
  <si>
    <t>(13)</t>
  </si>
  <si>
    <t>劣化及び損傷の状況</t>
    <rPh sb="0" eb="2">
      <t>レッカ</t>
    </rPh>
    <rPh sb="2" eb="3">
      <t>オヨ</t>
    </rPh>
    <rPh sb="4" eb="6">
      <t>ソンショウ</t>
    </rPh>
    <rPh sb="7" eb="9">
      <t>ジョウキョウ</t>
    </rPh>
    <phoneticPr fontId="2"/>
  </si>
  <si>
    <t>連動機構用予備電源</t>
    <rPh sb="0" eb="2">
      <t>レンドウ</t>
    </rPh>
    <rPh sb="2" eb="4">
      <t>キコウ</t>
    </rPh>
    <rPh sb="4" eb="5">
      <t>ヨウ</t>
    </rPh>
    <phoneticPr fontId="2"/>
  </si>
  <si>
    <t>(12)</t>
  </si>
  <si>
    <t>予備電源への切り替えの状況</t>
  </si>
  <si>
    <t>(11)</t>
  </si>
  <si>
    <t>接地の状況</t>
  </si>
  <si>
    <t>(10)</t>
  </si>
  <si>
    <t>結線接続の状況</t>
  </si>
  <si>
    <t>(9)</t>
  </si>
  <si>
    <t>連動制御器</t>
  </si>
  <si>
    <t>(8)</t>
  </si>
  <si>
    <t>温度ヒューズ装置</t>
    <rPh sb="6" eb="8">
      <t>ソウチ</t>
    </rPh>
    <phoneticPr fontId="2"/>
  </si>
  <si>
    <t>(7)</t>
  </si>
  <si>
    <t>感知の状況</t>
    <rPh sb="0" eb="2">
      <t>カンチ</t>
    </rPh>
    <phoneticPr fontId="2"/>
  </si>
  <si>
    <t>(6)</t>
  </si>
  <si>
    <t>設置位置</t>
  </si>
  <si>
    <t>煙感知器、熱煙複合式感知器及び熱感知器</t>
    <rPh sb="13" eb="14">
      <t>オヨ</t>
    </rPh>
    <phoneticPr fontId="2"/>
  </si>
  <si>
    <t>連動機構</t>
  </si>
  <si>
    <t>(5)</t>
  </si>
  <si>
    <t>作動の状況</t>
    <rPh sb="0" eb="2">
      <t>サドウ</t>
    </rPh>
    <rPh sb="3" eb="5">
      <t>ジョウキョウ</t>
    </rPh>
    <phoneticPr fontId="2"/>
  </si>
  <si>
    <t>(4)</t>
  </si>
  <si>
    <t>扉、枠及び金物の劣化及び損傷の状況</t>
    <rPh sb="3" eb="4">
      <t>オヨ</t>
    </rPh>
    <rPh sb="10" eb="11">
      <t>オヨ</t>
    </rPh>
    <phoneticPr fontId="2"/>
  </si>
  <si>
    <t>(3)</t>
  </si>
  <si>
    <t>扉の取付けの状況</t>
  </si>
  <si>
    <t>(2)</t>
  </si>
  <si>
    <t>(1)</t>
    <phoneticPr fontId="12"/>
  </si>
  <si>
    <t>既　存
不適格</t>
    <phoneticPr fontId="12"/>
  </si>
  <si>
    <t>要是正</t>
    <rPh sb="0" eb="1">
      <t>ヨウ</t>
    </rPh>
    <rPh sb="1" eb="3">
      <t>ゼセイ</t>
    </rPh>
    <phoneticPr fontId="12"/>
  </si>
  <si>
    <t>指摘
なし</t>
    <phoneticPr fontId="12"/>
  </si>
  <si>
    <t>担当
検査者
番号</t>
    <rPh sb="0" eb="2">
      <t>タントウ</t>
    </rPh>
    <rPh sb="3" eb="6">
      <t>ケンサシャ</t>
    </rPh>
    <rPh sb="7" eb="9">
      <t>バンゴウ</t>
    </rPh>
    <phoneticPr fontId="12"/>
  </si>
  <si>
    <t>検査結果</t>
    <rPh sb="0" eb="2">
      <t>ケンサ</t>
    </rPh>
    <rPh sb="2" eb="4">
      <t>ケッカ</t>
    </rPh>
    <phoneticPr fontId="12"/>
  </si>
  <si>
    <t>対象外項目</t>
    <rPh sb="0" eb="3">
      <t>タイショウガイ</t>
    </rPh>
    <rPh sb="3" eb="5">
      <t>コウモク</t>
    </rPh>
    <phoneticPr fontId="12"/>
  </si>
  <si>
    <t>検査事項</t>
    <rPh sb="0" eb="2">
      <t>ケンサ</t>
    </rPh>
    <rPh sb="2" eb="4">
      <t>ジコウ</t>
    </rPh>
    <phoneticPr fontId="12"/>
  </si>
  <si>
    <t>検　査　項　目　</t>
    <rPh sb="0" eb="1">
      <t>ケン</t>
    </rPh>
    <rPh sb="2" eb="3">
      <t>サ</t>
    </rPh>
    <phoneticPr fontId="12"/>
  </si>
  <si>
    <t>その他の検査者</t>
    <rPh sb="2" eb="3">
      <t>タ</t>
    </rPh>
    <rPh sb="4" eb="6">
      <t>ケンサ</t>
    </rPh>
    <rPh sb="6" eb="7">
      <t>シャ</t>
    </rPh>
    <phoneticPr fontId="12"/>
  </si>
  <si>
    <t>代表となる検査者</t>
    <rPh sb="0" eb="2">
      <t>ダイヒョウ</t>
    </rPh>
    <rPh sb="5" eb="8">
      <t>ケンサシャ</t>
    </rPh>
    <phoneticPr fontId="12"/>
  </si>
  <si>
    <t>検査者番号</t>
    <rPh sb="0" eb="2">
      <t>ケンサ</t>
    </rPh>
    <rPh sb="2" eb="3">
      <t>シャ</t>
    </rPh>
    <rPh sb="3" eb="5">
      <t>バンゴウ</t>
    </rPh>
    <phoneticPr fontId="12"/>
  </si>
  <si>
    <t>　　氏　名</t>
    <rPh sb="2" eb="3">
      <t>シ</t>
    </rPh>
    <rPh sb="4" eb="5">
      <t>メイ</t>
    </rPh>
    <phoneticPr fontId="12"/>
  </si>
  <si>
    <t>当該検査に関与した検査者</t>
    <rPh sb="0" eb="2">
      <t>トウガイ</t>
    </rPh>
    <rPh sb="2" eb="4">
      <t>ケンサ</t>
    </rPh>
    <rPh sb="5" eb="7">
      <t>カンヨ</t>
    </rPh>
    <rPh sb="9" eb="12">
      <t>ケンサシャ</t>
    </rPh>
    <phoneticPr fontId="12"/>
  </si>
  <si>
    <t>（防火扉）</t>
    <rPh sb="1" eb="4">
      <t>ボウカトビラ</t>
    </rPh>
    <phoneticPr fontId="12"/>
  </si>
  <si>
    <t>検査結果表</t>
    <rPh sb="0" eb="2">
      <t>ケンサ</t>
    </rPh>
    <rPh sb="2" eb="5">
      <t>ケッカヒョウ</t>
    </rPh>
    <phoneticPr fontId="12"/>
  </si>
  <si>
    <r>
      <t>別記第一号</t>
    </r>
    <r>
      <rPr>
        <sz val="8"/>
        <rFont val="ＭＳ 明朝"/>
        <family val="1"/>
        <charset val="128"/>
      </rPr>
      <t>（A４)　</t>
    </r>
    <rPh sb="0" eb="2">
      <t>ベッキ</t>
    </rPh>
    <rPh sb="2" eb="3">
      <t>ダイ</t>
    </rPh>
    <rPh sb="3" eb="5">
      <t>イチゴウ</t>
    </rPh>
    <phoneticPr fontId="12"/>
  </si>
  <si>
    <t>　各階平面図を別添１の様式に従い添付し、耐火クロススクリーンの設置されている箇所及び指摘(特記すべき事項を含む）のあった箇所を明記してください。なお、別添１の様式は別記第一号、別記第二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0" eb="22">
      <t>タイカ</t>
    </rPh>
    <rPh sb="31" eb="33">
      <t>セッチ</t>
    </rPh>
    <rPh sb="38" eb="40">
      <t>カショ</t>
    </rPh>
    <rPh sb="40" eb="41">
      <t>オヨ</t>
    </rPh>
    <rPh sb="42" eb="44">
      <t>シテキ</t>
    </rPh>
    <rPh sb="45" eb="47">
      <t>トッキ</t>
    </rPh>
    <rPh sb="50" eb="52">
      <t>ジコウ</t>
    </rPh>
    <rPh sb="53" eb="54">
      <t>フク</t>
    </rPh>
    <rPh sb="60" eb="62">
      <t>カショ</t>
    </rPh>
    <rPh sb="63" eb="65">
      <t>メイキ</t>
    </rPh>
    <rPh sb="75" eb="77">
      <t>ベッテン</t>
    </rPh>
    <rPh sb="79" eb="81">
      <t>ヨウシキ</t>
    </rPh>
    <rPh sb="82" eb="84">
      <t>ベッキ</t>
    </rPh>
    <rPh sb="84" eb="85">
      <t>ダイ</t>
    </rPh>
    <rPh sb="88" eb="90">
      <t>ベッキ</t>
    </rPh>
    <rPh sb="90" eb="91">
      <t>ダイ</t>
    </rPh>
    <rPh sb="93" eb="94">
      <t>マタ</t>
    </rPh>
    <rPh sb="95" eb="97">
      <t>ベッキ</t>
    </rPh>
    <rPh sb="97" eb="98">
      <t>ダイ</t>
    </rPh>
    <rPh sb="98" eb="99">
      <t>ヨン</t>
    </rPh>
    <rPh sb="99" eb="100">
      <t>ゴウ</t>
    </rPh>
    <rPh sb="101" eb="103">
      <t>オノオノ</t>
    </rPh>
    <rPh sb="104" eb="106">
      <t>ベッテン</t>
    </rPh>
    <rPh sb="108" eb="110">
      <t>ヨウシキ</t>
    </rPh>
    <rPh sb="111" eb="113">
      <t>キサイ</t>
    </rPh>
    <rPh sb="116" eb="118">
      <t>ジコウ</t>
    </rPh>
    <rPh sb="119" eb="120">
      <t>ア</t>
    </rPh>
    <rPh sb="123" eb="125">
      <t>キサイ</t>
    </rPh>
    <rPh sb="132" eb="133">
      <t>カマ</t>
    </rPh>
    <phoneticPr fontId="12"/>
  </si>
  <si>
    <t>(23)</t>
  </si>
  <si>
    <t>耐火クロススクリーンの閉鎖の状況</t>
    <rPh sb="0" eb="2">
      <t>タイカ</t>
    </rPh>
    <phoneticPr fontId="2"/>
  </si>
  <si>
    <t>(22)</t>
  </si>
  <si>
    <t>手動閉鎖装置</t>
  </si>
  <si>
    <t>(21)</t>
  </si>
  <si>
    <t>(20)</t>
  </si>
  <si>
    <t>(19)</t>
  </si>
  <si>
    <t>(18)</t>
  </si>
  <si>
    <t>煙感知器、熱煙複合式感知器及び熱感知器</t>
  </si>
  <si>
    <t>座板感知部の劣化及び損傷並びに作動の状況</t>
  </si>
  <si>
    <t>危害防止装置用予備電源の容量の状況</t>
    <rPh sb="15" eb="17">
      <t>ジョウキョウ</t>
    </rPh>
    <phoneticPr fontId="2"/>
  </si>
  <si>
    <t>危害防止装置用予備電源の劣化及び損傷の状況</t>
    <rPh sb="12" eb="14">
      <t>レッカ</t>
    </rPh>
    <rPh sb="14" eb="15">
      <t>オヨ</t>
    </rPh>
    <rPh sb="16" eb="18">
      <t>ソンショウ</t>
    </rPh>
    <rPh sb="19" eb="21">
      <t>ジョウキョウ</t>
    </rPh>
    <phoneticPr fontId="2"/>
  </si>
  <si>
    <t>危害防止用連動中継器の配線の状況</t>
    <rPh sb="0" eb="2">
      <t>キガイ</t>
    </rPh>
    <rPh sb="2" eb="4">
      <t>ボウシ</t>
    </rPh>
    <rPh sb="4" eb="5">
      <t>ヨウ</t>
    </rPh>
    <rPh sb="5" eb="7">
      <t>レンドウ</t>
    </rPh>
    <rPh sb="7" eb="10">
      <t>チュウケイキ</t>
    </rPh>
    <phoneticPr fontId="2"/>
  </si>
  <si>
    <t>まぐさ及びガイドレール</t>
    <rPh sb="3" eb="4">
      <t>オヨ</t>
    </rPh>
    <phoneticPr fontId="2"/>
  </si>
  <si>
    <t>ケース</t>
  </si>
  <si>
    <t>吊り元の劣化及び損傷並びに固定の状況</t>
    <rPh sb="8" eb="10">
      <t>ソンショウ</t>
    </rPh>
    <rPh sb="10" eb="11">
      <t>ナラ</t>
    </rPh>
    <phoneticPr fontId="2"/>
  </si>
  <si>
    <t>耐火クロス及び座板の劣化及び損傷の状況</t>
    <rPh sb="5" eb="6">
      <t>オヨ</t>
    </rPh>
    <rPh sb="10" eb="12">
      <t>レッカ</t>
    </rPh>
    <rPh sb="12" eb="13">
      <t>オヨ</t>
    </rPh>
    <rPh sb="14" eb="16">
      <t>ソンショウ</t>
    </rPh>
    <rPh sb="17" eb="19">
      <t>ジョウキョウ</t>
    </rPh>
    <phoneticPr fontId="2"/>
  </si>
  <si>
    <t>カーテン部</t>
  </si>
  <si>
    <t>ローラチェーンの劣化及び損傷の状況</t>
    <rPh sb="8" eb="10">
      <t>レッカ</t>
    </rPh>
    <rPh sb="10" eb="11">
      <t>オヨ</t>
    </rPh>
    <rPh sb="12" eb="14">
      <t>ソンショウ</t>
    </rPh>
    <phoneticPr fontId="2"/>
  </si>
  <si>
    <t>駆動装置</t>
  </si>
  <si>
    <t>設置場所の周囲状況</t>
  </si>
  <si>
    <t>耐火クロススクリーン</t>
    <rPh sb="0" eb="2">
      <t>タイカ</t>
    </rPh>
    <phoneticPr fontId="2"/>
  </si>
  <si>
    <t>（耐火クロススクリーン）</t>
    <rPh sb="1" eb="3">
      <t>タイカ</t>
    </rPh>
    <phoneticPr fontId="12"/>
  </si>
  <si>
    <r>
      <t>別記第三号</t>
    </r>
    <r>
      <rPr>
        <sz val="8"/>
        <rFont val="ＭＳ 明朝"/>
        <family val="1"/>
        <charset val="128"/>
      </rPr>
      <t>（A４)　</t>
    </r>
    <rPh sb="0" eb="2">
      <t>ベッキ</t>
    </rPh>
    <rPh sb="2" eb="3">
      <t>ダイ</t>
    </rPh>
    <rPh sb="3" eb="4">
      <t>3</t>
    </rPh>
    <rPh sb="4" eb="5">
      <t>ゴウ</t>
    </rPh>
    <phoneticPr fontId="12"/>
  </si>
  <si>
    <t>　各階平面図を別添１の様式に従い添付し、ドレンチャーその他の水幕を形成する防火設備の設置されている箇所及び指摘(特記すべき事項を含む）のあった箇所を明記してください。なお、別添１の様式は別記第一号、別記第二号又は別記第三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42" eb="44">
      <t>セッチ</t>
    </rPh>
    <rPh sb="49" eb="51">
      <t>カショ</t>
    </rPh>
    <rPh sb="51" eb="52">
      <t>オヨ</t>
    </rPh>
    <rPh sb="53" eb="55">
      <t>シテキ</t>
    </rPh>
    <rPh sb="56" eb="58">
      <t>トッキ</t>
    </rPh>
    <rPh sb="61" eb="63">
      <t>ジコウ</t>
    </rPh>
    <rPh sb="64" eb="65">
      <t>フク</t>
    </rPh>
    <rPh sb="71" eb="73">
      <t>カショ</t>
    </rPh>
    <rPh sb="74" eb="76">
      <t>メイキ</t>
    </rPh>
    <rPh sb="86" eb="88">
      <t>ベッテン</t>
    </rPh>
    <rPh sb="90" eb="92">
      <t>ヨウシキ</t>
    </rPh>
    <rPh sb="93" eb="95">
      <t>ベッキ</t>
    </rPh>
    <rPh sb="95" eb="96">
      <t>ダイ</t>
    </rPh>
    <rPh sb="99" eb="101">
      <t>ベッキ</t>
    </rPh>
    <rPh sb="101" eb="102">
      <t>ダイ</t>
    </rPh>
    <rPh sb="104" eb="105">
      <t>マタ</t>
    </rPh>
    <rPh sb="106" eb="108">
      <t>ベッキ</t>
    </rPh>
    <rPh sb="108" eb="109">
      <t>ダイ</t>
    </rPh>
    <rPh sb="109" eb="110">
      <t>3</t>
    </rPh>
    <rPh sb="110" eb="111">
      <t>ゴウ</t>
    </rPh>
    <rPh sb="112" eb="114">
      <t>オノオノ</t>
    </rPh>
    <rPh sb="115" eb="117">
      <t>ベッテン</t>
    </rPh>
    <rPh sb="119" eb="121">
      <t>ヨウシキ</t>
    </rPh>
    <rPh sb="122" eb="124">
      <t>キサイ</t>
    </rPh>
    <rPh sb="127" eb="129">
      <t>ジコウ</t>
    </rPh>
    <rPh sb="130" eb="131">
      <t>ア</t>
    </rPh>
    <rPh sb="134" eb="136">
      <t>キサイ</t>
    </rPh>
    <rPh sb="143" eb="144">
      <t>カマ</t>
    </rPh>
    <phoneticPr fontId="12"/>
  </si>
  <si>
    <t>(26)</t>
  </si>
  <si>
    <t>ドレンチャー等の作動の状況</t>
    <rPh sb="6" eb="7">
      <t>トウ</t>
    </rPh>
    <rPh sb="8" eb="10">
      <t>サドウ</t>
    </rPh>
    <phoneticPr fontId="2"/>
  </si>
  <si>
    <t>(25)</t>
  </si>
  <si>
    <t>手動作動装置</t>
  </si>
  <si>
    <t>(24)</t>
  </si>
  <si>
    <t>自動作動装置</t>
  </si>
  <si>
    <t>圧力計、呼水槽、起動用圧力スイッチ等の付属装置の状況</t>
    <rPh sb="19" eb="21">
      <t>フゾク</t>
    </rPh>
    <rPh sb="21" eb="23">
      <t>ソウチ</t>
    </rPh>
    <phoneticPr fontId="2"/>
  </si>
  <si>
    <t>加圧送水装置用予備電源の容量の状況</t>
    <rPh sb="15" eb="17">
      <t>ジョウキョウ</t>
    </rPh>
    <phoneticPr fontId="2"/>
  </si>
  <si>
    <t>加圧送水装置用予備電源の劣化及び損傷の状況</t>
    <rPh sb="0" eb="2">
      <t>カアツ</t>
    </rPh>
    <rPh sb="2" eb="4">
      <t>ソウスイ</t>
    </rPh>
    <rPh sb="4" eb="7">
      <t>ソウチヨウ</t>
    </rPh>
    <rPh sb="7" eb="9">
      <t>ヨビ</t>
    </rPh>
    <rPh sb="12" eb="14">
      <t>レッカ</t>
    </rPh>
    <rPh sb="14" eb="15">
      <t>オヨ</t>
    </rPh>
    <rPh sb="16" eb="18">
      <t>ソンショウ</t>
    </rPh>
    <rPh sb="19" eb="21">
      <t>ジョウキョウ</t>
    </rPh>
    <phoneticPr fontId="2"/>
  </si>
  <si>
    <t>加圧送水装置用予備電源への切り替えの状況</t>
    <rPh sb="0" eb="2">
      <t>カアツ</t>
    </rPh>
    <rPh sb="2" eb="4">
      <t>ソウスイ</t>
    </rPh>
    <rPh sb="4" eb="7">
      <t>ソウチヨウ</t>
    </rPh>
    <rPh sb="7" eb="9">
      <t>ヨビ</t>
    </rPh>
    <phoneticPr fontId="2"/>
  </si>
  <si>
    <t>ポンプ及び電動機の状況</t>
  </si>
  <si>
    <t>ポンプ制御盤のスイッチ類及び表示灯の状況</t>
    <rPh sb="3" eb="6">
      <t>セイギョバン</t>
    </rPh>
    <phoneticPr fontId="2"/>
  </si>
  <si>
    <t>加圧送水装置</t>
  </si>
  <si>
    <t>給水装置の状況</t>
  </si>
  <si>
    <t>貯水槽の劣化及び損傷、水質並びに水量の状況</t>
    <rPh sb="4" eb="6">
      <t>レッカ</t>
    </rPh>
    <rPh sb="6" eb="7">
      <t>オヨ</t>
    </rPh>
    <rPh sb="8" eb="10">
      <t>ソンショウ</t>
    </rPh>
    <rPh sb="11" eb="13">
      <t>スイシツ</t>
    </rPh>
    <rPh sb="13" eb="14">
      <t>ナラ</t>
    </rPh>
    <rPh sb="16" eb="18">
      <t>スイリョウ</t>
    </rPh>
    <rPh sb="19" eb="21">
      <t>ジョウキョウ</t>
    </rPh>
    <phoneticPr fontId="2"/>
  </si>
  <si>
    <t>水源</t>
  </si>
  <si>
    <t>排水の状況</t>
  </si>
  <si>
    <t>排水設備</t>
  </si>
  <si>
    <t>開閉弁の状況</t>
  </si>
  <si>
    <t>開閉弁</t>
  </si>
  <si>
    <t>散水ヘッドの設置の状況</t>
    <rPh sb="6" eb="8">
      <t>セッチ</t>
    </rPh>
    <phoneticPr fontId="2"/>
  </si>
  <si>
    <t xml:space="preserve">散水ヘッド </t>
  </si>
  <si>
    <t>ドレンチャー等</t>
    <rPh sb="6" eb="7">
      <t>トウ</t>
    </rPh>
    <phoneticPr fontId="2"/>
  </si>
  <si>
    <t>（ドレンチャーその他の水幕を形成する防火設備）</t>
    <rPh sb="9" eb="10">
      <t>タ</t>
    </rPh>
    <rPh sb="11" eb="12">
      <t>ミズ</t>
    </rPh>
    <rPh sb="12" eb="13">
      <t>マク</t>
    </rPh>
    <rPh sb="14" eb="16">
      <t>ケイセイ</t>
    </rPh>
    <rPh sb="18" eb="20">
      <t>ボウカ</t>
    </rPh>
    <rPh sb="20" eb="22">
      <t>セツビ</t>
    </rPh>
    <phoneticPr fontId="12"/>
  </si>
  <si>
    <r>
      <t>別記第四号</t>
    </r>
    <r>
      <rPr>
        <sz val="8"/>
        <rFont val="ＭＳ 明朝"/>
        <family val="1"/>
        <charset val="128"/>
      </rPr>
      <t>（A４)　</t>
    </r>
    <rPh sb="0" eb="2">
      <t>ベッキ</t>
    </rPh>
    <rPh sb="2" eb="3">
      <t>ダイ</t>
    </rPh>
    <rPh sb="3" eb="4">
      <t>4</t>
    </rPh>
    <rPh sb="4" eb="5">
      <t>ゴウ</t>
    </rPh>
    <phoneticPr fontId="12"/>
  </si>
  <si>
    <t>　各階平面図を別添１の様式に従い添付し、防火シャッターの設置されている箇所及び指摘(特記すべき事項を含む）のあった箇所を明記してください。なお、別添１の様式は別記第一号、別記第三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8" eb="30">
      <t>セッチ</t>
    </rPh>
    <rPh sb="35" eb="37">
      <t>カショ</t>
    </rPh>
    <rPh sb="37" eb="38">
      <t>オヨ</t>
    </rPh>
    <rPh sb="39" eb="41">
      <t>シテキ</t>
    </rPh>
    <rPh sb="42" eb="44">
      <t>トッキ</t>
    </rPh>
    <rPh sb="47" eb="49">
      <t>ジコウ</t>
    </rPh>
    <rPh sb="50" eb="51">
      <t>フク</t>
    </rPh>
    <rPh sb="57" eb="59">
      <t>カショ</t>
    </rPh>
    <rPh sb="60" eb="62">
      <t>メイキ</t>
    </rPh>
    <rPh sb="72" eb="74">
      <t>ベッテン</t>
    </rPh>
    <rPh sb="76" eb="78">
      <t>ヨウシキ</t>
    </rPh>
    <rPh sb="79" eb="81">
      <t>ベッキ</t>
    </rPh>
    <rPh sb="81" eb="82">
      <t>ダイ</t>
    </rPh>
    <rPh sb="85" eb="87">
      <t>ベッキ</t>
    </rPh>
    <rPh sb="87" eb="88">
      <t>ダイ</t>
    </rPh>
    <rPh sb="88" eb="90">
      <t>サンゴウ</t>
    </rPh>
    <rPh sb="90" eb="91">
      <t>マタ</t>
    </rPh>
    <rPh sb="92" eb="94">
      <t>ベッキ</t>
    </rPh>
    <rPh sb="94" eb="95">
      <t>ダイ</t>
    </rPh>
    <rPh sb="95" eb="96">
      <t>ヨン</t>
    </rPh>
    <rPh sb="96" eb="97">
      <t>ゴウ</t>
    </rPh>
    <rPh sb="98" eb="100">
      <t>オノオノ</t>
    </rPh>
    <rPh sb="101" eb="103">
      <t>ベッテン</t>
    </rPh>
    <rPh sb="105" eb="107">
      <t>ヨウシキ</t>
    </rPh>
    <rPh sb="108" eb="110">
      <t>キサイ</t>
    </rPh>
    <rPh sb="113" eb="115">
      <t>ジコウ</t>
    </rPh>
    <rPh sb="116" eb="117">
      <t>ア</t>
    </rPh>
    <rPh sb="120" eb="122">
      <t>キサイ</t>
    </rPh>
    <rPh sb="129" eb="130">
      <t>カマ</t>
    </rPh>
    <phoneticPr fontId="12"/>
  </si>
  <si>
    <t>　※欄は、日常的に開閉するものについてのみ記入してください。</t>
    <rPh sb="2" eb="3">
      <t>ラン</t>
    </rPh>
    <rPh sb="5" eb="8">
      <t>ニチジョウテキ</t>
    </rPh>
    <rPh sb="9" eb="11">
      <t>カイヘイ</t>
    </rPh>
    <rPh sb="21" eb="23">
      <t>キニュウ</t>
    </rPh>
    <phoneticPr fontId="12"/>
  </si>
  <si>
    <t>(27)</t>
  </si>
  <si>
    <t>防火シャッターの閉鎖の状況</t>
  </si>
  <si>
    <t>劣化及び損傷の状況</t>
    <rPh sb="0" eb="2">
      <t>レッカ</t>
    </rPh>
    <rPh sb="2" eb="3">
      <t>オヨ</t>
    </rPh>
    <rPh sb="4" eb="6">
      <t>ソンショウ</t>
    </rPh>
    <phoneticPr fontId="2"/>
  </si>
  <si>
    <t>スラット及び座板の劣化等の状況</t>
    <rPh sb="4" eb="5">
      <t>オヨ</t>
    </rPh>
    <rPh sb="9" eb="11">
      <t>レッカ</t>
    </rPh>
    <rPh sb="11" eb="12">
      <t>トウ</t>
    </rPh>
    <phoneticPr fontId="2"/>
  </si>
  <si>
    <t xml:space="preserve">カーテン部 </t>
    <rPh sb="4" eb="5">
      <t>ブ</t>
    </rPh>
    <phoneticPr fontId="2"/>
  </si>
  <si>
    <t>ローラチェーン又はワイヤーロープの劣化及び損傷の状況</t>
    <rPh sb="7" eb="8">
      <t>マタ</t>
    </rPh>
    <rPh sb="17" eb="19">
      <t>レッカ</t>
    </rPh>
    <rPh sb="19" eb="20">
      <t>オヨ</t>
    </rPh>
    <rPh sb="21" eb="23">
      <t>ソンショウ</t>
    </rPh>
    <phoneticPr fontId="2"/>
  </si>
  <si>
    <t>軸受け部のブラケット、ベアリング及びスプロケット又はロープ車の劣化及び損傷の状況※</t>
    <rPh sb="0" eb="2">
      <t>ジクウ</t>
    </rPh>
    <rPh sb="3" eb="4">
      <t>ブ</t>
    </rPh>
    <rPh sb="24" eb="25">
      <t>マタ</t>
    </rPh>
    <rPh sb="29" eb="30">
      <t>クルマ</t>
    </rPh>
    <rPh sb="33" eb="34">
      <t>オヨ</t>
    </rPh>
    <rPh sb="35" eb="37">
      <t>ソンショウ</t>
    </rPh>
    <phoneticPr fontId="2"/>
  </si>
  <si>
    <t>(3)</t>
    <phoneticPr fontId="12"/>
  </si>
  <si>
    <t>軸受け部のブラケット、巻取りシャフト及び開閉機の取付けの状況※</t>
    <rPh sb="0" eb="2">
      <t>ジクウ</t>
    </rPh>
    <rPh sb="3" eb="4">
      <t>ブ</t>
    </rPh>
    <rPh sb="18" eb="19">
      <t>オヨ</t>
    </rPh>
    <phoneticPr fontId="2"/>
  </si>
  <si>
    <t>防火シャッター</t>
    <rPh sb="0" eb="2">
      <t>ボウカ</t>
    </rPh>
    <phoneticPr fontId="2"/>
  </si>
  <si>
    <t>（防火シャッター）</t>
    <rPh sb="1" eb="3">
      <t>ボウカ</t>
    </rPh>
    <phoneticPr fontId="12"/>
  </si>
  <si>
    <r>
      <t>別記第二号</t>
    </r>
    <r>
      <rPr>
        <sz val="8"/>
        <rFont val="ＭＳ 明朝"/>
        <family val="1"/>
        <charset val="128"/>
      </rPr>
      <t>（A４)　</t>
    </r>
    <rPh sb="0" eb="2">
      <t>ベッキ</t>
    </rPh>
    <rPh sb="2" eb="3">
      <t>ダイ</t>
    </rPh>
    <rPh sb="3" eb="4">
      <t>ニ</t>
    </rPh>
    <rPh sb="4" eb="5">
      <t>ゴウ</t>
    </rPh>
    <phoneticPr fontId="12"/>
  </si>
  <si>
    <t>平成</t>
    <rPh sb="0" eb="2">
      <t>ヘイセイ</t>
    </rPh>
    <phoneticPr fontId="3"/>
  </si>
  <si>
    <t>令和</t>
    <rPh sb="0" eb="2">
      <t>レイワ</t>
    </rPh>
    <phoneticPr fontId="3"/>
  </si>
  <si>
    <t>×要是正（既存不適格以外）</t>
    <phoneticPr fontId="3"/>
  </si>
  <si>
    <t>△既存不適格</t>
    <phoneticPr fontId="3"/>
  </si>
  <si>
    <t>○指摘なし</t>
    <phoneticPr fontId="3"/>
  </si>
  <si>
    <t>―対象外</t>
    <phoneticPr fontId="3"/>
  </si>
  <si>
    <t>検　査　事　項</t>
    <phoneticPr fontId="3"/>
  </si>
  <si>
    <t>検　査　事　項</t>
    <phoneticPr fontId="3"/>
  </si>
  <si>
    <t>ID</t>
  </si>
  <si>
    <t>建物名称</t>
    <rPh sb="0" eb="2">
      <t>タテモノ</t>
    </rPh>
    <rPh sb="2" eb="4">
      <t>メイショウ</t>
    </rPh>
    <phoneticPr fontId="12"/>
  </si>
  <si>
    <t>建物所在地</t>
    <rPh sb="2" eb="5">
      <t>ショザイチ</t>
    </rPh>
    <phoneticPr fontId="12"/>
  </si>
  <si>
    <t>　２　報告内容に関する問合せ先</t>
    <rPh sb="3" eb="5">
      <t>ホウコク</t>
    </rPh>
    <rPh sb="5" eb="7">
      <t>ナイヨウ</t>
    </rPh>
    <rPh sb="8" eb="9">
      <t>カン</t>
    </rPh>
    <rPh sb="11" eb="13">
      <t>トイアワ</t>
    </rPh>
    <rPh sb="14" eb="15">
      <t>サキ</t>
    </rPh>
    <phoneticPr fontId="12"/>
  </si>
  <si>
    <t>法人名</t>
    <rPh sb="0" eb="2">
      <t>ホウジン</t>
    </rPh>
    <rPh sb="2" eb="3">
      <t>メイ</t>
    </rPh>
    <phoneticPr fontId="12"/>
  </si>
  <si>
    <t>法人名</t>
    <phoneticPr fontId="12"/>
  </si>
  <si>
    <t>肩書</t>
  </si>
  <si>
    <t>肩書</t>
    <phoneticPr fontId="12"/>
  </si>
  <si>
    <t>連結</t>
    <rPh sb="0" eb="2">
      <t>レンケツ</t>
    </rPh>
    <phoneticPr fontId="12"/>
  </si>
  <si>
    <t>半角統一</t>
    <rPh sb="0" eb="2">
      <t>ハンカク</t>
    </rPh>
    <rPh sb="2" eb="4">
      <t>トウイツ</t>
    </rPh>
    <phoneticPr fontId="12"/>
  </si>
  <si>
    <t>FAX番号</t>
    <rPh sb="3" eb="5">
      <t>バンゴウ</t>
    </rPh>
    <phoneticPr fontId="12"/>
  </si>
  <si>
    <t>メールアドレス</t>
    <phoneticPr fontId="12"/>
  </si>
  <si>
    <t>第一種低層住居専用地域</t>
    <rPh sb="0" eb="1">
      <t>ダイ</t>
    </rPh>
    <rPh sb="1" eb="3">
      <t>イッシュ</t>
    </rPh>
    <rPh sb="3" eb="5">
      <t>テイソウ</t>
    </rPh>
    <rPh sb="5" eb="7">
      <t>ジュウキョ</t>
    </rPh>
    <rPh sb="7" eb="9">
      <t>センヨウ</t>
    </rPh>
    <rPh sb="9" eb="11">
      <t>チイキ</t>
    </rPh>
    <phoneticPr fontId="12"/>
  </si>
  <si>
    <t>第二種低層住居専用地域</t>
    <rPh sb="0" eb="1">
      <t>ダイ</t>
    </rPh>
    <rPh sb="1" eb="2">
      <t>ニ</t>
    </rPh>
    <rPh sb="2" eb="3">
      <t>シュ</t>
    </rPh>
    <rPh sb="3" eb="5">
      <t>テイソウ</t>
    </rPh>
    <rPh sb="5" eb="7">
      <t>ジュウキョ</t>
    </rPh>
    <rPh sb="7" eb="9">
      <t>センヨウ</t>
    </rPh>
    <rPh sb="9" eb="11">
      <t>チイキ</t>
    </rPh>
    <phoneticPr fontId="12"/>
  </si>
  <si>
    <t>第一種中高層住居専用地域</t>
    <rPh sb="0" eb="3">
      <t>ダイイッシュ</t>
    </rPh>
    <rPh sb="3" eb="6">
      <t>チュウコウソウ</t>
    </rPh>
    <rPh sb="6" eb="8">
      <t>ジュウキョ</t>
    </rPh>
    <rPh sb="8" eb="10">
      <t>センヨウ</t>
    </rPh>
    <rPh sb="10" eb="12">
      <t>チイキ</t>
    </rPh>
    <phoneticPr fontId="12"/>
  </si>
  <si>
    <t>第二種中高層住居専用地域</t>
    <rPh sb="0" eb="1">
      <t>ダイ</t>
    </rPh>
    <rPh sb="1" eb="2">
      <t>ニ</t>
    </rPh>
    <rPh sb="2" eb="3">
      <t>シュ</t>
    </rPh>
    <rPh sb="3" eb="6">
      <t>チュウコウソウ</t>
    </rPh>
    <rPh sb="6" eb="8">
      <t>ジュウキョ</t>
    </rPh>
    <rPh sb="8" eb="10">
      <t>センヨウ</t>
    </rPh>
    <rPh sb="10" eb="12">
      <t>チイキ</t>
    </rPh>
    <phoneticPr fontId="12"/>
  </si>
  <si>
    <t>第一種住居地域</t>
    <rPh sb="0" eb="3">
      <t>ダイイッシュ</t>
    </rPh>
    <rPh sb="3" eb="5">
      <t>ジュウキョ</t>
    </rPh>
    <rPh sb="5" eb="7">
      <t>チイキ</t>
    </rPh>
    <phoneticPr fontId="12"/>
  </si>
  <si>
    <t>第二種住居地域</t>
    <rPh sb="0" eb="1">
      <t>ダイ</t>
    </rPh>
    <rPh sb="1" eb="2">
      <t>ニ</t>
    </rPh>
    <rPh sb="2" eb="3">
      <t>シュ</t>
    </rPh>
    <rPh sb="3" eb="5">
      <t>ジュウキョ</t>
    </rPh>
    <rPh sb="5" eb="7">
      <t>チイキ</t>
    </rPh>
    <phoneticPr fontId="12"/>
  </si>
  <si>
    <t>準住居地域</t>
    <rPh sb="0" eb="1">
      <t>ジュン</t>
    </rPh>
    <rPh sb="1" eb="3">
      <t>ジュウキョ</t>
    </rPh>
    <rPh sb="3" eb="5">
      <t>チイキ</t>
    </rPh>
    <phoneticPr fontId="12"/>
  </si>
  <si>
    <t>田園住居地域内</t>
    <rPh sb="0" eb="2">
      <t>デンエン</t>
    </rPh>
    <rPh sb="2" eb="4">
      <t>ジュウキョ</t>
    </rPh>
    <rPh sb="4" eb="6">
      <t>チイキ</t>
    </rPh>
    <rPh sb="6" eb="7">
      <t>ナイ</t>
    </rPh>
    <phoneticPr fontId="12"/>
  </si>
  <si>
    <t>近隣商業地域</t>
    <rPh sb="0" eb="2">
      <t>キンリン</t>
    </rPh>
    <rPh sb="2" eb="4">
      <t>ショウギョウ</t>
    </rPh>
    <rPh sb="4" eb="6">
      <t>チイキ</t>
    </rPh>
    <phoneticPr fontId="12"/>
  </si>
  <si>
    <t>商業地域</t>
    <rPh sb="0" eb="2">
      <t>ショウギョウ</t>
    </rPh>
    <rPh sb="2" eb="4">
      <t>チイキ</t>
    </rPh>
    <phoneticPr fontId="12"/>
  </si>
  <si>
    <t>準工業地域</t>
    <rPh sb="0" eb="1">
      <t>ジュン</t>
    </rPh>
    <rPh sb="1" eb="3">
      <t>コウギョウ</t>
    </rPh>
    <rPh sb="3" eb="5">
      <t>チイキ</t>
    </rPh>
    <phoneticPr fontId="12"/>
  </si>
  <si>
    <t>工業地域</t>
    <rPh sb="0" eb="2">
      <t>コウギョウ</t>
    </rPh>
    <rPh sb="2" eb="4">
      <t>チイキ</t>
    </rPh>
    <phoneticPr fontId="12"/>
  </si>
  <si>
    <t>工業専用地域</t>
    <rPh sb="0" eb="2">
      <t>コウギョウ</t>
    </rPh>
    <rPh sb="2" eb="4">
      <t>センヨウ</t>
    </rPh>
    <rPh sb="4" eb="6">
      <t>チイキ</t>
    </rPh>
    <phoneticPr fontId="12"/>
  </si>
  <si>
    <t>指定なし</t>
    <rPh sb="0" eb="2">
      <t>シテイ</t>
    </rPh>
    <phoneticPr fontId="12"/>
  </si>
  <si>
    <t>　３　所有者</t>
    <rPh sb="3" eb="6">
      <t>ショユウシャ</t>
    </rPh>
    <phoneticPr fontId="12"/>
  </si>
  <si>
    <t>　４　管理者</t>
    <rPh sb="3" eb="6">
      <t>カンリシャ</t>
    </rPh>
    <phoneticPr fontId="12"/>
  </si>
  <si>
    <t>昭和</t>
    <rPh sb="0" eb="2">
      <t>ショウワ</t>
    </rPh>
    <phoneticPr fontId="3"/>
  </si>
  <si>
    <t>(その他検査者1)</t>
    <phoneticPr fontId="12"/>
  </si>
  <si>
    <t>(その他検査者2)</t>
    <phoneticPr fontId="12"/>
  </si>
  <si>
    <t>改善済</t>
    <rPh sb="0" eb="3">
      <t>カイゼンズ</t>
    </rPh>
    <phoneticPr fontId="12"/>
  </si>
  <si>
    <t>報告日文字列連結</t>
    <rPh sb="0" eb="3">
      <t>ホウコクビ</t>
    </rPh>
    <rPh sb="3" eb="6">
      <t>モジレツ</t>
    </rPh>
    <rPh sb="6" eb="8">
      <t>レンケツ</t>
    </rPh>
    <phoneticPr fontId="3"/>
  </si>
  <si>
    <t>（</t>
    <phoneticPr fontId="3"/>
  </si>
  <si>
    <t>）</t>
    <phoneticPr fontId="3"/>
  </si>
  <si>
    <t>適用</t>
    <rPh sb="0" eb="2">
      <t>テキヨウ</t>
    </rPh>
    <phoneticPr fontId="3"/>
  </si>
  <si>
    <t>扉、枠及び金物の劣化及び損傷の状況</t>
    <phoneticPr fontId="3"/>
  </si>
  <si>
    <t>（第二面別紙）</t>
    <rPh sb="1" eb="3">
      <t>ダイニ</t>
    </rPh>
    <rPh sb="3" eb="4">
      <t>メン</t>
    </rPh>
    <rPh sb="4" eb="6">
      <t>ベッシ</t>
    </rPh>
    <phoneticPr fontId="12"/>
  </si>
  <si>
    <t>項目</t>
    <rPh sb="0" eb="2">
      <t>コウモク</t>
    </rPh>
    <phoneticPr fontId="3"/>
  </si>
  <si>
    <t>値</t>
    <rPh sb="0" eb="1">
      <t>アタイ</t>
    </rPh>
    <phoneticPr fontId="3"/>
  </si>
  <si>
    <t>前</t>
    <rPh sb="0" eb="1">
      <t>マエ</t>
    </rPh>
    <phoneticPr fontId="3"/>
  </si>
  <si>
    <t>後</t>
    <rPh sb="0" eb="1">
      <t>アト</t>
    </rPh>
    <phoneticPr fontId="3"/>
  </si>
  <si>
    <t>第</t>
    <rPh sb="0" eb="1">
      <t>ダイ</t>
    </rPh>
    <phoneticPr fontId="3"/>
  </si>
  <si>
    <t>防火扉に関する指摘の概要</t>
    <rPh sb="0" eb="3">
      <t>ボウカトビラ</t>
    </rPh>
    <rPh sb="4" eb="5">
      <t>カン</t>
    </rPh>
    <rPh sb="7" eb="9">
      <t>シテキ</t>
    </rPh>
    <rPh sb="10" eb="12">
      <t>ガイヨウ</t>
    </rPh>
    <phoneticPr fontId="12"/>
  </si>
  <si>
    <t>防火シャッターに関する指摘の概要</t>
    <rPh sb="0" eb="2">
      <t>ボウカ</t>
    </rPh>
    <rPh sb="8" eb="9">
      <t>カン</t>
    </rPh>
    <rPh sb="11" eb="13">
      <t>シテキ</t>
    </rPh>
    <rPh sb="14" eb="16">
      <t>ガイヨウ</t>
    </rPh>
    <phoneticPr fontId="12"/>
  </si>
  <si>
    <t>耐火クロススクリーンに関する指摘の概要</t>
    <rPh sb="0" eb="2">
      <t>タイカ</t>
    </rPh>
    <rPh sb="11" eb="12">
      <t>カン</t>
    </rPh>
    <rPh sb="14" eb="16">
      <t>シテキ</t>
    </rPh>
    <rPh sb="17" eb="19">
      <t>ガイヨウ</t>
    </rPh>
    <phoneticPr fontId="12"/>
  </si>
  <si>
    <t>ドレンチャーその他の水幕を形成する防火設備に関する指摘の概要</t>
    <rPh sb="22" eb="23">
      <t>カン</t>
    </rPh>
    <rPh sb="25" eb="27">
      <t>シテキ</t>
    </rPh>
    <rPh sb="28" eb="30">
      <t>ガイヨウ</t>
    </rPh>
    <phoneticPr fontId="12"/>
  </si>
  <si>
    <t>　５　建築物の概要</t>
    <rPh sb="3" eb="6">
      <t>ケンチクブツ</t>
    </rPh>
    <rPh sb="7" eb="9">
      <t>ガイヨウ</t>
    </rPh>
    <phoneticPr fontId="12"/>
  </si>
  <si>
    <t>　６　確認済証交付年月日等</t>
    <rPh sb="3" eb="6">
      <t>カクニンズ</t>
    </rPh>
    <rPh sb="6" eb="7">
      <t>ショウ</t>
    </rPh>
    <rPh sb="7" eb="8">
      <t>コウ</t>
    </rPh>
    <rPh sb="8" eb="9">
      <t>ツ</t>
    </rPh>
    <rPh sb="9" eb="13">
      <t>ネンガッピナド</t>
    </rPh>
    <phoneticPr fontId="12"/>
  </si>
  <si>
    <t>　７　検査日等</t>
    <rPh sb="3" eb="5">
      <t>ケンサ</t>
    </rPh>
    <rPh sb="5" eb="6">
      <t>ヒ</t>
    </rPh>
    <rPh sb="6" eb="7">
      <t>ナド</t>
    </rPh>
    <phoneticPr fontId="12"/>
  </si>
  <si>
    <t>　８　防火設備の検査者(代表となる検査者)</t>
    <rPh sb="3" eb="5">
      <t>ボウカ</t>
    </rPh>
    <rPh sb="5" eb="7">
      <t>セツビ</t>
    </rPh>
    <rPh sb="8" eb="11">
      <t>ケンサシャ</t>
    </rPh>
    <rPh sb="12" eb="14">
      <t>ダイヒョウ</t>
    </rPh>
    <rPh sb="17" eb="20">
      <t>ケンサシャ</t>
    </rPh>
    <phoneticPr fontId="12"/>
  </si>
  <si>
    <t>　９　防火設備の概要</t>
    <rPh sb="3" eb="7">
      <t>ボウカセツビ</t>
    </rPh>
    <rPh sb="8" eb="10">
      <t>ガイヨウ</t>
    </rPh>
    <phoneticPr fontId="12"/>
  </si>
  <si>
    <t>　１０　備考</t>
    <rPh sb="4" eb="6">
      <t>ビコウ</t>
    </rPh>
    <phoneticPr fontId="12"/>
  </si>
  <si>
    <t>1（2）</t>
  </si>
  <si>
    <t>1（3）</t>
  </si>
  <si>
    <t>1（4）</t>
  </si>
  <si>
    <t>1（5）</t>
  </si>
  <si>
    <t>1（6）</t>
  </si>
  <si>
    <t>1（7）</t>
  </si>
  <si>
    <t>1（8）</t>
  </si>
  <si>
    <t>1（9）</t>
  </si>
  <si>
    <t>1（10）</t>
  </si>
  <si>
    <t>1（11）</t>
  </si>
  <si>
    <t>1（12）</t>
  </si>
  <si>
    <t>1（13）</t>
  </si>
  <si>
    <t>1（14）</t>
  </si>
  <si>
    <t>1（15）</t>
  </si>
  <si>
    <t>1（16）</t>
  </si>
  <si>
    <t>1（17）</t>
  </si>
  <si>
    <t>1(6)</t>
  </si>
  <si>
    <t>1(7)</t>
  </si>
  <si>
    <t>1(8)</t>
  </si>
  <si>
    <t>1(9)</t>
  </si>
  <si>
    <t>1(10)</t>
  </si>
  <si>
    <t>1(11)</t>
  </si>
  <si>
    <t>1(12)</t>
  </si>
  <si>
    <t>1(13)</t>
  </si>
  <si>
    <t>1(14)</t>
  </si>
  <si>
    <t>1(15)</t>
  </si>
  <si>
    <t>1(16)</t>
  </si>
  <si>
    <t>1(17)</t>
  </si>
  <si>
    <t>1(18)</t>
  </si>
  <si>
    <t>1(19)</t>
  </si>
  <si>
    <t>1(20)</t>
  </si>
  <si>
    <t>1(21)</t>
  </si>
  <si>
    <t>1(22)</t>
  </si>
  <si>
    <t>1(23)</t>
  </si>
  <si>
    <t>1(24)</t>
  </si>
  <si>
    <t>1(25)</t>
  </si>
  <si>
    <t>1(26)</t>
  </si>
  <si>
    <t>住所結合</t>
    <rPh sb="0" eb="4">
      <t>ジュウショケツゴウ</t>
    </rPh>
    <phoneticPr fontId="12"/>
  </si>
  <si>
    <t>所有者氏名の編集</t>
    <rPh sb="0" eb="3">
      <t>ショユウシャ</t>
    </rPh>
    <rPh sb="3" eb="5">
      <t>シメイ</t>
    </rPh>
    <rPh sb="6" eb="8">
      <t>ヘンシュウ</t>
    </rPh>
    <phoneticPr fontId="12"/>
  </si>
  <si>
    <t>氏名</t>
    <rPh sb="0" eb="2">
      <t>シメイ</t>
    </rPh>
    <phoneticPr fontId="12"/>
  </si>
  <si>
    <t>CSV向け</t>
    <rPh sb="3" eb="4">
      <t>ム</t>
    </rPh>
    <phoneticPr fontId="12"/>
  </si>
  <si>
    <t>郵便番号</t>
    <rPh sb="0" eb="4">
      <t>ユウビンバンゴウ</t>
    </rPh>
    <phoneticPr fontId="12"/>
  </si>
  <si>
    <t>空白で反映</t>
    <rPh sb="0" eb="2">
      <t>クウハク</t>
    </rPh>
    <rPh sb="3" eb="5">
      <t>ハンエイ</t>
    </rPh>
    <phoneticPr fontId="12"/>
  </si>
  <si>
    <t>↓結合</t>
    <rPh sb="1" eb="3">
      <t>ケツゴウ</t>
    </rPh>
    <phoneticPr fontId="12"/>
  </si>
  <si>
    <t>　別記第一号　検査結果表　（防火扉）</t>
  </si>
  <si>
    <t>改善（予定）年月</t>
  </si>
  <si>
    <t>状況　検査結果表（耐火クロススクリーン）別記第三号</t>
    <phoneticPr fontId="3"/>
  </si>
  <si>
    <t>●入力シート基本情報</t>
    <rPh sb="1" eb="3">
      <t>ニュウリョク</t>
    </rPh>
    <rPh sb="6" eb="10">
      <t>キホンジョウホウ</t>
    </rPh>
    <phoneticPr fontId="3"/>
  </si>
  <si>
    <t>　　確認済証交付年月日等</t>
    <phoneticPr fontId="3"/>
  </si>
  <si>
    <t>　　６　確認済証交付年月日等</t>
    <phoneticPr fontId="3"/>
  </si>
  <si>
    <t>　防火設備に係る不具合等の状況</t>
  </si>
  <si>
    <t>　防火設備に係る不具合等の状況</t>
    <phoneticPr fontId="3"/>
  </si>
  <si>
    <t>　不具合等を把握した年月</t>
    <phoneticPr fontId="3"/>
  </si>
  <si>
    <t>　６　確認済証交付年月日等</t>
  </si>
  <si>
    <t>　確認済証交付年月日等</t>
    <phoneticPr fontId="3"/>
  </si>
  <si>
    <t>　前回の検査</t>
    <phoneticPr fontId="3"/>
  </si>
  <si>
    <t>　７　検査日等</t>
    <phoneticPr fontId="3"/>
  </si>
  <si>
    <t>　７　検査日等　</t>
    <phoneticPr fontId="3"/>
  </si>
  <si>
    <t>　前回の書類に関する写しの有無　</t>
    <phoneticPr fontId="3"/>
  </si>
  <si>
    <t>　資格名称</t>
    <phoneticPr fontId="3"/>
  </si>
  <si>
    <t>　８　防火設備の検査者(代表となる検査者)</t>
    <phoneticPr fontId="3"/>
  </si>
  <si>
    <t>93　107　114　121　128</t>
    <phoneticPr fontId="3"/>
  </si>
  <si>
    <t>　(その他検査者1)</t>
    <phoneticPr fontId="3"/>
  </si>
  <si>
    <t>　９　防火設備の概要</t>
    <phoneticPr fontId="3"/>
  </si>
  <si>
    <t>　区画避難安全検証法</t>
    <phoneticPr fontId="3"/>
  </si>
  <si>
    <t>　階避難安全検証法</t>
    <phoneticPr fontId="3"/>
  </si>
  <si>
    <t>　その他</t>
    <phoneticPr fontId="3"/>
  </si>
  <si>
    <t>　全館避難安全検証法</t>
    <phoneticPr fontId="3"/>
  </si>
  <si>
    <t>　不具合等の記録</t>
    <phoneticPr fontId="3"/>
  </si>
  <si>
    <t>　改善の状況</t>
    <phoneticPr fontId="3"/>
  </si>
  <si>
    <t>●3_入力シート【検査結果表】防火シャッター</t>
    <phoneticPr fontId="3"/>
  </si>
  <si>
    <t>　検査結果表　（防火シャッター）別記第二号</t>
  </si>
  <si>
    <t>　調査結果</t>
    <phoneticPr fontId="3"/>
  </si>
  <si>
    <t xml:space="preserve">   上記以外の検査項目等</t>
    <phoneticPr fontId="3"/>
  </si>
  <si>
    <t>●入力シート検査結果表</t>
    <rPh sb="1" eb="3">
      <t>ニュウリョク</t>
    </rPh>
    <rPh sb="6" eb="8">
      <t>ケンサ</t>
    </rPh>
    <rPh sb="8" eb="10">
      <t>ケッカ</t>
    </rPh>
    <rPh sb="10" eb="11">
      <t>ヒョウ</t>
    </rPh>
    <phoneticPr fontId="3"/>
  </si>
  <si>
    <t>　調査結果</t>
    <phoneticPr fontId="3"/>
  </si>
  <si>
    <t>　区画避難安全検証法</t>
    <phoneticPr fontId="3"/>
  </si>
  <si>
    <t>　全館避難安全検証法</t>
    <phoneticPr fontId="3"/>
  </si>
  <si>
    <t>　その他</t>
    <rPh sb="3" eb="4">
      <t>タ</t>
    </rPh>
    <phoneticPr fontId="3"/>
  </si>
  <si>
    <t>　９　防火設備の概要</t>
    <phoneticPr fontId="3"/>
  </si>
  <si>
    <t>　上記に記載のない事項</t>
    <phoneticPr fontId="3"/>
  </si>
  <si>
    <t xml:space="preserve">  上記に記載のない事項</t>
    <phoneticPr fontId="3"/>
  </si>
  <si>
    <t>●2_入力シート【検査結果表】 防火扉</t>
    <phoneticPr fontId="3"/>
  </si>
  <si>
    <t>　別記第一号　検査結果表　（防火扉）</t>
    <phoneticPr fontId="3"/>
  </si>
  <si>
    <t xml:space="preserve"> 　状況</t>
    <phoneticPr fontId="3"/>
  </si>
  <si>
    <t>上記以外の検査項目等</t>
    <phoneticPr fontId="3"/>
  </si>
  <si>
    <t>　上記以外の検査項目等</t>
    <phoneticPr fontId="3"/>
  </si>
  <si>
    <t>結合↓</t>
    <rPh sb="0" eb="2">
      <t>ケツゴウ</t>
    </rPh>
    <phoneticPr fontId="12"/>
  </si>
  <si>
    <t>1　法第28条第2項又は第3項に基づき換気設備が設けられた居室</t>
    <phoneticPr fontId="12"/>
  </si>
  <si>
    <t>2　換気設備を設けるべき調理室等</t>
    <phoneticPr fontId="12"/>
  </si>
  <si>
    <t>改善予定</t>
    <rPh sb="0" eb="2">
      <t>カイゼン</t>
    </rPh>
    <rPh sb="2" eb="4">
      <t>ヨテイ</t>
    </rPh>
    <phoneticPr fontId="12"/>
  </si>
  <si>
    <t>令和</t>
  </si>
  <si>
    <t>指定確認検査機関</t>
  </si>
  <si>
    <t>有</t>
    <rPh sb="0" eb="1">
      <t>アリ</t>
    </rPh>
    <phoneticPr fontId="12"/>
  </si>
  <si>
    <t>実施</t>
    <rPh sb="0" eb="2">
      <t>ジッシ</t>
    </rPh>
    <phoneticPr fontId="12"/>
  </si>
  <si>
    <t>未実施</t>
    <rPh sb="0" eb="3">
      <t>ミジッシ</t>
    </rPh>
    <phoneticPr fontId="12"/>
  </si>
  <si>
    <t>無</t>
    <rPh sb="0" eb="1">
      <t>ナ</t>
    </rPh>
    <phoneticPr fontId="12"/>
  </si>
  <si>
    <t>1：建築士</t>
    <rPh sb="2" eb="5">
      <t>ケンチクシ</t>
    </rPh>
    <phoneticPr fontId="12"/>
  </si>
  <si>
    <t>2:検査員</t>
    <rPh sb="2" eb="5">
      <t>ケンサイン</t>
    </rPh>
    <phoneticPr fontId="12"/>
  </si>
  <si>
    <t>↓17行目～42行目結果の変換</t>
    <rPh sb="3" eb="5">
      <t>ギョウメ</t>
    </rPh>
    <rPh sb="8" eb="10">
      <t>ギョウメ</t>
    </rPh>
    <rPh sb="10" eb="12">
      <t>ケッカ</t>
    </rPh>
    <rPh sb="13" eb="15">
      <t>ヘンカン</t>
    </rPh>
    <phoneticPr fontId="12"/>
  </si>
  <si>
    <t>対象外</t>
    <rPh sb="0" eb="3">
      <t>タイショウガイ</t>
    </rPh>
    <phoneticPr fontId="12"/>
  </si>
  <si>
    <t>現在不使用</t>
    <rPh sb="0" eb="2">
      <t>ゲンザイ</t>
    </rPh>
    <rPh sb="2" eb="5">
      <t>フシヨウ</t>
    </rPh>
    <phoneticPr fontId="12"/>
  </si>
  <si>
    <t>第一面１欄</t>
    <phoneticPr fontId="12"/>
  </si>
  <si>
    <t>予定</t>
    <rPh sb="0" eb="2">
      <t>ヨテイ</t>
    </rPh>
    <phoneticPr fontId="12"/>
  </si>
  <si>
    <t>項目
要是正＆
既存不適格</t>
    <rPh sb="0" eb="2">
      <t>コウモク</t>
    </rPh>
    <rPh sb="3" eb="6">
      <t>ヨウゼセイ</t>
    </rPh>
    <rPh sb="8" eb="13">
      <t>キゾンフテキカク</t>
    </rPh>
    <phoneticPr fontId="12"/>
  </si>
  <si>
    <t>追加集計・別フォーム転記向け（紫）</t>
    <rPh sb="0" eb="2">
      <t>ツイカ</t>
    </rPh>
    <rPh sb="2" eb="4">
      <t>シュウケイ</t>
    </rPh>
    <rPh sb="5" eb="6">
      <t>ベツ</t>
    </rPh>
    <rPh sb="10" eb="13">
      <t>テンキム</t>
    </rPh>
    <rPh sb="15" eb="16">
      <t>ムラサキ</t>
    </rPh>
    <phoneticPr fontId="12"/>
  </si>
  <si>
    <t>対象外</t>
    <rPh sb="0" eb="3">
      <t>タイショウガイ</t>
    </rPh>
    <phoneticPr fontId="3"/>
  </si>
  <si>
    <t>現在不使用</t>
    <rPh sb="0" eb="5">
      <t>ゲンザイフシヨウ</t>
    </rPh>
    <phoneticPr fontId="3"/>
  </si>
  <si>
    <t>指摘なし</t>
  </si>
  <si>
    <t>要是正</t>
  </si>
  <si>
    <t>担当者番号</t>
  </si>
  <si>
    <t>線引き</t>
  </si>
  <si>
    <t>和暦変換（予定は（）付き）の編集</t>
    <rPh sb="0" eb="2">
      <t>ワレキ</t>
    </rPh>
    <rPh sb="2" eb="4">
      <t>ヘンカン</t>
    </rPh>
    <rPh sb="5" eb="7">
      <t>ヨテイ</t>
    </rPh>
    <rPh sb="10" eb="11">
      <t>ツ</t>
    </rPh>
    <rPh sb="14" eb="16">
      <t>ヘンシュウ</t>
    </rPh>
    <phoneticPr fontId="12"/>
  </si>
  <si>
    <t xml:space="preserve">西暦変換
</t>
    <rPh sb="0" eb="2">
      <t>セイレキ</t>
    </rPh>
    <rPh sb="2" eb="4">
      <t>ヘンカン</t>
    </rPh>
    <phoneticPr fontId="12"/>
  </si>
  <si>
    <t>未来の直近
/月</t>
    <rPh sb="0" eb="2">
      <t>ミライ</t>
    </rPh>
    <rPh sb="3" eb="5">
      <t>チョッキン</t>
    </rPh>
    <rPh sb="7" eb="8">
      <t>ツキ</t>
    </rPh>
    <phoneticPr fontId="12"/>
  </si>
  <si>
    <t>☑</t>
    <phoneticPr fontId="3"/>
  </si>
  <si>
    <t>☐</t>
    <phoneticPr fontId="3"/>
  </si>
  <si>
    <t>対象外</t>
    <rPh sb="0" eb="3">
      <t>タイショウガイ</t>
    </rPh>
    <phoneticPr fontId="3"/>
  </si>
  <si>
    <t>↓50行目～52行目結果の変換</t>
    <rPh sb="3" eb="5">
      <t>ギョウメ</t>
    </rPh>
    <rPh sb="8" eb="10">
      <t>ギョウメ</t>
    </rPh>
    <rPh sb="10" eb="12">
      <t>ケッカ</t>
    </rPh>
    <rPh sb="13" eb="15">
      <t>ヘンカン</t>
    </rPh>
    <phoneticPr fontId="12"/>
  </si>
  <si>
    <t>↓60行目～74行目結果の変換</t>
    <rPh sb="3" eb="5">
      <t>ギョウメ</t>
    </rPh>
    <rPh sb="8" eb="10">
      <t>ギョウメ</t>
    </rPh>
    <rPh sb="10" eb="12">
      <t>ケッカ</t>
    </rPh>
    <rPh sb="13" eb="15">
      <t>ヘンカン</t>
    </rPh>
    <phoneticPr fontId="12"/>
  </si>
  <si>
    <t>指摘なし</t>
    <phoneticPr fontId="3"/>
  </si>
  <si>
    <t>要是正</t>
    <rPh sb="0" eb="3">
      <t>ヨウゼセイ</t>
    </rPh>
    <phoneticPr fontId="3"/>
  </si>
  <si>
    <t>既存不適格</t>
    <rPh sb="0" eb="5">
      <t>キゾンフテキカク</t>
    </rPh>
    <phoneticPr fontId="3"/>
  </si>
  <si>
    <t>担当者番号</t>
    <rPh sb="0" eb="5">
      <t>タントウシャバンゴウ</t>
    </rPh>
    <phoneticPr fontId="3"/>
  </si>
  <si>
    <t>線引き</t>
    <rPh sb="0" eb="2">
      <t>センビ</t>
    </rPh>
    <phoneticPr fontId="3"/>
  </si>
  <si>
    <t>指摘の具体的内容等</t>
  </si>
  <si>
    <t>（既存不適格）を付ける</t>
    <rPh sb="1" eb="6">
      <t>キゾンフテキカク</t>
    </rPh>
    <rPh sb="8" eb="9">
      <t>ツ</t>
    </rPh>
    <phoneticPr fontId="12"/>
  </si>
  <si>
    <t>和暦変換（予定は( )付き）</t>
    <rPh sb="0" eb="2">
      <t>ワレキ</t>
    </rPh>
    <rPh sb="2" eb="4">
      <t>ヘンカン</t>
    </rPh>
    <rPh sb="5" eb="7">
      <t>ヨテイ</t>
    </rPh>
    <rPh sb="11" eb="12">
      <t>ツ</t>
    </rPh>
    <phoneticPr fontId="12"/>
  </si>
  <si>
    <t>和暦変換（予定は( )付き）</t>
    <phoneticPr fontId="3"/>
  </si>
  <si>
    <t>対象外</t>
  </si>
  <si>
    <t>現在不使用</t>
  </si>
  <si>
    <t>検査者番号1</t>
    <rPh sb="0" eb="3">
      <t>ケンサシャ</t>
    </rPh>
    <rPh sb="3" eb="5">
      <t>バンゴウ</t>
    </rPh>
    <phoneticPr fontId="12"/>
  </si>
  <si>
    <t>検査者番号2</t>
    <rPh sb="0" eb="3">
      <t>ケンサシャ</t>
    </rPh>
    <rPh sb="3" eb="5">
      <t>バンゴウ</t>
    </rPh>
    <phoneticPr fontId="12"/>
  </si>
  <si>
    <t>検査者番号3</t>
    <rPh sb="0" eb="3">
      <t>ケンサシャ</t>
    </rPh>
    <rPh sb="3" eb="5">
      <t>バンゴウ</t>
    </rPh>
    <phoneticPr fontId="12"/>
  </si>
  <si>
    <t>検査者番号1</t>
    <rPh sb="0" eb="5">
      <t>ケンサシャバンゴウ</t>
    </rPh>
    <phoneticPr fontId="3"/>
  </si>
  <si>
    <t>検査者番号3</t>
    <rPh sb="0" eb="5">
      <t>ケンサシャバンゴウ</t>
    </rPh>
    <phoneticPr fontId="3"/>
  </si>
  <si>
    <t>検査者番号2</t>
    <rPh sb="0" eb="5">
      <t>ケンサシャバンゴウ</t>
    </rPh>
    <phoneticPr fontId="3"/>
  </si>
  <si>
    <t>●入力シート【写真】</t>
    <rPh sb="1" eb="3">
      <t>ニュウリョク</t>
    </rPh>
    <rPh sb="7" eb="9">
      <t>シャシン</t>
    </rPh>
    <phoneticPr fontId="3"/>
  </si>
  <si>
    <t>●入力シート【図面】</t>
    <rPh sb="1" eb="3">
      <t>ニュウリョク</t>
    </rPh>
    <rPh sb="7" eb="9">
      <t>ズメン</t>
    </rPh>
    <phoneticPr fontId="3"/>
  </si>
  <si>
    <t>要是正、その他・・・単独使用</t>
    <rPh sb="0" eb="3">
      <t>ヨウゼセイ</t>
    </rPh>
    <rPh sb="6" eb="7">
      <t>タ</t>
    </rPh>
    <rPh sb="10" eb="12">
      <t>タンドク</t>
    </rPh>
    <rPh sb="12" eb="14">
      <t>シヨウ</t>
    </rPh>
    <phoneticPr fontId="3"/>
  </si>
  <si>
    <t>検査者番号</t>
    <phoneticPr fontId="12"/>
  </si>
  <si>
    <t>いない検査者番号を排除</t>
    <rPh sb="9" eb="11">
      <t>ハイジョ</t>
    </rPh>
    <phoneticPr fontId="12"/>
  </si>
  <si>
    <t>検査者番号</t>
    <rPh sb="0" eb="3">
      <t>ケンサシャ</t>
    </rPh>
    <rPh sb="3" eb="5">
      <t>バンゴウ</t>
    </rPh>
    <phoneticPr fontId="12"/>
  </si>
  <si>
    <t>いない検査者番号を排除</t>
    <rPh sb="6" eb="8">
      <t>バンゴウ</t>
    </rPh>
    <rPh sb="9" eb="11">
      <t>ハイジョ</t>
    </rPh>
    <phoneticPr fontId="12"/>
  </si>
  <si>
    <t>検査者1，2，3それぞれの氏名は検査者の入力欄から自動反映されます。（検査者2及び3はいない場合もあります）</t>
  </si>
  <si>
    <t>検査者が1名のみの場合は検査者番号は入力不要です。</t>
  </si>
  <si>
    <t>検査者番号</t>
    <rPh sb="3" eb="5">
      <t>バンゴウ</t>
    </rPh>
    <phoneticPr fontId="12"/>
  </si>
  <si>
    <t>防火設備検査員</t>
    <rPh sb="0" eb="4">
      <t>ボウカセツビ</t>
    </rPh>
    <rPh sb="4" eb="7">
      <t>ケンサイン</t>
    </rPh>
    <phoneticPr fontId="12"/>
  </si>
  <si>
    <t>↓適用</t>
    <rPh sb="1" eb="3">
      <t>テキヨウ</t>
    </rPh>
    <phoneticPr fontId="12"/>
  </si>
  <si>
    <t>3人目の検査者と備考欄連結</t>
    <rPh sb="1" eb="3">
      <t>ニンメ</t>
    </rPh>
    <rPh sb="4" eb="7">
      <t>ケンサシャ</t>
    </rPh>
    <rPh sb="8" eb="10">
      <t>ビコウ</t>
    </rPh>
    <rPh sb="10" eb="11">
      <t>ラン</t>
    </rPh>
    <rPh sb="11" eb="13">
      <t>レンケツ</t>
    </rPh>
    <phoneticPr fontId="12"/>
  </si>
  <si>
    <t>３人目がの検査者がいたら、３人目の検査者の情報を末尾に区切り文字の”/"付きで備考欄内容の頭に連結</t>
    <rPh sb="1" eb="3">
      <t>ニンメ</t>
    </rPh>
    <rPh sb="5" eb="7">
      <t>ケンサ</t>
    </rPh>
    <rPh sb="7" eb="8">
      <t>シャ</t>
    </rPh>
    <rPh sb="14" eb="16">
      <t>ニンメ</t>
    </rPh>
    <rPh sb="17" eb="20">
      <t>ケンサシャ</t>
    </rPh>
    <rPh sb="21" eb="23">
      <t>ジョウホウ</t>
    </rPh>
    <rPh sb="24" eb="26">
      <t>マツビ</t>
    </rPh>
    <rPh sb="27" eb="29">
      <t>クギ</t>
    </rPh>
    <rPh sb="30" eb="32">
      <t>モジ</t>
    </rPh>
    <rPh sb="36" eb="37">
      <t>ツ</t>
    </rPh>
    <rPh sb="39" eb="42">
      <t>ビコウラン</t>
    </rPh>
    <rPh sb="42" eb="44">
      <t>ナイヨウ</t>
    </rPh>
    <rPh sb="45" eb="46">
      <t>アタマ</t>
    </rPh>
    <rPh sb="47" eb="49">
      <t>レンケツ</t>
    </rPh>
    <phoneticPr fontId="12"/>
  </si>
  <si>
    <t>第一面３欄</t>
    <phoneticPr fontId="12"/>
  </si>
  <si>
    <t>検査済証交付年月日等</t>
    <rPh sb="0" eb="2">
      <t>ケンサ</t>
    </rPh>
    <rPh sb="2" eb="3">
      <t>スミ</t>
    </rPh>
    <rPh sb="3" eb="4">
      <t>ショウ</t>
    </rPh>
    <rPh sb="4" eb="5">
      <t>コウ</t>
    </rPh>
    <rPh sb="5" eb="6">
      <t>ツ</t>
    </rPh>
    <rPh sb="6" eb="9">
      <t>ネンガッピ</t>
    </rPh>
    <rPh sb="9" eb="10">
      <t>ナド</t>
    </rPh>
    <phoneticPr fontId="12"/>
  </si>
  <si>
    <t>検査済み証明交付者</t>
    <rPh sb="0" eb="2">
      <t>ケンサ</t>
    </rPh>
    <rPh sb="2" eb="3">
      <t>ズ</t>
    </rPh>
    <rPh sb="4" eb="9">
      <t>ショウメイコウフシャ</t>
    </rPh>
    <phoneticPr fontId="12"/>
  </si>
  <si>
    <t>第二面４欄</t>
    <rPh sb="1" eb="2">
      <t>ニ</t>
    </rPh>
    <rPh sb="2" eb="3">
      <t>メン</t>
    </rPh>
    <phoneticPr fontId="12"/>
  </si>
  <si>
    <t>第二面５欄</t>
    <rPh sb="1" eb="2">
      <t>ニ</t>
    </rPh>
    <rPh sb="2" eb="3">
      <t>メン</t>
    </rPh>
    <phoneticPr fontId="12"/>
  </si>
  <si>
    <t>第三面１欄</t>
    <rPh sb="1" eb="2">
      <t>サン</t>
    </rPh>
    <rPh sb="2" eb="3">
      <t>メン</t>
    </rPh>
    <phoneticPr fontId="12"/>
  </si>
  <si>
    <t>１１　防火設備に係る不具合等の状況</t>
    <rPh sb="3" eb="7">
      <t>ボウカセツビ</t>
    </rPh>
    <rPh sb="8" eb="9">
      <t>カカ</t>
    </rPh>
    <rPh sb="10" eb="13">
      <t>フグアイ</t>
    </rPh>
    <rPh sb="13" eb="14">
      <t>ナド</t>
    </rPh>
    <rPh sb="15" eb="17">
      <t>ジョウキョウ</t>
    </rPh>
    <phoneticPr fontId="12"/>
  </si>
  <si>
    <t>１２　検査結果表　（防火扉）別記第一号</t>
    <rPh sb="3" eb="8">
      <t>ケンサケッカヒョウ</t>
    </rPh>
    <rPh sb="10" eb="13">
      <t>ボウカトビラ</t>
    </rPh>
    <phoneticPr fontId="12"/>
  </si>
  <si>
    <t>１３　検査結果表　（防火シャッター）別記第二号</t>
    <phoneticPr fontId="3"/>
  </si>
  <si>
    <t>１４　検査結果表（耐火クロススクリーン）別記第三号</t>
    <phoneticPr fontId="3"/>
  </si>
  <si>
    <t>第一面２欄</t>
    <phoneticPr fontId="12"/>
  </si>
  <si>
    <t>第二面１欄</t>
    <rPh sb="1" eb="2">
      <t>ニ</t>
    </rPh>
    <rPh sb="2" eb="3">
      <t>メン</t>
    </rPh>
    <phoneticPr fontId="12"/>
  </si>
  <si>
    <t>予定なし</t>
    <rPh sb="0" eb="2">
      <t>ヨテイ</t>
    </rPh>
    <phoneticPr fontId="12"/>
  </si>
  <si>
    <t>不具合②,不具合2,不具合3</t>
  </si>
  <si>
    <t>日付基準</t>
    <rPh sb="0" eb="2">
      <t>ヒヅケ</t>
    </rPh>
    <rPh sb="2" eb="4">
      <t>キジュン</t>
    </rPh>
    <phoneticPr fontId="3"/>
  </si>
  <si>
    <t>全体</t>
    <rPh sb="0" eb="2">
      <t>ゼンタイ</t>
    </rPh>
    <phoneticPr fontId="3"/>
  </si>
  <si>
    <t>指摘Ａ,指摘Ｃ,指摘ｄｄｄ,22 ｆｓがｇ,1 特別指摘３</t>
  </si>
  <si>
    <t>してき９８８,ｈんｊｌだｋ</t>
  </si>
  <si>
    <t>指摘Ｂ,指摘4,gsngskklg</t>
  </si>
  <si>
    <t>全体</t>
    <rPh sb="0" eb="2">
      <t>ゼンタイ</t>
    </rPh>
    <phoneticPr fontId="12"/>
  </si>
  <si>
    <t>1(1) 基本指摘事項Ａ,3(1) 応用指摘事項Ｂ</t>
  </si>
  <si>
    <t>所有者と同じ</t>
    <rPh sb="0" eb="3">
      <t>ショユウシャ</t>
    </rPh>
    <rPh sb="4" eb="5">
      <t>オナ</t>
    </rPh>
    <phoneticPr fontId="12"/>
  </si>
  <si>
    <t>代表となる検査者と勤務先が同じ</t>
  </si>
  <si>
    <t>実施日</t>
    <rPh sb="0" eb="2">
      <t>ジッシ</t>
    </rPh>
    <rPh sb="2" eb="3">
      <t>ビ</t>
    </rPh>
    <phoneticPr fontId="12"/>
  </si>
  <si>
    <t>日報告</t>
    <rPh sb="0" eb="1">
      <t>ニチ</t>
    </rPh>
    <rPh sb="1" eb="3">
      <t>ホウコク</t>
    </rPh>
    <phoneticPr fontId="12"/>
  </si>
  <si>
    <t>－</t>
  </si>
  <si>
    <t>↑「上記に記載のない事項」は基本的に「対象外」は</t>
    <rPh sb="2" eb="4">
      <t>ジョウキ</t>
    </rPh>
    <rPh sb="5" eb="7">
      <t>キサイ</t>
    </rPh>
    <rPh sb="10" eb="12">
      <t>ジコウ</t>
    </rPh>
    <rPh sb="14" eb="17">
      <t>キホンテキ</t>
    </rPh>
    <rPh sb="19" eb="22">
      <t>タイショウガイ</t>
    </rPh>
    <phoneticPr fontId="3"/>
  </si>
  <si>
    <t>発生しない。</t>
    <rPh sb="0" eb="2">
      <t>ハッセイ</t>
    </rPh>
    <phoneticPr fontId="3"/>
  </si>
  <si>
    <t>選択肢候補6</t>
    <rPh sb="0" eb="3">
      <t>センタクシ</t>
    </rPh>
    <rPh sb="3" eb="5">
      <t>コウホ</t>
    </rPh>
    <phoneticPr fontId="12"/>
  </si>
  <si>
    <t>↓17行目～33行目結果の変換</t>
    <rPh sb="3" eb="5">
      <t>ギョウメ</t>
    </rPh>
    <rPh sb="8" eb="10">
      <t>ギョウメ</t>
    </rPh>
    <rPh sb="10" eb="12">
      <t>ケッカ</t>
    </rPh>
    <rPh sb="13" eb="15">
      <t>ヘンカン</t>
    </rPh>
    <phoneticPr fontId="12"/>
  </si>
  <si>
    <t>指摘の具体的内容等
要是正</t>
    <rPh sb="0" eb="2">
      <t>シテキ</t>
    </rPh>
    <rPh sb="8" eb="9">
      <t>トウ</t>
    </rPh>
    <rPh sb="10" eb="13">
      <t>ヨウゼセイ</t>
    </rPh>
    <phoneticPr fontId="12"/>
  </si>
  <si>
    <t>基準日付</t>
    <rPh sb="0" eb="2">
      <t>キジュン</t>
    </rPh>
    <rPh sb="2" eb="4">
      <t>ヒヅケ</t>
    </rPh>
    <phoneticPr fontId="3"/>
  </si>
  <si>
    <t>←検査者が1名の場合は検査者番号の入力は不要。</t>
    <rPh sb="1" eb="4">
      <t>ケンサシャ</t>
    </rPh>
    <rPh sb="6" eb="7">
      <t>メイ</t>
    </rPh>
    <rPh sb="8" eb="10">
      <t>バアイ</t>
    </rPh>
    <rPh sb="11" eb="16">
      <t>ケンサシャバンゴウ</t>
    </rPh>
    <rPh sb="17" eb="19">
      <t>ニュウリョク</t>
    </rPh>
    <rPh sb="20" eb="22">
      <t>フヨウ</t>
    </rPh>
    <phoneticPr fontId="3"/>
  </si>
  <si>
    <t>↓41行目～43行目結果の変換</t>
    <rPh sb="3" eb="5">
      <t>ギョウメ</t>
    </rPh>
    <rPh sb="8" eb="10">
      <t>ギョウメ</t>
    </rPh>
    <rPh sb="10" eb="12">
      <t>ケッカ</t>
    </rPh>
    <rPh sb="13" eb="15">
      <t>ヘンカン</t>
    </rPh>
    <phoneticPr fontId="12"/>
  </si>
  <si>
    <t>↓51行目～70行目結果の変換</t>
    <rPh sb="3" eb="5">
      <t>ギョウメ</t>
    </rPh>
    <rPh sb="8" eb="10">
      <t>ギョウメ</t>
    </rPh>
    <rPh sb="10" eb="12">
      <t>ケッカ</t>
    </rPh>
    <rPh sb="13" eb="15">
      <t>ヘンカン</t>
    </rPh>
    <phoneticPr fontId="12"/>
  </si>
  <si>
    <t>防火扉</t>
    <rPh sb="0" eb="3">
      <t>ボウカトビラ</t>
    </rPh>
    <phoneticPr fontId="3"/>
  </si>
  <si>
    <t>基準日</t>
    <rPh sb="0" eb="3">
      <t>キジュンビ</t>
    </rPh>
    <phoneticPr fontId="3"/>
  </si>
  <si>
    <t>扉</t>
    <rPh sb="0" eb="1">
      <t>トビラ</t>
    </rPh>
    <phoneticPr fontId="3"/>
  </si>
  <si>
    <t>ｼｬ</t>
    <phoneticPr fontId="3"/>
  </si>
  <si>
    <t>ｸﾛ</t>
    <phoneticPr fontId="3"/>
  </si>
  <si>
    <t>ﾄﾞﾚ</t>
    <phoneticPr fontId="3"/>
  </si>
  <si>
    <t>予定無し</t>
    <rPh sb="0" eb="2">
      <t>ヨテイ</t>
    </rPh>
    <rPh sb="2" eb="3">
      <t>ナ</t>
    </rPh>
    <phoneticPr fontId="12"/>
  </si>
  <si>
    <t>基準日付</t>
    <rPh sb="0" eb="2">
      <t>キジュン</t>
    </rPh>
    <rPh sb="2" eb="4">
      <t>ヒヅケ</t>
    </rPh>
    <phoneticPr fontId="12"/>
  </si>
  <si>
    <t>管理者氏名の編集（”所有者と同じ”にチェックが入っていてもこちらは影響を受けない）</t>
    <rPh sb="0" eb="3">
      <t>カンリシャ</t>
    </rPh>
    <rPh sb="3" eb="5">
      <t>シメイ</t>
    </rPh>
    <rPh sb="6" eb="8">
      <t>ヘンシュウ</t>
    </rPh>
    <rPh sb="10" eb="13">
      <t>ショユウシャ</t>
    </rPh>
    <rPh sb="14" eb="15">
      <t>オナ</t>
    </rPh>
    <rPh sb="23" eb="24">
      <t>ハイ</t>
    </rPh>
    <rPh sb="33" eb="35">
      <t>エイキョウ</t>
    </rPh>
    <rPh sb="36" eb="37">
      <t>ウ</t>
    </rPh>
    <phoneticPr fontId="12"/>
  </si>
  <si>
    <t>要是正</t>
    <rPh sb="0" eb="3">
      <t>ヨウゼセイ</t>
    </rPh>
    <phoneticPr fontId="3"/>
  </si>
  <si>
    <t>既存不適格</t>
    <rPh sb="0" eb="5">
      <t>キゾンフテキカク</t>
    </rPh>
    <phoneticPr fontId="3"/>
  </si>
  <si>
    <t>全ての検査結果表統合</t>
    <rPh sb="0" eb="1">
      <t>スベ</t>
    </rPh>
    <rPh sb="3" eb="8">
      <t>ケンサケッカヒョウ</t>
    </rPh>
    <rPh sb="8" eb="10">
      <t>トウゴウ</t>
    </rPh>
    <phoneticPr fontId="3"/>
  </si>
  <si>
    <t>0</t>
  </si>
  <si>
    <t>行政所管庁(初期値固定)</t>
    <rPh sb="0" eb="2">
      <t>ギョウセイ</t>
    </rPh>
    <rPh sb="2" eb="4">
      <t>ショカン</t>
    </rPh>
    <rPh sb="4" eb="5">
      <t>チョウ</t>
    </rPh>
    <rPh sb="6" eb="9">
      <t>ショキチ</t>
    </rPh>
    <rPh sb="9" eb="11">
      <t>コテイ</t>
    </rPh>
    <phoneticPr fontId="3"/>
  </si>
  <si>
    <t>報告</t>
    <rPh sb="0" eb="2">
      <t>ホウコク</t>
    </rPh>
    <phoneticPr fontId="3"/>
  </si>
  <si>
    <t>-</t>
  </si>
  <si>
    <t>和暦</t>
    <rPh sb="0" eb="2">
      <t>ワレキ</t>
    </rPh>
    <phoneticPr fontId="3"/>
  </si>
  <si>
    <t>年</t>
    <rPh sb="0" eb="1">
      <t>ネン</t>
    </rPh>
    <phoneticPr fontId="3"/>
  </si>
  <si>
    <t>報告種別</t>
    <rPh sb="0" eb="4">
      <t>ホウコクシュベツ</t>
    </rPh>
    <phoneticPr fontId="3"/>
  </si>
  <si>
    <t>報告日</t>
    <rPh sb="0" eb="3">
      <t>ホウコクビ</t>
    </rPh>
    <phoneticPr fontId="3"/>
  </si>
  <si>
    <t>月</t>
    <rPh sb="0" eb="1">
      <t>ツキ</t>
    </rPh>
    <phoneticPr fontId="3"/>
  </si>
  <si>
    <t>日</t>
    <rPh sb="0" eb="1">
      <t>ニチ</t>
    </rPh>
    <phoneticPr fontId="3"/>
  </si>
  <si>
    <t>報告対象建築物</t>
    <rPh sb="0" eb="2">
      <t>ホウコク</t>
    </rPh>
    <rPh sb="2" eb="4">
      <t>タイショウ</t>
    </rPh>
    <rPh sb="4" eb="7">
      <t>ケンチクブツ</t>
    </rPh>
    <phoneticPr fontId="3"/>
  </si>
  <si>
    <t>1</t>
  </si>
  <si>
    <t>2</t>
  </si>
  <si>
    <t>3</t>
  </si>
  <si>
    <t>建築名称</t>
    <rPh sb="0" eb="2">
      <t>ケンチク</t>
    </rPh>
    <rPh sb="2" eb="4">
      <t>メイショウ</t>
    </rPh>
    <phoneticPr fontId="3"/>
  </si>
  <si>
    <t>フリガナ</t>
  </si>
  <si>
    <t>建物所在地</t>
    <rPh sb="0" eb="2">
      <t>タテモノ</t>
    </rPh>
    <rPh sb="2" eb="5">
      <t>ショザイチ</t>
    </rPh>
    <phoneticPr fontId="3"/>
  </si>
  <si>
    <t>都道府県</t>
    <rPh sb="0" eb="4">
      <t>トドウフケン</t>
    </rPh>
    <phoneticPr fontId="3"/>
  </si>
  <si>
    <t>市郡</t>
    <rPh sb="0" eb="1">
      <t>シ</t>
    </rPh>
    <rPh sb="1" eb="2">
      <t>グン</t>
    </rPh>
    <phoneticPr fontId="3"/>
  </si>
  <si>
    <t>区町村</t>
    <rPh sb="0" eb="3">
      <t>クチョウソン</t>
    </rPh>
    <phoneticPr fontId="3"/>
  </si>
  <si>
    <t>大字・町名</t>
    <rPh sb="0" eb="2">
      <t>オオアザ</t>
    </rPh>
    <rPh sb="3" eb="5">
      <t>チョウメイ</t>
    </rPh>
    <phoneticPr fontId="3"/>
  </si>
  <si>
    <t>番地など</t>
    <rPh sb="0" eb="2">
      <t>バンチ</t>
    </rPh>
    <phoneticPr fontId="3"/>
  </si>
  <si>
    <t>用途</t>
    <rPh sb="0" eb="2">
      <t>ヨウト</t>
    </rPh>
    <phoneticPr fontId="12"/>
  </si>
  <si>
    <t>報告内容に関する問合せ先</t>
    <rPh sb="0" eb="2">
      <t>ホウコク</t>
    </rPh>
    <rPh sb="2" eb="4">
      <t>ナイヨウ</t>
    </rPh>
    <rPh sb="5" eb="6">
      <t>カン</t>
    </rPh>
    <rPh sb="8" eb="10">
      <t>トイアワ</t>
    </rPh>
    <rPh sb="11" eb="12">
      <t>サキ</t>
    </rPh>
    <phoneticPr fontId="3"/>
  </si>
  <si>
    <t>氏名</t>
    <rPh sb="0" eb="2">
      <t>シメイ</t>
    </rPh>
    <phoneticPr fontId="3"/>
  </si>
  <si>
    <t>郵便番号</t>
    <rPh sb="0" eb="2">
      <t>ユウビン</t>
    </rPh>
    <rPh sb="2" eb="4">
      <t>バンゴウ</t>
    </rPh>
    <phoneticPr fontId="3"/>
  </si>
  <si>
    <t>住所</t>
    <rPh sb="0" eb="2">
      <t>ジュウショ</t>
    </rPh>
    <phoneticPr fontId="3"/>
  </si>
  <si>
    <t>電話番号</t>
    <rPh sb="0" eb="2">
      <t>デンワ</t>
    </rPh>
    <rPh sb="2" eb="4">
      <t>バンゴウ</t>
    </rPh>
    <phoneticPr fontId="3"/>
  </si>
  <si>
    <t>FAX番号</t>
    <rPh sb="3" eb="5">
      <t>バンゴウ</t>
    </rPh>
    <phoneticPr fontId="3"/>
  </si>
  <si>
    <t>メールアドレス</t>
  </si>
  <si>
    <t>所有者</t>
    <rPh sb="0" eb="3">
      <t>ショユウシャ</t>
    </rPh>
    <phoneticPr fontId="3"/>
  </si>
  <si>
    <t>所有者氏名</t>
    <rPh sb="0" eb="3">
      <t>ショユウシャ</t>
    </rPh>
    <rPh sb="3" eb="5">
      <t>シメイ</t>
    </rPh>
    <phoneticPr fontId="3"/>
  </si>
  <si>
    <t>氏名フリガナ</t>
    <rPh sb="0" eb="2">
      <t>シメイ</t>
    </rPh>
    <phoneticPr fontId="3"/>
  </si>
  <si>
    <t>4</t>
  </si>
  <si>
    <t>管理者</t>
    <rPh sb="0" eb="3">
      <t>カンリシャ</t>
    </rPh>
    <phoneticPr fontId="3"/>
  </si>
  <si>
    <t>所有者同一と同一チェック</t>
    <rPh sb="0" eb="3">
      <t>ショユウシャ</t>
    </rPh>
    <rPh sb="3" eb="5">
      <t>ドウイツ</t>
    </rPh>
    <rPh sb="6" eb="8">
      <t>ドウイツ</t>
    </rPh>
    <phoneticPr fontId="3"/>
  </si>
  <si>
    <t>管理者氏名</t>
    <rPh sb="0" eb="3">
      <t>カンリシャ</t>
    </rPh>
    <rPh sb="3" eb="5">
      <t>シメイ</t>
    </rPh>
    <phoneticPr fontId="3"/>
  </si>
  <si>
    <t>建築物の概要</t>
    <rPh sb="0" eb="3">
      <t>ケンチクブツ</t>
    </rPh>
    <rPh sb="4" eb="6">
      <t>ガイヨウ</t>
    </rPh>
    <phoneticPr fontId="3"/>
  </si>
  <si>
    <t>階数</t>
    <rPh sb="0" eb="2">
      <t>カイスウ</t>
    </rPh>
    <phoneticPr fontId="3"/>
  </si>
  <si>
    <t>地上</t>
    <rPh sb="0" eb="2">
      <t>チジョウ</t>
    </rPh>
    <phoneticPr fontId="3"/>
  </si>
  <si>
    <t>地下</t>
    <rPh sb="0" eb="2">
      <t>チカ</t>
    </rPh>
    <phoneticPr fontId="3"/>
  </si>
  <si>
    <t>建築面積</t>
    <rPh sb="0" eb="4">
      <t>ケンチクメンセキ</t>
    </rPh>
    <phoneticPr fontId="3"/>
  </si>
  <si>
    <t>構造 3</t>
    <rPh sb="0" eb="2">
      <t>コウゾウ</t>
    </rPh>
    <phoneticPr fontId="3"/>
  </si>
  <si>
    <t>延べ面積</t>
    <rPh sb="0" eb="1">
      <t>ノ</t>
    </rPh>
    <rPh sb="2" eb="4">
      <t>メンセキ</t>
    </rPh>
    <phoneticPr fontId="3"/>
  </si>
  <si>
    <t>確認済証交付年月日等</t>
    <rPh sb="0" eb="3">
      <t>カクニンズ</t>
    </rPh>
    <rPh sb="3" eb="4">
      <t>ショウ</t>
    </rPh>
    <rPh sb="4" eb="6">
      <t>コウフ</t>
    </rPh>
    <rPh sb="6" eb="9">
      <t>ネンガッピ</t>
    </rPh>
    <rPh sb="9" eb="10">
      <t>ナド</t>
    </rPh>
    <phoneticPr fontId="3"/>
  </si>
  <si>
    <t>年月日</t>
    <rPh sb="0" eb="3">
      <t>ネンガッピ</t>
    </rPh>
    <phoneticPr fontId="12"/>
  </si>
  <si>
    <t>元号</t>
    <rPh sb="0" eb="2">
      <t>ゲンゴウ</t>
    </rPh>
    <phoneticPr fontId="3"/>
  </si>
  <si>
    <t>日</t>
    <rPh sb="0" eb="1">
      <t>ヒ</t>
    </rPh>
    <phoneticPr fontId="3"/>
  </si>
  <si>
    <t>確認済み証明交付者</t>
    <rPh sb="0" eb="3">
      <t>カクニンズ</t>
    </rPh>
    <rPh sb="4" eb="6">
      <t>ショウメイ</t>
    </rPh>
    <rPh sb="6" eb="9">
      <t>コウフシャ</t>
    </rPh>
    <phoneticPr fontId="3"/>
  </si>
  <si>
    <t>検査機関名</t>
    <rPh sb="0" eb="5">
      <t>ケンサキカンメイ</t>
    </rPh>
    <phoneticPr fontId="12"/>
  </si>
  <si>
    <t>検査済証交付年月日等</t>
  </si>
  <si>
    <t>検査済み証明交付者</t>
    <rPh sb="0" eb="2">
      <t>ケンサ</t>
    </rPh>
    <rPh sb="2" eb="3">
      <t>ズ</t>
    </rPh>
    <rPh sb="4" eb="6">
      <t>ショウメイ</t>
    </rPh>
    <rPh sb="6" eb="9">
      <t>コウフシャ</t>
    </rPh>
    <phoneticPr fontId="3"/>
  </si>
  <si>
    <t>代表となる検査者</t>
    <rPh sb="0" eb="2">
      <t>ダイヒョウ</t>
    </rPh>
    <phoneticPr fontId="3"/>
  </si>
  <si>
    <t>資格</t>
    <rPh sb="0" eb="2">
      <t>シカク</t>
    </rPh>
    <phoneticPr fontId="3"/>
  </si>
  <si>
    <t>資格名称</t>
    <rPh sb="0" eb="2">
      <t>シカク</t>
    </rPh>
    <rPh sb="2" eb="4">
      <t>メイショウ</t>
    </rPh>
    <phoneticPr fontId="3"/>
  </si>
  <si>
    <t>建築士</t>
    <rPh sb="0" eb="3">
      <t>ケンチクシ</t>
    </rPh>
    <phoneticPr fontId="3"/>
  </si>
  <si>
    <t>登録</t>
    <rPh sb="0" eb="2">
      <t>トウロク</t>
    </rPh>
    <phoneticPr fontId="3"/>
  </si>
  <si>
    <t>号</t>
    <rPh sb="0" eb="1">
      <t>ゴウ</t>
    </rPh>
    <phoneticPr fontId="3"/>
  </si>
  <si>
    <t>防火設備検査員</t>
  </si>
  <si>
    <t>勤務先</t>
    <rPh sb="0" eb="3">
      <t>キンムサキ</t>
    </rPh>
    <phoneticPr fontId="3"/>
  </si>
  <si>
    <t>名称</t>
    <rPh sb="0" eb="2">
      <t>メイショウ</t>
    </rPh>
    <phoneticPr fontId="3"/>
  </si>
  <si>
    <t>事務所登録</t>
    <rPh sb="0" eb="3">
      <t>ジムショ</t>
    </rPh>
    <rPh sb="3" eb="5">
      <t>トウロク</t>
    </rPh>
    <phoneticPr fontId="3"/>
  </si>
  <si>
    <t>建築士事務所</t>
    <rPh sb="0" eb="6">
      <t>ケンチクシジムショ</t>
    </rPh>
    <phoneticPr fontId="3"/>
  </si>
  <si>
    <t>知事登録</t>
    <rPh sb="0" eb="4">
      <t>チジトウロク</t>
    </rPh>
    <phoneticPr fontId="3"/>
  </si>
  <si>
    <t>郵便番号</t>
    <rPh sb="0" eb="4">
      <t>ユウビンバンゴウ</t>
    </rPh>
    <phoneticPr fontId="3"/>
  </si>
  <si>
    <t>所在地</t>
    <rPh sb="0" eb="3">
      <t>ショザイチ</t>
    </rPh>
    <phoneticPr fontId="3"/>
  </si>
  <si>
    <t>その他の検査者1</t>
    <rPh sb="2" eb="3">
      <t>タ</t>
    </rPh>
    <phoneticPr fontId="3"/>
  </si>
  <si>
    <t>電話番号</t>
    <rPh sb="0" eb="4">
      <t>デンワバンゴウ</t>
    </rPh>
    <phoneticPr fontId="3"/>
  </si>
  <si>
    <t>その他の検査者2</t>
    <rPh sb="2" eb="3">
      <t>タ</t>
    </rPh>
    <phoneticPr fontId="3"/>
  </si>
  <si>
    <t>防火設備の概要</t>
    <rPh sb="0" eb="4">
      <t>ボウカセツビ</t>
    </rPh>
    <rPh sb="5" eb="7">
      <t>ガイヨウ</t>
    </rPh>
    <phoneticPr fontId="3"/>
  </si>
  <si>
    <t>避難安全検証法の適用</t>
  </si>
  <si>
    <t>区画避難安全検証法</t>
    <rPh sb="0" eb="2">
      <t>クカク</t>
    </rPh>
    <rPh sb="2" eb="4">
      <t>ヒナン</t>
    </rPh>
    <rPh sb="4" eb="6">
      <t>アンゼン</t>
    </rPh>
    <rPh sb="6" eb="8">
      <t>ケンショウ</t>
    </rPh>
    <rPh sb="8" eb="9">
      <t>ホウ</t>
    </rPh>
    <phoneticPr fontId="3"/>
  </si>
  <si>
    <t>階</t>
    <rPh sb="0" eb="1">
      <t>カイ</t>
    </rPh>
    <phoneticPr fontId="3"/>
  </si>
  <si>
    <t>階避難安全検証法</t>
    <rPh sb="0" eb="1">
      <t>カイ</t>
    </rPh>
    <rPh sb="1" eb="3">
      <t>ヒナン</t>
    </rPh>
    <rPh sb="3" eb="5">
      <t>アンゼン</t>
    </rPh>
    <rPh sb="5" eb="7">
      <t>ケンショウ</t>
    </rPh>
    <rPh sb="7" eb="8">
      <t>ホウ</t>
    </rPh>
    <phoneticPr fontId="3"/>
  </si>
  <si>
    <t>全館避難安全検証法</t>
    <rPh sb="0" eb="2">
      <t>ゼンカン</t>
    </rPh>
    <rPh sb="2" eb="4">
      <t>ヒナン</t>
    </rPh>
    <rPh sb="4" eb="6">
      <t>アンゼン</t>
    </rPh>
    <rPh sb="6" eb="8">
      <t>ケンショウ</t>
    </rPh>
    <rPh sb="8" eb="9">
      <t>ホウ</t>
    </rPh>
    <phoneticPr fontId="3"/>
  </si>
  <si>
    <t>その他</t>
    <rPh sb="2" eb="3">
      <t>タ</t>
    </rPh>
    <phoneticPr fontId="3"/>
  </si>
  <si>
    <t>説明</t>
    <rPh sb="0" eb="2">
      <t>セツメイ</t>
    </rPh>
    <phoneticPr fontId="3"/>
  </si>
  <si>
    <t>ドレンチャー</t>
  </si>
  <si>
    <t>備考</t>
    <rPh sb="0" eb="2">
      <t>ビコウ</t>
    </rPh>
    <phoneticPr fontId="3"/>
  </si>
  <si>
    <t>備考（第二面）</t>
    <rPh sb="0" eb="2">
      <t>ビコウ</t>
    </rPh>
    <rPh sb="3" eb="4">
      <t>ダイ</t>
    </rPh>
    <rPh sb="4" eb="6">
      <t>ニメン</t>
    </rPh>
    <phoneticPr fontId="3"/>
  </si>
  <si>
    <t>防火設備に係る不具合等の状況</t>
  </si>
  <si>
    <t>不具合等</t>
    <rPh sb="0" eb="3">
      <t>フグアイ</t>
    </rPh>
    <rPh sb="3" eb="4">
      <t>ナド</t>
    </rPh>
    <phoneticPr fontId="3"/>
  </si>
  <si>
    <t>不具合等の記録</t>
    <rPh sb="0" eb="3">
      <t>フグアイ</t>
    </rPh>
    <rPh sb="3" eb="4">
      <t>ナド</t>
    </rPh>
    <rPh sb="5" eb="7">
      <t>キロク</t>
    </rPh>
    <phoneticPr fontId="3"/>
  </si>
  <si>
    <t>不具合等を把握した年月</t>
    <rPh sb="0" eb="3">
      <t>フグアイ</t>
    </rPh>
    <rPh sb="3" eb="4">
      <t>ナド</t>
    </rPh>
    <rPh sb="5" eb="7">
      <t>ハアク</t>
    </rPh>
    <rPh sb="9" eb="11">
      <t>ネンゲツ</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</si>
  <si>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</si>
  <si>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</si>
  <si>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</si>
  <si>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rPh sb="0" eb="2">
      <t>カイゼン</t>
    </rPh>
    <rPh sb="3" eb="5">
      <t>ヨテイ</t>
    </rPh>
    <rPh sb="6" eb="8">
      <t>ネンゲツ</t>
    </rPh>
    <phoneticPr fontId="3"/>
  </si>
  <si>
    <t>年（令和）</t>
    <rPh sb="0" eb="1">
      <t>ネン</t>
    </rPh>
    <rPh sb="2" eb="4">
      <t>レイワ</t>
    </rPh>
    <phoneticPr fontId="3"/>
  </si>
  <si>
    <t>改善措置の概要等</t>
  </si>
  <si>
    <t>検査結果（共通）</t>
    <rPh sb="5" eb="7">
      <t>キョウツウ</t>
    </rPh>
    <phoneticPr fontId="3"/>
  </si>
  <si>
    <t>検査結果(防火扉）</t>
  </si>
  <si>
    <t>検査結果</t>
    <rPh sb="2" eb="4">
      <t>ケッカ</t>
    </rPh>
    <phoneticPr fontId="3"/>
  </si>
  <si>
    <t>1（1）</t>
  </si>
  <si>
    <t>検査者番号</t>
    <rPh sb="3" eb="5">
      <t>バンゴウ</t>
    </rPh>
    <phoneticPr fontId="3"/>
  </si>
  <si>
    <t>指摘の具体的内容等</t>
    <rPh sb="0" eb="2">
      <t>シテキ</t>
    </rPh>
    <rPh sb="3" eb="6">
      <t>グタイテキ</t>
    </rPh>
    <rPh sb="6" eb="8">
      <t>ナイヨウ</t>
    </rPh>
    <rPh sb="8" eb="9">
      <t>ナド</t>
    </rPh>
    <phoneticPr fontId="3"/>
  </si>
  <si>
    <t>状況</t>
  </si>
  <si>
    <t>改善策の具体的内容等</t>
    <rPh sb="0" eb="2">
      <t>カイゼン</t>
    </rPh>
    <rPh sb="2" eb="3">
      <t>サク</t>
    </rPh>
    <rPh sb="4" eb="7">
      <t>グタイテキ</t>
    </rPh>
    <rPh sb="7" eb="9">
      <t>ナイヨウ</t>
    </rPh>
    <rPh sb="9" eb="10">
      <t>ナド</t>
    </rPh>
    <phoneticPr fontId="3"/>
  </si>
  <si>
    <t>1行目</t>
    <rPh sb="1" eb="3">
      <t>ギョウメ</t>
    </rPh>
    <phoneticPr fontId="3"/>
  </si>
  <si>
    <t>関係写真-1-特記事項(自由記入)_1</t>
  </si>
  <si>
    <t>関係写真-1-特記事項(自由記入)_2</t>
  </si>
  <si>
    <t>関係写真-2-特記事項(自由記入)_1</t>
  </si>
  <si>
    <t>関係写真-2-特記事項(自由記入)_2</t>
  </si>
  <si>
    <t>関係写真-3-特記事項(自由記入)_1</t>
  </si>
  <si>
    <t>関係写真-3-特記事項(自由記入)_2</t>
  </si>
  <si>
    <t>関係写真-4-特記事項(自由記入)_1</t>
  </si>
  <si>
    <t>関係写真-4-特記事項(自由記入)_2</t>
  </si>
  <si>
    <t>関係写真-5-特記事項(自由記入)_1</t>
  </si>
  <si>
    <t>関係写真-5-特記事項(自由記入)_2</t>
  </si>
  <si>
    <t>関係写真-6-特記事項(自由記入)_1</t>
  </si>
  <si>
    <t>関係写真-6-特記事項(自由記入)_2</t>
  </si>
  <si>
    <t>関係写真-7-特記事項(自由記入)_1</t>
  </si>
  <si>
    <t>関係写真-7-特記事項(自由記入)_2</t>
  </si>
  <si>
    <t>関係写真-8-特記事項(自由記入)_1</t>
  </si>
  <si>
    <t>関係写真-8-特記事項(自由記入)_2</t>
  </si>
  <si>
    <t>関係写真-9-特記事項(自由記入)_1</t>
  </si>
  <si>
    <t>関係写真-9-特記事項(自由記入)_2</t>
  </si>
  <si>
    <t>関係写真-10-特記事項(自由記入)_1</t>
  </si>
  <si>
    <t>関係写真-10-特記事項(自由記入)_2</t>
  </si>
  <si>
    <t>検査結果図-1-自由入力</t>
  </si>
  <si>
    <t>国交省検査結果表別パターン転記用</t>
    <rPh sb="8" eb="9">
      <t>ベツ</t>
    </rPh>
    <phoneticPr fontId="12"/>
  </si>
  <si>
    <t>検査結果</t>
    <phoneticPr fontId="12"/>
  </si>
  <si>
    <t>国交省検査結果表転記用</t>
  </si>
  <si>
    <t>1（10）</t>
    <phoneticPr fontId="3"/>
  </si>
  <si>
    <t>1（11）</t>
    <phoneticPr fontId="3"/>
  </si>
  <si>
    <t>1（12）</t>
    <phoneticPr fontId="3"/>
  </si>
  <si>
    <t>1（13）</t>
    <phoneticPr fontId="3"/>
  </si>
  <si>
    <t>1（14）</t>
    <phoneticPr fontId="3"/>
  </si>
  <si>
    <t>1（15）</t>
    <phoneticPr fontId="3"/>
  </si>
  <si>
    <t>1（16）</t>
    <phoneticPr fontId="3"/>
  </si>
  <si>
    <t>1（17）</t>
    <phoneticPr fontId="3"/>
  </si>
  <si>
    <t>上記以外の検査項目等</t>
  </si>
  <si>
    <t>2行目</t>
    <phoneticPr fontId="3"/>
  </si>
  <si>
    <t>3行目</t>
  </si>
  <si>
    <t>検査項目</t>
    <rPh sb="2" eb="4">
      <t>コウモク</t>
    </rPh>
    <phoneticPr fontId="3"/>
  </si>
  <si>
    <t>検査事項</t>
    <rPh sb="0" eb="4">
      <t>ケンサジコウ</t>
    </rPh>
    <phoneticPr fontId="3"/>
  </si>
  <si>
    <t>番号</t>
    <rPh sb="0" eb="2">
      <t>バンゴウ</t>
    </rPh>
    <phoneticPr fontId="3"/>
  </si>
  <si>
    <t>上記に記載のない事項</t>
  </si>
  <si>
    <t>4行目</t>
  </si>
  <si>
    <t>5行目</t>
  </si>
  <si>
    <t>6行目</t>
  </si>
  <si>
    <t>7行目</t>
  </si>
  <si>
    <t>8行目</t>
  </si>
  <si>
    <t>9行目</t>
  </si>
  <si>
    <t>10行目</t>
  </si>
  <si>
    <t>11行目</t>
  </si>
  <si>
    <t>12行目</t>
  </si>
  <si>
    <t>13行目</t>
  </si>
  <si>
    <t>14行目</t>
  </si>
  <si>
    <t>15行目</t>
  </si>
  <si>
    <t>16行目</t>
  </si>
  <si>
    <t>17行目</t>
  </si>
  <si>
    <t>18行目</t>
  </si>
  <si>
    <t>19行目</t>
  </si>
  <si>
    <t>20行目</t>
  </si>
  <si>
    <t>代表となる検査者と勤務先が同じ</t>
    <rPh sb="0" eb="2">
      <t>ダイヒョウ</t>
    </rPh>
    <rPh sb="5" eb="8">
      <t>ケンサシャ</t>
    </rPh>
    <rPh sb="9" eb="12">
      <t>キンムサキ</t>
    </rPh>
    <rPh sb="13" eb="14">
      <t>オナ</t>
    </rPh>
    <phoneticPr fontId="12"/>
  </si>
  <si>
    <t>1（18）</t>
  </si>
  <si>
    <t>1（18）</t>
    <phoneticPr fontId="3"/>
  </si>
  <si>
    <t>1（19）</t>
  </si>
  <si>
    <t>1（19）</t>
    <phoneticPr fontId="3"/>
  </si>
  <si>
    <t>1（19）</t>
    <phoneticPr fontId="3"/>
  </si>
  <si>
    <t>1（20）</t>
    <phoneticPr fontId="3"/>
  </si>
  <si>
    <t>1（21）</t>
  </si>
  <si>
    <t>1（21）</t>
    <phoneticPr fontId="3"/>
  </si>
  <si>
    <t>1（22）</t>
  </si>
  <si>
    <t>1（23）</t>
  </si>
  <si>
    <t>1（24）</t>
  </si>
  <si>
    <t>1（25）</t>
  </si>
  <si>
    <t>1（26）</t>
  </si>
  <si>
    <t>1（27）</t>
  </si>
  <si>
    <t>検査結果(防火シャッター）</t>
  </si>
  <si>
    <t>検査結果(耐火クロススクリーン）</t>
  </si>
  <si>
    <t>2行目</t>
  </si>
  <si>
    <t>検査結果(ドレンチャーその他の水幕を形成する防火設備）</t>
  </si>
  <si>
    <t>項目番号</t>
    <rPh sb="0" eb="2">
      <t>コウモク</t>
    </rPh>
    <rPh sb="2" eb="4">
      <t>バンゴウ</t>
    </rPh>
    <phoneticPr fontId="3"/>
  </si>
  <si>
    <t>事前処理</t>
    <rPh sb="0" eb="4">
      <t>ジゼンショリ</t>
    </rPh>
    <phoneticPr fontId="3"/>
  </si>
  <si>
    <t>項番なし0</t>
    <rPh sb="0" eb="1">
      <t>コウ</t>
    </rPh>
    <rPh sb="1" eb="2">
      <t>バン</t>
    </rPh>
    <phoneticPr fontId="3"/>
  </si>
  <si>
    <t>CSVリンク用</t>
    <rPh sb="6" eb="7">
      <t>ヨウ</t>
    </rPh>
    <phoneticPr fontId="3"/>
  </si>
  <si>
    <t>特殊</t>
    <rPh sb="0" eb="2">
      <t>トクシュ</t>
    </rPh>
    <phoneticPr fontId="3"/>
  </si>
  <si>
    <t>固定</t>
    <rPh sb="0" eb="2">
      <t>コテイ</t>
    </rPh>
    <phoneticPr fontId="3"/>
  </si>
  <si>
    <t>-</t>
    <phoneticPr fontId="3"/>
  </si>
  <si>
    <t>csv項目名称</t>
    <rPh sb="3" eb="7">
      <t>コウモクメイショウ</t>
    </rPh>
    <phoneticPr fontId="3"/>
  </si>
  <si>
    <t>0行政所管庁(初期値固定)</t>
  </si>
  <si>
    <t>0報告-和暦</t>
  </si>
  <si>
    <t>0報告-年</t>
  </si>
  <si>
    <t>0報告-報告種別</t>
  </si>
  <si>
    <t>0報告日-令和</t>
  </si>
  <si>
    <t>0報告日-年</t>
  </si>
  <si>
    <t>0報告日-月</t>
  </si>
  <si>
    <t>0報告日-日</t>
  </si>
  <si>
    <t>1報告対象建築物-ID-1</t>
  </si>
  <si>
    <t>1報告対象建築物-ID-2</t>
  </si>
  <si>
    <t>1報告対象建築物-ID-3</t>
  </si>
  <si>
    <t>1報告対象建築物-建築名称-フリガナ</t>
  </si>
  <si>
    <t>1報告対象建築物-建築名称-建築名称</t>
  </si>
  <si>
    <t>1報告対象建築物-建物所在地-都道府県</t>
  </si>
  <si>
    <t>1報告対象建築物-建物所在地-市郡</t>
  </si>
  <si>
    <t>1報告対象建築物-建物所在地-区町村</t>
  </si>
  <si>
    <t>1報告対象建築物-建物所在地-大字・町名</t>
  </si>
  <si>
    <t>1報告対象建築物-建物所在地-番地など</t>
  </si>
  <si>
    <t>1報告対象建築物-用途</t>
  </si>
  <si>
    <t>2報告内容に関する問合せ先-郵便番号</t>
  </si>
  <si>
    <t>2報告内容に関する問合せ先-住所</t>
  </si>
  <si>
    <t>2報告内容に関する問合せ先-電話番号</t>
  </si>
  <si>
    <t>2報告内容に関する問合せ先-FAX番号</t>
  </si>
  <si>
    <t>2報告内容に関する問合せ先-メールアドレス</t>
  </si>
  <si>
    <t>3所有者-所有者氏名-氏名フリガナ</t>
  </si>
  <si>
    <t>3所有者-郵便番号</t>
  </si>
  <si>
    <t>3所有者-住所</t>
  </si>
  <si>
    <t>3所有者-電話番号</t>
  </si>
  <si>
    <t>4管理者-所有者同一と同一チェック</t>
  </si>
  <si>
    <t>4管理者-管理者氏名-氏名フリガナ</t>
  </si>
  <si>
    <t>4管理者-管理者氏名-氏名</t>
  </si>
  <si>
    <t>4管理者-郵便番号</t>
  </si>
  <si>
    <t>4管理者-住所</t>
  </si>
  <si>
    <t>4管理者-電話番号</t>
  </si>
  <si>
    <t>5建築物の概要-階数-地上</t>
  </si>
  <si>
    <t>5建築物の概要-階数-地下</t>
  </si>
  <si>
    <t>5建築物の概要-建築面積-構造 3</t>
  </si>
  <si>
    <t>5建築物の概要-延べ面積</t>
  </si>
  <si>
    <t>6確認済証交付年月日等-確認済証交付年月日等-年月日-元号</t>
  </si>
  <si>
    <t>6確認済証交付年月日等-確認済証交付年月日等-年月日-年</t>
  </si>
  <si>
    <t>6確認済証交付年月日等-確認済証交付年月日等-年月日-月</t>
  </si>
  <si>
    <t>6確認済証交付年月日等-確認済証交付年月日等-年月日-日</t>
  </si>
  <si>
    <t>6確認済証交付年月日等-確認済証交付年月日等-年月日-号</t>
  </si>
  <si>
    <t>6確認済証交付年月日等-確認済証交付年月日等-確認済み証明交付者</t>
  </si>
  <si>
    <t>6確認済証交付年月日等-確認済証交付年月日等-確認済み証明交付者-検査機関名</t>
  </si>
  <si>
    <t>6確認済証交付年月日等-検査済証交付年月日等-年月日-元号</t>
  </si>
  <si>
    <t>6確認済証交付年月日等-検査済証交付年月日等-年月日-年</t>
  </si>
  <si>
    <t>6確認済証交付年月日等-検査済証交付年月日等-年月日-月</t>
  </si>
  <si>
    <t>6確認済証交付年月日等-検査済証交付年月日等-年月日-日</t>
  </si>
  <si>
    <t>6確認済証交付年月日等-検査済証交付年月日等-年月日-号</t>
  </si>
  <si>
    <t>6確認済証交付年月日等-検査済証交付年月日等-検査済み証明交付者</t>
  </si>
  <si>
    <t>6確認済証交付年月日等-検査済証交付年月日等-検査済み証明交付者-検査機関名</t>
  </si>
  <si>
    <t>令和</t>
    <rPh sb="0" eb="2">
      <t>レイワ</t>
    </rPh>
    <phoneticPr fontId="3"/>
  </si>
  <si>
    <t>防火設備</t>
    <rPh sb="0" eb="4">
      <t>ボウカ</t>
    </rPh>
    <phoneticPr fontId="3"/>
  </si>
  <si>
    <t>検査日等</t>
    <rPh sb="0" eb="2">
      <t>ケンサ</t>
    </rPh>
    <rPh sb="2" eb="3">
      <t>ヒ</t>
    </rPh>
    <rPh sb="3" eb="4">
      <t>トウ</t>
    </rPh>
    <phoneticPr fontId="3"/>
  </si>
  <si>
    <t>今回の検査</t>
    <rPh sb="0" eb="2">
      <t>コンカイ</t>
    </rPh>
    <rPh sb="3" eb="5">
      <t>ケンサ</t>
    </rPh>
    <phoneticPr fontId="3"/>
  </si>
  <si>
    <t>実施日</t>
  </si>
  <si>
    <t>前回の検査</t>
    <rPh sb="0" eb="2">
      <t>ゼンカイ</t>
    </rPh>
    <rPh sb="3" eb="5">
      <t>ケンサ</t>
    </rPh>
    <phoneticPr fontId="3"/>
  </si>
  <si>
    <t>実施・未実施</t>
    <rPh sb="0" eb="2">
      <t>ジッシ</t>
    </rPh>
    <rPh sb="3" eb="6">
      <t>ミジッシ</t>
    </rPh>
    <phoneticPr fontId="3"/>
  </si>
  <si>
    <t>実施日</t>
    <phoneticPr fontId="3"/>
  </si>
  <si>
    <t>報告日</t>
    <rPh sb="0" eb="2">
      <t>ホウコク</t>
    </rPh>
    <rPh sb="2" eb="3">
      <t>ヒ</t>
    </rPh>
    <phoneticPr fontId="3"/>
  </si>
  <si>
    <t>前回の書類に関する写しの有無</t>
  </si>
  <si>
    <t>有無</t>
    <rPh sb="0" eb="2">
      <t>ウム</t>
    </rPh>
    <phoneticPr fontId="3"/>
  </si>
  <si>
    <t>検査員番号1</t>
    <rPh sb="0" eb="3">
      <t>ケンサイン</t>
    </rPh>
    <rPh sb="3" eb="5">
      <t>バンゴウ</t>
    </rPh>
    <phoneticPr fontId="3"/>
  </si>
  <si>
    <t>検査員番号2</t>
    <rPh sb="0" eb="3">
      <t>ケンサイン</t>
    </rPh>
    <rPh sb="3" eb="5">
      <t>バンゴウ</t>
    </rPh>
    <phoneticPr fontId="3"/>
  </si>
  <si>
    <t>検査員番号3</t>
    <rPh sb="0" eb="3">
      <t>ケンサイン</t>
    </rPh>
    <rPh sb="3" eb="5">
      <t>バンゴウ</t>
    </rPh>
    <phoneticPr fontId="3"/>
  </si>
  <si>
    <t>氏名</t>
    <rPh sb="0" eb="2">
      <t>シメイ</t>
    </rPh>
    <phoneticPr fontId="3"/>
  </si>
  <si>
    <t>7検査日等-今回の検査-実施日-元号</t>
  </si>
  <si>
    <t>7検査日等-今回の検査-実施日-年</t>
  </si>
  <si>
    <t>7検査日等-今回の検査-実施日-月</t>
  </si>
  <si>
    <t>7検査日等-今回の検査-実施日-日</t>
  </si>
  <si>
    <t>7検査日等-前回の検査実施・未実施</t>
  </si>
  <si>
    <t>7検査日等-前回の検査報告日元号</t>
  </si>
  <si>
    <t>7検査日等-前回の検査報告日年</t>
  </si>
  <si>
    <t>7検査日等-前回の検査報告日月</t>
  </si>
  <si>
    <t>7検査日等-前回の検査報告日日</t>
  </si>
  <si>
    <t>7検査日等-前回の書類に関する写しの有無</t>
  </si>
  <si>
    <t>8代表となる検査者-資格-資格名称</t>
  </si>
  <si>
    <t>8代表となる検査者-資格-建築士-登録</t>
  </si>
  <si>
    <t>8代表となる検査者-資格-建築士-号</t>
  </si>
  <si>
    <t>8代表となる検査者-資格-防火設備検査員-号</t>
  </si>
  <si>
    <t>8代表となる検査者-氏名-フリガナ</t>
  </si>
  <si>
    <t>8代表となる検査者-氏名-氏名</t>
  </si>
  <si>
    <t>8代表となる検査者-勤務先-名称</t>
  </si>
  <si>
    <t>8代表となる検査者-勤務先-事務所登録-建築士事務所</t>
  </si>
  <si>
    <t>8代表となる検査者-勤務先-事務所登録-知事登録</t>
  </si>
  <si>
    <t>8代表となる検査者-勤務先-事務所登録-号</t>
  </si>
  <si>
    <t>8代表となる検査者-勤務先-郵便番号</t>
  </si>
  <si>
    <t>8代表となる検査者-勤務先-所在地</t>
  </si>
  <si>
    <t>8代表となる検査者-勤務先-電話番号</t>
  </si>
  <si>
    <t>事前処理反映前</t>
    <rPh sb="0" eb="2">
      <t>ジゼン</t>
    </rPh>
    <rPh sb="2" eb="4">
      <t>ショリ</t>
    </rPh>
    <rPh sb="4" eb="7">
      <t>ハンエイマエ</t>
    </rPh>
    <phoneticPr fontId="3"/>
  </si>
  <si>
    <t>日付の入力済区間数</t>
    <rPh sb="0" eb="2">
      <t>ヒヅケ</t>
    </rPh>
    <rPh sb="3" eb="5">
      <t>ニュウリョク</t>
    </rPh>
    <rPh sb="5" eb="6">
      <t>スミ</t>
    </rPh>
    <rPh sb="6" eb="9">
      <t>クカンスウ</t>
    </rPh>
    <phoneticPr fontId="3"/>
  </si>
  <si>
    <t>西暦</t>
    <rPh sb="0" eb="2">
      <t>セイレキ</t>
    </rPh>
    <phoneticPr fontId="12"/>
  </si>
  <si>
    <t>法人名</t>
    <rPh sb="0" eb="3">
      <t>ホウジンメイ</t>
    </rPh>
    <phoneticPr fontId="3"/>
  </si>
  <si>
    <t>肩書</t>
    <rPh sb="0" eb="2">
      <t>カタガキ</t>
    </rPh>
    <phoneticPr fontId="3"/>
  </si>
  <si>
    <t>氏名</t>
    <rPh sb="0" eb="2">
      <t>シメイ</t>
    </rPh>
    <phoneticPr fontId="3"/>
  </si>
  <si>
    <t>法人名フリガナ</t>
    <rPh sb="0" eb="3">
      <t>ホウジンメイ</t>
    </rPh>
    <phoneticPr fontId="3"/>
  </si>
  <si>
    <t>法人名称</t>
    <rPh sb="0" eb="2">
      <t>ホウジン</t>
    </rPh>
    <rPh sb="2" eb="4">
      <t>メイショウ</t>
    </rPh>
    <phoneticPr fontId="3"/>
  </si>
  <si>
    <t>肩書名</t>
    <rPh sb="0" eb="3">
      <t>カタガキメイ</t>
    </rPh>
    <phoneticPr fontId="3"/>
  </si>
  <si>
    <t>肩書フリガナ</t>
    <rPh sb="0" eb="2">
      <t>カタガキ</t>
    </rPh>
    <phoneticPr fontId="3"/>
  </si>
  <si>
    <t>問合せ先氏名</t>
    <rPh sb="0" eb="2">
      <t>トイアワ</t>
    </rPh>
    <rPh sb="3" eb="4">
      <t>サキ</t>
    </rPh>
    <rPh sb="4" eb="6">
      <t>シメイ</t>
    </rPh>
    <phoneticPr fontId="3"/>
  </si>
  <si>
    <t>2報告内容に関する問合せ先-法人名-法人名フリガナ</t>
  </si>
  <si>
    <t>2報告内容に関する問合せ先-法人名-法人名称</t>
  </si>
  <si>
    <t>2報告内容に関する問合せ先-肩書-肩書フリガナ</t>
  </si>
  <si>
    <t>2報告内容に関する問合せ先-肩書-肩書名</t>
  </si>
  <si>
    <t>2報告内容に関する問合せ先-問合せ先氏名-氏名フリガナ</t>
  </si>
  <si>
    <t>2報告内容に関する問合せ先-問合せ先氏名-氏名</t>
  </si>
  <si>
    <t>8その他の検査者1-資格-資格名称</t>
  </si>
  <si>
    <t>8その他の検査者1-資格-建築士-登録</t>
  </si>
  <si>
    <t>8その他の検査者1-資格-建築士-号</t>
  </si>
  <si>
    <t>8その他の検査者1-資格-防火設備検査員-号</t>
  </si>
  <si>
    <t>8その他の検査者1-氏名-フリガナ</t>
  </si>
  <si>
    <t>8その他の検査者1-氏名-氏名</t>
  </si>
  <si>
    <t>8その他の検査者1-勤務先-名称</t>
  </si>
  <si>
    <t>8その他の検査者1-勤務先-事務所登録-建築士事務所</t>
  </si>
  <si>
    <t>8その他の検査者1-勤務先-事務所登録-知事登録</t>
  </si>
  <si>
    <t>8その他の検査者1-勤務先-事務所登録-号</t>
  </si>
  <si>
    <t>8その他の検査者1-勤務先-郵便番号</t>
  </si>
  <si>
    <t>8その他の検査者1-勤務先-所在地</t>
  </si>
  <si>
    <t>8その他の検査者1-勤務先-電話番号</t>
  </si>
  <si>
    <t>8その他の検査者2-資格-資格名称</t>
  </si>
  <si>
    <t>8その他の検査者2-資格-建築士-登録</t>
  </si>
  <si>
    <t>8その他の検査者2-資格-建築士-号</t>
  </si>
  <si>
    <t>8その他の検査者2-資格-防火設備検査員-号</t>
  </si>
  <si>
    <t>8その他の検査者2-氏名-フリガナ</t>
  </si>
  <si>
    <t>8その他の検査者2-氏名-氏名</t>
  </si>
  <si>
    <t>8その他の検査者2-勤務先-名称</t>
  </si>
  <si>
    <t>8その他の検査者2-勤務先-事務所登録-建築士事務所</t>
  </si>
  <si>
    <t>8その他の検査者2-勤務先-事務所登録-知事登録</t>
  </si>
  <si>
    <t>8その他の検査者2-勤務先-事務所登録-号</t>
  </si>
  <si>
    <t>8その他の検査者2-勤務先-郵便番号</t>
  </si>
  <si>
    <t>8その他の検査者2-勤務先-所在地</t>
  </si>
  <si>
    <t>8その他の検査者2-勤務先-電話番号</t>
  </si>
  <si>
    <t>9防火設備の概要-避難安全検証法の適用-区画避難安全検証法</t>
  </si>
  <si>
    <t>9防火設備の概要-避難安全検証法の適用-区画避難安全検証法-階</t>
  </si>
  <si>
    <t>9防火設備の概要-避難安全検証法の適用-階避難安全検証法</t>
  </si>
  <si>
    <t>9防火設備の概要-避難安全検証法の適用-階避難安全検証法-階</t>
  </si>
  <si>
    <t>9防火設備の概要-避難安全検証法の適用-全館避難安全検証法</t>
  </si>
  <si>
    <t>9防火設備の概要-避難安全検証法の適用-その他</t>
  </si>
  <si>
    <t>9防火設備の概要-避難安全検証法の適用-その他-説明</t>
  </si>
  <si>
    <t>9防火設備の概要-防火設備-防火扉-枚</t>
  </si>
  <si>
    <t>9防火設備の概要-防火設備-防火シャッター-枚</t>
  </si>
  <si>
    <t>9防火設備の概要-防火設備-耐火クロススクリーン-枚</t>
  </si>
  <si>
    <t>9防火設備の概要-防火設備-ドレンチャー-台</t>
  </si>
  <si>
    <t>9防火設備の概要-防火設備-その他-台</t>
  </si>
  <si>
    <t>10備考-備考（第二面）</t>
  </si>
  <si>
    <t>11防火設備に係る不具合等の状況-不具合等-有無</t>
  </si>
  <si>
    <t>11防火設備に係る不具合等の状況-不具合等の記録-有無</t>
  </si>
  <si>
    <t>11防火設備に係る不具合等の状況-不具合等を把握した年月-元号-1</t>
  </si>
  <si>
    <t>11防火設備に係る不具合等の状況-不具合等を把握した年月-年-1</t>
  </si>
  <si>
    <t>11防火設備に係る不具合等の状況-不具合等を把握した年月-月-</t>
  </si>
  <si>
    <t>11防火設備に係る不具合等の状況-不具合等の概要-1</t>
  </si>
  <si>
    <t>11防火設備に係る不具合等の状況-考えられる要因-1</t>
  </si>
  <si>
    <t>11防火設備に係る不具合等の状況-改善の状況-1</t>
  </si>
  <si>
    <t>11防火設備に係る不具合等の状況-改善（予定）年月-年（令和）-1</t>
  </si>
  <si>
    <t>11防火設備に係る不具合等の状況-改善（予定）年月-月-</t>
  </si>
  <si>
    <t>11防火設備に係る不具合等の状況-改善措置の概要等-1</t>
  </si>
  <si>
    <t>11防火設備に係る不具合等の状況-不具合等を把握した年月-元号-2</t>
  </si>
  <si>
    <t>11防火設備に係る不具合等の状況-不具合等を把握した年月-年-2</t>
  </si>
  <si>
    <t>11防火設備に係る不具合等の状況-不具合等の概要-2</t>
  </si>
  <si>
    <t>11防火設備に係る不具合等の状況-考えられる要因-2</t>
  </si>
  <si>
    <t>11防火設備に係る不具合等の状況-改善の状況-2</t>
  </si>
  <si>
    <t>11防火設備に係る不具合等の状況-改善（予定）年月-年（令和）-2</t>
  </si>
  <si>
    <t>11防火設備に係る不具合等の状況-改善措置の概要等-2</t>
  </si>
  <si>
    <t>11防火設備に係る不具合等の状況-不具合等を把握した年月-元号-3</t>
  </si>
  <si>
    <t>11防火設備に係る不具合等の状況-不具合等を把握した年月-年-3</t>
  </si>
  <si>
    <t>11防火設備に係る不具合等の状況-不具合等の概要-3</t>
  </si>
  <si>
    <t>11防火設備に係る不具合等の状況-考えられる要因-3</t>
  </si>
  <si>
    <t>11防火設備に係る不具合等の状況-改善の状況-3</t>
  </si>
  <si>
    <t>11防火設備に係る不具合等の状況-改善（予定）年月-年（令和）-3</t>
  </si>
  <si>
    <t>11防火設備に係る不具合等の状況-改善（予定）年月-月-3</t>
  </si>
  <si>
    <t>11防火設備に係る不具合等の状況-改善措置の概要等-3</t>
  </si>
  <si>
    <t>11防火設備に係る不具合等の状況-不具合等を把握した年月-元号-4</t>
  </si>
  <si>
    <t>11防火設備に係る不具合等の状況-不具合等を把握した年月-年-4</t>
  </si>
  <si>
    <t>11防火設備に係る不具合等の状況-不具合等の概要-4</t>
  </si>
  <si>
    <t>11防火設備に係る不具合等の状況-考えられる要因-4</t>
  </si>
  <si>
    <t>11防火設備に係る不具合等の状況-改善の状況-4</t>
  </si>
  <si>
    <t>11防火設備に係る不具合等の状況-改善（予定）年月-年（令和）-4</t>
  </si>
  <si>
    <t>11防火設備に係る不具合等の状況-改善（予定）年月-月-4</t>
  </si>
  <si>
    <t>11防火設備に係る不具合等の状況-改善措置の概要等-4</t>
  </si>
  <si>
    <t>11防火設備に係る不具合等の状況-不具合等を把握した年月-元号-5</t>
  </si>
  <si>
    <t>11防火設備に係る不具合等の状況-不具合等を把握した年月-年-5</t>
  </si>
  <si>
    <t>11防火設備に係る不具合等の状況-不具合等の概要-5</t>
  </si>
  <si>
    <t>11防火設備に係る不具合等の状況-考えられる要因-5</t>
  </si>
  <si>
    <t>11防火設備に係る不具合等の状況-改善の状況-5</t>
  </si>
  <si>
    <t>11防火設備に係る不具合等の状況-改善（予定）年月-年（令和）-5</t>
  </si>
  <si>
    <t>11防火設備に係る不具合等の状況-改善（予定）年月-月-5</t>
  </si>
  <si>
    <t>11防火設備に係る不具合等の状況-改善措置の概要等-5</t>
  </si>
  <si>
    <t>11防火設備に係る不具合等の状況-不具合等を把握した年月-元号-6</t>
  </si>
  <si>
    <t>11防火設備に係る不具合等の状況-不具合等を把握した年月-年-6</t>
  </si>
  <si>
    <t>11防火設備に係る不具合等の状況-不具合等を把握した年月-月-6</t>
  </si>
  <si>
    <t>11防火設備に係る不具合等の状況-不具合等の概要-6</t>
  </si>
  <si>
    <t>11防火設備に係る不具合等の状況-考えられる要因-6</t>
  </si>
  <si>
    <t>11防火設備に係る不具合等の状況-改善の状況-6</t>
  </si>
  <si>
    <t>11防火設備に係る不具合等の状況-改善（予定）年月-年（令和）-6</t>
  </si>
  <si>
    <t>11防火設備に係る不具合等の状況-改善（予定）年月-月-6</t>
  </si>
  <si>
    <t>11防火設備に係る不具合等の状況-改善措置の概要等-6</t>
  </si>
  <si>
    <t>11防火設備に係る不具合等の状況-不具合等を把握した年月-元号-7</t>
  </si>
  <si>
    <t>11防火設備に係る不具合等の状況-不具合等を把握した年月-年-7</t>
  </si>
  <si>
    <t>11防火設備に係る不具合等の状況-不具合等を把握した年月-月-7</t>
  </si>
  <si>
    <t>11防火設備に係る不具合等の状況-不具合等の概要-7</t>
  </si>
  <si>
    <t>11防火設備に係る不具合等の状況-考えられる要因-7</t>
  </si>
  <si>
    <t>11防火設備に係る不具合等の状況-改善の状況-7</t>
  </si>
  <si>
    <t>11防火設備に係る不具合等の状況-改善（予定）年月-年（令和）-7</t>
  </si>
  <si>
    <t>11防火設備に係る不具合等の状況-改善（予定）年月-月-7</t>
  </si>
  <si>
    <t>11防火設備に係る不具合等の状況-改善措置の概要等-7</t>
  </si>
  <si>
    <t>11防火設備に係る不具合等の状況-不具合等を把握した年月-元号-8</t>
  </si>
  <si>
    <t>11防火設備に係る不具合等の状況-不具合等を把握した年月-年-8</t>
  </si>
  <si>
    <t>11防火設備に係る不具合等の状況-不具合等を把握した年月-月-8</t>
  </si>
  <si>
    <t>11防火設備に係る不具合等の状況-不具合等の概要-8</t>
  </si>
  <si>
    <t>11防火設備に係る不具合等の状況-考えられる要因-8</t>
  </si>
  <si>
    <t>11防火設備に係る不具合等の状況-改善の状況-8</t>
  </si>
  <si>
    <t>11防火設備に係る不具合等の状況-改善（予定）年月-年（令和）-8</t>
  </si>
  <si>
    <t>11防火設備に係る不具合等の状況-改善（予定）年月-月-8</t>
  </si>
  <si>
    <t>11防火設備に係る不具合等の状況-改善措置の概要等-8</t>
  </si>
  <si>
    <t>12検査結果（共通）-検査員番号1-氏名</t>
  </si>
  <si>
    <t>12検査結果（共通）-検査員番号2-氏名</t>
  </si>
  <si>
    <t>12検査結果（共通）-検査員番号3-氏名</t>
  </si>
  <si>
    <t>12検査結果(防火扉）-1（1）-検査結果</t>
  </si>
  <si>
    <t>12検査結果(防火扉）-1（1）-検査者番号</t>
  </si>
  <si>
    <t>12検査結果(防火扉）-1（1）-指摘の具体的内容等</t>
  </si>
  <si>
    <t>12検査結果(防火扉）-1（1）-改善策の具体的内容等</t>
  </si>
  <si>
    <t>12検査結果(防火扉）-1（1）-改善（予定）年月-年（令和）</t>
  </si>
  <si>
    <t>12検査結果(防火扉）-1（1）-改善（予定）年月-月</t>
  </si>
  <si>
    <t>12検査結果(防火扉）-1（1）-改善（予定）年月-状況</t>
  </si>
  <si>
    <t>12検査結果(防火扉）-1（2）-検査結果</t>
  </si>
  <si>
    <t>12検査結果(防火扉）-1（2）-検査者番号</t>
  </si>
  <si>
    <t>12検査結果(防火扉）-1（2）-指摘の具体的内容等</t>
  </si>
  <si>
    <t>12検査結果(防火扉）-1（2）-改善策の具体的内容等</t>
  </si>
  <si>
    <t>12検査結果(防火扉）-1（2）-改善（予定）年月-年（令和）</t>
  </si>
  <si>
    <t>12検査結果(防火扉）-1（2）-改善（予定）年月-月</t>
  </si>
  <si>
    <t>12検査結果(防火扉）-1（2）-改善（予定）年月-状況</t>
  </si>
  <si>
    <t>12検査結果(防火扉）-1（3）-検査結果</t>
  </si>
  <si>
    <t>12検査結果(防火扉）-1（3）-検査者番号</t>
  </si>
  <si>
    <t>12検査結果(防火扉）-1（3）-指摘の具体的内容等</t>
  </si>
  <si>
    <t>12検査結果(防火扉）-1（3）-改善策の具体的内容等</t>
  </si>
  <si>
    <t>12検査結果(防火扉）-1（3）-改善（予定）年月-年（令和）</t>
  </si>
  <si>
    <t>12検査結果(防火扉）-1（3）-改善（予定）年月-月</t>
  </si>
  <si>
    <t>12検査結果(防火扉）-1（3）-改善（予定）年月-状況</t>
  </si>
  <si>
    <t>12検査結果(防火扉）-1（4）-検査結果</t>
  </si>
  <si>
    <t>12検査結果(防火扉）-1（4）-検査者番号</t>
  </si>
  <si>
    <t>12検査結果(防火扉）-1（4）-指摘の具体的内容等</t>
  </si>
  <si>
    <t>12検査結果(防火扉）-1（4）-改善策の具体的内容等</t>
  </si>
  <si>
    <t>12検査結果(防火扉）-1（4）-改善（予定）年月-年（令和）</t>
  </si>
  <si>
    <t>12検査結果(防火扉）-1（4）-改善（予定）年月-月</t>
  </si>
  <si>
    <t>12検査結果(防火扉）-1（4）-改善（予定）年月-状況</t>
  </si>
  <si>
    <t>12検査結果(防火扉）-1（5）-検査結果</t>
  </si>
  <si>
    <t>12検査結果(防火扉）-1（5）-検査者番号</t>
  </si>
  <si>
    <t>12検査結果(防火扉）-1（5）-指摘の具体的内容等</t>
  </si>
  <si>
    <t>12検査結果(防火扉）-1（5）-改善策の具体的内容等</t>
  </si>
  <si>
    <t>12検査結果(防火扉）-1（5）-改善（予定）年月-年（令和）</t>
  </si>
  <si>
    <t>12検査結果(防火扉）-1（5）-改善（予定）年月-月</t>
  </si>
  <si>
    <t>12検査結果(防火扉）-1（5）-改善（予定）年月-状況</t>
  </si>
  <si>
    <t>12検査結果(防火扉）-1（6）-検査結果</t>
  </si>
  <si>
    <t>12検査結果(防火扉）-1（6）-検査者番号</t>
  </si>
  <si>
    <t>12検査結果(防火扉）-1（6）-指摘の具体的内容等</t>
  </si>
  <si>
    <t>12検査結果(防火扉）-1（6）-改善策の具体的内容等</t>
  </si>
  <si>
    <t>12検査結果(防火扉）-1（6）-改善（予定）年月-年（令和）</t>
  </si>
  <si>
    <t>12検査結果(防火扉）-1（6）-改善（予定）年月-月</t>
  </si>
  <si>
    <t>12検査結果(防火扉）-1（6）-改善（予定）年月-状況</t>
  </si>
  <si>
    <t>12検査結果(防火扉）-1（7）-検査結果</t>
  </si>
  <si>
    <t>12検査結果(防火扉）-1（7）-検査者番号</t>
  </si>
  <si>
    <t>12検査結果(防火扉）-1（7）-指摘の具体的内容等</t>
  </si>
  <si>
    <t>12検査結果(防火扉）-1（7）-改善策の具体的内容等</t>
  </si>
  <si>
    <t>12検査結果(防火扉）-1（7）-改善（予定）年月-年（令和）</t>
  </si>
  <si>
    <t>12検査結果(防火扉）-1（7）-改善（予定）年月-月</t>
  </si>
  <si>
    <t>12検査結果(防火扉）-1（7）-改善（予定）年月-状況</t>
  </si>
  <si>
    <t>12検査結果(防火扉）-1（8）-検査結果</t>
  </si>
  <si>
    <t>12検査結果(防火扉）-1（8）-検査者番号</t>
  </si>
  <si>
    <t>12検査結果(防火扉）-1（8）-指摘の具体的内容等</t>
  </si>
  <si>
    <t>12検査結果(防火扉）-1（8）-改善策の具体的内容等</t>
  </si>
  <si>
    <t>12検査結果(防火扉）-1（8）-改善（予定）年月-年（令和）</t>
  </si>
  <si>
    <t>12検査結果(防火扉）-1（8）-改善（予定）年月-月</t>
  </si>
  <si>
    <t>12検査結果(防火扉）-1（8）-改善（予定）年月-状況</t>
  </si>
  <si>
    <t>12検査結果(防火扉）-1（9）-検査結果</t>
  </si>
  <si>
    <t>12検査結果(防火扉）-1（9）-検査者番号</t>
  </si>
  <si>
    <t>12検査結果(防火扉）-1（9）-指摘の具体的内容等</t>
  </si>
  <si>
    <t>12検査結果(防火扉）-1（9）-改善策の具体的内容等</t>
  </si>
  <si>
    <t>12検査結果(防火扉）-1（9）-改善（予定）年月-年（令和）</t>
  </si>
  <si>
    <t>12検査結果(防火扉）-1（9）-改善（予定）年月-月</t>
  </si>
  <si>
    <t>12検査結果(防火扉）-1（9）-改善（予定）年月-状況</t>
  </si>
  <si>
    <t>12検査結果(防火扉）-1（10）-検査結果</t>
  </si>
  <si>
    <t>12検査結果(防火扉）-1（10）-検査者番号</t>
  </si>
  <si>
    <t>12検査結果(防火扉）-1（10）-指摘の具体的内容等</t>
  </si>
  <si>
    <t>12検査結果(防火扉）-1（10）-改善策の具体的内容等</t>
  </si>
  <si>
    <t>12検査結果(防火扉）-1（10）-改善（予定）年月-年（令和）</t>
  </si>
  <si>
    <t>12検査結果(防火扉）-1（10）-改善（予定）年月-月</t>
  </si>
  <si>
    <t>12検査結果(防火扉）-1（10）-改善（予定）年月-状況</t>
  </si>
  <si>
    <t>12検査結果(防火扉）-1（11）-検査結果</t>
  </si>
  <si>
    <t>12検査結果(防火扉）-1（11）-検査者番号</t>
  </si>
  <si>
    <t>12検査結果(防火扉）-1（11）-指摘の具体的内容等</t>
  </si>
  <si>
    <t>12検査結果(防火扉）-1（11）-改善策の具体的内容等</t>
  </si>
  <si>
    <t>12検査結果(防火扉）-1（11）-改善（予定）年月-年（令和）</t>
  </si>
  <si>
    <t>12検査結果(防火扉）-1（11）-改善（予定）年月-月</t>
  </si>
  <si>
    <t>12検査結果(防火扉）-1（11）-改善（予定）年月-状況</t>
  </si>
  <si>
    <t>12検査結果(防火扉）-1（12）-検査結果</t>
  </si>
  <si>
    <t>12検査結果(防火扉）-1（12）-検査者番号</t>
  </si>
  <si>
    <t>12検査結果(防火扉）-1（12）-指摘の具体的内容等</t>
  </si>
  <si>
    <t>12検査結果(防火扉）-1（12）-改善策の具体的内容等</t>
  </si>
  <si>
    <t>12検査結果(防火扉）-1（12）-改善（予定）年月-年（令和）</t>
  </si>
  <si>
    <t>12検査結果(防火扉）-1（12）-改善（予定）年月-月</t>
  </si>
  <si>
    <t>12検査結果(防火扉）-1（12）-改善（予定）年月-状況</t>
  </si>
  <si>
    <t>12検査結果(防火扉）-1（13）-検査結果</t>
  </si>
  <si>
    <t>12検査結果(防火扉）-1（13）-検査者番号</t>
  </si>
  <si>
    <t>12検査結果(防火扉）-1（13）-指摘の具体的内容等</t>
  </si>
  <si>
    <t>12検査結果(防火扉）-1（13）-改善策の具体的内容等</t>
  </si>
  <si>
    <t>12検査結果(防火扉）-1（13）-改善（予定）年月-年（令和）</t>
  </si>
  <si>
    <t>12検査結果(防火扉）-1（13）-改善（予定）年月-月</t>
  </si>
  <si>
    <t>12検査結果(防火扉）-1（13）-改善（予定）年月-状況</t>
  </si>
  <si>
    <t>12検査結果(防火扉）-1（14）-検査結果</t>
  </si>
  <si>
    <t>12検査結果(防火扉）-1（14）-検査者番号</t>
  </si>
  <si>
    <t>12検査結果(防火扉）-1（14）-指摘の具体的内容等</t>
  </si>
  <si>
    <t>12検査結果(防火扉）-1（14）-改善策の具体的内容等</t>
  </si>
  <si>
    <t>12検査結果(防火扉）-1（14）-改善（予定）年月-年（令和）</t>
  </si>
  <si>
    <t>12検査結果(防火扉）-1（14）-改善（予定）年月-月</t>
  </si>
  <si>
    <t>12検査結果(防火扉）-1（14）-改善（予定）年月-状況</t>
  </si>
  <si>
    <t>12検査結果(防火扉）-1（15）-検査結果</t>
  </si>
  <si>
    <t>12検査結果(防火扉）-1（15）-検査者番号</t>
  </si>
  <si>
    <t>12検査結果(防火扉）-1（15）-指摘の具体的内容等</t>
  </si>
  <si>
    <t>12検査結果(防火扉）-1（15）-改善策の具体的内容等</t>
  </si>
  <si>
    <t>12検査結果(防火扉）-1（15）-改善（予定）年月-年（令和）</t>
  </si>
  <si>
    <t>12検査結果(防火扉）-1（15）-改善（予定）年月-月</t>
  </si>
  <si>
    <t>12検査結果(防火扉）-1（15）-改善（予定）年月-状況</t>
  </si>
  <si>
    <t>12検査結果(防火扉）-1（16）-検査結果</t>
  </si>
  <si>
    <t>12検査結果(防火扉）-1（16）-検査者番号</t>
  </si>
  <si>
    <t>12検査結果(防火扉）-1（16）-指摘の具体的内容等</t>
  </si>
  <si>
    <t>12検査結果(防火扉）-1（16）-改善策の具体的内容等</t>
  </si>
  <si>
    <t>12検査結果(防火扉）-1（16）-改善（予定）年月-年（令和）</t>
  </si>
  <si>
    <t>12検査結果(防火扉）-1（16）-改善（予定）年月-月</t>
  </si>
  <si>
    <t>12検査結果(防火扉）-1（16）-改善（予定）年月-状況</t>
  </si>
  <si>
    <t>12検査結果(防火扉）-1（17）-検査結果</t>
  </si>
  <si>
    <t>12検査結果(防火扉）-1（17）-検査者番号</t>
  </si>
  <si>
    <t>12検査結果(防火扉）-1（17）-指摘の具体的内容等</t>
  </si>
  <si>
    <t>12検査結果(防火扉）-1（17）-改善策の具体的内容等</t>
  </si>
  <si>
    <t>12検査結果(防火扉）-1（17）-改善（予定）年月-年（令和）</t>
  </si>
  <si>
    <t>12検査結果(防火扉）-1（17）-改善（予定）年月-月</t>
  </si>
  <si>
    <t>12検査結果(防火扉）-1（17）-改善（予定）年月-状況</t>
  </si>
  <si>
    <t>12検査結果(防火扉）-上記以外の検査項目等-1行目-番号</t>
  </si>
  <si>
    <t>12検査結果(防火扉）-上記以外の検査項目等-1行目-検査項目</t>
  </si>
  <si>
    <t>12検査結果(防火扉）-上記以外の検査項目等-1行目-検査事項</t>
  </si>
  <si>
    <t>12検査結果(防火扉）-上記以外の検査項目等-1行目-検査結果</t>
  </si>
  <si>
    <t>12検査結果(防火扉）-上記以外の検査項目等-1行目-検査者番号</t>
  </si>
  <si>
    <t>12検査結果(防火扉）-上記以外の検査項目等-1行目-指摘の具体的内容等</t>
  </si>
  <si>
    <t>12検査結果(防火扉）-上記以外の検査項目等-1行目-改善策の具体的内容等</t>
  </si>
  <si>
    <t>12検査結果(防火扉）-上記以外の検査項目等-1行目-改善（予定）年月-年（令和）</t>
  </si>
  <si>
    <t>12検査結果(防火扉）-上記以外の検査項目等-1行目-改善（予定）年月-月</t>
  </si>
  <si>
    <t>12検査結果(防火扉）-上記以外の検査項目等-1行目-改善（予定）年月-状況</t>
  </si>
  <si>
    <t>12検査結果(防火扉）-上記以外の検査項目等-2行目-番号</t>
  </si>
  <si>
    <t>12検査結果(防火扉）-上記以外の検査項目等-2行目-検査項目</t>
  </si>
  <si>
    <t>12検査結果(防火扉）-上記以外の検査項目等-2行目-検査事項</t>
  </si>
  <si>
    <t>12検査結果(防火扉）-上記以外の検査項目等-2行目-検査結果</t>
  </si>
  <si>
    <t>12検査結果(防火扉）-上記以外の検査項目等-2行目-検査者番号</t>
  </si>
  <si>
    <t>12検査結果(防火扉）-上記以外の検査項目等-2行目-指摘の具体的内容等</t>
  </si>
  <si>
    <t>12検査結果(防火扉）-上記以外の検査項目等-2行目-改善策の具体的内容等</t>
  </si>
  <si>
    <t>12検査結果(防火扉）-上記以外の検査項目等-2行目-改善（予定）年月-年（令和）</t>
  </si>
  <si>
    <t>12検査結果(防火扉）-上記以外の検査項目等-2行目-改善（予定）年月-月</t>
  </si>
  <si>
    <t>12検査結果(防火扉）-上記以外の検査項目等-2行目-改善（予定）年月-状況</t>
  </si>
  <si>
    <t>12検査結果(防火扉）-上記以外の検査項目等-3行目-番号</t>
  </si>
  <si>
    <t>12検査結果(防火扉）-上記以外の検査項目等-3行目-検査項目</t>
  </si>
  <si>
    <t>12検査結果(防火扉）-上記以外の検査項目等-3行目-検査事項</t>
  </si>
  <si>
    <t>12検査結果(防火扉）-上記以外の検査項目等-3行目-検査結果</t>
  </si>
  <si>
    <t>12検査結果(防火扉）-上記以外の検査項目等-3行目-検査者番号</t>
  </si>
  <si>
    <t>12検査結果(防火扉）-上記以外の検査項目等-3行目-指摘の具体的内容等</t>
  </si>
  <si>
    <t>12検査結果(防火扉）-上記以外の検査項目等-3行目-改善策の具体的内容等</t>
  </si>
  <si>
    <t>12検査結果(防火扉）-上記以外の検査項目等-3行目-改善（予定）年月-年（令和）</t>
  </si>
  <si>
    <t>12検査結果(防火扉）-上記以外の検査項目等-3行目-改善（予定）年月-月</t>
  </si>
  <si>
    <t>12検査結果(防火扉）-上記以外の検査項目等-3行目-改善（予定）年月-状況</t>
  </si>
  <si>
    <t>12検査結果(防火扉）-上記に記載のない事項-1行目-番号</t>
  </si>
  <si>
    <t>12検査結果(防火扉）-上記に記載のない事項-1行目-検査項目</t>
  </si>
  <si>
    <t>12検査結果(防火扉）-上記に記載のない事項-1行目-検査事項</t>
  </si>
  <si>
    <t>12検査結果(防火扉）-上記に記載のない事項-1行目-検査結果</t>
  </si>
  <si>
    <t>12検査結果(防火扉）-上記に記載のない事項-1行目-検査者番号</t>
  </si>
  <si>
    <t>12検査結果(防火扉）-上記に記載のない事項-1行目-指摘の具体的内容等</t>
  </si>
  <si>
    <t>12検査結果(防火扉）-上記に記載のない事項-1行目-改善策の具体的内容等</t>
  </si>
  <si>
    <t>12検査結果(防火扉）-上記に記載のない事項-1行目-改善（予定）年月-年（令和）</t>
  </si>
  <si>
    <t>12検査結果(防火扉）-上記に記載のない事項-1行目-改善（予定）年月-月</t>
  </si>
  <si>
    <t>12検査結果(防火扉）-上記に記載のない事項-1行目-改善（予定）年月-状況</t>
  </si>
  <si>
    <t>12検査結果(防火扉）-上記に記載のない事項-2行目-番号</t>
  </si>
  <si>
    <t>12検査結果(防火扉）-上記に記載のない事項-2行目-検査項目</t>
  </si>
  <si>
    <t>12検査結果(防火扉）-上記に記載のない事項-2行目-検査事項</t>
  </si>
  <si>
    <t>12検査結果(防火扉）-上記に記載のない事項-2行目-検査結果</t>
  </si>
  <si>
    <t>12検査結果(防火扉）-上記に記載のない事項-2行目-検査者番号</t>
  </si>
  <si>
    <t>12検査結果(防火扉）-上記に記載のない事項-2行目-指摘の具体的内容等</t>
  </si>
  <si>
    <t>12検査結果(防火扉）-上記に記載のない事項-2行目-改善策の具体的内容等</t>
  </si>
  <si>
    <t>12検査結果(防火扉）-上記に記載のない事項-2行目-改善（予定）年月-年（令和）</t>
  </si>
  <si>
    <t>12検査結果(防火扉）-上記に記載のない事項-2行目-改善（予定）年月-月</t>
  </si>
  <si>
    <t>12検査結果(防火扉）-上記に記載のない事項-2行目-改善（予定）年月-状況</t>
  </si>
  <si>
    <t>12検査結果(防火扉）-上記に記載のない事項-3行目-番号</t>
  </si>
  <si>
    <t>12検査結果(防火扉）-上記に記載のない事項-3行目-検査項目</t>
  </si>
  <si>
    <t>12検査結果(防火扉）-上記に記載のない事項-3行目-検査事項</t>
  </si>
  <si>
    <t>12検査結果(防火扉）-上記に記載のない事項-3行目-検査結果</t>
  </si>
  <si>
    <t>12検査結果(防火扉）-上記に記載のない事項-3行目-検査者番号</t>
  </si>
  <si>
    <t>12検査結果(防火扉）-上記に記載のない事項-3行目-指摘の具体的内容等</t>
  </si>
  <si>
    <t>12検査結果(防火扉）-上記に記載のない事項-3行目-改善策の具体的内容等</t>
  </si>
  <si>
    <t>12検査結果(防火扉）-上記に記載のない事項-3行目-改善（予定）年月-年（令和）</t>
  </si>
  <si>
    <t>12検査結果(防火扉）-上記に記載のない事項-3行目-改善（予定）年月-月</t>
  </si>
  <si>
    <t>12検査結果(防火扉）-上記に記載のない事項-3行目-改善（予定）年月-状況</t>
  </si>
  <si>
    <t>12検査結果(防火扉）-上記に記載のない事項-4行目-番号</t>
  </si>
  <si>
    <t>12検査結果(防火扉）-上記に記載のない事項-4行目-検査項目</t>
  </si>
  <si>
    <t>12検査結果(防火扉）-上記に記載のない事項-4行目-検査事項</t>
  </si>
  <si>
    <t>12検査結果(防火扉）-上記に記載のない事項-4行目-検査結果</t>
  </si>
  <si>
    <t>12検査結果(防火扉）-上記に記載のない事項-4行目-検査者番号</t>
  </si>
  <si>
    <t>12検査結果(防火扉）-上記に記載のない事項-4行目-指摘の具体的内容等</t>
  </si>
  <si>
    <t>12検査結果(防火扉）-上記に記載のない事項-4行目-改善策の具体的内容等</t>
  </si>
  <si>
    <t>12検査結果(防火扉）-上記に記載のない事項-4行目-改善（予定）年月-年（令和）</t>
  </si>
  <si>
    <t>12検査結果(防火扉）-上記に記載のない事項-4行目-改善（予定）年月-月</t>
  </si>
  <si>
    <t>12検査結果(防火扉）-上記に記載のない事項-4行目-改善（予定）年月-状況</t>
  </si>
  <si>
    <t>12検査結果(防火扉）-上記に記載のない事項-5行目-番号</t>
  </si>
  <si>
    <t>12検査結果(防火扉）-上記に記載のない事項-5行目-検査項目</t>
  </si>
  <si>
    <t>12検査結果(防火扉）-上記に記載のない事項-5行目-検査事項</t>
  </si>
  <si>
    <t>12検査結果(防火扉）-上記に記載のない事項-5行目-検査結果</t>
  </si>
  <si>
    <t>12検査結果(防火扉）-上記に記載のない事項-5行目-検査者番号</t>
  </si>
  <si>
    <t>12検査結果(防火扉）-上記に記載のない事項-5行目-指摘の具体的内容等</t>
  </si>
  <si>
    <t>12検査結果(防火扉）-上記に記載のない事項-5行目-改善策の具体的内容等</t>
  </si>
  <si>
    <t>12検査結果(防火扉）-上記に記載のない事項-5行目-改善（予定）年月-年（令和）</t>
  </si>
  <si>
    <t>12検査結果(防火扉）-上記に記載のない事項-5行目-改善（予定）年月-月</t>
  </si>
  <si>
    <t>12検査結果(防火扉）-上記に記載のない事項-5行目-改善（予定）年月-状況</t>
  </si>
  <si>
    <t>12検査結果(防火扉）-上記に記載のない事項-6行目-番号</t>
  </si>
  <si>
    <t>12検査結果(防火扉）-上記に記載のない事項-6行目-検査項目</t>
  </si>
  <si>
    <t>12検査結果(防火扉）-上記に記載のない事項-6行目-検査事項</t>
  </si>
  <si>
    <t>12検査結果(防火扉）-上記に記載のない事項-6行目-検査結果</t>
  </si>
  <si>
    <t>12検査結果(防火扉）-上記に記載のない事項-6行目-検査者番号</t>
  </si>
  <si>
    <t>12検査結果(防火扉）-上記に記載のない事項-6行目-指摘の具体的内容等</t>
  </si>
  <si>
    <t>12検査結果(防火扉）-上記に記載のない事項-6行目-改善策の具体的内容等</t>
  </si>
  <si>
    <t>12検査結果(防火扉）-上記に記載のない事項-6行目-改善（予定）年月-年（令和）</t>
  </si>
  <si>
    <t>12検査結果(防火扉）-上記に記載のない事項-6行目-改善（予定）年月-月</t>
  </si>
  <si>
    <t>12検査結果(防火扉）-上記に記載のない事項-6行目-改善（予定）年月-状況</t>
  </si>
  <si>
    <t>12検査結果(防火扉）-上記に記載のない事項-7行目-番号</t>
  </si>
  <si>
    <t>12検査結果(防火扉）-上記に記載のない事項-7行目-検査項目</t>
  </si>
  <si>
    <t>12検査結果(防火扉）-上記に記載のない事項-7行目-検査事項</t>
  </si>
  <si>
    <t>12検査結果(防火扉）-上記に記載のない事項-7行目-検査結果</t>
  </si>
  <si>
    <t>12検査結果(防火扉）-上記に記載のない事項-7行目-検査者番号</t>
  </si>
  <si>
    <t>12検査結果(防火扉）-上記に記載のない事項-7行目-指摘の具体的内容等</t>
  </si>
  <si>
    <t>12検査結果(防火扉）-上記に記載のない事項-7行目-改善策の具体的内容等</t>
  </si>
  <si>
    <t>12検査結果(防火扉）-上記に記載のない事項-7行目-改善（予定）年月-年（令和）</t>
  </si>
  <si>
    <t>12検査結果(防火扉）-上記に記載のない事項-7行目-改善（予定）年月-月</t>
  </si>
  <si>
    <t>12検査結果(防火扉）-上記に記載のない事項-7行目-改善（予定）年月-状況</t>
  </si>
  <si>
    <t>12検査結果(防火扉）-上記に記載のない事項-8行目-番号</t>
  </si>
  <si>
    <t>12検査結果(防火扉）-上記に記載のない事項-8行目-検査項目</t>
  </si>
  <si>
    <t>12検査結果(防火扉）-上記に記載のない事項-8行目-検査事項</t>
  </si>
  <si>
    <t>12検査結果(防火扉）-上記に記載のない事項-8行目-検査結果</t>
  </si>
  <si>
    <t>12検査結果(防火扉）-上記に記載のない事項-8行目-検査者番号</t>
  </si>
  <si>
    <t>12検査結果(防火扉）-上記に記載のない事項-8行目-指摘の具体的内容等</t>
  </si>
  <si>
    <t>12検査結果(防火扉）-上記に記載のない事項-8行目-改善策の具体的内容等</t>
  </si>
  <si>
    <t>12検査結果(防火扉）-上記に記載のない事項-8行目-改善（予定）年月-年（令和）</t>
  </si>
  <si>
    <t>12検査結果(防火扉）-上記に記載のない事項-8行目-改善（予定）年月-月</t>
  </si>
  <si>
    <t>12検査結果(防火扉）-上記に記載のない事項-8行目-改善（予定）年月-状況</t>
  </si>
  <si>
    <t>12検査結果(防火扉）-上記に記載のない事項-9行目-番号</t>
  </si>
  <si>
    <t>12検査結果(防火扉）-上記に記載のない事項-9行目-検査項目</t>
  </si>
  <si>
    <t>12検査結果(防火扉）-上記に記載のない事項-9行目-検査事項</t>
  </si>
  <si>
    <t>12検査結果(防火扉）-上記に記載のない事項-9行目-検査結果</t>
  </si>
  <si>
    <t>12検査結果(防火扉）-上記に記載のない事項-9行目-検査者番号</t>
  </si>
  <si>
    <t>12検査結果(防火扉）-上記に記載のない事項-9行目-指摘の具体的内容等</t>
  </si>
  <si>
    <t>12検査結果(防火扉）-上記に記載のない事項-9行目-改善策の具体的内容等</t>
  </si>
  <si>
    <t>12検査結果(防火扉）-上記に記載のない事項-9行目-改善（予定）年月-年（令和）</t>
  </si>
  <si>
    <t>12検査結果(防火扉）-上記に記載のない事項-9行目-改善（予定）年月-月</t>
  </si>
  <si>
    <t>12検査結果(防火扉）-上記に記載のない事項-9行目-改善（予定）年月-状況</t>
  </si>
  <si>
    <t>12検査結果(防火扉）-上記に記載のない事項-10行目-番号</t>
  </si>
  <si>
    <t>12検査結果(防火扉）-上記に記載のない事項-10行目-検査項目</t>
  </si>
  <si>
    <t>12検査結果(防火扉）-上記に記載のない事項-10行目-検査事項</t>
  </si>
  <si>
    <t>12検査結果(防火扉）-上記に記載のない事項-10行目-検査結果</t>
  </si>
  <si>
    <t>12検査結果(防火扉）-上記に記載のない事項-10行目-検査者番号</t>
  </si>
  <si>
    <t>12検査結果(防火扉）-上記に記載のない事項-10行目-指摘の具体的内容等</t>
  </si>
  <si>
    <t>12検査結果(防火扉）-上記に記載のない事項-10行目-改善策の具体的内容等</t>
  </si>
  <si>
    <t>12検査結果(防火扉）-上記に記載のない事項-10行目-改善（予定）年月-年（令和）</t>
  </si>
  <si>
    <t>12検査結果(防火扉）-上記に記載のない事項-10行目-改善（予定）年月-月</t>
  </si>
  <si>
    <t>12検査結果(防火扉）-上記に記載のない事項-10行目-改善（予定）年月-状況</t>
  </si>
  <si>
    <t>12検査結果(防火扉）-上記に記載のない事項-11行目-番号</t>
  </si>
  <si>
    <t>12検査結果(防火扉）-上記に記載のない事項-11行目-検査項目</t>
  </si>
  <si>
    <t>12検査結果(防火扉）-上記に記載のない事項-11行目-検査事項</t>
  </si>
  <si>
    <t>12検査結果(防火扉）-上記に記載のない事項-11行目-検査結果</t>
  </si>
  <si>
    <t>12検査結果(防火扉）-上記に記載のない事項-11行目-検査者番号</t>
  </si>
  <si>
    <t>12検査結果(防火扉）-上記に記載のない事項-11行目-指摘の具体的内容等</t>
  </si>
  <si>
    <t>12検査結果(防火扉）-上記に記載のない事項-11行目-改善策の具体的内容等</t>
  </si>
  <si>
    <t>12検査結果(防火扉）-上記に記載のない事項-11行目-改善（予定）年月-年（令和）</t>
  </si>
  <si>
    <t>12検査結果(防火扉）-上記に記載のない事項-11行目-改善（予定）年月-月</t>
  </si>
  <si>
    <t>12検査結果(防火扉）-上記に記載のない事項-11行目-改善（予定）年月-状況</t>
  </si>
  <si>
    <t>12検査結果(防火扉）-上記に記載のない事項-12行目-番号</t>
  </si>
  <si>
    <t>12検査結果(防火扉）-上記に記載のない事項-12行目-検査項目</t>
  </si>
  <si>
    <t>12検査結果(防火扉）-上記に記載のない事項-12行目-検査事項</t>
  </si>
  <si>
    <t>12検査結果(防火扉）-上記に記載のない事項-12行目-検査結果</t>
  </si>
  <si>
    <t>12検査結果(防火扉）-上記に記載のない事項-12行目-検査者番号</t>
  </si>
  <si>
    <t>12検査結果(防火扉）-上記に記載のない事項-12行目-指摘の具体的内容等</t>
  </si>
  <si>
    <t>12検査結果(防火扉）-上記に記載のない事項-12行目-改善策の具体的内容等</t>
  </si>
  <si>
    <t>12検査結果(防火扉）-上記に記載のない事項-12行目-改善（予定）年月-年（令和）</t>
  </si>
  <si>
    <t>12検査結果(防火扉）-上記に記載のない事項-12行目-改善（予定）年月-月</t>
  </si>
  <si>
    <t>12検査結果(防火扉）-上記に記載のない事項-12行目-改善（予定）年月-状況</t>
  </si>
  <si>
    <t>12検査結果(防火扉）-上記に記載のない事項-13行目-番号</t>
  </si>
  <si>
    <t>12検査結果(防火扉）-上記に記載のない事項-13行目-検査項目</t>
  </si>
  <si>
    <t>12検査結果(防火扉）-上記に記載のない事項-13行目-検査事項</t>
  </si>
  <si>
    <t>12検査結果(防火扉）-上記に記載のない事項-13行目-検査結果</t>
  </si>
  <si>
    <t>12検査結果(防火扉）-上記に記載のない事項-13行目-検査者番号</t>
  </si>
  <si>
    <t>12検査結果(防火扉）-上記に記載のない事項-13行目-指摘の具体的内容等</t>
  </si>
  <si>
    <t>12検査結果(防火扉）-上記に記載のない事項-13行目-改善策の具体的内容等</t>
  </si>
  <si>
    <t>12検査結果(防火扉）-上記に記載のない事項-13行目-改善（予定）年月-年（令和）</t>
  </si>
  <si>
    <t>12検査結果(防火扉）-上記に記載のない事項-13行目-改善（予定）年月-月</t>
  </si>
  <si>
    <t>12検査結果(防火扉）-上記に記載のない事項-13行目-改善（予定）年月-状況</t>
  </si>
  <si>
    <t>12検査結果(防火扉）-上記に記載のない事項-14行目-番号</t>
  </si>
  <si>
    <t>12検査結果(防火扉）-上記に記載のない事項-14行目-検査項目</t>
  </si>
  <si>
    <t>12検査結果(防火扉）-上記に記載のない事項-14行目-検査事項</t>
  </si>
  <si>
    <t>12検査結果(防火扉）-上記に記載のない事項-14行目-検査結果</t>
  </si>
  <si>
    <t>12検査結果(防火扉）-上記に記載のない事項-14行目-検査者番号</t>
  </si>
  <si>
    <t>12検査結果(防火扉）-上記に記載のない事項-14行目-指摘の具体的内容等</t>
  </si>
  <si>
    <t>12検査結果(防火扉）-上記に記載のない事項-14行目-改善策の具体的内容等</t>
  </si>
  <si>
    <t>12検査結果(防火扉）-上記に記載のない事項-14行目-改善（予定）年月-年（令和）</t>
  </si>
  <si>
    <t>12検査結果(防火扉）-上記に記載のない事項-14行目-改善（予定）年月-月</t>
  </si>
  <si>
    <t>12検査結果(防火扉）-上記に記載のない事項-14行目-改善（予定）年月-状況</t>
  </si>
  <si>
    <t>12検査結果(防火扉）-上記に記載のない事項-15行目-番号</t>
  </si>
  <si>
    <t>12検査結果(防火扉）-上記に記載のない事項-15行目-検査項目</t>
  </si>
  <si>
    <t>12検査結果(防火扉）-上記に記載のない事項-15行目-検査事項</t>
  </si>
  <si>
    <t>12検査結果(防火扉）-上記に記載のない事項-15行目-検査結果</t>
  </si>
  <si>
    <t>12検査結果(防火扉）-上記に記載のない事項-15行目-検査者番号</t>
  </si>
  <si>
    <t>12検査結果(防火扉）-上記に記載のない事項-15行目-指摘の具体的内容等</t>
  </si>
  <si>
    <t>12検査結果(防火扉）-上記に記載のない事項-15行目-改善策の具体的内容等</t>
  </si>
  <si>
    <t>12検査結果(防火扉）-上記に記載のない事項-15行目-改善（予定）年月-年（令和）</t>
  </si>
  <si>
    <t>12検査結果(防火扉）-上記に記載のない事項-15行目-改善（予定）年月-月</t>
  </si>
  <si>
    <t>12検査結果(防火扉）-上記に記載のない事項-15行目-改善（予定）年月-状況</t>
  </si>
  <si>
    <t>12検査結果(防火扉）-上記に記載のない事項-16行目-番号</t>
  </si>
  <si>
    <t>12検査結果(防火扉）-上記に記載のない事項-16行目-検査項目</t>
  </si>
  <si>
    <t>12検査結果(防火扉）-上記に記載のない事項-16行目-検査事項</t>
  </si>
  <si>
    <t>12検査結果(防火扉）-上記に記載のない事項-16行目-検査結果</t>
  </si>
  <si>
    <t>12検査結果(防火扉）-上記に記載のない事項-16行目-検査者番号</t>
  </si>
  <si>
    <t>12検査結果(防火扉）-上記に記載のない事項-16行目-指摘の具体的内容等</t>
  </si>
  <si>
    <t>12検査結果(防火扉）-上記に記載のない事項-16行目-改善策の具体的内容等</t>
  </si>
  <si>
    <t>12検査結果(防火扉）-上記に記載のない事項-16行目-改善（予定）年月-年（令和）</t>
  </si>
  <si>
    <t>12検査結果(防火扉）-上記に記載のない事項-16行目-改善（予定）年月-月</t>
  </si>
  <si>
    <t>12検査結果(防火扉）-上記に記載のない事項-16行目-改善（予定）年月-状況</t>
  </si>
  <si>
    <t>12検査結果(防火扉）-上記に記載のない事項-17行目-番号</t>
  </si>
  <si>
    <t>12検査結果(防火扉）-上記に記載のない事項-17行目-検査項目</t>
  </si>
  <si>
    <t>12検査結果(防火扉）-上記に記載のない事項-17行目-検査事項</t>
  </si>
  <si>
    <t>12検査結果(防火扉）-上記に記載のない事項-17行目-検査結果</t>
  </si>
  <si>
    <t>12検査結果(防火扉）-上記に記載のない事項-17行目-検査者番号</t>
  </si>
  <si>
    <t>12検査結果(防火扉）-上記に記載のない事項-17行目-指摘の具体的内容等</t>
  </si>
  <si>
    <t>12検査結果(防火扉）-上記に記載のない事項-17行目-改善策の具体的内容等</t>
  </si>
  <si>
    <t>12検査結果(防火扉）-上記に記載のない事項-17行目-改善（予定）年月-年（令和）</t>
  </si>
  <si>
    <t>12検査結果(防火扉）-上記に記載のない事項-17行目-改善（予定）年月-月</t>
  </si>
  <si>
    <t>12検査結果(防火扉）-上記に記載のない事項-17行目-改善（予定）年月-状況</t>
  </si>
  <si>
    <t>12検査結果(防火扉）-上記に記載のない事項-18行目-番号</t>
  </si>
  <si>
    <t>12検査結果(防火扉）-上記に記載のない事項-18行目-検査項目</t>
  </si>
  <si>
    <t>12検査結果(防火扉）-上記に記載のない事項-18行目-検査事項</t>
  </si>
  <si>
    <t>12検査結果(防火扉）-上記に記載のない事項-18行目-検査結果</t>
  </si>
  <si>
    <t>12検査結果(防火扉）-上記に記載のない事項-18行目-検査者番号</t>
  </si>
  <si>
    <t>12検査結果(防火扉）-上記に記載のない事項-18行目-指摘の具体的内容等</t>
  </si>
  <si>
    <t>12検査結果(防火扉）-上記に記載のない事項-18行目-改善策の具体的内容等</t>
  </si>
  <si>
    <t>12検査結果(防火扉）-上記に記載のない事項-18行目-改善（予定）年月-年（令和）</t>
  </si>
  <si>
    <t>12検査結果(防火扉）-上記に記載のない事項-18行目-改善（予定）年月-月</t>
  </si>
  <si>
    <t>12検査結果(防火扉）-上記に記載のない事項-18行目-改善（予定）年月-状況</t>
  </si>
  <si>
    <t>12検査結果(防火扉）-上記に記載のない事項-19行目-番号</t>
  </si>
  <si>
    <t>12検査結果(防火扉）-上記に記載のない事項-19行目-検査項目</t>
  </si>
  <si>
    <t>12検査結果(防火扉）-上記に記載のない事項-19行目-検査事項</t>
  </si>
  <si>
    <t>12検査結果(防火扉）-上記に記載のない事項-19行目-検査結果</t>
  </si>
  <si>
    <t>12検査結果(防火扉）-上記に記載のない事項-19行目-検査者番号</t>
  </si>
  <si>
    <t>12検査結果(防火扉）-上記に記載のない事項-19行目-指摘の具体的内容等</t>
  </si>
  <si>
    <t>12検査結果(防火扉）-上記に記載のない事項-19行目-改善策の具体的内容等</t>
  </si>
  <si>
    <t>12検査結果(防火扉）-上記に記載のない事項-19行目-改善（予定）年月-年（令和）</t>
  </si>
  <si>
    <t>12検査結果(防火扉）-上記に記載のない事項-19行目-改善（予定）年月-月</t>
  </si>
  <si>
    <t>12検査結果(防火扉）-上記に記載のない事項-19行目-改善（予定）年月-状況</t>
  </si>
  <si>
    <t>12検査結果(防火扉）-上記に記載のない事項-20行目-番号</t>
  </si>
  <si>
    <t>12検査結果(防火扉）-上記に記載のない事項-20行目-検査項目</t>
  </si>
  <si>
    <t>12検査結果(防火扉）-上記に記載のない事項-20行目-検査事項</t>
  </si>
  <si>
    <t>12検査結果(防火扉）-上記に記載のない事項-20行目-検査結果</t>
  </si>
  <si>
    <t>12検査結果(防火扉）-上記に記載のない事項-20行目-検査者番号</t>
  </si>
  <si>
    <t>12検査結果(防火扉）-上記に記載のない事項-20行目-指摘の具体的内容等</t>
  </si>
  <si>
    <t>12検査結果(防火扉）-上記に記載のない事項-20行目-改善策の具体的内容等</t>
  </si>
  <si>
    <t>12検査結果(防火扉）-上記に記載のない事項-20行目-改善（予定）年月-年（令和）</t>
  </si>
  <si>
    <t>12検査結果(防火扉）-上記に記載のない事項-20行目-改善（予定）年月-月</t>
  </si>
  <si>
    <t>12検査結果(防火扉）-上記に記載のない事項-20行目-改善（予定）年月-状況</t>
  </si>
  <si>
    <t>13検査結果(防火シャッター）-1（1）-検査結果</t>
  </si>
  <si>
    <t>13検査結果(防火シャッター）-1（1）-検査者番号</t>
  </si>
  <si>
    <t>13検査結果(防火シャッター）-1（1）-指摘の具体的内容等</t>
  </si>
  <si>
    <t>13検査結果(防火シャッター）-1（1）-改善策の具体的内容等</t>
  </si>
  <si>
    <t>13検査結果(防火シャッター）-1（1）-改善（予定）年月-年（令和）</t>
  </si>
  <si>
    <t>13検査結果(防火シャッター）-1（1）-改善（予定）年月-月</t>
  </si>
  <si>
    <t>13検査結果(防火シャッター）-1（1）-改善（予定）年月-状況</t>
  </si>
  <si>
    <t>13検査結果(防火シャッター）-1（2）-検査結果</t>
  </si>
  <si>
    <t>13検査結果(防火シャッター）-1（2）-検査者番号</t>
  </si>
  <si>
    <t>13検査結果(防火シャッター）-1（2）-指摘の具体的内容等</t>
  </si>
  <si>
    <t>13検査結果(防火シャッター）-1（2）-改善策の具体的内容等</t>
  </si>
  <si>
    <t>13検査結果(防火シャッター）-1（2）-改善（予定）年月-年（令和）</t>
  </si>
  <si>
    <t>13検査結果(防火シャッター）-1（2）-改善（予定）年月-月</t>
  </si>
  <si>
    <t>13検査結果(防火シャッター）-1（2）-改善（予定）年月-状況</t>
  </si>
  <si>
    <t>13検査結果(防火シャッター）-1（3）-検査結果</t>
  </si>
  <si>
    <t>13検査結果(防火シャッター）-1（3）-検査者番号</t>
  </si>
  <si>
    <t>13検査結果(防火シャッター）-1（3）-指摘の具体的内容等</t>
  </si>
  <si>
    <t>13検査結果(防火シャッター）-1（3）-改善策の具体的内容等</t>
  </si>
  <si>
    <t>13検査結果(防火シャッター）-1（3）-改善（予定）年月-年（令和）</t>
  </si>
  <si>
    <t>13検査結果(防火シャッター）-1（3）-改善（予定）年月-月</t>
  </si>
  <si>
    <t>13検査結果(防火シャッター）-1（3）-改善（予定）年月-状況</t>
  </si>
  <si>
    <t>13検査結果(防火シャッター）-1（4）-検査結果</t>
  </si>
  <si>
    <t>13検査結果(防火シャッター）-1（4）-検査者番号</t>
  </si>
  <si>
    <t>13検査結果(防火シャッター）-1（4）-指摘の具体的内容等</t>
  </si>
  <si>
    <t>13検査結果(防火シャッター）-1（4）-改善策の具体的内容等</t>
  </si>
  <si>
    <t>13検査結果(防火シャッター）-1（4）-改善（予定）年月-年（令和）</t>
  </si>
  <si>
    <t>13検査結果(防火シャッター）-1（4）-改善（予定）年月-月</t>
  </si>
  <si>
    <t>13検査結果(防火シャッター）-1（4）-改善（予定）年月-状況</t>
  </si>
  <si>
    <t>13検査結果(防火シャッター）-1（5）-検査結果</t>
  </si>
  <si>
    <t>13検査結果(防火シャッター）-1（5）-検査者番号</t>
  </si>
  <si>
    <t>13検査結果(防火シャッター）-1（5）-指摘の具体的内容等</t>
  </si>
  <si>
    <t>13検査結果(防火シャッター）-1（5）-改善策の具体的内容等</t>
  </si>
  <si>
    <t>13検査結果(防火シャッター）-1（5）-改善（予定）年月-年（令和）</t>
  </si>
  <si>
    <t>13検査結果(防火シャッター）-1（5）-改善（予定）年月-月</t>
  </si>
  <si>
    <t>13検査結果(防火シャッター）-1（5）-改善（予定）年月-状況</t>
  </si>
  <si>
    <t>13検査結果(防火シャッター）-1（6）-検査結果</t>
  </si>
  <si>
    <t>13検査結果(防火シャッター）-1（6）-検査者番号</t>
  </si>
  <si>
    <t>13検査結果(防火シャッター）-1（6）-指摘の具体的内容等</t>
  </si>
  <si>
    <t>13検査結果(防火シャッター）-1（6）-改善策の具体的内容等</t>
  </si>
  <si>
    <t>13検査結果(防火シャッター）-1（6）-改善（予定）年月-年（令和）</t>
  </si>
  <si>
    <t>13検査結果(防火シャッター）-1（6）-改善（予定）年月-月</t>
  </si>
  <si>
    <t>13検査結果(防火シャッター）-1（6）-改善（予定）年月-状況</t>
  </si>
  <si>
    <t>13検査結果(防火シャッター）-1（7）-検査結果</t>
  </si>
  <si>
    <t>13検査結果(防火シャッター）-1（7）-検査者番号</t>
  </si>
  <si>
    <t>13検査結果(防火シャッター）-1（7）-指摘の具体的内容等</t>
  </si>
  <si>
    <t>13検査結果(防火シャッター）-1（7）-改善策の具体的内容等</t>
  </si>
  <si>
    <t>13検査結果(防火シャッター）-1（7）-改善（予定）年月-年（令和）</t>
  </si>
  <si>
    <t>13検査結果(防火シャッター）-1（7）-改善（予定）年月-月</t>
  </si>
  <si>
    <t>13検査結果(防火シャッター）-1（7）-改善（予定）年月-状況</t>
  </si>
  <si>
    <t>13検査結果(防火シャッター）-1（8）-検査結果</t>
  </si>
  <si>
    <t>13検査結果(防火シャッター）-1（8）-検査者番号</t>
  </si>
  <si>
    <t>13検査結果(防火シャッター）-1（8）-指摘の具体的内容等</t>
  </si>
  <si>
    <t>13検査結果(防火シャッター）-1（8）-改善策の具体的内容等</t>
  </si>
  <si>
    <t>13検査結果(防火シャッター）-1（8）-改善（予定）年月-年（令和）</t>
  </si>
  <si>
    <t>13検査結果(防火シャッター）-1（8）-改善（予定）年月-月</t>
  </si>
  <si>
    <t>13検査結果(防火シャッター）-1（8）-改善（予定）年月-状況</t>
  </si>
  <si>
    <t>13検査結果(防火シャッター）-1（9）-検査結果</t>
  </si>
  <si>
    <t>13検査結果(防火シャッター）-1（9）-検査者番号</t>
  </si>
  <si>
    <t>13検査結果(防火シャッター）-1（9）-指摘の具体的内容等</t>
  </si>
  <si>
    <t>13検査結果(防火シャッター）-1（9）-改善策の具体的内容等</t>
  </si>
  <si>
    <t>13検査結果(防火シャッター）-1（9）-改善（予定）年月-年（令和）</t>
  </si>
  <si>
    <t>13検査結果(防火シャッター）-1（9）-改善（予定）年月-月</t>
  </si>
  <si>
    <t>13検査結果(防火シャッター）-1（9）-改善（予定）年月-状況</t>
  </si>
  <si>
    <t>13検査結果(防火シャッター）-1（10）-検査結果</t>
  </si>
  <si>
    <t>13検査結果(防火シャッター）-1（10）-検査者番号</t>
  </si>
  <si>
    <t>13検査結果(防火シャッター）-1（10）-指摘の具体的内容等</t>
  </si>
  <si>
    <t>13検査結果(防火シャッター）-1（10）-改善策の具体的内容等</t>
  </si>
  <si>
    <t>13検査結果(防火シャッター）-1（10）-改善（予定）年月-年（令和）</t>
  </si>
  <si>
    <t>13検査結果(防火シャッター）-1（10）-改善（予定）年月-月</t>
  </si>
  <si>
    <t>13検査結果(防火シャッター）-1（10）-改善（予定）年月-状況</t>
  </si>
  <si>
    <t>13検査結果(防火シャッター）-1（11）-検査結果</t>
  </si>
  <si>
    <t>13検査結果(防火シャッター）-1（11）-検査者番号</t>
  </si>
  <si>
    <t>13検査結果(防火シャッター）-1（11）-指摘の具体的内容等</t>
  </si>
  <si>
    <t>13検査結果(防火シャッター）-1（11）-改善策の具体的内容等</t>
  </si>
  <si>
    <t>13検査結果(防火シャッター）-1（11）-改善（予定）年月-年（令和）</t>
  </si>
  <si>
    <t>13検査結果(防火シャッター）-1（11）-改善（予定）年月-月</t>
  </si>
  <si>
    <t>13検査結果(防火シャッター）-1（11）-改善（予定）年月-状況</t>
  </si>
  <si>
    <t>13検査結果(防火シャッター）-1（12）-検査結果</t>
  </si>
  <si>
    <t>13検査結果(防火シャッター）-1（12）-検査者番号</t>
  </si>
  <si>
    <t>13検査結果(防火シャッター）-1（12）-指摘の具体的内容等</t>
  </si>
  <si>
    <t>13検査結果(防火シャッター）-1（12）-改善策の具体的内容等</t>
  </si>
  <si>
    <t>13検査結果(防火シャッター）-1（12）-改善（予定）年月-年（令和）</t>
  </si>
  <si>
    <t>13検査結果(防火シャッター）-1（12）-改善（予定）年月-月</t>
  </si>
  <si>
    <t>13検査結果(防火シャッター）-1（12）-改善（予定）年月-状況</t>
  </si>
  <si>
    <t>13検査結果(防火シャッター）-1（13）-検査結果</t>
  </si>
  <si>
    <t>13検査結果(防火シャッター）-1（13）-検査者番号</t>
  </si>
  <si>
    <t>13検査結果(防火シャッター）-1（13）-指摘の具体的内容等</t>
  </si>
  <si>
    <t>13検査結果(防火シャッター）-1（13）-改善策の具体的内容等</t>
  </si>
  <si>
    <t>13検査結果(防火シャッター）-1（13）-改善（予定）年月-年（令和）</t>
  </si>
  <si>
    <t>13検査結果(防火シャッター）-1（13）-改善（予定）年月-月</t>
  </si>
  <si>
    <t>13検査結果(防火シャッター）-1（13）-改善（予定）年月-状況</t>
  </si>
  <si>
    <t>13検査結果(防火シャッター）-1（14）-検査結果</t>
  </si>
  <si>
    <t>13検査結果(防火シャッター）-1（14）-検査者番号</t>
  </si>
  <si>
    <t>13検査結果(防火シャッター）-1（14）-指摘の具体的内容等</t>
  </si>
  <si>
    <t>13検査結果(防火シャッター）-1（14）-改善策の具体的内容等</t>
  </si>
  <si>
    <t>13検査結果(防火シャッター）-1（14）-改善（予定）年月-年（令和）</t>
  </si>
  <si>
    <t>13検査結果(防火シャッター）-1（14）-改善（予定）年月-月</t>
  </si>
  <si>
    <t>13検査結果(防火シャッター）-1（14）-改善（予定）年月-状況</t>
  </si>
  <si>
    <t>13検査結果(防火シャッター）-1（15）-検査結果</t>
  </si>
  <si>
    <t>13検査結果(防火シャッター）-1（15）-検査者番号</t>
  </si>
  <si>
    <t>13検査結果(防火シャッター）-1（15）-指摘の具体的内容等</t>
  </si>
  <si>
    <t>13検査結果(防火シャッター）-1（15）-改善策の具体的内容等</t>
  </si>
  <si>
    <t>13検査結果(防火シャッター）-1（15）-改善（予定）年月-年（令和）</t>
  </si>
  <si>
    <t>13検査結果(防火シャッター）-1（15）-改善（予定）年月-月</t>
  </si>
  <si>
    <t>13検査結果(防火シャッター）-1（15）-改善（予定）年月-状況</t>
  </si>
  <si>
    <t>13検査結果(防火シャッター）-1（16）-検査結果</t>
  </si>
  <si>
    <t>13検査結果(防火シャッター）-1（16）-検査者番号</t>
  </si>
  <si>
    <t>13検査結果(防火シャッター）-1（16）-指摘の具体的内容等</t>
  </si>
  <si>
    <t>13検査結果(防火シャッター）-1（16）-改善策の具体的内容等</t>
  </si>
  <si>
    <t>13検査結果(防火シャッター）-1（16）-改善（予定）年月-年（令和）</t>
  </si>
  <si>
    <t>13検査結果(防火シャッター）-1（16）-改善（予定）年月-月</t>
  </si>
  <si>
    <t>13検査結果(防火シャッター）-1（16）-改善（予定）年月-状況</t>
  </si>
  <si>
    <t>13検査結果(防火シャッター）-1（17）-検査結果</t>
  </si>
  <si>
    <t>13検査結果(防火シャッター）-1（17）-検査者番号</t>
  </si>
  <si>
    <t>13検査結果(防火シャッター）-1（17）-指摘の具体的内容等</t>
  </si>
  <si>
    <t>13検査結果(防火シャッター）-1（17）-改善策の具体的内容等</t>
  </si>
  <si>
    <t>13検査結果(防火シャッター）-1（17）-改善（予定）年月-年（令和）</t>
  </si>
  <si>
    <t>13検査結果(防火シャッター）-1（17）-改善（予定）年月-月</t>
  </si>
  <si>
    <t>13検査結果(防火シャッター）-1（17）-改善（予定）年月-状況</t>
  </si>
  <si>
    <t>13検査結果(防火シャッター）-1（18）-検査結果</t>
  </si>
  <si>
    <t>13検査結果(防火シャッター）-1（18）-検査者番号</t>
  </si>
  <si>
    <t>13検査結果(防火シャッター）-1（18）-指摘の具体的内容等</t>
  </si>
  <si>
    <t>13検査結果(防火シャッター）-1（18）-改善策の具体的内容等</t>
  </si>
  <si>
    <t>13検査結果(防火シャッター）-1（18）-改善（予定）年月-年（令和）</t>
  </si>
  <si>
    <t>13検査結果(防火シャッター）-1（18）-改善（予定）年月-月</t>
  </si>
  <si>
    <t>13検査結果(防火シャッター）-1（18）-改善（予定）年月-状況</t>
  </si>
  <si>
    <t>13検査結果(防火シャッター）-1（19）-検査結果</t>
  </si>
  <si>
    <t>13検査結果(防火シャッター）-1（19）-検査者番号</t>
  </si>
  <si>
    <t>13検査結果(防火シャッター）-1（19）-指摘の具体的内容等</t>
  </si>
  <si>
    <t>13検査結果(防火シャッター）-1（19）-改善策の具体的内容等</t>
  </si>
  <si>
    <t>13検査結果(防火シャッター）-1（19）-改善（予定）年月-年（令和）</t>
  </si>
  <si>
    <t>13検査結果(防火シャッター）-1（19）-改善（予定）年月-月</t>
  </si>
  <si>
    <t>13検査結果(防火シャッター）-1（19）-改善（予定）年月-状況</t>
  </si>
  <si>
    <t>13検査結果(防火シャッター）-1（20）-検査結果</t>
  </si>
  <si>
    <t>13検査結果(防火シャッター）-1（20）-検査者番号</t>
  </si>
  <si>
    <t>13検査結果(防火シャッター）-1（20）-指摘の具体的内容等</t>
  </si>
  <si>
    <t>13検査結果(防火シャッター）-1（20）-改善策の具体的内容等</t>
  </si>
  <si>
    <t>13検査結果(防火シャッター）-1（20）-改善（予定）年月-年（令和）</t>
  </si>
  <si>
    <t>13検査結果(防火シャッター）-1（20）-改善（予定）年月-月</t>
  </si>
  <si>
    <t>13検査結果(防火シャッター）-1（20）-改善（予定）年月-状況</t>
  </si>
  <si>
    <t>13検査結果(防火シャッター）-1（21）-検査結果</t>
  </si>
  <si>
    <t>13検査結果(防火シャッター）-1（21）-検査者番号</t>
  </si>
  <si>
    <t>13検査結果(防火シャッター）-1（21）-指摘の具体的内容等</t>
  </si>
  <si>
    <t>13検査結果(防火シャッター）-1（21）-改善策の具体的内容等</t>
  </si>
  <si>
    <t>13検査結果(防火シャッター）-1（21）-改善（予定）年月-年（令和）</t>
  </si>
  <si>
    <t>13検査結果(防火シャッター）-1（21）-改善（予定）年月-月</t>
  </si>
  <si>
    <t>13検査結果(防火シャッター）-1（21）-改善（予定）年月-状況</t>
  </si>
  <si>
    <t>13検査結果(防火シャッター）-1（22）-検査結果</t>
  </si>
  <si>
    <t>13検査結果(防火シャッター）-1（22）-検査者番号</t>
  </si>
  <si>
    <t>13検査結果(防火シャッター）-1（22）-指摘の具体的内容等</t>
  </si>
  <si>
    <t>13検査結果(防火シャッター）-1（22）-改善策の具体的内容等</t>
  </si>
  <si>
    <t>13検査結果(防火シャッター）-1（22）-改善（予定）年月-年（令和）</t>
  </si>
  <si>
    <t>13検査結果(防火シャッター）-1（22）-改善（予定）年月-月</t>
  </si>
  <si>
    <t>13検査結果(防火シャッター）-1（22）-改善（予定）年月-状況</t>
  </si>
  <si>
    <t>13検査結果(防火シャッター）-1（23）-検査結果</t>
  </si>
  <si>
    <t>13検査結果(防火シャッター）-1（23）-検査者番号</t>
  </si>
  <si>
    <t>13検査結果(防火シャッター）-1（23）-指摘の具体的内容等</t>
  </si>
  <si>
    <t>13検査結果(防火シャッター）-1（23）-改善策の具体的内容等</t>
  </si>
  <si>
    <t>13検査結果(防火シャッター）-1（23）-改善（予定）年月-年（令和）</t>
  </si>
  <si>
    <t>13検査結果(防火シャッター）-1（23）-改善（予定）年月-月</t>
  </si>
  <si>
    <t>13検査結果(防火シャッター）-1（23）-改善（予定）年月-状況</t>
  </si>
  <si>
    <t>13検査結果(防火シャッター）-1（24）-検査結果</t>
  </si>
  <si>
    <t>13検査結果(防火シャッター）-1（24）-検査者番号</t>
  </si>
  <si>
    <t>13検査結果(防火シャッター）-1（24）-指摘の具体的内容等</t>
  </si>
  <si>
    <t>13検査結果(防火シャッター）-1（24）-改善策の具体的内容等</t>
  </si>
  <si>
    <t>13検査結果(防火シャッター）-1（24）-改善（予定）年月-年（令和）</t>
  </si>
  <si>
    <t>13検査結果(防火シャッター）-1（24）-改善（予定）年月-月</t>
  </si>
  <si>
    <t>13検査結果(防火シャッター）-1（24）-改善（予定）年月-状況</t>
  </si>
  <si>
    <t>13検査結果(防火シャッター）-1（25）-検査結果</t>
  </si>
  <si>
    <t>13検査結果(防火シャッター）-1（25）-検査者番号</t>
  </si>
  <si>
    <t>13検査結果(防火シャッター）-1（25）-指摘の具体的内容等</t>
  </si>
  <si>
    <t>13検査結果(防火シャッター）-1（25）-改善策の具体的内容等</t>
  </si>
  <si>
    <t>13検査結果(防火シャッター）-1（25）-改善（予定）年月-年（令和）</t>
  </si>
  <si>
    <t>13検査結果(防火シャッター）-1（25）-改善（予定）年月-月</t>
  </si>
  <si>
    <t>13検査結果(防火シャッター）-1（25）-改善（予定）年月-状況</t>
  </si>
  <si>
    <t>13検査結果(防火シャッター）-1（26）-検査結果</t>
  </si>
  <si>
    <t>13検査結果(防火シャッター）-1（26）-検査者番号</t>
  </si>
  <si>
    <t>13検査結果(防火シャッター）-1（26）-指摘の具体的内容等</t>
  </si>
  <si>
    <t>13検査結果(防火シャッター）-1（26）-改善策の具体的内容等</t>
  </si>
  <si>
    <t>13検査結果(防火シャッター）-1（26）-改善（予定）年月-年（令和）</t>
  </si>
  <si>
    <t>13検査結果(防火シャッター）-1（26）-改善（予定）年月-月</t>
  </si>
  <si>
    <t>13検査結果(防火シャッター）-1（26）-改善（予定）年月-状況</t>
  </si>
  <si>
    <t>13検査結果(防火シャッター）-1（27）-検査結果</t>
  </si>
  <si>
    <t>13検査結果(防火シャッター）-1（27）-検査者番号</t>
  </si>
  <si>
    <t>13検査結果(防火シャッター）-1（27）-指摘の具体的内容等</t>
  </si>
  <si>
    <t>13検査結果(防火シャッター）-1（27）-改善策の具体的内容等</t>
  </si>
  <si>
    <t>13検査結果(防火シャッター）-1（27）-改善（予定）年月-年（令和）</t>
  </si>
  <si>
    <t>13検査結果(防火シャッター）-1（27）-改善（予定）年月-月</t>
  </si>
  <si>
    <t>13検査結果(防火シャッター）-1（27）-改善（予定）年月-状況</t>
  </si>
  <si>
    <t>13検査結果(防火シャッター）-上記以外の検査項目等-1行目-番号</t>
  </si>
  <si>
    <t>13検査結果(防火シャッター）-上記以外の検査項目等-1行目-検査項目</t>
  </si>
  <si>
    <t>13検査結果(防火シャッター）-上記以外の検査項目等-1行目-検査事項</t>
  </si>
  <si>
    <t>13検査結果(防火シャッター）-上記以外の検査項目等-1行目-検査結果</t>
  </si>
  <si>
    <t>13検査結果(防火シャッター）-上記以外の検査項目等-1行目-検査者番号</t>
  </si>
  <si>
    <t>13検査結果(防火シャッター）-上記以外の検査項目等-1行目-指摘の具体的内容等</t>
  </si>
  <si>
    <t>13検査結果(防火シャッター）-上記以外の検査項目等-1行目-改善策の具体的内容等</t>
  </si>
  <si>
    <t>13検査結果(防火シャッター）-上記以外の検査項目等-1行目-改善（予定）年月-年（令和）</t>
  </si>
  <si>
    <t>13検査結果(防火シャッター）-上記以外の検査項目等-1行目-改善（予定）年月-月</t>
  </si>
  <si>
    <t>13検査結果(防火シャッター）-上記以外の検査項目等-1行目-改善（予定）年月-状況</t>
  </si>
  <si>
    <t>13検査結果(防火シャッター）-上記以外の検査項目等-2行目-番号</t>
  </si>
  <si>
    <t>13検査結果(防火シャッター）-上記以外の検査項目等-2行目-検査項目</t>
  </si>
  <si>
    <t>13検査結果(防火シャッター）-上記以外の検査項目等-2行目-検査事項</t>
  </si>
  <si>
    <t>13検査結果(防火シャッター）-上記以外の検査項目等-2行目-検査結果</t>
  </si>
  <si>
    <t>13検査結果(防火シャッター）-上記以外の検査項目等-2行目-検査者番号</t>
  </si>
  <si>
    <t>13検査結果(防火シャッター）-上記以外の検査項目等-2行目-指摘の具体的内容等</t>
  </si>
  <si>
    <t>13検査結果(防火シャッター）-上記以外の検査項目等-2行目-改善策の具体的内容等</t>
  </si>
  <si>
    <t>13検査結果(防火シャッター）-上記以外の検査項目等-2行目-改善（予定）年月-年（令和）</t>
  </si>
  <si>
    <t>13検査結果(防火シャッター）-上記以外の検査項目等-2行目-改善（予定）年月-月</t>
  </si>
  <si>
    <t>13検査結果(防火シャッター）-上記以外の検査項目等-2行目-改善（予定）年月-状況</t>
  </si>
  <si>
    <t>13検査結果(防火シャッター）-上記以外の検査項目等-3行目-番号</t>
  </si>
  <si>
    <t>13検査結果(防火シャッター）-上記以外の検査項目等-3行目-検査項目</t>
  </si>
  <si>
    <t>13検査結果(防火シャッター）-上記以外の検査項目等-3行目-検査事項</t>
  </si>
  <si>
    <t>13検査結果(防火シャッター）-上記以外の検査項目等-3行目-検査結果</t>
  </si>
  <si>
    <t>13検査結果(防火シャッター）-上記以外の検査項目等-3行目-検査者番号</t>
  </si>
  <si>
    <t>13検査結果(防火シャッター）-上記以外の検査項目等-3行目-指摘の具体的内容等</t>
  </si>
  <si>
    <t>13検査結果(防火シャッター）-上記以外の検査項目等-3行目-改善策の具体的内容等</t>
  </si>
  <si>
    <t>13検査結果(防火シャッター）-上記以外の検査項目等-3行目-改善（予定）年月-年（令和）</t>
  </si>
  <si>
    <t>13検査結果(防火シャッター）-上記以外の検査項目等-3行目-改善（予定）年月-月</t>
  </si>
  <si>
    <t>13検査結果(防火シャッター）-上記以外の検査項目等-3行目-改善（予定）年月-状況</t>
  </si>
  <si>
    <t>13検査結果(防火シャッター）-上記に記載のない事項-1行目-番号</t>
  </si>
  <si>
    <t>13検査結果(防火シャッター）-上記に記載のない事項-1行目-検査項目</t>
  </si>
  <si>
    <t>13検査結果(防火シャッター）-上記に記載のない事項-1行目-検査事項</t>
  </si>
  <si>
    <t>13検査結果(防火シャッター）-上記に記載のない事項-1行目-検査結果</t>
  </si>
  <si>
    <t>13検査結果(防火シャッター）-上記に記載のない事項-1行目-検査者番号</t>
  </si>
  <si>
    <t>13検査結果(防火シャッター）-上記に記載のない事項-1行目-指摘の具体的内容等</t>
  </si>
  <si>
    <t>13検査結果(防火シャッター）-上記に記載のない事項-1行目-改善策の具体的内容等</t>
  </si>
  <si>
    <t>13検査結果(防火シャッター）-上記に記載のない事項-1行目-改善（予定）年月-年（令和）</t>
  </si>
  <si>
    <t>13検査結果(防火シャッター）-上記に記載のない事項-1行目-改善（予定）年月-月</t>
  </si>
  <si>
    <t>13検査結果(防火シャッター）-上記に記載のない事項-1行目-改善（予定）年月-状況</t>
  </si>
  <si>
    <t>13検査結果(防火シャッター）-上記に記載のない事項-2行目-番号</t>
  </si>
  <si>
    <t>13検査結果(防火シャッター）-上記に記載のない事項-2行目-検査項目</t>
  </si>
  <si>
    <t>13検査結果(防火シャッター）-上記に記載のない事項-2行目-検査事項</t>
  </si>
  <si>
    <t>13検査結果(防火シャッター）-上記に記載のない事項-2行目-検査結果</t>
  </si>
  <si>
    <t>13検査結果(防火シャッター）-上記に記載のない事項-2行目-検査者番号</t>
  </si>
  <si>
    <t>13検査結果(防火シャッター）-上記に記載のない事項-2行目-指摘の具体的内容等</t>
  </si>
  <si>
    <t>13検査結果(防火シャッター）-上記に記載のない事項-2行目-改善策の具体的内容等</t>
  </si>
  <si>
    <t>13検査結果(防火シャッター）-上記に記載のない事項-2行目-改善（予定）年月-年（令和）</t>
  </si>
  <si>
    <t>13検査結果(防火シャッター）-上記に記載のない事項-2行目-改善（予定）年月-月</t>
  </si>
  <si>
    <t>13検査結果(防火シャッター）-上記に記載のない事項-2行目-改善（予定）年月-状況</t>
  </si>
  <si>
    <t>13検査結果(防火シャッター）-上記に記載のない事項-3行目-番号</t>
  </si>
  <si>
    <t>13検査結果(防火シャッター）-上記に記載のない事項-3行目-検査項目</t>
  </si>
  <si>
    <t>13検査結果(防火シャッター）-上記に記載のない事項-3行目-検査事項</t>
  </si>
  <si>
    <t>13検査結果(防火シャッター）-上記に記載のない事項-3行目-検査結果</t>
  </si>
  <si>
    <t>13検査結果(防火シャッター）-上記に記載のない事項-3行目-検査者番号</t>
  </si>
  <si>
    <t>13検査結果(防火シャッター）-上記に記載のない事項-3行目-指摘の具体的内容等</t>
  </si>
  <si>
    <t>13検査結果(防火シャッター）-上記に記載のない事項-3行目-改善策の具体的内容等</t>
  </si>
  <si>
    <t>13検査結果(防火シャッター）-上記に記載のない事項-3行目-改善（予定）年月-年（令和）</t>
  </si>
  <si>
    <t>13検査結果(防火シャッター）-上記に記載のない事項-3行目-改善（予定）年月-月</t>
  </si>
  <si>
    <t>13検査結果(防火シャッター）-上記に記載のない事項-3行目-改善（予定）年月-状況</t>
  </si>
  <si>
    <t>13検査結果(防火シャッター）-上記に記載のない事項-4行目-番号</t>
  </si>
  <si>
    <t>13検査結果(防火シャッター）-上記に記載のない事項-4行目-検査項目</t>
  </si>
  <si>
    <t>13検査結果(防火シャッター）-上記に記載のない事項-4行目-検査事項</t>
  </si>
  <si>
    <t>13検査結果(防火シャッター）-上記に記載のない事項-4行目-検査結果</t>
  </si>
  <si>
    <t>13検査結果(防火シャッター）-上記に記載のない事項-4行目-検査者番号</t>
  </si>
  <si>
    <t>13検査結果(防火シャッター）-上記に記載のない事項-4行目-指摘の具体的内容等</t>
  </si>
  <si>
    <t>13検査結果(防火シャッター）-上記に記載のない事項-4行目-改善策の具体的内容等</t>
  </si>
  <si>
    <t>13検査結果(防火シャッター）-上記に記載のない事項-4行目-改善（予定）年月-年（令和）</t>
  </si>
  <si>
    <t>13検査結果(防火シャッター）-上記に記載のない事項-4行目-改善（予定）年月-月</t>
  </si>
  <si>
    <t>13検査結果(防火シャッター）-上記に記載のない事項-4行目-改善（予定）年月-状況</t>
  </si>
  <si>
    <t>13検査結果(防火シャッター）-上記に記載のない事項-5行目-番号</t>
  </si>
  <si>
    <t>13検査結果(防火シャッター）-上記に記載のない事項-5行目-検査項目</t>
  </si>
  <si>
    <t>13検査結果(防火シャッター）-上記に記載のない事項-5行目-検査事項</t>
  </si>
  <si>
    <t>13検査結果(防火シャッター）-上記に記載のない事項-5行目-検査結果</t>
  </si>
  <si>
    <t>13検査結果(防火シャッター）-上記に記載のない事項-5行目-検査者番号</t>
  </si>
  <si>
    <t>13検査結果(防火シャッター）-上記に記載のない事項-5行目-指摘の具体的内容等</t>
  </si>
  <si>
    <t>13検査結果(防火シャッター）-上記に記載のない事項-5行目-改善策の具体的内容等</t>
  </si>
  <si>
    <t>13検査結果(防火シャッター）-上記に記載のない事項-5行目-改善（予定）年月-年（令和）</t>
  </si>
  <si>
    <t>13検査結果(防火シャッター）-上記に記載のない事項-5行目-改善（予定）年月-月</t>
  </si>
  <si>
    <t>13検査結果(防火シャッター）-上記に記載のない事項-5行目-改善（予定）年月-状況</t>
  </si>
  <si>
    <t>13検査結果(防火シャッター）-上記に記載のない事項-6行目-番号</t>
  </si>
  <si>
    <t>13検査結果(防火シャッター）-上記に記載のない事項-6行目-検査項目</t>
  </si>
  <si>
    <t>13検査結果(防火シャッター）-上記に記載のない事項-6行目-検査事項</t>
  </si>
  <si>
    <t>13検査結果(防火シャッター）-上記に記載のない事項-6行目-検査結果</t>
  </si>
  <si>
    <t>13検査結果(防火シャッター）-上記に記載のない事項-6行目-検査者番号</t>
  </si>
  <si>
    <t>13検査結果(防火シャッター）-上記に記載のない事項-6行目-指摘の具体的内容等</t>
  </si>
  <si>
    <t>13検査結果(防火シャッター）-上記に記載のない事項-6行目-改善策の具体的内容等</t>
  </si>
  <si>
    <t>13検査結果(防火シャッター）-上記に記載のない事項-6行目-改善（予定）年月-年（令和）</t>
  </si>
  <si>
    <t>13検査結果(防火シャッター）-上記に記載のない事項-6行目-改善（予定）年月-月</t>
  </si>
  <si>
    <t>13検査結果(防火シャッター）-上記に記載のない事項-6行目-改善（予定）年月-状況</t>
  </si>
  <si>
    <t>13検査結果(防火シャッター）-上記に記載のない事項-7行目-番号</t>
  </si>
  <si>
    <t>13検査結果(防火シャッター）-上記に記載のない事項-7行目-検査項目</t>
  </si>
  <si>
    <t>13検査結果(防火シャッター）-上記に記載のない事項-7行目-検査事項</t>
  </si>
  <si>
    <t>13検査結果(防火シャッター）-上記に記載のない事項-7行目-検査結果</t>
  </si>
  <si>
    <t>13検査結果(防火シャッター）-上記に記載のない事項-7行目-検査者番号</t>
  </si>
  <si>
    <t>13検査結果(防火シャッター）-上記に記載のない事項-7行目-指摘の具体的内容等</t>
  </si>
  <si>
    <t>13検査結果(防火シャッター）-上記に記載のない事項-7行目-改善策の具体的内容等</t>
  </si>
  <si>
    <t>13検査結果(防火シャッター）-上記に記載のない事項-7行目-改善（予定）年月-年（令和）</t>
  </si>
  <si>
    <t>13検査結果(防火シャッター）-上記に記載のない事項-7行目-改善（予定）年月-月</t>
  </si>
  <si>
    <t>13検査結果(防火シャッター）-上記に記載のない事項-7行目-改善（予定）年月-状況</t>
  </si>
  <si>
    <t>13検査結果(防火シャッター）-上記に記載のない事項-8行目-番号</t>
  </si>
  <si>
    <t>13検査結果(防火シャッター）-上記に記載のない事項-8行目-検査項目</t>
  </si>
  <si>
    <t>13検査結果(防火シャッター）-上記に記載のない事項-8行目-検査事項</t>
  </si>
  <si>
    <t>13検査結果(防火シャッター）-上記に記載のない事項-8行目-検査結果</t>
  </si>
  <si>
    <t>13検査結果(防火シャッター）-上記に記載のない事項-8行目-検査者番号</t>
  </si>
  <si>
    <t>13検査結果(防火シャッター）-上記に記載のない事項-8行目-指摘の具体的内容等</t>
  </si>
  <si>
    <t>13検査結果(防火シャッター）-上記に記載のない事項-8行目-改善策の具体的内容等</t>
  </si>
  <si>
    <t>13検査結果(防火シャッター）-上記に記載のない事項-8行目-改善（予定）年月-年（令和）</t>
  </si>
  <si>
    <t>13検査結果(防火シャッター）-上記に記載のない事項-8行目-改善（予定）年月-月</t>
  </si>
  <si>
    <t>13検査結果(防火シャッター）-上記に記載のない事項-8行目-改善（予定）年月-状況</t>
  </si>
  <si>
    <t>13検査結果(防火シャッター）-上記に記載のない事項-9行目-番号</t>
  </si>
  <si>
    <t>13検査結果(防火シャッター）-上記に記載のない事項-9行目-検査項目</t>
  </si>
  <si>
    <t>13検査結果(防火シャッター）-上記に記載のない事項-9行目-検査事項</t>
  </si>
  <si>
    <t>13検査結果(防火シャッター）-上記に記載のない事項-9行目-検査結果</t>
  </si>
  <si>
    <t>13検査結果(防火シャッター）-上記に記載のない事項-9行目-検査者番号</t>
  </si>
  <si>
    <t>13検査結果(防火シャッター）-上記に記載のない事項-9行目-指摘の具体的内容等</t>
  </si>
  <si>
    <t>13検査結果(防火シャッター）-上記に記載のない事項-9行目-改善策の具体的内容等</t>
  </si>
  <si>
    <t>13検査結果(防火シャッター）-上記に記載のない事項-9行目-改善（予定）年月-年（令和）</t>
  </si>
  <si>
    <t>13検査結果(防火シャッター）-上記に記載のない事項-9行目-改善（予定）年月-月</t>
  </si>
  <si>
    <t>13検査結果(防火シャッター）-上記に記載のない事項-9行目-改善（予定）年月-状況</t>
  </si>
  <si>
    <t>13検査結果(防火シャッター）-上記に記載のない事項-10行目-番号</t>
  </si>
  <si>
    <t>13検査結果(防火シャッター）-上記に記載のない事項-10行目-検査項目</t>
  </si>
  <si>
    <t>13検査結果(防火シャッター）-上記に記載のない事項-10行目-検査事項</t>
  </si>
  <si>
    <t>13検査結果(防火シャッター）-上記に記載のない事項-10行目-検査結果</t>
  </si>
  <si>
    <t>13検査結果(防火シャッター）-上記に記載のない事項-10行目-検査者番号</t>
  </si>
  <si>
    <t>13検査結果(防火シャッター）-上記に記載のない事項-10行目-指摘の具体的内容等</t>
  </si>
  <si>
    <t>13検査結果(防火シャッター）-上記に記載のない事項-10行目-改善策の具体的内容等</t>
  </si>
  <si>
    <t>13検査結果(防火シャッター）-上記に記載のない事項-10行目-改善（予定）年月-年（令和）</t>
  </si>
  <si>
    <t>13検査結果(防火シャッター）-上記に記載のない事項-10行目-改善（予定）年月-月</t>
  </si>
  <si>
    <t>13検査結果(防火シャッター）-上記に記載のない事項-10行目-改善（予定）年月-状況</t>
  </si>
  <si>
    <t>13検査結果(防火シャッター）-上記に記載のない事項-11行目-番号</t>
  </si>
  <si>
    <t>13検査結果(防火シャッター）-上記に記載のない事項-11行目-検査項目</t>
  </si>
  <si>
    <t>13検査結果(防火シャッター）-上記に記載のない事項-11行目-検査事項</t>
  </si>
  <si>
    <t>13検査結果(防火シャッター）-上記に記載のない事項-11行目-検査結果</t>
  </si>
  <si>
    <t>13検査結果(防火シャッター）-上記に記載のない事項-11行目-検査者番号</t>
  </si>
  <si>
    <t>13検査結果(防火シャッター）-上記に記載のない事項-11行目-指摘の具体的内容等</t>
  </si>
  <si>
    <t>13検査結果(防火シャッター）-上記に記載のない事項-11行目-改善策の具体的内容等</t>
  </si>
  <si>
    <t>13検査結果(防火シャッター）-上記に記載のない事項-11行目-改善（予定）年月-年（令和）</t>
  </si>
  <si>
    <t>13検査結果(防火シャッター）-上記に記載のない事項-11行目-改善（予定）年月-月</t>
  </si>
  <si>
    <t>13検査結果(防火シャッター）-上記に記載のない事項-11行目-改善（予定）年月-状況</t>
  </si>
  <si>
    <t>13検査結果(防火シャッター）-上記に記載のない事項-12行目-番号</t>
  </si>
  <si>
    <t>13検査結果(防火シャッター）-上記に記載のない事項-12行目-検査項目</t>
  </si>
  <si>
    <t>13検査結果(防火シャッター）-上記に記載のない事項-12行目-検査事項</t>
  </si>
  <si>
    <t>13検査結果(防火シャッター）-上記に記載のない事項-12行目-検査結果</t>
  </si>
  <si>
    <t>13検査結果(防火シャッター）-上記に記載のない事項-12行目-検査者番号</t>
  </si>
  <si>
    <t>13検査結果(防火シャッター）-上記に記載のない事項-12行目-指摘の具体的内容等</t>
  </si>
  <si>
    <t>13検査結果(防火シャッター）-上記に記載のない事項-12行目-改善策の具体的内容等</t>
  </si>
  <si>
    <t>13検査結果(防火シャッター）-上記に記載のない事項-12行目-改善（予定）年月-年（令和）</t>
  </si>
  <si>
    <t>13検査結果(防火シャッター）-上記に記載のない事項-12行目-改善（予定）年月-月</t>
  </si>
  <si>
    <t>13検査結果(防火シャッター）-上記に記載のない事項-12行目-改善（予定）年月-状況</t>
  </si>
  <si>
    <t>13検査結果(防火シャッター）-上記に記載のない事項-13行目-番号</t>
  </si>
  <si>
    <t>13検査結果(防火シャッター）-上記に記載のない事項-13行目-検査項目</t>
  </si>
  <si>
    <t>13検査結果(防火シャッター）-上記に記載のない事項-13行目-検査事項</t>
  </si>
  <si>
    <t>13検査結果(防火シャッター）-上記に記載のない事項-13行目-検査結果</t>
  </si>
  <si>
    <t>13検査結果(防火シャッター）-上記に記載のない事項-13行目-検査者番号</t>
  </si>
  <si>
    <t>13検査結果(防火シャッター）-上記に記載のない事項-13行目-指摘の具体的内容等</t>
  </si>
  <si>
    <t>13検査結果(防火シャッター）-上記に記載のない事項-13行目-改善策の具体的内容等</t>
  </si>
  <si>
    <t>13検査結果(防火シャッター）-上記に記載のない事項-13行目-改善（予定）年月-年（令和）</t>
  </si>
  <si>
    <t>13検査結果(防火シャッター）-上記に記載のない事項-13行目-改善（予定）年月-月</t>
  </si>
  <si>
    <t>13検査結果(防火シャッター）-上記に記載のない事項-13行目-改善（予定）年月-状況</t>
  </si>
  <si>
    <t>13検査結果(防火シャッター）-上記に記載のない事項-14行目-番号</t>
  </si>
  <si>
    <t>13検査結果(防火シャッター）-上記に記載のない事項-14行目-検査項目</t>
  </si>
  <si>
    <t>13検査結果(防火シャッター）-上記に記載のない事項-14行目-検査事項</t>
  </si>
  <si>
    <t>13検査結果(防火シャッター）-上記に記載のない事項-14行目-検査結果</t>
  </si>
  <si>
    <t>13検査結果(防火シャッター）-上記に記載のない事項-14行目-検査者番号</t>
  </si>
  <si>
    <t>13検査結果(防火シャッター）-上記に記載のない事項-14行目-指摘の具体的内容等</t>
  </si>
  <si>
    <t>13検査結果(防火シャッター）-上記に記載のない事項-14行目-改善策の具体的内容等</t>
  </si>
  <si>
    <t>13検査結果(防火シャッター）-上記に記載のない事項-14行目-改善（予定）年月-年（令和）</t>
  </si>
  <si>
    <t>13検査結果(防火シャッター）-上記に記載のない事項-14行目-改善（予定）年月-月</t>
  </si>
  <si>
    <t>13検査結果(防火シャッター）-上記に記載のない事項-14行目-改善（予定）年月-状況</t>
  </si>
  <si>
    <t>13検査結果(防火シャッター）-上記に記載のない事項-15行目-番号</t>
  </si>
  <si>
    <t>13検査結果(防火シャッター）-上記に記載のない事項-15行目-検査項目</t>
  </si>
  <si>
    <t>13検査結果(防火シャッター）-上記に記載のない事項-15行目-検査事項</t>
  </si>
  <si>
    <t>13検査結果(防火シャッター）-上記に記載のない事項-15行目-検査結果</t>
  </si>
  <si>
    <t>13検査結果(防火シャッター）-上記に記載のない事項-15行目-検査者番号</t>
  </si>
  <si>
    <t>13検査結果(防火シャッター）-上記に記載のない事項-15行目-指摘の具体的内容等</t>
  </si>
  <si>
    <t>13検査結果(防火シャッター）-上記に記載のない事項-15行目-改善策の具体的内容等</t>
  </si>
  <si>
    <t>13検査結果(防火シャッター）-上記に記載のない事項-15行目-改善（予定）年月-年（令和）</t>
  </si>
  <si>
    <t>13検査結果(防火シャッター）-上記に記載のない事項-15行目-改善（予定）年月-月</t>
  </si>
  <si>
    <t>13検査結果(防火シャッター）-上記に記載のない事項-15行目-改善（予定）年月-状況</t>
  </si>
  <si>
    <t>14検査結果(耐火クロススクリーン）-1（1）-検査結果</t>
  </si>
  <si>
    <t>14検査結果(耐火クロススクリーン）-1（1）-検査者番号</t>
  </si>
  <si>
    <t>14検査結果(耐火クロススクリーン）-1（1）-指摘の具体的内容等</t>
  </si>
  <si>
    <t>14検査結果(耐火クロススクリーン）-1（1）-改善策の具体的内容等</t>
  </si>
  <si>
    <t>14検査結果(耐火クロススクリーン）-1（1）-改善（予定）年月-年（令和）</t>
  </si>
  <si>
    <t>14検査結果(耐火クロススクリーン）-1（1）-改善（予定）年月-月</t>
  </si>
  <si>
    <t>14検査結果(耐火クロススクリーン）-1（1）-改善（予定）年月-状況</t>
  </si>
  <si>
    <t>14検査結果(耐火クロススクリーン）-1（2）-検査結果</t>
  </si>
  <si>
    <t>14検査結果(耐火クロススクリーン）-1（2）-検査者番号</t>
  </si>
  <si>
    <t>14検査結果(耐火クロススクリーン）-1（2）-指摘の具体的内容等</t>
  </si>
  <si>
    <t>14検査結果(耐火クロススクリーン）-1（2）-改善策の具体的内容等</t>
  </si>
  <si>
    <t>14検査結果(耐火クロススクリーン）-1（2）-改善（予定）年月-年（令和）</t>
  </si>
  <si>
    <t>14検査結果(耐火クロススクリーン）-1（2）-改善（予定）年月-月</t>
  </si>
  <si>
    <t>14検査結果(耐火クロススクリーン）-1（2）-改善（予定）年月-状況</t>
  </si>
  <si>
    <t>14検査結果(耐火クロススクリーン）-1（3）-検査結果</t>
  </si>
  <si>
    <t>14検査結果(耐火クロススクリーン）-1（3）-検査者番号</t>
  </si>
  <si>
    <t>14検査結果(耐火クロススクリーン）-1（3）-指摘の具体的内容等</t>
  </si>
  <si>
    <t>14検査結果(耐火クロススクリーン）-1（3）-改善策の具体的内容等</t>
  </si>
  <si>
    <t>14検査結果(耐火クロススクリーン）-1（3）-改善（予定）年月-年（令和）</t>
  </si>
  <si>
    <t>14検査結果(耐火クロススクリーン）-1（3）-改善（予定）年月-月</t>
  </si>
  <si>
    <t>14検査結果(耐火クロススクリーン）-1（3）-改善（予定）年月-状況</t>
  </si>
  <si>
    <t>14検査結果(耐火クロススクリーン）-1（4）-検査結果</t>
  </si>
  <si>
    <t>14検査結果(耐火クロススクリーン）-1（4）-検査者番号</t>
  </si>
  <si>
    <t>14検査結果(耐火クロススクリーン）-1（4）-指摘の具体的内容等</t>
  </si>
  <si>
    <t>14検査結果(耐火クロススクリーン）-1（4）-改善策の具体的内容等</t>
  </si>
  <si>
    <t>14検査結果(耐火クロススクリーン）-1（4）-改善（予定）年月-年（令和）</t>
  </si>
  <si>
    <t>14検査結果(耐火クロススクリーン）-1（4）-改善（予定）年月-月</t>
  </si>
  <si>
    <t>14検査結果(耐火クロススクリーン）-1（4）-改善（予定）年月-状況</t>
  </si>
  <si>
    <t>14検査結果(耐火クロススクリーン）-1（5）-検査結果</t>
  </si>
  <si>
    <t>14検査結果(耐火クロススクリーン）-1（5）-検査者番号</t>
  </si>
  <si>
    <t>14検査結果(耐火クロススクリーン）-1（5）-指摘の具体的内容等</t>
  </si>
  <si>
    <t>14検査結果(耐火クロススクリーン）-1（5）-改善策の具体的内容等</t>
  </si>
  <si>
    <t>14検査結果(耐火クロススクリーン）-1（5）-改善（予定）年月-年（令和）</t>
  </si>
  <si>
    <t>14検査結果(耐火クロススクリーン）-1（5）-改善（予定）年月-月</t>
  </si>
  <si>
    <t>14検査結果(耐火クロススクリーン）-1（5）-改善（予定）年月-状況</t>
  </si>
  <si>
    <t>14検査結果(耐火クロススクリーン）-1（6）-検査結果</t>
  </si>
  <si>
    <t>14検査結果(耐火クロススクリーン）-1（6）-検査者番号</t>
  </si>
  <si>
    <t>14検査結果(耐火クロススクリーン）-1（6）-指摘の具体的内容等</t>
  </si>
  <si>
    <t>14検査結果(耐火クロススクリーン）-1（6）-改善策の具体的内容等</t>
  </si>
  <si>
    <t>14検査結果(耐火クロススクリーン）-1（6）-改善（予定）年月-年（令和）</t>
  </si>
  <si>
    <t>14検査結果(耐火クロススクリーン）-1（6）-改善（予定）年月-月</t>
  </si>
  <si>
    <t>14検査結果(耐火クロススクリーン）-1（6）-改善（予定）年月-状況</t>
  </si>
  <si>
    <t>14検査結果(耐火クロススクリーン）-1（7）-検査結果</t>
  </si>
  <si>
    <t>14検査結果(耐火クロススクリーン）-1（7）-検査者番号</t>
  </si>
  <si>
    <t>14検査結果(耐火クロススクリーン）-1（7）-指摘の具体的内容等</t>
  </si>
  <si>
    <t>14検査結果(耐火クロススクリーン）-1（7）-改善策の具体的内容等</t>
  </si>
  <si>
    <t>14検査結果(耐火クロススクリーン）-1（7）-改善（予定）年月-年（令和）</t>
  </si>
  <si>
    <t>14検査結果(耐火クロススクリーン）-1（7）-改善（予定）年月-月</t>
  </si>
  <si>
    <t>14検査結果(耐火クロススクリーン）-1（7）-改善（予定）年月-状況</t>
  </si>
  <si>
    <t>14検査結果(耐火クロススクリーン）-1（8）-検査結果</t>
  </si>
  <si>
    <t>14検査結果(耐火クロススクリーン）-1（8）-検査者番号</t>
  </si>
  <si>
    <t>14検査結果(耐火クロススクリーン）-1（8）-指摘の具体的内容等</t>
  </si>
  <si>
    <t>14検査結果(耐火クロススクリーン）-1（8）-改善策の具体的内容等</t>
  </si>
  <si>
    <t>14検査結果(耐火クロススクリーン）-1（8）-改善（予定）年月-年（令和）</t>
  </si>
  <si>
    <t>14検査結果(耐火クロススクリーン）-1（8）-改善（予定）年月-月</t>
  </si>
  <si>
    <t>14検査結果(耐火クロススクリーン）-1（8）-改善（予定）年月-状況</t>
  </si>
  <si>
    <t>14検査結果(耐火クロススクリーン）-1（9）-検査結果</t>
  </si>
  <si>
    <t>14検査結果(耐火クロススクリーン）-1（9）-検査者番号</t>
  </si>
  <si>
    <t>14検査結果(耐火クロススクリーン）-1（9）-指摘の具体的内容等</t>
  </si>
  <si>
    <t>14検査結果(耐火クロススクリーン）-1（9）-改善策の具体的内容等</t>
  </si>
  <si>
    <t>14検査結果(耐火クロススクリーン）-1（9）-改善（予定）年月-年（令和）</t>
  </si>
  <si>
    <t>14検査結果(耐火クロススクリーン）-1（9）-改善（予定）年月-月</t>
  </si>
  <si>
    <t>14検査結果(耐火クロススクリーン）-1（9）-改善（予定）年月-状況</t>
  </si>
  <si>
    <t>14検査結果(耐火クロススクリーン）-1（10）-検査結果</t>
  </si>
  <si>
    <t>14検査結果(耐火クロススクリーン）-1（10）-検査者番号</t>
  </si>
  <si>
    <t>14検査結果(耐火クロススクリーン）-1（10）-指摘の具体的内容等</t>
  </si>
  <si>
    <t>14検査結果(耐火クロススクリーン）-1（10）-改善策の具体的内容等</t>
  </si>
  <si>
    <t>14検査結果(耐火クロススクリーン）-1（10）-改善（予定）年月-年（令和）</t>
  </si>
  <si>
    <t>14検査結果(耐火クロススクリーン）-1（10）-改善（予定）年月-月</t>
  </si>
  <si>
    <t>14検査結果(耐火クロススクリーン）-1（10）-改善（予定）年月-状況</t>
  </si>
  <si>
    <t>14検査結果(耐火クロススクリーン）-1（11）-検査結果</t>
  </si>
  <si>
    <t>14検査結果(耐火クロススクリーン）-1（11）-検査者番号</t>
  </si>
  <si>
    <t>14検査結果(耐火クロススクリーン）-1（11）-指摘の具体的内容等</t>
  </si>
  <si>
    <t>14検査結果(耐火クロススクリーン）-1（11）-改善策の具体的内容等</t>
  </si>
  <si>
    <t>14検査結果(耐火クロススクリーン）-1（11）-改善（予定）年月-年（令和）</t>
  </si>
  <si>
    <t>14検査結果(耐火クロススクリーン）-1（11）-改善（予定）年月-月</t>
  </si>
  <si>
    <t>14検査結果(耐火クロススクリーン）-1（11）-改善（予定）年月-状況</t>
  </si>
  <si>
    <t>14検査結果(耐火クロススクリーン）-1（12）-検査結果</t>
  </si>
  <si>
    <t>14検査結果(耐火クロススクリーン）-1（12）-検査者番号</t>
  </si>
  <si>
    <t>14検査結果(耐火クロススクリーン）-1（12）-指摘の具体的内容等</t>
  </si>
  <si>
    <t>14検査結果(耐火クロススクリーン）-1（12）-改善策の具体的内容等</t>
  </si>
  <si>
    <t>14検査結果(耐火クロススクリーン）-1（12）-改善（予定）年月-年（令和）</t>
  </si>
  <si>
    <t>14検査結果(耐火クロススクリーン）-1（12）-改善（予定）年月-月</t>
  </si>
  <si>
    <t>14検査結果(耐火クロススクリーン）-1（12）-改善（予定）年月-状況</t>
  </si>
  <si>
    <t>14検査結果(耐火クロススクリーン）-1（13）-検査結果</t>
  </si>
  <si>
    <t>14検査結果(耐火クロススクリーン）-1（13）-検査者番号</t>
  </si>
  <si>
    <t>14検査結果(耐火クロススクリーン）-1（13）-指摘の具体的内容等</t>
  </si>
  <si>
    <t>14検査結果(耐火クロススクリーン）-1（13）-改善策の具体的内容等</t>
  </si>
  <si>
    <t>14検査結果(耐火クロススクリーン）-1（13）-改善（予定）年月-年（令和）</t>
  </si>
  <si>
    <t>14検査結果(耐火クロススクリーン）-1（13）-改善（予定）年月-月</t>
  </si>
  <si>
    <t>14検査結果(耐火クロススクリーン）-1（13）-改善（予定）年月-状況</t>
  </si>
  <si>
    <t>14検査結果(耐火クロススクリーン）-1（14）-検査結果</t>
  </si>
  <si>
    <t>14検査結果(耐火クロススクリーン）-1（14）-検査者番号</t>
  </si>
  <si>
    <t>14検査結果(耐火クロススクリーン）-1（14）-指摘の具体的内容等</t>
  </si>
  <si>
    <t>14検査結果(耐火クロススクリーン）-1（14）-改善策の具体的内容等</t>
  </si>
  <si>
    <t>14検査結果(耐火クロススクリーン）-1（14）-改善（予定）年月-年（令和）</t>
  </si>
  <si>
    <t>14検査結果(耐火クロススクリーン）-1（14）-改善（予定）年月-月</t>
  </si>
  <si>
    <t>14検査結果(耐火クロススクリーン）-1（14）-改善（予定）年月-状況</t>
  </si>
  <si>
    <t>14検査結果(耐火クロススクリーン）-1（15）-検査結果</t>
  </si>
  <si>
    <t>14検査結果(耐火クロススクリーン）-1（15）-検査者番号</t>
  </si>
  <si>
    <t>14検査結果(耐火クロススクリーン）-1（15）-指摘の具体的内容等</t>
  </si>
  <si>
    <t>14検査結果(耐火クロススクリーン）-1（15）-改善策の具体的内容等</t>
  </si>
  <si>
    <t>14検査結果(耐火クロススクリーン）-1（15）-改善（予定）年月-年（令和）</t>
  </si>
  <si>
    <t>14検査結果(耐火クロススクリーン）-1（15）-改善（予定）年月-月</t>
  </si>
  <si>
    <t>14検査結果(耐火クロススクリーン）-1（15）-改善（予定）年月-状況</t>
  </si>
  <si>
    <t>14検査結果(耐火クロススクリーン）-1（16）-検査結果</t>
  </si>
  <si>
    <t>14検査結果(耐火クロススクリーン）-1（16）-検査者番号</t>
  </si>
  <si>
    <t>14検査結果(耐火クロススクリーン）-1（16）-指摘の具体的内容等</t>
  </si>
  <si>
    <t>14検査結果(耐火クロススクリーン）-1（16）-改善策の具体的内容等</t>
  </si>
  <si>
    <t>14検査結果(耐火クロススクリーン）-1（16）-改善（予定）年月-年（令和）</t>
  </si>
  <si>
    <t>14検査結果(耐火クロススクリーン）-1（16）-改善（予定）年月-月</t>
  </si>
  <si>
    <t>14検査結果(耐火クロススクリーン）-1（16）-改善（予定）年月-状況</t>
  </si>
  <si>
    <t>14検査結果(耐火クロススクリーン）-1（17）-検査結果</t>
  </si>
  <si>
    <t>14検査結果(耐火クロススクリーン）-1（17）-検査者番号</t>
  </si>
  <si>
    <t>14検査結果(耐火クロススクリーン）-1（17）-指摘の具体的内容等</t>
  </si>
  <si>
    <t>14検査結果(耐火クロススクリーン）-1（17）-改善策の具体的内容等</t>
  </si>
  <si>
    <t>14検査結果(耐火クロススクリーン）-1（17）-改善（予定）年月-年（令和）</t>
  </si>
  <si>
    <t>14検査結果(耐火クロススクリーン）-1（17）-改善（予定）年月-月</t>
  </si>
  <si>
    <t>14検査結果(耐火クロススクリーン）-1（17）-改善（予定）年月-状況</t>
  </si>
  <si>
    <t>14検査結果(耐火クロススクリーン）-1（18）-検査結果</t>
  </si>
  <si>
    <t>14検査結果(耐火クロススクリーン）-1（18）-検査者番号</t>
  </si>
  <si>
    <t>14検査結果(耐火クロススクリーン）-1（18）-指摘の具体的内容等</t>
  </si>
  <si>
    <t>14検査結果(耐火クロススクリーン）-1（18）-改善策の具体的内容等</t>
  </si>
  <si>
    <t>14検査結果(耐火クロススクリーン）-1（18）-改善（予定）年月-年（令和）</t>
  </si>
  <si>
    <t>14検査結果(耐火クロススクリーン）-1（18）-改善（予定）年月-月</t>
  </si>
  <si>
    <t>14検査結果(耐火クロススクリーン）-1（18）-改善（予定）年月-状況</t>
  </si>
  <si>
    <t>14検査結果(耐火クロススクリーン）-1（19）-検査結果</t>
  </si>
  <si>
    <t>14検査結果(耐火クロススクリーン）-1（19）-検査者番号</t>
  </si>
  <si>
    <t>14検査結果(耐火クロススクリーン）-1（19）-指摘の具体的内容等</t>
  </si>
  <si>
    <t>14検査結果(耐火クロススクリーン）-1（19）-改善策の具体的内容等</t>
  </si>
  <si>
    <t>14検査結果(耐火クロススクリーン）-1（19）-改善（予定）年月-年（令和）</t>
  </si>
  <si>
    <t>14検査結果(耐火クロススクリーン）-1（19）-改善（予定）年月-月</t>
  </si>
  <si>
    <t>14検査結果(耐火クロススクリーン）-1（19）-改善（予定）年月-状況</t>
  </si>
  <si>
    <t>14検査結果(耐火クロススクリーン）-1（20）-検査結果</t>
  </si>
  <si>
    <t>14検査結果(耐火クロススクリーン）-1（20）-検査者番号</t>
  </si>
  <si>
    <t>14検査結果(耐火クロススクリーン）-1（20）-指摘の具体的内容等</t>
  </si>
  <si>
    <t>14検査結果(耐火クロススクリーン）-1（20）-改善策の具体的内容等</t>
  </si>
  <si>
    <t>14検査結果(耐火クロススクリーン）-1（20）-改善（予定）年月-年（令和）</t>
  </si>
  <si>
    <t>14検査結果(耐火クロススクリーン）-1（20）-改善（予定）年月-月</t>
  </si>
  <si>
    <t>14検査結果(耐火クロススクリーン）-1（20）-改善（予定）年月-状況</t>
  </si>
  <si>
    <t>14検査結果(耐火クロススクリーン）-1（21）-検査結果</t>
  </si>
  <si>
    <t>14検査結果(耐火クロススクリーン）-1（21）-検査者番号</t>
  </si>
  <si>
    <t>14検査結果(耐火クロススクリーン）-1（21）-指摘の具体的内容等</t>
  </si>
  <si>
    <t>14検査結果(耐火クロススクリーン）-1（21）-改善策の具体的内容等</t>
  </si>
  <si>
    <t>14検査結果(耐火クロススクリーン）-1（21）-改善（予定）年月-年（令和）</t>
  </si>
  <si>
    <t>14検査結果(耐火クロススクリーン）-1（21）-改善（予定）年月-月</t>
  </si>
  <si>
    <t>14検査結果(耐火クロススクリーン）-1（21）-改善（予定）年月-状況</t>
  </si>
  <si>
    <t>14検査結果(耐火クロススクリーン）-1（22）-検査結果</t>
  </si>
  <si>
    <t>14検査結果(耐火クロススクリーン）-1（22）-検査者番号</t>
  </si>
  <si>
    <t>14検査結果(耐火クロススクリーン）-1（22）-指摘の具体的内容等</t>
  </si>
  <si>
    <t>14検査結果(耐火クロススクリーン）-1（22）-改善策の具体的内容等</t>
  </si>
  <si>
    <t>14検査結果(耐火クロススクリーン）-1（22）-改善（予定）年月-年（令和）</t>
  </si>
  <si>
    <t>14検査結果(耐火クロススクリーン）-1（22）-改善（予定）年月-月</t>
  </si>
  <si>
    <t>14検査結果(耐火クロススクリーン）-1（22）-改善（予定）年月-状況</t>
  </si>
  <si>
    <t>14検査結果(耐火クロススクリーン）-1（23）-検査結果</t>
  </si>
  <si>
    <t>14検査結果(耐火クロススクリーン）-1（23）-検査者番号</t>
  </si>
  <si>
    <t>14検査結果(耐火クロススクリーン）-1（23）-指摘の具体的内容等</t>
  </si>
  <si>
    <t>14検査結果(耐火クロススクリーン）-1（23）-改善策の具体的内容等</t>
  </si>
  <si>
    <t>14検査結果(耐火クロススクリーン）-1（23）-改善（予定）年月-年（令和）</t>
  </si>
  <si>
    <t>14検査結果(耐火クロススクリーン）-1（23）-改善（予定）年月-月</t>
  </si>
  <si>
    <t>14検査結果(耐火クロススクリーン）-1（23）-改善（予定）年月-状況</t>
  </si>
  <si>
    <t>14検査結果(耐火クロススクリーン）-上記以外の検査項目等-1行目-番号</t>
  </si>
  <si>
    <t>14検査結果(耐火クロススクリーン）-上記以外の検査項目等-1行目-検査項目</t>
  </si>
  <si>
    <t>14検査結果(耐火クロススクリーン）-上記以外の検査項目等-1行目-検査事項</t>
  </si>
  <si>
    <t>14検査結果(耐火クロススクリーン）-上記以外の検査項目等-1行目-検査結果</t>
  </si>
  <si>
    <t>14検査結果(耐火クロススクリーン）-上記以外の検査項目等-1行目-検査者番号</t>
  </si>
  <si>
    <t>14検査結果(耐火クロススクリーン）-上記以外の検査項目等-1行目-指摘の具体的内容等</t>
  </si>
  <si>
    <t>14検査結果(耐火クロススクリーン）-上記以外の検査項目等-1行目-改善策の具体的内容等</t>
  </si>
  <si>
    <t>14検査結果(耐火クロススクリーン）-上記以外の検査項目等-1行目-改善（予定）年月-年（令和）</t>
  </si>
  <si>
    <t>14検査結果(耐火クロススクリーン）-上記以外の検査項目等-1行目-改善（予定）年月-月</t>
  </si>
  <si>
    <t>14検査結果(耐火クロススクリーン）-上記以外の検査項目等-1行目-改善（予定）年月-状況</t>
  </si>
  <si>
    <t>14検査結果(耐火クロススクリーン）-上記以外の検査項目等-2行目-番号</t>
  </si>
  <si>
    <t>14検査結果(耐火クロススクリーン）-上記以外の検査項目等-2行目-検査項目</t>
  </si>
  <si>
    <t>14検査結果(耐火クロススクリーン）-上記以外の検査項目等-2行目-検査事項</t>
  </si>
  <si>
    <t>14検査結果(耐火クロススクリーン）-上記以外の検査項目等-2行目-検査結果</t>
  </si>
  <si>
    <t>14検査結果(耐火クロススクリーン）-上記以外の検査項目等-2行目-検査者番号</t>
  </si>
  <si>
    <t>14検査結果(耐火クロススクリーン）-上記以外の検査項目等-2行目-指摘の具体的内容等</t>
  </si>
  <si>
    <t>14検査結果(耐火クロススクリーン）-上記以外の検査項目等-2行目-改善策の具体的内容等</t>
  </si>
  <si>
    <t>14検査結果(耐火クロススクリーン）-上記以外の検査項目等-2行目-改善（予定）年月-年（令和）</t>
  </si>
  <si>
    <t>14検査結果(耐火クロススクリーン）-上記以外の検査項目等-2行目-改善（予定）年月-月</t>
  </si>
  <si>
    <t>14検査結果(耐火クロススクリーン）-上記以外の検査項目等-2行目-改善（予定）年月-状況</t>
  </si>
  <si>
    <t>14検査結果(耐火クロススクリーン）-上記以外の検査項目等-3行目-番号</t>
  </si>
  <si>
    <t>14検査結果(耐火クロススクリーン）-上記以外の検査項目等-3行目-検査項目</t>
  </si>
  <si>
    <t>14検査結果(耐火クロススクリーン）-上記以外の検査項目等-3行目-検査事項</t>
  </si>
  <si>
    <t>14検査結果(耐火クロススクリーン）-上記以外の検査項目等-3行目-検査結果</t>
  </si>
  <si>
    <t>14検査結果(耐火クロススクリーン）-上記以外の検査項目等-3行目-検査者番号</t>
  </si>
  <si>
    <t>14検査結果(耐火クロススクリーン）-上記以外の検査項目等-3行目-指摘の具体的内容等</t>
  </si>
  <si>
    <t>14検査結果(耐火クロススクリーン）-上記以外の検査項目等-3行目-改善策の具体的内容等</t>
  </si>
  <si>
    <t>14検査結果(耐火クロススクリーン）-上記以外の検査項目等-3行目-改善（予定）年月-年（令和）</t>
  </si>
  <si>
    <t>14検査結果(耐火クロススクリーン）-上記以外の検査項目等-3行目-改善（予定）年月-月</t>
  </si>
  <si>
    <t>14検査結果(耐火クロススクリーン）-上記以外の検査項目等-3行目-改善（予定）年月-状況</t>
  </si>
  <si>
    <t>14検査結果(耐火クロススクリーン）-上記に記載のない事項-1行目-番号</t>
  </si>
  <si>
    <t>14検査結果(耐火クロススクリーン）-上記に記載のない事項-1行目-検査項目</t>
  </si>
  <si>
    <t>14検査結果(耐火クロススクリーン）-上記に記載のない事項-1行目-検査事項</t>
  </si>
  <si>
    <t>14検査結果(耐火クロススクリーン）-上記に記載のない事項-1行目-検査結果</t>
  </si>
  <si>
    <t>14検査結果(耐火クロススクリーン）-上記に記載のない事項-1行目-検査者番号</t>
  </si>
  <si>
    <t>14検査結果(耐火クロススクリーン）-上記に記載のない事項-1行目-指摘の具体的内容等</t>
  </si>
  <si>
    <t>14検査結果(耐火クロススクリーン）-上記に記載のない事項-1行目-改善策の具体的内容等</t>
  </si>
  <si>
    <t>14検査結果(耐火クロススクリーン）-上記に記載のない事項-1行目-改善（予定）年月-年（令和）</t>
  </si>
  <si>
    <t>14検査結果(耐火クロススクリーン）-上記に記載のない事項-1行目-改善（予定）年月-月</t>
  </si>
  <si>
    <t>14検査結果(耐火クロススクリーン）-上記に記載のない事項-1行目-改善（予定）年月-状況</t>
  </si>
  <si>
    <t>14検査結果(耐火クロススクリーン）-上記に記載のない事項-2行目-番号</t>
  </si>
  <si>
    <t>14検査結果(耐火クロススクリーン）-上記に記載のない事項-2行目-検査項目</t>
  </si>
  <si>
    <t>14検査結果(耐火クロススクリーン）-上記に記載のない事項-2行目-検査事項</t>
  </si>
  <si>
    <t>14検査結果(耐火クロススクリーン）-上記に記載のない事項-2行目-検査結果</t>
  </si>
  <si>
    <t>14検査結果(耐火クロススクリーン）-上記に記載のない事項-2行目-検査者番号</t>
  </si>
  <si>
    <t>14検査結果(耐火クロススクリーン）-上記に記載のない事項-2行目-指摘の具体的内容等</t>
  </si>
  <si>
    <t>14検査結果(耐火クロススクリーン）-上記に記載のない事項-2行目-改善策の具体的内容等</t>
  </si>
  <si>
    <t>14検査結果(耐火クロススクリーン）-上記に記載のない事項-2行目-改善（予定）年月-年（令和）</t>
  </si>
  <si>
    <t>14検査結果(耐火クロススクリーン）-上記に記載のない事項-2行目-改善（予定）年月-月</t>
  </si>
  <si>
    <t>14検査結果(耐火クロススクリーン）-上記に記載のない事項-2行目-改善（予定）年月-状況</t>
  </si>
  <si>
    <t>14検査結果(耐火クロススクリーン）-上記に記載のない事項-3行目-番号</t>
  </si>
  <si>
    <t>14検査結果(耐火クロススクリーン）-上記に記載のない事項-3行目-検査項目</t>
  </si>
  <si>
    <t>14検査結果(耐火クロススクリーン）-上記に記載のない事項-3行目-検査事項</t>
  </si>
  <si>
    <t>14検査結果(耐火クロススクリーン）-上記に記載のない事項-3行目-検査結果</t>
  </si>
  <si>
    <t>14検査結果(耐火クロススクリーン）-上記に記載のない事項-3行目-検査者番号</t>
  </si>
  <si>
    <t>14検査結果(耐火クロススクリーン）-上記に記載のない事項-3行目-指摘の具体的内容等</t>
  </si>
  <si>
    <t>14検査結果(耐火クロススクリーン）-上記に記載のない事項-3行目-改善策の具体的内容等</t>
  </si>
  <si>
    <t>14検査結果(耐火クロススクリーン）-上記に記載のない事項-3行目-改善（予定）年月-年（令和）</t>
  </si>
  <si>
    <t>14検査結果(耐火クロススクリーン）-上記に記載のない事項-3行目-改善（予定）年月-月</t>
  </si>
  <si>
    <t>14検査結果(耐火クロススクリーン）-上記に記載のない事項-3行目-改善（予定）年月-状況</t>
  </si>
  <si>
    <t>14検査結果(耐火クロススクリーン）-上記に記載のない事項-4行目-番号</t>
  </si>
  <si>
    <t>14検査結果(耐火クロススクリーン）-上記に記載のない事項-4行目-検査項目</t>
  </si>
  <si>
    <t>14検査結果(耐火クロススクリーン）-上記に記載のない事項-4行目-検査事項</t>
  </si>
  <si>
    <t>14検査結果(耐火クロススクリーン）-上記に記載のない事項-4行目-検査結果</t>
  </si>
  <si>
    <t>14検査結果(耐火クロススクリーン）-上記に記載のない事項-4行目-検査者番号</t>
  </si>
  <si>
    <t>14検査結果(耐火クロススクリーン）-上記に記載のない事項-4行目-指摘の具体的内容等</t>
  </si>
  <si>
    <t>14検査結果(耐火クロススクリーン）-上記に記載のない事項-4行目-改善策の具体的内容等</t>
  </si>
  <si>
    <t>14検査結果(耐火クロススクリーン）-上記に記載のない事項-4行目-改善（予定）年月-年（令和）</t>
  </si>
  <si>
    <t>14検査結果(耐火クロススクリーン）-上記に記載のない事項-4行目-改善（予定）年月-月</t>
  </si>
  <si>
    <t>14検査結果(耐火クロススクリーン）-上記に記載のない事項-4行目-改善（予定）年月-状況</t>
  </si>
  <si>
    <t>14検査結果(耐火クロススクリーン）-上記に記載のない事項-5行目-番号</t>
  </si>
  <si>
    <t>14検査結果(耐火クロススクリーン）-上記に記載のない事項-5行目-検査項目</t>
  </si>
  <si>
    <t>14検査結果(耐火クロススクリーン）-上記に記載のない事項-5行目-検査事項</t>
  </si>
  <si>
    <t>14検査結果(耐火クロススクリーン）-上記に記載のない事項-5行目-検査結果</t>
  </si>
  <si>
    <t>14検査結果(耐火クロススクリーン）-上記に記載のない事項-5行目-検査者番号</t>
  </si>
  <si>
    <t>14検査結果(耐火クロススクリーン）-上記に記載のない事項-5行目-指摘の具体的内容等</t>
  </si>
  <si>
    <t>14検査結果(耐火クロススクリーン）-上記に記載のない事項-5行目-改善策の具体的内容等</t>
  </si>
  <si>
    <t>14検査結果(耐火クロススクリーン）-上記に記載のない事項-5行目-改善（予定）年月-年（令和）</t>
  </si>
  <si>
    <t>14検査結果(耐火クロススクリーン）-上記に記載のない事項-5行目-改善（予定）年月-月</t>
  </si>
  <si>
    <t>14検査結果(耐火クロススクリーン）-上記に記載のない事項-5行目-改善（予定）年月-状況</t>
  </si>
  <si>
    <t>14検査結果(耐火クロススクリーン）-上記に記載のない事項-6行目-番号</t>
  </si>
  <si>
    <t>14検査結果(耐火クロススクリーン）-上記に記載のない事項-6行目-検査項目</t>
  </si>
  <si>
    <t>14検査結果(耐火クロススクリーン）-上記に記載のない事項-6行目-検査事項</t>
  </si>
  <si>
    <t>14検査結果(耐火クロススクリーン）-上記に記載のない事項-6行目-検査結果</t>
  </si>
  <si>
    <t>14検査結果(耐火クロススクリーン）-上記に記載のない事項-6行目-検査者番号</t>
  </si>
  <si>
    <t>14検査結果(耐火クロススクリーン）-上記に記載のない事項-6行目-指摘の具体的内容等</t>
  </si>
  <si>
    <t>14検査結果(耐火クロススクリーン）-上記に記載のない事項-6行目-改善策の具体的内容等</t>
  </si>
  <si>
    <t>14検査結果(耐火クロススクリーン）-上記に記載のない事項-6行目-改善（予定）年月-年（令和）</t>
  </si>
  <si>
    <t>14検査結果(耐火クロススクリーン）-上記に記載のない事項-6行目-改善（予定）年月-月</t>
  </si>
  <si>
    <t>14検査結果(耐火クロススクリーン）-上記に記載のない事項-6行目-改善（予定）年月-状況</t>
  </si>
  <si>
    <t>14検査結果(耐火クロススクリーン）-上記に記載のない事項-7行目-番号</t>
  </si>
  <si>
    <t>14検査結果(耐火クロススクリーン）-上記に記載のない事項-7行目-検査項目</t>
  </si>
  <si>
    <t>14検査結果(耐火クロススクリーン）-上記に記載のない事項-7行目-検査事項</t>
  </si>
  <si>
    <t>14検査結果(耐火クロススクリーン）-上記に記載のない事項-7行目-検査結果</t>
  </si>
  <si>
    <t>14検査結果(耐火クロススクリーン）-上記に記載のない事項-7行目-検査者番号</t>
  </si>
  <si>
    <t>14検査結果(耐火クロススクリーン）-上記に記載のない事項-7行目-指摘の具体的内容等</t>
  </si>
  <si>
    <t>14検査結果(耐火クロススクリーン）-上記に記載のない事項-7行目-改善策の具体的内容等</t>
  </si>
  <si>
    <t>14検査結果(耐火クロススクリーン）-上記に記載のない事項-7行目-改善（予定）年月-年（令和）</t>
  </si>
  <si>
    <t>14検査結果(耐火クロススクリーン）-上記に記載のない事項-7行目-改善（予定）年月-月</t>
  </si>
  <si>
    <t>14検査結果(耐火クロススクリーン）-上記に記載のない事項-7行目-改善（予定）年月-状況</t>
  </si>
  <si>
    <t>14検査結果(耐火クロススクリーン）-上記に記載のない事項-8行目-番号</t>
  </si>
  <si>
    <t>14検査結果(耐火クロススクリーン）-上記に記載のない事項-8行目-検査項目</t>
  </si>
  <si>
    <t>14検査結果(耐火クロススクリーン）-上記に記載のない事項-8行目-検査事項</t>
  </si>
  <si>
    <t>14検査結果(耐火クロススクリーン）-上記に記載のない事項-8行目-検査結果</t>
  </si>
  <si>
    <t>14検査結果(耐火クロススクリーン）-上記に記載のない事項-8行目-検査者番号</t>
  </si>
  <si>
    <t>14検査結果(耐火クロススクリーン）-上記に記載のない事項-8行目-指摘の具体的内容等</t>
  </si>
  <si>
    <t>14検査結果(耐火クロススクリーン）-上記に記載のない事項-8行目-改善策の具体的内容等</t>
  </si>
  <si>
    <t>14検査結果(耐火クロススクリーン）-上記に記載のない事項-8行目-改善（予定）年月-年（令和）</t>
  </si>
  <si>
    <t>14検査結果(耐火クロススクリーン）-上記に記載のない事項-8行目-改善（予定）年月-月</t>
  </si>
  <si>
    <t>14検査結果(耐火クロススクリーン）-上記に記載のない事項-8行目-改善（予定）年月-状況</t>
  </si>
  <si>
    <t>14検査結果(耐火クロススクリーン）-上記に記載のない事項-9行目-番号</t>
  </si>
  <si>
    <t>14検査結果(耐火クロススクリーン）-上記に記載のない事項-9行目-検査項目</t>
  </si>
  <si>
    <t>14検査結果(耐火クロススクリーン）-上記に記載のない事項-9行目-検査事項</t>
  </si>
  <si>
    <t>14検査結果(耐火クロススクリーン）-上記に記載のない事項-9行目-検査結果</t>
  </si>
  <si>
    <t>14検査結果(耐火クロススクリーン）-上記に記載のない事項-9行目-検査者番号</t>
  </si>
  <si>
    <t>14検査結果(耐火クロススクリーン）-上記に記載のない事項-9行目-指摘の具体的内容等</t>
  </si>
  <si>
    <t>14検査結果(耐火クロススクリーン）-上記に記載のない事項-9行目-改善策の具体的内容等</t>
  </si>
  <si>
    <t>14検査結果(耐火クロススクリーン）-上記に記載のない事項-9行目-改善（予定）年月-年（令和）</t>
  </si>
  <si>
    <t>14検査結果(耐火クロススクリーン）-上記に記載のない事項-9行目-改善（予定）年月-月</t>
  </si>
  <si>
    <t>14検査結果(耐火クロススクリーン）-上記に記載のない事項-9行目-改善（予定）年月-状況</t>
  </si>
  <si>
    <t>14検査結果(耐火クロススクリーン）-上記に記載のない事項-10行目-番号</t>
  </si>
  <si>
    <t>14検査結果(耐火クロススクリーン）-上記に記載のない事項-10行目-検査項目</t>
  </si>
  <si>
    <t>14検査結果(耐火クロススクリーン）-上記に記載のない事項-10行目-検査事項</t>
  </si>
  <si>
    <t>14検査結果(耐火クロススクリーン）-上記に記載のない事項-10行目-検査結果</t>
  </si>
  <si>
    <t>14検査結果(耐火クロススクリーン）-上記に記載のない事項-10行目-検査者番号</t>
  </si>
  <si>
    <t>14検査結果(耐火クロススクリーン）-上記に記載のない事項-10行目-指摘の具体的内容等</t>
  </si>
  <si>
    <t>14検査結果(耐火クロススクリーン）-上記に記載のない事項-10行目-改善策の具体的内容等</t>
  </si>
  <si>
    <t>14検査結果(耐火クロススクリーン）-上記に記載のない事項-10行目-改善（予定）年月-年（令和）</t>
  </si>
  <si>
    <t>14検査結果(耐火クロススクリーン）-上記に記載のない事項-10行目-改善（予定）年月-月</t>
  </si>
  <si>
    <t>14検査結果(耐火クロススクリーン）-上記に記載のない事項-10行目-改善（予定）年月-状況</t>
  </si>
  <si>
    <t>14検査結果(耐火クロススクリーン）-上記に記載のない事項-11行目-番号</t>
  </si>
  <si>
    <t>14検査結果(耐火クロススクリーン）-上記に記載のない事項-11行目-検査項目</t>
  </si>
  <si>
    <t>14検査結果(耐火クロススクリーン）-上記に記載のない事項-11行目-検査事項</t>
  </si>
  <si>
    <t>14検査結果(耐火クロススクリーン）-上記に記載のない事項-11行目-検査結果</t>
  </si>
  <si>
    <t>14検査結果(耐火クロススクリーン）-上記に記載のない事項-11行目-検査者番号</t>
  </si>
  <si>
    <t>14検査結果(耐火クロススクリーン）-上記に記載のない事項-11行目-指摘の具体的内容等</t>
  </si>
  <si>
    <t>14検査結果(耐火クロススクリーン）-上記に記載のない事項-11行目-改善策の具体的内容等</t>
  </si>
  <si>
    <t>14検査結果(耐火クロススクリーン）-上記に記載のない事項-11行目-改善（予定）年月-年（令和）</t>
  </si>
  <si>
    <t>14検査結果(耐火クロススクリーン）-上記に記載のない事項-11行目-改善（予定）年月-月</t>
  </si>
  <si>
    <t>14検査結果(耐火クロススクリーン）-上記に記載のない事項-11行目-改善（予定）年月-状況</t>
  </si>
  <si>
    <t>14検査結果(耐火クロススクリーン）-上記に記載のない事項-12行目-番号</t>
  </si>
  <si>
    <t>14検査結果(耐火クロススクリーン）-上記に記載のない事項-12行目-検査項目</t>
  </si>
  <si>
    <t>14検査結果(耐火クロススクリーン）-上記に記載のない事項-12行目-検査事項</t>
  </si>
  <si>
    <t>14検査結果(耐火クロススクリーン）-上記に記載のない事項-12行目-検査結果</t>
  </si>
  <si>
    <t>14検査結果(耐火クロススクリーン）-上記に記載のない事項-12行目-検査者番号</t>
  </si>
  <si>
    <t>14検査結果(耐火クロススクリーン）-上記に記載のない事項-12行目-指摘の具体的内容等</t>
  </si>
  <si>
    <t>14検査結果(耐火クロススクリーン）-上記に記載のない事項-12行目-改善策の具体的内容等</t>
  </si>
  <si>
    <t>14検査結果(耐火クロススクリーン）-上記に記載のない事項-12行目-改善（予定）年月-年（令和）</t>
  </si>
  <si>
    <t>14検査結果(耐火クロススクリーン）-上記に記載のない事項-12行目-改善（予定）年月-月</t>
  </si>
  <si>
    <t>14検査結果(耐火クロススクリーン）-上記に記載のない事項-12行目-改善（予定）年月-状況</t>
  </si>
  <si>
    <t>14検査結果(耐火クロススクリーン）-上記に記載のない事項-13行目-番号</t>
  </si>
  <si>
    <t>14検査結果(耐火クロススクリーン）-上記に記載のない事項-13行目-検査項目</t>
  </si>
  <si>
    <t>14検査結果(耐火クロススクリーン）-上記に記載のない事項-13行目-検査事項</t>
  </si>
  <si>
    <t>14検査結果(耐火クロススクリーン）-上記に記載のない事項-13行目-検査結果</t>
  </si>
  <si>
    <t>14検査結果(耐火クロススクリーン）-上記に記載のない事項-13行目-検査者番号</t>
  </si>
  <si>
    <t>14検査結果(耐火クロススクリーン）-上記に記載のない事項-13行目-指摘の具体的内容等</t>
  </si>
  <si>
    <t>14検査結果(耐火クロススクリーン）-上記に記載のない事項-13行目-改善策の具体的内容等</t>
  </si>
  <si>
    <t>14検査結果(耐火クロススクリーン）-上記に記載のない事項-13行目-改善（予定）年月-年（令和）</t>
  </si>
  <si>
    <t>14検査結果(耐火クロススクリーン）-上記に記載のない事項-13行目-改善（予定）年月-月</t>
  </si>
  <si>
    <t>14検査結果(耐火クロススクリーン）-上記に記載のない事項-13行目-改善（予定）年月-状況</t>
  </si>
  <si>
    <t>14検査結果(耐火クロススクリーン）-上記に記載のない事項-14行目-番号</t>
  </si>
  <si>
    <t>14検査結果(耐火クロススクリーン）-上記に記載のない事項-14行目-検査項目</t>
  </si>
  <si>
    <t>14検査結果(耐火クロススクリーン）-上記に記載のない事項-14行目-検査事項</t>
  </si>
  <si>
    <t>14検査結果(耐火クロススクリーン）-上記に記載のない事項-14行目-検査結果</t>
  </si>
  <si>
    <t>14検査結果(耐火クロススクリーン）-上記に記載のない事項-14行目-検査者番号</t>
  </si>
  <si>
    <t>14検査結果(耐火クロススクリーン）-上記に記載のない事項-14行目-指摘の具体的内容等</t>
  </si>
  <si>
    <t>14検査結果(耐火クロススクリーン）-上記に記載のない事項-14行目-改善策の具体的内容等</t>
  </si>
  <si>
    <t>14検査結果(耐火クロススクリーン）-上記に記載のない事項-14行目-改善（予定）年月-年（令和）</t>
  </si>
  <si>
    <t>14検査結果(耐火クロススクリーン）-上記に記載のない事項-14行目-改善（予定）年月-月</t>
  </si>
  <si>
    <t>14検査結果(耐火クロススクリーン）-上記に記載のない事項-14行目-改善（予定）年月-状況</t>
  </si>
  <si>
    <t>14検査結果(耐火クロススクリーン）-上記に記載のない事項-15行目-番号</t>
  </si>
  <si>
    <t>14検査結果(耐火クロススクリーン）-上記に記載のない事項-15行目-検査項目</t>
  </si>
  <si>
    <t>14検査結果(耐火クロススクリーン）-上記に記載のない事項-15行目-検査事項</t>
  </si>
  <si>
    <t>14検査結果(耐火クロススクリーン）-上記に記載のない事項-15行目-検査結果</t>
  </si>
  <si>
    <t>14検査結果(耐火クロススクリーン）-上記に記載のない事項-15行目-検査者番号</t>
  </si>
  <si>
    <t>14検査結果(耐火クロススクリーン）-上記に記載のない事項-15行目-指摘の具体的内容等</t>
  </si>
  <si>
    <t>14検査結果(耐火クロススクリーン）-上記に記載のない事項-15行目-改善策の具体的内容等</t>
  </si>
  <si>
    <t>14検査結果(耐火クロススクリーン）-上記に記載のない事項-15行目-改善（予定）年月-年（令和）</t>
  </si>
  <si>
    <t>14検査結果(耐火クロススクリーン）-上記に記載のない事項-15行目-改善（予定）年月-月</t>
  </si>
  <si>
    <t>14検査結果(耐火クロススクリーン）-上記に記載のない事項-15行目-改善（予定）年月-状況</t>
  </si>
  <si>
    <t>15検査結果(ドレンチャーその他の水幕を形成する防火設備）-1（1）-検査結果</t>
  </si>
  <si>
    <t>15検査結果(ドレンチャーその他の水幕を形成する防火設備）-1（1）-検査者番号</t>
  </si>
  <si>
    <t>15検査結果(ドレンチャーその他の水幕を形成する防火設備）-1（1）-指摘の具体的内容等</t>
  </si>
  <si>
    <t>15検査結果(ドレンチャーその他の水幕を形成する防火設備）-1（1）-改善策の具体的内容等</t>
  </si>
  <si>
    <t>15検査結果(ドレンチャーその他の水幕を形成する防火設備）-1（1）-改善（予定）年月-年（令和）</t>
  </si>
  <si>
    <t>15検査結果(ドレンチャーその他の水幕を形成する防火設備）-1（1）-改善（予定）年月-月</t>
  </si>
  <si>
    <t>15検査結果(ドレンチャーその他の水幕を形成する防火設備）-1（1）-改善（予定）年月-状況</t>
  </si>
  <si>
    <t>15検査結果(ドレンチャーその他の水幕を形成する防火設備）-1（2）-検査結果</t>
  </si>
  <si>
    <t>15検査結果(ドレンチャーその他の水幕を形成する防火設備）-1（2）-検査者番号</t>
  </si>
  <si>
    <t>15検査結果(ドレンチャーその他の水幕を形成する防火設備）-1（2）-指摘の具体的内容等</t>
  </si>
  <si>
    <t>15検査結果(ドレンチャーその他の水幕を形成する防火設備）-1（2）-改善策の具体的内容等</t>
  </si>
  <si>
    <t>15検査結果(ドレンチャーその他の水幕を形成する防火設備）-1（2）-改善（予定）年月-年（令和）</t>
  </si>
  <si>
    <t>15検査結果(ドレンチャーその他の水幕を形成する防火設備）-1（2）-改善（予定）年月-月</t>
  </si>
  <si>
    <t>15検査結果(ドレンチャーその他の水幕を形成する防火設備）-1（2）-改善（予定）年月-状況</t>
  </si>
  <si>
    <t>15検査結果(ドレンチャーその他の水幕を形成する防火設備）-1（3）-検査結果</t>
  </si>
  <si>
    <t>15検査結果(ドレンチャーその他の水幕を形成する防火設備）-1（3）-検査者番号</t>
  </si>
  <si>
    <t>15検査結果(ドレンチャーその他の水幕を形成する防火設備）-1（3）-指摘の具体的内容等</t>
  </si>
  <si>
    <t>15検査結果(ドレンチャーその他の水幕を形成する防火設備）-1（3）-改善策の具体的内容等</t>
  </si>
  <si>
    <t>15検査結果(ドレンチャーその他の水幕を形成する防火設備）-1（3）-改善（予定）年月-年（令和）</t>
  </si>
  <si>
    <t>15検査結果(ドレンチャーその他の水幕を形成する防火設備）-1（3）-改善（予定）年月-月</t>
  </si>
  <si>
    <t>15検査結果(ドレンチャーその他の水幕を形成する防火設備）-1（3）-改善（予定）年月-状況</t>
  </si>
  <si>
    <t>15検査結果(ドレンチャーその他の水幕を形成する防火設備）-1（4）-検査結果</t>
  </si>
  <si>
    <t>15検査結果(ドレンチャーその他の水幕を形成する防火設備）-1（4）-検査者番号</t>
  </si>
  <si>
    <t>15検査結果(ドレンチャーその他の水幕を形成する防火設備）-1（4）-指摘の具体的内容等</t>
  </si>
  <si>
    <t>15検査結果(ドレンチャーその他の水幕を形成する防火設備）-1（4）-改善策の具体的内容等</t>
  </si>
  <si>
    <t>15検査結果(ドレンチャーその他の水幕を形成する防火設備）-1（4）-改善（予定）年月-年（令和）</t>
  </si>
  <si>
    <t>15検査結果(ドレンチャーその他の水幕を形成する防火設備）-1（4）-改善（予定）年月-月</t>
  </si>
  <si>
    <t>15検査結果(ドレンチャーその他の水幕を形成する防火設備）-1（4）-改善（予定）年月-状況</t>
  </si>
  <si>
    <t>15検査結果(ドレンチャーその他の水幕を形成する防火設備）-1（5）-検査結果</t>
  </si>
  <si>
    <t>15検査結果(ドレンチャーその他の水幕を形成する防火設備）-1（5）-検査者番号</t>
  </si>
  <si>
    <t>15検査結果(ドレンチャーその他の水幕を形成する防火設備）-1（5）-指摘の具体的内容等</t>
  </si>
  <si>
    <t>15検査結果(ドレンチャーその他の水幕を形成する防火設備）-1（5）-改善策の具体的内容等</t>
  </si>
  <si>
    <t>15検査結果(ドレンチャーその他の水幕を形成する防火設備）-1（5）-改善（予定）年月-年（令和）</t>
  </si>
  <si>
    <t>15検査結果(ドレンチャーその他の水幕を形成する防火設備）-1（5）-改善（予定）年月-月</t>
  </si>
  <si>
    <t>15検査結果(ドレンチャーその他の水幕を形成する防火設備）-1（5）-改善（予定）年月-状況</t>
  </si>
  <si>
    <t>15検査結果(ドレンチャーその他の水幕を形成する防火設備）-1（6）-検査結果</t>
  </si>
  <si>
    <t>15検査結果(ドレンチャーその他の水幕を形成する防火設備）-1（6）-検査者番号</t>
  </si>
  <si>
    <t>15検査結果(ドレンチャーその他の水幕を形成する防火設備）-1（6）-指摘の具体的内容等</t>
  </si>
  <si>
    <t>15検査結果(ドレンチャーその他の水幕を形成する防火設備）-1（6）-改善策の具体的内容等</t>
  </si>
  <si>
    <t>15検査結果(ドレンチャーその他の水幕を形成する防火設備）-1（6）-改善（予定）年月-年（令和）</t>
  </si>
  <si>
    <t>15検査結果(ドレンチャーその他の水幕を形成する防火設備）-1（6）-改善（予定）年月-月</t>
  </si>
  <si>
    <t>15検査結果(ドレンチャーその他の水幕を形成する防火設備）-1（6）-改善（予定）年月-状況</t>
  </si>
  <si>
    <t>15検査結果(ドレンチャーその他の水幕を形成する防火設備）-1（7）-検査結果</t>
  </si>
  <si>
    <t>15検査結果(ドレンチャーその他の水幕を形成する防火設備）-1（7）-検査者番号</t>
  </si>
  <si>
    <t>15検査結果(ドレンチャーその他の水幕を形成する防火設備）-1（7）-指摘の具体的内容等</t>
  </si>
  <si>
    <t>15検査結果(ドレンチャーその他の水幕を形成する防火設備）-1（7）-改善策の具体的内容等</t>
  </si>
  <si>
    <t>15検査結果(ドレンチャーその他の水幕を形成する防火設備）-1（7）-改善（予定）年月-年（令和）</t>
  </si>
  <si>
    <t>15検査結果(ドレンチャーその他の水幕を形成する防火設備）-1（7）-改善（予定）年月-月</t>
  </si>
  <si>
    <t>15検査結果(ドレンチャーその他の水幕を形成する防火設備）-1（7）-改善（予定）年月-状況</t>
  </si>
  <si>
    <t>15検査結果(ドレンチャーその他の水幕を形成する防火設備）-1（8）-検査結果</t>
  </si>
  <si>
    <t>15検査結果(ドレンチャーその他の水幕を形成する防火設備）-1（8）-検査者番号</t>
  </si>
  <si>
    <t>15検査結果(ドレンチャーその他の水幕を形成する防火設備）-1（8）-指摘の具体的内容等</t>
  </si>
  <si>
    <t>15検査結果(ドレンチャーその他の水幕を形成する防火設備）-1（8）-改善策の具体的内容等</t>
  </si>
  <si>
    <t>15検査結果(ドレンチャーその他の水幕を形成する防火設備）-1（8）-改善（予定）年月-年（令和）</t>
  </si>
  <si>
    <t>15検査結果(ドレンチャーその他の水幕を形成する防火設備）-1（8）-改善（予定）年月-月</t>
  </si>
  <si>
    <t>15検査結果(ドレンチャーその他の水幕を形成する防火設備）-1（8）-改善（予定）年月-状況</t>
  </si>
  <si>
    <t>15検査結果(ドレンチャーその他の水幕を形成する防火設備）-1（9）-検査結果</t>
  </si>
  <si>
    <t>15検査結果(ドレンチャーその他の水幕を形成する防火設備）-1（9）-検査者番号</t>
  </si>
  <si>
    <t>15検査結果(ドレンチャーその他の水幕を形成する防火設備）-1（9）-指摘の具体的内容等</t>
  </si>
  <si>
    <t>15検査結果(ドレンチャーその他の水幕を形成する防火設備）-1（9）-改善策の具体的内容等</t>
  </si>
  <si>
    <t>15検査結果(ドレンチャーその他の水幕を形成する防火設備）-1（9）-改善（予定）年月-年（令和）</t>
  </si>
  <si>
    <t>15検査結果(ドレンチャーその他の水幕を形成する防火設備）-1（9）-改善（予定）年月-月</t>
  </si>
  <si>
    <t>15検査結果(ドレンチャーその他の水幕を形成する防火設備）-1（9）-改善（予定）年月-状況</t>
  </si>
  <si>
    <t>15検査結果(ドレンチャーその他の水幕を形成する防火設備）-1（10）-検査結果</t>
  </si>
  <si>
    <t>15検査結果(ドレンチャーその他の水幕を形成する防火設備）-1（10）-検査者番号</t>
  </si>
  <si>
    <t>15検査結果(ドレンチャーその他の水幕を形成する防火設備）-1（10）-指摘の具体的内容等</t>
  </si>
  <si>
    <t>15検査結果(ドレンチャーその他の水幕を形成する防火設備）-1（10）-改善策の具体的内容等</t>
  </si>
  <si>
    <t>15検査結果(ドレンチャーその他の水幕を形成する防火設備）-1（10）-改善（予定）年月-年（令和）</t>
  </si>
  <si>
    <t>15検査結果(ドレンチャーその他の水幕を形成する防火設備）-1（10）-改善（予定）年月-月</t>
  </si>
  <si>
    <t>15検査結果(ドレンチャーその他の水幕を形成する防火設備）-1（10）-改善（予定）年月-状況</t>
  </si>
  <si>
    <t>15検査結果(ドレンチャーその他の水幕を形成する防火設備）-1（11）-検査結果</t>
  </si>
  <si>
    <t>15検査結果(ドレンチャーその他の水幕を形成する防火設備）-1（11）-検査者番号</t>
  </si>
  <si>
    <t>15検査結果(ドレンチャーその他の水幕を形成する防火設備）-1（11）-指摘の具体的内容等</t>
  </si>
  <si>
    <t>15検査結果(ドレンチャーその他の水幕を形成する防火設備）-1（11）-改善策の具体的内容等</t>
  </si>
  <si>
    <t>15検査結果(ドレンチャーその他の水幕を形成する防火設備）-1（11）-改善（予定）年月-年（令和）</t>
  </si>
  <si>
    <t>15検査結果(ドレンチャーその他の水幕を形成する防火設備）-1（11）-改善（予定）年月-月</t>
  </si>
  <si>
    <t>15検査結果(ドレンチャーその他の水幕を形成する防火設備）-1（11）-改善（予定）年月-状況</t>
  </si>
  <si>
    <t>15検査結果(ドレンチャーその他の水幕を形成する防火設備）-1（12）-検査結果</t>
  </si>
  <si>
    <t>15検査結果(ドレンチャーその他の水幕を形成する防火設備）-1（12）-検査者番号</t>
  </si>
  <si>
    <t>15検査結果(ドレンチャーその他の水幕を形成する防火設備）-1（12）-指摘の具体的内容等</t>
  </si>
  <si>
    <t>15検査結果(ドレンチャーその他の水幕を形成する防火設備）-1（12）-改善策の具体的内容等</t>
  </si>
  <si>
    <t>15検査結果(ドレンチャーその他の水幕を形成する防火設備）-1（12）-改善（予定）年月-年（令和）</t>
  </si>
  <si>
    <t>15検査結果(ドレンチャーその他の水幕を形成する防火設備）-1（12）-改善（予定）年月-月</t>
  </si>
  <si>
    <t>15検査結果(ドレンチャーその他の水幕を形成する防火設備）-1（12）-改善（予定）年月-状況</t>
  </si>
  <si>
    <t>15検査結果(ドレンチャーその他の水幕を形成する防火設備）-1（13）-検査結果</t>
  </si>
  <si>
    <t>15検査結果(ドレンチャーその他の水幕を形成する防火設備）-1（13）-検査者番号</t>
  </si>
  <si>
    <t>15検査結果(ドレンチャーその他の水幕を形成する防火設備）-1（13）-指摘の具体的内容等</t>
  </si>
  <si>
    <t>15検査結果(ドレンチャーその他の水幕を形成する防火設備）-1（13）-改善策の具体的内容等</t>
  </si>
  <si>
    <t>15検査結果(ドレンチャーその他の水幕を形成する防火設備）-1（13）-改善（予定）年月-年（令和）</t>
  </si>
  <si>
    <t>15検査結果(ドレンチャーその他の水幕を形成する防火設備）-1（13）-改善（予定）年月-月</t>
  </si>
  <si>
    <t>15検査結果(ドレンチャーその他の水幕を形成する防火設備）-1（13）-改善（予定）年月-状況</t>
  </si>
  <si>
    <t>15検査結果(ドレンチャーその他の水幕を形成する防火設備）-1（14）-検査結果</t>
  </si>
  <si>
    <t>15検査結果(ドレンチャーその他の水幕を形成する防火設備）-1（14）-検査者番号</t>
  </si>
  <si>
    <t>15検査結果(ドレンチャーその他の水幕を形成する防火設備）-1（14）-指摘の具体的内容等</t>
  </si>
  <si>
    <t>15検査結果(ドレンチャーその他の水幕を形成する防火設備）-1（14）-改善策の具体的内容等</t>
  </si>
  <si>
    <t>15検査結果(ドレンチャーその他の水幕を形成する防火設備）-1（14）-改善（予定）年月-年（令和）</t>
  </si>
  <si>
    <t>15検査結果(ドレンチャーその他の水幕を形成する防火設備）-1（14）-改善（予定）年月-月</t>
  </si>
  <si>
    <t>15検査結果(ドレンチャーその他の水幕を形成する防火設備）-1（14）-改善（予定）年月-状況</t>
  </si>
  <si>
    <t>15検査結果(ドレンチャーその他の水幕を形成する防火設備）-1（15）-検査結果</t>
  </si>
  <si>
    <t>15検査結果(ドレンチャーその他の水幕を形成する防火設備）-1（15）-検査者番号</t>
  </si>
  <si>
    <t>15検査結果(ドレンチャーその他の水幕を形成する防火設備）-1（15）-指摘の具体的内容等</t>
  </si>
  <si>
    <t>15検査結果(ドレンチャーその他の水幕を形成する防火設備）-1（15）-改善策の具体的内容等</t>
  </si>
  <si>
    <t>15検査結果(ドレンチャーその他の水幕を形成する防火設備）-1（15）-改善（予定）年月-年（令和）</t>
  </si>
  <si>
    <t>15検査結果(ドレンチャーその他の水幕を形成する防火設備）-1（15）-改善（予定）年月-月</t>
  </si>
  <si>
    <t>15検査結果(ドレンチャーその他の水幕を形成する防火設備）-1（15）-改善（予定）年月-状況</t>
  </si>
  <si>
    <t>15検査結果(ドレンチャーその他の水幕を形成する防火設備）-1（16）-検査結果</t>
  </si>
  <si>
    <t>15検査結果(ドレンチャーその他の水幕を形成する防火設備）-1（16）-検査者番号</t>
  </si>
  <si>
    <t>15検査結果(ドレンチャーその他の水幕を形成する防火設備）-1（16）-指摘の具体的内容等</t>
  </si>
  <si>
    <t>15検査結果(ドレンチャーその他の水幕を形成する防火設備）-1（16）-改善策の具体的内容等</t>
  </si>
  <si>
    <t>15検査結果(ドレンチャーその他の水幕を形成する防火設備）-1（16）-改善（予定）年月-年（令和）</t>
  </si>
  <si>
    <t>15検査結果(ドレンチャーその他の水幕を形成する防火設備）-1（16）-改善（予定）年月-月</t>
  </si>
  <si>
    <t>15検査結果(ドレンチャーその他の水幕を形成する防火設備）-1（16）-改善（予定）年月-状況</t>
  </si>
  <si>
    <t>15検査結果(ドレンチャーその他の水幕を形成する防火設備）-1（17）-検査結果</t>
  </si>
  <si>
    <t>15検査結果(ドレンチャーその他の水幕を形成する防火設備）-1（17）-検査者番号</t>
  </si>
  <si>
    <t>15検査結果(ドレンチャーその他の水幕を形成する防火設備）-1（17）-指摘の具体的内容等</t>
  </si>
  <si>
    <t>15検査結果(ドレンチャーその他の水幕を形成する防火設備）-1（17）-改善策の具体的内容等</t>
  </si>
  <si>
    <t>15検査結果(ドレンチャーその他の水幕を形成する防火設備）-1（17）-改善（予定）年月-年（令和）</t>
  </si>
  <si>
    <t>15検査結果(ドレンチャーその他の水幕を形成する防火設備）-1（17）-改善（予定）年月-月</t>
  </si>
  <si>
    <t>15検査結果(ドレンチャーその他の水幕を形成する防火設備）-1（17）-改善（予定）年月-状況</t>
  </si>
  <si>
    <t>15検査結果(ドレンチャーその他の水幕を形成する防火設備）-1（18）-検査結果</t>
  </si>
  <si>
    <t>15検査結果(ドレンチャーその他の水幕を形成する防火設備）-1（18）-検査者番号</t>
  </si>
  <si>
    <t>15検査結果(ドレンチャーその他の水幕を形成する防火設備）-1（18）-指摘の具体的内容等</t>
  </si>
  <si>
    <t>15検査結果(ドレンチャーその他の水幕を形成する防火設備）-1（18）-改善策の具体的内容等</t>
  </si>
  <si>
    <t>15検査結果(ドレンチャーその他の水幕を形成する防火設備）-1（18）-改善（予定）年月-年（令和）</t>
  </si>
  <si>
    <t>15検査結果(ドレンチャーその他の水幕を形成する防火設備）-1（18）-改善（予定）年月-月</t>
  </si>
  <si>
    <t>15検査結果(ドレンチャーその他の水幕を形成する防火設備）-1（18）-改善（予定）年月-状況</t>
  </si>
  <si>
    <t>15検査結果(ドレンチャーその他の水幕を形成する防火設備）-1（19）-検査結果</t>
  </si>
  <si>
    <t>15検査結果(ドレンチャーその他の水幕を形成する防火設備）-1（19）-検査者番号</t>
  </si>
  <si>
    <t>15検査結果(ドレンチャーその他の水幕を形成する防火設備）-1（19）-指摘の具体的内容等</t>
  </si>
  <si>
    <t>15検査結果(ドレンチャーその他の水幕を形成する防火設備）-1（19）-改善策の具体的内容等</t>
  </si>
  <si>
    <t>15検査結果(ドレンチャーその他の水幕を形成する防火設備）-1（19）-改善（予定）年月-年（令和）</t>
  </si>
  <si>
    <t>15検査結果(ドレンチャーその他の水幕を形成する防火設備）-1（19）-改善（予定）年月-月</t>
  </si>
  <si>
    <t>15検査結果(ドレンチャーその他の水幕を形成する防火設備）-1（19）-改善（予定）年月-状況</t>
  </si>
  <si>
    <t>15検査結果(ドレンチャーその他の水幕を形成する防火設備）-1（20）-検査結果</t>
  </si>
  <si>
    <t>15検査結果(ドレンチャーその他の水幕を形成する防火設備）-1（20）-検査者番号</t>
  </si>
  <si>
    <t>15検査結果(ドレンチャーその他の水幕を形成する防火設備）-1（20）-指摘の具体的内容等</t>
  </si>
  <si>
    <t>15検査結果(ドレンチャーその他の水幕を形成する防火設備）-1（20）-改善策の具体的内容等</t>
  </si>
  <si>
    <t>15検査結果(ドレンチャーその他の水幕を形成する防火設備）-1（20）-改善（予定）年月-年（令和）</t>
  </si>
  <si>
    <t>15検査結果(ドレンチャーその他の水幕を形成する防火設備）-1（20）-改善（予定）年月-月</t>
  </si>
  <si>
    <t>15検査結果(ドレンチャーその他の水幕を形成する防火設備）-1（20）-改善（予定）年月-状況</t>
  </si>
  <si>
    <t>15検査結果(ドレンチャーその他の水幕を形成する防火設備）-1（21）-検査結果</t>
  </si>
  <si>
    <t>15検査結果(ドレンチャーその他の水幕を形成する防火設備）-1（21）-検査者番号</t>
  </si>
  <si>
    <t>15検査結果(ドレンチャーその他の水幕を形成する防火設備）-1（21）-指摘の具体的内容等</t>
  </si>
  <si>
    <t>15検査結果(ドレンチャーその他の水幕を形成する防火設備）-1（21）-改善策の具体的内容等</t>
  </si>
  <si>
    <t>15検査結果(ドレンチャーその他の水幕を形成する防火設備）-1（21）-改善（予定）年月-年（令和）</t>
  </si>
  <si>
    <t>15検査結果(ドレンチャーその他の水幕を形成する防火設備）-1（21）-改善（予定）年月-月</t>
  </si>
  <si>
    <t>15検査結果(ドレンチャーその他の水幕を形成する防火設備）-1（21）-改善（予定）年月-状況</t>
  </si>
  <si>
    <t>15検査結果(ドレンチャーその他の水幕を形成する防火設備）-1（22）-検査結果</t>
  </si>
  <si>
    <t>15検査結果(ドレンチャーその他の水幕を形成する防火設備）-1（22）-検査者番号</t>
  </si>
  <si>
    <t>15検査結果(ドレンチャーその他の水幕を形成する防火設備）-1（22）-指摘の具体的内容等</t>
  </si>
  <si>
    <t>15検査結果(ドレンチャーその他の水幕を形成する防火設備）-1（22）-改善策の具体的内容等</t>
  </si>
  <si>
    <t>15検査結果(ドレンチャーその他の水幕を形成する防火設備）-1（22）-改善（予定）年月-年（令和）</t>
  </si>
  <si>
    <t>15検査結果(ドレンチャーその他の水幕を形成する防火設備）-1（22）-改善（予定）年月-月</t>
  </si>
  <si>
    <t>15検査結果(ドレンチャーその他の水幕を形成する防火設備）-1（22）-改善（予定）年月-状況</t>
  </si>
  <si>
    <t>15検査結果(ドレンチャーその他の水幕を形成する防火設備）-1（23）-検査結果</t>
  </si>
  <si>
    <t>15検査結果(ドレンチャーその他の水幕を形成する防火設備）-1（23）-検査者番号</t>
  </si>
  <si>
    <t>15検査結果(ドレンチャーその他の水幕を形成する防火設備）-1（23）-指摘の具体的内容等</t>
  </si>
  <si>
    <t>15検査結果(ドレンチャーその他の水幕を形成する防火設備）-1（23）-改善策の具体的内容等</t>
  </si>
  <si>
    <t>15検査結果(ドレンチャーその他の水幕を形成する防火設備）-1（23）-改善（予定）年月-年（令和）</t>
  </si>
  <si>
    <t>15検査結果(ドレンチャーその他の水幕を形成する防火設備）-1（23）-改善（予定）年月-月</t>
  </si>
  <si>
    <t>15検査結果(ドレンチャーその他の水幕を形成する防火設備）-1（23）-改善（予定）年月-状況</t>
  </si>
  <si>
    <t>15検査結果(ドレンチャーその他の水幕を形成する防火設備）-1（24）-検査結果</t>
  </si>
  <si>
    <t>15検査結果(ドレンチャーその他の水幕を形成する防火設備）-1（24）-検査者番号</t>
  </si>
  <si>
    <t>15検査結果(ドレンチャーその他の水幕を形成する防火設備）-1（24）-指摘の具体的内容等</t>
  </si>
  <si>
    <t>15検査結果(ドレンチャーその他の水幕を形成する防火設備）-1（24）-改善策の具体的内容等</t>
  </si>
  <si>
    <t>15検査結果(ドレンチャーその他の水幕を形成する防火設備）-1（24）-改善（予定）年月-年（令和）</t>
  </si>
  <si>
    <t>15検査結果(ドレンチャーその他の水幕を形成する防火設備）-1（24）-改善（予定）年月-月</t>
  </si>
  <si>
    <t>15検査結果(ドレンチャーその他の水幕を形成する防火設備）-1（24）-改善（予定）年月-状況</t>
  </si>
  <si>
    <t>15検査結果(ドレンチャーその他の水幕を形成する防火設備）-1（25）-検査結果</t>
  </si>
  <si>
    <t>15検査結果(ドレンチャーその他の水幕を形成する防火設備）-1（25）-検査者番号</t>
  </si>
  <si>
    <t>15検査結果(ドレンチャーその他の水幕を形成する防火設備）-1（25）-指摘の具体的内容等</t>
  </si>
  <si>
    <t>15検査結果(ドレンチャーその他の水幕を形成する防火設備）-1（25）-改善策の具体的内容等</t>
  </si>
  <si>
    <t>15検査結果(ドレンチャーその他の水幕を形成する防火設備）-1（25）-改善（予定）年月-年（令和）</t>
  </si>
  <si>
    <t>15検査結果(ドレンチャーその他の水幕を形成する防火設備）-1（25）-改善（予定）年月-月</t>
  </si>
  <si>
    <t>15検査結果(ドレンチャーその他の水幕を形成する防火設備）-1（25）-改善（予定）年月-状況</t>
  </si>
  <si>
    <t>15検査結果(ドレンチャーその他の水幕を形成する防火設備）-1（26）-検査結果</t>
  </si>
  <si>
    <t>15検査結果(ドレンチャーその他の水幕を形成する防火設備）-1（26）-検査者番号</t>
  </si>
  <si>
    <t>15検査結果(ドレンチャーその他の水幕を形成する防火設備）-1（26）-指摘の具体的内容等</t>
  </si>
  <si>
    <t>15検査結果(ドレンチャーその他の水幕を形成する防火設備）-1（26）-改善策の具体的内容等</t>
  </si>
  <si>
    <t>15検査結果(ドレンチャーその他の水幕を形成する防火設備）-1（26）-改善（予定）年月-年（令和）</t>
  </si>
  <si>
    <t>15検査結果(ドレンチャーその他の水幕を形成する防火設備）-1（26）-改善（予定）年月-月</t>
  </si>
  <si>
    <t>15検査結果(ドレンチャーその他の水幕を形成する防火設備）-1（26）-改善（予定）年月-状況</t>
  </si>
  <si>
    <t>15検査結果(ドレンチャーその他の水幕を形成する防火設備）-上記以外の検査項目等-1行目-番号</t>
  </si>
  <si>
    <t>15検査結果(ドレンチャーその他の水幕を形成する防火設備）-上記以外の検査項目等-1行目-検査項目</t>
  </si>
  <si>
    <t>15検査結果(ドレンチャーその他の水幕を形成する防火設備）-上記以外の検査項目等-1行目-検査事項</t>
  </si>
  <si>
    <t>15検査結果(ドレンチャーその他の水幕を形成する防火設備）-上記以外の検査項目等-1行目-検査結果</t>
  </si>
  <si>
    <t>15検査結果(ドレンチャーその他の水幕を形成する防火設備）-上記以外の検査項目等-1行目-検査者番号</t>
  </si>
  <si>
    <t>15検査結果(ドレンチャーその他の水幕を形成する防火設備）-上記以外の検査項目等-1行目-指摘の具体的内容等</t>
  </si>
  <si>
    <t>15検査結果(ドレンチャーその他の水幕を形成する防火設備）-上記以外の検査項目等-1行目-改善策の具体的内容等</t>
  </si>
  <si>
    <t>15検査結果(ドレンチャーその他の水幕を形成する防火設備）-上記以外の検査項目等-1行目-改善（予定）年月-年（令和）</t>
  </si>
  <si>
    <t>15検査結果(ドレンチャーその他の水幕を形成する防火設備）-上記以外の検査項目等-1行目-改善（予定）年月-月</t>
  </si>
  <si>
    <t>15検査結果(ドレンチャーその他の水幕を形成する防火設備）-上記以外の検査項目等-1行目-改善（予定）年月-状況</t>
  </si>
  <si>
    <t>15検査結果(ドレンチャーその他の水幕を形成する防火設備）-上記以外の検査項目等-2行目-番号</t>
  </si>
  <si>
    <t>15検査結果(ドレンチャーその他の水幕を形成する防火設備）-上記以外の検査項目等-2行目-検査項目</t>
  </si>
  <si>
    <t>15検査結果(ドレンチャーその他の水幕を形成する防火設備）-上記以外の検査項目等-2行目-検査事項</t>
  </si>
  <si>
    <t>15検査結果(ドレンチャーその他の水幕を形成する防火設備）-上記以外の検査項目等-2行目-検査結果</t>
  </si>
  <si>
    <t>15検査結果(ドレンチャーその他の水幕を形成する防火設備）-上記以外の検査項目等-2行目-検査者番号</t>
  </si>
  <si>
    <t>15検査結果(ドレンチャーその他の水幕を形成する防火設備）-上記以外の検査項目等-2行目-指摘の具体的内容等</t>
  </si>
  <si>
    <t>15検査結果(ドレンチャーその他の水幕を形成する防火設備）-上記以外の検査項目等-2行目-改善策の具体的内容等</t>
  </si>
  <si>
    <t>15検査結果(ドレンチャーその他の水幕を形成する防火設備）-上記以外の検査項目等-2行目-改善（予定）年月-年（令和）</t>
  </si>
  <si>
    <t>15検査結果(ドレンチャーその他の水幕を形成する防火設備）-上記以外の検査項目等-2行目-改善（予定）年月-月</t>
  </si>
  <si>
    <t>15検査結果(ドレンチャーその他の水幕を形成する防火設備）-上記以外の検査項目等-2行目-改善（予定）年月-状況</t>
  </si>
  <si>
    <t>15検査結果(ドレンチャーその他の水幕を形成する防火設備）-上記以外の検査項目等-3行目-番号</t>
  </si>
  <si>
    <t>15検査結果(ドレンチャーその他の水幕を形成する防火設備）-上記以外の検査項目等-3行目-検査項目</t>
  </si>
  <si>
    <t>15検査結果(ドレンチャーその他の水幕を形成する防火設備）-上記以外の検査項目等-3行目-検査事項</t>
  </si>
  <si>
    <t>15検査結果(ドレンチャーその他の水幕を形成する防火設備）-上記以外の検査項目等-3行目-検査結果</t>
  </si>
  <si>
    <t>15検査結果(ドレンチャーその他の水幕を形成する防火設備）-上記以外の検査項目等-3行目-検査者番号</t>
  </si>
  <si>
    <t>15検査結果(ドレンチャーその他の水幕を形成する防火設備）-上記以外の検査項目等-3行目-指摘の具体的内容等</t>
  </si>
  <si>
    <t>15検査結果(ドレンチャーその他の水幕を形成する防火設備）-上記以外の検査項目等-3行目-改善策の具体的内容等</t>
  </si>
  <si>
    <t>15検査結果(ドレンチャーその他の水幕を形成する防火設備）-上記以外の検査項目等-3行目-改善（予定）年月-年（令和）</t>
  </si>
  <si>
    <t>15検査結果(ドレンチャーその他の水幕を形成する防火設備）-上記以外の検査項目等-3行目-改善（予定）年月-月</t>
  </si>
  <si>
    <t>15検査結果(ドレンチャーその他の水幕を形成する防火設備）-上記以外の検査項目等-3行目-改善（予定）年月-状況</t>
  </si>
  <si>
    <t>15検査結果(ドレンチャーその他の水幕を形成する防火設備）-上記に記載のない事項-1行目-番号</t>
  </si>
  <si>
    <t>15検査結果(ドレンチャーその他の水幕を形成する防火設備）-上記に記載のない事項-1行目-検査項目</t>
  </si>
  <si>
    <t>15検査結果(ドレンチャーその他の水幕を形成する防火設備）-上記に記載のない事項-1行目-検査事項</t>
  </si>
  <si>
    <t>15検査結果(ドレンチャーその他の水幕を形成する防火設備）-上記に記載のない事項-1行目-検査結果</t>
  </si>
  <si>
    <t>15検査結果(ドレンチャーその他の水幕を形成する防火設備）-上記に記載のない事項-1行目-検査者番号</t>
  </si>
  <si>
    <t>15検査結果(ドレンチャーその他の水幕を形成する防火設備）-上記に記載のない事項-1行目-指摘の具体的内容等</t>
  </si>
  <si>
    <t>15検査結果(ドレンチャーその他の水幕を形成する防火設備）-上記に記載のない事項-1行目-改善策の具体的内容等</t>
  </si>
  <si>
    <t>15検査結果(ドレンチャーその他の水幕を形成する防火設備）-上記に記載のない事項-1行目-改善（予定）年月-年（令和）</t>
  </si>
  <si>
    <t>15検査結果(ドレンチャーその他の水幕を形成する防火設備）-上記に記載のない事項-1行目-改善（予定）年月-月</t>
  </si>
  <si>
    <t>15検査結果(ドレンチャーその他の水幕を形成する防火設備）-上記に記載のない事項-1行目-改善（予定）年月-状況</t>
  </si>
  <si>
    <t>15検査結果(ドレンチャーその他の水幕を形成する防火設備）-上記に記載のない事項-2行目-番号</t>
  </si>
  <si>
    <t>15検査結果(ドレンチャーその他の水幕を形成する防火設備）-上記に記載のない事項-2行目-検査項目</t>
  </si>
  <si>
    <t>15検査結果(ドレンチャーその他の水幕を形成する防火設備）-上記に記載のない事項-2行目-検査事項</t>
  </si>
  <si>
    <t>15検査結果(ドレンチャーその他の水幕を形成する防火設備）-上記に記載のない事項-2行目-検査結果</t>
  </si>
  <si>
    <t>15検査結果(ドレンチャーその他の水幕を形成する防火設備）-上記に記載のない事項-2行目-検査者番号</t>
  </si>
  <si>
    <t>15検査結果(ドレンチャーその他の水幕を形成する防火設備）-上記に記載のない事項-2行目-指摘の具体的内容等</t>
  </si>
  <si>
    <t>15検査結果(ドレンチャーその他の水幕を形成する防火設備）-上記に記載のない事項-2行目-改善策の具体的内容等</t>
  </si>
  <si>
    <t>15検査結果(ドレンチャーその他の水幕を形成する防火設備）-上記に記載のない事項-2行目-改善（予定）年月-年（令和）</t>
  </si>
  <si>
    <t>15検査結果(ドレンチャーその他の水幕を形成する防火設備）-上記に記載のない事項-2行目-改善（予定）年月-月</t>
  </si>
  <si>
    <t>15検査結果(ドレンチャーその他の水幕を形成する防火設備）-上記に記載のない事項-2行目-改善（予定）年月-状況</t>
  </si>
  <si>
    <t>15検査結果(ドレンチャーその他の水幕を形成する防火設備）-上記に記載のない事項-3行目-番号</t>
  </si>
  <si>
    <t>15検査結果(ドレンチャーその他の水幕を形成する防火設備）-上記に記載のない事項-3行目-検査項目</t>
  </si>
  <si>
    <t>15検査結果(ドレンチャーその他の水幕を形成する防火設備）-上記に記載のない事項-3行目-検査事項</t>
  </si>
  <si>
    <t>15検査結果(ドレンチャーその他の水幕を形成する防火設備）-上記に記載のない事項-3行目-検査結果</t>
  </si>
  <si>
    <t>15検査結果(ドレンチャーその他の水幕を形成する防火設備）-上記に記載のない事項-3行目-検査者番号</t>
  </si>
  <si>
    <t>15検査結果(ドレンチャーその他の水幕を形成する防火設備）-上記に記載のない事項-3行目-指摘の具体的内容等</t>
  </si>
  <si>
    <t>15検査結果(ドレンチャーその他の水幕を形成する防火設備）-上記に記載のない事項-3行目-改善策の具体的内容等</t>
  </si>
  <si>
    <t>15検査結果(ドレンチャーその他の水幕を形成する防火設備）-上記に記載のない事項-3行目-改善（予定）年月-年（令和）</t>
  </si>
  <si>
    <t>15検査結果(ドレンチャーその他の水幕を形成する防火設備）-上記に記載のない事項-3行目-改善（予定）年月-月</t>
  </si>
  <si>
    <t>15検査結果(ドレンチャーその他の水幕を形成する防火設備）-上記に記載のない事項-3行目-改善（予定）年月-状況</t>
  </si>
  <si>
    <t>15検査結果(ドレンチャーその他の水幕を形成する防火設備）-上記に記載のない事項-4行目-番号</t>
  </si>
  <si>
    <t>15検査結果(ドレンチャーその他の水幕を形成する防火設備）-上記に記載のない事項-4行目-検査項目</t>
  </si>
  <si>
    <t>15検査結果(ドレンチャーその他の水幕を形成する防火設備）-上記に記載のない事項-4行目-検査事項</t>
  </si>
  <si>
    <t>15検査結果(ドレンチャーその他の水幕を形成する防火設備）-上記に記載のない事項-4行目-検査結果</t>
  </si>
  <si>
    <t>15検査結果(ドレンチャーその他の水幕を形成する防火設備）-上記に記載のない事項-4行目-検査者番号</t>
  </si>
  <si>
    <t>15検査結果(ドレンチャーその他の水幕を形成する防火設備）-上記に記載のない事項-4行目-指摘の具体的内容等</t>
  </si>
  <si>
    <t>15検査結果(ドレンチャーその他の水幕を形成する防火設備）-上記に記載のない事項-4行目-改善策の具体的内容等</t>
  </si>
  <si>
    <t>15検査結果(ドレンチャーその他の水幕を形成する防火設備）-上記に記載のない事項-4行目-改善（予定）年月-年（令和）</t>
  </si>
  <si>
    <t>15検査結果(ドレンチャーその他の水幕を形成する防火設備）-上記に記載のない事項-4行目-改善（予定）年月-月</t>
  </si>
  <si>
    <t>15検査結果(ドレンチャーその他の水幕を形成する防火設備）-上記に記載のない事項-4行目-改善（予定）年月-状況</t>
  </si>
  <si>
    <t>15検査結果(ドレンチャーその他の水幕を形成する防火設備）-上記に記載のない事項-5行目-番号</t>
  </si>
  <si>
    <t>15検査結果(ドレンチャーその他の水幕を形成する防火設備）-上記に記載のない事項-5行目-検査項目</t>
  </si>
  <si>
    <t>15検査結果(ドレンチャーその他の水幕を形成する防火設備）-上記に記載のない事項-5行目-検査事項</t>
  </si>
  <si>
    <t>15検査結果(ドレンチャーその他の水幕を形成する防火設備）-上記に記載のない事項-5行目-検査結果</t>
  </si>
  <si>
    <t>15検査結果(ドレンチャーその他の水幕を形成する防火設備）-上記に記載のない事項-5行目-検査者番号</t>
  </si>
  <si>
    <t>15検査結果(ドレンチャーその他の水幕を形成する防火設備）-上記に記載のない事項-5行目-指摘の具体的内容等</t>
  </si>
  <si>
    <t>15検査結果(ドレンチャーその他の水幕を形成する防火設備）-上記に記載のない事項-5行目-改善策の具体的内容等</t>
  </si>
  <si>
    <t>15検査結果(ドレンチャーその他の水幕を形成する防火設備）-上記に記載のない事項-5行目-改善（予定）年月-年（令和）</t>
  </si>
  <si>
    <t>15検査結果(ドレンチャーその他の水幕を形成する防火設備）-上記に記載のない事項-5行目-改善（予定）年月-月</t>
  </si>
  <si>
    <t>15検査結果(ドレンチャーその他の水幕を形成する防火設備）-上記に記載のない事項-5行目-改善（予定）年月-状況</t>
  </si>
  <si>
    <t>15検査結果(ドレンチャーその他の水幕を形成する防火設備）-上記に記載のない事項-6行目-番号</t>
  </si>
  <si>
    <t>15検査結果(ドレンチャーその他の水幕を形成する防火設備）-上記に記載のない事項-6行目-検査項目</t>
  </si>
  <si>
    <t>15検査結果(ドレンチャーその他の水幕を形成する防火設備）-上記に記載のない事項-6行目-検査事項</t>
  </si>
  <si>
    <t>15検査結果(ドレンチャーその他の水幕を形成する防火設備）-上記に記載のない事項-6行目-検査結果</t>
  </si>
  <si>
    <t>15検査結果(ドレンチャーその他の水幕を形成する防火設備）-上記に記載のない事項-6行目-検査者番号</t>
  </si>
  <si>
    <t>15検査結果(ドレンチャーその他の水幕を形成する防火設備）-上記に記載のない事項-6行目-指摘の具体的内容等</t>
  </si>
  <si>
    <t>15検査結果(ドレンチャーその他の水幕を形成する防火設備）-上記に記載のない事項-6行目-改善策の具体的内容等</t>
  </si>
  <si>
    <t>15検査結果(ドレンチャーその他の水幕を形成する防火設備）-上記に記載のない事項-6行目-改善（予定）年月-年（令和）</t>
  </si>
  <si>
    <t>15検査結果(ドレンチャーその他の水幕を形成する防火設備）-上記に記載のない事項-6行目-改善（予定）年月-月</t>
  </si>
  <si>
    <t>15検査結果(ドレンチャーその他の水幕を形成する防火設備）-上記に記載のない事項-6行目-改善（予定）年月-状況</t>
  </si>
  <si>
    <t>15検査結果(ドレンチャーその他の水幕を形成する防火設備）-上記に記載のない事項-7行目-番号</t>
  </si>
  <si>
    <t>15検査結果(ドレンチャーその他の水幕を形成する防火設備）-上記に記載のない事項-7行目-検査項目</t>
  </si>
  <si>
    <t>15検査結果(ドレンチャーその他の水幕を形成する防火設備）-上記に記載のない事項-7行目-検査事項</t>
  </si>
  <si>
    <t>15検査結果(ドレンチャーその他の水幕を形成する防火設備）-上記に記載のない事項-7行目-検査結果</t>
  </si>
  <si>
    <t>15検査結果(ドレンチャーその他の水幕を形成する防火設備）-上記に記載のない事項-7行目-検査者番号</t>
  </si>
  <si>
    <t>15検査結果(ドレンチャーその他の水幕を形成する防火設備）-上記に記載のない事項-7行目-指摘の具体的内容等</t>
  </si>
  <si>
    <t>15検査結果(ドレンチャーその他の水幕を形成する防火設備）-上記に記載のない事項-7行目-改善策の具体的内容等</t>
  </si>
  <si>
    <t>15検査結果(ドレンチャーその他の水幕を形成する防火設備）-上記に記載のない事項-7行目-改善（予定）年月-年（令和）</t>
  </si>
  <si>
    <t>15検査結果(ドレンチャーその他の水幕を形成する防火設備）-上記に記載のない事項-7行目-改善（予定）年月-月</t>
  </si>
  <si>
    <t>15検査結果(ドレンチャーその他の水幕を形成する防火設備）-上記に記載のない事項-7行目-改善（予定）年月-状況</t>
  </si>
  <si>
    <t>15検査結果(ドレンチャーその他の水幕を形成する防火設備）-上記に記載のない事項-8行目-番号</t>
  </si>
  <si>
    <t>15検査結果(ドレンチャーその他の水幕を形成する防火設備）-上記に記載のない事項-8行目-検査項目</t>
  </si>
  <si>
    <t>15検査結果(ドレンチャーその他の水幕を形成する防火設備）-上記に記載のない事項-8行目-検査事項</t>
  </si>
  <si>
    <t>15検査結果(ドレンチャーその他の水幕を形成する防火設備）-上記に記載のない事項-8行目-検査結果</t>
  </si>
  <si>
    <t>15検査結果(ドレンチャーその他の水幕を形成する防火設備）-上記に記載のない事項-8行目-検査者番号</t>
  </si>
  <si>
    <t>15検査結果(ドレンチャーその他の水幕を形成する防火設備）-上記に記載のない事項-8行目-指摘の具体的内容等</t>
  </si>
  <si>
    <t>15検査結果(ドレンチャーその他の水幕を形成する防火設備）-上記に記載のない事項-8行目-改善策の具体的内容等</t>
  </si>
  <si>
    <t>15検査結果(ドレンチャーその他の水幕を形成する防火設備）-上記に記載のない事項-8行目-改善（予定）年月-年（令和）</t>
  </si>
  <si>
    <t>15検査結果(ドレンチャーその他の水幕を形成する防火設備）-上記に記載のない事項-8行目-改善（予定）年月-月</t>
  </si>
  <si>
    <t>15検査結果(ドレンチャーその他の水幕を形成する防火設備）-上記に記載のない事項-8行目-改善（予定）年月-状況</t>
  </si>
  <si>
    <t>15検査結果(ドレンチャーその他の水幕を形成する防火設備）-上記に記載のない事項-9行目-番号</t>
  </si>
  <si>
    <t>15検査結果(ドレンチャーその他の水幕を形成する防火設備）-上記に記載のない事項-9行目-検査項目</t>
  </si>
  <si>
    <t>15検査結果(ドレンチャーその他の水幕を形成する防火設備）-上記に記載のない事項-9行目-検査事項</t>
  </si>
  <si>
    <t>15検査結果(ドレンチャーその他の水幕を形成する防火設備）-上記に記載のない事項-9行目-検査結果</t>
  </si>
  <si>
    <t>15検査結果(ドレンチャーその他の水幕を形成する防火設備）-上記に記載のない事項-9行目-検査者番号</t>
  </si>
  <si>
    <t>15検査結果(ドレンチャーその他の水幕を形成する防火設備）-上記に記載のない事項-9行目-指摘の具体的内容等</t>
  </si>
  <si>
    <t>15検査結果(ドレンチャーその他の水幕を形成する防火設備）-上記に記載のない事項-9行目-改善策の具体的内容等</t>
  </si>
  <si>
    <t>15検査結果(ドレンチャーその他の水幕を形成する防火設備）-上記に記載のない事項-9行目-改善（予定）年月-年（令和）</t>
  </si>
  <si>
    <t>15検査結果(ドレンチャーその他の水幕を形成する防火設備）-上記に記載のない事項-9行目-改善（予定）年月-月</t>
  </si>
  <si>
    <t>15検査結果(ドレンチャーその他の水幕を形成する防火設備）-上記に記載のない事項-9行目-改善（予定）年月-状況</t>
  </si>
  <si>
    <t>15検査結果(ドレンチャーその他の水幕を形成する防火設備）-上記に記載のない事項-10行目-番号</t>
  </si>
  <si>
    <t>15検査結果(ドレンチャーその他の水幕を形成する防火設備）-上記に記載のない事項-10行目-検査項目</t>
  </si>
  <si>
    <t>15検査結果(ドレンチャーその他の水幕を形成する防火設備）-上記に記載のない事項-10行目-検査事項</t>
  </si>
  <si>
    <t>15検査結果(ドレンチャーその他の水幕を形成する防火設備）-上記に記載のない事項-10行目-検査結果</t>
  </si>
  <si>
    <t>15検査結果(ドレンチャーその他の水幕を形成する防火設備）-上記に記載のない事項-10行目-検査者番号</t>
  </si>
  <si>
    <t>15検査結果(ドレンチャーその他の水幕を形成する防火設備）-上記に記載のない事項-10行目-指摘の具体的内容等</t>
  </si>
  <si>
    <t>15検査結果(ドレンチャーその他の水幕を形成する防火設備）-上記に記載のない事項-10行目-改善策の具体的内容等</t>
  </si>
  <si>
    <t>15検査結果(ドレンチャーその他の水幕を形成する防火設備）-上記に記載のない事項-10行目-改善（予定）年月-年（令和）</t>
  </si>
  <si>
    <t>15検査結果(ドレンチャーその他の水幕を形成する防火設備）-上記に記載のない事項-10行目-改善（予定）年月-月</t>
  </si>
  <si>
    <t>15検査結果(ドレンチャーその他の水幕を形成する防火設備）-上記に記載のない事項-10行目-改善（予定）年月-状況</t>
  </si>
  <si>
    <t>15検査結果(ドレンチャーその他の水幕を形成する防火設備）-上記に記載のない事項-11行目-番号</t>
  </si>
  <si>
    <t>15検査結果(ドレンチャーその他の水幕を形成する防火設備）-上記に記載のない事項-11行目-検査項目</t>
  </si>
  <si>
    <t>15検査結果(ドレンチャーその他の水幕を形成する防火設備）-上記に記載のない事項-11行目-検査事項</t>
  </si>
  <si>
    <t>15検査結果(ドレンチャーその他の水幕を形成する防火設備）-上記に記載のない事項-11行目-検査結果</t>
  </si>
  <si>
    <t>15検査結果(ドレンチャーその他の水幕を形成する防火設備）-上記に記載のない事項-11行目-検査者番号</t>
  </si>
  <si>
    <t>15検査結果(ドレンチャーその他の水幕を形成する防火設備）-上記に記載のない事項-11行目-指摘の具体的内容等</t>
  </si>
  <si>
    <t>15検査結果(ドレンチャーその他の水幕を形成する防火設備）-上記に記載のない事項-11行目-改善策の具体的内容等</t>
  </si>
  <si>
    <t>15検査結果(ドレンチャーその他の水幕を形成する防火設備）-上記に記載のない事項-11行目-改善（予定）年月-年（令和）</t>
  </si>
  <si>
    <t>15検査結果(ドレンチャーその他の水幕を形成する防火設備）-上記に記載のない事項-11行目-改善（予定）年月-月</t>
  </si>
  <si>
    <t>15検査結果(ドレンチャーその他の水幕を形成する防火設備）-上記に記載のない事項-11行目-改善（予定）年月-状況</t>
  </si>
  <si>
    <t>15検査結果(ドレンチャーその他の水幕を形成する防火設備）-上記に記載のない事項-12行目-番号</t>
  </si>
  <si>
    <t>15検査結果(ドレンチャーその他の水幕を形成する防火設備）-上記に記載のない事項-12行目-検査項目</t>
  </si>
  <si>
    <t>15検査結果(ドレンチャーその他の水幕を形成する防火設備）-上記に記載のない事項-12行目-検査事項</t>
  </si>
  <si>
    <t>15検査結果(ドレンチャーその他の水幕を形成する防火設備）-上記に記載のない事項-12行目-検査結果</t>
  </si>
  <si>
    <t>15検査結果(ドレンチャーその他の水幕を形成する防火設備）-上記に記載のない事項-12行目-検査者番号</t>
  </si>
  <si>
    <t>15検査結果(ドレンチャーその他の水幕を形成する防火設備）-上記に記載のない事項-12行目-指摘の具体的内容等</t>
  </si>
  <si>
    <t>15検査結果(ドレンチャーその他の水幕を形成する防火設備）-上記に記載のない事項-12行目-改善策の具体的内容等</t>
  </si>
  <si>
    <t>15検査結果(ドレンチャーその他の水幕を形成する防火設備）-上記に記載のない事項-12行目-改善（予定）年月-年（令和）</t>
  </si>
  <si>
    <t>15検査結果(ドレンチャーその他の水幕を形成する防火設備）-上記に記載のない事項-12行目-改善（予定）年月-月</t>
  </si>
  <si>
    <t>15検査結果(ドレンチャーその他の水幕を形成する防火設備）-上記に記載のない事項-12行目-改善（予定）年月-状況</t>
  </si>
  <si>
    <t>15検査結果(ドレンチャーその他の水幕を形成する防火設備）-上記に記載のない事項-13行目-番号</t>
  </si>
  <si>
    <t>15検査結果(ドレンチャーその他の水幕を形成する防火設備）-上記に記載のない事項-13行目-検査項目</t>
  </si>
  <si>
    <t>15検査結果(ドレンチャーその他の水幕を形成する防火設備）-上記に記載のない事項-13行目-検査事項</t>
  </si>
  <si>
    <t>15検査結果(ドレンチャーその他の水幕を形成する防火設備）-上記に記載のない事項-13行目-検査結果</t>
  </si>
  <si>
    <t>15検査結果(ドレンチャーその他の水幕を形成する防火設備）-上記に記載のない事項-13行目-検査者番号</t>
  </si>
  <si>
    <t>15検査結果(ドレンチャーその他の水幕を形成する防火設備）-上記に記載のない事項-13行目-指摘の具体的内容等</t>
  </si>
  <si>
    <t>15検査結果(ドレンチャーその他の水幕を形成する防火設備）-上記に記載のない事項-13行目-改善策の具体的内容等</t>
  </si>
  <si>
    <t>15検査結果(ドレンチャーその他の水幕を形成する防火設備）-上記に記載のない事項-13行目-改善（予定）年月-年（令和）</t>
  </si>
  <si>
    <t>15検査結果(ドレンチャーその他の水幕を形成する防火設備）-上記に記載のない事項-13行目-改善（予定）年月-月</t>
  </si>
  <si>
    <t>15検査結果(ドレンチャーその他の水幕を形成する防火設備）-上記に記載のない事項-13行目-改善（予定）年月-状況</t>
  </si>
  <si>
    <t>15検査結果(ドレンチャーその他の水幕を形成する防火設備）-上記に記載のない事項-14行目-番号</t>
  </si>
  <si>
    <t>15検査結果(ドレンチャーその他の水幕を形成する防火設備）-上記に記載のない事項-14行目-検査項目</t>
  </si>
  <si>
    <t>15検査結果(ドレンチャーその他の水幕を形成する防火設備）-上記に記載のない事項-14行目-検査事項</t>
  </si>
  <si>
    <t>15検査結果(ドレンチャーその他の水幕を形成する防火設備）-上記に記載のない事項-14行目-検査結果</t>
  </si>
  <si>
    <t>15検査結果(ドレンチャーその他の水幕を形成する防火設備）-上記に記載のない事項-14行目-検査者番号</t>
  </si>
  <si>
    <t>15検査結果(ドレンチャーその他の水幕を形成する防火設備）-上記に記載のない事項-14行目-指摘の具体的内容等</t>
  </si>
  <si>
    <t>15検査結果(ドレンチャーその他の水幕を形成する防火設備）-上記に記載のない事項-14行目-改善策の具体的内容等</t>
  </si>
  <si>
    <t>15検査結果(ドレンチャーその他の水幕を形成する防火設備）-上記に記載のない事項-14行目-改善（予定）年月-年（令和）</t>
  </si>
  <si>
    <t>15検査結果(ドレンチャーその他の水幕を形成する防火設備）-上記に記載のない事項-14行目-改善（予定）年月-月</t>
  </si>
  <si>
    <t>15検査結果(ドレンチャーその他の水幕を形成する防火設備）-上記に記載のない事項-14行目-改善（予定）年月-状況</t>
  </si>
  <si>
    <t>15検査結果(ドレンチャーその他の水幕を形成する防火設備）-上記に記載のない事項-15行目-番号</t>
  </si>
  <si>
    <t>15検査結果(ドレンチャーその他の水幕を形成する防火設備）-上記に記載のない事項-15行目-検査項目</t>
  </si>
  <si>
    <t>15検査結果(ドレンチャーその他の水幕を形成する防火設備）-上記に記載のない事項-15行目-検査事項</t>
  </si>
  <si>
    <t>15検査結果(ドレンチャーその他の水幕を形成する防火設備）-上記に記載のない事項-15行目-検査結果</t>
  </si>
  <si>
    <t>15検査結果(ドレンチャーその他の水幕を形成する防火設備）-上記に記載のない事項-15行目-検査者番号</t>
  </si>
  <si>
    <t>15検査結果(ドレンチャーその他の水幕を形成する防火設備）-上記に記載のない事項-15行目-指摘の具体的内容等</t>
  </si>
  <si>
    <t>15検査結果(ドレンチャーその他の水幕を形成する防火設備）-上記に記載のない事項-15行目-改善策の具体的内容等</t>
  </si>
  <si>
    <t>15検査結果(ドレンチャーその他の水幕を形成する防火設備）-上記に記載のない事項-15行目-改善（予定）年月-年（令和）</t>
  </si>
  <si>
    <t>15検査結果(ドレンチャーその他の水幕を形成する防火設備）-上記に記載のない事項-15行目-改善（予定）年月-月</t>
  </si>
  <si>
    <t>15検査結果(ドレンチャーその他の水幕を形成する防火設備）-上記に記載のない事項-15行目-改善（予定）年月-状況</t>
  </si>
  <si>
    <t>年 防火設備</t>
    <rPh sb="0" eb="1">
      <t>ネン</t>
    </rPh>
    <rPh sb="2" eb="6">
      <t>ボウカセツビ</t>
    </rPh>
    <phoneticPr fontId="12"/>
  </si>
  <si>
    <t>3人目の検査者</t>
    <rPh sb="1" eb="3">
      <t>ニンメ</t>
    </rPh>
    <phoneticPr fontId="12"/>
  </si>
  <si>
    <t>検査者の選任数</t>
    <rPh sb="0" eb="3">
      <t>ケンサシャ</t>
    </rPh>
    <rPh sb="4" eb="7">
      <t>センニンスウ</t>
    </rPh>
    <phoneticPr fontId="12"/>
  </si>
  <si>
    <t>代表となる検査者と勤務先が同一及び同一チェック</t>
    <rPh sb="0" eb="2">
      <t>ダイヒョウ</t>
    </rPh>
    <rPh sb="5" eb="8">
      <t>ケンサシャ</t>
    </rPh>
    <rPh sb="9" eb="11">
      <t>キンム</t>
    </rPh>
    <rPh sb="11" eb="12">
      <t>サキ</t>
    </rPh>
    <rPh sb="13" eb="15">
      <t>ドウイツ</t>
    </rPh>
    <rPh sb="15" eb="16">
      <t>オヨ</t>
    </rPh>
    <rPh sb="17" eb="19">
      <t>ドウイツ</t>
    </rPh>
    <phoneticPr fontId="3"/>
  </si>
  <si>
    <t>検査結果</t>
    <rPh sb="2" eb="4">
      <t>ケッカ</t>
    </rPh>
    <phoneticPr fontId="12"/>
  </si>
  <si>
    <t>　この書類は、検査の結果、「要是正」かつ「既存不適格」ではない項目について作成してください。また、「既存不適格」及</t>
    <rPh sb="3" eb="5">
      <t>ショルイ</t>
    </rPh>
    <rPh sb="10" eb="12">
      <t>ケッカ</t>
    </rPh>
    <rPh sb="14" eb="15">
      <t>ヨウ</t>
    </rPh>
    <rPh sb="15" eb="17">
      <t>ゼセイ</t>
    </rPh>
    <rPh sb="21" eb="23">
      <t>キソン</t>
    </rPh>
    <rPh sb="23" eb="26">
      <t>フテキカク</t>
    </rPh>
    <rPh sb="31" eb="33">
      <t>コウモク</t>
    </rPh>
    <rPh sb="37" eb="39">
      <t>サクセイ</t>
    </rPh>
    <rPh sb="50" eb="52">
      <t>キソン</t>
    </rPh>
    <rPh sb="52" eb="54">
      <t>フテキ</t>
    </rPh>
    <phoneticPr fontId="12"/>
  </si>
  <si>
    <t>　「部位」欄の「番号」、「検査項目」は、それぞれ別記様式の番号、検査項目に対応したものを記入して下さい。</t>
    <rPh sb="2" eb="4">
      <t>ブイ</t>
    </rPh>
    <rPh sb="5" eb="6">
      <t>ラン</t>
    </rPh>
    <rPh sb="8" eb="10">
      <t>バンゴウ</t>
    </rPh>
    <rPh sb="15" eb="17">
      <t>コウモク</t>
    </rPh>
    <rPh sb="24" eb="26">
      <t>ベッキ</t>
    </rPh>
    <rPh sb="26" eb="28">
      <t>ヨウシキ</t>
    </rPh>
    <rPh sb="29" eb="31">
      <t>バンゴウ</t>
    </rPh>
    <rPh sb="34" eb="36">
      <t>コウモク</t>
    </rPh>
    <rPh sb="37" eb="39">
      <t>タイオウ</t>
    </rPh>
    <phoneticPr fontId="12"/>
  </si>
  <si>
    <t>　「検査結果」欄は、検査の結果、要是正の指摘があった場合は「要是正」のチェックボックスに「✓」マークを入れ、それ以</t>
    <rPh sb="4" eb="6">
      <t>ケッカ</t>
    </rPh>
    <rPh sb="7" eb="8">
      <t>ラン</t>
    </rPh>
    <rPh sb="13" eb="15">
      <t>ケッカ</t>
    </rPh>
    <rPh sb="16" eb="17">
      <t>ヨウ</t>
    </rPh>
    <rPh sb="17" eb="19">
      <t>ゼセイ</t>
    </rPh>
    <rPh sb="20" eb="22">
      <t>シテキ</t>
    </rPh>
    <rPh sb="26" eb="28">
      <t>バアイ</t>
    </rPh>
    <rPh sb="30" eb="31">
      <t>ヨウ</t>
    </rPh>
    <rPh sb="31" eb="33">
      <t>ゼセイ</t>
    </rPh>
    <rPh sb="51" eb="52">
      <t>イ</t>
    </rPh>
    <rPh sb="56" eb="57">
      <t>イ</t>
    </rPh>
    <phoneticPr fontId="12"/>
  </si>
  <si>
    <t>検</t>
    <phoneticPr fontId="12"/>
  </si>
  <si>
    <t>月に改善予定）</t>
    <phoneticPr fontId="12"/>
  </si>
  <si>
    <t>＜必要に応じて使用＞</t>
    <rPh sb="1" eb="3">
      <t>ヒツヨウ</t>
    </rPh>
    <rPh sb="4" eb="5">
      <t>オウ</t>
    </rPh>
    <rPh sb="7" eb="9">
      <t>シヨウ</t>
    </rPh>
    <phoneticPr fontId="12"/>
  </si>
  <si>
    <t>検査者1，2，3それぞれの氏名は検査者の入力欄から自動反映されます。（検査者2及び3はいない場合もあります）</t>
    <phoneticPr fontId="3"/>
  </si>
  <si>
    <t>検査者1，2，3それぞれの氏名は検査者の入力欄から自動反映されます。（検査者2及び3はいない場合もあります）</t>
    <phoneticPr fontId="12"/>
  </si>
  <si>
    <t>検査者が1名のみの場合は検査者番号は入力不要です。</t>
    <phoneticPr fontId="12"/>
  </si>
  <si>
    <t>１５　検査結果表　（ドレンチャーその他の水幕を形成する防火設備）別記第四号</t>
    <rPh sb="35" eb="36">
      <t>4</t>
    </rPh>
    <phoneticPr fontId="12"/>
  </si>
  <si>
    <t>自動閉鎖装置</t>
    <rPh sb="2" eb="4">
      <t>ヘイサ</t>
    </rPh>
    <phoneticPr fontId="12"/>
  </si>
  <si>
    <t>手動閉鎖装置</t>
    <rPh sb="2" eb="4">
      <t>ヘイサ</t>
    </rPh>
    <phoneticPr fontId="12"/>
  </si>
  <si>
    <t>）建築士事務所</t>
    <rPh sb="4" eb="7">
      <t>ジムショ</t>
    </rPh>
    <phoneticPr fontId="12"/>
  </si>
  <si>
    <t>←検査結果表に記入する内容については、記入不要です。</t>
    <rPh sb="1" eb="3">
      <t>ケンサ</t>
    </rPh>
    <rPh sb="3" eb="5">
      <t>ケッカ</t>
    </rPh>
    <rPh sb="5" eb="6">
      <t>ヒョウ</t>
    </rPh>
    <rPh sb="7" eb="9">
      <t>キニュウ</t>
    </rPh>
    <rPh sb="11" eb="13">
      <t>ナイヨウ</t>
    </rPh>
    <rPh sb="19" eb="23">
      <t>キニュウフヨウ</t>
    </rPh>
    <phoneticPr fontId="12"/>
  </si>
  <si>
    <t>検　査　項　目</t>
    <rPh sb="0" eb="1">
      <t>ケン</t>
    </rPh>
    <rPh sb="2" eb="3">
      <t>サ</t>
    </rPh>
    <phoneticPr fontId="12"/>
  </si>
  <si>
    <t>検　査　項　目</t>
    <phoneticPr fontId="12"/>
  </si>
  <si>
    <t>　検査者が法人に勤務している場合は、検査者の勤務先について記入し、勤務先が建築士事務所のときは、事務所登録番号を併せて記入してください。</t>
    <phoneticPr fontId="12"/>
  </si>
  <si>
    <t>　検査者の勤務先について記入し、検査者が法人に勤務していない場合は、検査者の住所について記入してください。</t>
    <phoneticPr fontId="12"/>
  </si>
  <si>
    <t>　代表となる検査者と勤務先が同じ場合、チェックを入れてください。その場合は、報告書及び概要書には、５.代表となる検査者に入力した勤務先が転記されます。</t>
    <rPh sb="1" eb="3">
      <t>ダイヒョウ</t>
    </rPh>
    <rPh sb="10" eb="13">
      <t>キンムサキ</t>
    </rPh>
    <rPh sb="14" eb="15">
      <t>オナ</t>
    </rPh>
    <rPh sb="16" eb="18">
      <t>バアイ</t>
    </rPh>
    <rPh sb="24" eb="25">
      <t>イ</t>
    </rPh>
    <rPh sb="34" eb="36">
      <t>バアイ</t>
    </rPh>
    <rPh sb="38" eb="41">
      <t>ホウコクショ</t>
    </rPh>
    <rPh sb="41" eb="42">
      <t>オヨ</t>
    </rPh>
    <rPh sb="43" eb="46">
      <t>ガイヨウショ</t>
    </rPh>
    <rPh sb="51" eb="53">
      <t>ダイヒョウ</t>
    </rPh>
    <rPh sb="60" eb="62">
      <t>ニュウリョク</t>
    </rPh>
    <rPh sb="64" eb="67">
      <t>キンムサキ</t>
    </rPh>
    <rPh sb="68" eb="70">
      <t>テンキ</t>
    </rPh>
    <phoneticPr fontId="12"/>
  </si>
  <si>
    <t>　前回検査時以降に把握した建築物等に係る不具合等のうち第二面の６欄において指摘されるもの以外のものについて、把握できる範囲において記入してください。</t>
    <rPh sb="3" eb="5">
      <t>ケンサ</t>
    </rPh>
    <rPh sb="28" eb="29">
      <t>2</t>
    </rPh>
    <phoneticPr fontId="12"/>
  </si>
  <si>
    <t>項目</t>
    <rPh sb="0" eb="2">
      <t>コウモク</t>
    </rPh>
    <phoneticPr fontId="3"/>
  </si>
  <si>
    <t>項目</t>
    <rPh sb="0" eb="2">
      <t>コウモク</t>
    </rPh>
    <phoneticPr fontId="3"/>
  </si>
  <si>
    <t>項目</t>
    <rPh sb="0" eb="2">
      <t>コウモク</t>
    </rPh>
    <phoneticPr fontId="12"/>
  </si>
  <si>
    <t>肩書フリガナ</t>
    <rPh sb="0" eb="2">
      <t>カタガキ</t>
    </rPh>
    <phoneticPr fontId="12"/>
  </si>
  <si>
    <t>肩書</t>
    <rPh sb="0" eb="2">
      <t>カタガキ</t>
    </rPh>
    <phoneticPr fontId="12"/>
  </si>
  <si>
    <t>法人名フリガナ</t>
    <rPh sb="0" eb="3">
      <t>ホウジンメイ</t>
    </rPh>
    <phoneticPr fontId="12"/>
  </si>
  <si>
    <t>法人名</t>
    <rPh sb="0" eb="3">
      <t>ホウジンメイ</t>
    </rPh>
    <phoneticPr fontId="12"/>
  </si>
  <si>
    <t>3所有者-法人名-法人名フリガナ</t>
  </si>
  <si>
    <t>3所有者-法人名-法人名称</t>
  </si>
  <si>
    <t>3所有者-肩書-肩書フリガナ</t>
  </si>
  <si>
    <t>3所有者-肩書-肩書名</t>
  </si>
  <si>
    <t>4管理者-法人名-法人名フリガナ</t>
  </si>
  <si>
    <t>4管理者-法人名-法人名称</t>
  </si>
  <si>
    <t>4管理者-肩書-肩書フリガナ</t>
  </si>
  <si>
    <t>4管理者-肩書-肩書名</t>
  </si>
  <si>
    <t>5/28追加</t>
    <rPh sb="4" eb="6">
      <t>ツイカ</t>
    </rPh>
    <phoneticPr fontId="3"/>
  </si>
  <si>
    <t>第一面</t>
  </si>
  <si>
    <t>第一面</t>
    <phoneticPr fontId="3"/>
  </si>
  <si>
    <t>【イ．氏名のフリガナ】</t>
    <rPh sb="3" eb="5">
      <t>シメイ</t>
    </rPh>
    <phoneticPr fontId="12"/>
  </si>
  <si>
    <t>【ロ．氏名】</t>
    <rPh sb="3" eb="5">
      <t>シメイ</t>
    </rPh>
    <phoneticPr fontId="12"/>
  </si>
  <si>
    <t>【ハ．郵便番号】</t>
    <rPh sb="3" eb="5">
      <t>ユウビン</t>
    </rPh>
    <rPh sb="5" eb="7">
      <t>バンゴウ</t>
    </rPh>
    <phoneticPr fontId="12"/>
  </si>
  <si>
    <t>【ニ．住所】</t>
    <rPh sb="3" eb="5">
      <t>ジュウショ</t>
    </rPh>
    <phoneticPr fontId="12"/>
  </si>
  <si>
    <t>【イ．氏名のフリガナ】</t>
    <rPh sb="3" eb="5">
      <t>シメイ</t>
    </rPh>
    <phoneticPr fontId="3"/>
  </si>
  <si>
    <t>【ロ．氏名】</t>
    <rPh sb="3" eb="5">
      <t>シメイ</t>
    </rPh>
    <phoneticPr fontId="3"/>
  </si>
  <si>
    <t>【ハ．郵便番号】</t>
    <rPh sb="3" eb="5">
      <t>ユウビン</t>
    </rPh>
    <rPh sb="5" eb="7">
      <t>バンゴウ</t>
    </rPh>
    <phoneticPr fontId="3"/>
  </si>
  <si>
    <t>【ニ．住所】</t>
    <rPh sb="3" eb="5">
      <t>ジュウショ</t>
    </rPh>
    <phoneticPr fontId="3"/>
  </si>
  <si>
    <t>【イ．所在地】</t>
    <rPh sb="3" eb="6">
      <t>ショザイチ</t>
    </rPh>
    <phoneticPr fontId="3"/>
  </si>
  <si>
    <t>【ロ．名称のフリガナ】</t>
    <rPh sb="3" eb="5">
      <t>メイショウ</t>
    </rPh>
    <phoneticPr fontId="3"/>
  </si>
  <si>
    <t>【ハ．名称】</t>
    <rPh sb="3" eb="5">
      <t>メイショウ</t>
    </rPh>
    <phoneticPr fontId="3"/>
  </si>
  <si>
    <t>【ニ．用途】</t>
    <rPh sb="3" eb="5">
      <t>ヨウト</t>
    </rPh>
    <phoneticPr fontId="3"/>
  </si>
  <si>
    <t>要是正の指摘あり</t>
    <rPh sb="0" eb="3">
      <t>ヨウゼセイ</t>
    </rPh>
    <rPh sb="4" eb="6">
      <t>シテキ</t>
    </rPh>
    <phoneticPr fontId="3"/>
  </si>
  <si>
    <t>既存不適格</t>
    <rPh sb="0" eb="2">
      <t>キゾン</t>
    </rPh>
    <rPh sb="2" eb="5">
      <t>フテキカク</t>
    </rPh>
    <phoneticPr fontId="3"/>
  </si>
  <si>
    <t>【イ．不具合】</t>
    <rPh sb="3" eb="6">
      <t>フグアイ</t>
    </rPh>
    <phoneticPr fontId="3"/>
  </si>
  <si>
    <t>有</t>
    <rPh sb="0" eb="1">
      <t>アリ</t>
    </rPh>
    <phoneticPr fontId="3"/>
  </si>
  <si>
    <t>無</t>
    <rPh sb="0" eb="1">
      <t>ナ</t>
    </rPh>
    <phoneticPr fontId="3"/>
  </si>
  <si>
    <t>【ロ．不具合記録】</t>
    <rPh sb="3" eb="6">
      <t>フグアイ</t>
    </rPh>
    <rPh sb="6" eb="8">
      <t>キロク</t>
    </rPh>
    <phoneticPr fontId="3"/>
  </si>
  <si>
    <t>【ハ．不具合の概要】</t>
    <rPh sb="3" eb="6">
      <t>フグアイ</t>
    </rPh>
    <rPh sb="7" eb="9">
      <t>ガイヨウ</t>
    </rPh>
    <phoneticPr fontId="3"/>
  </si>
  <si>
    <t>【ニ．改善の状況】</t>
    <rPh sb="3" eb="5">
      <t>カイゼン</t>
    </rPh>
    <rPh sb="6" eb="8">
      <t>ジョウキョウ</t>
    </rPh>
    <phoneticPr fontId="3"/>
  </si>
  <si>
    <t>実施済</t>
    <rPh sb="0" eb="3">
      <t>ジッシズ</t>
    </rPh>
    <phoneticPr fontId="3"/>
  </si>
  <si>
    <t>改善予定</t>
    <rPh sb="0" eb="2">
      <t>カイゼン</t>
    </rPh>
    <rPh sb="2" eb="4">
      <t>ヨテイ</t>
    </rPh>
    <phoneticPr fontId="3"/>
  </si>
  <si>
    <t>予定なし</t>
    <rPh sb="0" eb="2">
      <t>ヨテイ</t>
    </rPh>
    <phoneticPr fontId="3"/>
  </si>
  <si>
    <t>理由</t>
    <rPh sb="0" eb="2">
      <t>リユウ</t>
    </rPh>
    <phoneticPr fontId="3"/>
  </si>
  <si>
    <t>第二面</t>
  </si>
  <si>
    <t>第二面</t>
    <rPh sb="0" eb="2">
      <t>ダイニ</t>
    </rPh>
    <rPh sb="2" eb="3">
      <t>メン</t>
    </rPh>
    <phoneticPr fontId="3"/>
  </si>
  <si>
    <t>【イ．階数】</t>
    <rPh sb="3" eb="5">
      <t>カイスウ</t>
    </rPh>
    <phoneticPr fontId="3"/>
  </si>
  <si>
    <t>【ロ．建築面積】</t>
    <rPh sb="3" eb="5">
      <t>ケンチク</t>
    </rPh>
    <rPh sb="5" eb="7">
      <t>メンセキ</t>
    </rPh>
    <phoneticPr fontId="3"/>
  </si>
  <si>
    <t>㎡</t>
    <phoneticPr fontId="3"/>
  </si>
  <si>
    <t>【ハ．延べ面積】</t>
    <rPh sb="3" eb="4">
      <t>ノ</t>
    </rPh>
    <rPh sb="5" eb="7">
      <t>メンセキ</t>
    </rPh>
    <phoneticPr fontId="3"/>
  </si>
  <si>
    <t>【イ．確認済証交付年月日】</t>
    <rPh sb="3" eb="5">
      <t>カクニン</t>
    </rPh>
    <rPh sb="5" eb="6">
      <t>ズ</t>
    </rPh>
    <rPh sb="6" eb="7">
      <t>ショウ</t>
    </rPh>
    <rPh sb="7" eb="9">
      <t>コウフ</t>
    </rPh>
    <rPh sb="9" eb="12">
      <t>ネンガッピ</t>
    </rPh>
    <phoneticPr fontId="3"/>
  </si>
  <si>
    <t>（令和固定）</t>
    <rPh sb="1" eb="3">
      <t>レイワ</t>
    </rPh>
    <rPh sb="3" eb="5">
      <t>コテイ</t>
    </rPh>
    <phoneticPr fontId="3"/>
  </si>
  <si>
    <t>建築主事</t>
    <rPh sb="0" eb="2">
      <t>ケンチク</t>
    </rPh>
    <rPh sb="2" eb="4">
      <t>シュジ</t>
    </rPh>
    <phoneticPr fontId="3"/>
  </si>
  <si>
    <t>指定確認検査機関</t>
    <rPh sb="0" eb="2">
      <t>シテイ</t>
    </rPh>
    <rPh sb="2" eb="4">
      <t>カクニン</t>
    </rPh>
    <rPh sb="4" eb="6">
      <t>ケンサ</t>
    </rPh>
    <rPh sb="6" eb="8">
      <t>キカン</t>
    </rPh>
    <phoneticPr fontId="3"/>
  </si>
  <si>
    <t>【ハ．検査済証交付年月日】</t>
    <rPh sb="3" eb="5">
      <t>ケンサ</t>
    </rPh>
    <rPh sb="5" eb="6">
      <t>ズ</t>
    </rPh>
    <rPh sb="6" eb="7">
      <t>ショウ</t>
    </rPh>
    <rPh sb="7" eb="12">
      <t>コウフネンガッピ</t>
    </rPh>
    <phoneticPr fontId="3"/>
  </si>
  <si>
    <t>【ニ．検査済証交付者】</t>
    <rPh sb="3" eb="5">
      <t>ケンサ</t>
    </rPh>
    <rPh sb="5" eb="6">
      <t>ズ</t>
    </rPh>
    <rPh sb="6" eb="7">
      <t>ショウ</t>
    </rPh>
    <rPh sb="7" eb="10">
      <t>コウフシャ</t>
    </rPh>
    <phoneticPr fontId="3"/>
  </si>
  <si>
    <t>第二面</t>
    <rPh sb="0" eb="3">
      <t>ダイニメン</t>
    </rPh>
    <phoneticPr fontId="3"/>
  </si>
  <si>
    <t>【１．所有者】</t>
    <phoneticPr fontId="3"/>
  </si>
  <si>
    <t>【２．管理者】</t>
    <phoneticPr fontId="3"/>
  </si>
  <si>
    <t>【３．報告対象建築物】</t>
    <phoneticPr fontId="3"/>
  </si>
  <si>
    <t>【４．検査による指摘の概要】</t>
    <phoneticPr fontId="3"/>
  </si>
  <si>
    <t>【５．不具合の発生状況】</t>
    <phoneticPr fontId="3"/>
  </si>
  <si>
    <t>【１．建築物の概要】</t>
    <phoneticPr fontId="3"/>
  </si>
  <si>
    <t>【３．検査日等】</t>
    <phoneticPr fontId="3"/>
  </si>
  <si>
    <t>【イ．今回の検査】</t>
    <rPh sb="3" eb="5">
      <t>コンカイ</t>
    </rPh>
    <rPh sb="6" eb="8">
      <t>ケンサ</t>
    </rPh>
    <phoneticPr fontId="3"/>
  </si>
  <si>
    <t>（令和固定）</t>
    <phoneticPr fontId="3"/>
  </si>
  <si>
    <t>【ロ．前回の検査】</t>
    <rPh sb="3" eb="5">
      <t>ゼンカイ</t>
    </rPh>
    <rPh sb="6" eb="8">
      <t>ケンサ</t>
    </rPh>
    <phoneticPr fontId="3"/>
  </si>
  <si>
    <t>実施</t>
    <rPh sb="0" eb="2">
      <t>ジッシ</t>
    </rPh>
    <phoneticPr fontId="3"/>
  </si>
  <si>
    <t>未実施</t>
    <rPh sb="0" eb="3">
      <t>ミジッシ</t>
    </rPh>
    <phoneticPr fontId="3"/>
  </si>
  <si>
    <t>【ハ．前回の検査に関する書類の写し】</t>
    <rPh sb="3" eb="5">
      <t>ゼンカイ</t>
    </rPh>
    <rPh sb="6" eb="8">
      <t>ケンサ</t>
    </rPh>
    <rPh sb="9" eb="10">
      <t>カン</t>
    </rPh>
    <rPh sb="12" eb="14">
      <t>ショルイ</t>
    </rPh>
    <rPh sb="15" eb="16">
      <t>ウツ</t>
    </rPh>
    <phoneticPr fontId="3"/>
  </si>
  <si>
    <t>【４．防火設備の検査者】</t>
    <phoneticPr fontId="3"/>
  </si>
  <si>
    <t>【イ．資格】</t>
    <rPh sb="3" eb="5">
      <t>シカク</t>
    </rPh>
    <phoneticPr fontId="3"/>
  </si>
  <si>
    <t>建築士登録</t>
    <rPh sb="0" eb="3">
      <t>ケンチクシ</t>
    </rPh>
    <rPh sb="3" eb="5">
      <t>トウロク</t>
    </rPh>
    <phoneticPr fontId="3"/>
  </si>
  <si>
    <t>建築士登録番号</t>
    <rPh sb="0" eb="3">
      <t>ケンチクシ</t>
    </rPh>
    <rPh sb="3" eb="5">
      <t>トウロク</t>
    </rPh>
    <rPh sb="5" eb="7">
      <t>バンゴウ</t>
    </rPh>
    <phoneticPr fontId="3"/>
  </si>
  <si>
    <t>防火設備検査員番号</t>
    <rPh sb="0" eb="4">
      <t>ボウカセツビ</t>
    </rPh>
    <rPh sb="4" eb="7">
      <t>ケンサイン</t>
    </rPh>
    <rPh sb="7" eb="9">
      <t>バンゴウ</t>
    </rPh>
    <phoneticPr fontId="3"/>
  </si>
  <si>
    <t>【ロ．氏名のフリガナ】</t>
    <rPh sb="3" eb="5">
      <t>シメイ</t>
    </rPh>
    <phoneticPr fontId="3"/>
  </si>
  <si>
    <t>【ハ．氏名】</t>
    <rPh sb="3" eb="5">
      <t>シメイ</t>
    </rPh>
    <phoneticPr fontId="3"/>
  </si>
  <si>
    <t>【ニ．勤務先】</t>
    <rPh sb="3" eb="6">
      <t>キンムサキ</t>
    </rPh>
    <phoneticPr fontId="3"/>
  </si>
  <si>
    <t>建築士事務所</t>
    <rPh sb="0" eb="3">
      <t>ケンチクシ</t>
    </rPh>
    <rPh sb="3" eb="6">
      <t>ジムショ</t>
    </rPh>
    <phoneticPr fontId="3"/>
  </si>
  <si>
    <t>知事登録番号</t>
    <rPh sb="0" eb="4">
      <t>チジトウロク</t>
    </rPh>
    <rPh sb="4" eb="6">
      <t>バンゴウ</t>
    </rPh>
    <phoneticPr fontId="3"/>
  </si>
  <si>
    <t>【ホ．郵便番号】</t>
    <rPh sb="3" eb="5">
      <t>ユウビン</t>
    </rPh>
    <rPh sb="5" eb="7">
      <t>バンゴウ</t>
    </rPh>
    <phoneticPr fontId="3"/>
  </si>
  <si>
    <t>【ヘ．所在地】</t>
    <rPh sb="3" eb="6">
      <t>ショザイチ</t>
    </rPh>
    <phoneticPr fontId="3"/>
  </si>
  <si>
    <t>【ト．電話番号】</t>
    <rPh sb="3" eb="7">
      <t>デンワバンゴウ</t>
    </rPh>
    <phoneticPr fontId="3"/>
  </si>
  <si>
    <t>第二面</t>
    <phoneticPr fontId="3"/>
  </si>
  <si>
    <t>【５．防火設備の概要】</t>
    <phoneticPr fontId="3"/>
  </si>
  <si>
    <t>【イ．避難安全検証法等の適用】</t>
    <rPh sb="3" eb="5">
      <t>ヒナン</t>
    </rPh>
    <rPh sb="5" eb="7">
      <t>アンゼン</t>
    </rPh>
    <rPh sb="7" eb="10">
      <t>ケンショウホウ</t>
    </rPh>
    <rPh sb="10" eb="11">
      <t>トウ</t>
    </rPh>
    <rPh sb="12" eb="14">
      <t>テキヨウ</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</si>
  <si>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</si>
  <si>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8">
      <t>ケンショウホウ</t>
    </rPh>
    <phoneticPr fontId="3"/>
  </si>
  <si>
    <t>全館避難安全検証法</t>
    <rPh sb="0" eb="2">
      <t>ゼンカン</t>
    </rPh>
    <rPh sb="2" eb="4">
      <t>ヒナン</t>
    </rPh>
    <rPh sb="4" eb="6">
      <t>アンゼン</t>
    </rPh>
    <rPh sb="6" eb="9">
      <t>ケンショウホウ</t>
    </rPh>
    <phoneticPr fontId="3"/>
  </si>
  <si>
    <t>詳細</t>
    <rPh sb="0" eb="2">
      <t>ショウサイ</t>
    </rPh>
    <phoneticPr fontId="3"/>
  </si>
  <si>
    <t>【ロ．防火設備】</t>
    <rPh sb="3" eb="7">
      <t>ボウカセツビ</t>
    </rPh>
    <phoneticPr fontId="3"/>
  </si>
  <si>
    <t>防火扉</t>
    <rPh sb="0" eb="2">
      <t>ボウカ</t>
    </rPh>
    <rPh sb="2" eb="3">
      <t>トビラ</t>
    </rPh>
    <phoneticPr fontId="3"/>
  </si>
  <si>
    <t>枚</t>
    <rPh sb="0" eb="1">
      <t>マイ</t>
    </rPh>
    <phoneticPr fontId="3"/>
  </si>
  <si>
    <t>防火シャッター</t>
    <rPh sb="0" eb="2">
      <t>ボウカ</t>
    </rPh>
    <phoneticPr fontId="3"/>
  </si>
  <si>
    <t>耐火クロススクリーン</t>
    <rPh sb="0" eb="2">
      <t>タイカ</t>
    </rPh>
    <phoneticPr fontId="3"/>
  </si>
  <si>
    <t>ドレンチャー</t>
    <phoneticPr fontId="3"/>
  </si>
  <si>
    <t>台</t>
    <rPh sb="0" eb="1">
      <t>ダイ</t>
    </rPh>
    <phoneticPr fontId="3"/>
  </si>
  <si>
    <t>【６．備考】</t>
    <rPh sb="3" eb="5">
      <t>ビコウ</t>
    </rPh>
    <phoneticPr fontId="3"/>
  </si>
  <si>
    <t>年</t>
    <rPh sb="0" eb="1">
      <t>ネン</t>
    </rPh>
    <phoneticPr fontId="3"/>
  </si>
  <si>
    <t>自由入力欄</t>
    <rPh sb="0" eb="5">
      <t>ジユウニュウリョクラン</t>
    </rPh>
    <phoneticPr fontId="3"/>
  </si>
  <si>
    <t>－</t>
    <phoneticPr fontId="3"/>
  </si>
  <si>
    <t>第一面－【１．所有者】－【イ．氏名のフリガナ】</t>
  </si>
  <si>
    <t>第一面－【１．所有者】－【ロ．氏名】</t>
  </si>
  <si>
    <t>第一面－【１．所有者】－【ハ．郵便番号】</t>
  </si>
  <si>
    <t>第一面－【１．所有者】－【ニ．住所】</t>
  </si>
  <si>
    <t>第一面－【２．管理者】－【イ．氏名のフリガナ】</t>
  </si>
  <si>
    <t>第一面－【２．管理者】－【ロ．氏名】</t>
  </si>
  <si>
    <t>第一面－【２．管理者】－【ハ．郵便番号】</t>
  </si>
  <si>
    <t>第一面－【２．管理者】－【ニ．住所】</t>
  </si>
  <si>
    <t>第一面－【３．報告対象建築物】－【イ．所在地】</t>
  </si>
  <si>
    <t>第一面－【３．報告対象建築物】－【ロ．名称のフリガナ】</t>
  </si>
  <si>
    <t>第一面－【３．報告対象建築物】－【ハ．名称】</t>
  </si>
  <si>
    <t>第一面－【３．報告対象建築物】－【ニ．用途】</t>
  </si>
  <si>
    <t>第一面－【４．検査による指摘の概要】－要是正の指摘あり</t>
  </si>
  <si>
    <t>第一面－【４．検査による指摘の概要】－既存不適格</t>
  </si>
  <si>
    <t>第一面－【４．検査による指摘の概要】－指摘なし</t>
  </si>
  <si>
    <t>第一面－【５．不具合の発生状況】－【イ．不具合】－有</t>
  </si>
  <si>
    <t>第一面－【５．不具合の発生状況】－【イ．不具合】－無</t>
  </si>
  <si>
    <t>第一面－【５．不具合の発生状況】－【ロ．不具合記録】－有</t>
  </si>
  <si>
    <t>第一面－【５．不具合の発生状況】－【ロ．不具合記録】－無</t>
  </si>
  <si>
    <t>第一面－【５．不具合の発生状況】－【ハ．不具合の概要】</t>
  </si>
  <si>
    <t>第一面－【５．不具合の発生状況】－【ニ．改善の状況】－実施済</t>
  </si>
  <si>
    <t>第一面－【５．不具合の発生状況】－【ニ．改善の状況】－改善予定</t>
  </si>
  <si>
    <t>第一面－【５．不具合の発生状況】－【ニ．改善の状況】－改善予定－（令和固定）</t>
  </si>
  <si>
    <t>第一面－【５．不具合の発生状況】－【ニ．改善の状況】－改善予定－年</t>
  </si>
  <si>
    <t>第一面－【５．不具合の発生状況】－【ニ．改善の状況】－改善予定－月</t>
  </si>
  <si>
    <t>第一面－【５．不具合の発生状況】－【ニ．改善の状況】－予定なし</t>
  </si>
  <si>
    <t>第一面－【５．不具合の発生状況】－【ニ．改善の状況】－予定なし－理由</t>
  </si>
  <si>
    <t>第二面－【１．建築物の概要】－【イ．階数】－地上</t>
  </si>
  <si>
    <t>第二面－【１．建築物の概要】－【イ．階数】－地下</t>
  </si>
  <si>
    <t>第二面－【１．建築物の概要】－【ロ．建築面積】－㎡</t>
  </si>
  <si>
    <t>第二面－【１．建築物の概要】－【ハ．延べ面積】－㎡</t>
  </si>
  <si>
    <t>第二面－【３．検査日等】－【イ．今回の検査】－（令和固定）</t>
  </si>
  <si>
    <t>第二面－【３．検査日等】－【イ．今回の検査】－年</t>
  </si>
  <si>
    <t>第二面－【３．検査日等】－【イ．今回の検査】－月</t>
  </si>
  <si>
    <t>第二面－【３．検査日等】－【イ．今回の検査】－日</t>
  </si>
  <si>
    <t>第二面－【３．検査日等】－【ロ．前回の検査】－実施</t>
  </si>
  <si>
    <t>第二面－【３．検査日等】－【ロ．前回の検査】－実施－元号</t>
  </si>
  <si>
    <t>第二面－【３．検査日等】－【ロ．前回の検査】－実施－年</t>
  </si>
  <si>
    <t>第二面－【３．検査日等】－【ロ．前回の検査】－実施－月</t>
  </si>
  <si>
    <t>第二面－【３．検査日等】－【ロ．前回の検査】－実施－日</t>
  </si>
  <si>
    <t>第二面－【３．検査日等】－【ロ．前回の検査】－未実施</t>
  </si>
  <si>
    <t>第二面－【３．検査日等】－【ハ．前回の検査に関する書類の写し】－有</t>
  </si>
  <si>
    <t>第二面－【３．検査日等】－【ハ．前回の検査に関する書類の写し】－無</t>
  </si>
  <si>
    <t>第二面－【５．防火設備の概要】－【イ．避難安全検証法等の適用】－区画避難安全検証法</t>
  </si>
  <si>
    <t>第二面－【５．防火設備の概要】－【イ．避難安全検証法等の適用】－区画避難安全検証法－階</t>
  </si>
  <si>
    <t>第二面－【５．防火設備の概要】－【イ．避難安全検証法等の適用】－階避難安全検証法</t>
  </si>
  <si>
    <t>第二面－【５．防火設備の概要】－【イ．避難安全検証法等の適用】－階避難安全検証法－階</t>
  </si>
  <si>
    <t>第二面－【５．防火設備の概要】－【イ．避難安全検証法等の適用】－全館避難安全検証法</t>
  </si>
  <si>
    <t>第二面－【５．防火設備の概要】－【イ．避難安全検証法等の適用】－その他</t>
  </si>
  <si>
    <t>第二面－【５．防火設備の概要】－【イ．避難安全検証法等の適用】－その他－詳細</t>
  </si>
  <si>
    <t>第二面－【５．防火設備の概要】－【ロ．防火設備】－防火扉</t>
  </si>
  <si>
    <t>第二面－【５．防火設備の概要】－【ロ．防火設備】－防火扉－枚</t>
  </si>
  <si>
    <t>第二面－【５．防火設備の概要】－【ロ．防火設備】－防火シャッター</t>
  </si>
  <si>
    <t>第二面－【５．防火設備の概要】－【ロ．防火設備】－防火シャッター－枚</t>
  </si>
  <si>
    <t>第二面－【５．防火設備の概要】－【ロ．防火設備】－耐火クロススクリーン</t>
  </si>
  <si>
    <t>第二面－【５．防火設備の概要】－【ロ．防火設備】－耐火クロススクリーン－枚</t>
  </si>
  <si>
    <t>第二面－【５．防火設備の概要】－【ロ．防火設備】－ドレンチャー</t>
  </si>
  <si>
    <t>第二面－【５．防火設備の概要】－【ロ．防火設備】－ドレンチャー－台</t>
  </si>
  <si>
    <t>第二面－【５．防火設備の概要】－【ロ．防火設備】－その他</t>
  </si>
  <si>
    <t>第二面－【５．防火設備の概要】－【ロ．防火設備】－その他－台</t>
  </si>
  <si>
    <t>第二面－【６．備考】－自由入力欄</t>
  </si>
  <si>
    <t>代表となる検査者</t>
    <rPh sb="0" eb="2">
      <t>ダイヒョウ</t>
    </rPh>
    <rPh sb="5" eb="8">
      <t>ケンサシャ</t>
    </rPh>
    <phoneticPr fontId="3"/>
  </si>
  <si>
    <t>その他の検査者</t>
    <rPh sb="2" eb="3">
      <t>タ</t>
    </rPh>
    <rPh sb="4" eb="7">
      <t>ケンサシャ</t>
    </rPh>
    <phoneticPr fontId="3"/>
  </si>
  <si>
    <t>第二面－【４．防火設備の検査者】－代表となる検査者－【イ．資格】－建築士</t>
  </si>
  <si>
    <t>第二面－【４．防火設備の検査者】－代表となる検査者－【イ．資格】－建築士登録</t>
  </si>
  <si>
    <t>第二面－【４．防火設備の検査者】－代表となる検査者－【イ．資格】－建築士登録番号</t>
  </si>
  <si>
    <t>第二面－【４．防火設備の検査者】－代表となる検査者－【イ．資格】－防火設備検査員番号</t>
  </si>
  <si>
    <t>第二面－【４．防火設備の検査者】－代表となる検査者－【ロ．氏名のフリガナ】</t>
  </si>
  <si>
    <t>第二面－【４．防火設備の検査者】－代表となる検査者－【ハ．氏名】</t>
  </si>
  <si>
    <t>第二面－【４．防火設備の検査者】－代表となる検査者－【ニ．勤務先】－名称</t>
  </si>
  <si>
    <t>第二面－【４．防火設備の検査者】－代表となる検査者－【ニ．勤務先】－建築士事務所</t>
  </si>
  <si>
    <t>第二面－【４．防火設備の検査者】－代表となる検査者－【ニ．勤務先】－知事登録</t>
  </si>
  <si>
    <t>第二面－【４．防火設備の検査者】－代表となる検査者－【ニ．勤務先】－知事登録番号</t>
  </si>
  <si>
    <t>第二面－【４．防火設備の検査者】－代表となる検査者－【ホ．郵便番号】</t>
  </si>
  <si>
    <t>第二面－【４．防火設備の検査者】－代表となる検査者－【ヘ．所在地】</t>
  </si>
  <si>
    <t>第二面－【４．防火設備の検査者】－代表となる検査者－【ト．電話番号】</t>
  </si>
  <si>
    <t>第二面－【４．防火設備の検査者】－その他の検査者－【イ．資格】－建築士</t>
  </si>
  <si>
    <t>第二面－【４．防火設備の検査者】－その他の検査者－【イ．資格】－建築士登録</t>
  </si>
  <si>
    <t>第二面－【４．防火設備の検査者】－その他の検査者－【イ．資格】－建築士登録番号</t>
  </si>
  <si>
    <t>第二面－【４．防火設備の検査者】－その他の検査者－【イ．資格】－防火設備検査員番号</t>
  </si>
  <si>
    <t>第二面－【４．防火設備の検査者】－その他の検査者－【ロ．氏名のフリガナ】</t>
  </si>
  <si>
    <t>第二面－【４．防火設備の検査者】－その他の検査者－【ハ．氏名】</t>
  </si>
  <si>
    <t>第二面－【４．防火設備の検査者】－その他の検査者－【ニ．勤務先】－名称</t>
  </si>
  <si>
    <t>第二面－【４．防火設備の検査者】－その他の検査者－【ニ．勤務先】－建築士事務所</t>
  </si>
  <si>
    <t>第二面－【４．防火設備の検査者】－その他の検査者－【ニ．勤務先】－知事登録</t>
  </si>
  <si>
    <t>第二面－【４．防火設備の検査者】－その他の検査者－【ニ．勤務先】－知事登録番号</t>
  </si>
  <si>
    <t>第二面－【４．防火設備の検査者】－その他の検査者－【ホ．郵便番号】</t>
  </si>
  <si>
    <t>第二面－【４．防火設備の検査者】－その他の検査者－【ヘ．所在地】</t>
  </si>
  <si>
    <t>第二面－【４．防火設備の検査者】－その他の検査者－【ト．電話番号】</t>
  </si>
  <si>
    <t>【２．確認済証交付年月日等】</t>
  </si>
  <si>
    <t>第二面－【２．確認済証交付年月日等】－【イ．確認済証交付年月日】－元号</t>
  </si>
  <si>
    <t>第二面－【２．確認済証交付年月日等】－【イ．確認済証交付年月日】－年</t>
  </si>
  <si>
    <t>第二面－【２．確認済証交付年月日等】－【イ．確認済証交付年月日】－月</t>
  </si>
  <si>
    <t>第二面－【２．確認済証交付年月日等】－【イ．確認済証交付年月日】－日</t>
  </si>
  <si>
    <t>第二面－【２．確認済証交付年月日等】－【イ．確認済証交付年月日】－番号</t>
  </si>
  <si>
    <t>第二面－【２．確認済証交付年月日等】－【ロ．検査済証交付者】－建築主事</t>
  </si>
  <si>
    <t>第二面－【２．確認済証交付年月日等】－【ロ．検査済証交付者】－指定確認検査機関</t>
  </si>
  <si>
    <t>第二面－【２．確認済証交付年月日等】－【ロ．検査済証交付者】－指定確認検査機関－名称</t>
  </si>
  <si>
    <t>第二面－【２．確認済証交付年月日等】－【ハ．検査済証交付年月日】－元号</t>
  </si>
  <si>
    <t>第二面－【２．確認済証交付年月日等】－【ハ．検査済証交付年月日】－年</t>
  </si>
  <si>
    <t>第二面－【２．確認済証交付年月日等】－【ハ．検査済証交付年月日】－月</t>
  </si>
  <si>
    <t>第二面－【２．確認済証交付年月日等】－【ハ．検査済証交付年月日】－日</t>
  </si>
  <si>
    <t>第二面－【２．確認済証交付年月日等】－【ハ．検査済証交付年月日】－番号</t>
  </si>
  <si>
    <t>第二面－【２．確認済証交付年月日等】－【ニ．検査済証交付者】－建築主事</t>
  </si>
  <si>
    <t>第二面－【２．確認済証交付年月日等】－【ニ．検査済証交付者】－指定確認検査機関</t>
  </si>
  <si>
    <t>第二面－【２．確認済証交付年月日等】－【ニ．検査済証交付者】－指定確認検査機関－名称</t>
  </si>
  <si>
    <t>固定</t>
    <rPh sb="0" eb="2">
      <t>コテイ</t>
    </rPh>
    <phoneticPr fontId="3"/>
  </si>
  <si>
    <t>令和</t>
    <rPh sb="0" eb="2">
      <t>レイワ</t>
    </rPh>
    <phoneticPr fontId="3"/>
  </si>
  <si>
    <t>報告日－元号</t>
  </si>
  <si>
    <t>報告日－年</t>
  </si>
  <si>
    <t>報告日－月</t>
  </si>
  <si>
    <t>報告日－日</t>
  </si>
  <si>
    <t>ID－1</t>
  </si>
  <si>
    <t>ID－2</t>
  </si>
  <si>
    <t>ID－3</t>
  </si>
  <si>
    <t>完全未入力（検査結果未入力）判定</t>
  </si>
  <si>
    <t>完全未入力（検査結果未入力）判定</t>
    <phoneticPr fontId="3"/>
  </si>
  <si>
    <t>検査者の人数</t>
    <rPh sb="0" eb="3">
      <t>ケンサシャ</t>
    </rPh>
    <rPh sb="4" eb="6">
      <t>ニンズウ</t>
    </rPh>
    <phoneticPr fontId="3"/>
  </si>
  <si>
    <t>検査者人数</t>
    <rPh sb="0" eb="3">
      <t>ケンサシャ</t>
    </rPh>
    <rPh sb="3" eb="5">
      <t>ニンズウ</t>
    </rPh>
    <phoneticPr fontId="3"/>
  </si>
  <si>
    <t>検査者数</t>
    <rPh sb="0" eb="4">
      <t>ケンサシャスウ</t>
    </rPh>
    <phoneticPr fontId="12"/>
  </si>
  <si>
    <t>※未入力判定ロジック：検査結果表の必須入力項目である”検査結果”項目のセルに1件も入力済みのセルがない。</t>
    <rPh sb="1" eb="4">
      <t>ミニュウリョク</t>
    </rPh>
    <rPh sb="4" eb="6">
      <t>ハンテイ</t>
    </rPh>
    <rPh sb="11" eb="16">
      <t>ケンサケッカヒョウ</t>
    </rPh>
    <rPh sb="17" eb="19">
      <t>ヒッス</t>
    </rPh>
    <rPh sb="19" eb="21">
      <t>ニュウリョク</t>
    </rPh>
    <rPh sb="21" eb="23">
      <t>コウモク</t>
    </rPh>
    <rPh sb="27" eb="31">
      <t>ケンサケッカ</t>
    </rPh>
    <rPh sb="32" eb="34">
      <t>コウモク</t>
    </rPh>
    <rPh sb="39" eb="40">
      <t>ケン</t>
    </rPh>
    <rPh sb="41" eb="44">
      <t>ニュウリョクズ</t>
    </rPh>
    <phoneticPr fontId="3"/>
  </si>
  <si>
    <t>判定そのものは各検査結果表の右側の中間処理列内にて</t>
    <rPh sb="0" eb="2">
      <t>ハンテイ</t>
    </rPh>
    <rPh sb="7" eb="8">
      <t>カク</t>
    </rPh>
    <rPh sb="8" eb="13">
      <t>ケンサケッカヒョウ</t>
    </rPh>
    <rPh sb="14" eb="16">
      <t>ミギガワ</t>
    </rPh>
    <rPh sb="17" eb="21">
      <t>チュウカンショリ</t>
    </rPh>
    <rPh sb="21" eb="22">
      <t>レツ</t>
    </rPh>
    <rPh sb="22" eb="23">
      <t>ナイ</t>
    </rPh>
    <phoneticPr fontId="3"/>
  </si>
  <si>
    <t>検査結果表　設備ごと（未入力）情報（未入力：0）</t>
    <rPh sb="0" eb="2">
      <t>ケンサ</t>
    </rPh>
    <rPh sb="2" eb="5">
      <t>ケッカヒョウ</t>
    </rPh>
    <rPh sb="6" eb="8">
      <t>セツビ</t>
    </rPh>
    <rPh sb="11" eb="14">
      <t>ミニュウリョク</t>
    </rPh>
    <rPh sb="15" eb="17">
      <t>ジョウホウ</t>
    </rPh>
    <rPh sb="18" eb="21">
      <t>ミニュウリョク</t>
    </rPh>
    <phoneticPr fontId="3"/>
  </si>
  <si>
    <t>4種類の検査表完全未入力（1）、入力ｱﾘ(0)</t>
    <rPh sb="1" eb="3">
      <t>シュルイ</t>
    </rPh>
    <rPh sb="4" eb="7">
      <t>ケンサヒョウ</t>
    </rPh>
    <rPh sb="7" eb="9">
      <t>カンゼン</t>
    </rPh>
    <rPh sb="9" eb="12">
      <t>ミニュウリョク</t>
    </rPh>
    <rPh sb="16" eb="18">
      <t>ニュウリョク</t>
    </rPh>
    <phoneticPr fontId="3"/>
  </si>
  <si>
    <t>未入力判定(年月日未入力で1)</t>
    <rPh sb="0" eb="3">
      <t>ミニュウリョク</t>
    </rPh>
    <rPh sb="3" eb="5">
      <t>ハンテイ</t>
    </rPh>
    <rPh sb="6" eb="9">
      <t>ネンガッピ</t>
    </rPh>
    <rPh sb="9" eb="12">
      <t>ミニュウリョク</t>
    </rPh>
    <phoneticPr fontId="12"/>
  </si>
  <si>
    <t>●●●●・・・宛先は採用の自治体・団体様にて決めます</t>
    <rPh sb="7" eb="9">
      <t>アテサキ</t>
    </rPh>
    <rPh sb="10" eb="12">
      <t>サイヨウ</t>
    </rPh>
    <rPh sb="13" eb="16">
      <t>ジチタイ</t>
    </rPh>
    <rPh sb="17" eb="19">
      <t>ダンタイ</t>
    </rPh>
    <rPh sb="19" eb="20">
      <t>サマ</t>
    </rPh>
    <rPh sb="22" eb="23">
      <t>キ</t>
    </rPh>
    <phoneticPr fontId="3"/>
  </si>
  <si>
    <t>郵便番号の未入力判定</t>
    <rPh sb="0" eb="4">
      <t>ユウビンバンゴウ</t>
    </rPh>
    <rPh sb="5" eb="8">
      <t>ミニュウリョク</t>
    </rPh>
    <rPh sb="8" eb="10">
      <t>ハンテイ</t>
    </rPh>
    <phoneticPr fontId="12"/>
  </si>
  <si>
    <t>電話番号の未入力判定</t>
    <rPh sb="0" eb="4">
      <t>デンワバンゴウ</t>
    </rPh>
    <rPh sb="5" eb="8">
      <t>ミニュウリョク</t>
    </rPh>
    <rPh sb="8" eb="10">
      <t>ハンテイ</t>
    </rPh>
    <phoneticPr fontId="12"/>
  </si>
  <si>
    <t>FAX番号の未入力判定</t>
    <rPh sb="3" eb="5">
      <t>バンゴウ</t>
    </rPh>
    <rPh sb="6" eb="9">
      <t>ミニュウリョク</t>
    </rPh>
    <rPh sb="9" eb="11">
      <t>ハンテイ</t>
    </rPh>
    <phoneticPr fontId="12"/>
  </si>
  <si>
    <t>CSV事前処理前</t>
    <rPh sb="3" eb="8">
      <t>ジゼンショリマエ</t>
    </rPh>
    <phoneticPr fontId="3"/>
  </si>
  <si>
    <t>CSV事前処理用</t>
    <rPh sb="3" eb="8">
      <t>ジゼンショリヨウ</t>
    </rPh>
    <phoneticPr fontId="3"/>
  </si>
  <si>
    <t>必要に応じて使用</t>
    <rPh sb="0" eb="2">
      <t>ヒツヨウ</t>
    </rPh>
    <rPh sb="3" eb="4">
      <t>オウ</t>
    </rPh>
    <rPh sb="6" eb="8">
      <t>シヨウ</t>
    </rPh>
    <phoneticPr fontId="3"/>
  </si>
  <si>
    <t>改善予定年月の入力状況判定（2でOK）</t>
    <rPh sb="0" eb="4">
      <t>カイゼンヨテイ</t>
    </rPh>
    <rPh sb="4" eb="6">
      <t>ネンゲツ</t>
    </rPh>
    <rPh sb="7" eb="9">
      <t>ニュウリョク</t>
    </rPh>
    <rPh sb="9" eb="11">
      <t>ジョウキョウ</t>
    </rPh>
    <rPh sb="11" eb="13">
      <t>ハンテイ</t>
    </rPh>
    <phoneticPr fontId="12"/>
  </si>
  <si>
    <t>←直近の日付のテキスト化（0は、エラー扱い）</t>
    <rPh sb="1" eb="3">
      <t>チョッキン</t>
    </rPh>
    <rPh sb="4" eb="6">
      <t>ヒヅケ</t>
    </rPh>
    <rPh sb="11" eb="12">
      <t>カ</t>
    </rPh>
    <rPh sb="19" eb="20">
      <t>アツカ</t>
    </rPh>
    <phoneticPr fontId="12"/>
  </si>
  <si>
    <t>建物名称</t>
    <rPh sb="0" eb="2">
      <t>タテモノ</t>
    </rPh>
    <rPh sb="2" eb="4">
      <t>メイショウ</t>
    </rPh>
    <phoneticPr fontId="2"/>
  </si>
  <si>
    <t>届出日</t>
    <rPh sb="0" eb="1">
      <t>トド</t>
    </rPh>
    <rPh sb="1" eb="2">
      <t>デ</t>
    </rPh>
    <rPh sb="2" eb="3">
      <t>ヒ</t>
    </rPh>
    <phoneticPr fontId="2"/>
  </si>
  <si>
    <t>建物所在地</t>
    <rPh sb="0" eb="2">
      <t>タテモノ</t>
    </rPh>
    <rPh sb="2" eb="5">
      <t>ショザイチ</t>
    </rPh>
    <phoneticPr fontId="2"/>
  </si>
  <si>
    <t>用途</t>
    <rPh sb="0" eb="2">
      <t>ヨウト</t>
    </rPh>
    <phoneticPr fontId="3"/>
  </si>
  <si>
    <t>確認済_日付</t>
    <rPh sb="0" eb="2">
      <t>カクニン</t>
    </rPh>
    <rPh sb="2" eb="3">
      <t>スミ</t>
    </rPh>
    <rPh sb="4" eb="6">
      <t>ヒヅケ</t>
    </rPh>
    <phoneticPr fontId="2"/>
  </si>
  <si>
    <t>確認済_番号</t>
    <rPh sb="0" eb="2">
      <t>カクニン</t>
    </rPh>
    <rPh sb="2" eb="3">
      <t>スミ</t>
    </rPh>
    <rPh sb="4" eb="6">
      <t>バンゴウ</t>
    </rPh>
    <phoneticPr fontId="2"/>
  </si>
  <si>
    <t>検査済_日付</t>
    <rPh sb="0" eb="2">
      <t>ケンサ</t>
    </rPh>
    <rPh sb="2" eb="3">
      <t>スミ</t>
    </rPh>
    <rPh sb="4" eb="6">
      <t>ヒヅケ</t>
    </rPh>
    <phoneticPr fontId="2"/>
  </si>
  <si>
    <t>検査済_番号</t>
    <rPh sb="0" eb="2">
      <t>ケンサ</t>
    </rPh>
    <rPh sb="2" eb="3">
      <t>スミ</t>
    </rPh>
    <rPh sb="4" eb="6">
      <t>バンゴウ</t>
    </rPh>
    <phoneticPr fontId="2"/>
  </si>
  <si>
    <t>所有者法人名</t>
    <rPh sb="0" eb="3">
      <t>ショユウシャ</t>
    </rPh>
    <rPh sb="3" eb="5">
      <t>ホウジン</t>
    </rPh>
    <rPh sb="5" eb="6">
      <t>メイ</t>
    </rPh>
    <phoneticPr fontId="1"/>
  </si>
  <si>
    <t>所有者肩書</t>
    <rPh sb="0" eb="3">
      <t>ショユウシャ</t>
    </rPh>
    <rPh sb="3" eb="5">
      <t>カタガキ</t>
    </rPh>
    <phoneticPr fontId="1"/>
  </si>
  <si>
    <t>所有者氏名</t>
    <rPh sb="0" eb="3">
      <t>ショユウシャ</t>
    </rPh>
    <rPh sb="3" eb="5">
      <t>シメイ</t>
    </rPh>
    <phoneticPr fontId="1"/>
  </si>
  <si>
    <t>所有者郵便番号</t>
    <rPh sb="0" eb="3">
      <t>ショユウシャ</t>
    </rPh>
    <rPh sb="3" eb="5">
      <t>ユウビン</t>
    </rPh>
    <rPh sb="5" eb="7">
      <t>バンゴウ</t>
    </rPh>
    <phoneticPr fontId="1"/>
  </si>
  <si>
    <t>所有者所在地</t>
    <rPh sb="0" eb="3">
      <t>ショユウシャ</t>
    </rPh>
    <phoneticPr fontId="1"/>
  </si>
  <si>
    <t>所有者電話番号</t>
    <rPh sb="0" eb="3">
      <t>ショユウシャ</t>
    </rPh>
    <rPh sb="3" eb="5">
      <t>デンワ</t>
    </rPh>
    <rPh sb="5" eb="7">
      <t>バンゴウ</t>
    </rPh>
    <phoneticPr fontId="1"/>
  </si>
  <si>
    <t>管理者法人名</t>
    <rPh sb="0" eb="3">
      <t>カンリシャ</t>
    </rPh>
    <rPh sb="3" eb="5">
      <t>ホウジン</t>
    </rPh>
    <rPh sb="5" eb="6">
      <t>メイ</t>
    </rPh>
    <phoneticPr fontId="1"/>
  </si>
  <si>
    <t>管理者肩書</t>
    <rPh sb="0" eb="3">
      <t>カンリシャ</t>
    </rPh>
    <rPh sb="3" eb="5">
      <t>カタガキ</t>
    </rPh>
    <phoneticPr fontId="1"/>
  </si>
  <si>
    <t>管理者氏名</t>
    <rPh sb="0" eb="3">
      <t>カンリシャ</t>
    </rPh>
    <rPh sb="3" eb="5">
      <t>シメイ</t>
    </rPh>
    <phoneticPr fontId="1"/>
  </si>
  <si>
    <t>管理者郵便番号</t>
    <rPh sb="0" eb="3">
      <t>カンリシャ</t>
    </rPh>
    <rPh sb="3" eb="5">
      <t>ユウビン</t>
    </rPh>
    <rPh sb="5" eb="7">
      <t>バンゴウ</t>
    </rPh>
    <phoneticPr fontId="1"/>
  </si>
  <si>
    <t>管理者所在地</t>
    <rPh sb="0" eb="3">
      <t>カンリシャ</t>
    </rPh>
    <rPh sb="3" eb="6">
      <t>ショザイチ</t>
    </rPh>
    <phoneticPr fontId="1"/>
  </si>
  <si>
    <t>管理者電話番号</t>
    <rPh sb="0" eb="3">
      <t>カンリシャ</t>
    </rPh>
    <rPh sb="3" eb="5">
      <t>デンワ</t>
    </rPh>
    <rPh sb="5" eb="7">
      <t>バンゴウ</t>
    </rPh>
    <phoneticPr fontId="1"/>
  </si>
  <si>
    <t>指摘の有無</t>
    <rPh sb="0" eb="2">
      <t>シテキ</t>
    </rPh>
    <rPh sb="3" eb="5">
      <t>ウム</t>
    </rPh>
    <phoneticPr fontId="2"/>
  </si>
  <si>
    <t>既存不適格</t>
    <rPh sb="0" eb="2">
      <t>キゾン</t>
    </rPh>
    <rPh sb="2" eb="5">
      <t>フテキカク</t>
    </rPh>
    <phoneticPr fontId="2"/>
  </si>
  <si>
    <t>指摘の概要_防火扉</t>
    <rPh sb="0" eb="2">
      <t>シテキ</t>
    </rPh>
    <rPh sb="3" eb="5">
      <t>ガイヨウ</t>
    </rPh>
    <rPh sb="6" eb="8">
      <t>ボウカ</t>
    </rPh>
    <rPh sb="8" eb="9">
      <t>トビラ</t>
    </rPh>
    <phoneticPr fontId="3"/>
  </si>
  <si>
    <t>指摘の概要_シャッター</t>
    <rPh sb="0" eb="2">
      <t>シテキ</t>
    </rPh>
    <rPh sb="3" eb="5">
      <t>ガイヨウ</t>
    </rPh>
    <phoneticPr fontId="3"/>
  </si>
  <si>
    <t>指摘の概要_スクリーン</t>
    <rPh sb="0" eb="2">
      <t>シテキ</t>
    </rPh>
    <rPh sb="3" eb="5">
      <t>ガイヨウ</t>
    </rPh>
    <phoneticPr fontId="3"/>
  </si>
  <si>
    <t>指摘の概要_ドレンチャー</t>
    <rPh sb="0" eb="2">
      <t>シテキ</t>
    </rPh>
    <rPh sb="3" eb="5">
      <t>ガイヨウ</t>
    </rPh>
    <phoneticPr fontId="3"/>
  </si>
  <si>
    <t>☆（要注意物件）</t>
    <rPh sb="2" eb="3">
      <t>ヨウ</t>
    </rPh>
    <rPh sb="3" eb="5">
      <t>チュウイ</t>
    </rPh>
    <rPh sb="5" eb="7">
      <t>ブッケン</t>
    </rPh>
    <phoneticPr fontId="3"/>
  </si>
  <si>
    <t>京都市抽出項目</t>
    <rPh sb="0" eb="3">
      <t>キョウトシ</t>
    </rPh>
    <rPh sb="3" eb="5">
      <t>チュウシュツ</t>
    </rPh>
    <rPh sb="5" eb="7">
      <t>コウモク</t>
    </rPh>
    <phoneticPr fontId="12"/>
  </si>
  <si>
    <t>リンク</t>
    <phoneticPr fontId="3"/>
  </si>
  <si>
    <t>←届出日は別ファイルからもってくる為デフォルトで０</t>
    <rPh sb="1" eb="3">
      <t>トドケデ</t>
    </rPh>
    <rPh sb="3" eb="4">
      <t>ビ</t>
    </rPh>
    <rPh sb="5" eb="6">
      <t>ベツ</t>
    </rPh>
    <rPh sb="17" eb="18">
      <t>タメ</t>
    </rPh>
    <phoneticPr fontId="3"/>
  </si>
  <si>
    <t>←別ファイルからもってくる情報の為デフォルトで無し</t>
    <rPh sb="1" eb="2">
      <t>ベツ</t>
    </rPh>
    <rPh sb="13" eb="15">
      <t>ジョウホウ</t>
    </rPh>
    <rPh sb="16" eb="17">
      <t>タメ</t>
    </rPh>
    <rPh sb="23" eb="24">
      <t>ナ</t>
    </rPh>
    <phoneticPr fontId="3"/>
  </si>
  <si>
    <t>　１　報告対象建築物</t>
    <phoneticPr fontId="12"/>
  </si>
  <si>
    <t>所有者と同じ場合TRUE</t>
    <rPh sb="0" eb="3">
      <t>ショユウシャ</t>
    </rPh>
    <rPh sb="4" eb="5">
      <t>オナ</t>
    </rPh>
    <rPh sb="6" eb="8">
      <t>バアイ</t>
    </rPh>
    <phoneticPr fontId="12"/>
  </si>
  <si>
    <t>役職</t>
    <rPh sb="0" eb="2">
      <t>ヤクショク</t>
    </rPh>
    <phoneticPr fontId="12"/>
  </si>
  <si>
    <t>【チェックシート】</t>
    <phoneticPr fontId="12"/>
  </si>
  <si>
    <t>(注意事項)
　以下の内容について、
　・調査及び報告書の作成の前に、まず、チェック項目を確認してください。
　・報告書の提出に当たり、改めて確認し、チェックを入れて提出してください。</t>
    <rPh sb="72" eb="75">
      <t>ホウコクショ</t>
    </rPh>
    <rPh sb="76" eb="78">
      <t>テイシュツ</t>
    </rPh>
    <rPh sb="79" eb="80">
      <t>ア</t>
    </rPh>
    <rPh sb="83" eb="84">
      <t>アラタ</t>
    </rPh>
    <rPh sb="86" eb="88">
      <t>カクニンイテイシュツ</t>
    </rPh>
    <phoneticPr fontId="12"/>
  </si>
  <si>
    <t>定期報告提出チェックシート</t>
    <rPh sb="0" eb="2">
      <t>テイキ</t>
    </rPh>
    <rPh sb="2" eb="4">
      <t>ホウコク</t>
    </rPh>
    <rPh sb="4" eb="6">
      <t>テイシュツ</t>
    </rPh>
    <phoneticPr fontId="12"/>
  </si>
  <si>
    <t>防火設備</t>
    <rPh sb="0" eb="2">
      <t>ボウカ</t>
    </rPh>
    <rPh sb="2" eb="4">
      <t>セツビ</t>
    </rPh>
    <phoneticPr fontId="12"/>
  </si>
  <si>
    <t>　報告に当たり、以下について確認し、チェックを入れたうえで報告書を提出してください。</t>
    <rPh sb="27" eb="30">
      <t>ホウコクショ</t>
    </rPh>
    <rPh sb="31" eb="32">
      <t>ゴ</t>
    </rPh>
    <phoneticPr fontId="74"/>
  </si>
  <si>
    <t>非表示</t>
    <rPh sb="0" eb="3">
      <t>ヒヒョウジ</t>
    </rPh>
    <phoneticPr fontId="12"/>
  </si>
  <si>
    <t>　なお、報告書の内容について確認を要する場合、京都市から所有者・管理者の方に直接、連絡する場合があります。</t>
    <rPh sb="28" eb="31">
      <t>ショユウシャ</t>
    </rPh>
    <rPh sb="32" eb="35">
      <t>カンリシャ</t>
    </rPh>
    <rPh sb="36" eb="37">
      <t>カタ</t>
    </rPh>
    <phoneticPr fontId="74"/>
  </si>
  <si>
    <t>ロック解除</t>
    <rPh sb="3" eb="5">
      <t>カイジョ</t>
    </rPh>
    <phoneticPr fontId="12"/>
  </si>
  <si>
    <t>ロック</t>
    <phoneticPr fontId="12"/>
  </si>
  <si>
    <t>■チェック項目■</t>
    <rPh sb="5" eb="7">
      <t>コウモク</t>
    </rPh>
    <phoneticPr fontId="12"/>
  </si>
  <si>
    <t>チェックボックス生データ</t>
    <rPh sb="8" eb="9">
      <t>ナマ</t>
    </rPh>
    <phoneticPr fontId="74"/>
  </si>
  <si>
    <t>その他生データ</t>
    <rPh sb="2" eb="3">
      <t>タ</t>
    </rPh>
    <rPh sb="3" eb="4">
      <t>ナマ</t>
    </rPh>
    <phoneticPr fontId="12"/>
  </si>
  <si>
    <t>入力必要</t>
    <rPh sb="0" eb="2">
      <t>ニュウリョク</t>
    </rPh>
    <rPh sb="2" eb="4">
      <t>ヒツヨウ</t>
    </rPh>
    <phoneticPr fontId="74"/>
  </si>
  <si>
    <t>入力あり</t>
    <rPh sb="0" eb="2">
      <t>ニュウリョク</t>
    </rPh>
    <phoneticPr fontId="74"/>
  </si>
  <si>
    <t>受付チェック用</t>
    <rPh sb="0" eb="2">
      <t>ウケツケ</t>
    </rPh>
    <rPh sb="6" eb="7">
      <t>ヨウ</t>
    </rPh>
    <phoneticPr fontId="74"/>
  </si>
  <si>
    <t>【提出書類の確認】</t>
    <phoneticPr fontId="12"/>
  </si>
  <si>
    <t>　　報告書の正確性の担保、データの処理のため、必ず確認してください。</t>
    <phoneticPr fontId="74"/>
  </si>
  <si>
    <t>　　（入力支援ファイル）</t>
    <rPh sb="3" eb="7">
      <t>ニュウリョクシエン</t>
    </rPh>
    <phoneticPr fontId="12"/>
  </si>
  <si>
    <r>
      <t>① 京都市が公開している</t>
    </r>
    <r>
      <rPr>
        <b/>
        <u/>
        <sz val="12"/>
        <color theme="1"/>
        <rFont val="メイリオ"/>
        <family val="3"/>
        <charset val="128"/>
      </rPr>
      <t>最新の入力支援ファイル</t>
    </r>
    <r>
      <rPr>
        <b/>
        <sz val="12"/>
        <color theme="1"/>
        <rFont val="メイリオ"/>
        <family val="3"/>
        <charset val="128"/>
      </rPr>
      <t>を使用していますか。</t>
    </r>
    <phoneticPr fontId="74"/>
  </si>
  <si>
    <t>② 入力支援ファイルの「入力シート」に、必要事項を全て記入していますか。</t>
    <phoneticPr fontId="74"/>
  </si>
  <si>
    <t>入力不備</t>
    <rPh sb="0" eb="2">
      <t>ニュウリョク</t>
    </rPh>
    <rPh sb="2" eb="4">
      <t>フビ</t>
    </rPh>
    <phoneticPr fontId="74"/>
  </si>
  <si>
    <t>入力未完</t>
    <phoneticPr fontId="12"/>
  </si>
  <si>
    <t>　　　【主な注意点】（記入がないと、報告書の正確性のほか、データの処理にも支障のある項目）</t>
    <rPh sb="4" eb="5">
      <t>オモ</t>
    </rPh>
    <rPh sb="6" eb="9">
      <t>チュウイテン</t>
    </rPh>
    <rPh sb="11" eb="13">
      <t>キニュウ</t>
    </rPh>
    <rPh sb="18" eb="21">
      <t>ホウコクショ</t>
    </rPh>
    <rPh sb="22" eb="25">
      <t>セイカクセイ</t>
    </rPh>
    <rPh sb="37" eb="39">
      <t>シショウ</t>
    </rPh>
    <rPh sb="42" eb="44">
      <t>コウモク</t>
    </rPh>
    <phoneticPr fontId="74"/>
  </si>
  <si>
    <r>
      <t>　　　　</t>
    </r>
    <r>
      <rPr>
        <u/>
        <sz val="12"/>
        <color theme="1"/>
        <rFont val="メイリオ"/>
        <family val="3"/>
        <charset val="128"/>
      </rPr>
      <t>（1_入力シート【基本情報】）</t>
    </r>
    <phoneticPr fontId="74"/>
  </si>
  <si>
    <r>
      <t>　　　　　　②－１　</t>
    </r>
    <r>
      <rPr>
        <b/>
        <u/>
        <sz val="12"/>
        <color theme="1"/>
        <rFont val="メイリオ"/>
        <family val="3"/>
        <charset val="128"/>
      </rPr>
      <t>報告対象となる年</t>
    </r>
    <r>
      <rPr>
        <b/>
        <sz val="12"/>
        <color theme="1"/>
        <rFont val="メイリオ"/>
        <family val="3"/>
        <charset val="128"/>
      </rPr>
      <t>を記入していますか。</t>
    </r>
    <rPh sb="10" eb="12">
      <t>ホウコク</t>
    </rPh>
    <rPh sb="12" eb="14">
      <t>タイショウ</t>
    </rPh>
    <rPh sb="17" eb="18">
      <t>トシ</t>
    </rPh>
    <rPh sb="19" eb="21">
      <t>キニュウ</t>
    </rPh>
    <phoneticPr fontId="74"/>
  </si>
  <si>
    <r>
      <t>　　　　　　②－２　建築物の</t>
    </r>
    <r>
      <rPr>
        <b/>
        <u/>
        <sz val="12"/>
        <color theme="1"/>
        <rFont val="メイリオ"/>
        <family val="3"/>
        <charset val="128"/>
      </rPr>
      <t>ID、名称、所在地</t>
    </r>
    <r>
      <rPr>
        <b/>
        <sz val="12"/>
        <color theme="1"/>
        <rFont val="メイリオ"/>
        <family val="3"/>
        <charset val="128"/>
      </rPr>
      <t>を記入していますか。</t>
    </r>
    <rPh sb="24" eb="26">
      <t>キニュウ</t>
    </rPh>
    <phoneticPr fontId="74"/>
  </si>
  <si>
    <r>
      <t>　　　　　　②－３　</t>
    </r>
    <r>
      <rPr>
        <b/>
        <u/>
        <sz val="12"/>
        <color theme="1"/>
        <rFont val="メイリオ"/>
        <family val="3"/>
        <charset val="128"/>
      </rPr>
      <t>所有者、管理者、調査者</t>
    </r>
    <r>
      <rPr>
        <b/>
        <sz val="12"/>
        <color theme="1"/>
        <rFont val="メイリオ"/>
        <family val="3"/>
        <charset val="128"/>
      </rPr>
      <t>の情報を記入していますか。</t>
    </r>
    <rPh sb="10" eb="13">
      <t>ショユウシャ</t>
    </rPh>
    <rPh sb="14" eb="17">
      <t>カンリシャ</t>
    </rPh>
    <rPh sb="18" eb="21">
      <t>チョウサシャ</t>
    </rPh>
    <rPh sb="22" eb="24">
      <t>ジョウホウ</t>
    </rPh>
    <phoneticPr fontId="74"/>
  </si>
  <si>
    <r>
      <t>　　　　　　②－４　</t>
    </r>
    <r>
      <rPr>
        <b/>
        <u/>
        <sz val="12"/>
        <color theme="1"/>
        <rFont val="メイリオ"/>
        <family val="3"/>
        <charset val="128"/>
      </rPr>
      <t>確認済証、検査済証</t>
    </r>
    <r>
      <rPr>
        <b/>
        <sz val="12"/>
        <color theme="1"/>
        <rFont val="メイリオ"/>
        <family val="3"/>
        <charset val="128"/>
      </rPr>
      <t>の交付年月日等を記入していますか。</t>
    </r>
    <rPh sb="10" eb="12">
      <t>カクニン</t>
    </rPh>
    <rPh sb="12" eb="13">
      <t>スミ</t>
    </rPh>
    <rPh sb="13" eb="14">
      <t>ショウ</t>
    </rPh>
    <rPh sb="15" eb="19">
      <t>ケンズミ</t>
    </rPh>
    <rPh sb="20" eb="22">
      <t>コウフ</t>
    </rPh>
    <rPh sb="22" eb="25">
      <t>ネンガッピ</t>
    </rPh>
    <rPh sb="25" eb="26">
      <t>トウ</t>
    </rPh>
    <rPh sb="27" eb="29">
      <t>キニュウ</t>
    </rPh>
    <phoneticPr fontId="74"/>
  </si>
  <si>
    <t>　　（図面）</t>
    <phoneticPr fontId="12"/>
  </si>
  <si>
    <t>③　必要な図面を全て添付していますか（付近見取図、配置図、各階の防火設備位置図）。</t>
    <phoneticPr fontId="74"/>
  </si>
  <si>
    <t>④ 必要な事項を明瞭に図示していますか
　　（防火設備の位置、各階の間取り等。
　　　京都市建築基準法施行細則第２９条別表第８の右欄「明示すべき事項」参照）。</t>
    <phoneticPr fontId="74"/>
  </si>
  <si>
    <t>⑤ 　連動制御盤の位置を図面に記載していますか。</t>
    <phoneticPr fontId="74"/>
  </si>
  <si>
    <t>　　（第二面）</t>
    <phoneticPr fontId="74"/>
  </si>
  <si>
    <t>⑥ 第二面５欄「防火設備の概要」は図面と合致していますか。</t>
    <rPh sb="2" eb="4">
      <t>ダイニ</t>
    </rPh>
    <rPh sb="4" eb="5">
      <t>メン</t>
    </rPh>
    <rPh sb="6" eb="7">
      <t>ラン</t>
    </rPh>
    <rPh sb="8" eb="10">
      <t>ボウカ</t>
    </rPh>
    <rPh sb="10" eb="12">
      <t>セツビ</t>
    </rPh>
    <rPh sb="13" eb="15">
      <t>ガイヨウ</t>
    </rPh>
    <rPh sb="17" eb="19">
      <t>ズメン</t>
    </rPh>
    <rPh sb="20" eb="22">
      <t>ガッチ</t>
    </rPh>
    <phoneticPr fontId="74"/>
  </si>
  <si>
    <t>【調査結果等に関する説明等】</t>
    <rPh sb="1" eb="3">
      <t>チョウサ</t>
    </rPh>
    <rPh sb="3" eb="5">
      <t>ケッカ</t>
    </rPh>
    <rPh sb="5" eb="6">
      <t>トウ</t>
    </rPh>
    <rPh sb="7" eb="8">
      <t>カン</t>
    </rPh>
    <rPh sb="10" eb="12">
      <t>セツメイ</t>
    </rPh>
    <rPh sb="12" eb="13">
      <t>トウ</t>
    </rPh>
    <phoneticPr fontId="12"/>
  </si>
  <si>
    <t>　　調査の結果について、調査者等から所有者又は管理者への説明を実施してください。
　　　※「要是正」「既存不適格」等の指摘事項がある場合、建築物の利用者等に危険が及ぶ可能性もあります。
　　　　　所有者又は管理者は、今後の対応について、十分に検討してください。</t>
    <phoneticPr fontId="74"/>
  </si>
  <si>
    <t>　　（全般）</t>
    <rPh sb="3" eb="5">
      <t>ゼンパン</t>
    </rPh>
    <phoneticPr fontId="12"/>
  </si>
  <si>
    <t>⑦ 所有者又は管理者は、調査者等から説明を受け、調査結果等の報告書の内容について、十分理解していますか。</t>
    <rPh sb="41" eb="43">
      <t>ジュウブン</t>
    </rPh>
    <rPh sb="43" eb="45">
      <t>リカイ</t>
    </rPh>
    <phoneticPr fontId="74"/>
  </si>
  <si>
    <t>　　（「要是正」「既存不適格」に該当する項目について）</t>
    <phoneticPr fontId="74"/>
  </si>
  <si>
    <t>未選択</t>
  </si>
  <si>
    <t>⑧ 「要是正」「既存不適格」に該当する項目がありますか。</t>
    <rPh sb="3" eb="4">
      <t>ヨウ</t>
    </rPh>
    <rPh sb="4" eb="6">
      <t>ゼセイ</t>
    </rPh>
    <rPh sb="8" eb="10">
      <t>キソン</t>
    </rPh>
    <rPh sb="10" eb="13">
      <t>フテキカク</t>
    </rPh>
    <rPh sb="15" eb="17">
      <t>ガイトウ</t>
    </rPh>
    <rPh sb="19" eb="21">
      <t>コウモク</t>
    </rPh>
    <phoneticPr fontId="74"/>
  </si>
  <si>
    <t>　　⑧－１ 所有者又は管理者は、調査者等から説明を受け、報告書記載の「要是正」「既存不適格」に対する改善策
　　　　　　その他の今後必要となる対応等（※）について、十分理解していますか。</t>
    <rPh sb="16" eb="19">
      <t>チョウサシャ</t>
    </rPh>
    <rPh sb="19" eb="20">
      <t>トウ</t>
    </rPh>
    <rPh sb="22" eb="24">
      <t>セツメイ</t>
    </rPh>
    <rPh sb="25" eb="26">
      <t>ウ</t>
    </rPh>
    <rPh sb="28" eb="31">
      <t>ホウコクショ</t>
    </rPh>
    <rPh sb="31" eb="33">
      <t>キサイ</t>
    </rPh>
    <rPh sb="35" eb="36">
      <t>ヨウ</t>
    </rPh>
    <rPh sb="36" eb="38">
      <t>ゼセイ</t>
    </rPh>
    <rPh sb="40" eb="42">
      <t>キソン</t>
    </rPh>
    <rPh sb="42" eb="45">
      <t>フテキカク</t>
    </rPh>
    <rPh sb="47" eb="48">
      <t>タイ</t>
    </rPh>
    <rPh sb="52" eb="53">
      <t>サク</t>
    </rPh>
    <rPh sb="62" eb="63">
      <t>タ</t>
    </rPh>
    <phoneticPr fontId="74"/>
  </si>
  <si>
    <t>　　　※「既存不適格」以外の「要是正」については、改善計画／完了報告書の提出を含みます。</t>
    <rPh sb="11" eb="13">
      <t>イガイ</t>
    </rPh>
    <rPh sb="25" eb="27">
      <t>カイゼン</t>
    </rPh>
    <rPh sb="27" eb="29">
      <t>ケイカク</t>
    </rPh>
    <rPh sb="30" eb="32">
      <t>カンリョウ</t>
    </rPh>
    <rPh sb="32" eb="35">
      <t>ホウコクショ</t>
    </rPh>
    <rPh sb="36" eb="38">
      <t>テイシュツ</t>
    </rPh>
    <rPh sb="39" eb="40">
      <t>フク</t>
    </rPh>
    <phoneticPr fontId="74"/>
  </si>
  <si>
    <t>まとめ</t>
    <phoneticPr fontId="74"/>
  </si>
  <si>
    <t>I. 入力支援ファイルの使用方法・全般注意事項</t>
    <rPh sb="12" eb="14">
      <t>シヨウ</t>
    </rPh>
    <rPh sb="14" eb="16">
      <t>ホウホウ</t>
    </rPh>
    <rPh sb="17" eb="19">
      <t>ゼンパン</t>
    </rPh>
    <rPh sb="19" eb="21">
      <t>チュウイ</t>
    </rPh>
    <rPh sb="21" eb="23">
      <t>ジコウ</t>
    </rPh>
    <phoneticPr fontId="89"/>
  </si>
  <si>
    <t>・</t>
    <phoneticPr fontId="89"/>
  </si>
  <si>
    <t>入力シートに記入すると、定められた報告様式の各所に転記されるようになっています。</t>
    <rPh sb="0" eb="2">
      <t>ニュウリョク</t>
    </rPh>
    <rPh sb="6" eb="8">
      <t>キニュウ</t>
    </rPh>
    <rPh sb="12" eb="13">
      <t>サダ</t>
    </rPh>
    <rPh sb="17" eb="19">
      <t>ホウコク</t>
    </rPh>
    <rPh sb="19" eb="21">
      <t>ヨウシキ</t>
    </rPh>
    <rPh sb="22" eb="24">
      <t>カクショ</t>
    </rPh>
    <phoneticPr fontId="89"/>
  </si>
  <si>
    <t>入力を補助するために、記入が必要なセルに色がついています。色の意味は以下のとおりです。</t>
    <rPh sb="0" eb="2">
      <t>ニュウリョク</t>
    </rPh>
    <rPh sb="3" eb="5">
      <t>ホジョ</t>
    </rPh>
    <rPh sb="14" eb="16">
      <t>ヒツヨウ</t>
    </rPh>
    <rPh sb="34" eb="36">
      <t>イカ</t>
    </rPh>
    <phoneticPr fontId="89"/>
  </si>
  <si>
    <t>なお、上段から順に入力することを想定し、セルの色を設定しています。</t>
    <phoneticPr fontId="89"/>
  </si>
  <si>
    <t>必須</t>
    <rPh sb="0" eb="2">
      <t>ヒッスウ</t>
    </rPh>
    <phoneticPr fontId="89"/>
  </si>
  <si>
    <t>必ず入力してください。</t>
    <rPh sb="0" eb="1">
      <t>カナラ</t>
    </rPh>
    <rPh sb="2" eb="4">
      <t>ニュウリョク</t>
    </rPh>
    <phoneticPr fontId="89"/>
  </si>
  <si>
    <t>任意</t>
    <rPh sb="0" eb="2">
      <t>ニンイ</t>
    </rPh>
    <phoneticPr fontId="89"/>
  </si>
  <si>
    <t>必要に応じて入力してください。</t>
    <rPh sb="0" eb="2">
      <t>ヒツヨウ</t>
    </rPh>
    <rPh sb="3" eb="4">
      <t>オウ</t>
    </rPh>
    <rPh sb="6" eb="8">
      <t>ニュウリョク</t>
    </rPh>
    <phoneticPr fontId="89"/>
  </si>
  <si>
    <t>入力済・入力不要</t>
    <rPh sb="0" eb="2">
      <t>ニュウリョク</t>
    </rPh>
    <rPh sb="2" eb="3">
      <t>ズ</t>
    </rPh>
    <rPh sb="4" eb="6">
      <t>ニュウリョク</t>
    </rPh>
    <rPh sb="6" eb="8">
      <t>フヨウ</t>
    </rPh>
    <phoneticPr fontId="89"/>
  </si>
  <si>
    <t>入力済又は入力不要</t>
    <rPh sb="0" eb="2">
      <t>ニュウリョク</t>
    </rPh>
    <rPh sb="2" eb="3">
      <t>ズ</t>
    </rPh>
    <rPh sb="3" eb="4">
      <t>マタ</t>
    </rPh>
    <rPh sb="5" eb="7">
      <t>ニュウリョク</t>
    </rPh>
    <rPh sb="7" eb="9">
      <t>フヨウ</t>
    </rPh>
    <phoneticPr fontId="89"/>
  </si>
  <si>
    <t>エラー</t>
    <phoneticPr fontId="89"/>
  </si>
  <si>
    <t>誤記の可能性があります。入力内容を確認してください。</t>
    <rPh sb="0" eb="2">
      <t>ゴキ</t>
    </rPh>
    <rPh sb="3" eb="6">
      <t>カノウセイ</t>
    </rPh>
    <rPh sb="12" eb="14">
      <t>ニュウリョク</t>
    </rPh>
    <rPh sb="14" eb="16">
      <t>ナイヨウ</t>
    </rPh>
    <rPh sb="17" eb="19">
      <t>カクニン</t>
    </rPh>
    <phoneticPr fontId="89"/>
  </si>
  <si>
    <t>紙に印刷を行う場合やPDF形式に変換する場合、文字が切れて表示される場合があります。御注意ください。</t>
    <rPh sb="0" eb="1">
      <t>カミ</t>
    </rPh>
    <rPh sb="2" eb="4">
      <t>インサツ</t>
    </rPh>
    <rPh sb="5" eb="6">
      <t>オコナ</t>
    </rPh>
    <rPh sb="7" eb="9">
      <t>バアイ</t>
    </rPh>
    <rPh sb="13" eb="15">
      <t>ケイシキ</t>
    </rPh>
    <rPh sb="16" eb="18">
      <t>ヘンカン</t>
    </rPh>
    <rPh sb="20" eb="22">
      <t>バアイ</t>
    </rPh>
    <rPh sb="23" eb="25">
      <t>モジ</t>
    </rPh>
    <rPh sb="26" eb="27">
      <t>ギ</t>
    </rPh>
    <rPh sb="29" eb="31">
      <t>ヒョウジ</t>
    </rPh>
    <rPh sb="34" eb="36">
      <t>バアイ</t>
    </rPh>
    <phoneticPr fontId="89"/>
  </si>
  <si>
    <t>切れてしまう場合は、当該箇所を別途作成し、報告書に添えて提出してください。</t>
    <rPh sb="0" eb="1">
      <t>キ</t>
    </rPh>
    <rPh sb="6" eb="8">
      <t>バアイ</t>
    </rPh>
    <rPh sb="10" eb="12">
      <t>トウガイ</t>
    </rPh>
    <rPh sb="12" eb="14">
      <t>カショ</t>
    </rPh>
    <phoneticPr fontId="89"/>
  </si>
  <si>
    <t>自動で転記される箇所等、記入の必要がない箇所についてはロックがかけられています。</t>
    <rPh sb="0" eb="2">
      <t>ジドウ</t>
    </rPh>
    <rPh sb="3" eb="5">
      <t>テンキ</t>
    </rPh>
    <rPh sb="8" eb="10">
      <t>カショ</t>
    </rPh>
    <rPh sb="10" eb="11">
      <t>ナド</t>
    </rPh>
    <rPh sb="12" eb="14">
      <t>キニュウ</t>
    </rPh>
    <rPh sb="15" eb="17">
      <t>ヒツヨウ</t>
    </rPh>
    <rPh sb="20" eb="22">
      <t>カショ</t>
    </rPh>
    <phoneticPr fontId="89"/>
  </si>
  <si>
    <t>このファイルで記載できない項目がある場合は、当該箇所について別紙を作成してください。</t>
    <rPh sb="7" eb="9">
      <t>キサイ</t>
    </rPh>
    <rPh sb="13" eb="15">
      <t>コウモク</t>
    </rPh>
    <rPh sb="18" eb="20">
      <t>バアイ</t>
    </rPh>
    <rPh sb="22" eb="24">
      <t>トウガイ</t>
    </rPh>
    <rPh sb="24" eb="26">
      <t>カショ</t>
    </rPh>
    <rPh sb="30" eb="32">
      <t>ベッシ</t>
    </rPh>
    <rPh sb="33" eb="35">
      <t>サクセイ</t>
    </rPh>
    <phoneticPr fontId="89"/>
  </si>
  <si>
    <r>
      <t>Excelのオートコンプリート機能を無効にすることを推奨します。</t>
    </r>
    <r>
      <rPr>
        <b/>
        <sz val="11"/>
        <color theme="1"/>
        <rFont val="Meiryo UI"/>
        <family val="3"/>
        <charset val="128"/>
      </rPr>
      <t>III.オートコンプリート解除方法、その他</t>
    </r>
    <r>
      <rPr>
        <sz val="11"/>
        <color theme="1"/>
        <rFont val="Meiryo UI"/>
        <family val="3"/>
        <charset val="128"/>
      </rPr>
      <t>参照</t>
    </r>
    <rPh sb="15" eb="17">
      <t>キノウ</t>
    </rPh>
    <rPh sb="18" eb="20">
      <t>ムコウ</t>
    </rPh>
    <rPh sb="26" eb="28">
      <t>スイショウ</t>
    </rPh>
    <rPh sb="52" eb="53">
      <t>タ</t>
    </rPh>
    <phoneticPr fontId="89"/>
  </si>
  <si>
    <t>このファイルについて、正しく表示されないなどのエラーを発見された場合は、お手数ですが以下のメールアドレスまでご連絡ください。</t>
    <rPh sb="11" eb="12">
      <t>タダ</t>
    </rPh>
    <rPh sb="14" eb="16">
      <t>ヒョウジ</t>
    </rPh>
    <rPh sb="27" eb="29">
      <t>ハッケン</t>
    </rPh>
    <rPh sb="32" eb="34">
      <t>バアイ</t>
    </rPh>
    <rPh sb="42" eb="44">
      <t>イカ</t>
    </rPh>
    <phoneticPr fontId="89"/>
  </si>
  <si>
    <t>このファイルを使用したことにより生じるいかなる損害についても、本市は一切の責任を負いません。</t>
    <rPh sb="7" eb="9">
      <t>シヨウ</t>
    </rPh>
    <rPh sb="16" eb="17">
      <t>ショウ</t>
    </rPh>
    <rPh sb="23" eb="25">
      <t>ソンガイ</t>
    </rPh>
    <phoneticPr fontId="89"/>
  </si>
  <si>
    <t>Excel等ソフトウェアの使用方法についてのお問合せはお受けできません。</t>
    <rPh sb="5" eb="6">
      <t>ナド</t>
    </rPh>
    <rPh sb="13" eb="15">
      <t>シヨウ</t>
    </rPh>
    <rPh sb="15" eb="17">
      <t>ホウホウ</t>
    </rPh>
    <rPh sb="23" eb="25">
      <t>トイアワ</t>
    </rPh>
    <rPh sb="28" eb="29">
      <t>ウ</t>
    </rPh>
    <phoneticPr fontId="89"/>
  </si>
  <si>
    <t>II. シート一覧・注意事項・様式名・転記先</t>
    <rPh sb="7" eb="9">
      <t>イチラン</t>
    </rPh>
    <rPh sb="10" eb="12">
      <t>チュウイ</t>
    </rPh>
    <rPh sb="12" eb="14">
      <t>ジコウ</t>
    </rPh>
    <rPh sb="15" eb="17">
      <t>ヨウシキ</t>
    </rPh>
    <rPh sb="17" eb="18">
      <t>メイ</t>
    </rPh>
    <phoneticPr fontId="89"/>
  </si>
  <si>
    <t>入力支援ファイル（このExcelファイル）</t>
  </si>
  <si>
    <t>別途添付</t>
    <rPh sb="0" eb="2">
      <t>ベット</t>
    </rPh>
    <rPh sb="2" eb="4">
      <t>テンプ</t>
    </rPh>
    <phoneticPr fontId="12"/>
  </si>
  <si>
    <t>注意事項</t>
  </si>
  <si>
    <t>様式名</t>
    <rPh sb="0" eb="2">
      <t>ヨウシキ</t>
    </rPh>
    <rPh sb="2" eb="3">
      <t>メイ</t>
    </rPh>
    <phoneticPr fontId="12"/>
  </si>
  <si>
    <t>転記先</t>
    <rPh sb="0" eb="2">
      <t>テンキ</t>
    </rPh>
    <rPh sb="2" eb="3">
      <t>サキ</t>
    </rPh>
    <phoneticPr fontId="12"/>
  </si>
  <si>
    <t>シート名
（リンク付き）</t>
    <rPh sb="3" eb="4">
      <t>メイ</t>
    </rPh>
    <rPh sb="9" eb="10">
      <t>ツ</t>
    </rPh>
    <phoneticPr fontId="12"/>
  </si>
  <si>
    <t>Excel
入力</t>
    <rPh sb="6" eb="8">
      <t>ニュウリョク</t>
    </rPh>
    <phoneticPr fontId="12"/>
  </si>
  <si>
    <t>PDF
別途添付</t>
    <rPh sb="4" eb="8">
      <t>ベットテンプ</t>
    </rPh>
    <phoneticPr fontId="12"/>
  </si>
  <si>
    <t>参照先シート</t>
    <rPh sb="0" eb="2">
      <t>サンショウ</t>
    </rPh>
    <rPh sb="2" eb="3">
      <t>サキ</t>
    </rPh>
    <phoneticPr fontId="12"/>
  </si>
  <si>
    <t>参照先セル</t>
    <rPh sb="0" eb="2">
      <t>サンショウ</t>
    </rPh>
    <rPh sb="2" eb="3">
      <t>サキ</t>
    </rPh>
    <phoneticPr fontId="12"/>
  </si>
  <si>
    <t>表示名</t>
    <rPh sb="0" eb="2">
      <t>ヒョウジ</t>
    </rPh>
    <rPh sb="2" eb="3">
      <t>メイ</t>
    </rPh>
    <phoneticPr fontId="12"/>
  </si>
  <si>
    <t>入力支援ファイル
に
含まれるシート</t>
    <rPh sb="11" eb="12">
      <t>フク</t>
    </rPh>
    <phoneticPr fontId="12"/>
  </si>
  <si>
    <t>●</t>
    <phoneticPr fontId="3"/>
  </si>
  <si>
    <t>●</t>
    <phoneticPr fontId="12"/>
  </si>
  <si>
    <t>-</t>
    <phoneticPr fontId="12"/>
  </si>
  <si>
    <t>（チェックシート）</t>
    <phoneticPr fontId="12"/>
  </si>
  <si>
    <t>チェックシート</t>
  </si>
  <si>
    <t>A2</t>
    <phoneticPr fontId="3"/>
  </si>
  <si>
    <t>A2</t>
    <phoneticPr fontId="12"/>
  </si>
  <si>
    <t>1_入力シート【基本情報】</t>
  </si>
  <si>
    <t>A1</t>
    <phoneticPr fontId="3"/>
  </si>
  <si>
    <t>A1</t>
    <phoneticPr fontId="12"/>
  </si>
  <si>
    <t>▲</t>
    <phoneticPr fontId="12"/>
  </si>
  <si>
    <t>検査写真
（別添２様式）</t>
    <rPh sb="0" eb="2">
      <t>ケンサ</t>
    </rPh>
    <phoneticPr fontId="12"/>
  </si>
  <si>
    <t>報告書
（第三十六号の六様式）</t>
    <rPh sb="11" eb="12">
      <t>ロク</t>
    </rPh>
    <phoneticPr fontId="12"/>
  </si>
  <si>
    <t>＜入力不要＞報告書</t>
  </si>
  <si>
    <t>概要書
（第三十六号の七様式）</t>
    <rPh sb="11" eb="12">
      <t>ナナ</t>
    </rPh>
    <phoneticPr fontId="12"/>
  </si>
  <si>
    <t>＜入力不要＞概要書</t>
  </si>
  <si>
    <t>検査結果表
（別記第一号）</t>
    <rPh sb="0" eb="2">
      <t>ケンサ</t>
    </rPh>
    <rPh sb="2" eb="4">
      <t>ケッカ</t>
    </rPh>
    <rPh sb="4" eb="5">
      <t>ヒョウ</t>
    </rPh>
    <rPh sb="7" eb="9">
      <t>ベッキ</t>
    </rPh>
    <rPh sb="9" eb="10">
      <t>ダイ</t>
    </rPh>
    <rPh sb="10" eb="11">
      <t>イチ</t>
    </rPh>
    <rPh sb="11" eb="12">
      <t>ゴウ</t>
    </rPh>
    <phoneticPr fontId="12"/>
  </si>
  <si>
    <t>検査結果表
（別記第二号）</t>
    <rPh sb="0" eb="2">
      <t>ケンサ</t>
    </rPh>
    <rPh sb="2" eb="4">
      <t>ケッカ</t>
    </rPh>
    <rPh sb="4" eb="5">
      <t>ヒョウ</t>
    </rPh>
    <rPh sb="7" eb="9">
      <t>ベッキ</t>
    </rPh>
    <rPh sb="9" eb="10">
      <t>ダイ</t>
    </rPh>
    <rPh sb="10" eb="11">
      <t>ニ</t>
    </rPh>
    <rPh sb="11" eb="12">
      <t>ゴウ</t>
    </rPh>
    <phoneticPr fontId="12"/>
  </si>
  <si>
    <t>検査結果表
（別記第三号）</t>
    <rPh sb="0" eb="2">
      <t>ケンサ</t>
    </rPh>
    <rPh sb="2" eb="4">
      <t>ケッカ</t>
    </rPh>
    <rPh sb="4" eb="5">
      <t>ヒョウ</t>
    </rPh>
    <rPh sb="7" eb="9">
      <t>ベッキ</t>
    </rPh>
    <rPh sb="9" eb="10">
      <t>ダイ</t>
    </rPh>
    <rPh sb="10" eb="11">
      <t>サン</t>
    </rPh>
    <rPh sb="11" eb="12">
      <t>ゴウ</t>
    </rPh>
    <phoneticPr fontId="12"/>
  </si>
  <si>
    <t>電子申請システムでの
添付方法</t>
    <rPh sb="0" eb="4">
      <t>デンシシンセイ</t>
    </rPh>
    <rPh sb="11" eb="13">
      <t>テンプ</t>
    </rPh>
    <rPh sb="13" eb="15">
      <t>ホウホウ</t>
    </rPh>
    <phoneticPr fontId="12"/>
  </si>
  <si>
    <t>1つ目の
ファイル
添付ボタン</t>
    <rPh sb="2" eb="3">
      <t>メ</t>
    </rPh>
    <rPh sb="10" eb="12">
      <t>テンプ</t>
    </rPh>
    <phoneticPr fontId="12"/>
  </si>
  <si>
    <t>2つ目の
ファイル
添付ボタン</t>
    <rPh sb="2" eb="3">
      <t>メ</t>
    </rPh>
    <rPh sb="10" eb="12">
      <t>テンプ</t>
    </rPh>
    <phoneticPr fontId="12"/>
  </si>
  <si>
    <t>3つ目の
ファイル
添付ボタン</t>
    <rPh sb="2" eb="3">
      <t>メ</t>
    </rPh>
    <rPh sb="10" eb="12">
      <t>テンプ</t>
    </rPh>
    <phoneticPr fontId="12"/>
  </si>
  <si>
    <t>（凡例）</t>
    <rPh sb="1" eb="3">
      <t>ハンレイ</t>
    </rPh>
    <phoneticPr fontId="12"/>
  </si>
  <si>
    <t>必須</t>
  </si>
  <si>
    <t>必要な場合</t>
  </si>
  <si>
    <t>入力不要</t>
  </si>
  <si>
    <t>III. オートコンプリー解除方法、その他</t>
    <rPh sb="13" eb="15">
      <t>カイジョ</t>
    </rPh>
    <rPh sb="15" eb="17">
      <t>ホウホウ</t>
    </rPh>
    <rPh sb="20" eb="21">
      <t>タ</t>
    </rPh>
    <phoneticPr fontId="89"/>
  </si>
  <si>
    <t>オートコンプリート機能とは、過去に入力した文字を記憶し、次に入力される内容を予想して表示する機能です。</t>
    <rPh sb="9" eb="11">
      <t>キノウ</t>
    </rPh>
    <rPh sb="14" eb="16">
      <t>カコ</t>
    </rPh>
    <rPh sb="17" eb="19">
      <t>ニュウリョク</t>
    </rPh>
    <rPh sb="21" eb="23">
      <t>モジ</t>
    </rPh>
    <rPh sb="24" eb="26">
      <t>キオク</t>
    </rPh>
    <rPh sb="28" eb="29">
      <t>ツギ</t>
    </rPh>
    <rPh sb="30" eb="32">
      <t>ニュウリョク</t>
    </rPh>
    <rPh sb="35" eb="37">
      <t>ナイヨウ</t>
    </rPh>
    <rPh sb="38" eb="40">
      <t>ヨソウ</t>
    </rPh>
    <rPh sb="42" eb="44">
      <t>ヒョウジ</t>
    </rPh>
    <rPh sb="46" eb="48">
      <t>キノウ</t>
    </rPh>
    <phoneticPr fontId="89"/>
  </si>
  <si>
    <t>オートコンプリート機能が入力の弊害になる為、無効にすることを推奨します。</t>
    <rPh sb="9" eb="11">
      <t>キノウ</t>
    </rPh>
    <rPh sb="12" eb="14">
      <t>ニュウリョク</t>
    </rPh>
    <rPh sb="15" eb="17">
      <t>ヘイガイ</t>
    </rPh>
    <rPh sb="20" eb="21">
      <t>タメ</t>
    </rPh>
    <rPh sb="22" eb="24">
      <t>ムコウ</t>
    </rPh>
    <rPh sb="30" eb="32">
      <t>スイショウ</t>
    </rPh>
    <phoneticPr fontId="89"/>
  </si>
  <si>
    <r>
      <t>解除方法</t>
    </r>
    <r>
      <rPr>
        <sz val="11"/>
        <rFont val="Meiryo UI"/>
        <family val="3"/>
        <charset val="128"/>
      </rPr>
      <t>（例）</t>
    </r>
    <rPh sb="5" eb="6">
      <t>レイ</t>
    </rPh>
    <phoneticPr fontId="89"/>
  </si>
  <si>
    <t>Excelのオプション→詳細設定→【オートコンプリートを使用する】のチェックを外す</t>
    <rPh sb="12" eb="14">
      <t>ショウサイ</t>
    </rPh>
    <rPh sb="14" eb="16">
      <t>セッテイ</t>
    </rPh>
    <rPh sb="28" eb="30">
      <t>シヨウ</t>
    </rPh>
    <rPh sb="39" eb="40">
      <t>ハズ</t>
    </rPh>
    <phoneticPr fontId="89"/>
  </si>
  <si>
    <t>2_入力シート【検査結果表】 防火扉</t>
    <phoneticPr fontId="12"/>
  </si>
  <si>
    <t>3_入力シート【検査結果表】防火シャッター</t>
    <phoneticPr fontId="12"/>
  </si>
  <si>
    <t>4_入力シート【検査結果表】 耐火クロススクリーン</t>
    <phoneticPr fontId="12"/>
  </si>
  <si>
    <t>7_入力シート図面</t>
    <rPh sb="7" eb="9">
      <t>ズメン</t>
    </rPh>
    <phoneticPr fontId="3"/>
  </si>
  <si>
    <t>PDF(2)
別途添付</t>
    <rPh sb="7" eb="11">
      <t>ベットテンプ</t>
    </rPh>
    <phoneticPr fontId="12"/>
  </si>
  <si>
    <t>5_入力シート【検査結果表】 ドレンチャーその他の水幕を形成する防火設備</t>
    <rPh sb="2" eb="4">
      <t>ニュウリョク</t>
    </rPh>
    <rPh sb="8" eb="13">
      <t>ケンサケッカヒョウ</t>
    </rPh>
    <phoneticPr fontId="3"/>
  </si>
  <si>
    <t>7_入力シート図面</t>
    <rPh sb="2" eb="4">
      <t>ニュウリョク</t>
    </rPh>
    <rPh sb="7" eb="9">
      <t>ズメン</t>
    </rPh>
    <phoneticPr fontId="3"/>
  </si>
  <si>
    <t xml:space="preserve">6_入力シート【写真】 </t>
  </si>
  <si>
    <t>京都市長</t>
    <rPh sb="0" eb="3">
      <t>キョウトシ</t>
    </rPh>
    <rPh sb="3" eb="4">
      <t>チョウ</t>
    </rPh>
    <phoneticPr fontId="3"/>
  </si>
  <si>
    <t>京都市編集</t>
    <rPh sb="0" eb="3">
      <t>キョウトシ</t>
    </rPh>
    <rPh sb="3" eb="5">
      <t>ヘンシュウ</t>
    </rPh>
    <phoneticPr fontId="12"/>
  </si>
  <si>
    <t>1 報告対象建築物</t>
    <phoneticPr fontId="12"/>
  </si>
  <si>
    <t>ID_用途記号</t>
    <rPh sb="3" eb="7">
      <t>ヨウトキゴウ</t>
    </rPh>
    <phoneticPr fontId="12"/>
  </si>
  <si>
    <t>A</t>
  </si>
  <si>
    <t>B</t>
  </si>
  <si>
    <t>C</t>
  </si>
  <si>
    <t>D</t>
  </si>
  <si>
    <t>E</t>
  </si>
  <si>
    <t>F</t>
  </si>
  <si>
    <t>G</t>
  </si>
  <si>
    <t>H</t>
  </si>
  <si>
    <t>I</t>
  </si>
  <si>
    <t>J</t>
  </si>
  <si>
    <t>K</t>
  </si>
  <si>
    <t>ID_種別番号</t>
    <rPh sb="3" eb="5">
      <t>シュベツ</t>
    </rPh>
    <rPh sb="5" eb="7">
      <t>バンゴウ</t>
    </rPh>
    <phoneticPr fontId="12"/>
  </si>
  <si>
    <t>↓シート内リンク↓</t>
    <rPh sb="4" eb="5">
      <t>ウチ</t>
    </rPh>
    <phoneticPr fontId="12"/>
  </si>
  <si>
    <t>定期検査報告書</t>
    <phoneticPr fontId="3"/>
  </si>
  <si>
    <t>（防火設備）</t>
    <phoneticPr fontId="3"/>
  </si>
  <si>
    <t>定期検査報告概要書</t>
    <phoneticPr fontId="3"/>
  </si>
  <si>
    <t>bouka-teiho@city.kyoto.lg.jp</t>
    <phoneticPr fontId="89"/>
  </si>
  <si>
    <t>報告書
概要書
検査結果表</t>
    <rPh sb="8" eb="10">
      <t>ケンサ</t>
    </rPh>
    <phoneticPr fontId="12"/>
  </si>
  <si>
    <r>
      <t xml:space="preserve">・防火扉の検査結果を記入してください。
</t>
    </r>
    <r>
      <rPr>
        <sz val="11"/>
        <rFont val="Meiryo UI"/>
        <family val="3"/>
        <charset val="128"/>
      </rPr>
      <t>・検査結果、検査者番号、指摘の内容、改善策の内容、改善予定日を記入してください。</t>
    </r>
    <rPh sb="1" eb="3">
      <t>ボウカ</t>
    </rPh>
    <rPh sb="3" eb="4">
      <t>トビラ</t>
    </rPh>
    <rPh sb="5" eb="7">
      <t>ケンサ</t>
    </rPh>
    <rPh sb="7" eb="9">
      <t>ケッカ</t>
    </rPh>
    <rPh sb="10" eb="12">
      <t>キニュウ</t>
    </rPh>
    <rPh sb="21" eb="23">
      <t>ケンサ</t>
    </rPh>
    <rPh sb="23" eb="25">
      <t>ケッカ</t>
    </rPh>
    <rPh sb="26" eb="28">
      <t>ケンサ</t>
    </rPh>
    <rPh sb="28" eb="29">
      <t>シャ</t>
    </rPh>
    <rPh sb="29" eb="31">
      <t>バンゴウ</t>
    </rPh>
    <rPh sb="32" eb="34">
      <t>シテキ</t>
    </rPh>
    <rPh sb="35" eb="37">
      <t>ナイヨウ</t>
    </rPh>
    <rPh sb="38" eb="40">
      <t>カイゼン</t>
    </rPh>
    <rPh sb="40" eb="41">
      <t>サク</t>
    </rPh>
    <rPh sb="42" eb="44">
      <t>ナイヨウ</t>
    </rPh>
    <rPh sb="45" eb="47">
      <t>カイゼン</t>
    </rPh>
    <rPh sb="47" eb="49">
      <t>ヨテイ</t>
    </rPh>
    <rPh sb="49" eb="50">
      <t>ビ</t>
    </rPh>
    <rPh sb="51" eb="53">
      <t>キニュウ</t>
    </rPh>
    <phoneticPr fontId="12"/>
  </si>
  <si>
    <r>
      <t xml:space="preserve">・防火シャッターの検査結果を記入してください。
</t>
    </r>
    <r>
      <rPr>
        <sz val="11"/>
        <rFont val="Meiryo UI"/>
        <family val="3"/>
        <charset val="128"/>
      </rPr>
      <t>・検査結果、検査者番号、指摘の内容、改善策の内容、改善予定日を記入してください。</t>
    </r>
    <rPh sb="1" eb="3">
      <t>ボウカ</t>
    </rPh>
    <rPh sb="9" eb="11">
      <t>ケンサ</t>
    </rPh>
    <rPh sb="11" eb="13">
      <t>ケッカ</t>
    </rPh>
    <rPh sb="14" eb="16">
      <t>キニュウ</t>
    </rPh>
    <rPh sb="25" eb="27">
      <t>ケンサ</t>
    </rPh>
    <rPh sb="27" eb="29">
      <t>ケッカ</t>
    </rPh>
    <rPh sb="30" eb="32">
      <t>ケンサ</t>
    </rPh>
    <rPh sb="32" eb="33">
      <t>シャ</t>
    </rPh>
    <rPh sb="33" eb="35">
      <t>バンゴウ</t>
    </rPh>
    <rPh sb="36" eb="38">
      <t>シテキ</t>
    </rPh>
    <rPh sb="39" eb="41">
      <t>ナイヨウ</t>
    </rPh>
    <rPh sb="42" eb="44">
      <t>カイゼン</t>
    </rPh>
    <rPh sb="44" eb="45">
      <t>サク</t>
    </rPh>
    <rPh sb="46" eb="48">
      <t>ナイヨウ</t>
    </rPh>
    <rPh sb="49" eb="51">
      <t>カイゼン</t>
    </rPh>
    <rPh sb="51" eb="53">
      <t>ヨテイ</t>
    </rPh>
    <rPh sb="53" eb="54">
      <t>ビ</t>
    </rPh>
    <rPh sb="55" eb="57">
      <t>キニュウ</t>
    </rPh>
    <phoneticPr fontId="12"/>
  </si>
  <si>
    <r>
      <t xml:space="preserve">・耐火クロススクリーンの検査結果を記入してください。
</t>
    </r>
    <r>
      <rPr>
        <sz val="11"/>
        <rFont val="Meiryo UI"/>
        <family val="3"/>
        <charset val="128"/>
      </rPr>
      <t>・検査結果、検査者番号、指摘の内容、改善策の内容、改善予定日を記入してください。</t>
    </r>
    <rPh sb="1" eb="3">
      <t>タイカ</t>
    </rPh>
    <rPh sb="12" eb="14">
      <t>ケンサ</t>
    </rPh>
    <rPh sb="14" eb="16">
      <t>ケッカ</t>
    </rPh>
    <rPh sb="17" eb="19">
      <t>キニュウ</t>
    </rPh>
    <rPh sb="28" eb="30">
      <t>ケンサ</t>
    </rPh>
    <rPh sb="30" eb="32">
      <t>ケッカ</t>
    </rPh>
    <rPh sb="33" eb="35">
      <t>ケンサ</t>
    </rPh>
    <rPh sb="35" eb="36">
      <t>シャ</t>
    </rPh>
    <rPh sb="36" eb="38">
      <t>バンゴウ</t>
    </rPh>
    <rPh sb="39" eb="41">
      <t>シテキ</t>
    </rPh>
    <rPh sb="42" eb="44">
      <t>ナイヨウ</t>
    </rPh>
    <rPh sb="45" eb="47">
      <t>カイゼン</t>
    </rPh>
    <rPh sb="47" eb="48">
      <t>サク</t>
    </rPh>
    <rPh sb="49" eb="51">
      <t>ナイヨウ</t>
    </rPh>
    <rPh sb="52" eb="54">
      <t>カイゼン</t>
    </rPh>
    <rPh sb="54" eb="56">
      <t>ヨテイ</t>
    </rPh>
    <rPh sb="56" eb="57">
      <t>ビ</t>
    </rPh>
    <rPh sb="58" eb="60">
      <t>キニュウ</t>
    </rPh>
    <phoneticPr fontId="12"/>
  </si>
  <si>
    <r>
      <t xml:space="preserve">・ドレンチャーその他の水幕を形成する防火設備の検査結果を記入してください。
</t>
    </r>
    <r>
      <rPr>
        <sz val="11"/>
        <rFont val="Meiryo UI"/>
        <family val="3"/>
        <charset val="128"/>
      </rPr>
      <t>・検査結果、検査者番号、指摘の内容、改善策の内容、改善予定日を記入してください。</t>
    </r>
    <rPh sb="9" eb="10">
      <t>タ</t>
    </rPh>
    <rPh sb="11" eb="12">
      <t>スイ</t>
    </rPh>
    <rPh sb="12" eb="13">
      <t>マク</t>
    </rPh>
    <rPh sb="14" eb="16">
      <t>ケイセイ</t>
    </rPh>
    <rPh sb="18" eb="20">
      <t>ボウカ</t>
    </rPh>
    <rPh sb="20" eb="22">
      <t>セツビ</t>
    </rPh>
    <rPh sb="23" eb="25">
      <t>ケンサ</t>
    </rPh>
    <rPh sb="25" eb="27">
      <t>ケッカ</t>
    </rPh>
    <rPh sb="28" eb="30">
      <t>キニュウ</t>
    </rPh>
    <rPh sb="39" eb="41">
      <t>ケンサ</t>
    </rPh>
    <rPh sb="41" eb="43">
      <t>ケッカ</t>
    </rPh>
    <rPh sb="44" eb="46">
      <t>ケンサ</t>
    </rPh>
    <rPh sb="46" eb="47">
      <t>シャ</t>
    </rPh>
    <rPh sb="47" eb="49">
      <t>バンゴウ</t>
    </rPh>
    <rPh sb="48" eb="50">
      <t>ケンサ</t>
    </rPh>
    <rPh sb="50" eb="51">
      <t>シャ</t>
    </rPh>
    <rPh sb="51" eb="53">
      <t>バンゴウ</t>
    </rPh>
    <rPh sb="54" eb="56">
      <t>シテキ</t>
    </rPh>
    <rPh sb="57" eb="59">
      <t>ナイヨウ</t>
    </rPh>
    <rPh sb="60" eb="62">
      <t>カイゼン</t>
    </rPh>
    <rPh sb="62" eb="63">
      <t>サク</t>
    </rPh>
    <rPh sb="64" eb="66">
      <t>ナイヨウ</t>
    </rPh>
    <rPh sb="67" eb="69">
      <t>カイゼン</t>
    </rPh>
    <rPh sb="69" eb="71">
      <t>ヨテイ</t>
    </rPh>
    <rPh sb="71" eb="72">
      <t>ビ</t>
    </rPh>
    <rPh sb="73" eb="75">
      <t>キニュウ</t>
    </rPh>
    <phoneticPr fontId="12"/>
  </si>
  <si>
    <t>検査結果表（防火扉）</t>
    <rPh sb="0" eb="2">
      <t>ケンサ</t>
    </rPh>
    <rPh sb="2" eb="4">
      <t>ケッカ</t>
    </rPh>
    <rPh sb="4" eb="5">
      <t>ヒョウ</t>
    </rPh>
    <rPh sb="6" eb="8">
      <t>ボウカ</t>
    </rPh>
    <rPh sb="8" eb="9">
      <t>トビラ</t>
    </rPh>
    <phoneticPr fontId="12"/>
  </si>
  <si>
    <t>検査結果表（防火シャッター）</t>
    <rPh sb="0" eb="2">
      <t>ケンサ</t>
    </rPh>
    <rPh sb="2" eb="4">
      <t>ケッカ</t>
    </rPh>
    <rPh sb="4" eb="5">
      <t>ヒョウ</t>
    </rPh>
    <rPh sb="6" eb="8">
      <t>ボウカ</t>
    </rPh>
    <phoneticPr fontId="12"/>
  </si>
  <si>
    <t>検査結果表
（耐火クロススクリーン）</t>
    <rPh sb="0" eb="2">
      <t>ケンサ</t>
    </rPh>
    <rPh sb="2" eb="4">
      <t>ケッカ</t>
    </rPh>
    <rPh sb="4" eb="5">
      <t>ヒョウ</t>
    </rPh>
    <rPh sb="7" eb="9">
      <t>タイカ</t>
    </rPh>
    <phoneticPr fontId="12"/>
  </si>
  <si>
    <t>検査結果表（ドレンチャーその他の水幕を形成する防火設備）</t>
    <rPh sb="0" eb="2">
      <t>ケンサ</t>
    </rPh>
    <rPh sb="2" eb="4">
      <t>ケッカ</t>
    </rPh>
    <rPh sb="4" eb="5">
      <t>ヒョウ</t>
    </rPh>
    <phoneticPr fontId="12"/>
  </si>
  <si>
    <t>各シート内でスクロールが出来ない場合は「表示」タブから「ウィンドウ枠の固定」を選択し解除してください。</t>
    <rPh sb="0" eb="1">
      <t>カク</t>
    </rPh>
    <rPh sb="4" eb="5">
      <t>ナイ</t>
    </rPh>
    <rPh sb="12" eb="14">
      <t>デキ</t>
    </rPh>
    <rPh sb="16" eb="18">
      <t>バアイ</t>
    </rPh>
    <rPh sb="20" eb="22">
      <t>ヒョウジ</t>
    </rPh>
    <rPh sb="33" eb="34">
      <t>ワク</t>
    </rPh>
    <rPh sb="35" eb="37">
      <t>コテイ</t>
    </rPh>
    <rPh sb="39" eb="41">
      <t>センタク</t>
    </rPh>
    <rPh sb="42" eb="44">
      <t>カイジョ</t>
    </rPh>
    <phoneticPr fontId="12"/>
  </si>
  <si>
    <t>・検査及び報告書の作成の前に、まず、このシートのチェック項目を確認してください。
・報告書の提出に当たり、改めて確認し、チェックを入れて提出してください。</t>
    <rPh sb="1" eb="3">
      <t>ケンサ</t>
    </rPh>
    <rPh sb="12" eb="13">
      <t>マエ</t>
    </rPh>
    <phoneticPr fontId="12"/>
  </si>
  <si>
    <t>　・各入力シートの内容が転記されます。誤りがないか確認してください。
　・印刷する場合は、文字が切れて表示されていないが確認してください。
　・所有者・管理者が複数である、備考欄のスペース不足など入力シートに書ききれない項目がある場合、
　　当該項目については、図面と合わせてＰＤＦファイルにし、別途添付により提出してください。</t>
    <phoneticPr fontId="12"/>
  </si>
  <si>
    <t>図面</t>
    <rPh sb="0" eb="2">
      <t>ズメン</t>
    </rPh>
    <phoneticPr fontId="14"/>
  </si>
  <si>
    <t>空白</t>
    <rPh sb="0" eb="2">
      <t>クウハク</t>
    </rPh>
    <phoneticPr fontId="3"/>
  </si>
  <si>
    <t>所有者アドレス</t>
    <rPh sb="0" eb="3">
      <t>ショユウシャ</t>
    </rPh>
    <phoneticPr fontId="3"/>
  </si>
  <si>
    <t>管理者アドレス</t>
    <rPh sb="0" eb="3">
      <t>カンリシャ</t>
    </rPh>
    <phoneticPr fontId="3"/>
  </si>
  <si>
    <t>アドレス</t>
    <phoneticPr fontId="12"/>
  </si>
  <si>
    <t>←報告書等への転記先を示しています（以下、同様です）。</t>
  </si>
  <si>
    <t>←例　A 3 - 9999</t>
    <phoneticPr fontId="12"/>
  </si>
  <si>
    <t>京都市の建物IDは英字＋数字＋数字４桁です。</t>
    <phoneticPr fontId="12"/>
  </si>
  <si>
    <t>※</t>
    <phoneticPr fontId="12"/>
  </si>
  <si>
    <t>区・町をまたぐ場合、主要な番地について記入のうえ、</t>
    <rPh sb="0" eb="1">
      <t>ク</t>
    </rPh>
    <rPh sb="2" eb="3">
      <t>チョウ</t>
    </rPh>
    <rPh sb="7" eb="9">
      <t>バアイ</t>
    </rPh>
    <rPh sb="10" eb="12">
      <t>シュヨウ</t>
    </rPh>
    <rPh sb="13" eb="15">
      <t>バンチ</t>
    </rPh>
    <rPh sb="19" eb="21">
      <t>キニュウ</t>
    </rPh>
    <phoneticPr fontId="12"/>
  </si>
  <si>
    <t>「番地など」欄の末尾に、その他について記入してください。</t>
    <rPh sb="1" eb="3">
      <t>バンチ</t>
    </rPh>
    <rPh sb="6" eb="7">
      <t>ラン</t>
    </rPh>
    <rPh sb="8" eb="10">
      <t>マツビ</t>
    </rPh>
    <rPh sb="14" eb="15">
      <t>タ</t>
    </rPh>
    <rPh sb="19" eb="21">
      <t>キニュウ</t>
    </rPh>
    <phoneticPr fontId="12"/>
  </si>
  <si>
    <t>←例</t>
    <rPh sb="1" eb="2">
      <t>レイ</t>
    </rPh>
    <phoneticPr fontId="12"/>
  </si>
  <si>
    <t>←</t>
    <phoneticPr fontId="12"/>
  </si>
  <si>
    <t>京都府</t>
    <rPh sb="0" eb="3">
      <t>キョウトフ</t>
    </rPh>
    <phoneticPr fontId="12"/>
  </si>
  <si>
    <t>京都市</t>
    <rPh sb="0" eb="3">
      <t>キョウトシ</t>
    </rPh>
    <phoneticPr fontId="12"/>
  </si>
  <si>
    <t>寺町通御池上る上本能寺前町</t>
    <phoneticPr fontId="12"/>
  </si>
  <si>
    <t>488番地、押小路通河原町西入榎木町450の2</t>
    <phoneticPr fontId="12"/>
  </si>
  <si>
    <t>報告書の内容について質問することがあります。</t>
    <rPh sb="0" eb="3">
      <t>ホウコクショ</t>
    </rPh>
    <rPh sb="4" eb="6">
      <t>ナイヨウ</t>
    </rPh>
    <rPh sb="10" eb="12">
      <t>シツモン</t>
    </rPh>
    <phoneticPr fontId="12"/>
  </si>
  <si>
    <t>枠内メモ可能</t>
    <rPh sb="0" eb="2">
      <t>ワクナイ</t>
    </rPh>
    <rPh sb="4" eb="6">
      <t>カノウ</t>
    </rPh>
    <phoneticPr fontId="12"/>
  </si>
  <si>
    <r>
      <t>　　※入力欄の赤色</t>
    </r>
    <r>
      <rPr>
        <sz val="12"/>
        <color rgb="FFFF0000"/>
        <rFont val="メイリオ"/>
        <family val="3"/>
        <charset val="128"/>
      </rPr>
      <t>■</t>
    </r>
    <r>
      <rPr>
        <sz val="12"/>
        <color theme="1"/>
        <rFont val="メイリオ"/>
        <family val="3"/>
        <charset val="128"/>
      </rPr>
      <t>着色(入力不備)、緑色</t>
    </r>
    <r>
      <rPr>
        <sz val="12"/>
        <color rgb="FF99FF33"/>
        <rFont val="メイリオ"/>
        <family val="3"/>
        <charset val="128"/>
      </rPr>
      <t>■</t>
    </r>
    <r>
      <rPr>
        <sz val="12"/>
        <color theme="1"/>
        <rFont val="メイリオ"/>
        <family val="3"/>
        <charset val="128"/>
      </rPr>
      <t>着色(入力未完)が残らないようにしてください。</t>
    </r>
    <phoneticPr fontId="74"/>
  </si>
  <si>
    <t>Ｒ</t>
    <phoneticPr fontId="3"/>
  </si>
  <si>
    <t>年度</t>
    <rPh sb="0" eb="2">
      <t>ネンド</t>
    </rPh>
    <phoneticPr fontId="3"/>
  </si>
  <si>
    <t>↑↑必ず提出年度を入力してください</t>
    <rPh sb="4" eb="6">
      <t>テイシュツ</t>
    </rPh>
    <rPh sb="6" eb="8">
      <t>ネンド</t>
    </rPh>
    <phoneticPr fontId="12"/>
  </si>
  <si>
    <t>←必ず提出年度を入力してください</t>
    <rPh sb="3" eb="5">
      <t>テイシュツ</t>
    </rPh>
    <rPh sb="5" eb="7">
      <t>ネンド</t>
    </rPh>
    <phoneticPr fontId="12"/>
  </si>
  <si>
    <t>防火設備</t>
    <rPh sb="0" eb="4">
      <t>ボウカセツビ</t>
    </rPh>
    <phoneticPr fontId="3"/>
  </si>
  <si>
    <t>・基本情報を記入してください。</t>
    <rPh sb="1" eb="3">
      <t>キホン</t>
    </rPh>
    <rPh sb="3" eb="5">
      <t>ジョウホウ</t>
    </rPh>
    <rPh sb="6" eb="15">
      <t>キニュウ</t>
    </rPh>
    <phoneticPr fontId="12"/>
  </si>
  <si>
    <t>ファイルバージョンはこちら→</t>
    <phoneticPr fontId="3"/>
  </si>
  <si>
    <t>ファイルバージョン</t>
    <phoneticPr fontId="3"/>
  </si>
  <si>
    <t>番号</t>
    <phoneticPr fontId="12"/>
  </si>
  <si>
    <t>←</t>
    <phoneticPr fontId="3"/>
  </si>
  <si>
    <t>写真を添付する際は黄色枠内に</t>
    <rPh sb="0" eb="2">
      <t>シャシン</t>
    </rPh>
    <rPh sb="3" eb="5">
      <t>テンプ</t>
    </rPh>
    <rPh sb="7" eb="8">
      <t>サイ</t>
    </rPh>
    <rPh sb="9" eb="11">
      <t>キイロ</t>
    </rPh>
    <rPh sb="11" eb="13">
      <t>ワクナイ</t>
    </rPh>
    <phoneticPr fontId="3"/>
  </si>
  <si>
    <t>「番号、検査項目、特記事項」</t>
    <rPh sb="1" eb="3">
      <t>バンゴウ</t>
    </rPh>
    <rPh sb="4" eb="6">
      <t>ケンサ</t>
    </rPh>
    <rPh sb="6" eb="8">
      <t>コウモク</t>
    </rPh>
    <rPh sb="9" eb="11">
      <t>トッキ</t>
    </rPh>
    <rPh sb="11" eb="13">
      <t>ジコウ</t>
    </rPh>
    <phoneticPr fontId="3"/>
  </si>
  <si>
    <t>を記入してください。</t>
    <rPh sb="1" eb="3">
      <t>キニュウ</t>
    </rPh>
    <phoneticPr fontId="3"/>
  </si>
  <si>
    <t>CSVリンク元</t>
    <rPh sb="6" eb="7">
      <t>モト</t>
    </rPh>
    <phoneticPr fontId="3"/>
  </si>
  <si>
    <t>　所有者が法人のときは、法人名、肩書の記入が必要です。</t>
    <rPh sb="16" eb="18">
      <t>カタガキ</t>
    </rPh>
    <rPh sb="19" eb="21">
      <t>キニュウ</t>
    </rPh>
    <rPh sb="22" eb="24">
      <t>ヒツヨウ</t>
    </rPh>
    <phoneticPr fontId="12"/>
  </si>
  <si>
    <t>　管理者が法人のときは、法人名、肩書の記入が必要です。</t>
    <rPh sb="16" eb="18">
      <t>カタガキ</t>
    </rPh>
    <rPh sb="19" eb="21">
      <t>キニュウ</t>
    </rPh>
    <rPh sb="22" eb="24">
      <t>ヒツヨウ</t>
    </rPh>
    <phoneticPr fontId="12"/>
  </si>
  <si>
    <t>京都市長</t>
    <rPh sb="0" eb="3">
      <t>キョウトシ</t>
    </rPh>
    <rPh sb="3" eb="4">
      <t>チョウ</t>
    </rPh>
    <phoneticPr fontId="3"/>
  </si>
  <si>
    <t>※</t>
    <phoneticPr fontId="12"/>
  </si>
  <si>
    <t>を必ず入力してください。</t>
    <phoneticPr fontId="12"/>
  </si>
  <si>
    <t>対象の防火設備の概要</t>
    <rPh sb="0" eb="2">
      <t>タイショウ</t>
    </rPh>
    <rPh sb="3" eb="5">
      <t>ボウカ</t>
    </rPh>
    <rPh sb="5" eb="7">
      <t>セツビ</t>
    </rPh>
    <rPh sb="8" eb="10">
      <t>ガイヨウ</t>
    </rPh>
    <phoneticPr fontId="12"/>
  </si>
  <si>
    <r>
      <rPr>
        <b/>
        <sz val="11"/>
        <color rgb="FFFF0000"/>
        <rFont val="Meiryo UI"/>
        <family val="3"/>
        <charset val="128"/>
      </rPr>
      <t>・図面はこのExcelファイルには添付できません。</t>
    </r>
    <r>
      <rPr>
        <sz val="11"/>
        <rFont val="Meiryo UI"/>
        <family val="3"/>
        <charset val="128"/>
      </rPr>
      <t xml:space="preserve">
</t>
    </r>
    <r>
      <rPr>
        <sz val="11"/>
        <color rgb="FFFF0000"/>
        <rFont val="Meiryo UI"/>
        <family val="3"/>
        <charset val="128"/>
      </rPr>
      <t>・</t>
    </r>
    <r>
      <rPr>
        <u/>
        <sz val="11"/>
        <color rgb="FFFF0000"/>
        <rFont val="Meiryo UI"/>
        <family val="3"/>
        <charset val="128"/>
      </rPr>
      <t>付近見取り図、配置図 及び 検査対象設備（要是正箇所含む）・連動制御用煙感知器・連動制御盤・凡例が明記された各階平面図</t>
    </r>
    <r>
      <rPr>
        <sz val="11"/>
        <rFont val="Meiryo UI"/>
        <family val="3"/>
        <charset val="128"/>
      </rPr>
      <t>を一つのＰＤＦファイルにし別途添付してください。</t>
    </r>
    <rPh sb="38" eb="39">
      <t>オヨ</t>
    </rPh>
    <rPh sb="57" eb="59">
      <t>レンドウ</t>
    </rPh>
    <rPh sb="59" eb="62">
      <t>セイギョヨウ</t>
    </rPh>
    <rPh sb="62" eb="63">
      <t>ケムリ</t>
    </rPh>
    <rPh sb="63" eb="66">
      <t>カンチキ</t>
    </rPh>
    <rPh sb="67" eb="69">
      <t>レンドウ</t>
    </rPh>
    <phoneticPr fontId="12"/>
  </si>
  <si>
    <t>▲</t>
    <phoneticPr fontId="3"/>
  </si>
  <si>
    <r>
      <t xml:space="preserve">・要是正（既存不適格以外）の指摘がある場合、その指摘事項の代表的な写真を挿入してください。
</t>
    </r>
    <r>
      <rPr>
        <sz val="11"/>
        <color theme="1"/>
        <rFont val="Meiryo UI"/>
        <family val="3"/>
        <charset val="128"/>
      </rPr>
      <t>・写真を添付する際は番号、検査項目、特記事項を手入力する必要があります。</t>
    </r>
    <rPh sb="24" eb="26">
      <t>シテキ</t>
    </rPh>
    <rPh sb="26" eb="28">
      <t>ジコウ</t>
    </rPh>
    <rPh sb="29" eb="32">
      <t>ダイヒョウテキ</t>
    </rPh>
    <rPh sb="47" eb="49">
      <t>シャシン</t>
    </rPh>
    <rPh sb="50" eb="52">
      <t>テンプ</t>
    </rPh>
    <rPh sb="54" eb="55">
      <t>サイ</t>
    </rPh>
    <rPh sb="56" eb="58">
      <t>バンゴウ</t>
    </rPh>
    <rPh sb="59" eb="63">
      <t>ケンサコウモク</t>
    </rPh>
    <rPh sb="64" eb="66">
      <t>トッキ</t>
    </rPh>
    <rPh sb="66" eb="68">
      <t>ジコウ</t>
    </rPh>
    <rPh sb="69" eb="70">
      <t>テ</t>
    </rPh>
    <rPh sb="70" eb="72">
      <t>ニュウリョク</t>
    </rPh>
    <rPh sb="74" eb="76">
      <t>ヒツヨウ</t>
    </rPh>
    <phoneticPr fontId="12"/>
  </si>
  <si>
    <t>肩書（役職）</t>
    <rPh sb="3" eb="5">
      <t>ヤクショク</t>
    </rPh>
    <phoneticPr fontId="12"/>
  </si>
  <si>
    <t>【入力支援ファイル（このExcelファイル）の使用方法】</t>
    <rPh sb="23" eb="25">
      <t>シヨウ</t>
    </rPh>
    <rPh sb="25" eb="27">
      <t>ホウホウ</t>
    </rPh>
    <phoneticPr fontId="12"/>
  </si>
  <si>
    <t>6_入力シート【写真】　特記事項欄の表記の修正</t>
    <rPh sb="18" eb="20">
      <t>ヒョウキ</t>
    </rPh>
    <rPh sb="21" eb="23">
      <t>シュウセイ</t>
    </rPh>
    <phoneticPr fontId="3"/>
  </si>
  <si>
    <t>その他説明文の追加</t>
    <phoneticPr fontId="89"/>
  </si>
  <si>
    <t>IV. 更新内容</t>
    <rPh sb="4" eb="6">
      <t>コウシン</t>
    </rPh>
    <rPh sb="6" eb="8">
      <t>ナイヨウ</t>
    </rPh>
    <phoneticPr fontId="89"/>
  </si>
  <si>
    <t>検査結果表の転記項目数の追加</t>
    <rPh sb="0" eb="2">
      <t>ケンサ</t>
    </rPh>
    <rPh sb="2" eb="4">
      <t>ケッカ</t>
    </rPh>
    <rPh sb="4" eb="5">
      <t>ヒョウ</t>
    </rPh>
    <rPh sb="6" eb="8">
      <t>テンキ</t>
    </rPh>
    <rPh sb="8" eb="10">
      <t>コウモク</t>
    </rPh>
    <rPh sb="10" eb="11">
      <t>スウ</t>
    </rPh>
    <rPh sb="12" eb="14">
      <t>ツイカ</t>
    </rPh>
    <phoneticPr fontId="89"/>
  </si>
  <si>
    <t>その他表記の軽敏な修正</t>
    <rPh sb="3" eb="5">
      <t>ヒョウキ</t>
    </rPh>
    <rPh sb="6" eb="7">
      <t>ケイ</t>
    </rPh>
    <rPh sb="7" eb="8">
      <t>ビン</t>
    </rPh>
    <rPh sb="9" eb="11">
      <t>シュウセイ</t>
    </rPh>
    <phoneticPr fontId="89"/>
  </si>
  <si>
    <t>Excel2019以前のバージョンで転記されないことの修正</t>
    <rPh sb="9" eb="11">
      <t>イゼン</t>
    </rPh>
    <rPh sb="18" eb="20">
      <t>テンキ</t>
    </rPh>
    <rPh sb="27" eb="29">
      <t>シュウセイ</t>
    </rPh>
    <phoneticPr fontId="89"/>
  </si>
  <si>
    <t>（1）</t>
    <phoneticPr fontId="3"/>
  </si>
  <si>
    <t>（2）</t>
  </si>
  <si>
    <t>（3）</t>
  </si>
  <si>
    <t>（4）</t>
  </si>
  <si>
    <t>(1)</t>
    <phoneticPr fontId="3"/>
  </si>
  <si>
    <t>＜入力不要＞3_別記第一号（防火扉）　改善年月が正常に反映されない部分を修正</t>
    <rPh sb="19" eb="21">
      <t>カイゼン</t>
    </rPh>
    <rPh sb="21" eb="23">
      <t>ネンゲツ</t>
    </rPh>
    <rPh sb="24" eb="26">
      <t>セイジョウ</t>
    </rPh>
    <rPh sb="27" eb="29">
      <t>ハンエイ</t>
    </rPh>
    <rPh sb="33" eb="35">
      <t>ブブン</t>
    </rPh>
    <rPh sb="36" eb="38">
      <t>シュウセイ</t>
    </rPh>
    <phoneticPr fontId="3"/>
  </si>
  <si>
    <t>その他表記の軽敏な修正</t>
    <phoneticPr fontId="3"/>
  </si>
  <si>
    <t>Ver111の変更内容（2022年9月21日）</t>
    <rPh sb="7" eb="9">
      <t>ヘンコウ</t>
    </rPh>
    <rPh sb="9" eb="11">
      <t>ナイヨウ</t>
    </rPh>
    <rPh sb="16" eb="17">
      <t>ネン</t>
    </rPh>
    <rPh sb="18" eb="19">
      <t>ガツ</t>
    </rPh>
    <rPh sb="21" eb="22">
      <t>ニチ</t>
    </rPh>
    <phoneticPr fontId="3"/>
  </si>
  <si>
    <t>Ver112の変更内容（2022年9月28日）</t>
    <rPh sb="7" eb="9">
      <t>ヘンコウ</t>
    </rPh>
    <rPh sb="9" eb="11">
      <t>ナイヨウ</t>
    </rPh>
    <rPh sb="16" eb="17">
      <t>ネン</t>
    </rPh>
    <rPh sb="18" eb="19">
      <t>ガツ</t>
    </rPh>
    <rPh sb="21" eb="22">
      <t>ニチ</t>
    </rPh>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</si>
  <si>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</si>
  <si>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</si>
  <si>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</si>
  <si>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</si>
  <si>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</si>
  <si>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</si>
  <si>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</si>
  <si>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</si>
  <si>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</si>
  <si>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</si>
  <si>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</si>
  <si>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</si>
  <si>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</si>
  <si>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</si>
  <si>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</si>
  <si>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</si>
  <si>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</si>
  <si>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</si>
  <si>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</si>
  <si>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</si>
  <si>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</si>
  <si>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</si>
  <si>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</si>
  <si>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</si>
  <si>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</si>
  <si>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</si>
  <si>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</si>
  <si>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Ver113の変更内容（2023年9月1日）</t>
    <rPh sb="7" eb="9">
      <t>ヘンコウ</t>
    </rPh>
    <rPh sb="9" eb="11">
      <t>ナイヨウ</t>
    </rPh>
    <rPh sb="16" eb="17">
      <t>ネン</t>
    </rPh>
    <rPh sb="18" eb="19">
      <t>ガツ</t>
    </rPh>
    <rPh sb="20" eb="21">
      <t>ニチ</t>
    </rPh>
    <phoneticPr fontId="3"/>
  </si>
  <si>
    <t>↑↑必ず提出日（年月日）を入力してください</t>
    <rPh sb="4" eb="6">
      <t>テイシュツ</t>
    </rPh>
    <rPh sb="6" eb="7">
      <t>ヒ</t>
    </rPh>
    <rPh sb="8" eb="9">
      <t>ネン</t>
    </rPh>
    <rPh sb="9" eb="10">
      <t>ツキ</t>
    </rPh>
    <rPh sb="10" eb="11">
      <t>ヒ</t>
    </rPh>
    <phoneticPr fontId="12"/>
  </si>
  <si>
    <t>建築主事等</t>
    <rPh sb="0" eb="4">
      <t>ケンチクシュジ</t>
    </rPh>
    <rPh sb="4" eb="5">
      <t>トウ</t>
    </rPh>
    <phoneticPr fontId="12"/>
  </si>
  <si>
    <t>人の通行の用に供する部分に設ける防火扉</t>
    <rPh sb="0" eb="1">
      <t>ヒト</t>
    </rPh>
    <rPh sb="2" eb="4">
      <t>ツウコウ</t>
    </rPh>
    <rPh sb="5" eb="6">
      <t>ヨウ</t>
    </rPh>
    <rPh sb="7" eb="8">
      <t>キョウ</t>
    </rPh>
    <rPh sb="10" eb="12">
      <t>ブブン</t>
    </rPh>
    <rPh sb="13" eb="14">
      <t>モウ</t>
    </rPh>
    <rPh sb="16" eb="18">
      <t>ボウカ</t>
    </rPh>
    <rPh sb="18" eb="19">
      <t>トビラ</t>
    </rPh>
    <phoneticPr fontId="12"/>
  </si>
  <si>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</si>
  <si>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</si>
  <si>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</si>
  <si>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</si>
  <si>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</si>
  <si>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</si>
  <si>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</si>
  <si>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</si>
  <si>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</si>
  <si>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</si>
  <si>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</si>
  <si>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</si>
  <si>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</si>
  <si>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</si>
  <si>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閉鎖又は作動の障害となる物品の放置並びに照明器具及び懸垂物等の状況</t>
    <phoneticPr fontId="12"/>
  </si>
  <si>
    <t>常閉防火扉</t>
    <rPh sb="0" eb="1">
      <t>ジョウ</t>
    </rPh>
    <rPh sb="1" eb="2">
      <t>ヘイ</t>
    </rPh>
    <rPh sb="2" eb="4">
      <t>ボウカ</t>
    </rPh>
    <rPh sb="4" eb="5">
      <t>トビラ</t>
    </rPh>
    <phoneticPr fontId="12"/>
  </si>
  <si>
    <t>固定の状況</t>
    <rPh sb="0" eb="2">
      <t>コテイ</t>
    </rPh>
    <rPh sb="3" eb="5">
      <t>ジョウキョウ</t>
    </rPh>
    <phoneticPr fontId="12"/>
  </si>
  <si>
    <t>防火扉（常閉防火扉を除く。）の閉鎖の状況</t>
    <rPh sb="4" eb="5">
      <t>ジョウ</t>
    </rPh>
    <rPh sb="5" eb="6">
      <t>ヘイ</t>
    </rPh>
    <rPh sb="6" eb="8">
      <t>ボウカ</t>
    </rPh>
    <rPh sb="8" eb="9">
      <t>トビラ</t>
    </rPh>
    <rPh sb="10" eb="11">
      <t>ノゾ</t>
    </rPh>
    <phoneticPr fontId="12"/>
  </si>
  <si>
    <t>閉鎖又は作動の障害となる物品の放置並びに照明器具及び懸垂物等の状況</t>
    <rPh sb="0" eb="2">
      <t>ヘイサ</t>
    </rPh>
    <rPh sb="2" eb="3">
      <t>マタ</t>
    </rPh>
    <rPh sb="4" eb="6">
      <t>サドウ</t>
    </rPh>
    <rPh sb="17" eb="18">
      <t>ナラ</t>
    </rPh>
    <rPh sb="20" eb="22">
      <t>ショウメイ</t>
    </rPh>
    <rPh sb="22" eb="24">
      <t>キグ</t>
    </rPh>
    <rPh sb="24" eb="25">
      <t>オヨ</t>
    </rPh>
    <rPh sb="26" eb="28">
      <t>ケンスイ</t>
    </rPh>
    <rPh sb="28" eb="29">
      <t>ブツ</t>
    </rPh>
    <rPh sb="29" eb="30">
      <t>トウ</t>
    </rPh>
    <phoneticPr fontId="3"/>
  </si>
  <si>
    <t>常閉防火扉</t>
    <rPh sb="0" eb="1">
      <t>ジョウ</t>
    </rPh>
    <rPh sb="1" eb="2">
      <t>ヘイ</t>
    </rPh>
    <rPh sb="2" eb="4">
      <t>ボウカ</t>
    </rPh>
    <rPh sb="4" eb="5">
      <t>トビラ</t>
    </rPh>
    <phoneticPr fontId="3"/>
  </si>
  <si>
    <t>固定の状況</t>
    <rPh sb="0" eb="2">
      <t>コテイ</t>
    </rPh>
    <rPh sb="3" eb="5">
      <t>ジョウキョウ</t>
    </rPh>
    <phoneticPr fontId="2"/>
  </si>
  <si>
    <t>防火扉（常閉防火扉を除く。）の閉鎖の状況</t>
    <rPh sb="4" eb="5">
      <t>ジョウ</t>
    </rPh>
    <rPh sb="5" eb="6">
      <t>ヘイ</t>
    </rPh>
    <rPh sb="6" eb="8">
      <t>ボウカ</t>
    </rPh>
    <rPh sb="8" eb="9">
      <t>トビラ</t>
    </rPh>
    <rPh sb="10" eb="11">
      <t>ノゾ</t>
    </rPh>
    <phoneticPr fontId="3"/>
  </si>
  <si>
    <t>(18)</t>
    <phoneticPr fontId="3"/>
  </si>
  <si>
    <t>建築主事等</t>
    <rPh sb="0" eb="2">
      <t>ケンチク</t>
    </rPh>
    <rPh sb="2" eb="4">
      <t>シュジ</t>
    </rPh>
    <rPh sb="4" eb="5">
      <t>トウ</t>
    </rPh>
    <phoneticPr fontId="12"/>
  </si>
  <si>
    <t>←必ず提出日（年月日）を入力してください</t>
    <rPh sb="3" eb="5">
      <t>テイシュツ</t>
    </rPh>
    <rPh sb="5" eb="6">
      <t>ビ</t>
    </rPh>
    <rPh sb="7" eb="10">
      <t>ネンガッピ</t>
    </rPh>
    <phoneticPr fontId="12"/>
  </si>
  <si>
    <t>閉鎖の障害となる物品の放置並びに照明器具及び懸垂物等の状況</t>
    <phoneticPr fontId="12"/>
  </si>
  <si>
    <t>危害防止装置（人の通行の用に供する部分に設ける防火シャッターに係るものに限る。）</t>
    <phoneticPr fontId="12"/>
  </si>
  <si>
    <t>危害防止装置（人の通行の用に供する部分に設ける耐火クロススクリーンに係るものに限る。）</t>
    <phoneticPr fontId="12"/>
  </si>
  <si>
    <t>作動の障害となる物品の放置並びに照明器具及び懸垂物等の状況</t>
    <phoneticPr fontId="12"/>
  </si>
  <si>
    <t>注）　各階平面図を添付し、検査の対象となる防火設備の設置されている箇所及び指摘（特記すべき事項を含む）のあった場所を明記すること。</t>
    <rPh sb="0" eb="1">
      <t>チュウ</t>
    </rPh>
    <rPh sb="3" eb="5">
      <t>カクカイ</t>
    </rPh>
    <rPh sb="5" eb="8">
      <t>ヘイメンズ</t>
    </rPh>
    <rPh sb="9" eb="11">
      <t>テンプ</t>
    </rPh>
    <rPh sb="13" eb="15">
      <t>ケンサ</t>
    </rPh>
    <rPh sb="16" eb="18">
      <t>タイショウ</t>
    </rPh>
    <rPh sb="21" eb="23">
      <t>ボウカ</t>
    </rPh>
    <rPh sb="23" eb="25">
      <t>セツビ</t>
    </rPh>
    <rPh sb="26" eb="28">
      <t>セッチ</t>
    </rPh>
    <rPh sb="33" eb="35">
      <t>カショ</t>
    </rPh>
    <rPh sb="35" eb="36">
      <t>オヨ</t>
    </rPh>
    <rPh sb="37" eb="39">
      <t>シテキ</t>
    </rPh>
    <rPh sb="40" eb="42">
      <t>トッキ</t>
    </rPh>
    <rPh sb="45" eb="47">
      <t>ジコウ</t>
    </rPh>
    <rPh sb="48" eb="49">
      <t>フク</t>
    </rPh>
    <rPh sb="55" eb="57">
      <t>バショ</t>
    </rPh>
    <rPh sb="58" eb="60">
      <t>メイキ</t>
    </rPh>
    <phoneticPr fontId="12"/>
  </si>
  <si>
    <t>閉鎖の障害となる物品の放置並びに照明器具及び懸垂物等の状況</t>
    <phoneticPr fontId="3"/>
  </si>
  <si>
    <t>危害防止装置（人の通行の用に供する部分に設ける防火シャッターに係るものに限る。）</t>
    <phoneticPr fontId="3"/>
  </si>
  <si>
    <t>閉鎖の障害となる物品の放置並びに照明器具及び懸垂物等の状況</t>
    <phoneticPr fontId="12"/>
  </si>
  <si>
    <t>危害防止装置（人の通行の用に供する部分に設ける耐火クロススクリーンに係るものに限る。）</t>
    <phoneticPr fontId="12"/>
  </si>
  <si>
    <t>作動の障害となる物品の放置並びに照明器具及び懸垂物等の状況</t>
    <phoneticPr fontId="3"/>
  </si>
  <si>
    <t>Kyoto City(R7.7)　</t>
    <phoneticPr fontId="3"/>
  </si>
  <si>
    <t>-</t>
    <phoneticPr fontId="3"/>
  </si>
  <si>
    <t>　「当該検査に関与した検査者」欄は、建築基準法施行規則別記第36の８様式第二面４欄に記入した検査者について記入し、「検査者番号」欄に検査者を特定できる番号、記号等を記入してください。当該防火設備の検査を行った検査者が１人の場合は、その他の検査者欄は記入不要です。</t>
    <rPh sb="2" eb="4">
      <t>トウガイ</t>
    </rPh>
    <rPh sb="7" eb="9">
      <t>カンヨ</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ニ</t>
    </rPh>
    <rPh sb="38" eb="39">
      <t>メン</t>
    </rPh>
    <rPh sb="40" eb="41">
      <t>ラン</t>
    </rPh>
    <rPh sb="42" eb="44">
      <t>キニュウ</t>
    </rPh>
    <rPh sb="53" eb="55">
      <t>キニュウ</t>
    </rPh>
    <rPh sb="64" eb="65">
      <t>ラン</t>
    </rPh>
    <rPh sb="66" eb="68">
      <t>ケンサ</t>
    </rPh>
    <rPh sb="93" eb="95">
      <t>ボウカ</t>
    </rPh>
    <rPh sb="95" eb="97">
      <t>セツビ</t>
    </rPh>
    <rPh sb="124" eb="126">
      <t>キニュウ</t>
    </rPh>
    <rPh sb="126" eb="128">
      <t>フヨウ</t>
    </rPh>
    <phoneticPr fontId="12"/>
  </si>
  <si>
    <t>　該当しない検査項目がある場合は、その検査結果欄及び担当検査者番号欄に「－」を記入してください。</t>
    <rPh sb="19" eb="21">
      <t>ケンサ</t>
    </rPh>
    <rPh sb="21" eb="23">
      <t>ケッカ</t>
    </rPh>
    <rPh sb="23" eb="24">
      <t>ラン</t>
    </rPh>
    <rPh sb="24" eb="25">
      <t>オヨ</t>
    </rPh>
    <rPh sb="26" eb="28">
      <t>タントウ</t>
    </rPh>
    <rPh sb="28" eb="31">
      <t>ケンサシャ</t>
    </rPh>
    <rPh sb="31" eb="33">
      <t>バンゴウ</t>
    </rPh>
    <rPh sb="33" eb="34">
      <t>ラン</t>
    </rPh>
    <rPh sb="39" eb="41">
      <t>キニュウ</t>
    </rPh>
    <phoneticPr fontId="12"/>
  </si>
  <si>
    <t>　「担当検査者番号」欄は、「検査に関与した検査者」欄で記入した番号、記号等を記入してください。ただし、当該防火設備の検査を行った検査者が１人の場合は、記入不要しなくても構いません。</t>
    <rPh sb="17" eb="19">
      <t>カンヨ</t>
    </rPh>
    <rPh sb="25" eb="26">
      <t>ラン</t>
    </rPh>
    <rPh sb="27" eb="29">
      <t>キニュウ</t>
    </rPh>
    <rPh sb="34" eb="36">
      <t>キゴウ</t>
    </rPh>
    <rPh sb="36" eb="37">
      <t>トウ</t>
    </rPh>
    <rPh sb="53" eb="55">
      <t>ボウカ</t>
    </rPh>
    <rPh sb="55" eb="57">
      <t>セツビ</t>
    </rPh>
    <rPh sb="61" eb="62">
      <t>オコナ</t>
    </rPh>
    <rPh sb="69" eb="70">
      <t>ニン</t>
    </rPh>
    <rPh sb="77" eb="79">
      <t>フヨウ</t>
    </rPh>
    <phoneticPr fontId="12"/>
  </si>
  <si>
    <t>　「上記以外の検査項目」欄は、第２第２項の規定により特定行政庁が検査項目等を付加している場合に、当該検査項目等を追加し、⑤から⑨までに準じて検査結果等を記入してください。また、第２第３項に規定する認定検査項目等が定められている場合に、当該図書等に記載されている当該認定検査項目を追加し、⑤から⑨までに準じて検査結果等を記入してください。</t>
    <rPh sb="12" eb="13">
      <t>ラン</t>
    </rPh>
    <rPh sb="15" eb="16">
      <t>ダイ</t>
    </rPh>
    <rPh sb="17" eb="18">
      <t>ダイ</t>
    </rPh>
    <rPh sb="19" eb="20">
      <t>コウ</t>
    </rPh>
    <rPh sb="21" eb="23">
      <t>キテイ</t>
    </rPh>
    <rPh sb="26" eb="28">
      <t>トクテイ</t>
    </rPh>
    <rPh sb="28" eb="31">
      <t>ギョウセイチョウ</t>
    </rPh>
    <rPh sb="32" eb="34">
      <t>ケンサ</t>
    </rPh>
    <rPh sb="34" eb="36">
      <t>コウモク</t>
    </rPh>
    <rPh sb="36" eb="37">
      <t>トウ</t>
    </rPh>
    <rPh sb="38" eb="40">
      <t>フカ</t>
    </rPh>
    <rPh sb="44" eb="46">
      <t>バアイ</t>
    </rPh>
    <rPh sb="48" eb="50">
      <t>トウガイ</t>
    </rPh>
    <rPh sb="50" eb="52">
      <t>ケンサ</t>
    </rPh>
    <rPh sb="52" eb="54">
      <t>コウモク</t>
    </rPh>
    <rPh sb="54" eb="55">
      <t>トウ</t>
    </rPh>
    <rPh sb="56" eb="58">
      <t>ツイカ</t>
    </rPh>
    <rPh sb="70" eb="72">
      <t>ケンサ</t>
    </rPh>
    <rPh sb="72" eb="74">
      <t>ケッカ</t>
    </rPh>
    <rPh sb="74" eb="75">
      <t>トウ</t>
    </rPh>
    <rPh sb="76" eb="78">
      <t>キニュウ</t>
    </rPh>
    <rPh sb="88" eb="89">
      <t>ダイ</t>
    </rPh>
    <rPh sb="90" eb="91">
      <t>ダイ</t>
    </rPh>
    <rPh sb="92" eb="93">
      <t>コウ</t>
    </rPh>
    <rPh sb="94" eb="96">
      <t>キテイ</t>
    </rPh>
    <rPh sb="98" eb="100">
      <t>ニンテイ</t>
    </rPh>
    <rPh sb="100" eb="102">
      <t>ケンサ</t>
    </rPh>
    <rPh sb="102" eb="104">
      <t>コウモク</t>
    </rPh>
    <rPh sb="104" eb="105">
      <t>トウ</t>
    </rPh>
    <rPh sb="106" eb="107">
      <t>サダ</t>
    </rPh>
    <rPh sb="113" eb="115">
      <t>バアイ</t>
    </rPh>
    <rPh sb="117" eb="119">
      <t>トウガイ</t>
    </rPh>
    <rPh sb="119" eb="121">
      <t>トショ</t>
    </rPh>
    <rPh sb="121" eb="122">
      <t>トウ</t>
    </rPh>
    <rPh sb="123" eb="125">
      <t>キサイ</t>
    </rPh>
    <rPh sb="130" eb="132">
      <t>トウガイ</t>
    </rPh>
    <rPh sb="132" eb="134">
      <t>ニンテイ</t>
    </rPh>
    <rPh sb="134" eb="136">
      <t>ケンサ</t>
    </rPh>
    <rPh sb="136" eb="138">
      <t>コウモク</t>
    </rPh>
    <rPh sb="139" eb="141">
      <t>ツイカ</t>
    </rPh>
    <rPh sb="150" eb="151">
      <t>ジュン</t>
    </rPh>
    <rPh sb="153" eb="155">
      <t>ケンサ</t>
    </rPh>
    <rPh sb="155" eb="157">
      <t>ケッカ</t>
    </rPh>
    <rPh sb="157" eb="158">
      <t>トウ</t>
    </rPh>
    <rPh sb="159" eb="161">
      <t>キニュウ</t>
    </rPh>
    <phoneticPr fontId="12"/>
  </si>
  <si>
    <t>人の通行の用に供する部分に設ける防火扉</t>
    <rPh sb="0" eb="1">
      <t>ヒト</t>
    </rPh>
    <rPh sb="2" eb="4">
      <t>ツウコウ</t>
    </rPh>
    <rPh sb="5" eb="6">
      <t>ヨウ</t>
    </rPh>
    <rPh sb="7" eb="8">
      <t>キョウ</t>
    </rPh>
    <rPh sb="10" eb="12">
      <t>ブブン</t>
    </rPh>
    <rPh sb="13" eb="14">
      <t>モウ</t>
    </rPh>
    <rPh sb="16" eb="18">
      <t>ボウカ</t>
    </rPh>
    <rPh sb="18" eb="19">
      <t>トビラ</t>
    </rPh>
    <phoneticPr fontId="3"/>
  </si>
  <si>
    <t>　「当該検査に関与した検査者」欄は、建築基準法施行規則別記第36の８様式第二面４欄に記入した検査者について記入し、「検査者番号」欄に検査者を特定できる番号、記号等を記入してください。当該防火設備の検査を行った検査者が１人の場合は、記入不要です。</t>
    <rPh sb="2" eb="4">
      <t>トウガイ</t>
    </rPh>
    <rPh sb="7" eb="9">
      <t>カンヨ</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ニ</t>
    </rPh>
    <rPh sb="38" eb="39">
      <t>メン</t>
    </rPh>
    <rPh sb="40" eb="41">
      <t>ラン</t>
    </rPh>
    <rPh sb="42" eb="44">
      <t>キニュウ</t>
    </rPh>
    <rPh sb="53" eb="55">
      <t>キニュウ</t>
    </rPh>
    <rPh sb="64" eb="65">
      <t>ラン</t>
    </rPh>
    <rPh sb="66" eb="68">
      <t>ケンサ</t>
    </rPh>
    <rPh sb="93" eb="95">
      <t>ボウカ</t>
    </rPh>
    <rPh sb="95" eb="97">
      <t>セツビ</t>
    </rPh>
    <rPh sb="115" eb="117">
      <t>キニュウ</t>
    </rPh>
    <rPh sb="117" eb="119">
      <t>フヨウ</t>
    </rPh>
    <phoneticPr fontId="12"/>
  </si>
  <si>
    <t>　該当しない検査項目がある場合は、その「検査結果」欄及び「担当検査者番号欄」に「-」を記入してください。</t>
    <rPh sb="20" eb="22">
      <t>ケンサ</t>
    </rPh>
    <rPh sb="22" eb="24">
      <t>ケッカ</t>
    </rPh>
    <rPh sb="25" eb="26">
      <t>ラン</t>
    </rPh>
    <rPh sb="26" eb="27">
      <t>オヨ</t>
    </rPh>
    <rPh sb="29" eb="31">
      <t>タントウ</t>
    </rPh>
    <rPh sb="31" eb="34">
      <t>ケンサシャ</t>
    </rPh>
    <rPh sb="34" eb="36">
      <t>バンゴウ</t>
    </rPh>
    <rPh sb="36" eb="37">
      <t>ラン</t>
    </rPh>
    <rPh sb="43" eb="45">
      <t>キニュウ</t>
    </rPh>
    <phoneticPr fontId="12"/>
  </si>
  <si>
    <t>　「担当検査者番号」欄は、「検査に関与した検査者」欄で記入した番号、記号等を記入してください。ただし、当該防火設備の検査を行った検査者が１人の場合は、記入不要です。</t>
    <rPh sb="17" eb="19">
      <t>カンヨ</t>
    </rPh>
    <rPh sb="25" eb="26">
      <t>ラン</t>
    </rPh>
    <rPh sb="27" eb="29">
      <t>キニュウ</t>
    </rPh>
    <rPh sb="34" eb="36">
      <t>キゴウ</t>
    </rPh>
    <rPh sb="36" eb="37">
      <t>トウ</t>
    </rPh>
    <rPh sb="53" eb="55">
      <t>ボウカ</t>
    </rPh>
    <rPh sb="55" eb="57">
      <t>セツビ</t>
    </rPh>
    <rPh sb="61" eb="62">
      <t>オコナ</t>
    </rPh>
    <rPh sb="69" eb="70">
      <t>ニン</t>
    </rPh>
    <rPh sb="75" eb="77">
      <t>キニュウ</t>
    </rPh>
    <rPh sb="77" eb="79">
      <t>フヨウ</t>
    </rPh>
    <phoneticPr fontId="12"/>
  </si>
  <si>
    <t>　「上記以外の検査項目」欄は、第２第2項の規定により特定行政庁が検査項目等を追加している場合に、当該検査項目等を追加し、⑤から⑨までに準じて検査結果等を記入してください。また、第２第３項に規定する認定検査項目等が定められている場合に、当該認定検査項目等を追加し、⑤から⑨までに準じて検査結果等を記入してください。</t>
    <rPh sb="17" eb="18">
      <t>ダイ</t>
    </rPh>
    <rPh sb="19" eb="20">
      <t>コウ</t>
    </rPh>
    <rPh sb="36" eb="37">
      <t>トウ</t>
    </rPh>
    <rPh sb="44" eb="46">
      <t>バアイ</t>
    </rPh>
    <rPh sb="54" eb="55">
      <t>トウ</t>
    </rPh>
    <rPh sb="98" eb="100">
      <t>ニンテイ</t>
    </rPh>
    <rPh sb="100" eb="102">
      <t>ケンサ</t>
    </rPh>
    <rPh sb="102" eb="104">
      <t>コウモク</t>
    </rPh>
    <rPh sb="104" eb="105">
      <t>トウ</t>
    </rPh>
    <rPh sb="106" eb="107">
      <t>サダ</t>
    </rPh>
    <rPh sb="113" eb="115">
      <t>バアイ</t>
    </rPh>
    <rPh sb="119" eb="121">
      <t>ニンテイ</t>
    </rPh>
    <rPh sb="121" eb="123">
      <t>ケンサ</t>
    </rPh>
    <rPh sb="123" eb="125">
      <t>コウモク</t>
    </rPh>
    <rPh sb="125" eb="126">
      <t>トウ</t>
    </rPh>
    <phoneticPr fontId="12"/>
  </si>
  <si>
    <t>　該当しない検査項目がある場合は、当該項目の「検査結果」欄及び「担当検査者番号」欄に「－」を記入してください。</t>
    <rPh sb="17" eb="19">
      <t>トウガイ</t>
    </rPh>
    <rPh sb="19" eb="21">
      <t>コウモク</t>
    </rPh>
    <rPh sb="23" eb="25">
      <t>ケンサ</t>
    </rPh>
    <rPh sb="25" eb="27">
      <t>ケッカ</t>
    </rPh>
    <rPh sb="29" eb="30">
      <t>オヨ</t>
    </rPh>
    <rPh sb="34" eb="36">
      <t>ケンサ</t>
    </rPh>
    <rPh sb="46" eb="48">
      <t>キニュウ</t>
    </rPh>
    <phoneticPr fontId="12"/>
  </si>
  <si>
    <t>　「担当検査者番号」欄は、「検査に関与した検査者」欄で記入した番号、記号等を記入してください。ただし、当該防火設備の検査を行った検査者が１人の場合は、記入不要です。</t>
    <rPh sb="17" eb="19">
      <t>カンヨ</t>
    </rPh>
    <rPh sb="25" eb="26">
      <t>ラン</t>
    </rPh>
    <rPh sb="27" eb="29">
      <t>キニュウ</t>
    </rPh>
    <rPh sb="34" eb="36">
      <t>キゴウ</t>
    </rPh>
    <rPh sb="36" eb="37">
      <t>トウ</t>
    </rPh>
    <rPh sb="53" eb="55">
      <t>ボウカ</t>
    </rPh>
    <rPh sb="55" eb="57">
      <t>セツビ</t>
    </rPh>
    <rPh sb="61" eb="62">
      <t>オコナ</t>
    </rPh>
    <rPh sb="69" eb="70">
      <t>ニン</t>
    </rPh>
    <rPh sb="77" eb="79">
      <t>フヨウ</t>
    </rPh>
    <phoneticPr fontId="12"/>
  </si>
  <si>
    <t>　「上記以外の検査項目」欄は、第２第2項の規定により特定行政庁が検査項目等を付加している場合に、当該検査項目等を追加し、⑤から⑨までに準じて検査結果等を記入してください。また、第２第３項に規定する認定検査項目等が定められている場合に、当該認定検査項目等を追加し、⑤から⑨までに準じて検査結果等を記入してください。</t>
    <rPh sb="17" eb="18">
      <t>ダイ</t>
    </rPh>
    <rPh sb="19" eb="20">
      <t>コウ</t>
    </rPh>
    <rPh sb="36" eb="37">
      <t>トウ</t>
    </rPh>
    <rPh sb="38" eb="40">
      <t>フカ</t>
    </rPh>
    <rPh sb="44" eb="46">
      <t>バアイ</t>
    </rPh>
    <rPh sb="54" eb="55">
      <t>トウ</t>
    </rPh>
    <rPh sb="98" eb="100">
      <t>ニンテイ</t>
    </rPh>
    <rPh sb="100" eb="102">
      <t>ケンサ</t>
    </rPh>
    <rPh sb="102" eb="104">
      <t>コウモク</t>
    </rPh>
    <rPh sb="104" eb="105">
      <t>トウ</t>
    </rPh>
    <rPh sb="106" eb="107">
      <t>サダ</t>
    </rPh>
    <rPh sb="113" eb="115">
      <t>バアイ</t>
    </rPh>
    <rPh sb="117" eb="119">
      <t>トウガイ</t>
    </rPh>
    <rPh sb="119" eb="121">
      <t>ニンテイ</t>
    </rPh>
    <rPh sb="125" eb="126">
      <t>トウ</t>
    </rPh>
    <phoneticPr fontId="12"/>
  </si>
  <si>
    <t>　「当該検査に関与した検査者」欄は、建築基準法施行規則別記第36の８様式第二面４欄に記入した検査者について記入し、「検査者番号」欄に検査者を特定できる番号、記号等を記入してください。当該防火設備の検査を行った検査者が１人の場合は、その他の検査者欄は記入不要です。</t>
    <rPh sb="2" eb="4">
      <t>トウガイ</t>
    </rPh>
    <rPh sb="7" eb="9">
      <t>カンヨ</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ニ</t>
    </rPh>
    <rPh sb="38" eb="39">
      <t>メン</t>
    </rPh>
    <rPh sb="40" eb="41">
      <t>ラン</t>
    </rPh>
    <rPh sb="42" eb="44">
      <t>キニュウ</t>
    </rPh>
    <rPh sb="53" eb="55">
      <t>キニュウ</t>
    </rPh>
    <rPh sb="64" eb="65">
      <t>ラン</t>
    </rPh>
    <rPh sb="66" eb="68">
      <t>ケンサ</t>
    </rPh>
    <rPh sb="93" eb="95">
      <t>ボウカ</t>
    </rPh>
    <rPh sb="95" eb="97">
      <t>セツビ</t>
    </rPh>
    <rPh sb="119" eb="122">
      <t>ケンサシャ</t>
    </rPh>
    <rPh sb="124" eb="126">
      <t>キニュウ</t>
    </rPh>
    <rPh sb="126" eb="128">
      <t>フヨウ</t>
    </rPh>
    <phoneticPr fontId="12"/>
  </si>
  <si>
    <t>　「上記以外の検査項目」欄は、第２第２項の規定により特定行政庁が検査項目等を付加している場合に、当該検査項目等を追加し、⑤から⑨までに準じて検査結果等を記入してください。また、第２第３項に規定する認定検査項目等が定められている場合に、当該認定検査項目等を追加し、⑤から⑨までに準じて検査結果等を記入してください。</t>
    <rPh sb="12" eb="13">
      <t>ラン</t>
    </rPh>
    <rPh sb="17" eb="18">
      <t>ダイ</t>
    </rPh>
    <rPh sb="19" eb="20">
      <t>コウ</t>
    </rPh>
    <rPh sb="21" eb="23">
      <t>キテイ</t>
    </rPh>
    <rPh sb="26" eb="28">
      <t>トクテイ</t>
    </rPh>
    <rPh sb="28" eb="31">
      <t>ギョウセイチョウ</t>
    </rPh>
    <rPh sb="34" eb="36">
      <t>コウモク</t>
    </rPh>
    <rPh sb="36" eb="37">
      <t>トウ</t>
    </rPh>
    <rPh sb="38" eb="40">
      <t>フカ</t>
    </rPh>
    <rPh sb="44" eb="46">
      <t>バアイ</t>
    </rPh>
    <rPh sb="48" eb="50">
      <t>トウガイ</t>
    </rPh>
    <rPh sb="52" eb="54">
      <t>コウモク</t>
    </rPh>
    <rPh sb="54" eb="55">
      <t>トウ</t>
    </rPh>
    <rPh sb="88" eb="89">
      <t>ダイ</t>
    </rPh>
    <rPh sb="90" eb="91">
      <t>ダイ</t>
    </rPh>
    <rPh sb="92" eb="93">
      <t>コウ</t>
    </rPh>
    <rPh sb="94" eb="96">
      <t>キテイ</t>
    </rPh>
    <rPh sb="98" eb="100">
      <t>ニンテイ</t>
    </rPh>
    <rPh sb="100" eb="102">
      <t>ケンサ</t>
    </rPh>
    <rPh sb="102" eb="104">
      <t>コウモク</t>
    </rPh>
    <rPh sb="104" eb="105">
      <t>トウ</t>
    </rPh>
    <rPh sb="117" eb="119">
      <t>トウガイ</t>
    </rPh>
    <rPh sb="119" eb="121">
      <t>ニンテイ</t>
    </rPh>
    <rPh sb="121" eb="123">
      <t>ケンサ</t>
    </rPh>
    <rPh sb="123" eb="125">
      <t>コウモク</t>
    </rPh>
    <rPh sb="125" eb="126">
      <t>トウ</t>
    </rPh>
    <rPh sb="127" eb="129">
      <t>ツイカ</t>
    </rPh>
    <rPh sb="138" eb="139">
      <t>ジュン</t>
    </rPh>
    <rPh sb="141" eb="143">
      <t>ケンサ</t>
    </rPh>
    <rPh sb="143" eb="145">
      <t>ケッカ</t>
    </rPh>
    <rPh sb="145" eb="146">
      <t>トウ</t>
    </rPh>
    <rPh sb="147" eb="149">
      <t>キニュウ</t>
    </rPh>
    <phoneticPr fontId="12"/>
  </si>
  <si>
    <t>　該当しない検査項目がある場合は、その「検査結果」欄及び「担当検査者番号」欄に「－」を記入してください。</t>
    <rPh sb="20" eb="22">
      <t>ケンサ</t>
    </rPh>
    <rPh sb="22" eb="24">
      <t>ケッカ</t>
    </rPh>
    <rPh sb="26" eb="27">
      <t>オヨ</t>
    </rPh>
    <rPh sb="31" eb="33">
      <t>ケンサ</t>
    </rPh>
    <rPh sb="37" eb="38">
      <t>ラン</t>
    </rPh>
    <rPh sb="43" eb="45">
      <t>キニュウ</t>
    </rPh>
    <phoneticPr fontId="12"/>
  </si>
  <si>
    <t>1（18）</t>
    <phoneticPr fontId="3"/>
  </si>
  <si>
    <t>4管理者-所有者氏名-氏名</t>
  </si>
  <si>
    <t>8その他の検査者1-代表となる検査者と勤務先が同一及び同一チェック</t>
  </si>
  <si>
    <t>8その他の検査者2-代表となる検査者と勤務先が同一及び同一チェック</t>
  </si>
  <si>
    <t>12検査結果(防火扉）-1（18）-検査結果</t>
  </si>
  <si>
    <t>12検査結果(防火扉）-1（18）-検査者番号</t>
  </si>
  <si>
    <t>12検査結果(防火扉）-1（18）-指摘の具体的内容等</t>
  </si>
  <si>
    <t>12検査結果(防火扉）-1（18）-改善策の具体的内容等</t>
  </si>
  <si>
    <t>12検査結果(防火扉）-1（18）-改善（予定）年月-年（令和）</t>
  </si>
  <si>
    <t>12検査結果(防火扉）-1（18）-改善（予定）年月-月</t>
  </si>
  <si>
    <t>12検査結果(防火扉）-1（18）-改善（予定）年月-状況</t>
  </si>
  <si>
    <t>↓基本情報から転記されます</t>
    <rPh sb="1" eb="3">
      <t>キホン</t>
    </rPh>
    <rPh sb="3" eb="5">
      <t>ジョウホウ</t>
    </rPh>
    <rPh sb="7" eb="9">
      <t>テンキ</t>
    </rPh>
    <phoneticPr fontId="3"/>
  </si>
  <si>
    <t>　５欄の「イ」は、建築基準法施行令第128条の７第３項に規定する区画避難安全検証法により区画避難安</t>
    <rPh sb="2" eb="3">
      <t>ラン</t>
    </rPh>
    <rPh sb="9" eb="11">
      <t>ケンチク</t>
    </rPh>
    <rPh sb="11" eb="14">
      <t>キジュンホウ</t>
    </rPh>
    <rPh sb="14" eb="17">
      <t>セコウレイ</t>
    </rPh>
    <rPh sb="17" eb="18">
      <t>ダイ</t>
    </rPh>
    <rPh sb="21" eb="22">
      <t>ジョウ</t>
    </rPh>
    <rPh sb="26" eb="27">
      <t>コウ</t>
    </rPh>
    <rPh sb="28" eb="30">
      <t>キテイ</t>
    </rPh>
    <rPh sb="32" eb="34">
      <t>クカク</t>
    </rPh>
    <rPh sb="34" eb="36">
      <t>ヒナン</t>
    </rPh>
    <rPh sb="36" eb="38">
      <t>アンゼン</t>
    </rPh>
    <rPh sb="38" eb="41">
      <t>ケンショウホウ</t>
    </rPh>
    <rPh sb="44" eb="46">
      <t>クカク</t>
    </rPh>
    <rPh sb="46" eb="48">
      <t>ヒナン</t>
    </rPh>
    <rPh sb="48" eb="49">
      <t>ヤス</t>
    </rPh>
    <phoneticPr fontId="12"/>
  </si>
  <si>
    <t>5_入力シート【検査結果表】 ドレンチャーその他</t>
    <phoneticPr fontId="3"/>
  </si>
  <si>
    <t>【ロ．確認済証交付者】</t>
    <rPh sb="3" eb="5">
      <t>カクニン</t>
    </rPh>
    <rPh sb="5" eb="6">
      <t>スミ</t>
    </rPh>
    <rPh sb="6" eb="7">
      <t>ショウ</t>
    </rPh>
    <rPh sb="7" eb="9">
      <t>コウフ</t>
    </rPh>
    <rPh sb="9" eb="10">
      <t>シャ</t>
    </rPh>
    <phoneticPr fontId="3"/>
  </si>
  <si>
    <t>第二面－【２．確認済証交付年月日等】－【ロ．確認済証交付者】－指定確認検査機関</t>
    <rPh sb="22" eb="24">
      <t>カクニン</t>
    </rPh>
    <phoneticPr fontId="3"/>
  </si>
  <si>
    <t>第二面－【２．確認済証交付年月日等】－【ロ．確認済証交付者】－建築主事等</t>
    <rPh sb="22" eb="24">
      <t>カクニン</t>
    </rPh>
    <rPh sb="24" eb="25">
      <t>スミ</t>
    </rPh>
    <rPh sb="35" eb="36">
      <t>トウ</t>
    </rPh>
    <phoneticPr fontId="3"/>
  </si>
  <si>
    <t>第二面－【２．確認済証交付年月日等】－【ロ．確認済証交付者】－指定確認検査機関－名称</t>
    <rPh sb="22" eb="24">
      <t>カクニン</t>
    </rPh>
    <rPh sb="24" eb="25">
      <t>スミ</t>
    </rPh>
    <rPh sb="25" eb="26">
      <t>ショウ</t>
    </rPh>
    <rPh sb="26" eb="28">
      <t>コウフ</t>
    </rPh>
    <phoneticPr fontId="3"/>
  </si>
  <si>
    <t>京都市行政区</t>
    <rPh sb="0" eb="3">
      <t>キョウトシ</t>
    </rPh>
    <rPh sb="3" eb="6">
      <t>ギョウセイク</t>
    </rPh>
    <phoneticPr fontId="12"/>
  </si>
  <si>
    <t>1 報告対象建築物　建築物所在地</t>
    <rPh sb="2" eb="4">
      <t>ホウコク</t>
    </rPh>
    <rPh sb="4" eb="6">
      <t>タイショウ</t>
    </rPh>
    <rPh sb="6" eb="9">
      <t>ケンチクブツ</t>
    </rPh>
    <rPh sb="10" eb="12">
      <t>ケンチク</t>
    </rPh>
    <rPh sb="12" eb="13">
      <t>ブツ</t>
    </rPh>
    <rPh sb="13" eb="16">
      <t>ショザイチ</t>
    </rPh>
    <phoneticPr fontId="12"/>
  </si>
  <si>
    <t>北区</t>
  </si>
  <si>
    <t>上京区</t>
  </si>
  <si>
    <t>左京区</t>
  </si>
  <si>
    <t>中京区</t>
  </si>
  <si>
    <t>東山区</t>
  </si>
  <si>
    <t>山科区</t>
  </si>
  <si>
    <t>下京区</t>
  </si>
  <si>
    <t>南区</t>
  </si>
  <si>
    <t>右京区</t>
  </si>
  <si>
    <t>西京区</t>
  </si>
  <si>
    <t>伏見区</t>
  </si>
  <si>
    <t>中京区　（プルダウンリストから選択してください）</t>
    <rPh sb="0" eb="3">
      <t>ナカギョウク</t>
    </rPh>
    <rPh sb="15" eb="17">
      <t>センタク</t>
    </rPh>
    <phoneticPr fontId="12"/>
  </si>
  <si>
    <t>所有者が複数</t>
    <rPh sb="0" eb="2">
      <t>ショユウ</t>
    </rPh>
    <rPh sb="2" eb="3">
      <t>シャ</t>
    </rPh>
    <rPh sb="4" eb="6">
      <t>フクスウ</t>
    </rPh>
    <phoneticPr fontId="12"/>
  </si>
  <si>
    <t>所有者が複数</t>
    <rPh sb="0" eb="3">
      <t>ショユウシャ</t>
    </rPh>
    <rPh sb="4" eb="6">
      <t>フクスウ</t>
    </rPh>
    <phoneticPr fontId="12"/>
  </si>
  <si>
    <t>所有者が複数</t>
    <rPh sb="0" eb="3">
      <t>ショユウシャ</t>
    </rPh>
    <rPh sb="4" eb="6">
      <t>フクスウ</t>
    </rPh>
    <phoneticPr fontId="3"/>
  </si>
  <si>
    <t>改正定期検査告示（令和7年7月1日施行）への対応</t>
    <rPh sb="0" eb="2">
      <t>カイセイ</t>
    </rPh>
    <rPh sb="2" eb="4">
      <t>テイキ</t>
    </rPh>
    <rPh sb="4" eb="6">
      <t>ケンサ</t>
    </rPh>
    <rPh sb="6" eb="8">
      <t>コクジ</t>
    </rPh>
    <rPh sb="9" eb="11">
      <t>レイワ</t>
    </rPh>
    <rPh sb="12" eb="13">
      <t>ネン</t>
    </rPh>
    <rPh sb="14" eb="15">
      <t>ガツ</t>
    </rPh>
    <rPh sb="16" eb="17">
      <t>ニチ</t>
    </rPh>
    <rPh sb="17" eb="19">
      <t>シコウ</t>
    </rPh>
    <rPh sb="22" eb="24">
      <t>タイオウ</t>
    </rPh>
    <phoneticPr fontId="3"/>
  </si>
  <si>
    <t>所有者が複数の場合を識別するフラグの新設</t>
    <rPh sb="0" eb="3">
      <t>ショユウシャ</t>
    </rPh>
    <rPh sb="4" eb="6">
      <t>フクスウ</t>
    </rPh>
    <rPh sb="7" eb="9">
      <t>バアイ</t>
    </rPh>
    <rPh sb="10" eb="12">
      <t>シキベツ</t>
    </rPh>
    <rPh sb="18" eb="20">
      <t>シンセツ</t>
    </rPh>
    <phoneticPr fontId="3"/>
  </si>
  <si>
    <t>その他表記、入力規則等の軽敏な修正</t>
    <rPh sb="6" eb="8">
      <t>ニュウリョク</t>
    </rPh>
    <rPh sb="8" eb="10">
      <t>キソク</t>
    </rPh>
    <rPh sb="10" eb="11">
      <t>トウ</t>
    </rPh>
    <phoneticPr fontId="3"/>
  </si>
  <si>
    <t>Ver120</t>
    <phoneticPr fontId="3"/>
  </si>
  <si>
    <t>Ver120の変更内容（2025年7月1日）</t>
    <rPh sb="7" eb="9">
      <t>ヘンコウ</t>
    </rPh>
    <rPh sb="9" eb="11">
      <t>ナイヨウ</t>
    </rPh>
    <rPh sb="16" eb="17">
      <t>ネン</t>
    </rPh>
    <rPh sb="18" eb="19">
      <t>ガツ</t>
    </rPh>
    <rPh sb="20" eb="21">
      <t>ニチ</t>
    </rPh>
    <phoneticPr fontId="3"/>
  </si>
  <si>
    <t>＜入力不要＞防火扉</t>
    <phoneticPr fontId="12"/>
  </si>
  <si>
    <t>＜入力不要＞防火シャッター</t>
    <phoneticPr fontId="12"/>
  </si>
  <si>
    <t>＜入力不要＞耐火クロススクリーン</t>
    <phoneticPr fontId="3"/>
  </si>
  <si>
    <t>＜入力不要＞ドレンチャーその他</t>
    <rPh sb="14" eb="15">
      <t>タ</t>
    </rPh>
    <phoneticPr fontId="3"/>
  </si>
  <si>
    <t>連動制御器</t>
    <rPh sb="0" eb="2">
      <t>レンドウ</t>
    </rPh>
    <rPh sb="4" eb="5">
      <t>キ</t>
    </rPh>
    <phoneticPr fontId="3"/>
  </si>
  <si>
    <t>連動制御器</t>
    <rPh sb="0" eb="2">
      <t>レンドウ</t>
    </rPh>
    <rPh sb="4" eb="5">
      <t>キ</t>
    </rPh>
    <phoneticPr fontId="12"/>
  </si>
  <si>
    <t>－</t>
    <phoneticPr fontId="3"/>
  </si>
  <si>
    <t>「－」</t>
    <phoneticPr fontId="12"/>
  </si>
  <si>
    <t>入力完了（全部入力されれば１）</t>
    <rPh sb="0" eb="2">
      <t>ニュウリョク</t>
    </rPh>
    <rPh sb="2" eb="4">
      <t>カンリョウ</t>
    </rPh>
    <rPh sb="5" eb="7">
      <t>ゼンブ</t>
    </rPh>
    <rPh sb="7" eb="9">
      <t>ニュウリョク</t>
    </rPh>
    <phoneticPr fontId="12"/>
  </si>
  <si>
    <t>有無</t>
    <rPh sb="0" eb="2">
      <t>ウム</t>
    </rPh>
    <phoneticPr fontId="12"/>
  </si>
  <si>
    <t>検査を実施した日付を入力してください。</t>
    <rPh sb="0" eb="2">
      <t>ケンサ</t>
    </rPh>
    <rPh sb="3" eb="5">
      <t>ジッシ</t>
    </rPh>
    <rPh sb="7" eb="9">
      <t>ヒヅケ</t>
    </rPh>
    <rPh sb="10" eb="12">
      <t>ニュウリョク</t>
    </rPh>
    <phoneticPr fontId="12"/>
  </si>
  <si>
    <t>←</t>
    <phoneticPr fontId="12"/>
  </si>
  <si>
    <t>新築等による免除期間直後の初回報告に限り【未実施】を選択してください。前回検査をしていない場合は【－】を選択し、１０備考欄に理由を記入してください。</t>
    <phoneticPr fontId="12"/>
  </si>
  <si>
    <t>前回の書類に関する写し</t>
    <rPh sb="0" eb="2">
      <t>ゼンカイ</t>
    </rPh>
    <rPh sb="3" eb="5">
      <t>ショルイ</t>
    </rPh>
    <rPh sb="6" eb="7">
      <t>カン</t>
    </rPh>
    <rPh sb="9" eb="10">
      <t>ウツ</t>
    </rPh>
    <phoneticPr fontId="12"/>
  </si>
  <si>
    <t>有無</t>
    <rPh sb="0" eb="2">
      <t>ウム</t>
    </rPh>
    <phoneticPr fontId="12"/>
  </si>
  <si>
    <r>
      <t>　　　　　　②－５　</t>
    </r>
    <r>
      <rPr>
        <b/>
        <u/>
        <sz val="12"/>
        <color theme="1"/>
        <rFont val="メイリオ"/>
        <family val="3"/>
        <charset val="128"/>
      </rPr>
      <t>検査結果の記入漏れはありませんか</t>
    </r>
    <r>
      <rPr>
        <b/>
        <sz val="12"/>
        <color theme="1"/>
        <rFont val="メイリオ"/>
        <family val="3"/>
        <charset val="128"/>
      </rPr>
      <t>。</t>
    </r>
    <rPh sb="10" eb="12">
      <t>ケンサ</t>
    </rPh>
    <rPh sb="12" eb="14">
      <t>ケッカ</t>
    </rPh>
    <rPh sb="15" eb="17">
      <t>キニュウ</t>
    </rPh>
    <rPh sb="17" eb="18">
      <t>モ</t>
    </rPh>
    <phoneticPr fontId="74"/>
  </si>
  <si>
    <t>別</t>
    <rPh sb="0" eb="1">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</si>
</sst>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lt;=999]000;[&lt;=9999]000\-00;000\-0000"/>
    <numFmt numFmtId="177" formatCode="0_);[Red]\(0\)"/>
    <numFmt numFmtId="178" formatCode="#"/>
    <numFmt numFmtId="179" formatCode="[$-411]ggge&quot;年&quot;m&quot;月&quot;;@"/>
    <numFmt numFmtId="180" formatCode="[&lt;=999]000;[&lt;=99999]000\-00;000\-0000"/>
    <numFmt numFmtId="181" formatCode="#,##0.00_ "/>
    <numFmt numFmtId="182" formatCode="0000"/>
    <numFmt numFmtId="183" formatCode="yyyy/m/d;@"/>
    <numFmt numFmtId="184" formatCode="#,##0_ "/>
    <numFmt numFmtId="185" formatCode="#,"/>
    <numFmt numFmtId="186" formatCode="[$-F800]dddd\,\ mmmm\ dd\,\ yyyy"/>
    <numFmt numFmtId="187" formatCode="#,##0.00_);[Red]\(#,##0.00\)"/>
    <numFmt numFmtId="188" formatCode="0_ ;[Red]\-0\ "/>
    <numFmt numFmtId="189" formatCode="0_ "/>
  </numFmts>
  <fonts count="122"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b/>
      <sz val="12"/>
      <name val="ＭＳ Ｐゴシック"/>
      <family val="3"/>
      <charset val="128"/>
    </font>
    <font>
      <sz val="18"/>
      <name val="ＭＳ Ｐゴシック"/>
      <family val="3"/>
      <charset val="128"/>
    </font>
    <font>
      <b/>
      <sz val="11"/>
      <color rgb="FFFF0000"/>
      <name val="ＭＳ Ｐゴシック"/>
      <family val="3"/>
      <charset val="128"/>
    </font>
    <font>
      <u/>
      <sz val="11"/>
      <color theme="10"/>
      <name val="ＭＳ Ｐゴシック"/>
      <family val="3"/>
      <charset val="128"/>
    </font>
    <font>
      <b/>
      <u/>
      <sz val="11"/>
      <color rgb="FFFF0000"/>
      <name val="ＭＳ Ｐゴシック"/>
      <family val="3"/>
      <charset val="128"/>
    </font>
    <font>
      <sz val="8"/>
      <name val="ＭＳ Ｐゴシック"/>
      <family val="3"/>
      <charset val="128"/>
    </font>
    <font>
      <sz val="16"/>
      <name val="ＭＳ Ｐゴシック"/>
      <family val="3"/>
      <charset val="128"/>
    </font>
    <font>
      <sz val="12"/>
      <name val="ＭＳ Ｐゴシック"/>
      <family val="3"/>
      <charset val="128"/>
    </font>
    <font>
      <sz val="6"/>
      <name val="ＭＳ Ｐゴシック"/>
      <family val="3"/>
      <charset val="128"/>
    </font>
    <font>
      <sz val="10"/>
      <name val="ＭＳ Ｐゴシック"/>
      <family val="3"/>
      <charset val="128"/>
    </font>
    <font>
      <b/>
      <sz val="12"/>
      <color rgb="FF00B050"/>
      <name val="ＭＳ Ｐゴシック"/>
      <family val="3"/>
      <charset val="128"/>
    </font>
    <font>
      <b/>
      <sz val="12"/>
      <color rgb="FFFF0000"/>
      <name val="ＭＳ Ｐゴシック"/>
      <family val="3"/>
      <charset val="128"/>
    </font>
    <font>
      <sz val="11"/>
      <color rgb="FFFF0000"/>
      <name val="ＭＳ Ｐゴシック"/>
      <family val="3"/>
      <charset val="128"/>
    </font>
    <font>
      <sz val="12"/>
      <color theme="1"/>
      <name val="ＭＳ Ｐゴシック"/>
      <family val="3"/>
      <charset val="128"/>
    </font>
    <font>
      <sz val="9"/>
      <name val="ＭＳ Ｐゴシック"/>
      <family val="3"/>
      <charset val="128"/>
    </font>
    <font>
      <sz val="14"/>
      <name val="ＭＳ Ｐゴシック"/>
      <family val="3"/>
      <charset val="128"/>
    </font>
    <font>
      <sz val="11"/>
      <color theme="1"/>
      <name val="游ゴシック"/>
      <family val="3"/>
      <charset val="128"/>
      <scheme val="minor"/>
    </font>
    <font>
      <sz val="10"/>
      <color theme="1"/>
      <name val="ＭＳ 明朝"/>
      <family val="1"/>
      <charset val="128"/>
    </font>
    <font>
      <sz val="10"/>
      <color theme="1"/>
      <name val="ＭＳ Ｐゴシック"/>
      <family val="3"/>
      <charset val="128"/>
    </font>
    <font>
      <sz val="8"/>
      <color theme="1"/>
      <name val="ＭＳ Ｐゴシック"/>
      <family val="3"/>
      <charset val="128"/>
    </font>
    <font>
      <b/>
      <sz val="8"/>
      <name val="ＭＳ Ｐゴシック"/>
      <family val="3"/>
      <charset val="128"/>
    </font>
    <font>
      <sz val="9"/>
      <name val="ＭＳ Ｐ明朝"/>
      <family val="1"/>
      <charset val="128"/>
    </font>
    <font>
      <sz val="9"/>
      <color theme="0"/>
      <name val="ＭＳ Ｐ明朝"/>
      <family val="1"/>
      <charset val="128"/>
    </font>
    <font>
      <sz val="8"/>
      <name val="ＭＳ Ｐ明朝"/>
      <family val="1"/>
      <charset val="128"/>
    </font>
    <font>
      <b/>
      <sz val="9"/>
      <name val="ＭＳ Ｐゴシック"/>
      <family val="3"/>
      <charset val="128"/>
    </font>
    <font>
      <sz val="10"/>
      <name val="ＭＳ 明朝"/>
      <family val="1"/>
      <charset val="128"/>
    </font>
    <font>
      <sz val="10"/>
      <color indexed="8"/>
      <name val="ＭＳ 明朝"/>
      <family val="1"/>
      <charset val="128"/>
    </font>
    <font>
      <b/>
      <sz val="10"/>
      <name val="ＭＳ Ｐゴシック"/>
      <family val="3"/>
      <charset val="128"/>
    </font>
    <font>
      <b/>
      <sz val="10"/>
      <name val="ＭＳ ゴシック"/>
      <family val="3"/>
      <charset val="128"/>
    </font>
    <font>
      <b/>
      <sz val="11"/>
      <name val="ＭＳ ゴシック"/>
      <family val="3"/>
      <charset val="128"/>
    </font>
    <font>
      <sz val="10"/>
      <color indexed="10"/>
      <name val="ＭＳ 明朝"/>
      <family val="1"/>
      <charset val="128"/>
    </font>
    <font>
      <b/>
      <sz val="10"/>
      <name val="ＭＳ 明朝"/>
      <family val="1"/>
      <charset val="128"/>
    </font>
    <font>
      <sz val="11"/>
      <name val="ＭＳ 明朝"/>
      <family val="1"/>
      <charset val="128"/>
    </font>
    <font>
      <sz val="8"/>
      <name val="ＭＳ 明朝"/>
      <family val="1"/>
      <charset val="128"/>
    </font>
    <font>
      <sz val="9"/>
      <name val="ＭＳ 明朝"/>
      <family val="1"/>
      <charset val="128"/>
    </font>
    <font>
      <sz val="10"/>
      <name val="ＭＳ ゴシック"/>
      <family val="3"/>
      <charset val="128"/>
    </font>
    <font>
      <sz val="9"/>
      <color indexed="8"/>
      <name val="ＭＳ 明朝"/>
      <family val="1"/>
      <charset val="128"/>
    </font>
    <font>
      <sz val="11"/>
      <color indexed="12"/>
      <name val="ＭＳ Ｐ明朝"/>
      <family val="1"/>
      <charset val="128"/>
    </font>
    <font>
      <sz val="8"/>
      <name val="ＭＳ ゴシック"/>
      <family val="3"/>
      <charset val="128"/>
    </font>
    <font>
      <b/>
      <sz val="8"/>
      <name val="ＭＳ 明朝"/>
      <family val="1"/>
      <charset val="128"/>
    </font>
    <font>
      <b/>
      <sz val="8"/>
      <name val="ＭＳ ゴシック"/>
      <family val="3"/>
      <charset val="128"/>
    </font>
    <font>
      <sz val="11"/>
      <name val="ＭＳ ゴシック"/>
      <family val="3"/>
      <charset val="128"/>
    </font>
    <font>
      <sz val="8"/>
      <color rgb="FFFF0000"/>
      <name val="ＭＳ 明朝"/>
      <family val="1"/>
      <charset val="128"/>
    </font>
    <font>
      <b/>
      <sz val="12"/>
      <color theme="1"/>
      <name val="ＭＳ Ｐゴシック"/>
      <family val="3"/>
      <charset val="128"/>
    </font>
    <font>
      <b/>
      <sz val="11"/>
      <color theme="1"/>
      <name val="ＭＳ Ｐゴシック"/>
      <family val="3"/>
      <charset val="128"/>
    </font>
    <font>
      <sz val="12"/>
      <color rgb="FFFF0000"/>
      <name val="ＭＳ Ｐゴシック"/>
      <family val="3"/>
      <charset val="128"/>
    </font>
    <font>
      <sz val="16"/>
      <color rgb="FFFF0000"/>
      <name val="ＭＳ Ｐゴシック"/>
      <family val="3"/>
      <charset val="128"/>
    </font>
    <font>
      <sz val="8"/>
      <color rgb="FFFF0000"/>
      <name val="ＭＳ Ｐゴシック"/>
      <family val="3"/>
      <charset val="128"/>
    </font>
    <font>
      <b/>
      <sz val="6"/>
      <name val="ＭＳ Ｐゴシック"/>
      <family val="3"/>
      <charset val="128"/>
    </font>
    <font>
      <b/>
      <sz val="10"/>
      <color indexed="8"/>
      <name val="ＭＳ 明朝"/>
      <family val="1"/>
      <charset val="128"/>
    </font>
    <font>
      <b/>
      <sz val="11"/>
      <color rgb="FFFF0000"/>
      <name val="游ゴシック"/>
      <family val="2"/>
      <charset val="128"/>
      <scheme val="minor"/>
    </font>
    <font>
      <sz val="11"/>
      <color theme="1"/>
      <name val="Segoe UI Symbol"/>
      <family val="2"/>
    </font>
    <font>
      <b/>
      <sz val="14"/>
      <name val="ＭＳ Ｐゴシック"/>
      <family val="3"/>
      <charset val="128"/>
    </font>
    <font>
      <sz val="12"/>
      <color theme="1"/>
      <name val="游ゴシック"/>
      <family val="2"/>
      <charset val="128"/>
      <scheme val="minor"/>
    </font>
    <font>
      <sz val="11"/>
      <color theme="1"/>
      <name val="ＭＳ Ｐゴシック"/>
      <family val="3"/>
      <charset val="128"/>
    </font>
    <font>
      <b/>
      <sz val="14"/>
      <color theme="1"/>
      <name val="ＭＳ Ｐゴシック"/>
      <family val="3"/>
      <charset val="128"/>
    </font>
    <font>
      <sz val="11"/>
      <color theme="1"/>
      <name val="ＭＳ 明朝"/>
      <family val="1"/>
      <charset val="128"/>
    </font>
    <font>
      <b/>
      <sz val="10"/>
      <color theme="1"/>
      <name val="ＭＳ 明朝"/>
      <family val="1"/>
      <charset val="128"/>
    </font>
    <font>
      <b/>
      <sz val="11"/>
      <name val="ＭＳ 明朝"/>
      <family val="1"/>
      <charset val="128"/>
    </font>
    <font>
      <b/>
      <sz val="9"/>
      <name val="ＭＳ 明朝"/>
      <family val="1"/>
      <charset val="128"/>
    </font>
    <font>
      <sz val="11"/>
      <color rgb="FFFF0000"/>
      <name val="游ゴシック"/>
      <family val="2"/>
      <charset val="128"/>
      <scheme val="minor"/>
    </font>
    <font>
      <sz val="12"/>
      <color theme="10"/>
      <name val="ＭＳ Ｐゴシック"/>
      <family val="3"/>
      <charset val="128"/>
    </font>
    <font>
      <b/>
      <sz val="11"/>
      <color theme="1"/>
      <name val="ＭＳ 明朝"/>
      <family val="1"/>
      <charset val="128"/>
    </font>
    <font>
      <b/>
      <sz val="20"/>
      <color theme="1"/>
      <name val="游ゴシック"/>
      <family val="3"/>
      <charset val="128"/>
      <scheme val="minor"/>
    </font>
    <font>
      <sz val="8"/>
      <color theme="1"/>
      <name val="HG丸ｺﾞｼｯｸM-PRO"/>
      <family val="3"/>
      <charset val="128"/>
    </font>
    <font>
      <b/>
      <sz val="22"/>
      <color theme="1"/>
      <name val="メイリオ"/>
      <family val="3"/>
      <charset val="128"/>
    </font>
    <font>
      <sz val="22"/>
      <color theme="0"/>
      <name val="メイリオ"/>
      <family val="3"/>
      <charset val="128"/>
    </font>
    <font>
      <sz val="10"/>
      <color theme="1"/>
      <name val="メイリオ"/>
      <family val="3"/>
      <charset val="128"/>
    </font>
    <font>
      <sz val="12"/>
      <color theme="1"/>
      <name val="メイリオ"/>
      <family val="3"/>
      <charset val="128"/>
    </font>
    <font>
      <sz val="9"/>
      <color theme="1"/>
      <name val="メイリオ"/>
      <family val="3"/>
      <charset val="128"/>
    </font>
    <font>
      <sz val="6"/>
      <name val="游ゴシック"/>
      <family val="3"/>
      <charset val="128"/>
      <scheme val="minor"/>
    </font>
    <font>
      <b/>
      <sz val="18"/>
      <color rgb="FFFF0000"/>
      <name val="メイリオ"/>
      <family val="3"/>
      <charset val="128"/>
    </font>
    <font>
      <b/>
      <sz val="12"/>
      <color theme="1"/>
      <name val="メイリオ"/>
      <family val="3"/>
      <charset val="128"/>
    </font>
    <font>
      <sz val="10.5"/>
      <color theme="1"/>
      <name val="HG丸ｺﾞｼｯｸM-PRO"/>
      <family val="3"/>
      <charset val="128"/>
    </font>
    <font>
      <b/>
      <u/>
      <sz val="12"/>
      <color theme="1"/>
      <name val="メイリオ"/>
      <family val="3"/>
      <charset val="128"/>
    </font>
    <font>
      <sz val="11"/>
      <color theme="1"/>
      <name val="メイリオ"/>
      <family val="3"/>
      <charset val="128"/>
    </font>
    <font>
      <sz val="12"/>
      <color rgb="FFFF0000"/>
      <name val="メイリオ"/>
      <family val="3"/>
      <charset val="128"/>
    </font>
    <font>
      <sz val="12"/>
      <color rgb="FF99FF33"/>
      <name val="メイリオ"/>
      <family val="3"/>
      <charset val="128"/>
    </font>
    <font>
      <u/>
      <sz val="12"/>
      <color theme="1"/>
      <name val="メイリオ"/>
      <family val="3"/>
      <charset val="128"/>
    </font>
    <font>
      <b/>
      <sz val="11"/>
      <name val="HG丸ｺﾞｼｯｸM-PRO"/>
      <family val="3"/>
      <charset val="128"/>
    </font>
    <font>
      <sz val="11"/>
      <color theme="1"/>
      <name val="HG丸ｺﾞｼｯｸM-PRO"/>
      <family val="3"/>
      <charset val="128"/>
    </font>
    <font>
      <sz val="8"/>
      <color theme="1"/>
      <name val="游ゴシック"/>
      <family val="3"/>
      <charset val="128"/>
      <scheme val="minor"/>
    </font>
    <font>
      <b/>
      <sz val="18"/>
      <name val="ＭＳ Ｐゴシック"/>
      <family val="3"/>
      <charset val="128"/>
    </font>
    <font>
      <sz val="11"/>
      <color theme="1"/>
      <name val="游ゴシック"/>
      <family val="1"/>
      <charset val="128"/>
      <scheme val="minor"/>
    </font>
    <font>
      <b/>
      <sz val="11"/>
      <color theme="1"/>
      <name val="Meiryo UI"/>
      <family val="3"/>
      <charset val="128"/>
    </font>
    <font>
      <sz val="6"/>
      <name val="游ゴシック"/>
      <family val="1"/>
      <charset val="128"/>
      <scheme val="minor"/>
    </font>
    <font>
      <sz val="11"/>
      <name val="Meiryo UI"/>
      <family val="3"/>
      <charset val="128"/>
    </font>
    <font>
      <sz val="11"/>
      <color theme="1"/>
      <name val="Meiryo UI"/>
      <family val="3"/>
      <charset val="128"/>
    </font>
    <font>
      <u/>
      <sz val="11"/>
      <color theme="1"/>
      <name val="Meiryo UI"/>
      <family val="3"/>
      <charset val="128"/>
    </font>
    <font>
      <u/>
      <sz val="11"/>
      <color theme="10"/>
      <name val="Meiryo UI"/>
      <family val="3"/>
      <charset val="128"/>
    </font>
    <font>
      <b/>
      <sz val="11"/>
      <color rgb="FFFF0000"/>
      <name val="Meiryo UI"/>
      <family val="3"/>
      <charset val="128"/>
    </font>
    <font>
      <b/>
      <sz val="10"/>
      <color theme="1"/>
      <name val="Meiryo UI"/>
      <family val="3"/>
      <charset val="128"/>
    </font>
    <font>
      <sz val="10"/>
      <name val="Meiryo UI"/>
      <family val="3"/>
      <charset val="128"/>
    </font>
    <font>
      <sz val="10"/>
      <color theme="1"/>
      <name val="Meiryo UI"/>
      <family val="3"/>
      <charset val="128"/>
    </font>
    <font>
      <b/>
      <sz val="11"/>
      <name val="Meiryo UI"/>
      <family val="3"/>
      <charset val="128"/>
    </font>
    <font>
      <sz val="11"/>
      <color rgb="FFFF0000"/>
      <name val="Meiryo UI"/>
      <family val="3"/>
      <charset val="128"/>
    </font>
    <font>
      <u/>
      <sz val="14"/>
      <color theme="10"/>
      <name val="ＭＳ Ｐゴシック"/>
      <family val="3"/>
      <charset val="128"/>
    </font>
    <font>
      <b/>
      <u/>
      <sz val="12"/>
      <color theme="10"/>
      <name val="ＭＳ Ｐゴシック"/>
      <family val="3"/>
      <charset val="128"/>
    </font>
    <font>
      <sz val="8"/>
      <color theme="1"/>
      <name val="游ゴシック"/>
      <family val="2"/>
      <charset val="128"/>
      <scheme val="minor"/>
    </font>
    <font>
      <sz val="10"/>
      <color rgb="FFFF0000"/>
      <name val="游ゴシック"/>
      <family val="2"/>
      <charset val="128"/>
      <scheme val="minor"/>
    </font>
    <font>
      <b/>
      <sz val="11"/>
      <color theme="1"/>
      <name val="游ゴシック"/>
      <family val="2"/>
      <charset val="128"/>
      <scheme val="minor"/>
    </font>
    <font>
      <sz val="12"/>
      <name val="ＭＳ 明朝"/>
      <family val="1"/>
      <charset val="128"/>
    </font>
    <font>
      <sz val="14"/>
      <name val="ＭＳ 明朝"/>
      <family val="1"/>
      <charset val="128"/>
    </font>
    <font>
      <u/>
      <sz val="11"/>
      <color rgb="FFFF0000"/>
      <name val="Meiryo UI"/>
      <family val="3"/>
      <charset val="128"/>
    </font>
    <font>
      <sz val="11"/>
      <color theme="10"/>
      <name val="ＭＳ Ｐゴシック"/>
      <family val="3"/>
      <charset val="128"/>
    </font>
    <font>
      <sz val="12"/>
      <name val="メイリオ"/>
      <family val="3"/>
      <charset val="128"/>
    </font>
    <font>
      <b/>
      <u/>
      <sz val="11.5"/>
      <color theme="10"/>
      <name val="ＭＳ Ｐゴシック"/>
      <family val="3"/>
      <charset val="128"/>
    </font>
    <font>
      <b/>
      <sz val="12"/>
      <color rgb="FFFF0000"/>
      <name val="ＭＳ ゴシック"/>
      <family val="3"/>
      <charset val="128"/>
    </font>
    <font>
      <b/>
      <sz val="16"/>
      <color theme="1"/>
      <name val="メイリオ"/>
      <family val="3"/>
      <charset val="128"/>
    </font>
    <font>
      <sz val="11"/>
      <name val="ＭＳ Ｐ明朝"/>
      <family val="1"/>
      <charset val="128"/>
    </font>
    <font>
      <b/>
      <sz val="16"/>
      <color rgb="FFFF0000"/>
      <name val="ＭＳ Ｐゴシック"/>
      <family val="3"/>
      <charset val="128"/>
    </font>
    <font>
      <sz val="10"/>
      <color rgb="FFFF0000"/>
      <name val="メイリオ"/>
      <family val="3"/>
      <charset val="128"/>
    </font>
    <font>
      <strike/>
      <sz val="12"/>
      <name val="ＭＳ Ｐゴシック"/>
      <family val="3"/>
      <charset val="128"/>
    </font>
    <font>
      <strike/>
      <sz val="8"/>
      <name val="ＭＳ 明朝"/>
      <family val="1"/>
      <charset val="128"/>
    </font>
    <font>
      <sz val="14"/>
      <color theme="1"/>
      <name val="游ゴシック"/>
      <family val="2"/>
      <charset val="128"/>
      <scheme val="minor"/>
    </font>
    <font>
      <strike/>
      <sz val="11"/>
      <color theme="1"/>
      <name val="游ゴシック"/>
      <family val="2"/>
      <charset val="128"/>
      <scheme val="minor"/>
    </font>
    <font>
      <strike/>
      <sz val="11"/>
      <color theme="1"/>
      <name val="游ゴシック"/>
      <family val="3"/>
      <charset val="128"/>
      <scheme val="minor"/>
    </font>
    <font>
      <sz val="10.5"/>
      <color theme="1"/>
      <name val="游ゴシック"/>
      <family val="2"/>
      <charset val="128"/>
      <scheme val="minor"/>
    </font>
  </fonts>
  <fills count="26">
    <fill>
      <patternFill patternType="none"/>
    </fill>
    <fill>
      <patternFill patternType="gray125"/>
    </fill>
    <fill>
      <patternFill patternType="solid">
        <fgColor theme="0" tint="-0.14999847407452621"/>
        <bgColor indexed="64"/>
      </patternFill>
    </fill>
    <fill>
      <patternFill patternType="solid">
        <fgColor rgb="FFFFFF66"/>
        <bgColor indexed="64"/>
      </patternFill>
    </fill>
    <fill>
      <patternFill patternType="solid">
        <fgColor rgb="FF00B0F0"/>
        <bgColor indexed="64"/>
      </patternFill>
    </fill>
    <fill>
      <patternFill patternType="solid">
        <fgColor rgb="FFB5FBFD"/>
        <bgColor indexed="64"/>
      </patternFill>
    </fill>
    <fill>
      <patternFill patternType="solid">
        <fgColor rgb="FF9966FF"/>
        <bgColor indexed="64"/>
      </patternFill>
    </fill>
    <fill>
      <patternFill patternType="solid">
        <fgColor theme="0" tint="-0.14996795556505021"/>
        <bgColor indexed="64"/>
      </patternFill>
    </fill>
    <fill>
      <patternFill patternType="solid">
        <fgColor theme="0"/>
        <bgColor indexed="64"/>
      </patternFill>
    </fill>
    <fill>
      <patternFill patternType="solid">
        <fgColor rgb="FFFF0000"/>
        <bgColor indexed="64"/>
      </patternFill>
    </fill>
    <fill>
      <patternFill patternType="solid">
        <fgColor rgb="FF99FF33"/>
        <bgColor indexed="64"/>
      </patternFill>
    </fill>
    <fill>
      <patternFill patternType="solid">
        <fgColor rgb="FFFFFF00"/>
        <bgColor indexed="64"/>
      </patternFill>
    </fill>
    <fill>
      <patternFill patternType="solid">
        <fgColor rgb="FFFFCCFF"/>
        <bgColor indexed="64"/>
      </patternFill>
    </fill>
    <fill>
      <patternFill patternType="solid">
        <fgColor theme="2"/>
        <bgColor indexed="64"/>
      </patternFill>
    </fill>
    <fill>
      <patternFill patternType="solid">
        <fgColor rgb="FF7030A0"/>
        <bgColor indexed="64"/>
      </patternFill>
    </fill>
    <fill>
      <patternFill patternType="solid">
        <fgColor rgb="FFD9D9D9"/>
        <bgColor indexed="64"/>
      </patternFill>
    </fill>
    <fill>
      <patternFill patternType="solid">
        <fgColor rgb="FF9999FF"/>
        <bgColor indexed="64"/>
      </patternFill>
    </fill>
    <fill>
      <patternFill patternType="solid">
        <fgColor rgb="FFFF66FF"/>
        <bgColor indexed="64"/>
      </patternFill>
    </fill>
    <fill>
      <patternFill patternType="solid">
        <fgColor theme="7" tint="0.59999389629810485"/>
        <bgColor indexed="64"/>
      </patternFill>
    </fill>
    <fill>
      <patternFill patternType="solid">
        <fgColor theme="1"/>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tint="-0.249977111117893"/>
        <bgColor indexed="64"/>
      </patternFill>
    </fill>
  </fills>
  <borders count="191">
    <border>
      <left/>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auto="1"/>
      </top>
      <bottom style="medium">
        <color indexed="64"/>
      </bottom>
      <diagonal/>
    </border>
    <border>
      <left/>
      <right/>
      <top style="hair">
        <color indexed="64"/>
      </top>
      <bottom style="medium">
        <color indexed="64"/>
      </bottom>
      <diagonal/>
    </border>
    <border>
      <left style="thin">
        <color theme="0" tint="-4.9989318521683403E-2"/>
      </left>
      <right/>
      <top style="hair">
        <color indexed="64"/>
      </top>
      <bottom style="medium">
        <color indexed="64"/>
      </bottom>
      <diagonal/>
    </border>
    <border>
      <left style="thin">
        <color theme="0" tint="-4.9989318521683403E-2"/>
      </left>
      <right style="thin">
        <color theme="0" tint="-4.9989318521683403E-2"/>
      </right>
      <top style="hair">
        <color indexed="64"/>
      </top>
      <bottom style="medium">
        <color indexed="64"/>
      </bottom>
      <diagonal/>
    </border>
    <border>
      <left/>
      <right style="thin">
        <color theme="0" tint="-4.9989318521683403E-2"/>
      </right>
      <top style="hair">
        <color indexed="64"/>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hair">
        <color auto="1"/>
      </top>
      <bottom style="hair">
        <color auto="1"/>
      </bottom>
      <diagonal/>
    </border>
    <border>
      <left/>
      <right/>
      <top style="hair">
        <color auto="1"/>
      </top>
      <bottom style="hair">
        <color auto="1"/>
      </bottom>
      <diagonal/>
    </border>
    <border>
      <left style="thin">
        <color theme="0" tint="-4.9989318521683403E-2"/>
      </left>
      <right/>
      <top style="hair">
        <color auto="1"/>
      </top>
      <bottom style="hair">
        <color auto="1"/>
      </bottom>
      <diagonal/>
    </border>
    <border>
      <left style="thin">
        <color theme="0" tint="-4.9989318521683403E-2"/>
      </left>
      <right style="thin">
        <color theme="0" tint="-4.9989318521683403E-2"/>
      </right>
      <top style="hair">
        <color auto="1"/>
      </top>
      <bottom style="hair">
        <color auto="1"/>
      </bottom>
      <diagonal/>
    </border>
    <border>
      <left/>
      <right style="thin">
        <color theme="0" tint="-4.9989318521683403E-2"/>
      </right>
      <top style="hair">
        <color auto="1"/>
      </top>
      <bottom style="hair">
        <color auto="1"/>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auto="1"/>
      </bottom>
      <diagonal/>
    </border>
    <border>
      <left style="thin">
        <color theme="0" tint="-4.9989318521683403E-2"/>
      </left>
      <right/>
      <top style="thin">
        <color indexed="64"/>
      </top>
      <bottom style="hair">
        <color auto="1"/>
      </bottom>
      <diagonal/>
    </border>
    <border>
      <left style="thin">
        <color theme="0" tint="-4.9989318521683403E-2"/>
      </left>
      <right style="thin">
        <color theme="0" tint="-4.9989318521683403E-2"/>
      </right>
      <top style="thin">
        <color indexed="64"/>
      </top>
      <bottom style="hair">
        <color auto="1"/>
      </bottom>
      <diagonal/>
    </border>
    <border>
      <left/>
      <right style="thin">
        <color theme="0" tint="-4.9989318521683403E-2"/>
      </right>
      <top style="thin">
        <color indexed="64"/>
      </top>
      <bottom style="hair">
        <color auto="1"/>
      </bottom>
      <diagonal/>
    </border>
    <border>
      <left/>
      <right style="medium">
        <color indexed="64"/>
      </right>
      <top/>
      <bottom style="thin">
        <color indexed="64"/>
      </bottom>
      <diagonal/>
    </border>
    <border>
      <left/>
      <right/>
      <top/>
      <bottom style="thin">
        <color indexed="64"/>
      </bottom>
      <diagonal/>
    </border>
    <border>
      <left/>
      <right style="hair">
        <color theme="0" tint="-4.9989318521683403E-2"/>
      </right>
      <top style="hair">
        <color indexed="64"/>
      </top>
      <bottom style="thin">
        <color indexed="64"/>
      </bottom>
      <diagonal/>
    </border>
    <border>
      <left/>
      <right/>
      <top style="hair">
        <color indexed="64"/>
      </top>
      <bottom style="thin">
        <color indexed="64"/>
      </bottom>
      <diagonal/>
    </border>
    <border>
      <left/>
      <right style="hair">
        <color theme="0" tint="-4.9989318521683403E-2"/>
      </right>
      <top/>
      <bottom style="thin">
        <color indexed="64"/>
      </bottom>
      <diagonal/>
    </border>
    <border>
      <left style="hair">
        <color theme="0" tint="-4.9989318521683403E-2"/>
      </left>
      <right/>
      <top/>
      <bottom style="thin">
        <color indexed="64"/>
      </bottom>
      <diagonal/>
    </border>
    <border>
      <left/>
      <right/>
      <top style="thin">
        <color indexed="64"/>
      </top>
      <bottom/>
      <diagonal/>
    </border>
    <border>
      <left/>
      <right style="medium">
        <color indexed="64"/>
      </right>
      <top style="thin">
        <color indexed="64"/>
      </top>
      <bottom/>
      <diagonal/>
    </border>
    <border>
      <left/>
      <right style="hair">
        <color theme="0" tint="-4.9989318521683403E-2"/>
      </right>
      <top style="thin">
        <color indexed="64"/>
      </top>
      <bottom style="hair">
        <color indexed="64"/>
      </bottom>
      <diagonal/>
    </border>
    <border>
      <left style="hair">
        <color theme="0" tint="-4.9989318521683403E-2"/>
      </left>
      <right/>
      <top style="thin">
        <color indexed="64"/>
      </top>
      <bottom style="hair">
        <color auto="1"/>
      </bottom>
      <diagonal/>
    </border>
    <border>
      <left/>
      <right style="hair">
        <color theme="0" tint="-4.9989318521683403E-2"/>
      </right>
      <top style="thin">
        <color indexed="64"/>
      </top>
      <bottom/>
      <diagonal/>
    </border>
    <border>
      <left style="hair">
        <color theme="0" tint="-4.9989318521683403E-2"/>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style="medium">
        <color indexed="64"/>
      </top>
      <bottom/>
      <diagonal/>
    </border>
    <border>
      <left/>
      <right/>
      <top style="thin">
        <color indexed="64"/>
      </top>
      <bottom style="medium">
        <color indexed="64"/>
      </bottom>
      <diagonal/>
    </border>
    <border>
      <left style="thin">
        <color theme="0" tint="-4.9989318521683403E-2"/>
      </left>
      <right/>
      <top style="thin">
        <color indexed="64"/>
      </top>
      <bottom style="medium">
        <color indexed="64"/>
      </bottom>
      <diagonal/>
    </border>
    <border>
      <left/>
      <right style="thin">
        <color theme="0" tint="-4.9989318521683403E-2"/>
      </right>
      <top style="thin">
        <color indexed="64"/>
      </top>
      <bottom style="medium">
        <color indexed="64"/>
      </bottom>
      <diagonal/>
    </border>
    <border>
      <left style="thin">
        <color theme="0" tint="-4.9989318521683403E-2"/>
      </left>
      <right/>
      <top style="thin">
        <color indexed="64"/>
      </top>
      <bottom style="thin">
        <color indexed="64"/>
      </bottom>
      <diagonal/>
    </border>
    <border>
      <left/>
      <right style="thin">
        <color theme="0" tint="-4.9989318521683403E-2"/>
      </right>
      <top style="thin">
        <color indexed="64"/>
      </top>
      <bottom style="thin">
        <color indexed="64"/>
      </bottom>
      <diagonal/>
    </border>
    <border>
      <left/>
      <right style="medium">
        <color indexed="64"/>
      </right>
      <top style="thin">
        <color indexed="64"/>
      </top>
      <bottom style="medium">
        <color indexed="64"/>
      </bottom>
      <diagonal/>
    </border>
    <border>
      <left/>
      <right/>
      <top/>
      <bottom style="hair">
        <color auto="1"/>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bottom style="hair">
        <color auto="1"/>
      </bottom>
      <diagonal/>
    </border>
    <border>
      <left style="thin">
        <color theme="0" tint="-4.9989318521683403E-2"/>
      </left>
      <right/>
      <top/>
      <bottom style="hair">
        <color auto="1"/>
      </bottom>
      <diagonal/>
    </border>
    <border>
      <left style="thin">
        <color theme="0" tint="-4.9989318521683403E-2"/>
      </left>
      <right/>
      <top/>
      <bottom/>
      <diagonal/>
    </border>
    <border>
      <left/>
      <right style="thin">
        <color theme="0" tint="-4.9989318521683403E-2"/>
      </right>
      <top/>
      <bottom style="hair">
        <color auto="1"/>
      </bottom>
      <diagonal/>
    </border>
    <border>
      <left/>
      <right style="thin">
        <color theme="0" tint="-4.9989318521683403E-2"/>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theme="0" tint="-4.9989318521683403E-2"/>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theme="0" tint="-4.9989318521683403E-2"/>
      </left>
      <right/>
      <top/>
      <bottom style="thin">
        <color indexed="64"/>
      </bottom>
      <diagonal/>
    </border>
    <border>
      <left style="thin">
        <color theme="0" tint="-4.9989318521683403E-2"/>
      </left>
      <right/>
      <top style="hair">
        <color indexed="64"/>
      </top>
      <bottom style="thin">
        <color indexed="64"/>
      </bottom>
      <diagonal/>
    </border>
    <border>
      <left/>
      <right style="thin">
        <color theme="0" tint="-4.9989318521683403E-2"/>
      </right>
      <top style="hair">
        <color auto="1"/>
      </top>
      <bottom/>
      <diagonal/>
    </border>
    <border>
      <left/>
      <right/>
      <top style="hair">
        <color auto="1"/>
      </top>
      <bottom/>
      <diagonal/>
    </border>
    <border>
      <left/>
      <right style="medium">
        <color indexed="64"/>
      </right>
      <top style="hair">
        <color indexed="64"/>
      </top>
      <bottom/>
      <diagonal/>
    </border>
    <border>
      <left style="thin">
        <color theme="0" tint="-4.9989318521683403E-2"/>
      </left>
      <right style="thin">
        <color theme="0" tint="-4.9989318521683403E-2"/>
      </right>
      <top style="hair">
        <color indexed="64"/>
      </top>
      <bottom/>
      <diagonal/>
    </border>
    <border>
      <left style="thin">
        <color theme="0" tint="-4.9989318521683403E-2"/>
      </left>
      <right style="thin">
        <color theme="0" tint="-4.9989318521683403E-2"/>
      </right>
      <top style="thin">
        <color indexed="64"/>
      </top>
      <bottom style="thin">
        <color indexed="64"/>
      </bottom>
      <diagonal/>
    </border>
    <border>
      <left/>
      <right style="medium">
        <color indexed="64"/>
      </right>
      <top style="hair">
        <color auto="1"/>
      </top>
      <bottom style="thin">
        <color indexed="64"/>
      </bottom>
      <diagonal/>
    </border>
    <border>
      <left style="thin">
        <color theme="0" tint="-4.9989318521683403E-2"/>
      </left>
      <right/>
      <top style="thin">
        <color indexed="64"/>
      </top>
      <bottom/>
      <diagonal/>
    </border>
    <border>
      <left/>
      <right style="thin">
        <color theme="0" tint="-4.9989318521683403E-2"/>
      </right>
      <top/>
      <bottom style="thin">
        <color indexed="64"/>
      </bottom>
      <diagonal/>
    </border>
    <border>
      <left style="thin">
        <color indexed="64"/>
      </left>
      <right/>
      <top/>
      <bottom style="thin">
        <color indexed="64"/>
      </bottom>
      <diagonal/>
    </border>
    <border>
      <left/>
      <right style="thin">
        <color theme="0" tint="-4.9989318521683403E-2"/>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theme="0" tint="-4.9989318521683403E-2"/>
      </left>
      <right style="thin">
        <color theme="0" tint="-4.9989318521683403E-2"/>
      </right>
      <top style="hair">
        <color indexed="64"/>
      </top>
      <bottom style="thin">
        <color indexed="64"/>
      </bottom>
      <diagonal/>
    </border>
    <border>
      <left style="thin">
        <color theme="0" tint="-4.9989318521683403E-2"/>
      </left>
      <right style="thin">
        <color theme="0" tint="-4.9989318521683403E-2"/>
      </right>
      <top/>
      <bottom style="hair">
        <color auto="1"/>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theme="0" tint="-4.9989318521683403E-2"/>
      </right>
      <top/>
      <bottom/>
      <diagonal/>
    </border>
    <border>
      <left/>
      <right style="thin">
        <color indexed="64"/>
      </right>
      <top/>
      <bottom style="thin">
        <color indexed="64"/>
      </bottom>
      <diagonal/>
    </border>
    <border>
      <left style="thin">
        <color indexed="64"/>
      </left>
      <right/>
      <top/>
      <bottom/>
      <diagonal/>
    </border>
    <border>
      <left style="thin">
        <color theme="0" tint="-4.9989318521683403E-2"/>
      </left>
      <right/>
      <top style="hair">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top style="thin">
        <color rgb="FFFF0000"/>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Down="1">
      <left style="thin">
        <color indexed="64"/>
      </left>
      <right style="thin">
        <color indexed="64"/>
      </right>
      <top style="medium">
        <color indexed="64"/>
      </top>
      <bottom style="thin">
        <color indexed="64"/>
      </bottom>
      <diagonal style="thin">
        <color indexed="64"/>
      </diagonal>
    </border>
    <border>
      <left/>
      <right style="thin">
        <color indexed="64"/>
      </right>
      <top style="medium">
        <color indexed="64"/>
      </top>
      <bottom/>
      <diagonal/>
    </border>
    <border>
      <left style="thin">
        <color theme="0" tint="-4.9989318521683403E-2"/>
      </left>
      <right style="thin">
        <color theme="0" tint="-4.9989318521683403E-2"/>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theme="0" tint="-4.9989318521683403E-2"/>
      </right>
      <top style="hair">
        <color auto="1"/>
      </top>
      <bottom style="hair">
        <color auto="1"/>
      </bottom>
      <diagonal/>
    </border>
    <border>
      <left style="hair">
        <color theme="0" tint="-4.9989318521683403E-2"/>
      </left>
      <right/>
      <top/>
      <bottom style="hair">
        <color auto="1"/>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hair">
        <color theme="0" tint="-4.9989318521683403E-2"/>
      </left>
      <right style="hair">
        <color theme="0" tint="-4.9989318521683403E-2"/>
      </right>
      <top style="hair">
        <color auto="1"/>
      </top>
      <bottom style="hair">
        <color auto="1"/>
      </bottom>
      <diagonal/>
    </border>
    <border>
      <left style="hair">
        <color theme="0" tint="-4.9989318521683403E-2"/>
      </left>
      <right style="hair">
        <color theme="0" tint="-4.9989318521683403E-2"/>
      </right>
      <top style="hair">
        <color indexed="64"/>
      </top>
      <bottom style="thin">
        <color indexed="64"/>
      </bottom>
      <diagonal/>
    </border>
    <border>
      <left style="hair">
        <color theme="0" tint="-4.9989318521683403E-2"/>
      </left>
      <right/>
      <top style="hair">
        <color indexed="64"/>
      </top>
      <bottom style="thin">
        <color indexed="64"/>
      </bottom>
      <diagonal/>
    </border>
    <border>
      <left style="thin">
        <color theme="0" tint="-4.9989318521683403E-2"/>
      </left>
      <right style="thin">
        <color indexed="64"/>
      </right>
      <top style="thin">
        <color indexed="64"/>
      </top>
      <bottom style="hair">
        <color indexed="64"/>
      </bottom>
      <diagonal/>
    </border>
    <border>
      <left style="thin">
        <color indexed="64"/>
      </left>
      <right style="thin">
        <color theme="0" tint="-4.9989318521683403E-2"/>
      </right>
      <top style="thin">
        <color indexed="64"/>
      </top>
      <bottom style="hair">
        <color indexed="64"/>
      </bottom>
      <diagonal/>
    </border>
    <border>
      <left style="thin">
        <color theme="0" tint="-4.9989318521683403E-2"/>
      </left>
      <right style="thin">
        <color indexed="64"/>
      </right>
      <top style="hair">
        <color indexed="64"/>
      </top>
      <bottom style="thin">
        <color indexed="64"/>
      </bottom>
      <diagonal/>
    </border>
    <border>
      <left style="thin">
        <color indexed="64"/>
      </left>
      <right style="thin">
        <color theme="0" tint="-4.9989318521683403E-2"/>
      </right>
      <top style="hair">
        <color indexed="64"/>
      </top>
      <bottom style="thin">
        <color indexed="64"/>
      </bottom>
      <diagonal/>
    </border>
    <border>
      <left style="thin">
        <color theme="0" tint="-4.9989318521683403E-2"/>
      </left>
      <right style="thin">
        <color indexed="64"/>
      </right>
      <top style="hair">
        <color indexed="64"/>
      </top>
      <bottom style="hair">
        <color indexed="64"/>
      </bottom>
      <diagonal/>
    </border>
    <border>
      <left style="thin">
        <color indexed="64"/>
      </left>
      <right style="thin">
        <color theme="0" tint="-4.9989318521683403E-2"/>
      </right>
      <top style="hair">
        <color indexed="64"/>
      </top>
      <bottom style="hair">
        <color indexed="64"/>
      </bottom>
      <diagonal/>
    </border>
    <border>
      <left style="thin">
        <color theme="0" tint="-4.9989318521683403E-2"/>
      </left>
      <right style="hair">
        <color theme="0" tint="-4.9989318521683403E-2"/>
      </right>
      <top style="hair">
        <color indexed="64"/>
      </top>
      <bottom style="thin">
        <color indexed="64"/>
      </bottom>
      <diagonal/>
    </border>
    <border>
      <left style="hair">
        <color theme="0" tint="-4.9989318521683403E-2"/>
      </left>
      <right style="thin">
        <color theme="0" tint="-4.9989318521683403E-2"/>
      </right>
      <top style="hair">
        <color indexed="64"/>
      </top>
      <bottom style="thin">
        <color indexed="64"/>
      </bottom>
      <diagonal/>
    </border>
    <border>
      <left style="thin">
        <color theme="0" tint="-4.9989318521683403E-2"/>
      </left>
      <right style="hair">
        <color theme="0" tint="-4.9989318521683403E-2"/>
      </right>
      <top style="hair">
        <color auto="1"/>
      </top>
      <bottom style="hair">
        <color auto="1"/>
      </bottom>
      <diagonal/>
    </border>
    <border>
      <left style="hair">
        <color theme="0" tint="-4.9989318521683403E-2"/>
      </left>
      <right style="thin">
        <color theme="0" tint="-4.9989318521683403E-2"/>
      </right>
      <top style="hair">
        <color auto="1"/>
      </top>
      <bottom style="hair">
        <color auto="1"/>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theme="0" tint="-4.9989318521683403E-2"/>
      </left>
      <right/>
      <top style="thin">
        <color indexed="64"/>
      </top>
      <bottom style="hair">
        <color theme="1"/>
      </bottom>
      <diagonal/>
    </border>
    <border>
      <left/>
      <right/>
      <top style="thin">
        <color indexed="64"/>
      </top>
      <bottom style="hair">
        <color theme="1"/>
      </bottom>
      <diagonal/>
    </border>
    <border>
      <left/>
      <right style="thin">
        <color theme="0" tint="-4.9989318521683403E-2"/>
      </right>
      <top style="thin">
        <color indexed="64"/>
      </top>
      <bottom style="hair">
        <color theme="1"/>
      </bottom>
      <diagonal/>
    </border>
    <border>
      <left style="thin">
        <color theme="0" tint="-4.9989318521683403E-2"/>
      </left>
      <right/>
      <top style="hair">
        <color theme="1"/>
      </top>
      <bottom style="hair">
        <color theme="1"/>
      </bottom>
      <diagonal/>
    </border>
    <border>
      <left/>
      <right/>
      <top style="hair">
        <color theme="1"/>
      </top>
      <bottom style="hair">
        <color theme="1"/>
      </bottom>
      <diagonal/>
    </border>
    <border>
      <left/>
      <right style="thin">
        <color theme="0" tint="-4.9989318521683403E-2"/>
      </right>
      <top style="hair">
        <color theme="1"/>
      </top>
      <bottom style="hair">
        <color theme="1"/>
      </bottom>
      <diagonal/>
    </border>
    <border>
      <left style="thin">
        <color theme="0" tint="-4.9989318521683403E-2"/>
      </left>
      <right/>
      <top style="hair">
        <color theme="1"/>
      </top>
      <bottom style="medium">
        <color theme="1"/>
      </bottom>
      <diagonal/>
    </border>
    <border>
      <left/>
      <right/>
      <top style="hair">
        <color theme="1"/>
      </top>
      <bottom style="medium">
        <color theme="1"/>
      </bottom>
      <diagonal/>
    </border>
    <border>
      <left/>
      <right style="thin">
        <color theme="0" tint="-4.9989318521683403E-2"/>
      </right>
      <top style="hair">
        <color theme="1"/>
      </top>
      <bottom style="medium">
        <color theme="1"/>
      </bottom>
      <diagonal/>
    </border>
    <border>
      <left style="thin">
        <color theme="0" tint="-4.9989318521683403E-2"/>
      </left>
      <right style="thin">
        <color theme="0" tint="-4.9989318521683403E-2"/>
      </right>
      <top style="hair">
        <color auto="1"/>
      </top>
      <bottom style="medium">
        <color theme="1"/>
      </bottom>
      <diagonal/>
    </border>
    <border>
      <left style="hair">
        <color theme="0" tint="-4.9989318521683403E-2"/>
      </left>
      <right style="thin">
        <color theme="0" tint="-4.9989318521683403E-2"/>
      </right>
      <top style="thin">
        <color indexed="64"/>
      </top>
      <bottom style="hair">
        <color auto="1"/>
      </bottom>
      <diagonal/>
    </border>
    <border>
      <left style="thin">
        <color theme="0" tint="-4.9989318521683403E-2"/>
      </left>
      <right style="medium">
        <color indexed="64"/>
      </right>
      <top style="thin">
        <color indexed="64"/>
      </top>
      <bottom style="hair">
        <color auto="1"/>
      </bottom>
      <diagonal/>
    </border>
    <border>
      <left style="thin">
        <color theme="0" tint="-4.9989318521683403E-2"/>
      </left>
      <right style="medium">
        <color indexed="64"/>
      </right>
      <top style="hair">
        <color auto="1"/>
      </top>
      <bottom style="hair">
        <color auto="1"/>
      </bottom>
      <diagonal/>
    </border>
    <border>
      <left style="hair">
        <color theme="0" tint="-4.9989318521683403E-2"/>
      </left>
      <right style="thin">
        <color theme="0" tint="-4.9989318521683403E-2"/>
      </right>
      <top style="hair">
        <color auto="1"/>
      </top>
      <bottom style="medium">
        <color indexed="64"/>
      </bottom>
      <diagonal/>
    </border>
    <border>
      <left style="thin">
        <color theme="0" tint="-4.9989318521683403E-2"/>
      </left>
      <right style="medium">
        <color indexed="64"/>
      </right>
      <top style="hair">
        <color auto="1"/>
      </top>
      <bottom style="medium">
        <color indexed="64"/>
      </bottom>
      <diagonal/>
    </border>
    <border>
      <left style="thin">
        <color theme="0" tint="-4.9989318521683403E-2"/>
      </left>
      <right style="thin">
        <color theme="0" tint="-4.9989318521683403E-2"/>
      </right>
      <top/>
      <bottom style="medium">
        <color indexed="64"/>
      </bottom>
      <diagonal/>
    </border>
    <border>
      <left/>
      <right/>
      <top style="thin">
        <color indexed="64"/>
      </top>
      <bottom style="double">
        <color indexed="64"/>
      </bottom>
      <diagonal/>
    </border>
    <border>
      <left/>
      <right/>
      <top/>
      <bottom style="double">
        <color indexed="64"/>
      </bottom>
      <diagonal/>
    </border>
    <border>
      <left style="medium">
        <color indexed="64"/>
      </left>
      <right/>
      <top/>
      <bottom style="double">
        <color indexed="64"/>
      </bottom>
      <diagonal/>
    </border>
    <border>
      <left/>
      <right/>
      <top style="double">
        <color indexed="64"/>
      </top>
      <bottom/>
      <diagonal/>
    </border>
    <border>
      <left/>
      <right style="medium">
        <color indexed="64"/>
      </right>
      <top/>
      <bottom style="double">
        <color indexed="64"/>
      </bottom>
      <diagonal/>
    </border>
    <border>
      <left style="medium">
        <color indexed="64"/>
      </left>
      <right style="thin">
        <color indexed="64"/>
      </right>
      <top style="thin">
        <color indexed="64"/>
      </top>
      <bottom/>
      <diagonal/>
    </border>
    <border>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top style="thin">
        <color indexed="64"/>
      </top>
      <bottom style="thin">
        <color theme="0" tint="-4.9989318521683403E-2"/>
      </bottom>
      <diagonal/>
    </border>
    <border>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tint="-4.9989318521683403E-2"/>
      </left>
      <right/>
      <top/>
      <bottom style="medium">
        <color indexed="64"/>
      </bottom>
      <diagonal/>
    </border>
    <border>
      <left/>
      <right style="thin">
        <color theme="0" tint="-4.9989318521683403E-2"/>
      </right>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s>
  <cellStyleXfs count="10">
    <xf numFmtId="0" fontId="0" fillId="0" borderId="0">
      <alignment vertical="center"/>
    </xf>
    <xf numFmtId="0" fontId="2" fillId="0" borderId="0">
      <alignment vertical="center"/>
    </xf>
    <xf numFmtId="0" fontId="7" fillId="0" borderId="0" applyNumberFormat="0" applyFill="0" applyBorder="0" applyAlignment="0" applyProtection="0">
      <alignment vertical="center"/>
    </xf>
    <xf numFmtId="0" fontId="20" fillId="0" borderId="0">
      <alignment vertical="center"/>
    </xf>
    <xf numFmtId="0" fontId="1" fillId="0" borderId="0">
      <alignment vertical="center"/>
    </xf>
    <xf numFmtId="0" fontId="2" fillId="0" borderId="0"/>
    <xf numFmtId="38" fontId="2" fillId="0" borderId="0" applyFont="0" applyFill="0" applyBorder="0" applyAlignment="0" applyProtection="0"/>
    <xf numFmtId="0" fontId="2" fillId="0" borderId="0">
      <alignment vertical="center"/>
    </xf>
    <xf numFmtId="9" fontId="1" fillId="0" borderId="0" applyFont="0" applyFill="0" applyBorder="0" applyAlignment="0" applyProtection="0">
      <alignment vertical="center"/>
    </xf>
    <xf numFmtId="0" fontId="87" fillId="0" borderId="0">
      <alignment vertical="center"/>
    </xf>
  </cellStyleXfs>
  <cellXfs count="2928">
    <xf numFmtId="0" fontId="0" fillId="0" borderId="0" xfId="0">
      <alignment vertical="center"/>
    </xf>
    <xf numFmtId="0" fontId="2" fillId="0" borderId="0" xfId="1" applyFont="1">
      <alignment vertical="center"/>
    </xf>
    <xf numFmtId="0" fontId="2" fillId="2" borderId="0" xfId="1" applyFont="1" applyFill="1">
      <alignment vertical="center"/>
    </xf>
    <xf numFmtId="0" fontId="2" fillId="0" borderId="0" xfId="1" applyFont="1" applyFill="1">
      <alignment vertical="center"/>
    </xf>
    <xf numFmtId="0" fontId="2" fillId="0" borderId="0" xfId="1" applyFont="1" applyProtection="1">
      <alignment vertical="center"/>
    </xf>
    <xf numFmtId="0" fontId="2" fillId="0" borderId="0" xfId="1" applyFont="1" applyFill="1" applyProtection="1">
      <alignment vertical="center"/>
    </xf>
    <xf numFmtId="0" fontId="2" fillId="0" borderId="0" xfId="1" applyFont="1" applyFill="1" applyAlignment="1" applyProtection="1">
      <alignment vertical="center" wrapText="1"/>
    </xf>
    <xf numFmtId="0" fontId="2" fillId="0" borderId="0" xfId="1" applyFont="1" applyFill="1" applyAlignment="1" applyProtection="1">
      <alignment horizontal="left" vertical="center"/>
    </xf>
    <xf numFmtId="0" fontId="2" fillId="0" borderId="0" xfId="1" applyFont="1" applyFill="1" applyBorder="1" applyAlignment="1" applyProtection="1">
      <alignment horizontal="left" vertical="center" wrapText="1"/>
    </xf>
    <xf numFmtId="0" fontId="2" fillId="0" borderId="0" xfId="1" applyFont="1" applyFill="1" applyBorder="1" applyAlignment="1" applyProtection="1">
      <alignment vertical="center" wrapText="1"/>
    </xf>
    <xf numFmtId="0" fontId="4" fillId="0" borderId="0" xfId="1" applyFont="1" applyFill="1" applyProtection="1">
      <alignment vertical="center"/>
    </xf>
    <xf numFmtId="0" fontId="5" fillId="0" borderId="0" xfId="1" applyFont="1" applyFill="1" applyAlignment="1" applyProtection="1">
      <alignment horizontal="center" vertical="center"/>
    </xf>
    <xf numFmtId="0" fontId="2" fillId="0" borderId="0" xfId="1" applyFont="1" applyFill="1" applyBorder="1" applyAlignment="1" applyProtection="1">
      <alignment horizontal="left" vertical="center"/>
    </xf>
    <xf numFmtId="0" fontId="2" fillId="0" borderId="0" xfId="1" applyFont="1" applyAlignment="1">
      <alignment horizontal="left" vertical="center"/>
    </xf>
    <xf numFmtId="0" fontId="2" fillId="0" borderId="0" xfId="1" applyFont="1" applyAlignment="1" applyProtection="1">
      <alignment horizontal="left" vertical="center"/>
    </xf>
    <xf numFmtId="0" fontId="2" fillId="0" borderId="0" xfId="1" applyFont="1" applyFill="1" applyBorder="1">
      <alignment vertical="center"/>
    </xf>
    <xf numFmtId="0" fontId="2" fillId="2" borderId="0" xfId="1" applyFont="1" applyFill="1" applyAlignment="1">
      <alignment horizontal="left" vertical="center"/>
    </xf>
    <xf numFmtId="0" fontId="2" fillId="0" borderId="0" xfId="1" applyFont="1" applyFill="1" applyBorder="1" applyAlignment="1">
      <alignment horizontal="left" vertical="center"/>
    </xf>
    <xf numFmtId="0" fontId="8" fillId="0" borderId="0" xfId="2" applyFont="1" applyFill="1" applyBorder="1" applyAlignment="1" applyProtection="1">
      <alignment horizontal="left" vertical="center" wrapText="1"/>
    </xf>
    <xf numFmtId="0" fontId="7" fillId="0" borderId="0" xfId="2" applyFont="1" applyFill="1" applyBorder="1" applyAlignment="1" applyProtection="1">
      <alignment horizontal="left" vertical="center"/>
    </xf>
    <xf numFmtId="0" fontId="10" fillId="0" borderId="0" xfId="1" applyFont="1">
      <alignment vertical="center"/>
    </xf>
    <xf numFmtId="0" fontId="11" fillId="0" borderId="0" xfId="1" applyFont="1" applyFill="1">
      <alignment vertical="center"/>
    </xf>
    <xf numFmtId="0" fontId="11" fillId="0" borderId="0" xfId="1" applyFont="1">
      <alignment vertical="center"/>
    </xf>
    <xf numFmtId="0" fontId="11" fillId="2" borderId="0" xfId="1" applyFont="1" applyFill="1">
      <alignment vertical="center"/>
    </xf>
    <xf numFmtId="0" fontId="11" fillId="0" borderId="0" xfId="1" applyFont="1" applyProtection="1">
      <alignment vertical="center"/>
    </xf>
    <xf numFmtId="0" fontId="11" fillId="0" borderId="0" xfId="1" applyFont="1" applyFill="1" applyProtection="1">
      <alignment vertical="center"/>
    </xf>
    <xf numFmtId="0" fontId="11" fillId="2" borderId="11" xfId="1" applyFont="1" applyFill="1" applyBorder="1" applyAlignment="1">
      <alignment horizontal="left" vertical="center"/>
    </xf>
    <xf numFmtId="0" fontId="11" fillId="2" borderId="2" xfId="1" applyFont="1" applyFill="1" applyBorder="1" applyAlignment="1">
      <alignment horizontal="left" vertical="center"/>
    </xf>
    <xf numFmtId="0" fontId="11" fillId="2" borderId="3" xfId="1" applyFont="1" applyFill="1" applyBorder="1" applyProtection="1">
      <alignment vertical="center"/>
    </xf>
    <xf numFmtId="0" fontId="11" fillId="2" borderId="12" xfId="1" applyFont="1" applyFill="1" applyBorder="1" applyAlignment="1" applyProtection="1">
      <alignment vertical="center" wrapText="1"/>
    </xf>
    <xf numFmtId="0" fontId="11" fillId="2" borderId="0" xfId="1" applyFont="1" applyFill="1" applyBorder="1" applyAlignment="1">
      <alignment horizontal="left" vertical="center"/>
    </xf>
    <xf numFmtId="0" fontId="11" fillId="2" borderId="19" xfId="1" applyFont="1" applyFill="1" applyBorder="1" applyAlignment="1">
      <alignment horizontal="left" vertical="center"/>
    </xf>
    <xf numFmtId="0" fontId="11" fillId="0" borderId="20" xfId="1" applyFont="1" applyFill="1" applyBorder="1" applyProtection="1">
      <alignment vertical="center"/>
    </xf>
    <xf numFmtId="0" fontId="11" fillId="0" borderId="3" xfId="1" applyFont="1" applyFill="1" applyBorder="1" applyProtection="1">
      <alignment vertical="center"/>
    </xf>
    <xf numFmtId="0" fontId="11" fillId="0" borderId="12" xfId="1" applyFont="1" applyFill="1" applyBorder="1" applyProtection="1">
      <alignment vertical="center"/>
    </xf>
    <xf numFmtId="0" fontId="11" fillId="2" borderId="3" xfId="1" applyFont="1" applyFill="1" applyBorder="1">
      <alignment vertical="center"/>
    </xf>
    <xf numFmtId="0" fontId="11" fillId="2" borderId="3" xfId="1" applyFont="1" applyFill="1" applyBorder="1" applyAlignment="1" applyProtection="1">
      <alignment vertical="center" wrapText="1"/>
    </xf>
    <xf numFmtId="0" fontId="9" fillId="2" borderId="0" xfId="1" applyFont="1" applyFill="1" applyProtection="1">
      <alignment vertical="center"/>
    </xf>
    <xf numFmtId="0" fontId="11" fillId="0" borderId="0" xfId="1" applyFont="1" applyFill="1" applyAlignment="1" applyProtection="1">
      <alignment vertical="center" shrinkToFit="1"/>
    </xf>
    <xf numFmtId="0" fontId="11" fillId="2" borderId="0" xfId="1" applyFont="1" applyFill="1" applyBorder="1" applyAlignment="1" applyProtection="1">
      <alignment horizontal="left" vertical="center"/>
    </xf>
    <xf numFmtId="0" fontId="11" fillId="2" borderId="29" xfId="1" applyFont="1" applyFill="1" applyBorder="1" applyAlignment="1" applyProtection="1">
      <alignment horizontal="left" vertical="center"/>
    </xf>
    <xf numFmtId="0" fontId="6" fillId="2" borderId="29" xfId="1" applyFont="1" applyFill="1" applyBorder="1" applyAlignment="1" applyProtection="1">
      <alignment horizontal="left" vertical="center"/>
    </xf>
    <xf numFmtId="0" fontId="11" fillId="2" borderId="19" xfId="1" applyFont="1" applyFill="1" applyBorder="1" applyAlignment="1" applyProtection="1">
      <alignment horizontal="left" vertical="center"/>
    </xf>
    <xf numFmtId="0" fontId="2" fillId="0" borderId="0" xfId="1" applyFont="1" applyAlignment="1">
      <alignment vertical="center" wrapText="1"/>
    </xf>
    <xf numFmtId="0" fontId="11" fillId="2" borderId="41" xfId="1" applyFont="1" applyFill="1" applyBorder="1" applyAlignment="1" applyProtection="1">
      <alignment horizontal="left" vertical="center"/>
    </xf>
    <xf numFmtId="0" fontId="14" fillId="2" borderId="41" xfId="1" applyFont="1" applyFill="1" applyBorder="1" applyAlignment="1" applyProtection="1">
      <alignment horizontal="left" vertical="center"/>
    </xf>
    <xf numFmtId="0" fontId="2" fillId="2" borderId="44" xfId="1" applyFill="1" applyBorder="1" applyAlignment="1">
      <alignment vertical="center"/>
    </xf>
    <xf numFmtId="0" fontId="6" fillId="2" borderId="44" xfId="1" applyFont="1" applyFill="1" applyBorder="1" applyAlignment="1" applyProtection="1">
      <alignment vertical="center"/>
    </xf>
    <xf numFmtId="0" fontId="2" fillId="0" borderId="0" xfId="1">
      <alignment vertical="center"/>
    </xf>
    <xf numFmtId="0" fontId="2" fillId="2" borderId="0" xfId="1" applyFill="1">
      <alignment vertical="center"/>
    </xf>
    <xf numFmtId="0" fontId="4" fillId="0" borderId="0" xfId="1" applyFont="1">
      <alignment vertical="center"/>
    </xf>
    <xf numFmtId="0" fontId="5" fillId="0" borderId="0" xfId="1" applyFont="1" applyAlignment="1">
      <alignment horizontal="center" vertical="center"/>
    </xf>
    <xf numFmtId="0" fontId="11" fillId="2" borderId="0" xfId="1" applyFont="1" applyFill="1" applyAlignment="1">
      <alignment horizontal="left" vertical="center"/>
    </xf>
    <xf numFmtId="0" fontId="2" fillId="0" borderId="0" xfId="1" applyAlignment="1">
      <alignment horizontal="center" vertical="center"/>
    </xf>
    <xf numFmtId="0" fontId="11" fillId="2" borderId="41" xfId="1" applyFont="1" applyFill="1" applyBorder="1" applyAlignment="1">
      <alignment horizontal="left" vertical="center"/>
    </xf>
    <xf numFmtId="0" fontId="11" fillId="2" borderId="34" xfId="1" applyFont="1" applyFill="1" applyBorder="1" applyAlignment="1">
      <alignment horizontal="left" vertical="center"/>
    </xf>
    <xf numFmtId="0" fontId="11" fillId="0" borderId="0" xfId="1" applyFont="1" applyAlignment="1">
      <alignment horizontal="left" vertical="center"/>
    </xf>
    <xf numFmtId="0" fontId="2" fillId="2" borderId="11" xfId="1" applyFill="1" applyBorder="1" applyAlignment="1">
      <alignment vertical="center" wrapText="1"/>
    </xf>
    <xf numFmtId="0" fontId="2" fillId="2" borderId="0" xfId="1" applyFill="1" applyBorder="1" applyAlignment="1">
      <alignment horizontal="left" vertical="center"/>
    </xf>
    <xf numFmtId="0" fontId="11" fillId="2" borderId="0" xfId="1" applyFont="1" applyFill="1" applyBorder="1" applyAlignment="1">
      <alignment vertical="center"/>
    </xf>
    <xf numFmtId="0" fontId="2" fillId="2" borderId="0" xfId="1" applyFill="1" applyAlignment="1">
      <alignment horizontal="left" vertical="center" wrapText="1"/>
    </xf>
    <xf numFmtId="0" fontId="2" fillId="2" borderId="19" xfId="1" applyFill="1" applyBorder="1" applyAlignment="1">
      <alignment horizontal="left" vertical="center" wrapText="1"/>
    </xf>
    <xf numFmtId="0" fontId="11" fillId="0" borderId="0" xfId="1" applyFont="1" applyAlignment="1">
      <alignment vertical="center" wrapText="1"/>
    </xf>
    <xf numFmtId="0" fontId="9" fillId="0" borderId="0" xfId="1" applyFont="1">
      <alignment vertical="center"/>
    </xf>
    <xf numFmtId="0" fontId="11" fillId="2" borderId="34" xfId="1" applyFont="1" applyFill="1" applyBorder="1" applyAlignment="1">
      <alignment vertical="center"/>
    </xf>
    <xf numFmtId="0" fontId="2" fillId="2" borderId="0" xfId="1" applyFill="1" applyAlignment="1">
      <alignment horizontal="left" vertical="center"/>
    </xf>
    <xf numFmtId="0" fontId="11" fillId="2" borderId="55" xfId="1" applyFont="1" applyFill="1" applyBorder="1" applyAlignment="1">
      <alignment horizontal="left" vertical="center"/>
    </xf>
    <xf numFmtId="0" fontId="11" fillId="7" borderId="11" xfId="1" applyFont="1" applyFill="1" applyBorder="1" applyAlignment="1">
      <alignment horizontal="left" vertical="center" wrapText="1"/>
    </xf>
    <xf numFmtId="0" fontId="11" fillId="7" borderId="2" xfId="1" applyFont="1" applyFill="1" applyBorder="1" applyAlignment="1">
      <alignment horizontal="left" vertical="center" wrapText="1"/>
    </xf>
    <xf numFmtId="0" fontId="11" fillId="7" borderId="0" xfId="1" applyFont="1" applyFill="1" applyAlignment="1">
      <alignment horizontal="left" vertical="center" wrapText="1"/>
    </xf>
    <xf numFmtId="0" fontId="11" fillId="7" borderId="19" xfId="1" applyFont="1" applyFill="1" applyBorder="1" applyAlignment="1">
      <alignment horizontal="left" vertical="center" wrapText="1"/>
    </xf>
    <xf numFmtId="0" fontId="2" fillId="7" borderId="0" xfId="1" applyFill="1" applyAlignment="1">
      <alignment horizontal="left" vertical="center"/>
    </xf>
    <xf numFmtId="0" fontId="10" fillId="7" borderId="19" xfId="1" applyFont="1" applyFill="1" applyBorder="1" applyAlignment="1">
      <alignment horizontal="left" vertical="center"/>
    </xf>
    <xf numFmtId="0" fontId="11" fillId="7" borderId="0" xfId="1" applyFont="1" applyFill="1" applyAlignment="1">
      <alignment horizontal="left" vertical="center"/>
    </xf>
    <xf numFmtId="0" fontId="17" fillId="0" borderId="0" xfId="1" applyFont="1">
      <alignment vertical="center"/>
    </xf>
    <xf numFmtId="0" fontId="15" fillId="2" borderId="0" xfId="1" applyFont="1" applyFill="1">
      <alignment vertical="center"/>
    </xf>
    <xf numFmtId="0" fontId="11" fillId="7" borderId="29" xfId="1" applyFont="1" applyFill="1" applyBorder="1" applyAlignment="1">
      <alignment horizontal="left" vertical="center"/>
    </xf>
    <xf numFmtId="0" fontId="11" fillId="7" borderId="68" xfId="1" applyFont="1" applyFill="1" applyBorder="1" applyAlignment="1">
      <alignment horizontal="left" vertical="center"/>
    </xf>
    <xf numFmtId="0" fontId="11" fillId="7" borderId="60" xfId="1" applyFont="1" applyFill="1" applyBorder="1" applyAlignment="1">
      <alignment horizontal="left" vertical="center"/>
    </xf>
    <xf numFmtId="0" fontId="11" fillId="2" borderId="71" xfId="1" applyFont="1" applyFill="1" applyBorder="1" applyAlignment="1">
      <alignment horizontal="left" vertical="center"/>
    </xf>
    <xf numFmtId="0" fontId="11" fillId="7" borderId="34" xfId="1" applyFont="1" applyFill="1" applyBorder="1" applyAlignment="1">
      <alignment horizontal="left" vertical="center"/>
    </xf>
    <xf numFmtId="0" fontId="2" fillId="7" borderId="34" xfId="1" applyFill="1" applyBorder="1" applyAlignment="1">
      <alignment horizontal="left" vertical="center"/>
    </xf>
    <xf numFmtId="0" fontId="11" fillId="0" borderId="3" xfId="1" applyFont="1" applyBorder="1" applyProtection="1">
      <alignment vertical="center"/>
      <protection locked="0"/>
    </xf>
    <xf numFmtId="0" fontId="10" fillId="2" borderId="19" xfId="1" applyFont="1" applyFill="1" applyBorder="1" applyAlignment="1">
      <alignment horizontal="left" vertical="center"/>
    </xf>
    <xf numFmtId="0" fontId="2" fillId="2" borderId="11" xfId="1" applyFill="1" applyBorder="1" applyAlignment="1">
      <alignment horizontal="left" vertical="center" wrapText="1"/>
    </xf>
    <xf numFmtId="0" fontId="2" fillId="2" borderId="2" xfId="1" applyFill="1" applyBorder="1" applyAlignment="1">
      <alignment horizontal="left" vertical="center" wrapText="1"/>
    </xf>
    <xf numFmtId="0" fontId="6" fillId="2" borderId="44" xfId="1" applyFont="1" applyFill="1" applyBorder="1" applyAlignment="1">
      <alignment horizontal="left" vertical="center"/>
    </xf>
    <xf numFmtId="0" fontId="11" fillId="2" borderId="44" xfId="1" applyFont="1" applyFill="1" applyBorder="1" applyAlignment="1">
      <alignment horizontal="left" vertical="center"/>
    </xf>
    <xf numFmtId="0" fontId="2" fillId="2" borderId="41" xfId="1" applyFill="1" applyBorder="1" applyAlignment="1">
      <alignment horizontal="left" vertical="center"/>
    </xf>
    <xf numFmtId="0" fontId="18" fillId="0" borderId="0" xfId="1" applyFont="1">
      <alignment vertical="center"/>
    </xf>
    <xf numFmtId="0" fontId="11" fillId="2" borderId="49" xfId="1" applyFont="1" applyFill="1" applyBorder="1" applyAlignment="1" applyProtection="1">
      <alignment horizontal="left" vertical="center"/>
    </xf>
    <xf numFmtId="0" fontId="15" fillId="2" borderId="49" xfId="1" applyFont="1" applyFill="1" applyBorder="1" applyAlignment="1" applyProtection="1">
      <alignment horizontal="left" vertical="center"/>
    </xf>
    <xf numFmtId="0" fontId="11" fillId="2" borderId="11" xfId="1" applyFont="1" applyFill="1" applyBorder="1" applyAlignment="1" applyProtection="1">
      <alignment horizontal="left" vertical="center"/>
    </xf>
    <xf numFmtId="0" fontId="11" fillId="2" borderId="2" xfId="1" applyFont="1" applyFill="1" applyBorder="1" applyAlignment="1" applyProtection="1">
      <alignment horizontal="left" vertical="center"/>
    </xf>
    <xf numFmtId="0" fontId="15" fillId="2" borderId="41" xfId="1" applyFont="1" applyFill="1" applyBorder="1" applyAlignment="1" applyProtection="1">
      <alignment horizontal="left" vertical="center"/>
    </xf>
    <xf numFmtId="0" fontId="15" fillId="2" borderId="29" xfId="1" applyFont="1" applyFill="1" applyBorder="1" applyAlignment="1" applyProtection="1">
      <alignment horizontal="left" vertical="center"/>
    </xf>
    <xf numFmtId="0" fontId="11" fillId="2" borderId="34" xfId="1" applyFont="1" applyFill="1" applyBorder="1" applyAlignment="1" applyProtection="1">
      <alignment horizontal="left" vertical="center"/>
    </xf>
    <xf numFmtId="0" fontId="2" fillId="0" borderId="0" xfId="1" applyFont="1" applyAlignment="1">
      <alignment vertical="center"/>
    </xf>
    <xf numFmtId="0" fontId="10" fillId="2" borderId="0" xfId="1" applyFont="1" applyFill="1">
      <alignment vertical="center"/>
    </xf>
    <xf numFmtId="0" fontId="10" fillId="0" borderId="0" xfId="1" applyFont="1" applyProtection="1">
      <alignment vertical="center"/>
    </xf>
    <xf numFmtId="0" fontId="10" fillId="0" borderId="0" xfId="1" applyFont="1" applyFill="1" applyProtection="1">
      <alignment vertical="center"/>
    </xf>
    <xf numFmtId="0" fontId="10" fillId="2" borderId="0" xfId="1" applyFont="1" applyFill="1" applyBorder="1" applyAlignment="1" applyProtection="1">
      <alignment horizontal="left" vertical="center"/>
    </xf>
    <xf numFmtId="0" fontId="10" fillId="2" borderId="19" xfId="1" applyFont="1" applyFill="1" applyBorder="1" applyAlignment="1" applyProtection="1">
      <alignment horizontal="left" vertical="center"/>
    </xf>
    <xf numFmtId="0" fontId="11" fillId="0" borderId="0" xfId="1" applyFont="1" applyFill="1" applyAlignment="1" applyProtection="1">
      <alignment horizontal="left" vertical="center"/>
    </xf>
    <xf numFmtId="0" fontId="11" fillId="0" borderId="0" xfId="1" applyFont="1" applyFill="1" applyBorder="1" applyAlignment="1" applyProtection="1">
      <alignment horizontal="left" vertical="center" wrapText="1"/>
    </xf>
    <xf numFmtId="0" fontId="11" fillId="2" borderId="12" xfId="1" applyFont="1" applyFill="1" applyBorder="1" applyAlignment="1" applyProtection="1">
      <alignment horizontal="left" vertical="center"/>
    </xf>
    <xf numFmtId="0" fontId="2" fillId="2" borderId="0" xfId="1" applyFont="1" applyFill="1" applyAlignment="1">
      <alignment vertical="center" shrinkToFit="1"/>
    </xf>
    <xf numFmtId="0" fontId="2" fillId="4" borderId="0" xfId="1" applyFont="1" applyFill="1">
      <alignment vertical="center"/>
    </xf>
    <xf numFmtId="0" fontId="2" fillId="6" borderId="0" xfId="1" applyFont="1" applyFill="1">
      <alignment vertical="center"/>
    </xf>
    <xf numFmtId="0" fontId="2" fillId="2" borderId="0" xfId="1" applyFont="1" applyFill="1" applyProtection="1">
      <alignment vertical="center"/>
    </xf>
    <xf numFmtId="0" fontId="4" fillId="2" borderId="0" xfId="1" applyFont="1" applyFill="1" applyProtection="1">
      <alignment vertical="center"/>
    </xf>
    <xf numFmtId="0" fontId="2" fillId="4" borderId="0" xfId="1" applyFont="1" applyFill="1" applyProtection="1">
      <alignment vertical="center"/>
    </xf>
    <xf numFmtId="0" fontId="4" fillId="4" borderId="0" xfId="1" applyFont="1" applyFill="1" applyProtection="1">
      <alignment vertical="center"/>
    </xf>
    <xf numFmtId="0" fontId="9" fillId="0" borderId="0" xfId="1" applyFont="1" applyAlignment="1">
      <alignment horizontal="left" vertical="center" wrapText="1"/>
    </xf>
    <xf numFmtId="0" fontId="9" fillId="0" borderId="0" xfId="1" applyFont="1" applyAlignment="1">
      <alignment horizontal="left" vertical="center" wrapText="1" shrinkToFit="1"/>
    </xf>
    <xf numFmtId="14" fontId="9" fillId="0" borderId="0" xfId="1" applyNumberFormat="1" applyFont="1" applyAlignment="1">
      <alignment horizontal="left" vertical="center" wrapText="1" shrinkToFit="1"/>
    </xf>
    <xf numFmtId="0" fontId="9" fillId="0" borderId="0" xfId="1" applyFont="1" applyAlignment="1">
      <alignment horizontal="left" vertical="center"/>
    </xf>
    <xf numFmtId="0" fontId="9" fillId="0" borderId="0" xfId="3" applyFont="1" applyAlignment="1">
      <alignment horizontal="left" vertical="center"/>
    </xf>
    <xf numFmtId="0" fontId="9" fillId="0" borderId="81" xfId="1" applyFont="1" applyBorder="1" applyAlignment="1">
      <alignment horizontal="left" vertical="center" wrapText="1"/>
    </xf>
    <xf numFmtId="0" fontId="9" fillId="0" borderId="81" xfId="1" applyFont="1" applyBorder="1" applyAlignment="1">
      <alignment horizontal="left" vertical="center" wrapText="1" shrinkToFit="1"/>
    </xf>
    <xf numFmtId="14" fontId="9" fillId="0" borderId="81" xfId="1" applyNumberFormat="1" applyFont="1" applyBorder="1" applyAlignment="1">
      <alignment horizontal="left" vertical="center" wrapText="1" shrinkToFit="1"/>
    </xf>
    <xf numFmtId="0" fontId="9" fillId="0" borderId="83" xfId="1" applyFont="1" applyBorder="1" applyAlignment="1">
      <alignment horizontal="left" vertical="center" wrapText="1" shrinkToFit="1"/>
    </xf>
    <xf numFmtId="0" fontId="9" fillId="0" borderId="84" xfId="1" applyFont="1" applyBorder="1" applyAlignment="1">
      <alignment horizontal="left" vertical="center" wrapText="1" shrinkToFit="1"/>
    </xf>
    <xf numFmtId="0" fontId="9" fillId="0" borderId="81" xfId="3" applyFont="1" applyBorder="1" applyAlignment="1">
      <alignment horizontal="left" vertical="center"/>
    </xf>
    <xf numFmtId="0" fontId="9" fillId="0" borderId="3" xfId="1" applyFont="1" applyBorder="1" applyAlignment="1">
      <alignment horizontal="left" vertical="center" wrapText="1"/>
    </xf>
    <xf numFmtId="0" fontId="9" fillId="0" borderId="3" xfId="1" applyFont="1" applyBorder="1" applyAlignment="1">
      <alignment horizontal="left" vertical="center" wrapText="1" shrinkToFit="1"/>
    </xf>
    <xf numFmtId="14" fontId="9" fillId="0" borderId="3" xfId="1" applyNumberFormat="1" applyFont="1" applyBorder="1" applyAlignment="1">
      <alignment horizontal="left" vertical="center" wrapText="1" shrinkToFit="1"/>
    </xf>
    <xf numFmtId="0" fontId="9" fillId="2" borderId="3" xfId="1" applyFont="1" applyFill="1" applyBorder="1" applyAlignment="1">
      <alignment horizontal="left" vertical="center" wrapText="1" shrinkToFit="1"/>
    </xf>
    <xf numFmtId="0" fontId="9" fillId="0" borderId="5" xfId="1" applyFont="1" applyBorder="1" applyAlignment="1">
      <alignment horizontal="left" vertical="center" wrapText="1" shrinkToFit="1"/>
    </xf>
    <xf numFmtId="0" fontId="9" fillId="0" borderId="12" xfId="1" applyFont="1" applyBorder="1" applyAlignment="1">
      <alignment horizontal="left" vertical="center" wrapText="1" shrinkToFit="1"/>
    </xf>
    <xf numFmtId="0" fontId="9" fillId="0" borderId="85" xfId="1" applyFont="1" applyBorder="1" applyAlignment="1">
      <alignment horizontal="left" vertical="center" wrapText="1" shrinkToFit="1"/>
    </xf>
    <xf numFmtId="0" fontId="9" fillId="0" borderId="86" xfId="1" applyFont="1" applyBorder="1" applyAlignment="1">
      <alignment horizontal="left" vertical="center" wrapText="1" shrinkToFit="1"/>
    </xf>
    <xf numFmtId="0" fontId="9" fillId="0" borderId="42" xfId="1" applyFont="1" applyBorder="1" applyAlignment="1">
      <alignment horizontal="left" vertical="center" wrapText="1" shrinkToFit="1"/>
    </xf>
    <xf numFmtId="0" fontId="9" fillId="0" borderId="3" xfId="1" applyFont="1" applyBorder="1" applyAlignment="1">
      <alignment horizontal="left" vertical="center"/>
    </xf>
    <xf numFmtId="0" fontId="9" fillId="0" borderId="3" xfId="3" applyFont="1" applyBorder="1" applyAlignment="1">
      <alignment horizontal="left" vertical="center"/>
    </xf>
    <xf numFmtId="0" fontId="9" fillId="5" borderId="87" xfId="1" applyFont="1" applyFill="1" applyBorder="1" applyAlignment="1">
      <alignment horizontal="left" vertical="center" shrinkToFit="1"/>
    </xf>
    <xf numFmtId="0" fontId="9" fillId="5" borderId="87" xfId="1" applyFont="1" applyFill="1" applyBorder="1" applyAlignment="1">
      <alignment horizontal="left" vertical="center"/>
    </xf>
    <xf numFmtId="0" fontId="9" fillId="5" borderId="87" xfId="1" applyFont="1" applyFill="1" applyBorder="1" applyAlignment="1">
      <alignment horizontal="left" vertical="center" wrapText="1"/>
    </xf>
    <xf numFmtId="0" fontId="9" fillId="5" borderId="88" xfId="1" applyFont="1" applyFill="1" applyBorder="1" applyAlignment="1">
      <alignment horizontal="left" vertical="center"/>
    </xf>
    <xf numFmtId="0" fontId="9" fillId="5" borderId="88" xfId="1" applyFont="1" applyFill="1" applyBorder="1" applyAlignment="1">
      <alignment horizontal="left" vertical="center" wrapText="1"/>
    </xf>
    <xf numFmtId="0" fontId="9" fillId="0" borderId="49" xfId="1" applyFont="1" applyBorder="1" applyAlignment="1">
      <alignment horizontal="left" vertical="center"/>
    </xf>
    <xf numFmtId="0" fontId="24" fillId="0" borderId="3" xfId="3" applyFont="1" applyBorder="1" applyAlignment="1">
      <alignment horizontal="left" vertical="center"/>
    </xf>
    <xf numFmtId="0" fontId="9" fillId="11" borderId="0" xfId="1" applyFont="1" applyFill="1" applyAlignment="1">
      <alignment horizontal="left" vertical="center" wrapText="1"/>
    </xf>
    <xf numFmtId="0" fontId="9" fillId="0" borderId="41" xfId="1" applyFont="1" applyBorder="1" applyAlignment="1">
      <alignment horizontal="left" vertical="center" wrapText="1"/>
    </xf>
    <xf numFmtId="0" fontId="9" fillId="5" borderId="84" xfId="1" applyFont="1" applyFill="1" applyBorder="1" applyAlignment="1">
      <alignment horizontal="left" vertical="center" wrapText="1"/>
    </xf>
    <xf numFmtId="0" fontId="9" fillId="6" borderId="95" xfId="1" applyFont="1" applyFill="1" applyBorder="1" applyAlignment="1">
      <alignment horizontal="left" vertical="center"/>
    </xf>
    <xf numFmtId="0" fontId="9" fillId="0" borderId="78" xfId="1" applyFont="1" applyBorder="1" applyAlignment="1">
      <alignment horizontal="left" vertical="center"/>
    </xf>
    <xf numFmtId="0" fontId="9" fillId="6" borderId="96" xfId="1" applyFont="1" applyFill="1" applyBorder="1" applyAlignment="1">
      <alignment horizontal="left" vertical="center"/>
    </xf>
    <xf numFmtId="0" fontId="9" fillId="6" borderId="97" xfId="1" applyFont="1" applyFill="1" applyBorder="1" applyAlignment="1">
      <alignment horizontal="left" vertical="center"/>
    </xf>
    <xf numFmtId="0" fontId="9" fillId="6" borderId="98" xfId="1" applyFont="1" applyFill="1" applyBorder="1" applyAlignment="1">
      <alignment horizontal="left" vertical="center"/>
    </xf>
    <xf numFmtId="0" fontId="9" fillId="6" borderId="92" xfId="1" applyFont="1" applyFill="1" applyBorder="1" applyAlignment="1">
      <alignment horizontal="left" vertical="center"/>
    </xf>
    <xf numFmtId="0" fontId="9" fillId="3" borderId="1" xfId="1" applyFont="1" applyFill="1" applyBorder="1" applyAlignment="1">
      <alignment horizontal="left" vertical="center" wrapText="1" shrinkToFit="1"/>
    </xf>
    <xf numFmtId="14" fontId="9" fillId="4" borderId="1" xfId="1" applyNumberFormat="1" applyFont="1" applyFill="1" applyBorder="1" applyAlignment="1">
      <alignment horizontal="left" vertical="center" wrapText="1" shrinkToFit="1"/>
    </xf>
    <xf numFmtId="14" fontId="9" fillId="0" borderId="1" xfId="1" applyNumberFormat="1" applyFont="1" applyBorder="1" applyAlignment="1">
      <alignment horizontal="left" vertical="center" wrapText="1" shrinkToFit="1"/>
    </xf>
    <xf numFmtId="0" fontId="9" fillId="0" borderId="2" xfId="1" applyFont="1" applyBorder="1" applyAlignment="1">
      <alignment horizontal="left" vertical="center" wrapText="1"/>
    </xf>
    <xf numFmtId="0" fontId="9" fillId="0" borderId="41" xfId="1" applyFont="1" applyBorder="1" applyAlignment="1">
      <alignment horizontal="left" vertical="center" wrapText="1" shrinkToFit="1"/>
    </xf>
    <xf numFmtId="0" fontId="9" fillId="0" borderId="20" xfId="1" applyFont="1" applyBorder="1" applyAlignment="1">
      <alignment horizontal="left" vertical="center" wrapText="1" shrinkToFit="1"/>
    </xf>
    <xf numFmtId="0" fontId="9" fillId="2" borderId="0" xfId="1" applyFont="1" applyFill="1" applyAlignment="1">
      <alignment horizontal="left" vertical="center"/>
    </xf>
    <xf numFmtId="0" fontId="9" fillId="0" borderId="87" xfId="1" applyFont="1" applyBorder="1" applyAlignment="1">
      <alignment horizontal="left" vertical="center" wrapText="1"/>
    </xf>
    <xf numFmtId="0" fontId="9" fillId="0" borderId="88" xfId="1" applyFont="1" applyBorder="1" applyAlignment="1">
      <alignment horizontal="left" vertical="center" wrapText="1"/>
    </xf>
    <xf numFmtId="0" fontId="9" fillId="0" borderId="99" xfId="1" applyFont="1" applyBorder="1" applyAlignment="1">
      <alignment horizontal="left" vertical="center" wrapText="1" shrinkToFit="1"/>
    </xf>
    <xf numFmtId="14" fontId="9" fillId="2" borderId="13" xfId="1" applyNumberFormat="1" applyFont="1" applyFill="1" applyBorder="1" applyAlignment="1">
      <alignment horizontal="left" vertical="center" wrapText="1"/>
    </xf>
    <xf numFmtId="14" fontId="9" fillId="0" borderId="3" xfId="1" applyNumberFormat="1" applyFont="1" applyBorder="1" applyAlignment="1">
      <alignment horizontal="left" vertical="center" wrapText="1"/>
    </xf>
    <xf numFmtId="14" fontId="9" fillId="0" borderId="5" xfId="1" applyNumberFormat="1" applyFont="1" applyBorder="1" applyAlignment="1">
      <alignment horizontal="left" vertical="center"/>
    </xf>
    <xf numFmtId="14" fontId="9" fillId="2" borderId="3" xfId="1" applyNumberFormat="1" applyFont="1" applyFill="1" applyBorder="1" applyAlignment="1">
      <alignment horizontal="left" vertical="center" wrapText="1"/>
    </xf>
    <xf numFmtId="0" fontId="9" fillId="0" borderId="20" xfId="1" applyFont="1" applyBorder="1" applyAlignment="1">
      <alignment horizontal="left" vertical="center"/>
    </xf>
    <xf numFmtId="0" fontId="9" fillId="2" borderId="5" xfId="1" applyFont="1" applyFill="1" applyBorder="1" applyAlignment="1">
      <alignment horizontal="left" vertical="center"/>
    </xf>
    <xf numFmtId="0" fontId="9" fillId="0" borderId="13" xfId="1" applyFont="1" applyBorder="1" applyAlignment="1">
      <alignment horizontal="left" vertical="center"/>
    </xf>
    <xf numFmtId="0" fontId="9" fillId="0" borderId="5" xfId="1" applyFont="1" applyBorder="1" applyAlignment="1">
      <alignment horizontal="left" vertical="center"/>
    </xf>
    <xf numFmtId="0" fontId="9" fillId="0" borderId="20" xfId="1" applyFont="1" applyBorder="1" applyAlignment="1">
      <alignment horizontal="left" vertical="center" wrapText="1"/>
    </xf>
    <xf numFmtId="14" fontId="9" fillId="0" borderId="5" xfId="1" applyNumberFormat="1" applyFont="1" applyBorder="1" applyAlignment="1">
      <alignment horizontal="left" vertical="center" wrapText="1"/>
    </xf>
    <xf numFmtId="0" fontId="9" fillId="2" borderId="13" xfId="1" applyFont="1" applyFill="1" applyBorder="1" applyAlignment="1">
      <alignment horizontal="left" vertical="center" wrapText="1"/>
    </xf>
    <xf numFmtId="0" fontId="9" fillId="2" borderId="3" xfId="1" applyFont="1" applyFill="1" applyBorder="1" applyAlignment="1">
      <alignment horizontal="left" vertical="center" wrapText="1"/>
    </xf>
    <xf numFmtId="0" fontId="9" fillId="2" borderId="5" xfId="1" applyFont="1" applyFill="1" applyBorder="1" applyAlignment="1">
      <alignment horizontal="left" vertical="center" wrapText="1"/>
    </xf>
    <xf numFmtId="0" fontId="9" fillId="2" borderId="20" xfId="1" applyFont="1" applyFill="1" applyBorder="1" applyAlignment="1">
      <alignment horizontal="left" vertical="center" wrapText="1"/>
    </xf>
    <xf numFmtId="0" fontId="9" fillId="2" borderId="20" xfId="3" applyFont="1" applyFill="1" applyBorder="1" applyAlignment="1">
      <alignment horizontal="left" vertical="center"/>
    </xf>
    <xf numFmtId="0" fontId="9" fillId="2" borderId="3" xfId="3" applyFont="1" applyFill="1" applyBorder="1" applyAlignment="1">
      <alignment horizontal="left" vertical="center"/>
    </xf>
    <xf numFmtId="0" fontId="9" fillId="0" borderId="19" xfId="3" applyFont="1" applyBorder="1" applyAlignment="1">
      <alignment horizontal="left" vertical="center"/>
    </xf>
    <xf numFmtId="0" fontId="24" fillId="0" borderId="3" xfId="3" applyFont="1" applyBorder="1" applyAlignment="1">
      <alignment horizontal="left" vertical="center" shrinkToFit="1"/>
    </xf>
    <xf numFmtId="0" fontId="9" fillId="0" borderId="44" xfId="1" applyFont="1" applyBorder="1" applyAlignment="1">
      <alignment horizontal="center" vertical="center" wrapText="1" shrinkToFit="1"/>
    </xf>
    <xf numFmtId="0" fontId="6" fillId="0" borderId="0" xfId="1" applyFont="1" applyAlignment="1">
      <alignment horizontal="left" vertical="center"/>
    </xf>
    <xf numFmtId="0" fontId="4" fillId="2" borderId="0" xfId="1" applyFont="1" applyFill="1">
      <alignment vertical="center"/>
    </xf>
    <xf numFmtId="0" fontId="4" fillId="4" borderId="0" xfId="1" applyFont="1" applyFill="1">
      <alignment vertical="center"/>
    </xf>
    <xf numFmtId="0" fontId="13" fillId="0" borderId="0" xfId="1" applyFont="1" applyAlignment="1">
      <alignment horizontal="left" vertical="center" wrapText="1"/>
    </xf>
    <xf numFmtId="0" fontId="25" fillId="0" borderId="0" xfId="1" applyFont="1" applyAlignment="1">
      <alignment horizontal="center" vertical="center"/>
    </xf>
    <xf numFmtId="0" fontId="25" fillId="2" borderId="109" xfId="1" applyFont="1" applyFill="1" applyBorder="1" applyAlignment="1" applyProtection="1">
      <alignment horizontal="center" vertical="center"/>
    </xf>
    <xf numFmtId="0" fontId="25" fillId="2" borderId="110" xfId="1" applyFont="1" applyFill="1" applyBorder="1" applyAlignment="1" applyProtection="1">
      <alignment horizontal="center" vertical="center"/>
    </xf>
    <xf numFmtId="0" fontId="25" fillId="2" borderId="111" xfId="1" applyFont="1" applyFill="1" applyBorder="1" applyAlignment="1" applyProtection="1">
      <alignment horizontal="center" vertical="center"/>
    </xf>
    <xf numFmtId="0" fontId="25" fillId="2" borderId="0" xfId="1" applyFont="1" applyFill="1" applyBorder="1" applyAlignment="1" applyProtection="1">
      <alignment horizontal="center" vertical="center"/>
    </xf>
    <xf numFmtId="0" fontId="25" fillId="2" borderId="12" xfId="1" applyFont="1" applyFill="1" applyBorder="1" applyAlignment="1">
      <alignment vertical="center"/>
    </xf>
    <xf numFmtId="0" fontId="25" fillId="2" borderId="41" xfId="1" applyFont="1" applyFill="1" applyBorder="1" applyAlignment="1">
      <alignment vertical="center"/>
    </xf>
    <xf numFmtId="0" fontId="25" fillId="2" borderId="108" xfId="1" applyFont="1" applyFill="1" applyBorder="1" applyAlignment="1" applyProtection="1">
      <alignment horizontal="center" vertical="center"/>
    </xf>
    <xf numFmtId="0" fontId="26" fillId="2" borderId="20" xfId="1" applyFont="1" applyFill="1" applyBorder="1" applyAlignment="1">
      <alignment horizontal="center" vertical="center"/>
    </xf>
    <xf numFmtId="0" fontId="27" fillId="0" borderId="0" xfId="1" applyFont="1" applyAlignment="1">
      <alignment horizontal="center" vertical="center"/>
    </xf>
    <xf numFmtId="0" fontId="18" fillId="0" borderId="0" xfId="1" applyFont="1" applyAlignment="1">
      <alignment horizontal="center" vertical="center"/>
    </xf>
    <xf numFmtId="0" fontId="18" fillId="0" borderId="105" xfId="1" applyFont="1" applyBorder="1" applyAlignment="1">
      <alignment horizontal="left" vertical="center"/>
    </xf>
    <xf numFmtId="0" fontId="18" fillId="0" borderId="29" xfId="1" applyFont="1" applyBorder="1" applyAlignment="1">
      <alignment horizontal="left" vertical="center"/>
    </xf>
    <xf numFmtId="0" fontId="18" fillId="0" borderId="29" xfId="1" applyFont="1" applyBorder="1" applyAlignment="1">
      <alignment horizontal="center" vertical="center"/>
    </xf>
    <xf numFmtId="0" fontId="18" fillId="0" borderId="29" xfId="1" applyFont="1" applyBorder="1">
      <alignment vertical="center"/>
    </xf>
    <xf numFmtId="0" fontId="2" fillId="0" borderId="0" xfId="1" applyBorder="1" applyAlignment="1" applyProtection="1">
      <alignment vertical="center"/>
      <protection locked="0"/>
    </xf>
    <xf numFmtId="0" fontId="2" fillId="0" borderId="34" xfId="1" applyBorder="1" applyAlignment="1" applyProtection="1">
      <alignment vertical="center"/>
      <protection locked="0"/>
    </xf>
    <xf numFmtId="0" fontId="1" fillId="0" borderId="0" xfId="4">
      <alignment vertical="center"/>
    </xf>
    <xf numFmtId="0" fontId="1" fillId="0" borderId="90" xfId="4" applyFont="1" applyBorder="1">
      <alignment vertical="center"/>
    </xf>
    <xf numFmtId="0" fontId="2" fillId="0" borderId="90" xfId="1" applyBorder="1">
      <alignment vertical="center"/>
    </xf>
    <xf numFmtId="0" fontId="1" fillId="0" borderId="90" xfId="4" applyBorder="1">
      <alignment vertical="center"/>
    </xf>
    <xf numFmtId="0" fontId="1" fillId="0" borderId="94" xfId="4" applyFont="1" applyBorder="1">
      <alignment vertical="center"/>
    </xf>
    <xf numFmtId="0" fontId="2" fillId="0" borderId="94" xfId="1" applyBorder="1">
      <alignment vertical="center"/>
    </xf>
    <xf numFmtId="0" fontId="1" fillId="0" borderId="94" xfId="4" applyBorder="1">
      <alignment vertical="center"/>
    </xf>
    <xf numFmtId="0" fontId="1" fillId="0" borderId="93" xfId="4" applyFont="1" applyBorder="1">
      <alignment vertical="center"/>
    </xf>
    <xf numFmtId="0" fontId="2" fillId="0" borderId="93" xfId="1" applyBorder="1">
      <alignment vertical="center"/>
    </xf>
    <xf numFmtId="0" fontId="1" fillId="0" borderId="93" xfId="4" applyBorder="1">
      <alignment vertical="center"/>
    </xf>
    <xf numFmtId="0" fontId="2" fillId="0" borderId="0" xfId="5"/>
    <xf numFmtId="0" fontId="0" fillId="0" borderId="93" xfId="4" applyFont="1" applyBorder="1">
      <alignment vertical="center"/>
    </xf>
    <xf numFmtId="0" fontId="0" fillId="0" borderId="90" xfId="4" applyFont="1" applyBorder="1">
      <alignment vertical="center"/>
    </xf>
    <xf numFmtId="0" fontId="2" fillId="0" borderId="0" xfId="1" applyFont="1" applyAlignment="1">
      <alignment horizontal="center" vertical="center" wrapText="1"/>
    </xf>
    <xf numFmtId="0" fontId="2" fillId="0" borderId="0" xfId="1" applyFont="1" applyAlignment="1">
      <alignment horizontal="left" vertical="center" wrapText="1"/>
    </xf>
    <xf numFmtId="0" fontId="2" fillId="0" borderId="19" xfId="1" applyFont="1" applyBorder="1">
      <alignment vertical="center"/>
    </xf>
    <xf numFmtId="0" fontId="2" fillId="2" borderId="0" xfId="1" applyFont="1" applyFill="1" applyAlignment="1">
      <alignment vertical="center" wrapText="1"/>
    </xf>
    <xf numFmtId="0" fontId="2" fillId="2" borderId="40" xfId="1" applyFont="1" applyFill="1" applyBorder="1" applyAlignment="1">
      <alignment vertical="center" wrapText="1"/>
    </xf>
    <xf numFmtId="0" fontId="2" fillId="0" borderId="0" xfId="1" applyFont="1" applyProtection="1">
      <alignment vertical="center"/>
      <protection locked="0"/>
    </xf>
    <xf numFmtId="0" fontId="2" fillId="2" borderId="19" xfId="1" applyFont="1" applyFill="1" applyBorder="1">
      <alignment vertical="center"/>
    </xf>
    <xf numFmtId="0" fontId="2" fillId="0" borderId="3" xfId="1" applyFont="1" applyBorder="1">
      <alignment vertical="center"/>
    </xf>
    <xf numFmtId="0" fontId="2" fillId="2" borderId="3" xfId="1" applyFont="1" applyFill="1" applyBorder="1">
      <alignment vertical="center"/>
    </xf>
    <xf numFmtId="0" fontId="2" fillId="2" borderId="19" xfId="1" applyFont="1" applyFill="1" applyBorder="1" applyAlignment="1">
      <alignment horizontal="left" vertical="center" wrapText="1"/>
    </xf>
    <xf numFmtId="0" fontId="2" fillId="2" borderId="0" xfId="1" applyFont="1" applyFill="1" applyAlignment="1">
      <alignment horizontal="left" vertical="center" wrapText="1"/>
    </xf>
    <xf numFmtId="0" fontId="2" fillId="0" borderId="19" xfId="1" applyFont="1" applyBorder="1" applyAlignment="1">
      <alignment horizontal="left" vertical="center"/>
    </xf>
    <xf numFmtId="0" fontId="2" fillId="0" borderId="3" xfId="1" applyFont="1" applyBorder="1" applyAlignment="1">
      <alignment horizontal="left" vertical="center" wrapText="1"/>
    </xf>
    <xf numFmtId="0" fontId="2" fillId="2" borderId="3" xfId="1" applyFont="1" applyFill="1" applyBorder="1" applyAlignment="1">
      <alignment horizontal="left" vertical="center" wrapText="1"/>
    </xf>
    <xf numFmtId="0" fontId="2" fillId="0" borderId="5" xfId="1" applyFont="1" applyBorder="1" applyAlignment="1">
      <alignment horizontal="left" vertical="center"/>
    </xf>
    <xf numFmtId="0" fontId="2" fillId="2" borderId="5" xfId="1" applyFont="1" applyFill="1" applyBorder="1" applyAlignment="1">
      <alignment horizontal="left" vertical="center"/>
    </xf>
    <xf numFmtId="0" fontId="2" fillId="0" borderId="100" xfId="1" applyFont="1" applyBorder="1" applyAlignment="1">
      <alignment horizontal="left" vertical="center" wrapText="1"/>
    </xf>
    <xf numFmtId="0" fontId="2" fillId="2" borderId="19" xfId="1" applyFont="1" applyFill="1" applyBorder="1" applyAlignment="1">
      <alignment horizontal="left" vertical="center"/>
    </xf>
    <xf numFmtId="0" fontId="2" fillId="0" borderId="0" xfId="1" quotePrefix="1" applyFont="1" applyAlignment="1">
      <alignment horizontal="left" vertical="center"/>
    </xf>
    <xf numFmtId="0" fontId="2" fillId="2" borderId="3" xfId="1" applyFont="1" applyFill="1" applyBorder="1" applyAlignment="1">
      <alignment horizontal="left" vertical="center"/>
    </xf>
    <xf numFmtId="0" fontId="2" fillId="0" borderId="100" xfId="1" applyFont="1" applyBorder="1" applyAlignment="1">
      <alignment horizontal="center" vertical="center" wrapText="1"/>
    </xf>
    <xf numFmtId="0" fontId="2" fillId="2" borderId="11" xfId="1" applyFont="1" applyFill="1" applyBorder="1" applyAlignment="1">
      <alignment horizontal="left" vertical="center" wrapText="1"/>
    </xf>
    <xf numFmtId="0" fontId="2" fillId="3" borderId="0" xfId="1" applyFont="1" applyFill="1">
      <alignment vertical="center"/>
    </xf>
    <xf numFmtId="0" fontId="2" fillId="0" borderId="34" xfId="1" applyFont="1" applyBorder="1">
      <alignment vertical="center"/>
    </xf>
    <xf numFmtId="0" fontId="2" fillId="0" borderId="2" xfId="1" applyFont="1" applyBorder="1">
      <alignment vertical="center"/>
    </xf>
    <xf numFmtId="0" fontId="2" fillId="2" borderId="2" xfId="1" applyFont="1" applyFill="1" applyBorder="1" applyAlignment="1">
      <alignment horizontal="left" vertical="center" wrapText="1"/>
    </xf>
    <xf numFmtId="0" fontId="2" fillId="2" borderId="81" xfId="1" applyFont="1" applyFill="1" applyBorder="1" applyAlignment="1">
      <alignment horizontal="left" vertical="center"/>
    </xf>
    <xf numFmtId="0" fontId="2" fillId="2" borderId="0" xfId="1" applyFont="1" applyFill="1" applyBorder="1" applyAlignment="1">
      <alignment horizontal="left" vertical="center" wrapText="1"/>
    </xf>
    <xf numFmtId="0" fontId="2" fillId="0" borderId="0" xfId="1" applyFont="1" applyAlignment="1">
      <alignment horizontal="left" vertical="center" wrapText="1"/>
    </xf>
    <xf numFmtId="0" fontId="0" fillId="0" borderId="94" xfId="4" applyFont="1" applyBorder="1">
      <alignment vertical="center"/>
    </xf>
    <xf numFmtId="0" fontId="18" fillId="0" borderId="80" xfId="1" applyFont="1" applyBorder="1" applyAlignment="1" applyProtection="1">
      <alignment vertical="center"/>
      <protection locked="0"/>
    </xf>
    <xf numFmtId="0" fontId="2" fillId="0" borderId="106" xfId="1" applyBorder="1" applyAlignment="1" applyProtection="1">
      <alignment vertical="center"/>
      <protection locked="0"/>
    </xf>
    <xf numFmtId="0" fontId="2" fillId="0" borderId="0" xfId="1" applyFont="1" applyAlignment="1">
      <alignment horizontal="left" vertical="center" wrapText="1"/>
    </xf>
    <xf numFmtId="0" fontId="10" fillId="0" borderId="0" xfId="0" applyFont="1">
      <alignment vertical="center"/>
    </xf>
    <xf numFmtId="0" fontId="0" fillId="0" borderId="0" xfId="0" applyAlignment="1">
      <alignment vertical="center" wrapText="1"/>
    </xf>
    <xf numFmtId="0" fontId="10" fillId="2" borderId="0" xfId="0" applyFont="1" applyFill="1">
      <alignment vertical="center"/>
    </xf>
    <xf numFmtId="0" fontId="11" fillId="2" borderId="19" xfId="0" applyFont="1" applyFill="1" applyBorder="1" applyAlignment="1">
      <alignment horizontal="left" vertical="center"/>
    </xf>
    <xf numFmtId="0" fontId="11" fillId="2" borderId="0" xfId="0" applyFont="1" applyFill="1" applyAlignment="1">
      <alignment horizontal="left" vertical="center"/>
    </xf>
    <xf numFmtId="0" fontId="11" fillId="0" borderId="0" xfId="0" applyFont="1">
      <alignment vertical="center"/>
    </xf>
    <xf numFmtId="0" fontId="11" fillId="2" borderId="0" xfId="0" applyFont="1" applyFill="1">
      <alignment vertical="center"/>
    </xf>
    <xf numFmtId="0" fontId="10" fillId="2" borderId="19" xfId="0" applyFont="1" applyFill="1" applyBorder="1" applyAlignment="1">
      <alignment horizontal="left" vertical="center"/>
    </xf>
    <xf numFmtId="0" fontId="10" fillId="2" borderId="0" xfId="0" applyFont="1" applyFill="1" applyAlignment="1">
      <alignment horizontal="left" vertical="center"/>
    </xf>
    <xf numFmtId="0" fontId="0" fillId="2" borderId="0" xfId="0" applyFill="1">
      <alignment vertical="center"/>
    </xf>
    <xf numFmtId="0" fontId="0" fillId="0" borderId="0" xfId="0" applyAlignment="1">
      <alignment horizontal="left" vertical="center" wrapText="1"/>
    </xf>
    <xf numFmtId="0" fontId="0" fillId="0" borderId="0" xfId="0" applyAlignment="1">
      <alignment horizontal="left" vertical="center"/>
    </xf>
    <xf numFmtId="49" fontId="11" fillId="0" borderId="3" xfId="0" applyNumberFormat="1" applyFont="1" applyBorder="1" applyAlignment="1">
      <alignment vertical="center" shrinkToFit="1"/>
    </xf>
    <xf numFmtId="0" fontId="0" fillId="7" borderId="19" xfId="0" applyFill="1" applyBorder="1" applyAlignment="1">
      <alignment horizontal="left" vertical="center"/>
    </xf>
    <xf numFmtId="0" fontId="0" fillId="7" borderId="0" xfId="0" applyFill="1" applyAlignment="1">
      <alignment horizontal="left" vertical="center"/>
    </xf>
    <xf numFmtId="0" fontId="0" fillId="7" borderId="2" xfId="0" applyFill="1" applyBorder="1" applyAlignment="1">
      <alignment horizontal="left" vertical="center"/>
    </xf>
    <xf numFmtId="0" fontId="0" fillId="7" borderId="11" xfId="0" applyFill="1" applyBorder="1" applyAlignment="1">
      <alignment horizontal="left" vertical="center"/>
    </xf>
    <xf numFmtId="0" fontId="0" fillId="0" borderId="130" xfId="0" applyBorder="1">
      <alignment vertical="center"/>
    </xf>
    <xf numFmtId="0" fontId="0" fillId="0" borderId="86" xfId="0" applyBorder="1">
      <alignment vertical="center"/>
    </xf>
    <xf numFmtId="0" fontId="0" fillId="0" borderId="131" xfId="0" applyBorder="1">
      <alignment vertical="center"/>
    </xf>
    <xf numFmtId="0" fontId="11" fillId="2" borderId="0" xfId="1" applyFont="1" applyFill="1" applyAlignment="1">
      <alignment horizontal="left" vertical="center"/>
    </xf>
    <xf numFmtId="0" fontId="11" fillId="2" borderId="0" xfId="1" applyFont="1" applyFill="1" applyBorder="1" applyAlignment="1">
      <alignment horizontal="left" vertical="center"/>
    </xf>
    <xf numFmtId="0" fontId="2" fillId="0" borderId="0" xfId="1">
      <alignment vertical="center"/>
    </xf>
    <xf numFmtId="0" fontId="11" fillId="2" borderId="55" xfId="1" applyFont="1" applyFill="1" applyBorder="1" applyAlignment="1">
      <alignment horizontal="left" vertical="center"/>
    </xf>
    <xf numFmtId="0" fontId="11" fillId="2" borderId="71" xfId="1" applyFont="1" applyFill="1" applyBorder="1" applyAlignment="1">
      <alignment horizontal="left" vertical="center"/>
    </xf>
    <xf numFmtId="0" fontId="2" fillId="0" borderId="0" xfId="1" applyFont="1" applyBorder="1">
      <alignment vertical="center"/>
    </xf>
    <xf numFmtId="14" fontId="9" fillId="0" borderId="106" xfId="1" applyNumberFormat="1" applyFont="1" applyBorder="1" applyAlignment="1">
      <alignment horizontal="left" vertical="center" wrapText="1" shrinkToFit="1"/>
    </xf>
    <xf numFmtId="0" fontId="9" fillId="3" borderId="122" xfId="1" applyFont="1" applyFill="1" applyBorder="1" applyAlignment="1">
      <alignment horizontal="left" vertical="center" wrapText="1" shrinkToFit="1"/>
    </xf>
    <xf numFmtId="14" fontId="9" fillId="4" borderId="122" xfId="1" applyNumberFormat="1" applyFont="1" applyFill="1" applyBorder="1" applyAlignment="1">
      <alignment horizontal="left" vertical="center" wrapText="1" shrinkToFit="1"/>
    </xf>
    <xf numFmtId="14" fontId="9" fillId="4" borderId="106" xfId="1" applyNumberFormat="1" applyFont="1" applyFill="1" applyBorder="1" applyAlignment="1">
      <alignment horizontal="left" vertical="center" wrapText="1" shrinkToFit="1"/>
    </xf>
    <xf numFmtId="0" fontId="9" fillId="3" borderId="106" xfId="1" applyFont="1" applyFill="1" applyBorder="1" applyAlignment="1">
      <alignment horizontal="left" vertical="center" wrapText="1" shrinkToFit="1"/>
    </xf>
    <xf numFmtId="0" fontId="9" fillId="0" borderId="19" xfId="1" applyFont="1" applyBorder="1" applyAlignment="1">
      <alignment horizontal="left" vertical="center" wrapText="1"/>
    </xf>
    <xf numFmtId="0" fontId="9" fillId="0" borderId="0" xfId="1" applyFont="1" applyBorder="1" applyAlignment="1">
      <alignment horizontal="left" vertical="center" wrapText="1"/>
    </xf>
    <xf numFmtId="14" fontId="9" fillId="0" borderId="0" xfId="1" applyNumberFormat="1" applyFont="1" applyBorder="1" applyAlignment="1">
      <alignment horizontal="left" vertical="center" wrapText="1" shrinkToFit="1"/>
    </xf>
    <xf numFmtId="0" fontId="9" fillId="3" borderId="0" xfId="1" applyFont="1" applyFill="1" applyBorder="1" applyAlignment="1">
      <alignment horizontal="left" vertical="center" wrapText="1" shrinkToFit="1"/>
    </xf>
    <xf numFmtId="14" fontId="9" fillId="4" borderId="0" xfId="1" applyNumberFormat="1" applyFont="1" applyFill="1" applyBorder="1" applyAlignment="1">
      <alignment horizontal="left" vertical="center" wrapText="1" shrinkToFit="1"/>
    </xf>
    <xf numFmtId="0" fontId="2" fillId="2" borderId="2" xfId="1" applyFill="1" applyBorder="1" applyAlignment="1">
      <alignment horizontal="left" vertical="center"/>
    </xf>
    <xf numFmtId="0" fontId="2" fillId="2" borderId="11" xfId="1" applyFill="1" applyBorder="1" applyAlignment="1">
      <alignment horizontal="left" vertical="center"/>
    </xf>
    <xf numFmtId="0" fontId="11" fillId="7" borderId="0" xfId="1" applyFont="1" applyFill="1" applyBorder="1" applyAlignment="1">
      <alignment horizontal="left" vertical="center" wrapText="1"/>
    </xf>
    <xf numFmtId="0" fontId="2" fillId="2" borderId="19" xfId="1" applyFill="1" applyBorder="1" applyAlignment="1">
      <alignment vertical="center" wrapText="1"/>
    </xf>
    <xf numFmtId="0" fontId="2" fillId="2" borderId="0" xfId="1" applyFill="1" applyAlignment="1">
      <alignment vertical="center" wrapText="1"/>
    </xf>
    <xf numFmtId="0" fontId="2" fillId="2" borderId="40" xfId="1" applyFill="1" applyBorder="1" applyAlignment="1">
      <alignment vertical="center" wrapText="1"/>
    </xf>
    <xf numFmtId="0" fontId="2" fillId="0" borderId="0" xfId="1" applyProtection="1">
      <alignment vertical="center"/>
      <protection locked="0"/>
    </xf>
    <xf numFmtId="0" fontId="2" fillId="2" borderId="19" xfId="1" applyFill="1" applyBorder="1">
      <alignment vertical="center"/>
    </xf>
    <xf numFmtId="0" fontId="2" fillId="2" borderId="0" xfId="1" applyFill="1" applyAlignment="1">
      <alignment horizontal="center" vertical="center" wrapText="1"/>
    </xf>
    <xf numFmtId="0" fontId="2" fillId="0" borderId="81" xfId="1" applyBorder="1" applyAlignment="1">
      <alignment vertical="center" shrinkToFit="1"/>
    </xf>
    <xf numFmtId="0" fontId="2" fillId="0" borderId="3" xfId="1" applyBorder="1">
      <alignment vertical="center"/>
    </xf>
    <xf numFmtId="0" fontId="2" fillId="2" borderId="3" xfId="1" applyFill="1" applyBorder="1">
      <alignment vertical="center"/>
    </xf>
    <xf numFmtId="0" fontId="2" fillId="2" borderId="62" xfId="1" applyFill="1" applyBorder="1">
      <alignment vertical="center"/>
    </xf>
    <xf numFmtId="178" fontId="2" fillId="2" borderId="0" xfId="1" applyNumberFormat="1" applyFill="1" applyAlignment="1">
      <alignment vertical="center" wrapText="1"/>
    </xf>
    <xf numFmtId="0" fontId="2" fillId="8" borderId="0" xfId="1" applyFont="1" applyFill="1">
      <alignment vertical="center"/>
    </xf>
    <xf numFmtId="0" fontId="11" fillId="2" borderId="34" xfId="1" applyFont="1" applyFill="1" applyBorder="1" applyAlignment="1">
      <alignment horizontal="left" vertical="center"/>
    </xf>
    <xf numFmtId="0" fontId="2" fillId="2" borderId="0" xfId="1" applyFont="1" applyFill="1" applyBorder="1" applyAlignment="1">
      <alignment horizontal="center" vertical="center"/>
    </xf>
    <xf numFmtId="0" fontId="2" fillId="2" borderId="34" xfId="1" applyFont="1" applyFill="1" applyBorder="1" applyAlignment="1">
      <alignment horizontal="center" vertical="center"/>
    </xf>
    <xf numFmtId="0" fontId="11" fillId="2" borderId="0" xfId="1" applyFont="1" applyFill="1" applyBorder="1" applyAlignment="1">
      <alignment horizontal="center" vertical="center"/>
    </xf>
    <xf numFmtId="0" fontId="9" fillId="0" borderId="0" xfId="1" applyFont="1" applyBorder="1" applyAlignment="1" applyProtection="1">
      <alignment vertical="center" shrinkToFit="1"/>
    </xf>
    <xf numFmtId="0" fontId="9" fillId="0" borderId="0" xfId="1" applyNumberFormat="1" applyFont="1" applyBorder="1" applyAlignment="1" applyProtection="1">
      <alignment horizontal="left" vertical="center" shrinkToFit="1"/>
    </xf>
    <xf numFmtId="0" fontId="11" fillId="0" borderId="3" xfId="1" applyFont="1" applyBorder="1">
      <alignment vertical="center"/>
    </xf>
    <xf numFmtId="0" fontId="0" fillId="0" borderId="3" xfId="4" applyFont="1" applyBorder="1">
      <alignment vertical="center"/>
    </xf>
    <xf numFmtId="0" fontId="1" fillId="0" borderId="3" xfId="4" applyBorder="1">
      <alignment vertical="center"/>
    </xf>
    <xf numFmtId="0" fontId="2" fillId="2" borderId="29" xfId="1" applyFill="1" applyBorder="1" applyAlignment="1">
      <alignment horizontal="left" vertical="center"/>
    </xf>
    <xf numFmtId="0" fontId="2" fillId="0" borderId="0" xfId="1">
      <alignment vertical="center"/>
    </xf>
    <xf numFmtId="0" fontId="0" fillId="0" borderId="3" xfId="0" applyBorder="1">
      <alignment vertical="center"/>
    </xf>
    <xf numFmtId="183" fontId="0" fillId="0" borderId="3" xfId="0" applyNumberFormat="1" applyBorder="1" applyAlignment="1">
      <alignment vertical="center" shrinkToFit="1"/>
    </xf>
    <xf numFmtId="0" fontId="0" fillId="0" borderId="0" xfId="0" applyFont="1" applyFill="1" applyProtection="1">
      <alignment vertical="center"/>
    </xf>
    <xf numFmtId="0" fontId="10" fillId="0" borderId="0" xfId="0" applyFont="1" applyFill="1" applyProtection="1">
      <alignment vertical="center"/>
    </xf>
    <xf numFmtId="0" fontId="10" fillId="0" borderId="20" xfId="0" applyFont="1" applyBorder="1" applyProtection="1">
      <alignment vertical="center"/>
    </xf>
    <xf numFmtId="0" fontId="10" fillId="0" borderId="41" xfId="0" applyFont="1" applyBorder="1" applyProtection="1">
      <alignment vertical="center"/>
    </xf>
    <xf numFmtId="0" fontId="10" fillId="0" borderId="12" xfId="0" applyFont="1" applyBorder="1" applyProtection="1">
      <alignment vertical="center"/>
    </xf>
    <xf numFmtId="0" fontId="0" fillId="0" borderId="0" xfId="0" applyFont="1" applyProtection="1">
      <alignment vertical="center"/>
    </xf>
    <xf numFmtId="0" fontId="0" fillId="0" borderId="0" xfId="0" applyNumberFormat="1" applyFont="1" applyProtection="1">
      <alignment vertical="center"/>
    </xf>
    <xf numFmtId="0" fontId="13" fillId="0" borderId="134" xfId="0" applyFont="1" applyBorder="1" applyProtection="1">
      <alignment vertical="center"/>
      <protection locked="0"/>
    </xf>
    <xf numFmtId="0" fontId="13" fillId="0" borderId="0" xfId="0" applyFont="1" applyProtection="1">
      <alignment vertical="center"/>
    </xf>
    <xf numFmtId="0" fontId="11" fillId="0" borderId="0" xfId="0" applyFont="1" applyProtection="1">
      <alignment vertical="center"/>
    </xf>
    <xf numFmtId="0" fontId="0" fillId="0" borderId="0" xfId="0" applyFont="1" applyAlignment="1" applyProtection="1">
      <alignment vertical="center"/>
    </xf>
    <xf numFmtId="49" fontId="11" fillId="0" borderId="29" xfId="0" applyNumberFormat="1" applyFont="1" applyFill="1" applyBorder="1" applyAlignment="1" applyProtection="1">
      <alignment vertical="center" shrinkToFit="1"/>
    </xf>
    <xf numFmtId="0" fontId="0" fillId="0" borderId="0" xfId="0" applyNumberFormat="1" applyFont="1" applyFill="1" applyProtection="1">
      <alignment vertical="center"/>
    </xf>
    <xf numFmtId="0" fontId="18" fillId="0" borderId="0" xfId="0" applyFont="1" applyFill="1" applyProtection="1">
      <alignment vertical="center"/>
    </xf>
    <xf numFmtId="0" fontId="11" fillId="0" borderId="3" xfId="0" applyFont="1" applyBorder="1" applyProtection="1">
      <alignment vertical="center"/>
      <protection locked="0"/>
    </xf>
    <xf numFmtId="0" fontId="0" fillId="0" borderId="0" xfId="0" applyFont="1" applyFill="1" applyAlignment="1" applyProtection="1">
      <alignment vertical="center"/>
    </xf>
    <xf numFmtId="0" fontId="11" fillId="0" borderId="0" xfId="0" applyFont="1" applyFill="1" applyProtection="1">
      <alignment vertical="center"/>
    </xf>
    <xf numFmtId="0" fontId="0" fillId="0" borderId="3" xfId="0" applyFont="1" applyBorder="1" applyProtection="1">
      <alignment vertical="center"/>
    </xf>
    <xf numFmtId="0" fontId="0" fillId="0" borderId="0" xfId="0" applyFont="1" applyFill="1" applyBorder="1" applyAlignment="1" applyProtection="1">
      <alignment vertical="center"/>
    </xf>
    <xf numFmtId="0" fontId="49" fillId="0" borderId="0" xfId="0" applyFont="1">
      <alignment vertical="center"/>
    </xf>
    <xf numFmtId="0" fontId="50" fillId="0" borderId="0" xfId="0" applyFont="1">
      <alignment vertical="center"/>
    </xf>
    <xf numFmtId="49" fontId="49" fillId="0" borderId="3" xfId="0" applyNumberFormat="1" applyFont="1" applyBorder="1">
      <alignment vertical="center"/>
    </xf>
    <xf numFmtId="0" fontId="16" fillId="0" borderId="0" xfId="1" applyFont="1">
      <alignment vertical="center"/>
    </xf>
    <xf numFmtId="0" fontId="49" fillId="0" borderId="3" xfId="1" applyFont="1" applyBorder="1">
      <alignment vertical="center"/>
    </xf>
    <xf numFmtId="0" fontId="49" fillId="0" borderId="3" xfId="1" applyFont="1" applyBorder="1" applyAlignment="1">
      <alignment horizontal="left" vertical="center"/>
    </xf>
    <xf numFmtId="0" fontId="16" fillId="0" borderId="3" xfId="1" applyFont="1" applyBorder="1" applyAlignment="1">
      <alignment horizontal="left" vertical="center"/>
    </xf>
    <xf numFmtId="0" fontId="16" fillId="3" borderId="0" xfId="1" applyFont="1" applyFill="1" applyProtection="1">
      <alignment vertical="center"/>
    </xf>
    <xf numFmtId="0" fontId="16" fillId="0" borderId="0" xfId="1" applyFont="1" applyFill="1" applyAlignment="1" applyProtection="1">
      <alignment horizontal="left" vertical="center"/>
    </xf>
    <xf numFmtId="0" fontId="11" fillId="2" borderId="41" xfId="1" applyFont="1" applyFill="1" applyBorder="1" applyAlignment="1">
      <alignment horizontal="left" vertical="center"/>
    </xf>
    <xf numFmtId="0" fontId="1" fillId="13" borderId="0" xfId="4" applyFill="1">
      <alignment vertical="center"/>
    </xf>
    <xf numFmtId="0" fontId="0" fillId="0" borderId="0" xfId="4" applyFont="1">
      <alignment vertical="center"/>
    </xf>
    <xf numFmtId="0" fontId="0" fillId="13" borderId="0" xfId="4" applyFont="1" applyFill="1">
      <alignment vertical="center"/>
    </xf>
    <xf numFmtId="0" fontId="1" fillId="0" borderId="0" xfId="4" applyFill="1">
      <alignment vertical="center"/>
    </xf>
    <xf numFmtId="0" fontId="0" fillId="0" borderId="0" xfId="4" applyFont="1" applyFill="1">
      <alignment vertical="center"/>
    </xf>
    <xf numFmtId="0" fontId="1" fillId="2" borderId="0" xfId="4" applyFill="1">
      <alignment vertical="center"/>
    </xf>
    <xf numFmtId="0" fontId="0" fillId="2" borderId="0" xfId="4" applyFont="1" applyFill="1" applyAlignment="1">
      <alignment vertical="center"/>
    </xf>
    <xf numFmtId="0" fontId="0" fillId="2" borderId="0" xfId="4" applyFont="1" applyFill="1">
      <alignment vertical="center"/>
    </xf>
    <xf numFmtId="0" fontId="0" fillId="0" borderId="0" xfId="4" applyFont="1" applyFill="1" applyAlignment="1">
      <alignment vertical="center"/>
    </xf>
    <xf numFmtId="0" fontId="1" fillId="0" borderId="134" xfId="4" applyBorder="1" applyAlignment="1">
      <alignment horizontal="left" vertical="center"/>
    </xf>
    <xf numFmtId="0" fontId="24" fillId="5" borderId="93" xfId="0" applyFont="1" applyFill="1" applyBorder="1" applyAlignment="1">
      <alignment horizontal="center" vertical="center" wrapText="1" shrinkToFit="1"/>
    </xf>
    <xf numFmtId="0" fontId="9" fillId="6" borderId="134" xfId="0" applyFont="1" applyFill="1" applyBorder="1" applyAlignment="1">
      <alignment horizontal="left" vertical="center" shrinkToFit="1"/>
    </xf>
    <xf numFmtId="0" fontId="0" fillId="0" borderId="0" xfId="0" applyFont="1">
      <alignment vertical="center"/>
    </xf>
    <xf numFmtId="0" fontId="0" fillId="14" borderId="0" xfId="0" applyFont="1" applyFill="1" applyAlignment="1">
      <alignment horizontal="left" vertical="center"/>
    </xf>
    <xf numFmtId="0" fontId="11" fillId="2" borderId="3" xfId="0" applyFont="1" applyFill="1" applyBorder="1" applyAlignment="1" applyProtection="1">
      <alignment vertical="center" shrinkToFit="1"/>
    </xf>
    <xf numFmtId="0" fontId="11" fillId="0" borderId="12" xfId="0" applyFont="1" applyFill="1" applyBorder="1" applyProtection="1">
      <alignment vertical="center"/>
    </xf>
    <xf numFmtId="9" fontId="2" fillId="0" borderId="0" xfId="8" applyFont="1" applyAlignment="1">
      <alignment horizontal="left" vertical="center"/>
    </xf>
    <xf numFmtId="9" fontId="2" fillId="2" borderId="19" xfId="8" applyFont="1" applyFill="1" applyBorder="1" applyAlignment="1">
      <alignment horizontal="left" vertical="center" wrapText="1"/>
    </xf>
    <xf numFmtId="9" fontId="2" fillId="2" borderId="0" xfId="8" applyFont="1" applyFill="1" applyAlignment="1">
      <alignment horizontal="left" vertical="center" wrapText="1"/>
    </xf>
    <xf numFmtId="9" fontId="2" fillId="2" borderId="0" xfId="8" applyFont="1" applyFill="1" applyAlignment="1">
      <alignment horizontal="left" vertical="center"/>
    </xf>
    <xf numFmtId="9" fontId="2" fillId="2" borderId="2" xfId="8" applyFont="1" applyFill="1" applyBorder="1" applyAlignment="1">
      <alignment horizontal="left" vertical="center" wrapText="1"/>
    </xf>
    <xf numFmtId="9" fontId="2" fillId="2" borderId="11" xfId="8" applyFont="1" applyFill="1" applyBorder="1" applyAlignment="1">
      <alignment horizontal="left" vertical="center" wrapText="1"/>
    </xf>
    <xf numFmtId="0" fontId="2" fillId="0" borderId="0" xfId="1">
      <alignment vertical="center"/>
    </xf>
    <xf numFmtId="0" fontId="0" fillId="0" borderId="0" xfId="0" applyFont="1" applyFill="1" applyBorder="1" applyAlignment="1" applyProtection="1">
      <alignment vertical="center" wrapText="1"/>
    </xf>
    <xf numFmtId="0" fontId="0" fillId="0" borderId="0" xfId="0" applyFont="1" applyBorder="1" applyProtection="1">
      <alignment vertical="center"/>
    </xf>
    <xf numFmtId="0" fontId="0" fillId="0" borderId="106" xfId="0" applyFont="1" applyBorder="1" applyProtection="1">
      <alignment vertical="center"/>
    </xf>
    <xf numFmtId="49" fontId="0" fillId="0" borderId="106" xfId="0" applyNumberFormat="1" applyFont="1" applyBorder="1" applyProtection="1">
      <alignment vertical="center"/>
    </xf>
    <xf numFmtId="49" fontId="11" fillId="0" borderId="106" xfId="0" applyNumberFormat="1" applyFont="1" applyBorder="1" applyProtection="1">
      <alignment vertical="center"/>
    </xf>
    <xf numFmtId="49" fontId="0" fillId="0" borderId="0" xfId="0" applyNumberFormat="1" applyFont="1" applyBorder="1" applyProtection="1">
      <alignment vertical="center"/>
    </xf>
    <xf numFmtId="0" fontId="1" fillId="0" borderId="0" xfId="4" applyFont="1" applyBorder="1">
      <alignment vertical="center"/>
    </xf>
    <xf numFmtId="0" fontId="11" fillId="2" borderId="41" xfId="1" applyFont="1" applyFill="1" applyBorder="1" applyAlignment="1" applyProtection="1">
      <alignment horizontal="left" vertical="center"/>
    </xf>
    <xf numFmtId="0" fontId="11" fillId="2" borderId="49" xfId="1" applyFont="1" applyFill="1" applyBorder="1" applyAlignment="1" applyProtection="1">
      <alignment horizontal="left" vertical="center"/>
    </xf>
    <xf numFmtId="0" fontId="11" fillId="2" borderId="41" xfId="1" applyFont="1" applyFill="1" applyBorder="1" applyAlignment="1">
      <alignment horizontal="left" vertical="center"/>
    </xf>
    <xf numFmtId="0" fontId="11" fillId="2" borderId="34" xfId="1" applyFont="1" applyFill="1" applyBorder="1" applyAlignment="1">
      <alignment horizontal="left" vertical="center"/>
    </xf>
    <xf numFmtId="0" fontId="11" fillId="2" borderId="0" xfId="1" applyFont="1" applyFill="1" applyBorder="1" applyAlignment="1">
      <alignment horizontal="left" vertical="center"/>
    </xf>
    <xf numFmtId="0" fontId="11" fillId="2" borderId="41" xfId="1" applyFont="1" applyFill="1" applyBorder="1" applyAlignment="1" applyProtection="1">
      <alignment horizontal="left" vertical="center"/>
    </xf>
    <xf numFmtId="0" fontId="10" fillId="2" borderId="45" xfId="0" applyFont="1" applyFill="1" applyBorder="1">
      <alignment vertical="center"/>
    </xf>
    <xf numFmtId="0" fontId="0" fillId="2" borderId="45" xfId="0" applyFill="1" applyBorder="1" applyAlignment="1">
      <alignment vertical="center" wrapText="1"/>
    </xf>
    <xf numFmtId="0" fontId="0" fillId="2" borderId="48" xfId="0" applyFill="1" applyBorder="1" applyAlignment="1">
      <alignment vertical="center" wrapText="1"/>
    </xf>
    <xf numFmtId="0" fontId="11" fillId="2" borderId="0" xfId="0" applyFont="1" applyFill="1" applyBorder="1">
      <alignment vertical="center"/>
    </xf>
    <xf numFmtId="0" fontId="0" fillId="2" borderId="0" xfId="0" applyFill="1" applyBorder="1" applyAlignment="1">
      <alignment vertical="center" wrapText="1"/>
    </xf>
    <xf numFmtId="0" fontId="0" fillId="2" borderId="40" xfId="0" applyFill="1" applyBorder="1" applyAlignment="1">
      <alignment vertical="center" wrapText="1"/>
    </xf>
    <xf numFmtId="0" fontId="10" fillId="2" borderId="0" xfId="0" applyFont="1" applyFill="1" applyBorder="1">
      <alignment vertical="center"/>
    </xf>
    <xf numFmtId="0" fontId="10" fillId="2" borderId="0" xfId="0" applyFont="1" applyFill="1" applyBorder="1" applyAlignment="1">
      <alignment vertical="center" wrapText="1"/>
    </xf>
    <xf numFmtId="0" fontId="10" fillId="2" borderId="40" xfId="0" applyFont="1" applyFill="1" applyBorder="1" applyAlignment="1">
      <alignment vertical="center" wrapText="1"/>
    </xf>
    <xf numFmtId="0" fontId="0" fillId="2" borderId="0" xfId="0" applyFill="1" applyBorder="1">
      <alignment vertical="center"/>
    </xf>
    <xf numFmtId="0" fontId="2" fillId="2" borderId="11" xfId="1" applyFill="1" applyBorder="1">
      <alignment vertical="center"/>
    </xf>
    <xf numFmtId="0" fontId="2" fillId="2" borderId="47" xfId="1" applyFill="1" applyBorder="1" applyAlignment="1">
      <alignment vertical="center" wrapText="1"/>
    </xf>
    <xf numFmtId="0" fontId="11" fillId="2" borderId="45" xfId="0" applyFont="1" applyFill="1" applyBorder="1" applyAlignment="1">
      <alignment vertical="center" textRotation="255"/>
    </xf>
    <xf numFmtId="0" fontId="11" fillId="2" borderId="0" xfId="0" applyFont="1" applyFill="1" applyBorder="1" applyAlignment="1">
      <alignment vertical="center" textRotation="255"/>
    </xf>
    <xf numFmtId="0" fontId="11" fillId="2" borderId="11" xfId="0" applyFont="1" applyFill="1" applyBorder="1" applyAlignment="1">
      <alignment vertical="center" textRotation="255"/>
    </xf>
    <xf numFmtId="0" fontId="0" fillId="2" borderId="11" xfId="0" applyFill="1" applyBorder="1">
      <alignment vertical="center"/>
    </xf>
    <xf numFmtId="0" fontId="0" fillId="2" borderId="11" xfId="0" applyFill="1" applyBorder="1" applyAlignment="1">
      <alignment vertical="center" wrapText="1"/>
    </xf>
    <xf numFmtId="0" fontId="0" fillId="2" borderId="47" xfId="0" applyFill="1" applyBorder="1" applyAlignment="1">
      <alignment vertical="center" wrapText="1"/>
    </xf>
    <xf numFmtId="0" fontId="10" fillId="2" borderId="45" xfId="1" applyFont="1" applyFill="1" applyBorder="1">
      <alignment vertical="center"/>
    </xf>
    <xf numFmtId="0" fontId="2" fillId="2" borderId="45" xfId="1" applyFont="1" applyFill="1" applyBorder="1" applyAlignment="1" applyProtection="1">
      <alignment vertical="center" wrapText="1"/>
    </xf>
    <xf numFmtId="0" fontId="2" fillId="2" borderId="48" xfId="1" applyFont="1" applyFill="1" applyBorder="1" applyAlignment="1" applyProtection="1">
      <alignment vertical="center" wrapText="1"/>
    </xf>
    <xf numFmtId="0" fontId="11" fillId="2" borderId="0" xfId="1" applyFont="1" applyFill="1" applyBorder="1">
      <alignment vertical="center"/>
    </xf>
    <xf numFmtId="0" fontId="2" fillId="2" borderId="0" xfId="1" applyFont="1" applyFill="1" applyBorder="1" applyAlignment="1" applyProtection="1">
      <alignment vertical="center" wrapText="1"/>
    </xf>
    <xf numFmtId="0" fontId="2" fillId="2" borderId="40" xfId="1" applyFont="1" applyFill="1" applyBorder="1" applyAlignment="1" applyProtection="1">
      <alignment vertical="center" wrapText="1"/>
    </xf>
    <xf numFmtId="0" fontId="10" fillId="2" borderId="0" xfId="1" applyFont="1" applyFill="1" applyBorder="1">
      <alignment vertical="center"/>
    </xf>
    <xf numFmtId="0" fontId="10" fillId="2" borderId="0" xfId="1" applyFont="1" applyFill="1" applyBorder="1" applyAlignment="1" applyProtection="1">
      <alignment vertical="center" wrapText="1"/>
    </xf>
    <xf numFmtId="0" fontId="11" fillId="2" borderId="11" xfId="1" applyFont="1" applyFill="1" applyBorder="1">
      <alignment vertical="center"/>
    </xf>
    <xf numFmtId="0" fontId="2" fillId="2" borderId="11" xfId="1" applyFont="1" applyFill="1" applyBorder="1" applyAlignment="1" applyProtection="1">
      <alignment vertical="center" wrapText="1"/>
    </xf>
    <xf numFmtId="0" fontId="2" fillId="2" borderId="47" xfId="1" applyFont="1" applyFill="1" applyBorder="1" applyAlignment="1" applyProtection="1">
      <alignment vertical="center" wrapText="1"/>
    </xf>
    <xf numFmtId="0" fontId="2" fillId="2" borderId="45" xfId="1" applyFont="1" applyFill="1" applyBorder="1">
      <alignment vertical="center"/>
    </xf>
    <xf numFmtId="0" fontId="11" fillId="2" borderId="45" xfId="1" applyFont="1" applyFill="1" applyBorder="1">
      <alignment vertical="center"/>
    </xf>
    <xf numFmtId="0" fontId="2" fillId="2" borderId="0" xfId="1" applyFill="1" applyBorder="1">
      <alignment vertical="center"/>
    </xf>
    <xf numFmtId="0" fontId="2" fillId="0" borderId="45" xfId="1" applyFont="1" applyFill="1" applyBorder="1" applyAlignment="1" applyProtection="1">
      <alignment vertical="center" wrapText="1"/>
    </xf>
    <xf numFmtId="0" fontId="2" fillId="2" borderId="45" xfId="1" applyFill="1" applyBorder="1">
      <alignment vertical="center"/>
    </xf>
    <xf numFmtId="0" fontId="2" fillId="2" borderId="45" xfId="1" applyFill="1" applyBorder="1" applyAlignment="1">
      <alignment vertical="center" wrapText="1"/>
    </xf>
    <xf numFmtId="0" fontId="2" fillId="2" borderId="48" xfId="1" applyFill="1" applyBorder="1" applyAlignment="1">
      <alignment vertical="center" wrapText="1"/>
    </xf>
    <xf numFmtId="0" fontId="2" fillId="2" borderId="0" xfId="1" applyFill="1" applyBorder="1" applyAlignment="1">
      <alignment vertical="center" wrapText="1"/>
    </xf>
    <xf numFmtId="0" fontId="2" fillId="7" borderId="0" xfId="1" applyFill="1" applyBorder="1" applyAlignment="1">
      <alignment horizontal="left" vertical="center"/>
    </xf>
    <xf numFmtId="0" fontId="11" fillId="7" borderId="0" xfId="1" applyFont="1" applyFill="1" applyBorder="1" applyAlignment="1">
      <alignment horizontal="left" vertical="center"/>
    </xf>
    <xf numFmtId="0" fontId="11" fillId="2" borderId="40" xfId="1" applyFont="1" applyFill="1" applyBorder="1">
      <alignment vertical="center"/>
    </xf>
    <xf numFmtId="0" fontId="2" fillId="2" borderId="0" xfId="1" applyFill="1" applyBorder="1" applyAlignment="1">
      <alignment vertical="center" textRotation="255"/>
    </xf>
    <xf numFmtId="0" fontId="0" fillId="2" borderId="40" xfId="0" applyFill="1" applyBorder="1">
      <alignment vertical="center"/>
    </xf>
    <xf numFmtId="0" fontId="15" fillId="2" borderId="0" xfId="1" applyFont="1" applyFill="1" applyBorder="1">
      <alignment vertical="center"/>
    </xf>
    <xf numFmtId="0" fontId="0" fillId="2" borderId="47" xfId="0" applyFill="1" applyBorder="1">
      <alignment vertical="center"/>
    </xf>
    <xf numFmtId="0" fontId="2" fillId="2" borderId="45" xfId="1" applyFill="1" applyBorder="1" applyAlignment="1">
      <alignment horizontal="left" vertical="center"/>
    </xf>
    <xf numFmtId="0" fontId="2" fillId="2" borderId="0" xfId="1" applyFont="1" applyFill="1" applyBorder="1" applyAlignment="1">
      <alignment horizontal="left" vertical="center"/>
    </xf>
    <xf numFmtId="0" fontId="2" fillId="2" borderId="0" xfId="1" applyFont="1" applyFill="1" applyBorder="1" applyAlignment="1">
      <alignment vertical="center" wrapText="1"/>
    </xf>
    <xf numFmtId="0" fontId="2" fillId="2" borderId="34" xfId="1" applyFont="1" applyFill="1" applyBorder="1" applyAlignment="1">
      <alignment vertical="center" wrapText="1"/>
    </xf>
    <xf numFmtId="0" fontId="2" fillId="2" borderId="34" xfId="1" applyFont="1" applyFill="1" applyBorder="1" applyAlignment="1">
      <alignment horizontal="left" vertical="center"/>
    </xf>
    <xf numFmtId="0" fontId="2" fillId="7" borderId="0" xfId="1" applyFont="1" applyFill="1" applyBorder="1" applyAlignment="1">
      <alignment vertical="center" wrapText="1"/>
    </xf>
    <xf numFmtId="0" fontId="2" fillId="7" borderId="0" xfId="1" applyFont="1" applyFill="1" applyBorder="1" applyAlignment="1">
      <alignment horizontal="left" vertical="center" wrapText="1"/>
    </xf>
    <xf numFmtId="0" fontId="2" fillId="7" borderId="0" xfId="1" applyFont="1" applyFill="1" applyBorder="1" applyAlignment="1">
      <alignment horizontal="left" vertical="center"/>
    </xf>
    <xf numFmtId="0" fontId="2" fillId="7" borderId="40" xfId="1" applyFont="1" applyFill="1" applyBorder="1" applyAlignment="1">
      <alignment vertical="center" wrapText="1"/>
    </xf>
    <xf numFmtId="0" fontId="2" fillId="7" borderId="19" xfId="1" applyFont="1" applyFill="1" applyBorder="1" applyAlignment="1">
      <alignment horizontal="left" vertical="center" wrapText="1"/>
    </xf>
    <xf numFmtId="0" fontId="2" fillId="7" borderId="0" xfId="1" applyFont="1" applyFill="1">
      <alignment vertical="center"/>
    </xf>
    <xf numFmtId="0" fontId="2" fillId="7" borderId="0" xfId="1" applyFont="1" applyFill="1" applyAlignment="1">
      <alignment vertical="center" wrapText="1"/>
    </xf>
    <xf numFmtId="0" fontId="2" fillId="7" borderId="0" xfId="1" applyFont="1" applyFill="1" applyBorder="1" applyAlignment="1">
      <alignment vertical="top" wrapText="1"/>
    </xf>
    <xf numFmtId="0" fontId="2" fillId="7" borderId="19" xfId="1" applyFont="1" applyFill="1" applyBorder="1">
      <alignment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25" fillId="0" borderId="0" xfId="1" applyFont="1" applyAlignment="1">
      <alignment vertical="center"/>
    </xf>
    <xf numFmtId="0" fontId="25" fillId="0" borderId="0" xfId="1" applyFont="1" applyAlignment="1">
      <alignment horizontal="left" vertical="center"/>
    </xf>
    <xf numFmtId="0" fontId="2" fillId="0" borderId="0" xfId="1" applyFont="1" applyBorder="1" applyAlignment="1">
      <alignment vertical="center" wrapText="1"/>
    </xf>
    <xf numFmtId="0" fontId="2" fillId="0" borderId="0" xfId="1" applyFont="1" applyBorder="1" applyAlignment="1">
      <alignment horizontal="left" vertical="center" wrapText="1"/>
    </xf>
    <xf numFmtId="0" fontId="2" fillId="0" borderId="0" xfId="1" applyFont="1" applyBorder="1" applyAlignment="1">
      <alignment horizontal="left" vertical="center"/>
    </xf>
    <xf numFmtId="0" fontId="2" fillId="0" borderId="0" xfId="1" applyFont="1" applyBorder="1" applyAlignment="1">
      <alignment horizontal="center" vertical="center"/>
    </xf>
    <xf numFmtId="0" fontId="0" fillId="0" borderId="0" xfId="0" applyFill="1">
      <alignment vertical="center"/>
    </xf>
    <xf numFmtId="0" fontId="11" fillId="2" borderId="0" xfId="1" applyFont="1" applyFill="1" applyAlignment="1">
      <alignment horizontal="left" vertical="center"/>
    </xf>
    <xf numFmtId="0" fontId="2" fillId="2" borderId="29" xfId="1" applyFill="1" applyBorder="1" applyAlignment="1">
      <alignment vertical="center"/>
    </xf>
    <xf numFmtId="0" fontId="11" fillId="15" borderId="29" xfId="1" applyFont="1" applyFill="1" applyBorder="1" applyAlignment="1">
      <alignment horizontal="left" vertical="center"/>
    </xf>
    <xf numFmtId="0" fontId="9" fillId="0" borderId="5" xfId="0" applyNumberFormat="1" applyFont="1" applyFill="1" applyBorder="1" applyAlignment="1" applyProtection="1">
      <alignment horizontal="left" vertical="center" wrapText="1" shrinkToFit="1"/>
    </xf>
    <xf numFmtId="0" fontId="9" fillId="2" borderId="3" xfId="0" applyNumberFormat="1" applyFont="1" applyFill="1" applyBorder="1" applyAlignment="1" applyProtection="1">
      <alignment horizontal="left" vertical="center" wrapText="1" shrinkToFit="1"/>
    </xf>
    <xf numFmtId="0" fontId="0" fillId="6" borderId="3" xfId="0" applyFont="1" applyFill="1" applyBorder="1" applyAlignment="1" applyProtection="1">
      <alignment horizontal="left" vertical="center"/>
    </xf>
    <xf numFmtId="0" fontId="2" fillId="6" borderId="0" xfId="1" applyFont="1" applyFill="1" applyAlignment="1">
      <alignment horizontal="left" vertical="center"/>
    </xf>
    <xf numFmtId="14" fontId="11" fillId="0" borderId="3" xfId="0" applyNumberFormat="1" applyFont="1" applyFill="1" applyBorder="1" applyAlignment="1" applyProtection="1">
      <alignment vertical="center" shrinkToFit="1"/>
    </xf>
    <xf numFmtId="14" fontId="9" fillId="0" borderId="3" xfId="0" applyNumberFormat="1" applyFont="1" applyFill="1" applyBorder="1" applyAlignment="1" applyProtection="1">
      <alignment horizontal="left" vertical="center" wrapText="1"/>
    </xf>
    <xf numFmtId="14" fontId="9" fillId="2" borderId="3" xfId="0" applyNumberFormat="1" applyFont="1" applyFill="1" applyBorder="1" applyAlignment="1" applyProtection="1">
      <alignment horizontal="left" vertical="center" wrapText="1"/>
    </xf>
    <xf numFmtId="0" fontId="9" fillId="6" borderId="21" xfId="0" applyFont="1" applyFill="1" applyBorder="1" applyAlignment="1" applyProtection="1">
      <alignment horizontal="left" vertical="center"/>
    </xf>
    <xf numFmtId="49" fontId="2" fillId="0" borderId="0" xfId="1" applyNumberFormat="1" applyFont="1" applyAlignment="1">
      <alignment horizontal="left" vertical="center"/>
    </xf>
    <xf numFmtId="0" fontId="9" fillId="0" borderId="0" xfId="1" applyFont="1" applyAlignment="1">
      <alignment horizontal="center" vertical="center" wrapText="1"/>
    </xf>
    <xf numFmtId="0" fontId="9" fillId="0" borderId="2" xfId="1" applyFont="1" applyBorder="1" applyAlignment="1">
      <alignment horizontal="left" vertical="center" wrapText="1"/>
    </xf>
    <xf numFmtId="0" fontId="10" fillId="2" borderId="29" xfId="1" applyFont="1" applyFill="1" applyBorder="1" applyAlignment="1">
      <alignment vertical="center"/>
    </xf>
    <xf numFmtId="0" fontId="10" fillId="0" borderId="0" xfId="0" applyFont="1" applyFill="1">
      <alignment vertical="center"/>
    </xf>
    <xf numFmtId="0" fontId="11" fillId="0" borderId="0" xfId="0" applyFont="1" applyFill="1">
      <alignment vertical="center"/>
    </xf>
    <xf numFmtId="0" fontId="2" fillId="0" borderId="0" xfId="1" applyFill="1">
      <alignment vertical="center"/>
    </xf>
    <xf numFmtId="0" fontId="10" fillId="0" borderId="0" xfId="1" applyFont="1" applyFill="1">
      <alignment vertical="center"/>
    </xf>
    <xf numFmtId="0" fontId="2" fillId="0" borderId="0" xfId="1" applyFont="1" applyFill="1" applyAlignment="1">
      <alignment horizontal="left" vertical="center"/>
    </xf>
    <xf numFmtId="0" fontId="6" fillId="2" borderId="0" xfId="0" applyFont="1" applyFill="1" applyBorder="1" applyAlignment="1" applyProtection="1">
      <alignment vertical="center" wrapText="1"/>
    </xf>
    <xf numFmtId="0" fontId="0" fillId="2" borderId="0" xfId="0" applyFont="1" applyFill="1" applyAlignment="1">
      <alignment vertical="center"/>
    </xf>
    <xf numFmtId="0" fontId="0" fillId="2" borderId="0" xfId="0" applyFont="1" applyFill="1" applyBorder="1" applyAlignment="1" applyProtection="1">
      <alignment vertical="center"/>
    </xf>
    <xf numFmtId="0" fontId="6" fillId="2" borderId="40" xfId="0" applyFont="1" applyFill="1" applyBorder="1" applyAlignment="1" applyProtection="1">
      <alignment vertical="center" wrapText="1"/>
    </xf>
    <xf numFmtId="0" fontId="0" fillId="2" borderId="0" xfId="0" applyFont="1" applyFill="1" applyBorder="1" applyAlignment="1">
      <alignment vertical="center"/>
    </xf>
    <xf numFmtId="0" fontId="2" fillId="15" borderId="45" xfId="1" applyFont="1" applyFill="1" applyBorder="1" applyAlignment="1" applyProtection="1">
      <alignment vertical="center" wrapText="1"/>
    </xf>
    <xf numFmtId="0" fontId="0" fillId="15" borderId="45" xfId="0" applyFill="1" applyBorder="1">
      <alignment vertical="center"/>
    </xf>
    <xf numFmtId="0" fontId="9" fillId="0" borderId="12" xfId="0" applyFont="1" applyBorder="1" applyAlignment="1" applyProtection="1">
      <alignment horizontal="left" vertical="center" wrapText="1"/>
    </xf>
    <xf numFmtId="0" fontId="9" fillId="0" borderId="11" xfId="1" applyFont="1" applyBorder="1" applyAlignment="1">
      <alignment horizontal="left" vertical="center" wrapText="1"/>
    </xf>
    <xf numFmtId="0" fontId="9" fillId="6" borderId="22" xfId="0" applyFont="1" applyFill="1" applyBorder="1" applyAlignment="1" applyProtection="1">
      <alignment horizontal="left" vertical="center"/>
    </xf>
    <xf numFmtId="14" fontId="9" fillId="6" borderId="97" xfId="0" applyNumberFormat="1" applyFont="1" applyFill="1" applyBorder="1" applyAlignment="1" applyProtection="1">
      <alignment horizontal="left" vertical="center" wrapText="1" shrinkToFit="1"/>
    </xf>
    <xf numFmtId="0" fontId="9" fillId="6" borderId="97" xfId="0" applyFont="1" applyFill="1" applyBorder="1" applyAlignment="1" applyProtection="1">
      <alignment horizontal="left" vertical="center"/>
    </xf>
    <xf numFmtId="0" fontId="9" fillId="6" borderId="97" xfId="0" applyFont="1" applyFill="1" applyBorder="1" applyAlignment="1">
      <alignment horizontal="left" vertical="center"/>
    </xf>
    <xf numFmtId="0" fontId="2" fillId="6" borderId="3" xfId="1" applyFont="1" applyFill="1" applyBorder="1" applyAlignment="1">
      <alignment horizontal="left" vertical="center"/>
    </xf>
    <xf numFmtId="0" fontId="9" fillId="0" borderId="84" xfId="1" applyFont="1" applyFill="1" applyBorder="1" applyAlignment="1">
      <alignment horizontal="left" vertical="center" wrapText="1"/>
    </xf>
    <xf numFmtId="0" fontId="9" fillId="0" borderId="96" xfId="3" applyFont="1" applyBorder="1" applyAlignment="1">
      <alignment horizontal="left" vertical="center"/>
    </xf>
    <xf numFmtId="0" fontId="9" fillId="0" borderId="96" xfId="1" applyFont="1" applyBorder="1" applyAlignment="1">
      <alignment horizontal="left" vertical="center"/>
    </xf>
    <xf numFmtId="0" fontId="9" fillId="0" borderId="28" xfId="1" applyFont="1" applyBorder="1" applyAlignment="1">
      <alignment horizontal="left" vertical="center" wrapText="1" shrinkToFit="1"/>
    </xf>
    <xf numFmtId="0" fontId="9" fillId="0" borderId="96" xfId="1" applyFont="1" applyBorder="1" applyAlignment="1">
      <alignment horizontal="left" vertical="center" wrapText="1"/>
    </xf>
    <xf numFmtId="0" fontId="9" fillId="0" borderId="5" xfId="3" applyFont="1" applyBorder="1" applyAlignment="1">
      <alignment horizontal="left" vertical="center"/>
    </xf>
    <xf numFmtId="0" fontId="9" fillId="0" borderId="13" xfId="3" applyFont="1" applyBorder="1" applyAlignment="1">
      <alignment horizontal="left" vertical="center"/>
    </xf>
    <xf numFmtId="0" fontId="9" fillId="0" borderId="88" xfId="3" applyFont="1" applyBorder="1" applyAlignment="1">
      <alignment horizontal="left" vertical="center"/>
    </xf>
    <xf numFmtId="0" fontId="9" fillId="0" borderId="87" xfId="3" applyFont="1" applyBorder="1" applyAlignment="1">
      <alignment horizontal="left" vertical="center"/>
    </xf>
    <xf numFmtId="0" fontId="9" fillId="0" borderId="4" xfId="3" applyFont="1" applyBorder="1" applyAlignment="1">
      <alignment horizontal="left" vertical="center"/>
    </xf>
    <xf numFmtId="0" fontId="9" fillId="0" borderId="22" xfId="3" applyFont="1" applyBorder="1" applyAlignment="1">
      <alignment horizontal="left" vertical="center"/>
    </xf>
    <xf numFmtId="0" fontId="9" fillId="0" borderId="97" xfId="3" applyFont="1" applyBorder="1" applyAlignment="1">
      <alignment horizontal="left" vertical="center"/>
    </xf>
    <xf numFmtId="0" fontId="9" fillId="0" borderId="21" xfId="3" applyFont="1" applyBorder="1" applyAlignment="1">
      <alignment horizontal="left" vertical="center"/>
    </xf>
    <xf numFmtId="0" fontId="24" fillId="0" borderId="97" xfId="3" applyFont="1" applyBorder="1" applyAlignment="1">
      <alignment horizontal="left" vertical="center" shrinkToFit="1"/>
    </xf>
    <xf numFmtId="0" fontId="9" fillId="0" borderId="21" xfId="1" applyFont="1" applyBorder="1" applyAlignment="1">
      <alignment horizontal="left" vertical="center"/>
    </xf>
    <xf numFmtId="0" fontId="9" fillId="0" borderId="22" xfId="1" applyFont="1" applyBorder="1" applyAlignment="1">
      <alignment horizontal="left" vertical="center" wrapText="1"/>
    </xf>
    <xf numFmtId="0" fontId="9" fillId="0" borderId="97" xfId="1" applyFont="1" applyFill="1" applyBorder="1" applyAlignment="1">
      <alignment horizontal="left" vertical="center" wrapText="1"/>
    </xf>
    <xf numFmtId="0" fontId="9" fillId="0" borderId="5" xfId="1" applyFont="1" applyBorder="1" applyAlignment="1">
      <alignment horizontal="left" vertical="center" wrapText="1"/>
    </xf>
    <xf numFmtId="0" fontId="24" fillId="0" borderId="97" xfId="3" applyFont="1" applyBorder="1" applyAlignment="1">
      <alignment horizontal="left" vertical="center"/>
    </xf>
    <xf numFmtId="0" fontId="9" fillId="0" borderId="97" xfId="1" applyFont="1" applyBorder="1" applyAlignment="1">
      <alignment horizontal="left" vertical="center"/>
    </xf>
    <xf numFmtId="0" fontId="9" fillId="0" borderId="97" xfId="1" applyFont="1" applyBorder="1" applyAlignment="1">
      <alignment horizontal="left" vertical="center" wrapText="1"/>
    </xf>
    <xf numFmtId="0" fontId="9" fillId="5" borderId="93" xfId="1" applyFont="1" applyFill="1" applyBorder="1" applyAlignment="1">
      <alignment horizontal="left" vertical="center" wrapText="1"/>
    </xf>
    <xf numFmtId="0" fontId="9" fillId="0" borderId="48" xfId="1" applyFont="1" applyBorder="1" applyAlignment="1">
      <alignment horizontal="left" vertical="center"/>
    </xf>
    <xf numFmtId="0" fontId="9" fillId="0" borderId="54" xfId="1" applyFont="1" applyBorder="1" applyAlignment="1">
      <alignment horizontal="left" vertical="center" wrapText="1" shrinkToFit="1"/>
    </xf>
    <xf numFmtId="0" fontId="9" fillId="0" borderId="131" xfId="1" applyFont="1" applyBorder="1" applyAlignment="1">
      <alignment horizontal="left" vertical="center" wrapText="1" shrinkToFit="1"/>
    </xf>
    <xf numFmtId="0" fontId="9" fillId="0" borderId="3" xfId="0" applyFont="1" applyBorder="1" applyAlignment="1" applyProtection="1">
      <alignment horizontal="left" vertical="center" wrapText="1" shrinkToFit="1"/>
    </xf>
    <xf numFmtId="0" fontId="24" fillId="5" borderId="93" xfId="0" applyFont="1" applyFill="1" applyBorder="1" applyAlignment="1" applyProtection="1">
      <alignment horizontal="center" vertical="center" wrapText="1" shrinkToFit="1"/>
    </xf>
    <xf numFmtId="0" fontId="9" fillId="6" borderId="134" xfId="0" applyFont="1" applyFill="1" applyBorder="1" applyAlignment="1" applyProtection="1">
      <alignment horizontal="left" vertical="center" shrinkToFit="1"/>
    </xf>
    <xf numFmtId="0" fontId="2" fillId="0" borderId="135" xfId="1" applyBorder="1">
      <alignment vertical="center"/>
    </xf>
    <xf numFmtId="0" fontId="2" fillId="0" borderId="137" xfId="1" applyBorder="1">
      <alignment vertical="center"/>
    </xf>
    <xf numFmtId="0" fontId="9" fillId="2" borderId="88" xfId="1" applyFont="1" applyFill="1" applyBorder="1" applyAlignment="1">
      <alignment horizontal="left" vertical="center"/>
    </xf>
    <xf numFmtId="14" fontId="9" fillId="2" borderId="87" xfId="1" applyNumberFormat="1" applyFont="1" applyFill="1" applyBorder="1" applyAlignment="1">
      <alignment horizontal="left" vertical="center" wrapText="1"/>
    </xf>
    <xf numFmtId="14" fontId="9" fillId="2" borderId="4" xfId="1" applyNumberFormat="1" applyFont="1" applyFill="1" applyBorder="1" applyAlignment="1">
      <alignment horizontal="left" vertical="center" wrapText="1"/>
    </xf>
    <xf numFmtId="14" fontId="9" fillId="4" borderId="88" xfId="0" applyNumberFormat="1" applyFont="1" applyFill="1" applyBorder="1" applyAlignment="1" applyProtection="1">
      <alignment horizontal="left" vertical="center" wrapText="1" shrinkToFit="1"/>
    </xf>
    <xf numFmtId="0" fontId="9" fillId="15" borderId="5" xfId="1" applyFont="1" applyFill="1" applyBorder="1" applyAlignment="1">
      <alignment horizontal="left" vertical="center" wrapText="1"/>
    </xf>
    <xf numFmtId="14" fontId="9" fillId="15" borderId="87" xfId="1" applyNumberFormat="1" applyFont="1" applyFill="1" applyBorder="1" applyAlignment="1">
      <alignment horizontal="left" vertical="center"/>
    </xf>
    <xf numFmtId="14" fontId="9" fillId="15" borderId="87" xfId="1" applyNumberFormat="1" applyFont="1" applyFill="1" applyBorder="1" applyAlignment="1">
      <alignment horizontal="left" vertical="center" wrapText="1"/>
    </xf>
    <xf numFmtId="0" fontId="0" fillId="0" borderId="3" xfId="0" applyFont="1" applyFill="1" applyBorder="1" applyAlignment="1" applyProtection="1">
      <alignment horizontal="left" vertical="center" wrapText="1"/>
    </xf>
    <xf numFmtId="0" fontId="0" fillId="6" borderId="12" xfId="0" applyFont="1" applyFill="1" applyBorder="1" applyAlignment="1">
      <alignment horizontal="left" vertical="center"/>
    </xf>
    <xf numFmtId="0" fontId="0" fillId="6" borderId="3" xfId="0" applyFont="1" applyFill="1" applyBorder="1" applyAlignment="1">
      <alignment horizontal="left" vertical="center"/>
    </xf>
    <xf numFmtId="0" fontId="0" fillId="16" borderId="3" xfId="0" applyFont="1" applyFill="1" applyBorder="1" applyAlignment="1" applyProtection="1">
      <alignment horizontal="left" vertical="center" wrapText="1"/>
    </xf>
    <xf numFmtId="0" fontId="9" fillId="0" borderId="41" xfId="1" applyFont="1" applyFill="1" applyBorder="1" applyAlignment="1">
      <alignment horizontal="left" vertical="center" wrapText="1"/>
    </xf>
    <xf numFmtId="0" fontId="9" fillId="0" borderId="49" xfId="1" applyFont="1" applyFill="1" applyBorder="1" applyAlignment="1">
      <alignment horizontal="left" vertical="center"/>
    </xf>
    <xf numFmtId="0" fontId="9" fillId="0" borderId="12" xfId="1" applyFont="1" applyFill="1" applyBorder="1" applyAlignment="1">
      <alignment horizontal="left" vertical="center" wrapText="1" shrinkToFit="1"/>
    </xf>
    <xf numFmtId="14" fontId="9" fillId="0" borderId="97" xfId="0" applyNumberFormat="1" applyFont="1" applyFill="1" applyBorder="1" applyAlignment="1" applyProtection="1">
      <alignment horizontal="left" vertical="center" wrapText="1" shrinkToFit="1"/>
    </xf>
    <xf numFmtId="0" fontId="9" fillId="5" borderId="88" xfId="0" applyFont="1" applyFill="1" applyBorder="1" applyAlignment="1" applyProtection="1">
      <alignment horizontal="left" vertical="center" wrapText="1"/>
    </xf>
    <xf numFmtId="0" fontId="9" fillId="5" borderId="87" xfId="0" applyFont="1" applyFill="1" applyBorder="1" applyAlignment="1" applyProtection="1">
      <alignment horizontal="left" vertical="center" wrapText="1"/>
    </xf>
    <xf numFmtId="0" fontId="9" fillId="5" borderId="4" xfId="0" applyFont="1" applyFill="1" applyBorder="1" applyAlignment="1" applyProtection="1">
      <alignment horizontal="left" vertical="center" shrinkToFit="1"/>
    </xf>
    <xf numFmtId="14" fontId="9" fillId="0" borderId="3" xfId="0" applyNumberFormat="1" applyFont="1" applyFill="1" applyBorder="1" applyAlignment="1" applyProtection="1">
      <alignment horizontal="left" vertical="center" wrapText="1" shrinkToFit="1"/>
    </xf>
    <xf numFmtId="0" fontId="9" fillId="0" borderId="13" xfId="0" applyNumberFormat="1" applyFont="1" applyBorder="1" applyAlignment="1" applyProtection="1">
      <alignment horizontal="left" vertical="center" wrapText="1" shrinkToFit="1"/>
    </xf>
    <xf numFmtId="186" fontId="9" fillId="0" borderId="3" xfId="0" applyNumberFormat="1" applyFont="1" applyFill="1" applyBorder="1" applyAlignment="1" applyProtection="1">
      <alignment horizontal="left" vertical="center" wrapText="1" shrinkToFit="1"/>
    </xf>
    <xf numFmtId="0" fontId="9" fillId="0" borderId="88" xfId="0" applyNumberFormat="1" applyFont="1" applyFill="1" applyBorder="1" applyAlignment="1" applyProtection="1">
      <alignment horizontal="left" vertical="center" wrapText="1" shrinkToFit="1"/>
    </xf>
    <xf numFmtId="186" fontId="9" fillId="0" borderId="87" xfId="0" applyNumberFormat="1" applyFont="1" applyFill="1" applyBorder="1" applyAlignment="1" applyProtection="1">
      <alignment horizontal="left" vertical="center" wrapText="1" shrinkToFit="1"/>
    </xf>
    <xf numFmtId="0" fontId="9" fillId="3" borderId="87" xfId="0" applyNumberFormat="1" applyFont="1" applyFill="1" applyBorder="1" applyAlignment="1" applyProtection="1">
      <alignment horizontal="left" vertical="center" wrapText="1" shrinkToFit="1"/>
    </xf>
    <xf numFmtId="14" fontId="9" fillId="4" borderId="87" xfId="0" applyNumberFormat="1" applyFont="1" applyFill="1" applyBorder="1" applyAlignment="1" applyProtection="1">
      <alignment horizontal="left" vertical="center" wrapText="1" shrinkToFit="1"/>
    </xf>
    <xf numFmtId="0" fontId="9" fillId="3" borderId="4" xfId="0" applyNumberFormat="1" applyFont="1" applyFill="1" applyBorder="1" applyAlignment="1" applyProtection="1">
      <alignment horizontal="left" vertical="center" wrapText="1" shrinkToFit="1"/>
    </xf>
    <xf numFmtId="0" fontId="0" fillId="6" borderId="89" xfId="0" applyFont="1" applyFill="1" applyBorder="1" applyAlignment="1" applyProtection="1">
      <alignment horizontal="left" vertical="center" wrapText="1"/>
    </xf>
    <xf numFmtId="0" fontId="0" fillId="6" borderId="87" xfId="0" applyFont="1" applyFill="1" applyBorder="1" applyAlignment="1" applyProtection="1">
      <alignment horizontal="left" vertical="center" wrapText="1"/>
    </xf>
    <xf numFmtId="0" fontId="9" fillId="0" borderId="5" xfId="3" applyFont="1" applyBorder="1" applyAlignment="1" applyProtection="1">
      <alignment horizontal="left" vertical="center"/>
    </xf>
    <xf numFmtId="0" fontId="9" fillId="0" borderId="3" xfId="8" applyNumberFormat="1" applyFont="1" applyBorder="1" applyAlignment="1">
      <alignment horizontal="left" vertical="center"/>
    </xf>
    <xf numFmtId="0" fontId="9" fillId="0" borderId="43" xfId="1" applyFont="1" applyBorder="1" applyAlignment="1">
      <alignment horizontal="left" vertical="center"/>
    </xf>
    <xf numFmtId="0" fontId="9" fillId="0" borderId="130" xfId="1" applyFont="1" applyFill="1" applyBorder="1" applyAlignment="1">
      <alignment horizontal="left" vertical="center" wrapText="1"/>
    </xf>
    <xf numFmtId="0" fontId="9" fillId="0" borderId="98" xfId="1" applyFont="1" applyBorder="1" applyAlignment="1">
      <alignment horizontal="left" vertical="center"/>
    </xf>
    <xf numFmtId="0" fontId="9" fillId="0" borderId="21" xfId="1" applyFont="1" applyFill="1" applyBorder="1" applyAlignment="1">
      <alignment horizontal="left" vertical="center" wrapText="1"/>
    </xf>
    <xf numFmtId="0" fontId="9" fillId="0" borderId="13" xfId="1" applyFont="1" applyFill="1" applyBorder="1" applyAlignment="1">
      <alignment horizontal="left" vertical="center" wrapText="1"/>
    </xf>
    <xf numFmtId="0" fontId="9" fillId="0" borderId="44" xfId="1" applyFont="1" applyBorder="1" applyAlignment="1">
      <alignment horizontal="left" vertical="center"/>
    </xf>
    <xf numFmtId="14" fontId="9" fillId="0" borderId="42" xfId="0" applyNumberFormat="1" applyFont="1" applyFill="1" applyBorder="1" applyAlignment="1" applyProtection="1">
      <alignment horizontal="left" vertical="center" wrapText="1" shrinkToFit="1"/>
    </xf>
    <xf numFmtId="0" fontId="9" fillId="0" borderId="85" xfId="0" applyFont="1" applyBorder="1" applyAlignment="1" applyProtection="1">
      <alignment horizontal="left" vertical="center" wrapText="1" shrinkToFit="1"/>
    </xf>
    <xf numFmtId="0" fontId="0" fillId="0" borderId="3" xfId="0" applyFont="1" applyBorder="1" applyAlignment="1">
      <alignment horizontal="left" vertical="center" wrapText="1"/>
    </xf>
    <xf numFmtId="0" fontId="0" fillId="2" borderId="3" xfId="0" applyFont="1" applyFill="1" applyBorder="1" applyAlignment="1">
      <alignment horizontal="left" vertical="center" wrapText="1"/>
    </xf>
    <xf numFmtId="0" fontId="9" fillId="0" borderId="5"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9" fillId="0" borderId="13" xfId="0" applyFont="1" applyBorder="1" applyAlignment="1" applyProtection="1">
      <alignment horizontal="left" vertical="center" wrapText="1" shrinkToFit="1"/>
    </xf>
    <xf numFmtId="0" fontId="9" fillId="6" borderId="34" xfId="0" applyFont="1" applyFill="1" applyBorder="1" applyAlignment="1">
      <alignment horizontal="left" vertical="center"/>
    </xf>
    <xf numFmtId="0" fontId="9" fillId="0" borderId="5" xfId="0" applyFont="1" applyBorder="1" applyAlignment="1">
      <alignment horizontal="left" vertical="center" wrapText="1" shrinkToFit="1"/>
    </xf>
    <xf numFmtId="0" fontId="24" fillId="5" borderId="48" xfId="0" applyFont="1" applyFill="1" applyBorder="1" applyAlignment="1" applyProtection="1">
      <alignment horizontal="center" vertical="center" wrapText="1" shrinkToFit="1"/>
    </xf>
    <xf numFmtId="0" fontId="0" fillId="12" borderId="0" xfId="0" applyFont="1" applyFill="1" applyAlignment="1">
      <alignment horizontal="left" vertical="center"/>
    </xf>
    <xf numFmtId="14" fontId="9" fillId="15" borderId="3" xfId="1" applyNumberFormat="1" applyFont="1" applyFill="1" applyBorder="1" applyAlignment="1">
      <alignment horizontal="left" vertical="center" wrapText="1"/>
    </xf>
    <xf numFmtId="14" fontId="9" fillId="15" borderId="3" xfId="1" applyNumberFormat="1" applyFont="1" applyFill="1" applyBorder="1" applyAlignment="1">
      <alignment horizontal="left" vertical="center"/>
    </xf>
    <xf numFmtId="0" fontId="0" fillId="2" borderId="2" xfId="0" applyFont="1" applyFill="1" applyBorder="1" applyAlignment="1">
      <alignment horizontal="left" vertical="center"/>
    </xf>
    <xf numFmtId="0" fontId="0" fillId="2" borderId="87" xfId="0" applyFont="1" applyFill="1" applyBorder="1" applyAlignment="1" applyProtection="1">
      <alignment horizontal="left" vertical="center" wrapText="1"/>
    </xf>
    <xf numFmtId="14" fontId="9" fillId="2" borderId="87" xfId="0" applyNumberFormat="1" applyFont="1" applyFill="1" applyBorder="1" applyAlignment="1" applyProtection="1">
      <alignment horizontal="left" vertical="center" wrapText="1" shrinkToFit="1"/>
    </xf>
    <xf numFmtId="14" fontId="9" fillId="15" borderId="87" xfId="0" applyNumberFormat="1" applyFont="1" applyFill="1" applyBorder="1" applyAlignment="1" applyProtection="1">
      <alignment horizontal="left" vertical="center" wrapText="1" shrinkToFit="1"/>
    </xf>
    <xf numFmtId="0" fontId="0" fillId="6" borderId="12" xfId="0" applyFill="1" applyBorder="1" applyAlignment="1">
      <alignment horizontal="left" vertical="center"/>
    </xf>
    <xf numFmtId="0" fontId="0" fillId="6" borderId="3" xfId="0" applyFill="1" applyBorder="1" applyAlignment="1">
      <alignment horizontal="left" vertical="center"/>
    </xf>
    <xf numFmtId="0" fontId="0" fillId="0" borderId="0" xfId="0" applyFont="1" applyAlignment="1">
      <alignment horizontal="left" vertical="center"/>
    </xf>
    <xf numFmtId="0" fontId="0" fillId="0" borderId="80" xfId="0" applyFont="1" applyBorder="1" applyAlignment="1">
      <alignment horizontal="left" vertical="center"/>
    </xf>
    <xf numFmtId="0" fontId="0" fillId="0" borderId="106" xfId="0" applyFont="1" applyBorder="1" applyAlignment="1">
      <alignment horizontal="left" vertical="center"/>
    </xf>
    <xf numFmtId="0" fontId="0" fillId="0" borderId="0" xfId="0" applyFont="1" applyBorder="1" applyAlignment="1">
      <alignment horizontal="left" vertical="center"/>
    </xf>
    <xf numFmtId="0" fontId="0" fillId="0" borderId="29" xfId="0" applyFont="1" applyBorder="1" applyAlignment="1">
      <alignment horizontal="left" vertical="center"/>
    </xf>
    <xf numFmtId="0" fontId="0" fillId="0" borderId="34" xfId="0" applyBorder="1">
      <alignment vertical="center"/>
    </xf>
    <xf numFmtId="0" fontId="0" fillId="0" borderId="82" xfId="0" applyBorder="1">
      <alignment vertical="center"/>
    </xf>
    <xf numFmtId="0" fontId="0" fillId="0" borderId="0" xfId="0" applyBorder="1">
      <alignment vertical="center"/>
    </xf>
    <xf numFmtId="0" fontId="0" fillId="0" borderId="100" xfId="0" applyBorder="1">
      <alignment vertical="center"/>
    </xf>
    <xf numFmtId="0" fontId="2" fillId="0" borderId="78" xfId="1" applyFont="1" applyBorder="1" applyAlignment="1">
      <alignment horizontal="left" vertical="center"/>
    </xf>
    <xf numFmtId="0" fontId="2" fillId="0" borderId="29" xfId="1" applyFont="1" applyBorder="1" applyAlignment="1">
      <alignment horizontal="left" vertical="center"/>
    </xf>
    <xf numFmtId="0" fontId="2" fillId="0" borderId="105" xfId="1" applyFont="1" applyBorder="1" applyAlignment="1">
      <alignment horizontal="left" vertical="center"/>
    </xf>
    <xf numFmtId="0" fontId="9" fillId="0" borderId="85" xfId="0" applyFont="1" applyBorder="1" applyAlignment="1" applyProtection="1">
      <alignment horizontal="center" vertical="center" wrapText="1"/>
    </xf>
    <xf numFmtId="0" fontId="9" fillId="0" borderId="41"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24" fillId="5" borderId="93" xfId="0" applyFont="1" applyFill="1" applyBorder="1" applyAlignment="1">
      <alignment horizontal="center" vertical="center" wrapText="1" shrinkToFit="1"/>
    </xf>
    <xf numFmtId="0" fontId="2" fillId="0" borderId="20" xfId="1" applyFont="1" applyBorder="1">
      <alignment vertical="center"/>
    </xf>
    <xf numFmtId="0" fontId="9" fillId="3" borderId="3" xfId="1" applyFont="1" applyFill="1" applyBorder="1" applyAlignment="1">
      <alignment horizontal="left" vertical="center" wrapText="1" shrinkToFit="1"/>
    </xf>
    <xf numFmtId="14" fontId="9" fillId="4" borderId="3" xfId="1" applyNumberFormat="1" applyFont="1" applyFill="1" applyBorder="1" applyAlignment="1">
      <alignment horizontal="left" vertical="center" wrapText="1" shrinkToFit="1"/>
    </xf>
    <xf numFmtId="0" fontId="9" fillId="3" borderId="13" xfId="1" applyFont="1" applyFill="1" applyBorder="1" applyAlignment="1">
      <alignment horizontal="left" vertical="center" wrapText="1" shrinkToFit="1"/>
    </xf>
    <xf numFmtId="14" fontId="9" fillId="2" borderId="13" xfId="0" applyNumberFormat="1" applyFont="1" applyFill="1" applyBorder="1" applyAlignment="1" applyProtection="1">
      <alignment horizontal="left" vertical="center" wrapText="1"/>
    </xf>
    <xf numFmtId="14" fontId="9" fillId="2" borderId="87" xfId="0" applyNumberFormat="1" applyFont="1" applyFill="1" applyBorder="1" applyAlignment="1" applyProtection="1">
      <alignment horizontal="left" vertical="center" wrapText="1"/>
    </xf>
    <xf numFmtId="14" fontId="9" fillId="2" borderId="4" xfId="0" applyNumberFormat="1" applyFont="1" applyFill="1" applyBorder="1" applyAlignment="1" applyProtection="1">
      <alignment horizontal="left" vertical="center" wrapText="1"/>
    </xf>
    <xf numFmtId="0" fontId="2" fillId="0" borderId="34" xfId="1" applyFont="1" applyBorder="1" applyAlignment="1">
      <alignment horizontal="left" vertical="center"/>
    </xf>
    <xf numFmtId="0" fontId="2" fillId="0" borderId="82" xfId="1" applyFont="1" applyBorder="1" applyAlignment="1">
      <alignment horizontal="left" vertical="center"/>
    </xf>
    <xf numFmtId="0" fontId="2" fillId="0" borderId="100" xfId="1" applyFont="1" applyBorder="1" applyAlignment="1">
      <alignment horizontal="left" vertical="center"/>
    </xf>
    <xf numFmtId="9" fontId="2" fillId="0" borderId="0" xfId="8" applyFont="1" applyBorder="1" applyAlignment="1">
      <alignment horizontal="left" vertical="center"/>
    </xf>
    <xf numFmtId="9" fontId="2" fillId="0" borderId="100" xfId="8" applyFont="1" applyBorder="1" applyAlignment="1">
      <alignment horizontal="left" vertical="center"/>
    </xf>
    <xf numFmtId="0" fontId="0" fillId="0" borderId="78" xfId="0" applyFont="1" applyBorder="1" applyAlignment="1">
      <alignment horizontal="left" vertical="center"/>
    </xf>
    <xf numFmtId="9" fontId="2" fillId="0" borderId="29" xfId="8" applyFont="1" applyBorder="1" applyAlignment="1">
      <alignment horizontal="left" vertical="center"/>
    </xf>
    <xf numFmtId="9" fontId="2" fillId="0" borderId="105" xfId="8" applyFont="1" applyBorder="1" applyAlignment="1">
      <alignment horizontal="left" vertical="center"/>
    </xf>
    <xf numFmtId="0" fontId="0" fillId="0" borderId="0" xfId="0" applyFont="1" applyBorder="1" applyAlignment="1">
      <alignment horizontal="center" vertical="center"/>
    </xf>
    <xf numFmtId="0" fontId="9" fillId="0" borderId="0" xfId="0" applyNumberFormat="1" applyFont="1" applyBorder="1" applyAlignment="1" applyProtection="1">
      <alignment horizontal="left" vertical="center" wrapText="1" shrinkToFit="1"/>
    </xf>
    <xf numFmtId="0" fontId="9" fillId="3" borderId="0" xfId="0" applyNumberFormat="1" applyFont="1" applyFill="1" applyBorder="1" applyAlignment="1" applyProtection="1">
      <alignment horizontal="left" vertical="center" wrapText="1" shrinkToFit="1"/>
    </xf>
    <xf numFmtId="0" fontId="9" fillId="0" borderId="12" xfId="0" applyNumberFormat="1" applyFont="1" applyFill="1" applyBorder="1" applyAlignment="1" applyProtection="1">
      <alignment horizontal="left" vertical="center" wrapText="1" shrinkToFit="1"/>
    </xf>
    <xf numFmtId="0" fontId="9" fillId="0" borderId="116" xfId="0" applyNumberFormat="1" applyFont="1" applyFill="1" applyBorder="1" applyAlignment="1" applyProtection="1">
      <alignment horizontal="left" vertical="center" wrapText="1" shrinkToFit="1"/>
    </xf>
    <xf numFmtId="0" fontId="2" fillId="0" borderId="22" xfId="1" applyFont="1" applyBorder="1" applyAlignment="1">
      <alignment horizontal="left" vertical="center"/>
    </xf>
    <xf numFmtId="0" fontId="9" fillId="6" borderId="93" xfId="0" applyFont="1" applyFill="1" applyBorder="1" applyAlignment="1">
      <alignment horizontal="left" vertical="center" shrinkToFit="1"/>
    </xf>
    <xf numFmtId="0" fontId="9" fillId="0" borderId="3" xfId="1" applyNumberFormat="1" applyFont="1" applyBorder="1" applyAlignment="1">
      <alignment horizontal="left" vertical="center" wrapText="1"/>
    </xf>
    <xf numFmtId="0" fontId="0" fillId="0" borderId="20" xfId="0" applyFont="1" applyBorder="1" applyAlignment="1">
      <alignment horizontal="center" vertical="center"/>
    </xf>
    <xf numFmtId="0" fontId="0" fillId="0" borderId="41" xfId="0" applyFont="1" applyBorder="1" applyAlignment="1">
      <alignment horizontal="center" vertical="center"/>
    </xf>
    <xf numFmtId="0" fontId="0" fillId="0" borderId="12" xfId="0" applyFont="1" applyBorder="1" applyAlignment="1">
      <alignment horizontal="center" vertical="center"/>
    </xf>
    <xf numFmtId="0" fontId="9" fillId="0" borderId="42" xfId="1" applyFont="1" applyFill="1" applyBorder="1" applyAlignment="1">
      <alignment horizontal="left" vertical="center" wrapText="1" shrinkToFit="1"/>
    </xf>
    <xf numFmtId="0" fontId="9" fillId="0" borderId="3" xfId="1" applyFont="1" applyBorder="1" applyAlignment="1">
      <alignment horizontal="left" vertical="center" wrapText="1"/>
    </xf>
    <xf numFmtId="0" fontId="9" fillId="0" borderId="42" xfId="8" applyNumberFormat="1" applyFont="1" applyBorder="1" applyAlignment="1">
      <alignment horizontal="left" vertical="center" wrapText="1" shrinkToFit="1"/>
    </xf>
    <xf numFmtId="0" fontId="9" fillId="0" borderId="3" xfId="8" applyNumberFormat="1" applyFont="1" applyBorder="1" applyAlignment="1">
      <alignment horizontal="left" vertical="center" wrapText="1"/>
    </xf>
    <xf numFmtId="0" fontId="9" fillId="0" borderId="86" xfId="8" applyNumberFormat="1" applyFont="1" applyBorder="1" applyAlignment="1">
      <alignment horizontal="left" vertical="center" wrapText="1" shrinkToFit="1"/>
    </xf>
    <xf numFmtId="0" fontId="9" fillId="0" borderId="85" xfId="8" applyNumberFormat="1" applyFont="1" applyBorder="1" applyAlignment="1">
      <alignment horizontal="left" vertical="center" wrapText="1" shrinkToFit="1"/>
    </xf>
    <xf numFmtId="0" fontId="9" fillId="0" borderId="3" xfId="8" applyNumberFormat="1" applyFont="1" applyBorder="1" applyAlignment="1">
      <alignment horizontal="left" vertical="center" wrapText="1" shrinkToFit="1"/>
    </xf>
    <xf numFmtId="0" fontId="9" fillId="0" borderId="5" xfId="8" applyNumberFormat="1" applyFont="1" applyBorder="1" applyAlignment="1">
      <alignment horizontal="left" vertical="center" wrapText="1" shrinkToFit="1"/>
    </xf>
    <xf numFmtId="0" fontId="9" fillId="2" borderId="3" xfId="8" applyNumberFormat="1" applyFont="1" applyFill="1" applyBorder="1" applyAlignment="1">
      <alignment horizontal="left" vertical="center" wrapText="1" shrinkToFit="1"/>
    </xf>
    <xf numFmtId="0" fontId="0" fillId="0" borderId="0" xfId="0" applyNumberFormat="1" applyFill="1">
      <alignment vertical="center"/>
    </xf>
    <xf numFmtId="0" fontId="2" fillId="0" borderId="0" xfId="8" applyNumberFormat="1" applyFont="1" applyAlignment="1">
      <alignment horizontal="left" vertical="center"/>
    </xf>
    <xf numFmtId="0" fontId="2" fillId="2" borderId="3" xfId="8" applyNumberFormat="1" applyFont="1" applyFill="1" applyBorder="1" applyAlignment="1">
      <alignment horizontal="left" vertical="center"/>
    </xf>
    <xf numFmtId="0" fontId="0" fillId="0" borderId="0" xfId="0" applyNumberFormat="1">
      <alignment vertical="center"/>
    </xf>
    <xf numFmtId="0" fontId="0" fillId="0" borderId="106" xfId="0" applyNumberFormat="1" applyFont="1" applyBorder="1" applyAlignment="1">
      <alignment horizontal="left" vertical="center"/>
    </xf>
    <xf numFmtId="0" fontId="0" fillId="0" borderId="0" xfId="0" applyNumberFormat="1" applyBorder="1">
      <alignment vertical="center"/>
    </xf>
    <xf numFmtId="0" fontId="0" fillId="0" borderId="100" xfId="0" applyNumberFormat="1" applyBorder="1">
      <alignment vertical="center"/>
    </xf>
    <xf numFmtId="0" fontId="2" fillId="0" borderId="0" xfId="1" applyNumberFormat="1" applyFont="1" applyBorder="1" applyAlignment="1">
      <alignment horizontal="left" vertical="center"/>
    </xf>
    <xf numFmtId="0" fontId="2" fillId="0" borderId="100" xfId="1" applyNumberFormat="1" applyFont="1" applyBorder="1" applyAlignment="1">
      <alignment horizontal="left" vertical="center"/>
    </xf>
    <xf numFmtId="0" fontId="2" fillId="0" borderId="0" xfId="8" applyNumberFormat="1" applyFont="1" applyBorder="1" applyAlignment="1">
      <alignment horizontal="left" vertical="center"/>
    </xf>
    <xf numFmtId="0" fontId="2" fillId="0" borderId="100" xfId="8" applyNumberFormat="1" applyFont="1" applyBorder="1" applyAlignment="1">
      <alignment horizontal="left" vertical="center"/>
    </xf>
    <xf numFmtId="0" fontId="0" fillId="0" borderId="78" xfId="0" applyNumberFormat="1" applyFont="1" applyBorder="1" applyAlignment="1">
      <alignment horizontal="left" vertical="center"/>
    </xf>
    <xf numFmtId="0" fontId="2" fillId="0" borderId="29" xfId="8" applyNumberFormat="1" applyFont="1" applyBorder="1" applyAlignment="1">
      <alignment horizontal="left" vertical="center"/>
    </xf>
    <xf numFmtId="0" fontId="2" fillId="0" borderId="105" xfId="8" applyNumberFormat="1" applyFont="1" applyBorder="1" applyAlignment="1">
      <alignment horizontal="left" vertical="center"/>
    </xf>
    <xf numFmtId="0" fontId="2" fillId="3" borderId="0" xfId="1" applyNumberFormat="1" applyFont="1" applyFill="1">
      <alignment vertical="center"/>
    </xf>
    <xf numFmtId="0" fontId="2" fillId="0" borderId="0" xfId="1" applyNumberFormat="1" applyFont="1" applyAlignment="1">
      <alignment horizontal="left" vertical="center"/>
    </xf>
    <xf numFmtId="0" fontId="2" fillId="0" borderId="2" xfId="1" applyNumberFormat="1" applyFont="1" applyBorder="1">
      <alignment vertical="center"/>
    </xf>
    <xf numFmtId="0" fontId="9" fillId="0" borderId="1" xfId="1" applyNumberFormat="1" applyFont="1" applyBorder="1" applyAlignment="1">
      <alignment horizontal="left" vertical="center" wrapText="1" shrinkToFit="1"/>
    </xf>
    <xf numFmtId="0" fontId="9" fillId="3" borderId="1" xfId="1" applyNumberFormat="1" applyFont="1" applyFill="1" applyBorder="1" applyAlignment="1">
      <alignment horizontal="left" vertical="center" wrapText="1" shrinkToFit="1"/>
    </xf>
    <xf numFmtId="0" fontId="9" fillId="4" borderId="1" xfId="1" applyNumberFormat="1" applyFont="1" applyFill="1" applyBorder="1" applyAlignment="1">
      <alignment horizontal="left" vertical="center" wrapText="1" shrinkToFit="1"/>
    </xf>
    <xf numFmtId="0" fontId="9" fillId="0" borderId="2" xfId="1" applyNumberFormat="1" applyFont="1" applyBorder="1" applyAlignment="1">
      <alignment horizontal="left" vertical="center" wrapText="1"/>
    </xf>
    <xf numFmtId="0" fontId="0" fillId="0" borderId="34" xfId="0" applyNumberFormat="1" applyFont="1" applyBorder="1" applyAlignment="1">
      <alignment horizontal="left" vertical="center"/>
    </xf>
    <xf numFmtId="0" fontId="2" fillId="0" borderId="0" xfId="1" applyNumberFormat="1" applyFont="1">
      <alignment vertical="center"/>
    </xf>
    <xf numFmtId="0" fontId="0" fillId="0" borderId="0" xfId="0" applyNumberFormat="1" applyFont="1">
      <alignment vertical="center"/>
    </xf>
    <xf numFmtId="0" fontId="0" fillId="14" borderId="0" xfId="0" applyNumberFormat="1" applyFont="1" applyFill="1" applyAlignment="1">
      <alignment horizontal="left" vertical="center"/>
    </xf>
    <xf numFmtId="0" fontId="11" fillId="2" borderId="3" xfId="0" applyNumberFormat="1" applyFont="1" applyFill="1" applyBorder="1" applyAlignment="1" applyProtection="1">
      <alignment vertical="center" shrinkToFit="1"/>
    </xf>
    <xf numFmtId="0" fontId="11" fillId="0" borderId="12" xfId="0" applyNumberFormat="1" applyFont="1" applyFill="1" applyBorder="1" applyProtection="1">
      <alignment vertical="center"/>
    </xf>
    <xf numFmtId="14" fontId="9" fillId="0" borderId="3" xfId="8" applyNumberFormat="1" applyFont="1" applyBorder="1" applyAlignment="1">
      <alignment horizontal="left" vertical="center" wrapText="1" shrinkToFit="1"/>
    </xf>
    <xf numFmtId="14" fontId="9" fillId="0" borderId="87" xfId="0" applyNumberFormat="1" applyFont="1" applyFill="1" applyBorder="1" applyAlignment="1" applyProtection="1">
      <alignment horizontal="left" vertical="center" wrapText="1" shrinkToFit="1"/>
    </xf>
    <xf numFmtId="0" fontId="0" fillId="0" borderId="80" xfId="0" applyFont="1" applyFill="1" applyBorder="1" applyAlignment="1" applyProtection="1">
      <alignment horizontal="center" vertical="center" wrapText="1"/>
    </xf>
    <xf numFmtId="0" fontId="0" fillId="0" borderId="34" xfId="0" applyFont="1" applyFill="1" applyBorder="1" applyAlignment="1" applyProtection="1">
      <alignment horizontal="center" vertical="center" wrapText="1"/>
    </xf>
    <xf numFmtId="0" fontId="0" fillId="0" borderId="82" xfId="0" applyFont="1" applyFill="1" applyBorder="1" applyAlignment="1" applyProtection="1">
      <alignment horizontal="center" vertical="center" wrapText="1"/>
    </xf>
    <xf numFmtId="0" fontId="11" fillId="2" borderId="34" xfId="1" applyFont="1" applyFill="1" applyBorder="1" applyAlignment="1">
      <alignment horizontal="left" vertical="center"/>
    </xf>
    <xf numFmtId="0" fontId="11" fillId="2" borderId="0" xfId="1" applyFont="1" applyFill="1" applyBorder="1" applyAlignment="1">
      <alignment horizontal="left" vertical="center"/>
    </xf>
    <xf numFmtId="0" fontId="11" fillId="2" borderId="55" xfId="1" applyFont="1" applyFill="1" applyBorder="1" applyAlignment="1">
      <alignment horizontal="left" vertical="center"/>
    </xf>
    <xf numFmtId="183" fontId="9" fillId="0" borderId="3" xfId="1" applyNumberFormat="1" applyFont="1" applyBorder="1" applyAlignment="1">
      <alignment horizontal="left" vertical="center" wrapText="1" shrinkToFit="1"/>
    </xf>
    <xf numFmtId="0" fontId="2" fillId="0" borderId="138" xfId="1" applyFont="1" applyBorder="1">
      <alignment vertical="center"/>
    </xf>
    <xf numFmtId="14" fontId="9" fillId="0" borderId="13" xfId="0" applyNumberFormat="1" applyFont="1" applyFill="1" applyBorder="1" applyAlignment="1" applyProtection="1">
      <alignment horizontal="left" vertical="center" wrapText="1" shrinkToFit="1"/>
    </xf>
    <xf numFmtId="0" fontId="9" fillId="0" borderId="21" xfId="0" applyNumberFormat="1" applyFont="1" applyFill="1" applyBorder="1" applyAlignment="1" applyProtection="1">
      <alignment horizontal="left" vertical="center" wrapText="1" shrinkToFit="1"/>
    </xf>
    <xf numFmtId="0" fontId="9" fillId="0" borderId="13" xfId="0" applyNumberFormat="1" applyFont="1" applyFill="1" applyBorder="1" applyAlignment="1" applyProtection="1">
      <alignment horizontal="left" vertical="center" wrapText="1" shrinkToFit="1"/>
    </xf>
    <xf numFmtId="0" fontId="9" fillId="0" borderId="12" xfId="1" applyFont="1" applyBorder="1" applyAlignment="1">
      <alignment horizontal="left" vertical="center"/>
    </xf>
    <xf numFmtId="0" fontId="24" fillId="5" borderId="134" xfId="0" applyFont="1" applyFill="1" applyBorder="1" applyAlignment="1" applyProtection="1">
      <alignment horizontal="center" vertical="center" wrapText="1" shrinkToFit="1"/>
    </xf>
    <xf numFmtId="0" fontId="9" fillId="0" borderId="134" xfId="1" applyFont="1" applyBorder="1" applyAlignment="1">
      <alignment horizontal="center" vertical="center" wrapText="1" shrinkToFit="1"/>
    </xf>
    <xf numFmtId="0" fontId="9" fillId="6" borderId="134" xfId="0" applyFont="1" applyFill="1" applyBorder="1" applyAlignment="1">
      <alignment horizontal="left" vertical="center"/>
    </xf>
    <xf numFmtId="0" fontId="9" fillId="6" borderId="134" xfId="0" applyFont="1" applyFill="1" applyBorder="1" applyAlignment="1" applyProtection="1">
      <alignment horizontal="left" vertical="center"/>
    </xf>
    <xf numFmtId="14" fontId="9" fillId="6" borderId="134" xfId="0" applyNumberFormat="1" applyFont="1" applyFill="1" applyBorder="1" applyAlignment="1" applyProtection="1">
      <alignment horizontal="left" vertical="center" wrapText="1" shrinkToFit="1"/>
    </xf>
    <xf numFmtId="0" fontId="9" fillId="0" borderId="134" xfId="1" applyFont="1" applyBorder="1" applyAlignment="1">
      <alignment horizontal="left" vertical="center"/>
    </xf>
    <xf numFmtId="0" fontId="9" fillId="5" borderId="134" xfId="1" applyFont="1" applyFill="1" applyBorder="1" applyAlignment="1">
      <alignment horizontal="left" vertical="center" wrapText="1"/>
    </xf>
    <xf numFmtId="0" fontId="9" fillId="5" borderId="134" xfId="1" applyFont="1" applyFill="1" applyBorder="1" applyAlignment="1">
      <alignment horizontal="left" vertical="center"/>
    </xf>
    <xf numFmtId="0" fontId="9" fillId="5" borderId="134" xfId="1" applyFont="1" applyFill="1" applyBorder="1" applyAlignment="1">
      <alignment horizontal="left" vertical="center" shrinkToFit="1"/>
    </xf>
    <xf numFmtId="0" fontId="2" fillId="2" borderId="45" xfId="1" applyFont="1" applyFill="1" applyBorder="1" applyAlignment="1">
      <alignment horizontal="left" vertical="center" wrapText="1"/>
    </xf>
    <xf numFmtId="0" fontId="2" fillId="0" borderId="45" xfId="1" applyFont="1" applyFill="1" applyBorder="1" applyAlignment="1">
      <alignment horizontal="left" vertical="center" wrapText="1"/>
    </xf>
    <xf numFmtId="0" fontId="2" fillId="0" borderId="45" xfId="1" applyFont="1" applyFill="1" applyBorder="1" applyAlignment="1">
      <alignment horizontal="left" vertical="center"/>
    </xf>
    <xf numFmtId="0" fontId="2" fillId="0" borderId="45" xfId="1" applyFont="1" applyFill="1" applyBorder="1" applyAlignment="1">
      <alignment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vertical="center" wrapText="1"/>
    </xf>
    <xf numFmtId="0" fontId="2" fillId="0" borderId="11" xfId="1" applyFont="1" applyFill="1" applyBorder="1" applyAlignment="1">
      <alignment horizontal="left" vertical="center" wrapText="1"/>
    </xf>
    <xf numFmtId="0" fontId="2" fillId="0" borderId="11" xfId="1" applyFont="1" applyFill="1" applyBorder="1">
      <alignment vertical="center"/>
    </xf>
    <xf numFmtId="0" fontId="2" fillId="0" borderId="11" xfId="1" applyFont="1" applyFill="1" applyBorder="1" applyAlignment="1">
      <alignment horizontal="left" vertical="center"/>
    </xf>
    <xf numFmtId="0" fontId="2" fillId="0" borderId="11" xfId="1" applyFont="1" applyFill="1" applyBorder="1" applyAlignment="1">
      <alignment vertical="center" wrapText="1"/>
    </xf>
    <xf numFmtId="0" fontId="2" fillId="2" borderId="46" xfId="1" applyFont="1" applyFill="1" applyBorder="1" applyAlignment="1">
      <alignment horizontal="left" vertical="center"/>
    </xf>
    <xf numFmtId="0" fontId="2" fillId="0" borderId="0" xfId="1" applyFont="1" applyFill="1" applyBorder="1" applyAlignment="1">
      <alignment horizontal="center" vertical="center"/>
    </xf>
    <xf numFmtId="0" fontId="2" fillId="0" borderId="0" xfId="1" applyFont="1" applyFill="1" applyBorder="1" applyAlignment="1">
      <alignment horizontal="center" vertical="center" wrapText="1"/>
    </xf>
    <xf numFmtId="0" fontId="9" fillId="0" borderId="0" xfId="1" applyFont="1" applyFill="1" applyBorder="1" applyAlignment="1">
      <alignment horizontal="left" vertical="center" wrapText="1"/>
    </xf>
    <xf numFmtId="0" fontId="2" fillId="0" borderId="3" xfId="1" applyFont="1" applyFill="1" applyBorder="1">
      <alignment vertical="center"/>
    </xf>
    <xf numFmtId="0" fontId="0" fillId="0" borderId="0" xfId="0" applyFill="1" applyBorder="1">
      <alignment vertical="center"/>
    </xf>
    <xf numFmtId="0" fontId="0" fillId="0" borderId="100" xfId="0" applyFill="1" applyBorder="1">
      <alignment vertical="center"/>
    </xf>
    <xf numFmtId="0" fontId="2" fillId="2" borderId="2" xfId="1" applyFont="1" applyFill="1" applyBorder="1" applyAlignment="1">
      <alignment horizontal="left" vertical="center"/>
    </xf>
    <xf numFmtId="0" fontId="2" fillId="0" borderId="11" xfId="1" applyFont="1" applyBorder="1" applyAlignment="1">
      <alignment vertical="center" wrapText="1"/>
    </xf>
    <xf numFmtId="0" fontId="2" fillId="0" borderId="11" xfId="1" applyFont="1" applyBorder="1" applyAlignment="1">
      <alignment horizontal="left" vertical="center" wrapText="1"/>
    </xf>
    <xf numFmtId="0" fontId="2" fillId="0" borderId="11" xfId="1" applyFont="1" applyBorder="1" applyAlignment="1">
      <alignment horizontal="left" vertical="center"/>
    </xf>
    <xf numFmtId="0" fontId="2" fillId="0" borderId="11" xfId="1" applyFont="1" applyBorder="1" applyAlignment="1">
      <alignment horizontal="center" vertical="center"/>
    </xf>
    <xf numFmtId="0" fontId="2" fillId="0" borderId="45" xfId="1" applyFont="1" applyFill="1" applyBorder="1" applyAlignment="1">
      <alignment horizontal="center" vertical="center"/>
    </xf>
    <xf numFmtId="0" fontId="2" fillId="0" borderId="45" xfId="1" applyFont="1" applyFill="1" applyBorder="1" applyAlignment="1">
      <alignment horizontal="center" vertical="center" wrapText="1"/>
    </xf>
    <xf numFmtId="0" fontId="2" fillId="0" borderId="11" xfId="1" applyFont="1" applyFill="1" applyBorder="1" applyAlignment="1">
      <alignment horizontal="center" vertical="center"/>
    </xf>
    <xf numFmtId="0" fontId="2" fillId="0" borderId="11" xfId="1" applyFont="1" applyFill="1" applyBorder="1" applyAlignment="1">
      <alignment horizontal="center" vertical="center" wrapText="1"/>
    </xf>
    <xf numFmtId="0" fontId="2" fillId="7" borderId="45" xfId="1" applyFont="1" applyFill="1" applyBorder="1" applyAlignment="1">
      <alignment horizontal="left" vertical="center" wrapText="1"/>
    </xf>
    <xf numFmtId="0" fontId="0" fillId="0" borderId="0" xfId="0" applyFill="1" applyAlignment="1">
      <alignment horizontal="center" vertical="center"/>
    </xf>
    <xf numFmtId="0" fontId="2" fillId="0" borderId="0" xfId="1" applyFont="1" applyFill="1" applyAlignment="1">
      <alignment horizontal="center" vertical="center"/>
    </xf>
    <xf numFmtId="0" fontId="9" fillId="0" borderId="3" xfId="1" applyFont="1" applyFill="1" applyBorder="1" applyAlignment="1">
      <alignment horizontal="center" vertical="center" wrapText="1"/>
    </xf>
    <xf numFmtId="0" fontId="2" fillId="0" borderId="34" xfId="1" applyFont="1" applyFill="1" applyBorder="1" applyAlignment="1">
      <alignment horizontal="center" vertical="center"/>
    </xf>
    <xf numFmtId="0" fontId="2" fillId="0" borderId="2" xfId="1" applyFont="1" applyFill="1" applyBorder="1" applyAlignment="1">
      <alignment horizontal="center" vertical="center"/>
    </xf>
    <xf numFmtId="14" fontId="9" fillId="0" borderId="1" xfId="1" applyNumberFormat="1" applyFont="1" applyFill="1" applyBorder="1" applyAlignment="1">
      <alignment horizontal="center" vertical="center" wrapText="1" shrinkToFit="1"/>
    </xf>
    <xf numFmtId="0" fontId="9" fillId="0" borderId="1" xfId="1" applyFont="1" applyFill="1" applyBorder="1" applyAlignment="1">
      <alignment horizontal="center" vertical="center" wrapText="1" shrinkToFit="1"/>
    </xf>
    <xf numFmtId="0" fontId="9" fillId="0" borderId="2" xfId="1" applyFont="1" applyFill="1" applyBorder="1" applyAlignment="1">
      <alignment horizontal="center" vertical="center" wrapText="1"/>
    </xf>
    <xf numFmtId="0" fontId="9" fillId="0" borderId="88" xfId="0" applyNumberFormat="1" applyFont="1" applyFill="1" applyBorder="1" applyAlignment="1" applyProtection="1">
      <alignment horizontal="center" vertical="center" wrapText="1" shrinkToFit="1"/>
    </xf>
    <xf numFmtId="186" fontId="9" fillId="0" borderId="87" xfId="0" applyNumberFormat="1" applyFont="1" applyFill="1" applyBorder="1" applyAlignment="1" applyProtection="1">
      <alignment horizontal="center" vertical="center" wrapText="1" shrinkToFit="1"/>
    </xf>
    <xf numFmtId="0" fontId="9" fillId="0" borderId="87" xfId="0" applyNumberFormat="1" applyFont="1" applyFill="1" applyBorder="1" applyAlignment="1" applyProtection="1">
      <alignment horizontal="center" vertical="center" wrapText="1" shrinkToFit="1"/>
    </xf>
    <xf numFmtId="14" fontId="9" fillId="0" borderId="87" xfId="0" applyNumberFormat="1" applyFont="1" applyFill="1" applyBorder="1" applyAlignment="1" applyProtection="1">
      <alignment horizontal="center" vertical="center" wrapText="1" shrinkToFit="1"/>
    </xf>
    <xf numFmtId="0" fontId="9" fillId="0" borderId="4" xfId="0" applyNumberFormat="1" applyFont="1" applyFill="1" applyBorder="1" applyAlignment="1" applyProtection="1">
      <alignment horizontal="center" vertical="center" wrapText="1" shrinkToFit="1"/>
    </xf>
    <xf numFmtId="0" fontId="0" fillId="0" borderId="106" xfId="0" applyFont="1" applyFill="1" applyBorder="1" applyAlignment="1">
      <alignment horizontal="center" vertical="center"/>
    </xf>
    <xf numFmtId="0" fontId="0" fillId="0" borderId="0" xfId="0" applyFill="1" applyBorder="1" applyAlignment="1">
      <alignment horizontal="center" vertical="center"/>
    </xf>
    <xf numFmtId="0" fontId="0" fillId="0" borderId="100" xfId="0" applyFill="1" applyBorder="1" applyAlignment="1">
      <alignment horizontal="center" vertical="center"/>
    </xf>
    <xf numFmtId="0" fontId="9" fillId="0" borderId="0" xfId="1" applyFont="1" applyFill="1" applyBorder="1" applyAlignment="1">
      <alignment horizontal="center" vertical="center" wrapText="1"/>
    </xf>
    <xf numFmtId="0" fontId="2" fillId="0" borderId="19" xfId="1" applyFont="1" applyFill="1" applyBorder="1" applyAlignment="1">
      <alignment horizontal="center" vertical="center"/>
    </xf>
    <xf numFmtId="14" fontId="9" fillId="0" borderId="106" xfId="1" applyNumberFormat="1" applyFont="1" applyFill="1" applyBorder="1" applyAlignment="1">
      <alignment horizontal="center" vertical="center" wrapText="1" shrinkToFit="1"/>
    </xf>
    <xf numFmtId="0" fontId="9" fillId="0" borderId="122" xfId="1" applyFont="1" applyFill="1" applyBorder="1" applyAlignment="1">
      <alignment horizontal="center" vertical="center" wrapText="1" shrinkToFit="1"/>
    </xf>
    <xf numFmtId="14" fontId="9" fillId="0" borderId="122" xfId="1" applyNumberFormat="1" applyFont="1" applyFill="1" applyBorder="1" applyAlignment="1">
      <alignment horizontal="center" vertical="center" wrapText="1" shrinkToFit="1"/>
    </xf>
    <xf numFmtId="0" fontId="9" fillId="0" borderId="106" xfId="1" applyFont="1" applyFill="1" applyBorder="1" applyAlignment="1">
      <alignment horizontal="center" vertical="center" wrapText="1" shrinkToFit="1"/>
    </xf>
    <xf numFmtId="0" fontId="9" fillId="0" borderId="19" xfId="1" applyFont="1" applyFill="1" applyBorder="1" applyAlignment="1">
      <alignment horizontal="center" vertical="center" wrapText="1"/>
    </xf>
    <xf numFmtId="0" fontId="2" fillId="7" borderId="46" xfId="1" applyFont="1" applyFill="1" applyBorder="1" applyAlignment="1">
      <alignment horizontal="left" vertical="center" wrapText="1"/>
    </xf>
    <xf numFmtId="0" fontId="6" fillId="2" borderId="34" xfId="1" applyFont="1" applyFill="1" applyBorder="1" applyAlignment="1">
      <alignment horizontal="left" vertical="center"/>
    </xf>
    <xf numFmtId="0" fontId="2" fillId="0" borderId="0" xfId="1" applyFont="1" applyBorder="1" applyAlignment="1">
      <alignment horizontal="center" vertical="center"/>
    </xf>
    <xf numFmtId="0" fontId="9" fillId="0" borderId="3" xfId="1" applyFont="1" applyBorder="1" applyAlignment="1">
      <alignment horizontal="left" vertical="center" wrapText="1"/>
    </xf>
    <xf numFmtId="0" fontId="2" fillId="0" borderId="45" xfId="1" applyFont="1" applyBorder="1" applyAlignment="1">
      <alignment horizontal="left" vertical="center"/>
    </xf>
    <xf numFmtId="0" fontId="2" fillId="0" borderId="45" xfId="1" applyFont="1" applyBorder="1" applyAlignment="1">
      <alignment horizontal="left" vertical="center" wrapText="1"/>
    </xf>
    <xf numFmtId="0" fontId="0" fillId="2" borderId="0" xfId="0" applyFont="1" applyFill="1" applyAlignment="1">
      <alignment horizontal="left" vertical="center"/>
    </xf>
    <xf numFmtId="0" fontId="11" fillId="2" borderId="41" xfId="0" applyFont="1" applyFill="1" applyBorder="1" applyAlignment="1">
      <alignment horizontal="left" vertical="center"/>
    </xf>
    <xf numFmtId="178" fontId="9" fillId="0" borderId="3" xfId="1" applyNumberFormat="1" applyFont="1" applyBorder="1" applyAlignment="1"/>
    <xf numFmtId="178" fontId="2" fillId="0" borderId="3" xfId="1" applyNumberFormat="1" applyFont="1" applyBorder="1">
      <alignment vertical="center"/>
    </xf>
    <xf numFmtId="0" fontId="55" fillId="0" borderId="130" xfId="4" applyFont="1" applyBorder="1">
      <alignment vertical="center"/>
    </xf>
    <xf numFmtId="0" fontId="55" fillId="0" borderId="131" xfId="4" applyFont="1" applyBorder="1">
      <alignment vertical="center"/>
    </xf>
    <xf numFmtId="0" fontId="11" fillId="0" borderId="3" xfId="1" applyFont="1" applyFill="1" applyBorder="1" applyAlignment="1" applyProtection="1">
      <alignment horizontal="center" vertical="center"/>
    </xf>
    <xf numFmtId="0" fontId="11" fillId="2" borderId="0" xfId="1" applyFont="1" applyFill="1" applyBorder="1" applyAlignment="1">
      <alignment horizontal="left" vertical="center"/>
    </xf>
    <xf numFmtId="0" fontId="2" fillId="2" borderId="0" xfId="1" applyFont="1" applyFill="1" applyBorder="1" applyAlignment="1">
      <alignment horizontal="left" vertical="center"/>
    </xf>
    <xf numFmtId="0" fontId="0" fillId="2" borderId="48" xfId="0" applyFill="1" applyBorder="1" applyAlignment="1">
      <alignment horizontal="left" vertical="center" indent="1"/>
    </xf>
    <xf numFmtId="0" fontId="6" fillId="2" borderId="0" xfId="1" applyFont="1" applyFill="1" applyBorder="1" applyAlignment="1">
      <alignment horizontal="left" vertical="center"/>
    </xf>
    <xf numFmtId="0" fontId="2" fillId="2" borderId="35" xfId="1" applyFont="1" applyFill="1" applyBorder="1" applyAlignment="1">
      <alignment vertical="center" wrapText="1"/>
    </xf>
    <xf numFmtId="0" fontId="2" fillId="2" borderId="29" xfId="1" applyFill="1" applyBorder="1" applyAlignment="1">
      <alignment vertical="center" wrapText="1"/>
    </xf>
    <xf numFmtId="0" fontId="2" fillId="2" borderId="28" xfId="1" applyFill="1" applyBorder="1" applyAlignment="1">
      <alignment vertical="center" wrapText="1"/>
    </xf>
    <xf numFmtId="0" fontId="2" fillId="2" borderId="34" xfId="1" applyFill="1" applyBorder="1">
      <alignment vertical="center"/>
    </xf>
    <xf numFmtId="0" fontId="2" fillId="2" borderId="34" xfId="1" applyFill="1" applyBorder="1" applyAlignment="1">
      <alignment vertical="center" wrapText="1"/>
    </xf>
    <xf numFmtId="0" fontId="2" fillId="2" borderId="34" xfId="1" applyFill="1" applyBorder="1" applyAlignment="1">
      <alignment horizontal="center" vertical="center" wrapText="1"/>
    </xf>
    <xf numFmtId="0" fontId="2" fillId="2" borderId="35" xfId="1" applyFill="1" applyBorder="1" applyAlignment="1">
      <alignment vertical="center" wrapText="1"/>
    </xf>
    <xf numFmtId="0" fontId="2" fillId="2" borderId="34" xfId="1" applyFill="1" applyBorder="1" applyAlignment="1">
      <alignment horizontal="center" vertical="center"/>
    </xf>
    <xf numFmtId="178" fontId="2" fillId="2" borderId="34" xfId="1" applyNumberFormat="1" applyFill="1" applyBorder="1" applyAlignment="1">
      <alignment horizontal="left" vertical="center" wrapText="1"/>
    </xf>
    <xf numFmtId="14" fontId="51" fillId="0" borderId="0" xfId="1" applyNumberFormat="1" applyFont="1" applyFill="1" applyBorder="1" applyAlignment="1" applyProtection="1">
      <alignment horizontal="left" vertical="center" wrapText="1" shrinkToFit="1"/>
    </xf>
    <xf numFmtId="0" fontId="51" fillId="3" borderId="0" xfId="1" applyNumberFormat="1" applyFont="1" applyFill="1" applyBorder="1" applyAlignment="1" applyProtection="1">
      <alignment horizontal="left" vertical="center" wrapText="1" shrinkToFit="1"/>
    </xf>
    <xf numFmtId="14" fontId="51" fillId="4" borderId="0" xfId="1" applyNumberFormat="1" applyFont="1" applyFill="1" applyBorder="1" applyAlignment="1" applyProtection="1">
      <alignment horizontal="left" vertical="center" wrapText="1" shrinkToFit="1"/>
    </xf>
    <xf numFmtId="0" fontId="51" fillId="0" borderId="0" xfId="1" applyFont="1" applyBorder="1" applyAlignment="1" applyProtection="1">
      <alignment horizontal="left" vertical="center" wrapText="1"/>
    </xf>
    <xf numFmtId="0" fontId="11" fillId="0" borderId="12" xfId="1" applyFont="1" applyFill="1" applyBorder="1" applyAlignment="1" applyProtection="1">
      <alignment vertical="center" wrapText="1"/>
    </xf>
    <xf numFmtId="0" fontId="2" fillId="0" borderId="0" xfId="1" applyFont="1" applyAlignment="1">
      <alignment horizontal="center" vertical="center" wrapText="1"/>
    </xf>
    <xf numFmtId="0" fontId="2" fillId="2" borderId="0" xfId="1" applyFont="1" applyFill="1" applyAlignment="1">
      <alignment horizontal="center" vertical="center"/>
    </xf>
    <xf numFmtId="0" fontId="2" fillId="0" borderId="0" xfId="1" applyFont="1" applyAlignment="1">
      <alignment horizontal="center" vertical="center"/>
    </xf>
    <xf numFmtId="0" fontId="2" fillId="0" borderId="3" xfId="1" applyFont="1" applyBorder="1" applyAlignment="1">
      <alignment horizontal="center" vertical="center" wrapText="1"/>
    </xf>
    <xf numFmtId="0" fontId="2" fillId="0" borderId="3" xfId="8" applyNumberFormat="1" applyFont="1" applyBorder="1" applyAlignment="1">
      <alignment horizontal="center" vertical="center" wrapText="1"/>
    </xf>
    <xf numFmtId="0" fontId="4" fillId="4" borderId="0" xfId="1" applyFont="1" applyFill="1" applyAlignment="1">
      <alignment horizontal="center" vertical="center"/>
    </xf>
    <xf numFmtId="0" fontId="9" fillId="11" borderId="0" xfId="1" applyFont="1" applyFill="1" applyAlignment="1">
      <alignment horizontal="center" vertical="center" wrapText="1"/>
    </xf>
    <xf numFmtId="0" fontId="2" fillId="0" borderId="0" xfId="1" quotePrefix="1" applyFont="1" applyAlignment="1">
      <alignment horizontal="center" vertical="center"/>
    </xf>
    <xf numFmtId="49" fontId="2" fillId="0" borderId="0" xfId="1" applyNumberFormat="1" applyFont="1" applyAlignment="1">
      <alignment horizontal="center" vertical="center"/>
    </xf>
    <xf numFmtId="0" fontId="0" fillId="0" borderId="0" xfId="0" quotePrefix="1" applyNumberFormat="1" applyFont="1" applyBorder="1" applyAlignment="1" applyProtection="1">
      <alignment horizontal="center" vertical="center" wrapText="1"/>
    </xf>
    <xf numFmtId="0" fontId="0" fillId="0" borderId="29" xfId="0" quotePrefix="1" applyNumberFormat="1" applyFont="1" applyBorder="1" applyAlignment="1" applyProtection="1">
      <alignment horizontal="center" vertical="center" wrapText="1"/>
    </xf>
    <xf numFmtId="0" fontId="2" fillId="0" borderId="0" xfId="1" applyNumberFormat="1" applyFont="1" applyAlignment="1">
      <alignment horizontal="center" vertical="center"/>
    </xf>
    <xf numFmtId="0" fontId="2" fillId="0" borderId="87" xfId="1" applyFont="1" applyBorder="1" applyAlignment="1">
      <alignment horizontal="center" vertical="center" wrapText="1"/>
    </xf>
    <xf numFmtId="178" fontId="2" fillId="0" borderId="0" xfId="1" applyNumberFormat="1" applyFont="1">
      <alignment vertical="center"/>
    </xf>
    <xf numFmtId="178" fontId="2" fillId="0" borderId="0" xfId="1" applyNumberFormat="1" applyFont="1" applyAlignment="1">
      <alignment horizontal="left" vertical="center"/>
    </xf>
    <xf numFmtId="178" fontId="9" fillId="11" borderId="0" xfId="1" applyNumberFormat="1" applyFont="1" applyFill="1" applyAlignment="1">
      <alignment horizontal="left" vertical="center" wrapText="1"/>
    </xf>
    <xf numFmtId="178" fontId="2" fillId="0" borderId="0" xfId="1" quotePrefix="1" applyNumberFormat="1" applyFont="1" applyAlignment="1">
      <alignment horizontal="left" vertical="center"/>
    </xf>
    <xf numFmtId="178" fontId="2" fillId="2" borderId="0" xfId="1" applyNumberFormat="1" applyFont="1" applyFill="1" applyAlignment="1">
      <alignment horizontal="left" vertical="center"/>
    </xf>
    <xf numFmtId="178" fontId="2" fillId="0" borderId="0" xfId="1" applyNumberFormat="1" applyFont="1" applyFill="1" applyAlignment="1">
      <alignment horizontal="center" vertical="center"/>
    </xf>
    <xf numFmtId="178" fontId="0" fillId="0" borderId="0" xfId="0" quotePrefix="1" applyNumberFormat="1" applyFont="1" applyBorder="1" applyAlignment="1" applyProtection="1">
      <alignment horizontal="center" vertical="center" wrapText="1"/>
    </xf>
    <xf numFmtId="0" fontId="2" fillId="2" borderId="0" xfId="1" applyFont="1" applyFill="1" applyAlignment="1">
      <alignment horizontal="center" vertical="center" shrinkToFit="1"/>
    </xf>
    <xf numFmtId="0" fontId="2" fillId="0" borderId="3" xfId="1" applyBorder="1" applyAlignment="1">
      <alignment horizontal="center" vertical="center"/>
    </xf>
    <xf numFmtId="0" fontId="2" fillId="0" borderId="3" xfId="1" applyFont="1" applyBorder="1" applyAlignment="1">
      <alignment horizontal="center" vertical="center"/>
    </xf>
    <xf numFmtId="0" fontId="0" fillId="0" borderId="3" xfId="0" applyFont="1" applyFill="1" applyBorder="1" applyAlignment="1" applyProtection="1">
      <alignment horizontal="center" vertical="center" wrapText="1"/>
    </xf>
    <xf numFmtId="0" fontId="9" fillId="6" borderId="93" xfId="0" applyFont="1" applyFill="1" applyBorder="1" applyAlignment="1">
      <alignment horizontal="left" vertical="center" wrapText="1" shrinkToFit="1"/>
    </xf>
    <xf numFmtId="0" fontId="2" fillId="0" borderId="3" xfId="1" applyFont="1" applyBorder="1" applyAlignment="1">
      <alignment horizontal="left" vertical="center"/>
    </xf>
    <xf numFmtId="49" fontId="2" fillId="0" borderId="0" xfId="1" applyNumberFormat="1" applyFont="1" applyFill="1" applyBorder="1" applyAlignment="1">
      <alignment horizontal="center" vertical="center"/>
    </xf>
    <xf numFmtId="49" fontId="2" fillId="0" borderId="0" xfId="1" applyNumberFormat="1" applyFont="1" applyFill="1" applyBorder="1" applyAlignment="1">
      <alignment horizontal="left" vertical="center"/>
    </xf>
    <xf numFmtId="0" fontId="11" fillId="2" borderId="41" xfId="1" applyFont="1" applyFill="1" applyBorder="1" applyAlignment="1" applyProtection="1">
      <alignment horizontal="left" vertical="center"/>
    </xf>
    <xf numFmtId="0" fontId="11" fillId="2" borderId="49" xfId="1" applyFont="1" applyFill="1" applyBorder="1" applyAlignment="1" applyProtection="1">
      <alignment horizontal="left" vertical="center"/>
    </xf>
    <xf numFmtId="0" fontId="11" fillId="2" borderId="0" xfId="1" applyFont="1" applyFill="1" applyProtection="1">
      <alignment vertical="center"/>
    </xf>
    <xf numFmtId="0" fontId="0" fillId="0" borderId="0" xfId="0" applyProtection="1">
      <alignment vertical="center"/>
    </xf>
    <xf numFmtId="0" fontId="11" fillId="2" borderId="41" xfId="0" applyFont="1" applyFill="1" applyBorder="1" applyProtection="1">
      <alignment vertical="center"/>
    </xf>
    <xf numFmtId="0" fontId="11" fillId="2" borderId="76" xfId="0" applyFont="1" applyFill="1" applyBorder="1" applyProtection="1">
      <alignment vertical="center"/>
    </xf>
    <xf numFmtId="0" fontId="11" fillId="2" borderId="34" xfId="0" applyFont="1" applyFill="1" applyBorder="1" applyProtection="1">
      <alignment vertical="center"/>
    </xf>
    <xf numFmtId="0" fontId="11" fillId="2" borderId="68" xfId="0" applyFont="1" applyFill="1" applyBorder="1" applyProtection="1">
      <alignment vertical="center"/>
    </xf>
    <xf numFmtId="0" fontId="11" fillId="2" borderId="29" xfId="0" applyFont="1" applyFill="1" applyBorder="1" applyProtection="1">
      <alignment vertical="center"/>
    </xf>
    <xf numFmtId="0" fontId="11" fillId="2" borderId="41" xfId="1" applyFont="1" applyFill="1" applyBorder="1" applyAlignment="1" applyProtection="1">
      <alignment vertical="center"/>
    </xf>
    <xf numFmtId="0" fontId="11" fillId="2" borderId="41" xfId="1" applyFont="1" applyFill="1" applyBorder="1" applyProtection="1">
      <alignment vertical="center"/>
    </xf>
    <xf numFmtId="0" fontId="11" fillId="2" borderId="49" xfId="1" applyFont="1" applyFill="1" applyBorder="1" applyAlignment="1" applyProtection="1">
      <alignment horizontal="center" vertical="center"/>
    </xf>
    <xf numFmtId="0" fontId="2" fillId="2" borderId="49" xfId="1" applyFill="1" applyBorder="1" applyAlignment="1" applyProtection="1">
      <alignment horizontal="left" vertical="center"/>
    </xf>
    <xf numFmtId="0" fontId="2" fillId="2" borderId="0" xfId="1" applyFont="1" applyFill="1" applyBorder="1" applyAlignment="1">
      <alignment horizontal="left" vertical="center"/>
    </xf>
    <xf numFmtId="0" fontId="9" fillId="0" borderId="3" xfId="1" applyFont="1" applyBorder="1" applyAlignment="1">
      <alignment horizontal="left" vertical="center" wrapText="1"/>
    </xf>
    <xf numFmtId="0" fontId="0" fillId="2" borderId="45" xfId="0" applyFill="1" applyBorder="1" applyAlignment="1">
      <alignment horizontal="left" vertical="center" indent="1"/>
    </xf>
    <xf numFmtId="0" fontId="24" fillId="5" borderId="93" xfId="0" applyFont="1" applyFill="1" applyBorder="1" applyAlignment="1">
      <alignment horizontal="center" vertical="center" wrapText="1" shrinkToFit="1"/>
    </xf>
    <xf numFmtId="0" fontId="9" fillId="0" borderId="3" xfId="1" applyFont="1" applyBorder="1" applyAlignment="1">
      <alignment horizontal="left" vertical="center" wrapText="1"/>
    </xf>
    <xf numFmtId="178" fontId="2" fillId="3" borderId="0" xfId="1" applyNumberFormat="1" applyFont="1" applyFill="1">
      <alignment vertical="center"/>
    </xf>
    <xf numFmtId="0" fontId="9" fillId="0" borderId="12" xfId="1" applyFont="1" applyBorder="1" applyAlignment="1">
      <alignment horizontal="left" vertical="center" wrapText="1"/>
    </xf>
    <xf numFmtId="0" fontId="2" fillId="2" borderId="46" xfId="1" applyFont="1" applyFill="1" applyBorder="1" applyAlignment="1">
      <alignment horizontal="left" vertical="center" wrapText="1"/>
    </xf>
    <xf numFmtId="0" fontId="2" fillId="0" borderId="0" xfId="1" applyNumberFormat="1" applyFont="1" applyFill="1" applyAlignment="1">
      <alignment horizontal="left" vertical="center"/>
    </xf>
    <xf numFmtId="0" fontId="2" fillId="0" borderId="0" xfId="1" applyNumberFormat="1" applyFont="1" applyFill="1">
      <alignment vertical="center"/>
    </xf>
    <xf numFmtId="0" fontId="2" fillId="0" borderId="40" xfId="1" applyFont="1" applyBorder="1" applyAlignment="1">
      <alignment horizontal="left" vertical="center"/>
    </xf>
    <xf numFmtId="0" fontId="9" fillId="6" borderId="126" xfId="0" applyFont="1" applyFill="1" applyBorder="1" applyAlignment="1">
      <alignment horizontal="left" vertical="center" shrinkToFit="1"/>
    </xf>
    <xf numFmtId="0" fontId="9" fillId="6" borderId="91" xfId="0" applyFont="1" applyFill="1" applyBorder="1" applyAlignment="1" applyProtection="1">
      <alignment horizontal="left" vertical="center"/>
    </xf>
    <xf numFmtId="0" fontId="2" fillId="0" borderId="99" xfId="1" applyFont="1" applyBorder="1" applyAlignment="1">
      <alignment horizontal="left" vertical="center"/>
    </xf>
    <xf numFmtId="0" fontId="2" fillId="2" borderId="88" xfId="1" applyNumberFormat="1" applyFont="1" applyFill="1" applyBorder="1" applyAlignment="1">
      <alignment horizontal="left" vertical="center"/>
    </xf>
    <xf numFmtId="0" fontId="9" fillId="2" borderId="87" xfId="0" applyNumberFormat="1" applyFont="1" applyFill="1" applyBorder="1" applyAlignment="1" applyProtection="1">
      <alignment horizontal="left" vertical="center" wrapText="1" shrinkToFit="1"/>
    </xf>
    <xf numFmtId="0" fontId="9" fillId="2" borderId="5" xfId="0" applyNumberFormat="1" applyFont="1" applyFill="1" applyBorder="1" applyAlignment="1" applyProtection="1">
      <alignment horizontal="left" vertical="center" wrapText="1" shrinkToFit="1"/>
    </xf>
    <xf numFmtId="186" fontId="9" fillId="2" borderId="87" xfId="0" applyNumberFormat="1" applyFont="1" applyFill="1" applyBorder="1" applyAlignment="1" applyProtection="1">
      <alignment horizontal="left" vertical="center" wrapText="1" shrinkToFit="1"/>
    </xf>
    <xf numFmtId="0" fontId="24" fillId="5" borderId="94" xfId="0" applyFont="1" applyFill="1" applyBorder="1" applyAlignment="1">
      <alignment horizontal="center" vertical="center" wrapText="1" shrinkToFit="1"/>
    </xf>
    <xf numFmtId="0" fontId="2" fillId="0" borderId="5" xfId="1" applyBorder="1">
      <alignment vertical="center"/>
    </xf>
    <xf numFmtId="0" fontId="9" fillId="0" borderId="152" xfId="1" applyFont="1" applyBorder="1" applyAlignment="1">
      <alignment horizontal="left" vertical="center" wrapText="1" shrinkToFit="1"/>
    </xf>
    <xf numFmtId="0" fontId="9" fillId="0" borderId="87" xfId="0" applyFont="1" applyBorder="1" applyAlignment="1" applyProtection="1">
      <alignment horizontal="left" vertical="center" wrapText="1" shrinkToFit="1"/>
    </xf>
    <xf numFmtId="0" fontId="9" fillId="0" borderId="89" xfId="1" applyFont="1" applyBorder="1" applyAlignment="1">
      <alignment horizontal="left" vertical="center" wrapText="1" shrinkToFit="1"/>
    </xf>
    <xf numFmtId="0" fontId="2" fillId="2" borderId="0" xfId="1" applyFill="1" applyBorder="1" applyAlignment="1">
      <alignment horizontal="center" vertical="center" wrapText="1"/>
    </xf>
    <xf numFmtId="178" fontId="2" fillId="2" borderId="0" xfId="1" applyNumberFormat="1" applyFill="1" applyBorder="1" applyAlignment="1">
      <alignment vertical="center" wrapText="1"/>
    </xf>
    <xf numFmtId="0" fontId="2" fillId="2" borderId="0" xfId="1" applyFont="1" applyFill="1" applyBorder="1">
      <alignment vertical="center"/>
    </xf>
    <xf numFmtId="0" fontId="9" fillId="0" borderId="98" xfId="1" applyFont="1" applyFill="1" applyBorder="1" applyAlignment="1">
      <alignment horizontal="left" vertical="center"/>
    </xf>
    <xf numFmtId="0" fontId="9" fillId="0" borderId="87" xfId="1" applyFont="1" applyBorder="1" applyAlignment="1">
      <alignment horizontal="left" vertical="center"/>
    </xf>
    <xf numFmtId="0" fontId="24" fillId="5" borderId="93" xfId="0" applyFont="1" applyFill="1" applyBorder="1" applyAlignment="1">
      <alignment horizontal="center" vertical="center" wrapText="1" shrinkToFit="1"/>
    </xf>
    <xf numFmtId="0" fontId="2" fillId="2" borderId="0" xfId="1" applyFont="1" applyFill="1" applyBorder="1" applyAlignment="1" applyProtection="1">
      <alignment vertical="top" wrapText="1"/>
    </xf>
    <xf numFmtId="0" fontId="9" fillId="0" borderId="92" xfId="1" applyFont="1" applyBorder="1" applyAlignment="1">
      <alignment horizontal="left" vertical="center" wrapText="1" shrinkToFit="1"/>
    </xf>
    <xf numFmtId="0" fontId="9" fillId="0" borderId="97" xfId="0" applyFont="1" applyBorder="1" applyAlignment="1" applyProtection="1">
      <alignment horizontal="left" vertical="center" wrapText="1" shrinkToFit="1"/>
    </xf>
    <xf numFmtId="0" fontId="9" fillId="0" borderId="98" xfId="1" applyFont="1" applyBorder="1" applyAlignment="1">
      <alignment horizontal="left" vertical="center" wrapText="1" shrinkToFit="1"/>
    </xf>
    <xf numFmtId="0" fontId="9" fillId="0" borderId="43" xfId="1" applyFont="1" applyFill="1" applyBorder="1" applyAlignment="1">
      <alignment horizontal="left" vertical="center" wrapText="1" shrinkToFit="1"/>
    </xf>
    <xf numFmtId="0" fontId="9" fillId="0" borderId="54" xfId="1" applyFont="1" applyFill="1" applyBorder="1" applyAlignment="1">
      <alignment horizontal="left" vertical="center" wrapText="1" shrinkToFit="1"/>
    </xf>
    <xf numFmtId="0" fontId="2" fillId="0" borderId="45" xfId="1" applyFont="1" applyBorder="1">
      <alignment vertical="center"/>
    </xf>
    <xf numFmtId="0" fontId="9" fillId="5" borderId="4" xfId="1" applyFont="1" applyFill="1" applyBorder="1" applyAlignment="1">
      <alignment horizontal="left" vertical="center" shrinkToFit="1"/>
    </xf>
    <xf numFmtId="0" fontId="9" fillId="0" borderId="13" xfId="1" applyFont="1" applyBorder="1" applyAlignment="1">
      <alignment horizontal="left" vertical="center" wrapText="1" shrinkToFit="1"/>
    </xf>
    <xf numFmtId="0" fontId="9" fillId="3" borderId="120" xfId="1" applyFont="1" applyFill="1" applyBorder="1" applyAlignment="1">
      <alignment horizontal="left" vertical="center" wrapText="1" shrinkToFit="1"/>
    </xf>
    <xf numFmtId="0" fontId="9" fillId="6" borderId="21" xfId="1" applyFont="1" applyFill="1" applyBorder="1" applyAlignment="1">
      <alignment horizontal="left" vertical="center"/>
    </xf>
    <xf numFmtId="0" fontId="2" fillId="0" borderId="94" xfId="1" applyFont="1" applyBorder="1" applyAlignment="1">
      <alignment horizontal="left" vertical="center"/>
    </xf>
    <xf numFmtId="0" fontId="2" fillId="0" borderId="86" xfId="1" applyFont="1" applyBorder="1" applyAlignment="1">
      <alignment horizontal="center" vertical="center"/>
    </xf>
    <xf numFmtId="0" fontId="2" fillId="0" borderId="131" xfId="1" applyFont="1" applyBorder="1" applyAlignment="1">
      <alignment horizontal="center" vertical="center"/>
    </xf>
    <xf numFmtId="0" fontId="2" fillId="0" borderId="86" xfId="1" applyFont="1" applyBorder="1" applyAlignment="1">
      <alignment horizontal="center" vertical="center" shrinkToFit="1"/>
    </xf>
    <xf numFmtId="0" fontId="2" fillId="0" borderId="131" xfId="1" applyFont="1" applyBorder="1" applyAlignment="1">
      <alignment horizontal="center" vertical="center" shrinkToFit="1"/>
    </xf>
    <xf numFmtId="0" fontId="0" fillId="0" borderId="94" xfId="0" applyBorder="1">
      <alignment vertical="center"/>
    </xf>
    <xf numFmtId="0" fontId="2" fillId="0" borderId="86" xfId="1" applyFont="1" applyBorder="1" applyAlignment="1">
      <alignment horizontal="center" vertical="center" wrapText="1"/>
    </xf>
    <xf numFmtId="14" fontId="9" fillId="0" borderId="96" xfId="0" applyNumberFormat="1" applyFont="1" applyFill="1" applyBorder="1" applyAlignment="1" applyProtection="1">
      <alignment horizontal="left" vertical="center" wrapText="1" shrinkToFit="1"/>
    </xf>
    <xf numFmtId="0" fontId="9" fillId="3" borderId="1" xfId="0" applyNumberFormat="1" applyFont="1" applyFill="1" applyBorder="1" applyAlignment="1" applyProtection="1">
      <alignment horizontal="left" vertical="center" wrapText="1" shrinkToFit="1"/>
    </xf>
    <xf numFmtId="14" fontId="9" fillId="4" borderId="1" xfId="0" applyNumberFormat="1" applyFont="1" applyFill="1" applyBorder="1" applyAlignment="1" applyProtection="1">
      <alignment horizontal="left" vertical="center" wrapText="1" shrinkToFit="1"/>
    </xf>
    <xf numFmtId="0" fontId="9" fillId="3" borderId="120" xfId="0" applyNumberFormat="1" applyFont="1" applyFill="1" applyBorder="1" applyAlignment="1" applyProtection="1">
      <alignment horizontal="left" vertical="center" wrapText="1" shrinkToFit="1"/>
    </xf>
    <xf numFmtId="0" fontId="9" fillId="0" borderId="4" xfId="0" applyNumberFormat="1" applyFont="1" applyBorder="1" applyAlignment="1" applyProtection="1">
      <alignment horizontal="left" vertical="center" wrapText="1" shrinkToFit="1"/>
    </xf>
    <xf numFmtId="0" fontId="9" fillId="0" borderId="99" xfId="0" applyNumberFormat="1" applyFont="1" applyFill="1" applyBorder="1" applyAlignment="1" applyProtection="1">
      <alignment horizontal="left" vertical="center" wrapText="1" shrinkToFit="1"/>
    </xf>
    <xf numFmtId="186" fontId="9" fillId="0" borderId="1" xfId="0" applyNumberFormat="1" applyFont="1" applyFill="1" applyBorder="1" applyAlignment="1" applyProtection="1">
      <alignment horizontal="left" vertical="center" wrapText="1" shrinkToFit="1"/>
    </xf>
    <xf numFmtId="0" fontId="9" fillId="5" borderId="153" xfId="0" applyFont="1" applyFill="1" applyBorder="1" applyAlignment="1" applyProtection="1">
      <alignment horizontal="left" vertical="center" wrapText="1"/>
    </xf>
    <xf numFmtId="0" fontId="9" fillId="5" borderId="154" xfId="0" applyFont="1" applyFill="1" applyBorder="1" applyAlignment="1" applyProtection="1">
      <alignment horizontal="left" vertical="center" wrapText="1"/>
    </xf>
    <xf numFmtId="0" fontId="9" fillId="5" borderId="155" xfId="0" applyFont="1" applyFill="1" applyBorder="1" applyAlignment="1" applyProtection="1">
      <alignment horizontal="left" vertical="center" shrinkToFit="1"/>
    </xf>
    <xf numFmtId="0" fontId="9" fillId="5" borderId="156" xfId="0" applyFont="1" applyFill="1" applyBorder="1" applyAlignment="1" applyProtection="1">
      <alignment horizontal="left" vertical="center" wrapText="1"/>
    </xf>
    <xf numFmtId="0" fontId="0" fillId="2" borderId="3" xfId="0" applyFont="1" applyFill="1" applyBorder="1" applyAlignment="1" applyProtection="1">
      <alignment horizontal="left" vertical="center" wrapText="1"/>
    </xf>
    <xf numFmtId="178" fontId="9" fillId="0" borderId="3" xfId="1" applyNumberFormat="1" applyFont="1" applyBorder="1" applyAlignment="1">
      <alignment vertical="center"/>
    </xf>
    <xf numFmtId="178" fontId="2" fillId="0" borderId="3" xfId="1" applyNumberFormat="1" applyFont="1" applyBorder="1" applyAlignment="1">
      <alignment vertical="center"/>
    </xf>
    <xf numFmtId="0" fontId="9" fillId="0" borderId="99" xfId="1" applyFont="1" applyBorder="1" applyAlignment="1">
      <alignment horizontal="left" vertical="center" wrapText="1"/>
    </xf>
    <xf numFmtId="0" fontId="9" fillId="0" borderId="1" xfId="1" applyFont="1" applyBorder="1" applyAlignment="1">
      <alignment horizontal="left" vertical="center" wrapText="1"/>
    </xf>
    <xf numFmtId="0" fontId="9" fillId="0" borderId="87" xfId="1" applyFont="1" applyBorder="1" applyAlignment="1">
      <alignment horizontal="left" vertical="center" wrapText="1" shrinkToFit="1"/>
    </xf>
    <xf numFmtId="14" fontId="9" fillId="0" borderId="54" xfId="0" applyNumberFormat="1" applyFont="1" applyFill="1" applyBorder="1" applyAlignment="1" applyProtection="1">
      <alignment horizontal="left" vertical="center" wrapText="1" shrinkToFit="1"/>
    </xf>
    <xf numFmtId="0" fontId="9" fillId="0" borderId="88" xfId="1" applyFont="1" applyBorder="1" applyAlignment="1">
      <alignment horizontal="left" vertical="center" wrapText="1" shrinkToFit="1"/>
    </xf>
    <xf numFmtId="14" fontId="9" fillId="0" borderId="87" xfId="1" applyNumberFormat="1" applyFont="1" applyBorder="1" applyAlignment="1">
      <alignment horizontal="left" vertical="center" wrapText="1" shrinkToFit="1"/>
    </xf>
    <xf numFmtId="0" fontId="9" fillId="2" borderId="87" xfId="1" applyFont="1" applyFill="1" applyBorder="1" applyAlignment="1">
      <alignment horizontal="left" vertical="center" wrapText="1" shrinkToFit="1"/>
    </xf>
    <xf numFmtId="0" fontId="9" fillId="0" borderId="116" xfId="0" applyFont="1" applyBorder="1" applyAlignment="1" applyProtection="1">
      <alignment horizontal="left" vertical="center" wrapText="1"/>
    </xf>
    <xf numFmtId="0" fontId="9" fillId="0" borderId="54" xfId="0" applyFont="1" applyBorder="1" applyAlignment="1" applyProtection="1">
      <alignment horizontal="left" vertical="center" wrapText="1"/>
    </xf>
    <xf numFmtId="0" fontId="9" fillId="0" borderId="4" xfId="1" applyFont="1" applyBorder="1" applyAlignment="1">
      <alignment horizontal="left" vertical="center" wrapText="1" shrinkToFit="1"/>
    </xf>
    <xf numFmtId="0" fontId="9" fillId="0" borderId="116" xfId="1" applyFont="1" applyBorder="1" applyAlignment="1">
      <alignment horizontal="left" vertical="center" wrapText="1"/>
    </xf>
    <xf numFmtId="0" fontId="9" fillId="6" borderId="157" xfId="0" applyFont="1" applyFill="1" applyBorder="1" applyAlignment="1" applyProtection="1">
      <alignment horizontal="left" vertical="center"/>
    </xf>
    <xf numFmtId="0" fontId="9" fillId="6" borderId="96" xfId="0" applyFont="1" applyFill="1" applyBorder="1" applyAlignment="1" applyProtection="1">
      <alignment horizontal="left" vertical="center"/>
    </xf>
    <xf numFmtId="0" fontId="9" fillId="6" borderId="96" xfId="0" applyFont="1" applyFill="1" applyBorder="1" applyAlignment="1">
      <alignment horizontal="left" vertical="center"/>
    </xf>
    <xf numFmtId="0" fontId="9" fillId="6" borderId="95" xfId="0" applyFont="1" applyFill="1" applyBorder="1" applyAlignment="1" applyProtection="1">
      <alignment horizontal="left" vertical="center"/>
    </xf>
    <xf numFmtId="0" fontId="9" fillId="6" borderId="158" xfId="1" applyFont="1" applyFill="1" applyBorder="1" applyAlignment="1">
      <alignment horizontal="left" vertical="center"/>
    </xf>
    <xf numFmtId="0" fontId="9" fillId="6" borderId="78" xfId="1" applyFont="1" applyFill="1" applyBorder="1" applyAlignment="1">
      <alignment horizontal="left" vertical="center"/>
    </xf>
    <xf numFmtId="0" fontId="2" fillId="0" borderId="11" xfId="1" applyFont="1" applyBorder="1">
      <alignment vertical="center"/>
    </xf>
    <xf numFmtId="0" fontId="0" fillId="0" borderId="11" xfId="0" applyBorder="1">
      <alignment vertical="center"/>
    </xf>
    <xf numFmtId="0" fontId="0" fillId="0" borderId="87" xfId="0" applyBorder="1">
      <alignment vertical="center"/>
    </xf>
    <xf numFmtId="178" fontId="2" fillId="0" borderId="0" xfId="1" applyNumberFormat="1" applyFont="1" applyFill="1">
      <alignment vertical="center"/>
    </xf>
    <xf numFmtId="0" fontId="9" fillId="0" borderId="89" xfId="1" applyFont="1" applyBorder="1" applyAlignment="1">
      <alignment horizontal="left" vertical="center" wrapText="1"/>
    </xf>
    <xf numFmtId="0" fontId="9" fillId="0" borderId="88" xfId="1" applyFont="1" applyBorder="1" applyAlignment="1">
      <alignment horizontal="left" vertical="center"/>
    </xf>
    <xf numFmtId="0" fontId="9" fillId="0" borderId="4" xfId="1" applyFont="1" applyBorder="1" applyAlignment="1">
      <alignment horizontal="left" vertical="center"/>
    </xf>
    <xf numFmtId="0" fontId="9" fillId="0" borderId="88" xfId="0" applyFont="1" applyBorder="1" applyAlignment="1" applyProtection="1">
      <alignment horizontal="left" vertical="center" wrapText="1"/>
    </xf>
    <xf numFmtId="0" fontId="9" fillId="0" borderId="87" xfId="0" applyFont="1" applyBorder="1" applyAlignment="1" applyProtection="1">
      <alignment horizontal="left" vertical="center" wrapText="1"/>
    </xf>
    <xf numFmtId="0" fontId="9" fillId="0" borderId="4" xfId="0" applyFont="1" applyBorder="1" applyAlignment="1" applyProtection="1">
      <alignment horizontal="left" vertical="center" wrapText="1" shrinkToFit="1"/>
    </xf>
    <xf numFmtId="0" fontId="23" fillId="0" borderId="0" xfId="1" applyFont="1" applyFill="1" applyAlignment="1">
      <alignment horizontal="right" vertical="top"/>
    </xf>
    <xf numFmtId="0" fontId="22" fillId="0" borderId="0" xfId="1" applyFont="1" applyFill="1" applyAlignment="1">
      <alignment horizontal="left" vertical="top" wrapText="1"/>
    </xf>
    <xf numFmtId="0" fontId="9" fillId="0" borderId="0" xfId="1" applyFont="1" applyFill="1" applyAlignment="1">
      <alignment horizontal="left" vertical="center" wrapText="1" shrinkToFit="1"/>
    </xf>
    <xf numFmtId="14" fontId="9" fillId="0" borderId="0" xfId="1" applyNumberFormat="1" applyFont="1" applyFill="1" applyAlignment="1">
      <alignment horizontal="left" vertical="center" wrapText="1" shrinkToFit="1"/>
    </xf>
    <xf numFmtId="0" fontId="9" fillId="3" borderId="96" xfId="1" applyFont="1" applyFill="1" applyBorder="1" applyAlignment="1">
      <alignment horizontal="left" vertical="center" wrapText="1" shrinkToFit="1"/>
    </xf>
    <xf numFmtId="14" fontId="9" fillId="4" borderId="96" xfId="1" applyNumberFormat="1" applyFont="1" applyFill="1" applyBorder="1" applyAlignment="1">
      <alignment horizontal="left" vertical="center" wrapText="1" shrinkToFit="1"/>
    </xf>
    <xf numFmtId="0" fontId="9" fillId="0" borderId="96" xfId="1" applyFont="1" applyBorder="1" applyAlignment="1">
      <alignment horizontal="left" vertical="center" wrapText="1" shrinkToFit="1"/>
    </xf>
    <xf numFmtId="14" fontId="9" fillId="0" borderId="96" xfId="1" applyNumberFormat="1" applyFont="1" applyBorder="1" applyAlignment="1">
      <alignment horizontal="left" vertical="center" wrapText="1" shrinkToFit="1"/>
    </xf>
    <xf numFmtId="0" fontId="9" fillId="0" borderId="88" xfId="0" applyFont="1" applyBorder="1" applyAlignment="1">
      <alignment horizontal="left" vertical="center" wrapText="1" shrinkToFit="1"/>
    </xf>
    <xf numFmtId="0" fontId="9" fillId="2" borderId="45" xfId="1" applyFont="1" applyFill="1" applyBorder="1" applyAlignment="1">
      <alignment horizontal="left" vertical="center"/>
    </xf>
    <xf numFmtId="0" fontId="9" fillId="2" borderId="48" xfId="1" applyFont="1" applyFill="1" applyBorder="1" applyAlignment="1">
      <alignment horizontal="left" vertical="center"/>
    </xf>
    <xf numFmtId="0" fontId="9" fillId="0" borderId="42" xfId="1" applyFont="1" applyBorder="1" applyAlignment="1">
      <alignment horizontal="left" vertical="center" wrapText="1"/>
    </xf>
    <xf numFmtId="0" fontId="9" fillId="0" borderId="54" xfId="1" applyFont="1" applyBorder="1" applyAlignment="1">
      <alignment horizontal="left" vertical="center"/>
    </xf>
    <xf numFmtId="0" fontId="2" fillId="0" borderId="0" xfId="1" applyFont="1" applyFill="1" applyAlignment="1">
      <alignment horizontal="left" vertical="center" wrapText="1"/>
    </xf>
    <xf numFmtId="0" fontId="6" fillId="0" borderId="0" xfId="1" applyFont="1" applyFill="1" applyAlignment="1">
      <alignment horizontal="left" vertical="center"/>
    </xf>
    <xf numFmtId="0" fontId="2" fillId="0" borderId="0" xfId="1" applyFont="1" applyFill="1" applyAlignment="1">
      <alignment horizontal="center" vertical="center" wrapText="1"/>
    </xf>
    <xf numFmtId="0" fontId="13" fillId="0" borderId="0" xfId="1" applyFont="1" applyFill="1" applyAlignment="1">
      <alignment horizontal="left" vertical="center" wrapText="1"/>
    </xf>
    <xf numFmtId="0" fontId="2" fillId="0" borderId="0" xfId="1" applyFont="1" applyFill="1" applyAlignment="1">
      <alignment vertical="center" wrapText="1"/>
    </xf>
    <xf numFmtId="0" fontId="2" fillId="0" borderId="3" xfId="1" applyFont="1" applyFill="1" applyBorder="1" applyAlignment="1">
      <alignment horizontal="left" vertical="center" wrapText="1"/>
    </xf>
    <xf numFmtId="0" fontId="2" fillId="0" borderId="3" xfId="1" applyFill="1" applyBorder="1">
      <alignment vertical="center"/>
    </xf>
    <xf numFmtId="0" fontId="0" fillId="0" borderId="29" xfId="0" applyBorder="1" applyAlignment="1" applyProtection="1">
      <alignment horizontal="center" vertical="center"/>
      <protection locked="0"/>
    </xf>
    <xf numFmtId="0" fontId="25" fillId="0" borderId="80" xfId="1" applyFont="1"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00"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25" fillId="2" borderId="0" xfId="1" applyFont="1" applyFill="1" applyBorder="1" applyAlignment="1" applyProtection="1">
      <alignment horizontal="center" vertical="center"/>
      <protection locked="0"/>
    </xf>
    <xf numFmtId="0" fontId="2" fillId="0" borderId="0" xfId="1" applyFont="1" applyAlignment="1">
      <alignment horizontal="center" vertical="center"/>
    </xf>
    <xf numFmtId="0" fontId="2" fillId="0" borderId="0" xfId="1" applyFont="1" applyAlignment="1">
      <alignment horizontal="center" vertical="center"/>
    </xf>
    <xf numFmtId="0" fontId="0" fillId="11" borderId="0" xfId="0" applyFill="1">
      <alignment vertical="center"/>
    </xf>
    <xf numFmtId="0" fontId="28" fillId="0" borderId="34" xfId="1" applyFont="1" applyBorder="1" applyAlignment="1" applyProtection="1">
      <alignment horizontal="center" vertical="center"/>
      <protection locked="0"/>
    </xf>
    <xf numFmtId="0" fontId="28" fillId="0" borderId="82" xfId="1" applyFont="1" applyBorder="1" applyAlignment="1" applyProtection="1">
      <alignment horizontal="center" vertical="center"/>
      <protection locked="0"/>
    </xf>
    <xf numFmtId="0" fontId="28" fillId="0" borderId="0" xfId="1" applyFont="1" applyBorder="1" applyAlignment="1" applyProtection="1">
      <alignment horizontal="center" vertical="center"/>
      <protection locked="0"/>
    </xf>
    <xf numFmtId="0" fontId="28" fillId="0" borderId="0" xfId="1" applyFont="1" applyBorder="1" applyAlignment="1" applyProtection="1">
      <alignment horizontal="left" vertical="center"/>
      <protection locked="0"/>
    </xf>
    <xf numFmtId="0" fontId="28" fillId="0" borderId="100" xfId="1" applyFont="1" applyBorder="1" applyAlignment="1" applyProtection="1">
      <alignment horizontal="left" vertical="center"/>
      <protection locked="0"/>
    </xf>
    <xf numFmtId="49" fontId="25" fillId="0" borderId="0" xfId="1" applyNumberFormat="1" applyFont="1" applyBorder="1" applyAlignment="1" applyProtection="1">
      <alignment horizontal="center" vertical="center"/>
      <protection locked="0"/>
    </xf>
    <xf numFmtId="0" fontId="25" fillId="0" borderId="0" xfId="1" applyFont="1" applyBorder="1" applyAlignment="1" applyProtection="1">
      <alignment horizontal="left" vertical="center"/>
      <protection locked="0"/>
    </xf>
    <xf numFmtId="0" fontId="25" fillId="0" borderId="100" xfId="1" applyFont="1" applyBorder="1" applyAlignment="1" applyProtection="1">
      <alignment horizontal="left" vertical="center"/>
      <protection locked="0"/>
    </xf>
    <xf numFmtId="0" fontId="28" fillId="0" borderId="0" xfId="1" applyFont="1" applyBorder="1" applyAlignment="1" applyProtection="1">
      <alignment vertical="center"/>
      <protection locked="0"/>
    </xf>
    <xf numFmtId="0" fontId="28" fillId="0" borderId="100" xfId="1" applyFont="1" applyBorder="1" applyAlignment="1" applyProtection="1">
      <alignment vertical="center"/>
      <protection locked="0"/>
    </xf>
    <xf numFmtId="0" fontId="25" fillId="0" borderId="0" xfId="1" applyFont="1" applyBorder="1" applyAlignment="1" applyProtection="1">
      <alignment vertical="center"/>
      <protection locked="0"/>
    </xf>
    <xf numFmtId="0" fontId="25" fillId="0" borderId="100" xfId="1" applyFont="1" applyBorder="1" applyAlignment="1" applyProtection="1">
      <alignment vertical="center"/>
      <protection locked="0"/>
    </xf>
    <xf numFmtId="0" fontId="18" fillId="0" borderId="0" xfId="1" applyFont="1" applyBorder="1" applyAlignment="1" applyProtection="1">
      <alignment horizontal="center" vertical="center"/>
      <protection locked="0"/>
    </xf>
    <xf numFmtId="0" fontId="18" fillId="0" borderId="0" xfId="1" applyFont="1" applyBorder="1" applyAlignment="1" applyProtection="1">
      <alignment horizontal="left" vertical="center"/>
      <protection locked="0"/>
    </xf>
    <xf numFmtId="0" fontId="18" fillId="0" borderId="100" xfId="1" applyFont="1" applyBorder="1" applyAlignment="1" applyProtection="1">
      <alignment horizontal="left" vertical="center"/>
      <protection locked="0"/>
    </xf>
    <xf numFmtId="0" fontId="58" fillId="0" borderId="0" xfId="0" applyFont="1">
      <alignment vertical="center"/>
    </xf>
    <xf numFmtId="0" fontId="58" fillId="0" borderId="0" xfId="0" applyNumberFormat="1" applyFont="1" applyAlignment="1">
      <alignment horizontal="right" vertical="center"/>
    </xf>
    <xf numFmtId="0" fontId="58" fillId="0" borderId="0" xfId="0" applyFont="1" applyAlignment="1">
      <alignment horizontal="center" vertical="center"/>
    </xf>
    <xf numFmtId="0" fontId="58" fillId="0" borderId="0" xfId="0" applyFont="1" applyAlignment="1">
      <alignment horizontal="left" vertical="center"/>
    </xf>
    <xf numFmtId="0" fontId="58" fillId="0" borderId="3" xfId="0" applyFont="1" applyBorder="1" applyAlignment="1">
      <alignment horizontal="center" vertical="center"/>
    </xf>
    <xf numFmtId="0" fontId="58" fillId="0" borderId="3" xfId="0" applyFont="1" applyBorder="1">
      <alignment vertical="center"/>
    </xf>
    <xf numFmtId="0" fontId="58" fillId="0" borderId="3" xfId="0" applyFont="1" applyBorder="1" applyAlignment="1">
      <alignment horizontal="left" vertical="center"/>
    </xf>
    <xf numFmtId="49" fontId="58" fillId="0" borderId="0" xfId="0" applyNumberFormat="1" applyFont="1">
      <alignment vertical="center"/>
    </xf>
    <xf numFmtId="0" fontId="2" fillId="0" borderId="0" xfId="1" applyFont="1" applyAlignment="1" applyProtection="1">
      <alignment horizontal="left" vertical="center" wrapText="1"/>
    </xf>
    <xf numFmtId="0" fontId="2" fillId="0" borderId="0" xfId="1" applyFont="1" applyAlignment="1" applyProtection="1">
      <alignment vertical="center" wrapText="1"/>
    </xf>
    <xf numFmtId="0" fontId="2" fillId="0" borderId="0" xfId="1" applyFont="1" applyAlignment="1" applyProtection="1">
      <alignment horizontal="center" vertical="center"/>
    </xf>
    <xf numFmtId="0" fontId="2" fillId="0" borderId="0" xfId="1" applyFont="1" applyAlignment="1" applyProtection="1">
      <alignment horizontal="left" vertical="center" shrinkToFit="1"/>
    </xf>
    <xf numFmtId="0" fontId="2" fillId="0" borderId="0" xfId="1" applyFont="1" applyAlignment="1" applyProtection="1">
      <alignment horizontal="center" vertical="center" wrapText="1"/>
    </xf>
    <xf numFmtId="49" fontId="2" fillId="0" borderId="11" xfId="1" applyNumberFormat="1" applyFont="1" applyBorder="1" applyAlignment="1">
      <alignment horizontal="left" vertical="center"/>
    </xf>
    <xf numFmtId="49" fontId="2" fillId="0" borderId="45" xfId="1" applyNumberFormat="1" applyFont="1" applyFill="1" applyBorder="1" applyAlignment="1">
      <alignment horizontal="center" vertical="center"/>
    </xf>
    <xf numFmtId="0" fontId="58" fillId="0" borderId="0" xfId="0" applyFont="1" applyFill="1" applyAlignment="1">
      <alignment horizontal="left" vertical="center"/>
    </xf>
    <xf numFmtId="0" fontId="58" fillId="0" borderId="3" xfId="0" applyFont="1" applyFill="1" applyBorder="1" applyAlignment="1">
      <alignment horizontal="left" vertical="center"/>
    </xf>
    <xf numFmtId="0" fontId="58" fillId="0" borderId="3" xfId="0" applyFont="1" applyFill="1" applyBorder="1">
      <alignment vertical="center"/>
    </xf>
    <xf numFmtId="0" fontId="25" fillId="0" borderId="0" xfId="1" applyFont="1" applyBorder="1" applyAlignment="1" applyProtection="1">
      <alignment horizontal="center" vertical="center"/>
      <protection locked="0"/>
    </xf>
    <xf numFmtId="38" fontId="0" fillId="0" borderId="0" xfId="6" applyFont="1" applyAlignment="1">
      <alignment vertical="center"/>
    </xf>
    <xf numFmtId="0" fontId="9" fillId="6" borderId="134" xfId="0" applyFont="1" applyFill="1" applyBorder="1" applyAlignment="1">
      <alignment horizontal="left" vertical="center" wrapText="1" shrinkToFit="1"/>
    </xf>
    <xf numFmtId="0" fontId="58" fillId="0" borderId="0" xfId="0" applyFont="1" applyFill="1">
      <alignment vertical="center"/>
    </xf>
    <xf numFmtId="0" fontId="58" fillId="0" borderId="0" xfId="0" applyNumberFormat="1" applyFont="1" applyFill="1" applyAlignment="1">
      <alignment horizontal="right" vertical="center"/>
    </xf>
    <xf numFmtId="0" fontId="2" fillId="7" borderId="46" xfId="1" applyFont="1" applyFill="1" applyBorder="1" applyAlignment="1">
      <alignment horizontal="left" vertical="center"/>
    </xf>
    <xf numFmtId="49" fontId="9" fillId="0" borderId="5" xfId="3" applyNumberFormat="1" applyFont="1" applyBorder="1" applyAlignment="1">
      <alignment horizontal="left" vertical="center"/>
    </xf>
    <xf numFmtId="49" fontId="9" fillId="0" borderId="5" xfId="3" applyNumberFormat="1" applyFont="1" applyBorder="1" applyAlignment="1" applyProtection="1">
      <alignment horizontal="left" vertical="center"/>
    </xf>
    <xf numFmtId="49" fontId="0" fillId="0" borderId="0" xfId="0" quotePrefix="1" applyNumberFormat="1" applyFont="1" applyBorder="1" applyAlignment="1" applyProtection="1">
      <alignment horizontal="left" vertical="center" wrapText="1"/>
    </xf>
    <xf numFmtId="49" fontId="9" fillId="0" borderId="3" xfId="3" applyNumberFormat="1" applyFont="1" applyBorder="1" applyAlignment="1">
      <alignment horizontal="left" vertical="center"/>
    </xf>
    <xf numFmtId="49" fontId="9" fillId="0" borderId="88" xfId="3" applyNumberFormat="1" applyFont="1" applyBorder="1" applyAlignment="1">
      <alignment horizontal="left" vertical="center"/>
    </xf>
    <xf numFmtId="0" fontId="0" fillId="0" borderId="0" xfId="0" applyProtection="1">
      <alignment vertical="center"/>
      <protection locked="0"/>
    </xf>
    <xf numFmtId="0" fontId="2" fillId="0" borderId="0" xfId="1" applyFont="1" applyFill="1" applyBorder="1" applyAlignment="1" applyProtection="1">
      <alignment horizontal="center" vertical="center" wrapText="1"/>
      <protection locked="0"/>
    </xf>
    <xf numFmtId="49" fontId="0" fillId="0" borderId="0" xfId="0" applyNumberFormat="1">
      <alignment vertical="center"/>
    </xf>
    <xf numFmtId="0" fontId="2" fillId="0" borderId="0" xfId="1" applyFont="1" applyAlignment="1" applyProtection="1">
      <alignment horizontal="center" vertical="center" wrapText="1"/>
      <protection locked="0"/>
    </xf>
    <xf numFmtId="0" fontId="2" fillId="0" borderId="0" xfId="1" applyFont="1" applyAlignment="1" applyProtection="1">
      <alignment vertical="center" wrapText="1"/>
      <protection locked="0"/>
    </xf>
    <xf numFmtId="0" fontId="2" fillId="0" borderId="0" xfId="1" applyFont="1" applyAlignment="1" applyProtection="1">
      <alignment horizontal="center" vertical="center"/>
      <protection locked="0"/>
    </xf>
    <xf numFmtId="0" fontId="2" fillId="0" borderId="0" xfId="1" applyAlignment="1" applyProtection="1">
      <alignment horizontal="center" vertical="center"/>
      <protection locked="0"/>
    </xf>
    <xf numFmtId="0" fontId="2" fillId="0" borderId="0" xfId="1" applyAlignment="1" applyProtection="1">
      <alignment vertical="center" wrapText="1"/>
      <protection locked="0"/>
    </xf>
    <xf numFmtId="0" fontId="2" fillId="0" borderId="0" xfId="1" applyFont="1" applyAlignment="1" applyProtection="1">
      <alignment horizontal="left" vertical="center"/>
      <protection locked="0"/>
    </xf>
    <xf numFmtId="0" fontId="64" fillId="0" borderId="0" xfId="0" applyFont="1">
      <alignment vertical="center"/>
    </xf>
    <xf numFmtId="0" fontId="0" fillId="12" borderId="3" xfId="0" applyFill="1" applyBorder="1">
      <alignment vertical="center"/>
    </xf>
    <xf numFmtId="183" fontId="0" fillId="12" borderId="3" xfId="0" applyNumberFormat="1" applyFill="1" applyBorder="1" applyAlignment="1">
      <alignment vertical="center" shrinkToFit="1"/>
    </xf>
    <xf numFmtId="0" fontId="11" fillId="12" borderId="3" xfId="0" applyFont="1" applyFill="1" applyBorder="1" applyProtection="1">
      <alignment vertical="center"/>
    </xf>
    <xf numFmtId="0" fontId="0" fillId="12" borderId="0" xfId="0" applyFill="1">
      <alignment vertical="center"/>
    </xf>
    <xf numFmtId="49" fontId="11" fillId="12" borderId="3" xfId="0" applyNumberFormat="1" applyFont="1" applyFill="1" applyBorder="1" applyAlignment="1">
      <alignment vertical="center" shrinkToFit="1"/>
    </xf>
    <xf numFmtId="0" fontId="11" fillId="12" borderId="3" xfId="0" applyFont="1" applyFill="1" applyBorder="1" applyAlignment="1">
      <alignment vertical="center" shrinkToFit="1"/>
    </xf>
    <xf numFmtId="49" fontId="11" fillId="12" borderId="3" xfId="1" applyNumberFormat="1" applyFont="1" applyFill="1" applyBorder="1" applyAlignment="1" applyProtection="1">
      <alignment vertical="center" shrinkToFit="1"/>
    </xf>
    <xf numFmtId="0" fontId="11" fillId="12" borderId="3" xfId="1" applyNumberFormat="1" applyFont="1" applyFill="1" applyBorder="1" applyAlignment="1" applyProtection="1">
      <alignment vertical="center" shrinkToFit="1"/>
    </xf>
    <xf numFmtId="0" fontId="0" fillId="12" borderId="3" xfId="0" applyNumberFormat="1" applyFont="1" applyFill="1" applyBorder="1" applyProtection="1">
      <alignment vertical="center"/>
    </xf>
    <xf numFmtId="0" fontId="13" fillId="12" borderId="3" xfId="0" applyFont="1" applyFill="1" applyBorder="1" applyProtection="1">
      <alignment vertical="center"/>
    </xf>
    <xf numFmtId="0" fontId="11" fillId="12" borderId="3" xfId="1" applyFont="1" applyFill="1" applyBorder="1" applyProtection="1">
      <alignment vertical="center"/>
    </xf>
    <xf numFmtId="0" fontId="2" fillId="12" borderId="3" xfId="1" applyFill="1" applyBorder="1">
      <alignment vertical="center"/>
    </xf>
    <xf numFmtId="0" fontId="35" fillId="12" borderId="3" xfId="5" applyFont="1" applyFill="1" applyBorder="1" applyAlignment="1" applyProtection="1">
      <alignment horizontal="center" vertical="center"/>
    </xf>
    <xf numFmtId="0" fontId="11" fillId="12" borderId="3" xfId="1" applyFont="1" applyFill="1" applyBorder="1">
      <alignment vertical="center"/>
    </xf>
    <xf numFmtId="0" fontId="11" fillId="12" borderId="3" xfId="0" applyNumberFormat="1" applyFont="1" applyFill="1" applyBorder="1" applyAlignment="1" applyProtection="1">
      <alignment vertical="center" shrinkToFit="1"/>
    </xf>
    <xf numFmtId="0" fontId="11" fillId="12" borderId="134" xfId="0" applyFont="1" applyFill="1" applyBorder="1" applyProtection="1">
      <alignment vertical="center"/>
    </xf>
    <xf numFmtId="0" fontId="11" fillId="12" borderId="134" xfId="0" applyFont="1" applyFill="1" applyBorder="1">
      <alignment vertical="center"/>
    </xf>
    <xf numFmtId="0" fontId="0" fillId="12" borderId="3" xfId="0" applyFont="1" applyFill="1" applyBorder="1" applyProtection="1">
      <alignment vertical="center"/>
    </xf>
    <xf numFmtId="0" fontId="11" fillId="12" borderId="3" xfId="0" applyFont="1" applyFill="1" applyBorder="1" applyAlignment="1" applyProtection="1">
      <alignment horizontal="left" vertical="center"/>
    </xf>
    <xf numFmtId="0" fontId="49" fillId="12" borderId="3" xfId="1" applyFont="1" applyFill="1" applyBorder="1">
      <alignment vertical="center"/>
    </xf>
    <xf numFmtId="0" fontId="16" fillId="12" borderId="3" xfId="1" applyFont="1" applyFill="1" applyBorder="1">
      <alignment vertical="center"/>
    </xf>
    <xf numFmtId="0" fontId="49" fillId="12" borderId="3" xfId="1" applyFont="1" applyFill="1" applyBorder="1" applyAlignment="1">
      <alignment horizontal="left" vertical="center"/>
    </xf>
    <xf numFmtId="0" fontId="16" fillId="12" borderId="3" xfId="1" applyFont="1" applyFill="1" applyBorder="1" applyAlignment="1">
      <alignment horizontal="left" vertical="center"/>
    </xf>
    <xf numFmtId="0" fontId="9" fillId="12" borderId="34" xfId="0" applyFont="1" applyFill="1" applyBorder="1" applyAlignment="1" applyProtection="1">
      <alignment horizontal="left" vertical="center"/>
    </xf>
    <xf numFmtId="0" fontId="11" fillId="12" borderId="91" xfId="1" applyFont="1" applyFill="1" applyBorder="1" applyProtection="1">
      <alignment vertical="center"/>
    </xf>
    <xf numFmtId="0" fontId="11" fillId="12" borderId="21" xfId="1" applyFont="1" applyFill="1" applyBorder="1" applyProtection="1">
      <alignment vertical="center"/>
    </xf>
    <xf numFmtId="0" fontId="11" fillId="12" borderId="12" xfId="1" applyFont="1" applyFill="1" applyBorder="1" applyProtection="1">
      <alignment vertical="center"/>
    </xf>
    <xf numFmtId="0" fontId="11" fillId="12" borderId="20" xfId="1" applyFont="1" applyFill="1" applyBorder="1" applyProtection="1">
      <alignment vertical="center"/>
    </xf>
    <xf numFmtId="0" fontId="11" fillId="12" borderId="13" xfId="1" applyFont="1" applyFill="1" applyBorder="1" applyProtection="1">
      <alignment vertical="center"/>
    </xf>
    <xf numFmtId="0" fontId="11" fillId="12" borderId="4" xfId="1" applyFont="1" applyFill="1" applyBorder="1" applyProtection="1">
      <alignment vertical="center"/>
    </xf>
    <xf numFmtId="0" fontId="11" fillId="12" borderId="89" xfId="1" applyFont="1" applyFill="1" applyBorder="1" applyProtection="1">
      <alignment vertical="center"/>
    </xf>
    <xf numFmtId="14" fontId="9" fillId="12" borderId="3" xfId="1" applyNumberFormat="1" applyFont="1" applyFill="1" applyBorder="1" applyAlignment="1" applyProtection="1">
      <alignment horizontal="left" vertical="center" wrapText="1" shrinkToFit="1"/>
    </xf>
    <xf numFmtId="0" fontId="16" fillId="12" borderId="3" xfId="1" applyFont="1" applyFill="1" applyBorder="1" applyAlignment="1" applyProtection="1">
      <alignment horizontal="left" vertical="center"/>
    </xf>
    <xf numFmtId="49" fontId="49" fillId="17" borderId="3" xfId="0" applyNumberFormat="1" applyFont="1" applyFill="1" applyBorder="1">
      <alignment vertical="center"/>
    </xf>
    <xf numFmtId="0" fontId="49" fillId="17" borderId="3" xfId="0" applyNumberFormat="1" applyFont="1" applyFill="1" applyBorder="1">
      <alignment vertical="center"/>
    </xf>
    <xf numFmtId="49" fontId="0" fillId="17" borderId="3" xfId="0" applyNumberFormat="1" applyFont="1" applyFill="1" applyBorder="1" applyProtection="1">
      <alignment vertical="center"/>
    </xf>
    <xf numFmtId="0" fontId="0" fillId="17" borderId="3" xfId="0" applyNumberFormat="1" applyFont="1" applyFill="1" applyBorder="1" applyProtection="1">
      <alignment vertical="center"/>
    </xf>
    <xf numFmtId="0" fontId="11" fillId="17" borderId="3" xfId="0" applyNumberFormat="1" applyFont="1" applyFill="1" applyBorder="1" applyProtection="1">
      <alignment vertical="center"/>
    </xf>
    <xf numFmtId="0" fontId="11" fillId="17" borderId="3" xfId="1" applyFont="1" applyFill="1" applyBorder="1">
      <alignment vertical="center"/>
    </xf>
    <xf numFmtId="0" fontId="0" fillId="17" borderId="3" xfId="0" applyFont="1" applyFill="1" applyBorder="1" applyAlignment="1" applyProtection="1">
      <alignment vertical="center"/>
    </xf>
    <xf numFmtId="0" fontId="11" fillId="17" borderId="3" xfId="0" applyFont="1" applyFill="1" applyBorder="1" applyProtection="1">
      <alignment vertical="center"/>
    </xf>
    <xf numFmtId="0" fontId="0" fillId="17" borderId="134" xfId="0" applyFont="1" applyFill="1" applyBorder="1" applyAlignment="1" applyProtection="1">
      <alignment vertical="center"/>
    </xf>
    <xf numFmtId="49" fontId="49" fillId="17" borderId="3" xfId="1" applyNumberFormat="1" applyFont="1" applyFill="1" applyBorder="1" applyAlignment="1">
      <alignment horizontal="left" vertical="center"/>
    </xf>
    <xf numFmtId="0" fontId="49" fillId="17" borderId="3" xfId="1" applyFont="1" applyFill="1" applyBorder="1" applyAlignment="1">
      <alignment horizontal="left" vertical="center"/>
    </xf>
    <xf numFmtId="0" fontId="11" fillId="17" borderId="3" xfId="1" applyFont="1" applyFill="1" applyBorder="1" applyProtection="1">
      <alignment vertical="center"/>
    </xf>
    <xf numFmtId="0" fontId="11" fillId="17" borderId="12" xfId="1" applyFont="1" applyFill="1" applyBorder="1" applyProtection="1">
      <alignment vertical="center"/>
    </xf>
    <xf numFmtId="0" fontId="11" fillId="17" borderId="20" xfId="1" applyFont="1" applyFill="1" applyBorder="1" applyProtection="1">
      <alignment vertical="center"/>
    </xf>
    <xf numFmtId="0" fontId="9" fillId="17" borderId="3" xfId="1" applyNumberFormat="1" applyFont="1" applyFill="1" applyBorder="1" applyAlignment="1" applyProtection="1">
      <alignment horizontal="left" vertical="center" wrapText="1" shrinkToFit="1"/>
    </xf>
    <xf numFmtId="0" fontId="11" fillId="17" borderId="3" xfId="1" applyFont="1" applyFill="1" applyBorder="1" applyAlignment="1" applyProtection="1">
      <alignment horizontal="center" vertical="center"/>
    </xf>
    <xf numFmtId="14" fontId="9" fillId="17" borderId="3" xfId="0" applyNumberFormat="1" applyFont="1" applyFill="1" applyBorder="1" applyAlignment="1" applyProtection="1">
      <alignment horizontal="left" vertical="center" wrapText="1" shrinkToFit="1"/>
    </xf>
    <xf numFmtId="0" fontId="10" fillId="0" borderId="78" xfId="0" applyFont="1" applyBorder="1" applyProtection="1">
      <alignment vertical="center"/>
    </xf>
    <xf numFmtId="0" fontId="6" fillId="2" borderId="41" xfId="1" applyFont="1" applyFill="1" applyBorder="1" applyAlignment="1" applyProtection="1">
      <alignment horizontal="left" vertical="center"/>
    </xf>
    <xf numFmtId="0" fontId="0" fillId="12" borderId="0" xfId="0" applyFill="1" applyAlignment="1">
      <alignment vertical="center"/>
    </xf>
    <xf numFmtId="0" fontId="0" fillId="0" borderId="0" xfId="0" applyFill="1" applyAlignment="1">
      <alignment vertical="center"/>
    </xf>
    <xf numFmtId="0" fontId="11" fillId="0" borderId="3" xfId="0" applyFont="1" applyBorder="1">
      <alignment vertical="center"/>
    </xf>
    <xf numFmtId="0" fontId="17" fillId="0" borderId="3" xfId="0" applyFont="1" applyBorder="1">
      <alignment vertical="center"/>
    </xf>
    <xf numFmtId="0" fontId="60" fillId="0" borderId="0" xfId="0" applyFont="1">
      <alignment vertical="center"/>
    </xf>
    <xf numFmtId="0" fontId="36" fillId="0" borderId="3" xfId="7" applyFont="1" applyFill="1" applyBorder="1" applyAlignment="1">
      <alignment vertical="center"/>
    </xf>
    <xf numFmtId="0" fontId="60" fillId="0" borderId="3" xfId="0" applyFont="1" applyBorder="1">
      <alignment vertical="center"/>
    </xf>
    <xf numFmtId="0" fontId="60" fillId="8" borderId="3" xfId="0" applyFont="1" applyFill="1" applyBorder="1">
      <alignment vertical="center"/>
    </xf>
    <xf numFmtId="0" fontId="60" fillId="0" borderId="0" xfId="0" applyFont="1" applyFill="1" applyAlignment="1">
      <alignment horizontal="right" vertical="center"/>
    </xf>
    <xf numFmtId="0" fontId="60" fillId="0" borderId="0" xfId="0" applyFont="1" applyAlignment="1">
      <alignment vertical="center" wrapText="1"/>
    </xf>
    <xf numFmtId="49" fontId="60" fillId="0" borderId="0" xfId="0" applyNumberFormat="1" applyFont="1" applyFill="1" applyAlignment="1">
      <alignment horizontal="right" vertical="center"/>
    </xf>
    <xf numFmtId="0" fontId="60" fillId="0" borderId="3" xfId="0" applyFont="1" applyBorder="1" applyAlignment="1">
      <alignment horizontal="left" vertical="center"/>
    </xf>
    <xf numFmtId="0" fontId="60" fillId="0" borderId="0" xfId="0" applyFont="1" applyFill="1" applyBorder="1">
      <alignment vertical="center"/>
    </xf>
    <xf numFmtId="0" fontId="11" fillId="11" borderId="0" xfId="0" applyFont="1" applyFill="1">
      <alignment vertical="center"/>
    </xf>
    <xf numFmtId="0" fontId="11" fillId="11" borderId="3" xfId="0" applyFont="1" applyFill="1" applyBorder="1">
      <alignment vertical="center"/>
    </xf>
    <xf numFmtId="0" fontId="0" fillId="11" borderId="3" xfId="0" applyFill="1" applyBorder="1">
      <alignment vertical="center"/>
    </xf>
    <xf numFmtId="49" fontId="58" fillId="0" borderId="0" xfId="0" applyNumberFormat="1" applyFont="1" applyAlignment="1">
      <alignment horizontal="right" vertical="center"/>
    </xf>
    <xf numFmtId="0" fontId="58" fillId="0" borderId="0" xfId="0" applyFont="1" applyAlignment="1">
      <alignment horizontal="right" vertical="center"/>
    </xf>
    <xf numFmtId="0" fontId="60" fillId="0" borderId="0" xfId="0" applyNumberFormat="1" applyFont="1">
      <alignment vertical="center"/>
    </xf>
    <xf numFmtId="0" fontId="60" fillId="0" borderId="0" xfId="0" applyNumberFormat="1" applyFont="1" applyFill="1" applyAlignment="1">
      <alignment horizontal="right" vertical="center"/>
    </xf>
    <xf numFmtId="0" fontId="21" fillId="0" borderId="0" xfId="5" applyNumberFormat="1" applyFont="1" applyFill="1" applyBorder="1" applyAlignment="1" applyProtection="1">
      <alignment horizontal="right" vertical="center"/>
    </xf>
    <xf numFmtId="0" fontId="60" fillId="0" borderId="0" xfId="0" applyNumberFormat="1" applyFont="1" applyFill="1" applyAlignment="1">
      <alignment horizontal="right" vertical="center" wrapText="1"/>
    </xf>
    <xf numFmtId="0" fontId="11" fillId="0" borderId="3" xfId="1" applyFont="1" applyBorder="1" applyProtection="1">
      <alignment vertical="center"/>
    </xf>
    <xf numFmtId="0" fontId="2" fillId="0" borderId="3" xfId="1" applyFont="1" applyBorder="1" applyProtection="1">
      <alignment vertical="center"/>
    </xf>
    <xf numFmtId="0" fontId="36" fillId="0" borderId="0" xfId="0" applyFont="1">
      <alignment vertical="center"/>
    </xf>
    <xf numFmtId="0" fontId="60" fillId="0" borderId="0" xfId="0" applyFont="1" applyBorder="1">
      <alignment vertical="center"/>
    </xf>
    <xf numFmtId="0" fontId="60" fillId="0" borderId="0" xfId="0" applyFont="1" applyBorder="1" applyAlignment="1">
      <alignment horizontal="right" vertical="center"/>
    </xf>
    <xf numFmtId="0" fontId="36" fillId="0" borderId="0" xfId="0" applyFont="1" applyBorder="1">
      <alignment vertical="center"/>
    </xf>
    <xf numFmtId="0" fontId="60" fillId="0" borderId="29" xfId="0" applyFont="1" applyBorder="1">
      <alignment vertical="center"/>
    </xf>
    <xf numFmtId="0" fontId="60" fillId="0" borderId="29" xfId="0" applyFont="1" applyBorder="1" applyAlignment="1">
      <alignment horizontal="right" vertical="center"/>
    </xf>
    <xf numFmtId="0" fontId="60" fillId="0" borderId="34" xfId="0" applyFont="1" applyBorder="1">
      <alignment vertical="center"/>
    </xf>
    <xf numFmtId="0" fontId="11" fillId="0" borderId="20" xfId="0" applyFont="1" applyBorder="1">
      <alignment vertical="center"/>
    </xf>
    <xf numFmtId="0" fontId="11" fillId="0" borderId="12" xfId="0" applyFont="1" applyBorder="1">
      <alignment vertical="center"/>
    </xf>
    <xf numFmtId="0" fontId="11" fillId="0" borderId="96" xfId="0" applyFont="1" applyBorder="1">
      <alignment vertical="center"/>
    </xf>
    <xf numFmtId="0" fontId="35" fillId="12" borderId="3" xfId="5" applyFont="1" applyFill="1" applyBorder="1" applyAlignment="1">
      <alignment horizontal="center" vertical="center"/>
    </xf>
    <xf numFmtId="0" fontId="20" fillId="0" borderId="0" xfId="3">
      <alignment vertical="center"/>
    </xf>
    <xf numFmtId="0" fontId="20" fillId="0" borderId="45" xfId="3" applyBorder="1">
      <alignment vertical="center"/>
    </xf>
    <xf numFmtId="0" fontId="20" fillId="0" borderId="19" xfId="3" applyBorder="1">
      <alignment vertical="center"/>
    </xf>
    <xf numFmtId="0" fontId="20" fillId="0" borderId="96" xfId="3" applyBorder="1">
      <alignment vertical="center"/>
    </xf>
    <xf numFmtId="0" fontId="20" fillId="0" borderId="0" xfId="3" applyAlignment="1">
      <alignment horizontal="center" vertical="center"/>
    </xf>
    <xf numFmtId="0" fontId="20" fillId="0" borderId="2" xfId="3" applyBorder="1">
      <alignment vertical="center"/>
    </xf>
    <xf numFmtId="0" fontId="20" fillId="0" borderId="11" xfId="3" applyBorder="1">
      <alignment vertical="center"/>
    </xf>
    <xf numFmtId="0" fontId="20" fillId="0" borderId="47" xfId="3" applyBorder="1">
      <alignment vertical="center"/>
    </xf>
    <xf numFmtId="0" fontId="20" fillId="20" borderId="19" xfId="3" applyFill="1" applyBorder="1">
      <alignment vertical="center"/>
    </xf>
    <xf numFmtId="177" fontId="76" fillId="20" borderId="0" xfId="3" applyNumberFormat="1" applyFont="1" applyFill="1">
      <alignment vertical="center"/>
    </xf>
    <xf numFmtId="177" fontId="72" fillId="20" borderId="0" xfId="3" applyNumberFormat="1" applyFont="1" applyFill="1">
      <alignment vertical="center"/>
    </xf>
    <xf numFmtId="0" fontId="77" fillId="20" borderId="40" xfId="3" applyFont="1" applyFill="1" applyBorder="1" applyAlignment="1">
      <alignment vertical="top" wrapText="1"/>
    </xf>
    <xf numFmtId="0" fontId="77" fillId="0" borderId="19" xfId="3" applyFont="1" applyBorder="1" applyAlignment="1">
      <alignment vertical="top" wrapText="1"/>
    </xf>
    <xf numFmtId="0" fontId="20" fillId="0" borderId="0" xfId="3" applyAlignment="1">
      <alignment horizontal="left" vertical="top"/>
    </xf>
    <xf numFmtId="177" fontId="72" fillId="20" borderId="0" xfId="3" applyNumberFormat="1" applyFont="1" applyFill="1" applyAlignment="1">
      <alignment vertical="top"/>
    </xf>
    <xf numFmtId="177" fontId="72" fillId="20" borderId="0" xfId="3" applyNumberFormat="1" applyFont="1" applyFill="1" applyAlignment="1">
      <alignment vertical="top" wrapText="1"/>
    </xf>
    <xf numFmtId="177" fontId="72" fillId="20" borderId="40" xfId="3" applyNumberFormat="1" applyFont="1" applyFill="1" applyBorder="1" applyAlignment="1">
      <alignment vertical="top" wrapText="1"/>
    </xf>
    <xf numFmtId="0" fontId="20" fillId="21" borderId="19" xfId="3" applyFill="1" applyBorder="1">
      <alignment vertical="center"/>
    </xf>
    <xf numFmtId="177" fontId="76" fillId="21" borderId="0" xfId="3" applyNumberFormat="1" applyFont="1" applyFill="1">
      <alignment vertical="center"/>
    </xf>
    <xf numFmtId="177" fontId="72" fillId="21" borderId="0" xfId="3" applyNumberFormat="1" applyFont="1" applyFill="1">
      <alignment vertical="center"/>
    </xf>
    <xf numFmtId="0" fontId="77" fillId="21" borderId="40" xfId="3" applyFont="1" applyFill="1" applyBorder="1" applyAlignment="1">
      <alignment vertical="top" wrapText="1"/>
    </xf>
    <xf numFmtId="0" fontId="20" fillId="18" borderId="19" xfId="3" applyFill="1" applyBorder="1">
      <alignment vertical="center"/>
    </xf>
    <xf numFmtId="0" fontId="77" fillId="18" borderId="0" xfId="3" applyFont="1" applyFill="1" applyAlignment="1">
      <alignment vertical="top" wrapText="1"/>
    </xf>
    <xf numFmtId="0" fontId="77" fillId="18" borderId="40" xfId="3" applyFont="1" applyFill="1" applyBorder="1" applyAlignment="1">
      <alignment vertical="top" wrapText="1"/>
    </xf>
    <xf numFmtId="0" fontId="72" fillId="18" borderId="0" xfId="3" applyFont="1" applyFill="1" applyAlignment="1">
      <alignment horizontal="center" vertical="center"/>
    </xf>
    <xf numFmtId="177" fontId="76" fillId="18" borderId="0" xfId="3" applyNumberFormat="1" applyFont="1" applyFill="1">
      <alignment vertical="center"/>
    </xf>
    <xf numFmtId="177" fontId="72" fillId="18" borderId="0" xfId="3" applyNumberFormat="1" applyFont="1" applyFill="1">
      <alignment vertical="center"/>
    </xf>
    <xf numFmtId="0" fontId="20" fillId="8" borderId="3" xfId="3" applyFill="1" applyBorder="1" applyAlignment="1" applyProtection="1">
      <alignment horizontal="left" vertical="top"/>
      <protection locked="0"/>
    </xf>
    <xf numFmtId="0" fontId="20" fillId="8" borderId="3" xfId="3" applyFill="1" applyBorder="1" applyAlignment="1">
      <alignment horizontal="left" vertical="top"/>
    </xf>
    <xf numFmtId="0" fontId="20" fillId="0" borderId="3" xfId="3" applyBorder="1" applyAlignment="1">
      <alignment horizontal="left" vertical="top"/>
    </xf>
    <xf numFmtId="0" fontId="79" fillId="18" borderId="19" xfId="3" applyFont="1" applyFill="1" applyBorder="1" applyAlignment="1">
      <alignment horizontal="center" vertical="center"/>
    </xf>
    <xf numFmtId="177" fontId="72" fillId="18" borderId="0" xfId="3" applyNumberFormat="1" applyFont="1" applyFill="1" applyAlignment="1">
      <alignment vertical="center" wrapText="1"/>
    </xf>
    <xf numFmtId="0" fontId="20" fillId="9" borderId="3" xfId="3" applyFill="1" applyBorder="1">
      <alignment vertical="center"/>
    </xf>
    <xf numFmtId="177" fontId="79" fillId="18" borderId="0" xfId="3" applyNumberFormat="1" applyFont="1" applyFill="1">
      <alignment vertical="center"/>
    </xf>
    <xf numFmtId="0" fontId="20" fillId="10" borderId="3" xfId="3" applyFill="1" applyBorder="1">
      <alignment vertical="center"/>
    </xf>
    <xf numFmtId="0" fontId="79" fillId="18" borderId="0" xfId="3" applyFont="1" applyFill="1">
      <alignment vertical="center"/>
    </xf>
    <xf numFmtId="177" fontId="79" fillId="18" borderId="40" xfId="3" applyNumberFormat="1" applyFont="1" applyFill="1" applyBorder="1">
      <alignment vertical="center"/>
    </xf>
    <xf numFmtId="0" fontId="20" fillId="0" borderId="3" xfId="3" applyBorder="1" applyAlignment="1" applyProtection="1">
      <alignment horizontal="left" vertical="top"/>
      <protection locked="0"/>
    </xf>
    <xf numFmtId="177" fontId="72" fillId="21" borderId="40" xfId="3" applyNumberFormat="1" applyFont="1" applyFill="1" applyBorder="1">
      <alignment vertical="center"/>
    </xf>
    <xf numFmtId="177" fontId="72" fillId="18" borderId="40" xfId="3" applyNumberFormat="1" applyFont="1" applyFill="1" applyBorder="1">
      <alignment vertical="center"/>
    </xf>
    <xf numFmtId="177" fontId="76" fillId="18" borderId="0" xfId="3" applyNumberFormat="1" applyFont="1" applyFill="1" applyAlignment="1">
      <alignment vertical="center" wrapText="1"/>
    </xf>
    <xf numFmtId="0" fontId="20" fillId="8" borderId="0" xfId="3" applyFill="1">
      <alignment vertical="center"/>
    </xf>
    <xf numFmtId="0" fontId="20" fillId="18" borderId="40" xfId="3" applyFill="1" applyBorder="1">
      <alignment vertical="center"/>
    </xf>
    <xf numFmtId="0" fontId="20" fillId="0" borderId="3" xfId="3" applyBorder="1">
      <alignment vertical="center"/>
    </xf>
    <xf numFmtId="0" fontId="76" fillId="21" borderId="0" xfId="3" applyFont="1" applyFill="1">
      <alignment vertical="center"/>
    </xf>
    <xf numFmtId="0" fontId="77" fillId="21" borderId="0" xfId="3" applyFont="1" applyFill="1" applyAlignment="1">
      <alignment vertical="top" wrapText="1"/>
    </xf>
    <xf numFmtId="177" fontId="76" fillId="21" borderId="40" xfId="3" applyNumberFormat="1" applyFont="1" applyFill="1" applyBorder="1" applyAlignment="1">
      <alignment vertical="center" wrapText="1"/>
    </xf>
    <xf numFmtId="0" fontId="77" fillId="0" borderId="0" xfId="3" applyFont="1" applyAlignment="1">
      <alignment vertical="top" wrapText="1"/>
    </xf>
    <xf numFmtId="177" fontId="76" fillId="18" borderId="40" xfId="3" applyNumberFormat="1" applyFont="1" applyFill="1" applyBorder="1" applyAlignment="1">
      <alignment vertical="center" wrapText="1"/>
    </xf>
    <xf numFmtId="0" fontId="20" fillId="22" borderId="19" xfId="3" applyFill="1" applyBorder="1">
      <alignment vertical="center"/>
    </xf>
    <xf numFmtId="177" fontId="76" fillId="22" borderId="0" xfId="3" applyNumberFormat="1" applyFont="1" applyFill="1">
      <alignment vertical="center"/>
    </xf>
    <xf numFmtId="177" fontId="72" fillId="22" borderId="0" xfId="3" applyNumberFormat="1" applyFont="1" applyFill="1">
      <alignment vertical="center"/>
    </xf>
    <xf numFmtId="0" fontId="77" fillId="22" borderId="40" xfId="3" applyFont="1" applyFill="1" applyBorder="1" applyAlignment="1">
      <alignment vertical="top" wrapText="1"/>
    </xf>
    <xf numFmtId="0" fontId="83" fillId="0" borderId="134" xfId="3" applyFont="1" applyBorder="1" applyAlignment="1" applyProtection="1">
      <alignment horizontal="center" vertical="center" wrapText="1"/>
      <protection locked="0"/>
    </xf>
    <xf numFmtId="0" fontId="84" fillId="0" borderId="45" xfId="3" applyFont="1" applyBorder="1">
      <alignment vertical="center"/>
    </xf>
    <xf numFmtId="0" fontId="85" fillId="0" borderId="45" xfId="3" applyFont="1" applyBorder="1" applyAlignment="1">
      <alignment horizontal="right" vertical="top"/>
    </xf>
    <xf numFmtId="0" fontId="20" fillId="0" borderId="0" xfId="3" applyAlignment="1" applyProtection="1">
      <alignment horizontal="left" vertical="top"/>
      <protection locked="0"/>
    </xf>
    <xf numFmtId="0" fontId="86" fillId="0" borderId="0" xfId="1" applyFont="1">
      <alignment vertical="center"/>
    </xf>
    <xf numFmtId="0" fontId="2" fillId="11" borderId="0" xfId="1" applyFill="1">
      <alignment vertical="center"/>
    </xf>
    <xf numFmtId="0" fontId="88" fillId="23" borderId="0" xfId="9" applyFont="1" applyFill="1">
      <alignment vertical="center"/>
    </xf>
    <xf numFmtId="0" fontId="90" fillId="23" borderId="0" xfId="1" applyFont="1" applyFill="1">
      <alignment vertical="center"/>
    </xf>
    <xf numFmtId="0" fontId="91" fillId="23" borderId="0" xfId="9" applyFont="1" applyFill="1">
      <alignment vertical="center"/>
    </xf>
    <xf numFmtId="0" fontId="91" fillId="23" borderId="0" xfId="9" applyFont="1" applyFill="1" applyAlignment="1">
      <alignment horizontal="right" vertical="center"/>
    </xf>
    <xf numFmtId="0" fontId="90" fillId="23" borderId="0" xfId="9" applyFont="1" applyFill="1" applyAlignment="1">
      <alignment horizontal="right" vertical="center"/>
    </xf>
    <xf numFmtId="0" fontId="91" fillId="0" borderId="20" xfId="9" applyFont="1" applyBorder="1">
      <alignment vertical="center"/>
    </xf>
    <xf numFmtId="0" fontId="90" fillId="0" borderId="41" xfId="1" applyFont="1" applyBorder="1">
      <alignment vertical="center"/>
    </xf>
    <xf numFmtId="0" fontId="90" fillId="23" borderId="106" xfId="1" applyFont="1" applyFill="1" applyBorder="1">
      <alignment vertical="center"/>
    </xf>
    <xf numFmtId="0" fontId="90" fillId="23" borderId="0" xfId="9" applyFont="1" applyFill="1">
      <alignment vertical="center"/>
    </xf>
    <xf numFmtId="0" fontId="90" fillId="0" borderId="0" xfId="1" applyFont="1">
      <alignment vertical="center"/>
    </xf>
    <xf numFmtId="0" fontId="90" fillId="24" borderId="81" xfId="1" applyFont="1" applyFill="1" applyBorder="1" applyAlignment="1">
      <alignment horizontal="left" vertical="center" indent="1"/>
    </xf>
    <xf numFmtId="0" fontId="90" fillId="24" borderId="96" xfId="1" applyFont="1" applyFill="1" applyBorder="1">
      <alignment vertical="center"/>
    </xf>
    <xf numFmtId="0" fontId="90" fillId="24" borderId="3" xfId="1" applyFont="1" applyFill="1" applyBorder="1" applyAlignment="1">
      <alignment horizontal="left" vertical="center" wrapText="1" indent="1"/>
    </xf>
    <xf numFmtId="0" fontId="90" fillId="24" borderId="3" xfId="1" applyFont="1" applyFill="1" applyBorder="1" applyAlignment="1">
      <alignment horizontal="center" vertical="center" wrapText="1"/>
    </xf>
    <xf numFmtId="0" fontId="90" fillId="25" borderId="3" xfId="1" applyFont="1" applyFill="1" applyBorder="1" applyAlignment="1">
      <alignment horizontal="center" vertical="center" wrapText="1"/>
    </xf>
    <xf numFmtId="0" fontId="90" fillId="24" borderId="96" xfId="1" applyFont="1" applyFill="1" applyBorder="1" applyAlignment="1">
      <alignment horizontal="left" vertical="center" indent="1"/>
    </xf>
    <xf numFmtId="0" fontId="90" fillId="24" borderId="96" xfId="1" applyFont="1" applyFill="1" applyBorder="1" applyAlignment="1">
      <alignment horizontal="left" vertical="center" wrapText="1" indent="1"/>
    </xf>
    <xf numFmtId="0" fontId="90" fillId="10" borderId="3" xfId="1" applyFont="1" applyFill="1" applyBorder="1" applyAlignment="1">
      <alignment horizontal="center" vertical="center"/>
    </xf>
    <xf numFmtId="0" fontId="90" fillId="25" borderId="12" xfId="1" applyFont="1" applyFill="1" applyBorder="1" applyAlignment="1">
      <alignment horizontal="center" vertical="center"/>
    </xf>
    <xf numFmtId="0" fontId="90" fillId="25" borderId="3" xfId="1" applyFont="1" applyFill="1" applyBorder="1" applyAlignment="1">
      <alignment horizontal="center" vertical="center"/>
    </xf>
    <xf numFmtId="0" fontId="94" fillId="0" borderId="3" xfId="1" applyFont="1" applyBorder="1" applyAlignment="1">
      <alignment horizontal="left" vertical="center" wrapText="1" indent="1"/>
    </xf>
    <xf numFmtId="0" fontId="90" fillId="0" borderId="3" xfId="1" applyFont="1" applyBorder="1" applyAlignment="1">
      <alignment horizontal="left" vertical="center" indent="1"/>
    </xf>
    <xf numFmtId="0" fontId="90" fillId="0" borderId="3" xfId="1" applyFont="1" applyBorder="1" applyAlignment="1">
      <alignment horizontal="left" vertical="center" wrapText="1" indent="1"/>
    </xf>
    <xf numFmtId="0" fontId="90" fillId="25" borderId="12" xfId="1" applyFont="1" applyFill="1" applyBorder="1" applyAlignment="1">
      <alignment horizontal="center" vertical="center" wrapText="1"/>
    </xf>
    <xf numFmtId="0" fontId="90" fillId="3" borderId="3" xfId="1" applyFont="1" applyFill="1" applyBorder="1" applyAlignment="1">
      <alignment horizontal="center" vertical="center"/>
    </xf>
    <xf numFmtId="0" fontId="90" fillId="0" borderId="3" xfId="1" applyFont="1" applyBorder="1" applyAlignment="1">
      <alignment horizontal="center" vertical="center"/>
    </xf>
    <xf numFmtId="0" fontId="90" fillId="0" borderId="3" xfId="1" applyFont="1" applyBorder="1" applyAlignment="1">
      <alignment horizontal="center" vertical="center" wrapText="1"/>
    </xf>
    <xf numFmtId="0" fontId="90" fillId="0" borderId="20" xfId="1" applyFont="1" applyBorder="1" applyAlignment="1">
      <alignment horizontal="left" vertical="center" indent="1"/>
    </xf>
    <xf numFmtId="0" fontId="90" fillId="0" borderId="41" xfId="1" applyFont="1" applyBorder="1" applyAlignment="1">
      <alignment horizontal="left" vertical="center" indent="1"/>
    </xf>
    <xf numFmtId="0" fontId="90" fillId="0" borderId="12" xfId="1" applyFont="1" applyBorder="1" applyAlignment="1">
      <alignment horizontal="left" vertical="center" indent="1"/>
    </xf>
    <xf numFmtId="0" fontId="90" fillId="0" borderId="3" xfId="1" applyFont="1" applyBorder="1">
      <alignment vertical="center"/>
    </xf>
    <xf numFmtId="0" fontId="95" fillId="23" borderId="0" xfId="9" applyFont="1" applyFill="1">
      <alignment vertical="center"/>
    </xf>
    <xf numFmtId="0" fontId="96" fillId="23" borderId="0" xfId="9" applyFont="1" applyFill="1">
      <alignment vertical="center"/>
    </xf>
    <xf numFmtId="0" fontId="97" fillId="23" borderId="0" xfId="9" applyFont="1" applyFill="1" applyAlignment="1">
      <alignment horizontal="right" vertical="center"/>
    </xf>
    <xf numFmtId="0" fontId="97" fillId="23" borderId="0" xfId="9" applyFont="1" applyFill="1">
      <alignment vertical="center"/>
    </xf>
    <xf numFmtId="0" fontId="98" fillId="23" borderId="0" xfId="1" applyFont="1" applyFill="1">
      <alignment vertical="center"/>
    </xf>
    <xf numFmtId="0" fontId="2" fillId="23" borderId="0" xfId="1" applyFill="1">
      <alignment vertical="center"/>
    </xf>
    <xf numFmtId="0" fontId="2" fillId="0" borderId="0" xfId="1" applyBorder="1">
      <alignment vertical="center"/>
    </xf>
    <xf numFmtId="0" fontId="99" fillId="3" borderId="3" xfId="2" applyFont="1" applyFill="1" applyBorder="1" applyAlignment="1">
      <alignment horizontal="left" vertical="center" indent="1"/>
    </xf>
    <xf numFmtId="0" fontId="7" fillId="0" borderId="0" xfId="2" applyAlignment="1">
      <alignment horizontal="center" vertical="center"/>
    </xf>
    <xf numFmtId="0" fontId="101" fillId="0" borderId="0" xfId="2" applyFont="1" applyAlignment="1">
      <alignment vertical="center"/>
    </xf>
    <xf numFmtId="49" fontId="47" fillId="2" borderId="41" xfId="0" applyNumberFormat="1" applyFont="1" applyFill="1" applyBorder="1" applyAlignment="1" applyProtection="1">
      <alignment vertical="center"/>
    </xf>
    <xf numFmtId="0" fontId="0" fillId="25" borderId="3" xfId="0" applyFill="1" applyBorder="1">
      <alignment vertical="center"/>
    </xf>
    <xf numFmtId="0" fontId="102" fillId="0" borderId="0" xfId="0" applyFont="1">
      <alignment vertical="center"/>
    </xf>
    <xf numFmtId="0" fontId="103" fillId="0" borderId="0" xfId="0" applyFont="1">
      <alignment vertical="center"/>
    </xf>
    <xf numFmtId="0" fontId="7" fillId="0" borderId="0" xfId="2" applyFont="1" applyAlignment="1">
      <alignment horizontal="center" vertical="center"/>
    </xf>
    <xf numFmtId="0" fontId="93" fillId="10" borderId="3" xfId="2" applyFont="1" applyFill="1" applyBorder="1" applyAlignment="1" applyProtection="1">
      <alignment horizontal="left" vertical="center" indent="1"/>
      <protection hidden="1"/>
    </xf>
    <xf numFmtId="0" fontId="93" fillId="3" borderId="3" xfId="2" applyFont="1" applyFill="1" applyBorder="1" applyAlignment="1" applyProtection="1">
      <alignment horizontal="left" vertical="center" indent="1"/>
      <protection hidden="1"/>
    </xf>
    <xf numFmtId="0" fontId="93" fillId="3" borderId="3" xfId="2" applyFont="1" applyFill="1" applyBorder="1" applyAlignment="1" applyProtection="1">
      <alignment horizontal="left" vertical="center" wrapText="1" indent="1"/>
      <protection hidden="1"/>
    </xf>
    <xf numFmtId="0" fontId="93" fillId="0" borderId="3" xfId="2" applyFont="1" applyBorder="1" applyAlignment="1" applyProtection="1">
      <alignment horizontal="left" vertical="center" indent="1"/>
      <protection hidden="1"/>
    </xf>
    <xf numFmtId="0" fontId="93" fillId="0" borderId="12" xfId="2" applyFont="1" applyBorder="1" applyAlignment="1" applyProtection="1">
      <alignment horizontal="left" vertical="center" indent="1"/>
      <protection hidden="1"/>
    </xf>
    <xf numFmtId="0" fontId="67" fillId="0" borderId="0" xfId="3" applyFont="1" applyProtection="1">
      <alignment vertical="center"/>
      <protection hidden="1"/>
    </xf>
    <xf numFmtId="0" fontId="20" fillId="0" borderId="0" xfId="3" applyProtection="1">
      <alignment vertical="center"/>
      <protection hidden="1"/>
    </xf>
    <xf numFmtId="0" fontId="20" fillId="0" borderId="46" xfId="3" applyBorder="1" applyProtection="1">
      <alignment vertical="center"/>
      <protection hidden="1"/>
    </xf>
    <xf numFmtId="0" fontId="20" fillId="0" borderId="45" xfId="3" applyBorder="1" applyProtection="1">
      <alignment vertical="center"/>
      <protection hidden="1"/>
    </xf>
    <xf numFmtId="0" fontId="68" fillId="0" borderId="48" xfId="3" applyFont="1" applyBorder="1" applyAlignment="1" applyProtection="1">
      <alignment horizontal="right" vertical="center"/>
      <protection hidden="1"/>
    </xf>
    <xf numFmtId="0" fontId="20" fillId="0" borderId="19" xfId="3" applyBorder="1" applyProtection="1">
      <alignment vertical="center"/>
      <protection hidden="1"/>
    </xf>
    <xf numFmtId="0" fontId="69" fillId="0" borderId="0" xfId="3" applyFont="1" applyAlignment="1" applyProtection="1">
      <alignment horizontal="center"/>
      <protection hidden="1"/>
    </xf>
    <xf numFmtId="0" fontId="71" fillId="0" borderId="19" xfId="3" applyFont="1" applyBorder="1" applyAlignment="1" applyProtection="1">
      <alignment vertical="center" wrapText="1"/>
      <protection hidden="1"/>
    </xf>
    <xf numFmtId="0" fontId="71" fillId="0" borderId="0" xfId="3" applyFont="1" applyAlignment="1" applyProtection="1">
      <alignment vertical="center" wrapText="1"/>
      <protection hidden="1"/>
    </xf>
    <xf numFmtId="0" fontId="72" fillId="0" borderId="0" xfId="3" applyFont="1" applyAlignment="1" applyProtection="1">
      <alignment vertical="center" wrapText="1"/>
      <protection hidden="1"/>
    </xf>
    <xf numFmtId="0" fontId="73" fillId="0" borderId="0" xfId="3" applyFont="1" applyAlignment="1" applyProtection="1">
      <alignment horizontal="center" vertical="center" wrapText="1"/>
      <protection hidden="1"/>
    </xf>
    <xf numFmtId="0" fontId="72" fillId="0" borderId="0" xfId="3" applyFont="1" applyProtection="1">
      <alignment vertical="center"/>
      <protection hidden="1"/>
    </xf>
    <xf numFmtId="0" fontId="72" fillId="0" borderId="40" xfId="3" applyFont="1" applyBorder="1" applyAlignment="1" applyProtection="1">
      <alignment vertical="center" wrapText="1"/>
      <protection hidden="1"/>
    </xf>
    <xf numFmtId="0" fontId="75" fillId="0" borderId="0" xfId="3" applyFont="1" applyAlignment="1" applyProtection="1">
      <alignment horizontal="center" vertical="center"/>
      <protection hidden="1"/>
    </xf>
    <xf numFmtId="0" fontId="11" fillId="2" borderId="76" xfId="1" applyFont="1" applyFill="1" applyBorder="1" applyAlignment="1" applyProtection="1">
      <alignment vertical="center"/>
    </xf>
    <xf numFmtId="0" fontId="11" fillId="2" borderId="34" xfId="1" applyFont="1" applyFill="1" applyBorder="1" applyAlignment="1" applyProtection="1">
      <alignment vertical="center"/>
    </xf>
    <xf numFmtId="0" fontId="10" fillId="2" borderId="19" xfId="1" applyFont="1" applyFill="1" applyBorder="1" applyAlignment="1" applyProtection="1">
      <alignment vertical="center"/>
    </xf>
    <xf numFmtId="0" fontId="10" fillId="2" borderId="0" xfId="1" applyFont="1" applyFill="1" applyBorder="1" applyAlignment="1" applyProtection="1">
      <alignment vertical="center"/>
    </xf>
    <xf numFmtId="0" fontId="0" fillId="7" borderId="176" xfId="0" applyFill="1" applyBorder="1" applyAlignment="1">
      <alignment horizontal="left" vertical="center"/>
    </xf>
    <xf numFmtId="0" fontId="0" fillId="7" borderId="177" xfId="0" applyFill="1" applyBorder="1" applyAlignment="1">
      <alignment horizontal="left" vertical="center"/>
    </xf>
    <xf numFmtId="0" fontId="11" fillId="2" borderId="176" xfId="0" applyFont="1" applyFill="1" applyBorder="1" applyAlignment="1">
      <alignment vertical="center" textRotation="255"/>
    </xf>
    <xf numFmtId="0" fontId="11" fillId="2" borderId="176" xfId="0" applyFont="1" applyFill="1" applyBorder="1">
      <alignment vertical="center"/>
    </xf>
    <xf numFmtId="0" fontId="2" fillId="2" borderId="178" xfId="1" applyFont="1" applyFill="1" applyBorder="1" applyAlignment="1" applyProtection="1">
      <alignment vertical="center" wrapText="1"/>
    </xf>
    <xf numFmtId="0" fontId="0" fillId="2" borderId="176" xfId="0" applyFill="1" applyBorder="1" applyAlignment="1">
      <alignment vertical="center" wrapText="1"/>
    </xf>
    <xf numFmtId="0" fontId="0" fillId="2" borderId="179" xfId="0" applyFill="1" applyBorder="1" applyAlignment="1">
      <alignment vertical="center" wrapText="1"/>
    </xf>
    <xf numFmtId="0" fontId="0" fillId="0" borderId="19" xfId="0" applyBorder="1">
      <alignment vertical="center"/>
    </xf>
    <xf numFmtId="0" fontId="6" fillId="2" borderId="45" xfId="1" applyFont="1" applyFill="1" applyBorder="1" applyAlignment="1">
      <alignment horizontal="left" vertical="center"/>
    </xf>
    <xf numFmtId="0" fontId="29" fillId="0" borderId="0" xfId="5" applyFont="1" applyFill="1" applyAlignment="1" applyProtection="1">
      <protection hidden="1"/>
    </xf>
    <xf numFmtId="182" fontId="29" fillId="0" borderId="0" xfId="5" applyNumberFormat="1" applyFont="1" applyFill="1" applyBorder="1" applyAlignment="1" applyProtection="1">
      <protection hidden="1"/>
    </xf>
    <xf numFmtId="0" fontId="29" fillId="0" borderId="0" xfId="5" applyFont="1" applyFill="1" applyAlignment="1" applyProtection="1">
      <alignment horizontal="right"/>
      <protection hidden="1"/>
    </xf>
    <xf numFmtId="0" fontId="21" fillId="0" borderId="0" xfId="5" applyFont="1" applyFill="1" applyBorder="1" applyAlignment="1" applyProtection="1">
      <alignment horizontal="left"/>
      <protection hidden="1"/>
    </xf>
    <xf numFmtId="0" fontId="36" fillId="0" borderId="0" xfId="7" applyFont="1" applyFill="1" applyProtection="1">
      <alignment vertical="center"/>
      <protection hidden="1"/>
    </xf>
    <xf numFmtId="0" fontId="35" fillId="0" borderId="0" xfId="7" applyFont="1" applyFill="1" applyAlignment="1" applyProtection="1">
      <alignment horizontal="center" vertical="center"/>
      <protection hidden="1"/>
    </xf>
    <xf numFmtId="0" fontId="35" fillId="0" borderId="0" xfId="7" applyFont="1" applyFill="1" applyProtection="1">
      <alignment vertical="center"/>
      <protection hidden="1"/>
    </xf>
    <xf numFmtId="0" fontId="29" fillId="0" borderId="0" xfId="5" applyFont="1" applyFill="1" applyBorder="1" applyAlignment="1" applyProtection="1">
      <protection hidden="1"/>
    </xf>
    <xf numFmtId="0" fontId="29" fillId="0" borderId="0" xfId="7" applyFont="1" applyFill="1" applyProtection="1">
      <alignment vertical="center"/>
      <protection hidden="1"/>
    </xf>
    <xf numFmtId="0" fontId="29" fillId="0" borderId="0" xfId="5" applyFont="1" applyFill="1" applyBorder="1" applyAlignment="1" applyProtection="1">
      <alignment horizontal="left"/>
      <protection hidden="1"/>
    </xf>
    <xf numFmtId="0" fontId="29" fillId="0" borderId="0" xfId="5" applyFont="1" applyFill="1" applyBorder="1" applyAlignment="1" applyProtection="1">
      <alignment horizontal="right"/>
      <protection hidden="1"/>
    </xf>
    <xf numFmtId="178" fontId="66" fillId="0" borderId="3" xfId="0" applyNumberFormat="1" applyFont="1" applyFill="1" applyBorder="1" applyAlignment="1" applyProtection="1">
      <alignment horizontal="left" vertical="center"/>
      <protection hidden="1"/>
    </xf>
    <xf numFmtId="0" fontId="29" fillId="0" borderId="0" xfId="5" applyFont="1" applyFill="1" applyAlignment="1" applyProtection="1">
      <alignment vertical="center"/>
      <protection hidden="1"/>
    </xf>
    <xf numFmtId="0" fontId="29" fillId="0" borderId="20" xfId="5" applyFont="1" applyFill="1" applyBorder="1" applyAlignment="1" applyProtection="1">
      <alignment vertical="center"/>
      <protection hidden="1"/>
    </xf>
    <xf numFmtId="0" fontId="29" fillId="0" borderId="41" xfId="5" applyFont="1" applyFill="1" applyBorder="1" applyAlignment="1" applyProtection="1">
      <alignment vertical="center"/>
      <protection hidden="1"/>
    </xf>
    <xf numFmtId="0" fontId="29" fillId="0" borderId="12" xfId="5" applyFont="1" applyFill="1" applyBorder="1" applyAlignment="1" applyProtection="1">
      <alignment vertical="center"/>
      <protection hidden="1"/>
    </xf>
    <xf numFmtId="0" fontId="29" fillId="0" borderId="41" xfId="7" applyFont="1" applyFill="1" applyBorder="1" applyProtection="1">
      <alignment vertical="center"/>
      <protection hidden="1"/>
    </xf>
    <xf numFmtId="0" fontId="29" fillId="0" borderId="12" xfId="7" applyFont="1" applyFill="1" applyBorder="1" applyAlignment="1" applyProtection="1">
      <alignment horizontal="center" vertical="center"/>
      <protection hidden="1"/>
    </xf>
    <xf numFmtId="0" fontId="29" fillId="0" borderId="80" xfId="5" applyFont="1" applyFill="1" applyBorder="1" applyAlignment="1" applyProtection="1">
      <alignment vertical="center"/>
      <protection hidden="1"/>
    </xf>
    <xf numFmtId="0" fontId="29" fillId="0" borderId="34" xfId="5" applyFont="1" applyFill="1" applyBorder="1" applyAlignment="1" applyProtection="1">
      <alignment vertical="center"/>
      <protection hidden="1"/>
    </xf>
    <xf numFmtId="0" fontId="29" fillId="0" borderId="82" xfId="5" applyFont="1" applyFill="1" applyBorder="1" applyAlignment="1" applyProtection="1">
      <alignment vertical="center"/>
      <protection hidden="1"/>
    </xf>
    <xf numFmtId="0" fontId="29" fillId="0" borderId="78" xfId="5" applyFont="1" applyFill="1" applyBorder="1" applyAlignment="1" applyProtection="1">
      <alignment horizontal="left" vertical="center"/>
      <protection hidden="1"/>
    </xf>
    <xf numFmtId="0" fontId="29" fillId="0" borderId="29" xfId="5" applyFont="1" applyFill="1" applyBorder="1" applyAlignment="1" applyProtection="1">
      <alignment horizontal="center" vertical="center"/>
      <protection hidden="1"/>
    </xf>
    <xf numFmtId="0" fontId="29" fillId="0" borderId="106" xfId="5" applyFont="1" applyFill="1" applyBorder="1" applyAlignment="1" applyProtection="1">
      <alignment vertical="center"/>
      <protection hidden="1"/>
    </xf>
    <xf numFmtId="0" fontId="29" fillId="0" borderId="0" xfId="5" applyFont="1" applyFill="1" applyBorder="1" applyAlignment="1" applyProtection="1">
      <alignment vertical="center"/>
      <protection hidden="1"/>
    </xf>
    <xf numFmtId="0" fontId="29" fillId="0" borderId="100" xfId="5" applyFont="1" applyFill="1" applyBorder="1" applyAlignment="1" applyProtection="1">
      <alignment vertical="center"/>
      <protection hidden="1"/>
    </xf>
    <xf numFmtId="0" fontId="29" fillId="0" borderId="20" xfId="5" applyFont="1" applyFill="1" applyBorder="1" applyAlignment="1" applyProtection="1">
      <alignment horizontal="left" vertical="center"/>
      <protection hidden="1"/>
    </xf>
    <xf numFmtId="0" fontId="29" fillId="0" borderId="78" xfId="5" applyFont="1" applyFill="1" applyBorder="1" applyAlignment="1" applyProtection="1">
      <alignment vertical="center"/>
      <protection hidden="1"/>
    </xf>
    <xf numFmtId="0" fontId="29" fillId="0" borderId="29" xfId="5" applyFont="1" applyFill="1" applyBorder="1" applyAlignment="1" applyProtection="1">
      <alignment vertical="center"/>
      <protection hidden="1"/>
    </xf>
    <xf numFmtId="0" fontId="29" fillId="0" borderId="105" xfId="5" applyFont="1" applyFill="1" applyBorder="1" applyAlignment="1" applyProtection="1">
      <alignment vertical="center"/>
      <protection hidden="1"/>
    </xf>
    <xf numFmtId="0" fontId="38" fillId="0" borderId="0" xfId="5" applyFont="1" applyFill="1" applyBorder="1" applyAlignment="1" applyProtection="1">
      <protection hidden="1"/>
    </xf>
    <xf numFmtId="0" fontId="38" fillId="0" borderId="0" xfId="5" applyFont="1" applyFill="1" applyAlignment="1" applyProtection="1">
      <protection hidden="1"/>
    </xf>
    <xf numFmtId="0" fontId="38" fillId="0" borderId="0" xfId="5" applyFont="1" applyFill="1" applyAlignment="1" applyProtection="1">
      <alignment horizontal="left"/>
      <protection hidden="1"/>
    </xf>
    <xf numFmtId="0" fontId="37" fillId="0" borderId="0" xfId="5" applyFont="1" applyFill="1" applyBorder="1" applyAlignment="1" applyProtection="1">
      <protection hidden="1"/>
    </xf>
    <xf numFmtId="0" fontId="29" fillId="0" borderId="115" xfId="5" applyFont="1" applyFill="1" applyBorder="1" applyAlignment="1" applyProtection="1">
      <protection hidden="1"/>
    </xf>
    <xf numFmtId="0" fontId="36" fillId="0" borderId="0" xfId="5" applyFont="1" applyFill="1" applyBorder="1" applyAlignment="1" applyProtection="1">
      <protection hidden="1"/>
    </xf>
    <xf numFmtId="0" fontId="35" fillId="0" borderId="0" xfId="5" applyFont="1" applyFill="1" applyAlignment="1" applyProtection="1">
      <protection hidden="1"/>
    </xf>
    <xf numFmtId="0" fontId="35" fillId="0" borderId="3" xfId="5" applyFont="1" applyFill="1" applyBorder="1" applyAlignment="1" applyProtection="1">
      <alignment horizontal="center" vertical="center"/>
      <protection hidden="1"/>
    </xf>
    <xf numFmtId="0" fontId="62" fillId="0" borderId="0" xfId="5" applyFont="1" applyFill="1" applyAlignment="1" applyProtection="1">
      <alignment horizontal="center"/>
      <protection hidden="1"/>
    </xf>
    <xf numFmtId="0" fontId="34" fillId="0" borderId="0" xfId="5" applyFont="1" applyFill="1" applyAlignment="1" applyProtection="1">
      <protection hidden="1"/>
    </xf>
    <xf numFmtId="38" fontId="29" fillId="0" borderId="0" xfId="6" applyFont="1" applyFill="1" applyAlignment="1" applyProtection="1">
      <protection hidden="1"/>
    </xf>
    <xf numFmtId="0" fontId="66" fillId="0" borderId="3" xfId="0" applyFont="1" applyFill="1" applyBorder="1" applyAlignment="1" applyProtection="1">
      <alignment horizontal="left" vertical="center"/>
      <protection hidden="1"/>
    </xf>
    <xf numFmtId="0" fontId="36" fillId="0" borderId="0" xfId="5" applyFont="1" applyFill="1" applyAlignment="1" applyProtection="1">
      <protection hidden="1"/>
    </xf>
    <xf numFmtId="0" fontId="29" fillId="0" borderId="0" xfId="5" applyFont="1" applyFill="1" applyAlignment="1" applyProtection="1">
      <alignment horizontal="left" vertical="center"/>
      <protection hidden="1"/>
    </xf>
    <xf numFmtId="0" fontId="29" fillId="0" borderId="0" xfId="5" applyFont="1" applyFill="1" applyAlignment="1" applyProtection="1">
      <alignment vertical="center" shrinkToFit="1"/>
      <protection hidden="1"/>
    </xf>
    <xf numFmtId="0" fontId="35" fillId="0" borderId="3" xfId="5" applyFont="1" applyFill="1" applyBorder="1" applyAlignment="1" applyProtection="1">
      <alignment horizontal="left" vertical="center"/>
      <protection hidden="1"/>
    </xf>
    <xf numFmtId="0" fontId="29" fillId="0" borderId="0" xfId="5" applyFont="1" applyFill="1" applyBorder="1" applyAlignment="1" applyProtection="1">
      <alignment wrapText="1"/>
      <protection hidden="1"/>
    </xf>
    <xf numFmtId="0" fontId="36" fillId="0" borderId="92" xfId="7" applyFont="1" applyFill="1" applyBorder="1" applyProtection="1">
      <alignment vertical="center"/>
      <protection hidden="1"/>
    </xf>
    <xf numFmtId="0" fontId="36" fillId="0" borderId="44" xfId="7" applyFont="1" applyFill="1" applyBorder="1" applyProtection="1">
      <alignment vertical="center"/>
      <protection hidden="1"/>
    </xf>
    <xf numFmtId="0" fontId="36" fillId="0" borderId="43" xfId="7" applyFont="1" applyFill="1" applyBorder="1" applyProtection="1">
      <alignment vertical="center"/>
      <protection hidden="1"/>
    </xf>
    <xf numFmtId="0" fontId="29" fillId="0" borderId="0" xfId="5" applyFont="1" applyFill="1" applyProtection="1">
      <protection hidden="1"/>
    </xf>
    <xf numFmtId="0" fontId="60" fillId="0" borderId="0" xfId="0" applyFont="1" applyFill="1" applyProtection="1">
      <alignment vertical="center"/>
      <protection hidden="1"/>
    </xf>
    <xf numFmtId="0" fontId="36" fillId="0" borderId="0" xfId="7" applyNumberFormat="1" applyFont="1" applyFill="1" applyProtection="1">
      <alignment vertical="center"/>
      <protection hidden="1"/>
    </xf>
    <xf numFmtId="0" fontId="105" fillId="0" borderId="0" xfId="5" applyFont="1" applyFill="1" applyBorder="1" applyAlignment="1" applyProtection="1">
      <alignment vertical="center"/>
      <protection hidden="1"/>
    </xf>
    <xf numFmtId="0" fontId="106" fillId="0" borderId="0" xfId="5" applyFont="1" applyFill="1" applyBorder="1" applyAlignment="1" applyProtection="1">
      <alignment vertical="center" shrinkToFit="1"/>
      <protection hidden="1"/>
    </xf>
    <xf numFmtId="0" fontId="106" fillId="0" borderId="0" xfId="5" quotePrefix="1" applyFont="1" applyFill="1" applyBorder="1" applyAlignment="1" applyProtection="1">
      <alignment vertical="center"/>
      <protection hidden="1"/>
    </xf>
    <xf numFmtId="0" fontId="106" fillId="0" borderId="34" xfId="5" applyFont="1" applyFill="1" applyBorder="1" applyAlignment="1" applyProtection="1">
      <alignment vertical="center"/>
      <protection hidden="1"/>
    </xf>
    <xf numFmtId="0" fontId="29" fillId="0" borderId="0" xfId="5" applyFont="1" applyFill="1" applyBorder="1" applyAlignment="1" applyProtection="1">
      <alignment horizontal="right" vertical="center"/>
      <protection hidden="1"/>
    </xf>
    <xf numFmtId="0" fontId="41" fillId="0" borderId="0" xfId="5" applyFont="1" applyFill="1" applyBorder="1" applyAlignment="1" applyProtection="1">
      <alignment vertical="center"/>
      <protection hidden="1"/>
    </xf>
    <xf numFmtId="0" fontId="63" fillId="0" borderId="0" xfId="5" applyFont="1" applyFill="1" applyBorder="1" applyAlignment="1" applyProtection="1">
      <alignment horizontal="center"/>
      <protection hidden="1"/>
    </xf>
    <xf numFmtId="0" fontId="63" fillId="0" borderId="0" xfId="5" applyFont="1" applyFill="1" applyAlignment="1" applyProtection="1">
      <alignment horizontal="center"/>
      <protection hidden="1"/>
    </xf>
    <xf numFmtId="0" fontId="33" fillId="0" borderId="0" xfId="5" applyFont="1" applyFill="1" applyAlignment="1" applyProtection="1">
      <alignment horizontal="center"/>
      <protection hidden="1"/>
    </xf>
    <xf numFmtId="0" fontId="33" fillId="0" borderId="0" xfId="5" applyFont="1" applyFill="1" applyBorder="1" applyAlignment="1" applyProtection="1">
      <alignment horizontal="center"/>
      <protection hidden="1"/>
    </xf>
    <xf numFmtId="0" fontId="40" fillId="0" borderId="0" xfId="5" applyFont="1" applyFill="1" applyBorder="1" applyAlignment="1" applyProtection="1">
      <alignment vertical="center" textRotation="255" shrinkToFit="1"/>
      <protection hidden="1"/>
    </xf>
    <xf numFmtId="0" fontId="37" fillId="0" borderId="0" xfId="5" applyFont="1" applyFill="1" applyBorder="1" applyAlignment="1" applyProtection="1">
      <alignment horizontal="center" vertical="center"/>
      <protection hidden="1"/>
    </xf>
    <xf numFmtId="0" fontId="38" fillId="0" borderId="0" xfId="5" applyFont="1" applyFill="1" applyBorder="1" applyAlignment="1" applyProtection="1">
      <alignment vertical="center" shrinkToFit="1"/>
      <protection hidden="1"/>
    </xf>
    <xf numFmtId="0" fontId="38" fillId="0" borderId="0" xfId="5" applyFont="1" applyFill="1" applyBorder="1" applyAlignment="1" applyProtection="1">
      <alignment horizontal="left" vertical="center" shrinkToFit="1"/>
      <protection hidden="1"/>
    </xf>
    <xf numFmtId="0" fontId="29" fillId="0" borderId="0" xfId="5" applyFont="1" applyFill="1" applyBorder="1" applyAlignment="1" applyProtection="1">
      <alignment shrinkToFit="1"/>
      <protection hidden="1"/>
    </xf>
    <xf numFmtId="0" fontId="32" fillId="0" borderId="0" xfId="5" applyFont="1" applyFill="1" applyBorder="1" applyAlignment="1" applyProtection="1">
      <alignment horizontal="center"/>
      <protection hidden="1"/>
    </xf>
    <xf numFmtId="0" fontId="0" fillId="0" borderId="0" xfId="0" applyFill="1" applyProtection="1">
      <alignment vertical="center"/>
      <protection hidden="1"/>
    </xf>
    <xf numFmtId="0" fontId="42" fillId="0" borderId="0" xfId="1" applyFont="1" applyProtection="1">
      <alignment vertical="center"/>
      <protection hidden="1"/>
    </xf>
    <xf numFmtId="0" fontId="37" fillId="0" borderId="0" xfId="1" applyFont="1" applyProtection="1">
      <alignment vertical="center"/>
      <protection hidden="1"/>
    </xf>
    <xf numFmtId="0" fontId="29" fillId="0" borderId="0" xfId="1" applyFont="1" applyAlignment="1" applyProtection="1">
      <alignment horizontal="right" vertical="center"/>
      <protection hidden="1"/>
    </xf>
    <xf numFmtId="0" fontId="62" fillId="0" borderId="0" xfId="1" applyFont="1" applyAlignment="1" applyProtection="1">
      <alignment horizontal="right" vertical="center"/>
      <protection hidden="1"/>
    </xf>
    <xf numFmtId="0" fontId="62" fillId="0" borderId="0" xfId="1" applyFont="1" applyProtection="1">
      <alignment vertical="center"/>
      <protection hidden="1"/>
    </xf>
    <xf numFmtId="0" fontId="29" fillId="0" borderId="0" xfId="1" applyFont="1" applyProtection="1">
      <alignment vertical="center"/>
      <protection hidden="1"/>
    </xf>
    <xf numFmtId="0" fontId="37" fillId="0" borderId="0" xfId="1" applyFont="1" applyAlignment="1" applyProtection="1">
      <alignment horizontal="right" vertical="center"/>
      <protection hidden="1"/>
    </xf>
    <xf numFmtId="0" fontId="37" fillId="0" borderId="0" xfId="1" applyFont="1" applyAlignment="1" applyProtection="1">
      <alignment horizontal="center" vertical="center"/>
      <protection hidden="1"/>
    </xf>
    <xf numFmtId="0" fontId="37" fillId="0" borderId="127" xfId="1" applyFont="1" applyBorder="1" applyProtection="1">
      <alignment vertical="center"/>
      <protection hidden="1"/>
    </xf>
    <xf numFmtId="0" fontId="37" fillId="0" borderId="3" xfId="1" applyFont="1" applyBorder="1" applyProtection="1">
      <alignment vertical="center"/>
      <protection hidden="1"/>
    </xf>
    <xf numFmtId="0" fontId="37" fillId="0" borderId="11" xfId="1" applyFont="1" applyBorder="1" applyProtection="1">
      <alignment vertical="center"/>
      <protection hidden="1"/>
    </xf>
    <xf numFmtId="0" fontId="37" fillId="0" borderId="0" xfId="1" applyFont="1" applyAlignment="1" applyProtection="1">
      <alignment horizontal="center" vertical="center" wrapText="1"/>
      <protection hidden="1"/>
    </xf>
    <xf numFmtId="0" fontId="42" fillId="0" borderId="100" xfId="1" applyFont="1" applyBorder="1" applyAlignment="1" applyProtection="1">
      <alignment horizontal="center" vertical="center" wrapText="1"/>
      <protection hidden="1"/>
    </xf>
    <xf numFmtId="0" fontId="42" fillId="0" borderId="87" xfId="1" applyFont="1" applyBorder="1" applyAlignment="1" applyProtection="1">
      <alignment horizontal="center" vertical="center" wrapText="1"/>
      <protection hidden="1"/>
    </xf>
    <xf numFmtId="0" fontId="37" fillId="0" borderId="5" xfId="1" quotePrefix="1" applyFont="1" applyBorder="1" applyAlignment="1" applyProtection="1">
      <alignment horizontal="center" vertical="top"/>
      <protection hidden="1"/>
    </xf>
    <xf numFmtId="0" fontId="37" fillId="0" borderId="97" xfId="1" applyFont="1" applyBorder="1" applyAlignment="1" applyProtection="1">
      <alignment vertical="center" wrapText="1"/>
      <protection hidden="1"/>
    </xf>
    <xf numFmtId="178" fontId="24" fillId="0" borderId="41" xfId="1" applyNumberFormat="1" applyFont="1" applyBorder="1" applyAlignment="1" applyProtection="1">
      <alignment horizontal="center" vertical="center" wrapText="1" shrinkToFit="1"/>
      <protection hidden="1"/>
    </xf>
    <xf numFmtId="0" fontId="37" fillId="0" borderId="3" xfId="1" applyFont="1" applyBorder="1" applyAlignment="1" applyProtection="1">
      <alignment vertical="center" wrapText="1"/>
      <protection hidden="1"/>
    </xf>
    <xf numFmtId="0" fontId="37" fillId="0" borderId="3" xfId="1" applyFont="1" applyBorder="1" applyAlignment="1" applyProtection="1">
      <alignment vertical="top" wrapText="1"/>
      <protection hidden="1"/>
    </xf>
    <xf numFmtId="0" fontId="37" fillId="0" borderId="12" xfId="1" applyFont="1" applyBorder="1" applyProtection="1">
      <alignment vertical="center"/>
      <protection hidden="1"/>
    </xf>
    <xf numFmtId="0" fontId="37" fillId="0" borderId="116" xfId="1" applyFont="1" applyBorder="1" applyProtection="1">
      <alignment vertical="center"/>
      <protection hidden="1"/>
    </xf>
    <xf numFmtId="178" fontId="37" fillId="0" borderId="5" xfId="1" quotePrefix="1" applyNumberFormat="1" applyFont="1" applyBorder="1" applyAlignment="1" applyProtection="1">
      <alignment horizontal="center" vertical="top"/>
      <protection hidden="1"/>
    </xf>
    <xf numFmtId="178" fontId="37" fillId="0" borderId="20" xfId="1" applyNumberFormat="1" applyFont="1" applyBorder="1" applyAlignment="1" applyProtection="1">
      <alignment horizontal="center" vertical="center"/>
      <protection hidden="1"/>
    </xf>
    <xf numFmtId="178" fontId="37" fillId="0" borderId="41" xfId="1" applyNumberFormat="1" applyFont="1" applyBorder="1" applyProtection="1">
      <alignment vertical="center"/>
      <protection hidden="1"/>
    </xf>
    <xf numFmtId="49" fontId="37" fillId="0" borderId="3" xfId="1" applyNumberFormat="1" applyFont="1" applyBorder="1" applyProtection="1">
      <alignment vertical="center"/>
      <protection hidden="1"/>
    </xf>
    <xf numFmtId="178" fontId="24" fillId="0" borderId="3" xfId="1" applyNumberFormat="1" applyFont="1" applyBorder="1" applyAlignment="1" applyProtection="1">
      <alignment horizontal="center" vertical="center" wrapText="1" shrinkToFit="1"/>
      <protection hidden="1"/>
    </xf>
    <xf numFmtId="178" fontId="43" fillId="0" borderId="3" xfId="1" applyNumberFormat="1" applyFont="1" applyBorder="1" applyAlignment="1" applyProtection="1">
      <alignment horizontal="center" vertical="center"/>
      <protection hidden="1"/>
    </xf>
    <xf numFmtId="178" fontId="43" fillId="0" borderId="13" xfId="1" applyNumberFormat="1" applyFont="1" applyBorder="1" applyAlignment="1" applyProtection="1">
      <alignment horizontal="center" vertical="center"/>
      <protection hidden="1"/>
    </xf>
    <xf numFmtId="178" fontId="37" fillId="0" borderId="88" xfId="1" quotePrefix="1" applyNumberFormat="1" applyFont="1" applyBorder="1" applyAlignment="1" applyProtection="1">
      <alignment horizontal="center" vertical="top"/>
      <protection hidden="1"/>
    </xf>
    <xf numFmtId="178" fontId="37" fillId="0" borderId="89" xfId="1" applyNumberFormat="1" applyFont="1" applyBorder="1" applyAlignment="1" applyProtection="1">
      <alignment horizontal="center" vertical="center"/>
      <protection hidden="1"/>
    </xf>
    <xf numFmtId="178" fontId="37" fillId="0" borderId="49" xfId="1" applyNumberFormat="1" applyFont="1" applyBorder="1" applyProtection="1">
      <alignment vertical="center"/>
      <protection hidden="1"/>
    </xf>
    <xf numFmtId="49" fontId="37" fillId="0" borderId="87" xfId="1" applyNumberFormat="1" applyFont="1" applyBorder="1" applyProtection="1">
      <alignment vertical="center"/>
      <protection hidden="1"/>
    </xf>
    <xf numFmtId="0" fontId="37" fillId="0" borderId="44" xfId="1" applyFont="1" applyBorder="1" applyProtection="1">
      <alignment vertical="center"/>
      <protection hidden="1"/>
    </xf>
    <xf numFmtId="0" fontId="37" fillId="0" borderId="43" xfId="1" applyFont="1" applyBorder="1" applyProtection="1">
      <alignment vertical="center"/>
      <protection hidden="1"/>
    </xf>
    <xf numFmtId="0" fontId="37" fillId="0" borderId="5" xfId="1" applyFont="1" applyBorder="1" applyAlignment="1" applyProtection="1">
      <alignment horizontal="center" vertical="center"/>
      <protection hidden="1"/>
    </xf>
    <xf numFmtId="0" fontId="37" fillId="0" borderId="3" xfId="1" applyFont="1" applyBorder="1" applyAlignment="1" applyProtection="1">
      <alignment horizontal="center" vertical="center" wrapText="1"/>
      <protection hidden="1"/>
    </xf>
    <xf numFmtId="0" fontId="37" fillId="0" borderId="13" xfId="1" applyFont="1" applyBorder="1" applyAlignment="1" applyProtection="1">
      <alignment horizontal="center" vertical="center" wrapText="1"/>
      <protection hidden="1"/>
    </xf>
    <xf numFmtId="178" fontId="37" fillId="0" borderId="5" xfId="1" applyNumberFormat="1" applyFont="1" applyBorder="1" applyAlignment="1" applyProtection="1">
      <alignment horizontal="center" vertical="center"/>
      <protection hidden="1"/>
    </xf>
    <xf numFmtId="178" fontId="37" fillId="0" borderId="3" xfId="1" applyNumberFormat="1" applyFont="1" applyBorder="1" applyAlignment="1" applyProtection="1">
      <alignment horizontal="left" vertical="top" wrapText="1"/>
      <protection hidden="1"/>
    </xf>
    <xf numFmtId="178" fontId="37" fillId="0" borderId="13" xfId="1" applyNumberFormat="1" applyFont="1" applyBorder="1" applyAlignment="1" applyProtection="1">
      <alignment horizontal="center" vertical="center" wrapText="1"/>
      <protection hidden="1"/>
    </xf>
    <xf numFmtId="178" fontId="37" fillId="0" borderId="88" xfId="1" applyNumberFormat="1" applyFont="1" applyBorder="1" applyAlignment="1" applyProtection="1">
      <alignment horizontal="center" vertical="center"/>
      <protection hidden="1"/>
    </xf>
    <xf numFmtId="178" fontId="37" fillId="0" borderId="87" xfId="1" applyNumberFormat="1" applyFont="1" applyBorder="1" applyAlignment="1" applyProtection="1">
      <alignment horizontal="left" vertical="top" wrapText="1"/>
      <protection hidden="1"/>
    </xf>
    <xf numFmtId="178" fontId="37" fillId="0" borderId="4" xfId="1" applyNumberFormat="1" applyFont="1" applyBorder="1" applyAlignment="1" applyProtection="1">
      <alignment horizontal="center" vertical="center" wrapText="1"/>
      <protection hidden="1"/>
    </xf>
    <xf numFmtId="0" fontId="37" fillId="0" borderId="0" xfId="1" applyFont="1" applyAlignment="1" applyProtection="1">
      <alignment horizontal="right" vertical="top"/>
      <protection hidden="1"/>
    </xf>
    <xf numFmtId="178" fontId="43" fillId="0" borderId="125" xfId="1" applyNumberFormat="1" applyFont="1" applyBorder="1" applyAlignment="1" applyProtection="1">
      <alignment horizontal="center" vertical="center"/>
      <protection hidden="1"/>
    </xf>
    <xf numFmtId="0" fontId="37" fillId="0" borderId="100" xfId="1" applyFont="1" applyBorder="1" applyAlignment="1" applyProtection="1">
      <alignment vertical="center" wrapText="1"/>
      <protection hidden="1"/>
    </xf>
    <xf numFmtId="0" fontId="37" fillId="0" borderId="116" xfId="1" applyFont="1" applyBorder="1" applyAlignment="1" applyProtection="1">
      <alignment vertical="center" wrapText="1"/>
      <protection hidden="1"/>
    </xf>
    <xf numFmtId="178" fontId="37" fillId="0" borderId="20" xfId="1" applyNumberFormat="1" applyFont="1" applyBorder="1" applyAlignment="1" applyProtection="1">
      <alignment horizontal="center" vertical="center" textRotation="255"/>
      <protection hidden="1"/>
    </xf>
    <xf numFmtId="178" fontId="37" fillId="0" borderId="89" xfId="1" applyNumberFormat="1" applyFont="1" applyBorder="1" applyAlignment="1" applyProtection="1">
      <alignment horizontal="center" vertical="center" textRotation="255"/>
      <protection hidden="1"/>
    </xf>
    <xf numFmtId="178" fontId="37" fillId="0" borderId="5" xfId="1" applyNumberFormat="1" applyFont="1" applyBorder="1" applyAlignment="1" applyProtection="1">
      <alignment horizontal="center" vertical="center" shrinkToFit="1"/>
      <protection hidden="1"/>
    </xf>
    <xf numFmtId="0" fontId="46" fillId="0" borderId="0" xfId="1" applyFont="1" applyProtection="1">
      <alignment vertical="center"/>
      <protection hidden="1"/>
    </xf>
    <xf numFmtId="178" fontId="43" fillId="0" borderId="97" xfId="1" applyNumberFormat="1" applyFont="1" applyBorder="1" applyAlignment="1" applyProtection="1">
      <alignment horizontal="center" vertical="center"/>
      <protection hidden="1"/>
    </xf>
    <xf numFmtId="178" fontId="43" fillId="0" borderId="87" xfId="1" applyNumberFormat="1" applyFont="1" applyBorder="1" applyAlignment="1" applyProtection="1">
      <alignment horizontal="center" vertical="center"/>
      <protection hidden="1"/>
    </xf>
    <xf numFmtId="178" fontId="24" fillId="0" borderId="87" xfId="1" applyNumberFormat="1" applyFont="1" applyBorder="1" applyAlignment="1" applyProtection="1">
      <alignment horizontal="center" vertical="center" wrapText="1" shrinkToFit="1"/>
      <protection hidden="1"/>
    </xf>
    <xf numFmtId="0" fontId="0" fillId="0" borderId="0" xfId="0" applyProtection="1">
      <alignment vertical="center"/>
      <protection hidden="1"/>
    </xf>
    <xf numFmtId="178" fontId="24" fillId="0" borderId="98" xfId="1" applyNumberFormat="1" applyFont="1" applyBorder="1" applyAlignment="1" applyProtection="1">
      <alignment horizontal="center" vertical="center" wrapText="1" shrinkToFit="1"/>
      <protection hidden="1"/>
    </xf>
    <xf numFmtId="178" fontId="43" fillId="0" borderId="21" xfId="1" applyNumberFormat="1" applyFont="1" applyBorder="1" applyAlignment="1" applyProtection="1">
      <alignment horizontal="center" vertical="center"/>
      <protection hidden="1"/>
    </xf>
    <xf numFmtId="178" fontId="24" fillId="0" borderId="20" xfId="1" applyNumberFormat="1" applyFont="1" applyBorder="1" applyAlignment="1" applyProtection="1">
      <alignment horizontal="center" vertical="center" wrapText="1" shrinkToFit="1"/>
      <protection hidden="1"/>
    </xf>
    <xf numFmtId="178" fontId="24" fillId="0" borderId="89" xfId="1" applyNumberFormat="1" applyFont="1" applyBorder="1" applyAlignment="1" applyProtection="1">
      <alignment horizontal="center" vertical="center" wrapText="1" shrinkToFit="1"/>
      <protection hidden="1"/>
    </xf>
    <xf numFmtId="178" fontId="43" fillId="0" borderId="4" xfId="1" applyNumberFormat="1" applyFont="1" applyBorder="1" applyAlignment="1" applyProtection="1">
      <alignment horizontal="center" vertical="center"/>
      <protection hidden="1"/>
    </xf>
    <xf numFmtId="178" fontId="37" fillId="0" borderId="3" xfId="1" applyNumberFormat="1" applyFont="1" applyBorder="1" applyProtection="1">
      <alignment vertical="center"/>
      <protection hidden="1"/>
    </xf>
    <xf numFmtId="0" fontId="24" fillId="0" borderId="3" xfId="1" applyFont="1" applyBorder="1" applyAlignment="1" applyProtection="1">
      <alignment horizontal="center" vertical="center" wrapText="1" shrinkToFit="1"/>
      <protection hidden="1"/>
    </xf>
    <xf numFmtId="178" fontId="37" fillId="0" borderId="87" xfId="1" applyNumberFormat="1" applyFont="1" applyBorder="1" applyProtection="1">
      <alignment vertical="center"/>
      <protection hidden="1"/>
    </xf>
    <xf numFmtId="0" fontId="60" fillId="0" borderId="34" xfId="0" applyNumberFormat="1" applyFont="1" applyBorder="1" applyAlignment="1">
      <alignment horizontal="right" vertical="center"/>
    </xf>
    <xf numFmtId="0" fontId="0" fillId="2" borderId="45" xfId="0" applyFill="1" applyBorder="1" applyAlignment="1">
      <alignment horizontal="left" vertical="center"/>
    </xf>
    <xf numFmtId="0" fontId="2" fillId="2" borderId="0" xfId="0" applyFont="1" applyFill="1">
      <alignment vertical="center"/>
    </xf>
    <xf numFmtId="0" fontId="0" fillId="2" borderId="0" xfId="0" applyFont="1" applyFill="1" applyAlignment="1">
      <alignment vertical="center" wrapText="1"/>
    </xf>
    <xf numFmtId="0" fontId="2" fillId="2" borderId="0" xfId="0" applyFont="1" applyFill="1" applyAlignment="1">
      <alignment vertical="center" wrapText="1"/>
    </xf>
    <xf numFmtId="0" fontId="0" fillId="2" borderId="0" xfId="0" applyFont="1" applyFill="1">
      <alignment vertical="center"/>
    </xf>
    <xf numFmtId="0" fontId="0" fillId="2" borderId="176" xfId="0" applyFill="1" applyBorder="1">
      <alignment vertical="center"/>
    </xf>
    <xf numFmtId="0" fontId="0" fillId="0" borderId="46" xfId="0" applyBorder="1" applyProtection="1">
      <alignment vertical="center"/>
      <protection locked="0"/>
    </xf>
    <xf numFmtId="0" fontId="0" fillId="0" borderId="45" xfId="0" applyBorder="1" applyProtection="1">
      <alignment vertical="center"/>
      <protection locked="0"/>
    </xf>
    <xf numFmtId="0" fontId="0" fillId="0" borderId="48" xfId="0" applyBorder="1" applyProtection="1">
      <alignment vertical="center"/>
      <protection locked="0"/>
    </xf>
    <xf numFmtId="0" fontId="0" fillId="0" borderId="19" xfId="0" applyBorder="1" applyProtection="1">
      <alignment vertical="center"/>
      <protection locked="0"/>
    </xf>
    <xf numFmtId="0" fontId="0" fillId="0" borderId="0" xfId="0" applyBorder="1" applyProtection="1">
      <alignment vertical="center"/>
      <protection locked="0"/>
    </xf>
    <xf numFmtId="0" fontId="0" fillId="0" borderId="40" xfId="0" applyBorder="1" applyProtection="1">
      <alignment vertical="center"/>
      <protection locked="0"/>
    </xf>
    <xf numFmtId="0" fontId="0" fillId="0" borderId="2" xfId="0" applyBorder="1" applyProtection="1">
      <alignment vertical="center"/>
      <protection locked="0"/>
    </xf>
    <xf numFmtId="0" fontId="0" fillId="0" borderId="11" xfId="0" applyBorder="1" applyProtection="1">
      <alignment vertical="center"/>
      <protection locked="0"/>
    </xf>
    <xf numFmtId="0" fontId="0" fillId="0" borderId="47" xfId="0" applyBorder="1" applyProtection="1">
      <alignment vertical="center"/>
      <protection locked="0"/>
    </xf>
    <xf numFmtId="0" fontId="72" fillId="0" borderId="3" xfId="3" applyFont="1" applyBorder="1" applyAlignment="1" applyProtection="1">
      <alignment horizontal="center"/>
      <protection hidden="1"/>
    </xf>
    <xf numFmtId="0" fontId="109" fillId="0" borderId="3" xfId="3" applyFont="1" applyBorder="1" applyAlignment="1" applyProtection="1">
      <alignment horizontal="center"/>
      <protection hidden="1"/>
    </xf>
    <xf numFmtId="0" fontId="112" fillId="0" borderId="20" xfId="3" applyFont="1" applyBorder="1" applyAlignment="1" applyProtection="1">
      <alignment horizontal="right" wrapText="1"/>
      <protection hidden="1"/>
    </xf>
    <xf numFmtId="0" fontId="112" fillId="0" borderId="41" xfId="3" applyFont="1" applyBorder="1" applyAlignment="1" applyProtection="1">
      <alignment horizontal="center" wrapText="1"/>
      <protection hidden="1"/>
    </xf>
    <xf numFmtId="0" fontId="112" fillId="0" borderId="12" xfId="3" applyFont="1" applyBorder="1" applyAlignment="1" applyProtection="1">
      <alignment horizontal="left" wrapText="1"/>
      <protection hidden="1"/>
    </xf>
    <xf numFmtId="0" fontId="111" fillId="0" borderId="0" xfId="0" applyFont="1">
      <alignment vertical="center"/>
    </xf>
    <xf numFmtId="0" fontId="29" fillId="0" borderId="0" xfId="5" applyFont="1" applyFill="1" applyAlignment="1" applyProtection="1">
      <alignment horizontal="center"/>
      <protection hidden="1"/>
    </xf>
    <xf numFmtId="0" fontId="36" fillId="0" borderId="0" xfId="7" applyFont="1" applyFill="1" applyAlignment="1" applyProtection="1">
      <alignment horizontal="center" vertical="center"/>
      <protection hidden="1"/>
    </xf>
    <xf numFmtId="0" fontId="29" fillId="0" borderId="0" xfId="5" applyFont="1" applyFill="1" applyAlignment="1" applyProtection="1">
      <alignment shrinkToFit="1"/>
      <protection hidden="1"/>
    </xf>
    <xf numFmtId="0" fontId="29" fillId="0" borderId="0" xfId="5" applyFont="1" applyFill="1" applyBorder="1" applyAlignment="1" applyProtection="1">
      <alignment horizontal="center"/>
      <protection hidden="1"/>
    </xf>
    <xf numFmtId="0" fontId="29" fillId="0" borderId="0" xfId="5" applyFont="1" applyFill="1" applyAlignment="1" applyProtection="1">
      <alignment horizontal="left"/>
      <protection hidden="1"/>
    </xf>
    <xf numFmtId="0" fontId="42" fillId="0" borderId="122" xfId="1" applyFont="1" applyBorder="1" applyAlignment="1" applyProtection="1">
      <alignment horizontal="center" vertical="center" wrapText="1"/>
      <protection hidden="1"/>
    </xf>
    <xf numFmtId="0" fontId="2" fillId="0" borderId="1"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178" fontId="37" fillId="0" borderId="49" xfId="1" applyNumberFormat="1" applyFont="1" applyBorder="1" applyAlignment="1" applyProtection="1">
      <alignment horizontal="left" vertical="top" wrapText="1"/>
      <protection hidden="1"/>
    </xf>
    <xf numFmtId="178" fontId="37" fillId="0" borderId="41" xfId="1" applyNumberFormat="1" applyFont="1" applyBorder="1" applyAlignment="1" applyProtection="1">
      <alignment horizontal="left" vertical="top" wrapText="1"/>
      <protection hidden="1"/>
    </xf>
    <xf numFmtId="0" fontId="2" fillId="0" borderId="1" xfId="1" applyBorder="1" applyAlignment="1" applyProtection="1">
      <alignment horizontal="center" vertical="center" wrapText="1"/>
      <protection hidden="1"/>
    </xf>
    <xf numFmtId="14" fontId="29" fillId="0" borderId="3" xfId="5" applyNumberFormat="1" applyFont="1" applyFill="1" applyBorder="1" applyAlignment="1" applyProtection="1">
      <alignment shrinkToFit="1"/>
      <protection hidden="1"/>
    </xf>
    <xf numFmtId="0" fontId="29" fillId="11" borderId="0" xfId="5" applyFont="1" applyFill="1" applyAlignment="1" applyProtection="1">
      <protection hidden="1"/>
    </xf>
    <xf numFmtId="0" fontId="29" fillId="11" borderId="3" xfId="5" applyFont="1" applyFill="1" applyBorder="1" applyAlignment="1" applyProtection="1">
      <protection hidden="1"/>
    </xf>
    <xf numFmtId="0" fontId="29" fillId="11" borderId="3" xfId="5" applyFont="1" applyFill="1" applyBorder="1" applyAlignment="1" applyProtection="1">
      <alignment horizontal="right"/>
      <protection hidden="1"/>
    </xf>
    <xf numFmtId="0" fontId="0" fillId="0" borderId="3" xfId="0" applyBorder="1" applyProtection="1">
      <alignment vertical="center"/>
      <protection hidden="1"/>
    </xf>
    <xf numFmtId="0" fontId="29" fillId="0" borderId="3" xfId="5" applyFont="1" applyFill="1" applyBorder="1" applyAlignment="1" applyProtection="1">
      <protection hidden="1"/>
    </xf>
    <xf numFmtId="0" fontId="29" fillId="0" borderId="0" xfId="5" applyFont="1" applyFill="1" applyAlignment="1" applyProtection="1">
      <alignment horizontal="right" vertical="center" textRotation="255"/>
      <protection hidden="1"/>
    </xf>
    <xf numFmtId="0" fontId="29" fillId="0" borderId="0" xfId="5" applyFont="1" applyFill="1" applyAlignment="1" applyProtection="1">
      <alignment vertical="center" textRotation="255"/>
      <protection hidden="1"/>
    </xf>
    <xf numFmtId="0" fontId="36" fillId="0" borderId="0" xfId="7" applyFont="1" applyFill="1" applyBorder="1" applyProtection="1">
      <alignment vertical="center"/>
      <protection hidden="1"/>
    </xf>
    <xf numFmtId="178" fontId="36" fillId="0" borderId="0" xfId="7" applyNumberFormat="1" applyFont="1" applyFill="1" applyBorder="1" applyProtection="1">
      <alignment vertical="center"/>
      <protection hidden="1"/>
    </xf>
    <xf numFmtId="0" fontId="60" fillId="0" borderId="0" xfId="0" applyFont="1" applyFill="1" applyBorder="1" applyProtection="1">
      <alignment vertical="center"/>
      <protection hidden="1"/>
    </xf>
    <xf numFmtId="0" fontId="29" fillId="0" borderId="0" xfId="5" applyFont="1" applyFill="1" applyAlignment="1" applyProtection="1">
      <alignment vertical="distributed"/>
      <protection hidden="1"/>
    </xf>
    <xf numFmtId="49" fontId="30" fillId="0" borderId="0" xfId="5" applyNumberFormat="1" applyFont="1" applyFill="1" applyBorder="1" applyAlignment="1" applyProtection="1">
      <alignment vertical="center"/>
      <protection hidden="1"/>
    </xf>
    <xf numFmtId="0" fontId="29" fillId="0" borderId="115" xfId="5" applyFont="1" applyFill="1" applyBorder="1" applyAlignment="1" applyProtection="1">
      <alignment vertical="distributed"/>
      <protection hidden="1"/>
    </xf>
    <xf numFmtId="0" fontId="29" fillId="0" borderId="0" xfId="5" applyFont="1" applyFill="1" applyAlignment="1" applyProtection="1">
      <alignment horizontal="left" vertical="distributed"/>
      <protection hidden="1"/>
    </xf>
    <xf numFmtId="0" fontId="30" fillId="0" borderId="0" xfId="5" applyFont="1" applyFill="1" applyBorder="1" applyAlignment="1" applyProtection="1">
      <alignment vertical="center"/>
      <protection hidden="1"/>
    </xf>
    <xf numFmtId="0" fontId="30" fillId="0" borderId="0" xfId="5" applyFont="1" applyFill="1" applyBorder="1" applyAlignment="1" applyProtection="1">
      <alignment horizontal="right" vertical="center"/>
      <protection hidden="1"/>
    </xf>
    <xf numFmtId="0" fontId="29" fillId="0" borderId="0" xfId="5" applyFont="1" applyFill="1" applyAlignment="1" applyProtection="1">
      <alignment horizontal="right" vertical="center"/>
      <protection hidden="1"/>
    </xf>
    <xf numFmtId="0" fontId="29" fillId="0" borderId="0" xfId="5" applyFont="1" applyFill="1" applyAlignment="1" applyProtection="1">
      <alignment vertical="distributed" wrapText="1"/>
      <protection hidden="1"/>
    </xf>
    <xf numFmtId="0" fontId="29" fillId="0" borderId="0" xfId="5" applyFont="1" applyFill="1" applyAlignment="1" applyProtection="1">
      <alignment horizontal="right" vertical="top"/>
      <protection hidden="1"/>
    </xf>
    <xf numFmtId="0" fontId="29" fillId="0" borderId="0" xfId="5" applyFont="1" applyFill="1" applyBorder="1" applyAlignment="1" applyProtection="1">
      <alignment vertical="distributed"/>
      <protection hidden="1"/>
    </xf>
    <xf numFmtId="0" fontId="29" fillId="0" borderId="0" xfId="5" applyFont="1" applyFill="1" applyBorder="1" applyAlignment="1" applyProtection="1">
      <alignment horizontal="right" vertical="top"/>
      <protection hidden="1"/>
    </xf>
    <xf numFmtId="0" fontId="60" fillId="0" borderId="12" xfId="0" applyFont="1" applyFill="1" applyBorder="1" applyAlignment="1" applyProtection="1">
      <alignment horizontal="left" vertical="center"/>
      <protection hidden="1"/>
    </xf>
    <xf numFmtId="0" fontId="60" fillId="0" borderId="3" xfId="0" applyFont="1" applyFill="1" applyBorder="1" applyAlignment="1" applyProtection="1">
      <alignment horizontal="left" vertical="center"/>
      <protection hidden="1"/>
    </xf>
    <xf numFmtId="0" fontId="37" fillId="0" borderId="88" xfId="1" applyFont="1" applyFill="1" applyBorder="1" applyAlignment="1" applyProtection="1">
      <alignment horizontal="left" vertical="center" wrapText="1"/>
      <protection hidden="1"/>
    </xf>
    <xf numFmtId="0" fontId="37" fillId="0" borderId="87" xfId="1" applyFont="1" applyFill="1" applyBorder="1" applyAlignment="1" applyProtection="1">
      <alignment horizontal="left" vertical="center" wrapText="1"/>
      <protection hidden="1"/>
    </xf>
    <xf numFmtId="0" fontId="37" fillId="0" borderId="87" xfId="1" applyFont="1" applyFill="1" applyBorder="1" applyAlignment="1" applyProtection="1">
      <alignment horizontal="left" vertical="center"/>
      <protection hidden="1"/>
    </xf>
    <xf numFmtId="0" fontId="37" fillId="0" borderId="87" xfId="1" applyFont="1" applyFill="1" applyBorder="1" applyAlignment="1" applyProtection="1">
      <alignment horizontal="left" vertical="center" shrinkToFit="1"/>
      <protection hidden="1"/>
    </xf>
    <xf numFmtId="0" fontId="37" fillId="0" borderId="88" xfId="1" applyFont="1" applyFill="1" applyBorder="1" applyAlignment="1" applyProtection="1">
      <alignment horizontal="left" vertical="center"/>
      <protection hidden="1"/>
    </xf>
    <xf numFmtId="0" fontId="36" fillId="0" borderId="5" xfId="1" applyFont="1" applyFill="1" applyBorder="1" applyAlignment="1" applyProtection="1">
      <alignment horizontal="left" vertical="center"/>
      <protection hidden="1"/>
    </xf>
    <xf numFmtId="0" fontId="37" fillId="0" borderId="3" xfId="3" applyFont="1" applyFill="1" applyBorder="1" applyAlignment="1" applyProtection="1">
      <alignment horizontal="left" vertical="center"/>
      <protection hidden="1"/>
    </xf>
    <xf numFmtId="0" fontId="37" fillId="0" borderId="20" xfId="3" applyFont="1" applyFill="1" applyBorder="1" applyAlignment="1" applyProtection="1">
      <alignment horizontal="left" vertical="center"/>
      <protection hidden="1"/>
    </xf>
    <xf numFmtId="0" fontId="37" fillId="0" borderId="5" xfId="1" applyFont="1" applyFill="1" applyBorder="1" applyAlignment="1" applyProtection="1">
      <alignment horizontal="left" vertical="center" wrapText="1"/>
      <protection hidden="1"/>
    </xf>
    <xf numFmtId="0" fontId="37" fillId="0" borderId="3" xfId="1" applyFont="1" applyFill="1" applyBorder="1" applyAlignment="1" applyProtection="1">
      <alignment horizontal="left" vertical="center" wrapText="1"/>
      <protection hidden="1"/>
    </xf>
    <xf numFmtId="0" fontId="37" fillId="0" borderId="20" xfId="1" applyFont="1" applyFill="1" applyBorder="1" applyAlignment="1" applyProtection="1">
      <alignment horizontal="left" vertical="center" wrapText="1"/>
      <protection hidden="1"/>
    </xf>
    <xf numFmtId="0" fontId="37" fillId="0" borderId="13" xfId="1" applyFont="1" applyFill="1" applyBorder="1" applyAlignment="1" applyProtection="1">
      <alignment horizontal="left" vertical="center" wrapText="1"/>
      <protection hidden="1"/>
    </xf>
    <xf numFmtId="0" fontId="60" fillId="0" borderId="0" xfId="0" applyFont="1" applyFill="1" applyAlignment="1" applyProtection="1">
      <alignment horizontal="right" vertical="center"/>
      <protection hidden="1"/>
    </xf>
    <xf numFmtId="0" fontId="60" fillId="0" borderId="3" xfId="0" applyFont="1" applyFill="1" applyBorder="1" applyProtection="1">
      <alignment vertical="center"/>
      <protection hidden="1"/>
    </xf>
    <xf numFmtId="0" fontId="37" fillId="0" borderId="85" xfId="1" applyFont="1" applyFill="1" applyBorder="1" applyAlignment="1" applyProtection="1">
      <alignment horizontal="left" vertical="center"/>
      <protection hidden="1"/>
    </xf>
    <xf numFmtId="14" fontId="60" fillId="0" borderId="3" xfId="0" applyNumberFormat="1" applyFont="1" applyFill="1" applyBorder="1" applyProtection="1">
      <alignment vertical="center"/>
      <protection hidden="1"/>
    </xf>
    <xf numFmtId="14" fontId="60" fillId="0" borderId="3" xfId="0" applyNumberFormat="1" applyFont="1" applyFill="1" applyBorder="1" applyAlignment="1" applyProtection="1">
      <alignment vertical="center" shrinkToFit="1"/>
      <protection hidden="1"/>
    </xf>
    <xf numFmtId="0" fontId="60" fillId="0" borderId="3" xfId="0" applyFont="1" applyFill="1" applyBorder="1" applyAlignment="1" applyProtection="1">
      <alignment vertical="center" shrinkToFit="1"/>
      <protection hidden="1"/>
    </xf>
    <xf numFmtId="0" fontId="60" fillId="0" borderId="2" xfId="0" applyFont="1" applyFill="1" applyBorder="1" applyAlignment="1" applyProtection="1">
      <alignment horizontal="left" vertical="center"/>
      <protection hidden="1"/>
    </xf>
    <xf numFmtId="0" fontId="60" fillId="0" borderId="87" xfId="0" applyFont="1" applyFill="1" applyBorder="1" applyAlignment="1" applyProtection="1">
      <alignment horizontal="left" vertical="center" wrapText="1"/>
      <protection hidden="1"/>
    </xf>
    <xf numFmtId="0" fontId="60" fillId="0" borderId="89" xfId="0" applyFont="1" applyFill="1" applyBorder="1" applyAlignment="1" applyProtection="1">
      <alignment horizontal="left" vertical="center" wrapText="1"/>
      <protection hidden="1"/>
    </xf>
    <xf numFmtId="14" fontId="37" fillId="0" borderId="88" xfId="0" applyNumberFormat="1" applyFont="1" applyFill="1" applyBorder="1" applyAlignment="1" applyProtection="1">
      <alignment horizontal="left" vertical="center" wrapText="1" shrinkToFit="1"/>
      <protection hidden="1"/>
    </xf>
    <xf numFmtId="14" fontId="37" fillId="0" borderId="87" xfId="0" applyNumberFormat="1" applyFont="1" applyFill="1" applyBorder="1" applyAlignment="1" applyProtection="1">
      <alignment horizontal="left" vertical="center" wrapText="1" shrinkToFit="1"/>
      <protection hidden="1"/>
    </xf>
    <xf numFmtId="14" fontId="37" fillId="0" borderId="87" xfId="0" applyNumberFormat="1" applyFont="1" applyFill="1" applyBorder="1" applyAlignment="1" applyProtection="1">
      <alignment horizontal="left" vertical="center" wrapText="1"/>
      <protection hidden="1"/>
    </xf>
    <xf numFmtId="14" fontId="37" fillId="0" borderId="4" xfId="0" applyNumberFormat="1" applyFont="1" applyFill="1" applyBorder="1" applyAlignment="1" applyProtection="1">
      <alignment horizontal="left" vertical="center" wrapText="1"/>
      <protection hidden="1"/>
    </xf>
    <xf numFmtId="0" fontId="37" fillId="0" borderId="3" xfId="1" applyFont="1" applyBorder="1" applyAlignment="1" applyProtection="1">
      <alignment horizontal="left" vertical="center" wrapText="1"/>
      <protection hidden="1"/>
    </xf>
    <xf numFmtId="0" fontId="2" fillId="0" borderId="1"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0" fontId="0" fillId="0" borderId="29" xfId="0" applyBorder="1" applyAlignment="1" applyProtection="1">
      <alignment horizontal="center" vertical="center"/>
      <protection locked="0"/>
    </xf>
    <xf numFmtId="0" fontId="25" fillId="2" borderId="0" xfId="1" applyFont="1" applyFill="1" applyBorder="1" applyAlignment="1" applyProtection="1">
      <alignment horizontal="center" vertical="center"/>
    </xf>
    <xf numFmtId="0" fontId="25" fillId="2" borderId="111" xfId="1" applyFont="1" applyFill="1" applyBorder="1" applyAlignment="1" applyProtection="1">
      <alignment horizontal="center" vertical="center"/>
    </xf>
    <xf numFmtId="0" fontId="25" fillId="2" borderId="110" xfId="1" applyFont="1" applyFill="1" applyBorder="1" applyAlignment="1" applyProtection="1">
      <alignment horizontal="center"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0" fillId="0" borderId="0" xfId="0" applyAlignment="1">
      <alignment vertical="center"/>
    </xf>
    <xf numFmtId="0" fontId="2" fillId="0" borderId="0" xfId="1" applyProtection="1">
      <alignment vertical="center"/>
      <protection hidden="1"/>
    </xf>
    <xf numFmtId="0" fontId="15" fillId="0" borderId="0" xfId="0" applyFont="1">
      <alignment vertical="center"/>
    </xf>
    <xf numFmtId="0" fontId="15" fillId="0" borderId="0" xfId="0" applyFont="1" applyAlignment="1">
      <alignment horizontal="left" vertical="center"/>
    </xf>
    <xf numFmtId="0" fontId="25" fillId="0" borderId="0" xfId="1" applyFont="1" applyAlignment="1" applyProtection="1">
      <alignment horizontal="center" vertical="center"/>
      <protection hidden="1"/>
    </xf>
    <xf numFmtId="0" fontId="0" fillId="0" borderId="0" xfId="0" applyAlignment="1">
      <alignment horizontal="right" vertical="center"/>
    </xf>
    <xf numFmtId="0" fontId="15" fillId="2" borderId="0" xfId="0" applyFont="1" applyFill="1" applyAlignment="1">
      <alignment vertical="center" textRotation="255"/>
    </xf>
    <xf numFmtId="0" fontId="15" fillId="2" borderId="0" xfId="0" applyFont="1" applyFill="1" applyAlignment="1">
      <alignment vertical="center"/>
    </xf>
    <xf numFmtId="0" fontId="15" fillId="2" borderId="0" xfId="1" applyFont="1" applyFill="1" applyBorder="1" applyAlignment="1">
      <alignment vertical="center"/>
    </xf>
    <xf numFmtId="0" fontId="114" fillId="2" borderId="0" xfId="1" applyFont="1" applyFill="1" applyBorder="1" applyAlignment="1">
      <alignment vertical="center"/>
    </xf>
    <xf numFmtId="0" fontId="114" fillId="2" borderId="0" xfId="1" applyFont="1" applyFill="1" applyBorder="1" applyAlignment="1" applyProtection="1">
      <alignment vertical="center"/>
    </xf>
    <xf numFmtId="0" fontId="2" fillId="0" borderId="0" xfId="1" applyFont="1" applyAlignment="1">
      <alignment horizontal="right" vertical="center"/>
    </xf>
    <xf numFmtId="178" fontId="37" fillId="0" borderId="41" xfId="1" applyNumberFormat="1" applyFont="1" applyBorder="1" applyAlignment="1" applyProtection="1">
      <alignment horizontal="left" vertical="top" wrapText="1"/>
      <protection hidden="1"/>
    </xf>
    <xf numFmtId="178" fontId="37" fillId="0" borderId="180" xfId="1" applyNumberFormat="1" applyFont="1" applyBorder="1" applyAlignment="1" applyProtection="1">
      <alignment horizontal="center" vertical="center"/>
      <protection hidden="1"/>
    </xf>
    <xf numFmtId="178" fontId="37" fillId="0" borderId="34" xfId="1" applyNumberFormat="1" applyFont="1" applyBorder="1" applyAlignment="1" applyProtection="1">
      <alignment horizontal="left" vertical="top" wrapText="1"/>
      <protection hidden="1"/>
    </xf>
    <xf numFmtId="178" fontId="37" fillId="0" borderId="138" xfId="1" applyNumberFormat="1" applyFont="1" applyBorder="1" applyAlignment="1" applyProtection="1">
      <alignment horizontal="center" vertical="center" wrapText="1"/>
      <protection hidden="1"/>
    </xf>
    <xf numFmtId="178" fontId="37" fillId="0" borderId="3" xfId="1" applyNumberFormat="1" applyFont="1" applyBorder="1" applyAlignment="1" applyProtection="1">
      <alignment horizontal="left" vertical="top"/>
      <protection hidden="1"/>
    </xf>
    <xf numFmtId="178" fontId="37" fillId="0" borderId="3" xfId="1" applyNumberFormat="1" applyFont="1" applyBorder="1" applyAlignment="1" applyProtection="1">
      <alignment horizontal="center" vertical="center"/>
      <protection hidden="1"/>
    </xf>
    <xf numFmtId="178" fontId="37" fillId="0" borderId="3" xfId="1" applyNumberFormat="1" applyFont="1" applyBorder="1" applyAlignment="1" applyProtection="1">
      <alignment horizontal="center" vertical="center" wrapText="1"/>
      <protection hidden="1"/>
    </xf>
    <xf numFmtId="0" fontId="37" fillId="0" borderId="0" xfId="1" applyFont="1" applyAlignment="1" applyProtection="1">
      <alignment horizontal="right" vertical="top" wrapText="1"/>
      <protection hidden="1"/>
    </xf>
    <xf numFmtId="0" fontId="37" fillId="0" borderId="81" xfId="1" applyFont="1" applyBorder="1" applyAlignment="1" applyProtection="1">
      <alignment horizontal="center" vertical="center" wrapText="1"/>
      <protection hidden="1"/>
    </xf>
    <xf numFmtId="0" fontId="37" fillId="0" borderId="138" xfId="1" applyFont="1" applyBorder="1" applyAlignment="1" applyProtection="1">
      <alignment horizontal="center" vertical="center" wrapText="1"/>
      <protection hidden="1"/>
    </xf>
    <xf numFmtId="178" fontId="37" fillId="0" borderId="97" xfId="1" applyNumberFormat="1" applyFont="1" applyBorder="1" applyAlignment="1" applyProtection="1">
      <alignment horizontal="left" vertical="top" wrapText="1"/>
      <protection hidden="1"/>
    </xf>
    <xf numFmtId="178" fontId="37" fillId="0" borderId="157" xfId="1" applyNumberFormat="1" applyFont="1" applyBorder="1" applyAlignment="1" applyProtection="1">
      <alignment horizontal="center" vertical="center" shrinkToFit="1"/>
      <protection hidden="1"/>
    </xf>
    <xf numFmtId="178" fontId="2" fillId="0" borderId="3" xfId="1" applyNumberFormat="1" applyBorder="1" applyAlignment="1" applyProtection="1">
      <alignment horizontal="left" vertical="top" wrapText="1"/>
      <protection hidden="1"/>
    </xf>
    <xf numFmtId="178" fontId="37" fillId="0" borderId="29" xfId="1" applyNumberFormat="1" applyFont="1" applyBorder="1" applyAlignment="1" applyProtection="1">
      <alignment horizontal="left" vertical="top" wrapText="1"/>
      <protection hidden="1"/>
    </xf>
    <xf numFmtId="178" fontId="37" fillId="0" borderId="3" xfId="1" applyNumberFormat="1" applyFont="1" applyBorder="1" applyAlignment="1" applyProtection="1">
      <alignment horizontal="left" vertical="top" wrapText="1"/>
      <protection hidden="1"/>
    </xf>
    <xf numFmtId="178" fontId="37" fillId="0" borderId="81" xfId="1" applyNumberFormat="1" applyFont="1" applyBorder="1" applyAlignment="1" applyProtection="1">
      <alignment horizontal="left" vertical="top" wrapText="1"/>
      <protection hidden="1"/>
    </xf>
    <xf numFmtId="178" fontId="37" fillId="0" borderId="45" xfId="1" applyNumberFormat="1" applyFont="1" applyBorder="1" applyAlignment="1" applyProtection="1">
      <alignment horizontal="left" vertical="top" wrapText="1"/>
      <protection hidden="1"/>
    </xf>
    <xf numFmtId="0" fontId="96" fillId="23" borderId="0" xfId="1" applyFont="1" applyFill="1">
      <alignment vertical="center"/>
    </xf>
    <xf numFmtId="0" fontId="9" fillId="0" borderId="3" xfId="1" applyFont="1" applyBorder="1" applyAlignment="1">
      <alignment horizontal="left" vertical="center" wrapText="1"/>
    </xf>
    <xf numFmtId="0" fontId="2" fillId="0" borderId="0" xfId="1" applyFont="1" applyAlignment="1">
      <alignment horizontal="left" vertical="center" wrapText="1"/>
    </xf>
    <xf numFmtId="0" fontId="37" fillId="0" borderId="128" xfId="1" applyFont="1" applyBorder="1" applyAlignment="1" applyProtection="1">
      <alignment vertical="center" wrapText="1"/>
      <protection hidden="1"/>
    </xf>
    <xf numFmtId="0" fontId="37" fillId="0" borderId="5" xfId="1" quotePrefix="1" applyFont="1" applyBorder="1" applyAlignment="1" applyProtection="1">
      <alignment horizontal="center" vertical="center"/>
      <protection hidden="1"/>
    </xf>
    <xf numFmtId="0" fontId="71" fillId="0" borderId="0" xfId="3" applyFont="1" applyAlignment="1" applyProtection="1">
      <alignment vertical="center"/>
      <protection hidden="1"/>
    </xf>
    <xf numFmtId="178" fontId="37" fillId="0" borderId="3" xfId="1" applyNumberFormat="1" applyFont="1" applyBorder="1" applyAlignment="1" applyProtection="1">
      <alignment horizontal="left" vertical="top" wrapText="1"/>
      <protection hidden="1"/>
    </xf>
    <xf numFmtId="0" fontId="117" fillId="0" borderId="3" xfId="1" applyFont="1" applyBorder="1" applyAlignment="1" applyProtection="1">
      <alignment vertical="center" wrapText="1"/>
      <protection hidden="1"/>
    </xf>
    <xf numFmtId="0" fontId="37" fillId="0" borderId="0" xfId="1" applyFont="1" applyAlignment="1" applyProtection="1">
      <alignment horizontal="center" vertical="top"/>
      <protection hidden="1"/>
    </xf>
    <xf numFmtId="0" fontId="115" fillId="0" borderId="0" xfId="3" applyFont="1" applyAlignment="1" applyProtection="1">
      <protection hidden="1"/>
    </xf>
    <xf numFmtId="0" fontId="10" fillId="2" borderId="46" xfId="1" applyFont="1" applyFill="1" applyBorder="1" applyAlignment="1" applyProtection="1">
      <alignment horizontal="left" vertical="center"/>
    </xf>
    <xf numFmtId="0" fontId="2" fillId="2" borderId="45" xfId="1" applyFont="1" applyFill="1" applyBorder="1" applyAlignment="1" applyProtection="1">
      <alignment horizontal="left" vertical="center"/>
    </xf>
    <xf numFmtId="0" fontId="11" fillId="0" borderId="3" xfId="0" applyFont="1" applyBorder="1" applyAlignment="1">
      <alignment horizontal="center" vertical="center"/>
    </xf>
    <xf numFmtId="0" fontId="119" fillId="13" borderId="0" xfId="4" applyFont="1" applyFill="1">
      <alignment vertical="center"/>
    </xf>
    <xf numFmtId="0" fontId="120" fillId="13" borderId="0" xfId="4" applyFont="1" applyFill="1">
      <alignment vertical="center"/>
    </xf>
    <xf numFmtId="0" fontId="15" fillId="2" borderId="29" xfId="1" applyFont="1" applyFill="1" applyBorder="1" applyAlignment="1" applyProtection="1">
      <alignment horizontal="left" vertical="center"/>
      <protection hidden="1"/>
    </xf>
    <xf numFmtId="0" fontId="2" fillId="2" borderId="41" xfId="1" applyFill="1" applyBorder="1" applyAlignment="1">
      <alignment horizontal="center" vertical="center"/>
    </xf>
    <xf numFmtId="0" fontId="6" fillId="2" borderId="0" xfId="0" applyFont="1" applyFill="1" applyProtection="1">
      <alignment vertical="center"/>
      <protection hidden="1"/>
    </xf>
    <xf numFmtId="0" fontId="2" fillId="2" borderId="11" xfId="1" applyFill="1" applyBorder="1" applyProtection="1">
      <alignment vertical="center"/>
      <protection hidden="1"/>
    </xf>
    <xf numFmtId="0" fontId="11" fillId="2" borderId="0" xfId="1" applyFont="1" applyFill="1" applyProtection="1">
      <alignment vertical="center"/>
      <protection hidden="1"/>
    </xf>
    <xf numFmtId="0" fontId="11" fillId="2" borderId="29" xfId="1" applyFont="1" applyFill="1" applyBorder="1" applyAlignment="1" applyProtection="1">
      <alignment horizontal="left" vertical="center"/>
      <protection hidden="1"/>
    </xf>
    <xf numFmtId="0" fontId="2" fillId="2" borderId="0" xfId="1" applyFill="1" applyProtection="1">
      <alignment vertical="center"/>
      <protection hidden="1"/>
    </xf>
    <xf numFmtId="0" fontId="121" fillId="2" borderId="0" xfId="0" applyFont="1" applyFill="1" applyBorder="1" applyAlignment="1" applyProtection="1">
      <alignment vertical="center" wrapText="1"/>
      <protection hidden="1"/>
    </xf>
    <xf numFmtId="0" fontId="15" fillId="2" borderId="41" xfId="1" applyFont="1" applyFill="1" applyBorder="1" applyAlignment="1" applyProtection="1">
      <alignment horizontal="left" vertical="center"/>
      <protection hidden="1"/>
    </xf>
    <xf numFmtId="0" fontId="11" fillId="2" borderId="41" xfId="1" applyFont="1" applyFill="1" applyBorder="1" applyAlignment="1" applyProtection="1">
      <alignment horizontal="left" vertical="center"/>
      <protection hidden="1"/>
    </xf>
    <xf numFmtId="0" fontId="15" fillId="2" borderId="49" xfId="1" applyFont="1" applyFill="1" applyBorder="1" applyAlignment="1" applyProtection="1">
      <alignment horizontal="left" vertical="center"/>
      <protection hidden="1"/>
    </xf>
    <xf numFmtId="0" fontId="11" fillId="2" borderId="49" xfId="1" applyFont="1" applyFill="1" applyBorder="1" applyAlignment="1" applyProtection="1">
      <alignment horizontal="left" vertical="center"/>
      <protection hidden="1"/>
    </xf>
    <xf numFmtId="0" fontId="11" fillId="2" borderId="45" xfId="1" applyFont="1" applyFill="1" applyBorder="1" applyProtection="1">
      <alignment vertical="center"/>
      <protection hidden="1"/>
    </xf>
    <xf numFmtId="0" fontId="2" fillId="2" borderId="0" xfId="1" applyFill="1" applyBorder="1" applyProtection="1">
      <alignment vertical="center"/>
      <protection hidden="1"/>
    </xf>
    <xf numFmtId="0" fontId="6" fillId="2" borderId="0" xfId="1" applyFont="1" applyFill="1" applyBorder="1" applyAlignment="1" applyProtection="1">
      <alignment vertical="center" wrapText="1"/>
      <protection hidden="1"/>
    </xf>
    <xf numFmtId="0" fontId="6" fillId="2" borderId="40" xfId="1" applyFont="1" applyFill="1" applyBorder="1" applyAlignment="1" applyProtection="1">
      <alignment vertical="center" wrapText="1"/>
      <protection hidden="1"/>
    </xf>
    <xf numFmtId="0" fontId="11" fillId="2" borderId="11" xfId="1" applyFont="1" applyFill="1" applyBorder="1" applyProtection="1">
      <alignment vertical="center"/>
      <protection hidden="1"/>
    </xf>
    <xf numFmtId="0" fontId="15" fillId="2" borderId="11" xfId="1" applyFont="1" applyFill="1" applyBorder="1" applyProtection="1">
      <alignment vertical="center"/>
      <protection hidden="1"/>
    </xf>
    <xf numFmtId="0" fontId="0" fillId="2" borderId="11" xfId="0" applyFill="1" applyBorder="1" applyProtection="1">
      <alignment vertical="center"/>
      <protection hidden="1"/>
    </xf>
    <xf numFmtId="0" fontId="6" fillId="2" borderId="11" xfId="1" applyFont="1" applyFill="1" applyBorder="1" applyAlignment="1" applyProtection="1">
      <alignment vertical="center" wrapText="1"/>
      <protection hidden="1"/>
    </xf>
    <xf numFmtId="0" fontId="6" fillId="2" borderId="47" xfId="1" applyFont="1" applyFill="1" applyBorder="1" applyAlignment="1" applyProtection="1">
      <alignment vertical="center" wrapText="1"/>
      <protection hidden="1"/>
    </xf>
    <xf numFmtId="0" fontId="15" fillId="2" borderId="0" xfId="0" applyFont="1" applyFill="1" applyProtection="1">
      <alignment vertical="center"/>
      <protection hidden="1"/>
    </xf>
    <xf numFmtId="0" fontId="2" fillId="2" borderId="0" xfId="1" applyFill="1" applyBorder="1" applyAlignment="1" applyProtection="1">
      <alignment vertical="center" wrapText="1"/>
      <protection hidden="1"/>
    </xf>
    <xf numFmtId="0" fontId="2" fillId="2" borderId="40" xfId="1" applyFill="1" applyBorder="1" applyAlignment="1" applyProtection="1">
      <alignment vertical="center" wrapText="1"/>
      <protection hidden="1"/>
    </xf>
    <xf numFmtId="0" fontId="27" fillId="0" borderId="0" xfId="1" applyFont="1" applyAlignment="1" applyProtection="1">
      <alignment horizontal="center" vertical="center"/>
      <protection hidden="1"/>
    </xf>
    <xf numFmtId="0" fontId="90" fillId="0" borderId="96" xfId="2" applyFont="1" applyBorder="1" applyAlignment="1">
      <alignment horizontal="center" vertical="center" wrapText="1"/>
    </xf>
    <xf numFmtId="0" fontId="90" fillId="0" borderId="3" xfId="2" applyFont="1" applyBorder="1" applyAlignment="1">
      <alignment horizontal="center" vertical="center" wrapText="1"/>
    </xf>
    <xf numFmtId="0" fontId="90" fillId="0" borderId="81" xfId="1" applyFont="1" applyBorder="1" applyAlignment="1">
      <alignment horizontal="center" vertical="center" wrapText="1"/>
    </xf>
    <xf numFmtId="0" fontId="90" fillId="0" borderId="122" xfId="1" applyFont="1" applyBorder="1" applyAlignment="1">
      <alignment horizontal="center" vertical="center" wrapText="1"/>
    </xf>
    <xf numFmtId="0" fontId="90" fillId="0" borderId="96" xfId="1" applyFont="1" applyBorder="1" applyAlignment="1">
      <alignment horizontal="center" vertical="center" wrapText="1"/>
    </xf>
    <xf numFmtId="0" fontId="90" fillId="0" borderId="81" xfId="1" applyFont="1" applyBorder="1" applyAlignment="1">
      <alignment horizontal="left" vertical="center" wrapText="1"/>
    </xf>
    <xf numFmtId="0" fontId="90" fillId="0" borderId="122" xfId="1" applyFont="1" applyBorder="1" applyAlignment="1">
      <alignment horizontal="left" vertical="center" wrapText="1"/>
    </xf>
    <xf numFmtId="0" fontId="90" fillId="0" borderId="96" xfId="1" applyFont="1" applyBorder="1" applyAlignment="1">
      <alignment horizontal="left" vertical="center" wrapText="1"/>
    </xf>
    <xf numFmtId="0" fontId="91" fillId="10" borderId="3" xfId="9" applyFont="1" applyFill="1" applyBorder="1" applyAlignment="1">
      <alignment horizontal="center" vertical="center"/>
    </xf>
    <xf numFmtId="0" fontId="91" fillId="3" borderId="3" xfId="9" applyFont="1" applyFill="1" applyBorder="1" applyAlignment="1">
      <alignment horizontal="center" vertical="center"/>
    </xf>
    <xf numFmtId="0" fontId="90" fillId="0" borderId="3" xfId="9" applyFont="1" applyBorder="1" applyAlignment="1">
      <alignment horizontal="center" vertical="center"/>
    </xf>
    <xf numFmtId="0" fontId="91" fillId="9" borderId="3" xfId="9" applyFont="1" applyFill="1" applyBorder="1" applyAlignment="1">
      <alignment horizontal="center" vertical="center"/>
    </xf>
    <xf numFmtId="0" fontId="90" fillId="24" borderId="81" xfId="1" applyFont="1" applyFill="1" applyBorder="1" applyAlignment="1">
      <alignment horizontal="center" vertical="center"/>
    </xf>
    <xf numFmtId="0" fontId="90" fillId="24" borderId="3" xfId="1" applyFont="1" applyFill="1" applyBorder="1" applyAlignment="1">
      <alignment horizontal="center" vertical="center"/>
    </xf>
    <xf numFmtId="0" fontId="90" fillId="25" borderId="3" xfId="1" applyFont="1" applyFill="1" applyBorder="1" applyAlignment="1">
      <alignment horizontal="center" vertical="center"/>
    </xf>
    <xf numFmtId="0" fontId="92" fillId="23" borderId="0" xfId="9" applyFont="1" applyFill="1" applyAlignment="1">
      <alignment horizontal="left" vertical="center"/>
    </xf>
    <xf numFmtId="177" fontId="76" fillId="18" borderId="0" xfId="3" applyNumberFormat="1" applyFont="1" applyFill="1" applyAlignment="1">
      <alignment vertical="center" wrapText="1"/>
    </xf>
    <xf numFmtId="177" fontId="76" fillId="18" borderId="40" xfId="3" applyNumberFormat="1" applyFont="1" applyFill="1" applyBorder="1" applyAlignment="1">
      <alignment vertical="center" wrapText="1"/>
    </xf>
    <xf numFmtId="0" fontId="100" fillId="0" borderId="0" xfId="2" applyFont="1" applyAlignment="1" applyProtection="1">
      <alignment horizontal="center" vertical="center"/>
      <protection hidden="1"/>
    </xf>
    <xf numFmtId="0" fontId="47" fillId="18" borderId="11" xfId="3" applyFont="1" applyFill="1" applyBorder="1" applyAlignment="1" applyProtection="1">
      <alignment vertical="center" wrapText="1"/>
      <protection hidden="1"/>
    </xf>
    <xf numFmtId="0" fontId="70" fillId="19" borderId="0" xfId="3" applyFont="1" applyFill="1" applyAlignment="1" applyProtection="1">
      <alignment horizontal="center"/>
      <protection hidden="1"/>
    </xf>
    <xf numFmtId="0" fontId="70" fillId="19" borderId="40" xfId="3" applyFont="1" applyFill="1" applyBorder="1" applyAlignment="1" applyProtection="1">
      <alignment horizontal="center"/>
      <protection hidden="1"/>
    </xf>
    <xf numFmtId="0" fontId="20" fillId="0" borderId="3" xfId="3" applyBorder="1" applyAlignment="1">
      <alignment horizontal="center" vertical="center"/>
    </xf>
    <xf numFmtId="0" fontId="20" fillId="0" borderId="96" xfId="3" applyBorder="1" applyAlignment="1">
      <alignment horizontal="center" vertical="center"/>
    </xf>
    <xf numFmtId="0" fontId="72" fillId="8" borderId="92" xfId="3" applyFont="1" applyFill="1" applyBorder="1" applyAlignment="1">
      <alignment horizontal="left" vertical="center"/>
    </xf>
    <xf numFmtId="0" fontId="72" fillId="8" borderId="44" xfId="3" applyFont="1" applyFill="1" applyBorder="1" applyAlignment="1">
      <alignment horizontal="left" vertical="center"/>
    </xf>
    <xf numFmtId="0" fontId="72" fillId="8" borderId="43" xfId="3" applyFont="1" applyFill="1" applyBorder="1" applyAlignment="1">
      <alignment horizontal="left" vertical="center"/>
    </xf>
    <xf numFmtId="177" fontId="72" fillId="22" borderId="0" xfId="3" applyNumberFormat="1" applyFont="1" applyFill="1" applyAlignment="1">
      <alignment vertical="top" wrapText="1"/>
    </xf>
    <xf numFmtId="177" fontId="72" fillId="22" borderId="40" xfId="3" applyNumberFormat="1" applyFont="1" applyFill="1" applyBorder="1" applyAlignment="1">
      <alignment vertical="top" wrapText="1"/>
    </xf>
    <xf numFmtId="0" fontId="6" fillId="2" borderId="0" xfId="1" applyFont="1" applyFill="1" applyBorder="1" applyAlignment="1" applyProtection="1">
      <alignment vertical="center" wrapText="1"/>
      <protection hidden="1"/>
    </xf>
    <xf numFmtId="0" fontId="1" fillId="0" borderId="0" xfId="0" applyFont="1" applyBorder="1" applyAlignment="1" applyProtection="1">
      <alignment vertical="center" wrapText="1"/>
      <protection hidden="1"/>
    </xf>
    <xf numFmtId="0" fontId="1" fillId="0" borderId="40" xfId="0" applyFont="1" applyBorder="1" applyAlignment="1" applyProtection="1">
      <alignment vertical="center" wrapText="1"/>
      <protection hidden="1"/>
    </xf>
    <xf numFmtId="0" fontId="1" fillId="0" borderId="11" xfId="0" applyFont="1" applyBorder="1" applyAlignment="1" applyProtection="1">
      <alignment vertical="center" wrapText="1"/>
      <protection hidden="1"/>
    </xf>
    <xf numFmtId="0" fontId="1" fillId="0" borderId="47" xfId="0" applyFont="1" applyBorder="1" applyAlignment="1" applyProtection="1">
      <alignment vertical="center" wrapText="1"/>
      <protection hidden="1"/>
    </xf>
    <xf numFmtId="0" fontId="6" fillId="2"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0" fillId="0" borderId="40" xfId="0" applyBorder="1" applyAlignment="1" applyProtection="1">
      <alignment vertical="center" wrapText="1"/>
      <protection hidden="1"/>
    </xf>
    <xf numFmtId="0" fontId="2" fillId="2" borderId="15" xfId="1" applyFont="1" applyFill="1" applyBorder="1" applyAlignment="1">
      <alignment horizontal="left" vertical="center" wrapText="1"/>
    </xf>
    <xf numFmtId="0" fontId="6" fillId="2" borderId="176" xfId="0" applyFont="1" applyFill="1" applyBorder="1" applyAlignment="1">
      <alignment vertical="center" shrinkToFit="1"/>
    </xf>
    <xf numFmtId="0" fontId="16" fillId="2" borderId="0" xfId="1" applyFont="1" applyFill="1" applyBorder="1" applyAlignment="1" applyProtection="1">
      <alignment vertical="center" wrapText="1"/>
    </xf>
    <xf numFmtId="0" fontId="64" fillId="0" borderId="0" xfId="0" applyFont="1" applyAlignment="1">
      <alignment vertical="center" wrapText="1"/>
    </xf>
    <xf numFmtId="0" fontId="48" fillId="2" borderId="74" xfId="0" applyFont="1" applyFill="1" applyBorder="1" applyAlignment="1">
      <alignment horizontal="center" vertical="center"/>
    </xf>
    <xf numFmtId="0" fontId="11" fillId="0" borderId="25"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49" fontId="2" fillId="0" borderId="74" xfId="1" applyNumberFormat="1" applyBorder="1" applyAlignment="1" applyProtection="1">
      <alignment horizontal="center" vertical="center"/>
      <protection locked="0"/>
    </xf>
    <xf numFmtId="0" fontId="11" fillId="2" borderId="41" xfId="1" applyFont="1" applyFill="1" applyBorder="1" applyAlignment="1" applyProtection="1">
      <alignment horizontal="left" vertical="center"/>
    </xf>
    <xf numFmtId="0" fontId="11" fillId="2" borderId="31" xfId="1" applyFont="1" applyFill="1" applyBorder="1" applyAlignment="1" applyProtection="1">
      <alignment horizontal="left" vertical="center"/>
    </xf>
    <xf numFmtId="0" fontId="2" fillId="2" borderId="31" xfId="1" applyFont="1" applyFill="1" applyBorder="1" applyAlignment="1">
      <alignment horizontal="left" vertical="center"/>
    </xf>
    <xf numFmtId="0" fontId="2" fillId="2" borderId="74" xfId="1" applyFill="1" applyBorder="1" applyAlignment="1">
      <alignment horizontal="center" vertical="center"/>
    </xf>
    <xf numFmtId="0" fontId="11" fillId="2" borderId="53" xfId="1" applyFont="1" applyFill="1" applyBorder="1" applyAlignment="1" applyProtection="1">
      <alignment horizontal="left" vertical="center"/>
    </xf>
    <xf numFmtId="0" fontId="11" fillId="0" borderId="50" xfId="1" applyFont="1" applyBorder="1" applyAlignment="1" applyProtection="1">
      <alignment horizontal="left" vertical="center"/>
      <protection locked="0"/>
    </xf>
    <xf numFmtId="0" fontId="11" fillId="0" borderId="49" xfId="1" applyFont="1" applyBorder="1" applyAlignment="1" applyProtection="1">
      <alignment horizontal="left" vertical="center"/>
      <protection locked="0"/>
    </xf>
    <xf numFmtId="0" fontId="11" fillId="0" borderId="51" xfId="1" applyFont="1" applyBorder="1" applyAlignment="1" applyProtection="1">
      <alignment horizontal="left" vertical="center"/>
      <protection locked="0"/>
    </xf>
    <xf numFmtId="0" fontId="11" fillId="0" borderId="24" xfId="0" applyFont="1" applyFill="1" applyBorder="1" applyAlignment="1" applyProtection="1">
      <alignment horizontal="center" vertical="center"/>
      <protection locked="0" hidden="1"/>
    </xf>
    <xf numFmtId="0" fontId="0" fillId="0" borderId="24" xfId="0" applyFont="1" applyBorder="1" applyAlignment="1" applyProtection="1">
      <alignment horizontal="center" vertical="center"/>
      <protection locked="0" hidden="1"/>
    </xf>
    <xf numFmtId="0" fontId="11" fillId="2" borderId="52" xfId="1" applyFont="1" applyFill="1" applyBorder="1" applyAlignment="1">
      <alignment horizontal="center" vertical="center"/>
    </xf>
    <xf numFmtId="0" fontId="11" fillId="2" borderId="53" xfId="1" applyFont="1" applyFill="1" applyBorder="1" applyAlignment="1">
      <alignment horizontal="center" vertical="center"/>
    </xf>
    <xf numFmtId="0" fontId="11" fillId="2" borderId="41" xfId="1" applyFont="1" applyFill="1" applyBorder="1" applyAlignment="1">
      <alignment horizontal="center" vertical="center"/>
    </xf>
    <xf numFmtId="0" fontId="11" fillId="0" borderId="189" xfId="0" applyFont="1" applyFill="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0" fontId="0" fillId="0" borderId="190" xfId="0" applyFont="1" applyBorder="1" applyAlignment="1" applyProtection="1">
      <alignment horizontal="center" vertical="center"/>
      <protection locked="0"/>
    </xf>
    <xf numFmtId="0" fontId="2" fillId="2" borderId="41" xfId="1" applyFont="1" applyFill="1" applyBorder="1" applyAlignment="1">
      <alignment horizontal="left" vertical="center"/>
    </xf>
    <xf numFmtId="0" fontId="6" fillId="7" borderId="0" xfId="0" applyFont="1" applyFill="1" applyBorder="1" applyAlignment="1" applyProtection="1">
      <alignment horizontal="left" vertical="center" wrapText="1"/>
    </xf>
    <xf numFmtId="0" fontId="6" fillId="7" borderId="40" xfId="0" applyFont="1" applyFill="1" applyBorder="1" applyAlignment="1" applyProtection="1">
      <alignment horizontal="left" vertical="center" wrapText="1"/>
    </xf>
    <xf numFmtId="0" fontId="11" fillId="2" borderId="49" xfId="1" applyFont="1" applyFill="1" applyBorder="1" applyAlignment="1" applyProtection="1">
      <alignment horizontal="center" vertical="center"/>
    </xf>
    <xf numFmtId="0" fontId="11" fillId="2" borderId="52" xfId="1" applyFont="1" applyFill="1" applyBorder="1" applyAlignment="1" applyProtection="1">
      <alignment horizontal="center" vertical="center"/>
    </xf>
    <xf numFmtId="0" fontId="11" fillId="2" borderId="41" xfId="1" applyFont="1" applyFill="1" applyBorder="1" applyAlignment="1" applyProtection="1">
      <alignment horizontal="center" vertical="center"/>
    </xf>
    <xf numFmtId="0" fontId="11" fillId="0" borderId="52" xfId="1" applyFont="1" applyBorder="1" applyAlignment="1" applyProtection="1">
      <alignment horizontal="center" vertical="center"/>
      <protection locked="0"/>
    </xf>
    <xf numFmtId="0" fontId="11" fillId="0" borderId="41" xfId="1" applyFont="1" applyBorder="1" applyAlignment="1" applyProtection="1">
      <alignment horizontal="center" vertical="center"/>
      <protection locked="0"/>
    </xf>
    <xf numFmtId="0" fontId="11" fillId="0" borderId="53" xfId="1" applyFont="1" applyBorder="1" applyAlignment="1" applyProtection="1">
      <alignment horizontal="center" vertical="center"/>
      <protection locked="0"/>
    </xf>
    <xf numFmtId="0" fontId="11" fillId="2" borderId="53" xfId="1" applyFont="1" applyFill="1" applyBorder="1" applyAlignment="1" applyProtection="1">
      <alignment horizontal="center" vertical="center"/>
    </xf>
    <xf numFmtId="0" fontId="19" fillId="2" borderId="44" xfId="1" applyFont="1" applyFill="1" applyBorder="1" applyAlignment="1" applyProtection="1">
      <alignment horizontal="right" vertical="center"/>
    </xf>
    <xf numFmtId="0" fontId="118" fillId="0" borderId="44" xfId="0" applyFont="1" applyBorder="1" applyAlignment="1">
      <alignment horizontal="right" vertical="center"/>
    </xf>
    <xf numFmtId="0" fontId="15" fillId="2" borderId="44" xfId="0" applyFont="1" applyFill="1" applyBorder="1" applyAlignment="1" applyProtection="1">
      <alignment horizontal="left" vertical="center" wrapText="1" indent="1"/>
    </xf>
    <xf numFmtId="0" fontId="57" fillId="0" borderId="44" xfId="0" applyFont="1" applyBorder="1" applyAlignment="1">
      <alignment horizontal="left" vertical="center" wrapText="1" indent="1"/>
    </xf>
    <xf numFmtId="0" fontId="11" fillId="2" borderId="24" xfId="1" applyFont="1" applyFill="1" applyBorder="1" applyAlignment="1" applyProtection="1">
      <alignment horizontal="left" vertical="center"/>
    </xf>
    <xf numFmtId="0" fontId="2" fillId="2" borderId="24" xfId="1" applyFont="1" applyFill="1" applyBorder="1" applyAlignment="1">
      <alignment horizontal="left" vertical="center"/>
    </xf>
    <xf numFmtId="0" fontId="11" fillId="2" borderId="176" xfId="0" applyFont="1" applyFill="1" applyBorder="1" applyAlignment="1">
      <alignment horizontal="left" vertical="center"/>
    </xf>
    <xf numFmtId="0" fontId="11" fillId="0" borderId="74" xfId="1" applyFont="1" applyBorder="1" applyAlignment="1" applyProtection="1">
      <alignment horizontal="center" vertical="center"/>
      <protection locked="0"/>
    </xf>
    <xf numFmtId="0" fontId="11" fillId="2" borderId="41" xfId="1" applyFont="1" applyFill="1" applyBorder="1" applyAlignment="1">
      <alignment horizontal="left" vertical="center" wrapText="1"/>
    </xf>
    <xf numFmtId="0" fontId="11" fillId="2" borderId="41" xfId="0" applyFont="1" applyFill="1" applyBorder="1" applyAlignment="1">
      <alignment horizontal="left" vertical="center"/>
    </xf>
    <xf numFmtId="0" fontId="0" fillId="2" borderId="41" xfId="0" applyFill="1" applyBorder="1" applyAlignment="1">
      <alignment horizontal="left" vertical="center"/>
    </xf>
    <xf numFmtId="0" fontId="11" fillId="2" borderId="24" xfId="0" applyFont="1" applyFill="1" applyBorder="1" applyAlignment="1">
      <alignment horizontal="left" vertical="center"/>
    </xf>
    <xf numFmtId="0" fontId="0" fillId="2" borderId="24" xfId="0" applyFill="1" applyBorder="1" applyAlignment="1">
      <alignment horizontal="left" vertical="center"/>
    </xf>
    <xf numFmtId="0" fontId="11" fillId="0" borderId="25" xfId="0" applyFont="1" applyBorder="1" applyAlignment="1" applyProtection="1">
      <alignment horizontal="left" vertical="center"/>
      <protection locked="0"/>
    </xf>
    <xf numFmtId="0" fontId="11" fillId="0" borderId="24" xfId="0" applyFont="1" applyBorder="1" applyAlignment="1" applyProtection="1">
      <alignment horizontal="left" vertical="center"/>
      <protection locked="0"/>
    </xf>
    <xf numFmtId="0" fontId="11" fillId="0" borderId="27" xfId="0" applyFont="1" applyBorder="1" applyAlignment="1" applyProtection="1">
      <alignment horizontal="left" vertical="center"/>
      <protection locked="0"/>
    </xf>
    <xf numFmtId="0" fontId="2" fillId="2" borderId="129" xfId="1" applyFill="1" applyBorder="1" applyAlignment="1">
      <alignment horizontal="center" vertical="center"/>
    </xf>
    <xf numFmtId="49" fontId="2" fillId="0" borderId="129" xfId="1" applyNumberFormat="1" applyBorder="1" applyAlignment="1" applyProtection="1">
      <alignment horizontal="center" vertical="center"/>
      <protection locked="0"/>
    </xf>
    <xf numFmtId="0" fontId="10" fillId="2" borderId="19" xfId="1" applyFont="1" applyFill="1" applyBorder="1" applyAlignment="1" applyProtection="1">
      <alignment horizontal="left" vertical="center"/>
    </xf>
    <xf numFmtId="0" fontId="10" fillId="2" borderId="0" xfId="1" applyFont="1" applyFill="1" applyBorder="1" applyAlignment="1" applyProtection="1">
      <alignment horizontal="left" vertical="center"/>
    </xf>
    <xf numFmtId="0" fontId="0" fillId="0" borderId="175" xfId="0" applyBorder="1" applyAlignment="1" applyProtection="1">
      <alignment horizontal="left" vertical="center"/>
      <protection locked="0"/>
    </xf>
    <xf numFmtId="0" fontId="10" fillId="2" borderId="0" xfId="1" applyFont="1" applyFill="1" applyBorder="1" applyAlignment="1" applyProtection="1">
      <alignment horizontal="right" vertical="center"/>
    </xf>
    <xf numFmtId="0" fontId="2" fillId="0" borderId="0" xfId="1" applyFont="1" applyBorder="1" applyAlignment="1" applyProtection="1">
      <alignment horizontal="right" vertical="center"/>
    </xf>
    <xf numFmtId="0" fontId="11" fillId="2" borderId="49" xfId="1" applyFont="1" applyFill="1" applyBorder="1" applyAlignment="1" applyProtection="1">
      <alignment horizontal="left" vertical="center" wrapText="1"/>
    </xf>
    <xf numFmtId="0" fontId="11" fillId="0" borderId="49" xfId="1" applyFont="1" applyBorder="1" applyAlignment="1" applyProtection="1">
      <alignment horizontal="left" vertical="center" wrapText="1"/>
    </xf>
    <xf numFmtId="0" fontId="11" fillId="0" borderId="68" xfId="1" applyFont="1" applyBorder="1" applyAlignment="1" applyProtection="1">
      <alignment horizontal="left" vertical="center" shrinkToFit="1"/>
      <protection locked="0"/>
    </xf>
    <xf numFmtId="0" fontId="11" fillId="0" borderId="29" xfId="1" applyFont="1" applyBorder="1" applyAlignment="1" applyProtection="1">
      <alignment horizontal="left" vertical="center" shrinkToFit="1"/>
      <protection locked="0"/>
    </xf>
    <xf numFmtId="0" fontId="11" fillId="0" borderId="41" xfId="1" applyFont="1" applyBorder="1" applyAlignment="1" applyProtection="1">
      <alignment horizontal="left" vertical="center" shrinkToFit="1"/>
      <protection locked="0"/>
    </xf>
    <xf numFmtId="0" fontId="11" fillId="2" borderId="41" xfId="1" applyFont="1" applyFill="1" applyBorder="1" applyAlignment="1" applyProtection="1">
      <alignment horizontal="left" vertical="center" wrapText="1"/>
    </xf>
    <xf numFmtId="0" fontId="2" fillId="0" borderId="41" xfId="1" applyFont="1" applyBorder="1" applyAlignment="1">
      <alignment horizontal="left" vertical="center" wrapText="1"/>
    </xf>
    <xf numFmtId="0" fontId="11" fillId="0" borderId="24" xfId="1" applyFont="1" applyBorder="1" applyAlignment="1" applyProtection="1">
      <alignment horizontal="left" vertical="center"/>
    </xf>
    <xf numFmtId="0" fontId="2" fillId="0" borderId="24" xfId="1" applyFont="1" applyBorder="1" applyAlignment="1">
      <alignment horizontal="left" vertical="center"/>
    </xf>
    <xf numFmtId="188" fontId="11" fillId="0" borderId="25" xfId="1" applyNumberFormat="1" applyFont="1" applyFill="1" applyBorder="1" applyAlignment="1" applyProtection="1">
      <alignment horizontal="center" vertical="center"/>
      <protection locked="0"/>
    </xf>
    <xf numFmtId="188" fontId="11" fillId="0" borderId="24" xfId="1" applyNumberFormat="1" applyFont="1" applyFill="1" applyBorder="1" applyAlignment="1" applyProtection="1">
      <alignment horizontal="center" vertical="center"/>
      <protection locked="0"/>
    </xf>
    <xf numFmtId="188" fontId="2" fillId="0" borderId="24" xfId="1" applyNumberFormat="1" applyFill="1" applyBorder="1" applyAlignment="1" applyProtection="1">
      <alignment vertical="center"/>
      <protection locked="0"/>
    </xf>
    <xf numFmtId="188" fontId="2" fillId="0" borderId="27" xfId="1" applyNumberFormat="1" applyFill="1" applyBorder="1" applyAlignment="1" applyProtection="1">
      <alignment vertical="center"/>
      <protection locked="0"/>
    </xf>
    <xf numFmtId="0" fontId="10" fillId="2" borderId="46" xfId="1" applyFont="1" applyFill="1" applyBorder="1" applyAlignment="1">
      <alignment horizontal="left" vertical="center"/>
    </xf>
    <xf numFmtId="0" fontId="2" fillId="0" borderId="45" xfId="1" applyBorder="1" applyAlignment="1">
      <alignment horizontal="left" vertical="center"/>
    </xf>
    <xf numFmtId="0" fontId="11" fillId="0" borderId="41" xfId="1" applyFont="1" applyFill="1" applyBorder="1" applyAlignment="1" applyProtection="1">
      <alignment horizontal="left" vertical="center"/>
      <protection locked="0"/>
    </xf>
    <xf numFmtId="0" fontId="11" fillId="0" borderId="53" xfId="1" applyFont="1" applyFill="1" applyBorder="1" applyAlignment="1" applyProtection="1">
      <alignment horizontal="left" vertical="center"/>
      <protection locked="0"/>
    </xf>
    <xf numFmtId="0" fontId="11" fillId="2" borderId="49" xfId="1" applyFont="1" applyFill="1" applyBorder="1" applyAlignment="1">
      <alignment horizontal="left" vertical="center"/>
    </xf>
    <xf numFmtId="0" fontId="11" fillId="0" borderId="50" xfId="1" applyFont="1" applyBorder="1" applyAlignment="1" applyProtection="1">
      <alignment horizontal="left" vertical="center" shrinkToFit="1"/>
      <protection locked="0"/>
    </xf>
    <xf numFmtId="0" fontId="11" fillId="0" borderId="49" xfId="1" applyFont="1" applyBorder="1" applyAlignment="1" applyProtection="1">
      <alignment horizontal="left" vertical="center" shrinkToFit="1"/>
      <protection locked="0"/>
    </xf>
    <xf numFmtId="0" fontId="11" fillId="8" borderId="41" xfId="1" applyFont="1" applyFill="1" applyBorder="1" applyAlignment="1" applyProtection="1">
      <alignment horizontal="center" vertical="center"/>
      <protection locked="0"/>
    </xf>
    <xf numFmtId="0" fontId="11" fillId="8" borderId="53" xfId="1" applyFont="1" applyFill="1" applyBorder="1" applyAlignment="1" applyProtection="1">
      <alignment horizontal="center" vertical="center"/>
      <protection locked="0"/>
    </xf>
    <xf numFmtId="0" fontId="11" fillId="2" borderId="41" xfId="1" applyFont="1" applyFill="1" applyBorder="1" applyAlignment="1">
      <alignment horizontal="left" vertical="center"/>
    </xf>
    <xf numFmtId="0" fontId="11" fillId="0" borderId="31" xfId="1" applyFont="1" applyBorder="1" applyAlignment="1" applyProtection="1">
      <alignment horizontal="left" vertical="center"/>
    </xf>
    <xf numFmtId="0" fontId="2" fillId="0" borderId="31" xfId="1" applyFont="1" applyBorder="1" applyAlignment="1">
      <alignment horizontal="left" vertical="center"/>
    </xf>
    <xf numFmtId="188" fontId="11" fillId="0" borderId="69" xfId="1" applyNumberFormat="1" applyFont="1" applyFill="1" applyBorder="1" applyAlignment="1" applyProtection="1">
      <alignment horizontal="center" vertical="center"/>
      <protection locked="0"/>
    </xf>
    <xf numFmtId="188" fontId="11" fillId="0" borderId="31" xfId="1" applyNumberFormat="1" applyFont="1" applyFill="1" applyBorder="1" applyAlignment="1" applyProtection="1">
      <alignment horizontal="center" vertical="center"/>
      <protection locked="0"/>
    </xf>
    <xf numFmtId="188" fontId="2" fillId="0" borderId="31" xfId="1" applyNumberFormat="1" applyBorder="1" applyAlignment="1" applyProtection="1">
      <alignment vertical="center"/>
      <protection locked="0"/>
    </xf>
    <xf numFmtId="188" fontId="2" fillId="0" borderId="65" xfId="1" applyNumberFormat="1" applyBorder="1" applyAlignment="1" applyProtection="1">
      <alignment vertical="center"/>
      <protection locked="0"/>
    </xf>
    <xf numFmtId="0" fontId="11" fillId="0" borderId="41" xfId="1" applyFont="1" applyBorder="1" applyAlignment="1" applyProtection="1">
      <alignment horizontal="left" vertical="center" wrapText="1"/>
    </xf>
    <xf numFmtId="0" fontId="16" fillId="2" borderId="11" xfId="1" applyFont="1" applyFill="1" applyBorder="1" applyAlignment="1" applyProtection="1">
      <alignment vertical="center" wrapText="1"/>
    </xf>
    <xf numFmtId="0" fontId="64" fillId="0" borderId="11" xfId="0" applyFont="1" applyBorder="1" applyAlignment="1">
      <alignment vertical="center" wrapText="1"/>
    </xf>
    <xf numFmtId="0" fontId="11" fillId="0" borderId="52" xfId="1" applyFont="1" applyFill="1" applyBorder="1" applyAlignment="1" applyProtection="1">
      <alignment horizontal="left" vertical="center"/>
      <protection locked="0"/>
    </xf>
    <xf numFmtId="0" fontId="6" fillId="2" borderId="0" xfId="0" applyFont="1" applyFill="1" applyBorder="1" applyAlignment="1">
      <alignment horizontal="left" vertical="top" wrapText="1"/>
    </xf>
    <xf numFmtId="0" fontId="6" fillId="2" borderId="40" xfId="0" applyFont="1" applyFill="1" applyBorder="1" applyAlignment="1">
      <alignment horizontal="left" vertical="top" wrapText="1"/>
    </xf>
    <xf numFmtId="0" fontId="10" fillId="2" borderId="45" xfId="1" applyFont="1" applyFill="1" applyBorder="1" applyAlignment="1">
      <alignment horizontal="right" vertical="center"/>
    </xf>
    <xf numFmtId="0" fontId="2" fillId="0" borderId="45" xfId="1" applyBorder="1" applyAlignment="1">
      <alignment horizontal="right" vertical="center"/>
    </xf>
    <xf numFmtId="0" fontId="11" fillId="0" borderId="52" xfId="0" applyFont="1" applyFill="1" applyBorder="1" applyAlignment="1" applyProtection="1">
      <alignment horizontal="center" vertical="center"/>
      <protection locked="0" hidden="1"/>
    </xf>
    <xf numFmtId="0" fontId="11" fillId="0" borderId="41" xfId="0" applyFont="1" applyFill="1" applyBorder="1" applyAlignment="1" applyProtection="1">
      <alignment horizontal="center" vertical="center"/>
      <protection locked="0" hidden="1"/>
    </xf>
    <xf numFmtId="0" fontId="11" fillId="0" borderId="53" xfId="0" applyFont="1" applyFill="1" applyBorder="1" applyAlignment="1" applyProtection="1">
      <alignment horizontal="center" vertical="center"/>
      <protection locked="0" hidden="1"/>
    </xf>
    <xf numFmtId="0" fontId="11" fillId="2" borderId="68" xfId="1" applyFont="1" applyFill="1" applyBorder="1" applyAlignment="1" applyProtection="1">
      <alignment horizontal="center" vertical="center"/>
      <protection hidden="1"/>
    </xf>
    <xf numFmtId="0" fontId="11" fillId="2" borderId="29" xfId="1" applyFont="1" applyFill="1" applyBorder="1" applyAlignment="1" applyProtection="1">
      <alignment horizontal="center" vertical="center"/>
      <protection hidden="1"/>
    </xf>
    <xf numFmtId="0" fontId="11" fillId="2" borderId="41" xfId="1" applyFont="1" applyFill="1" applyBorder="1" applyAlignment="1" applyProtection="1">
      <alignment horizontal="left" vertical="center"/>
      <protection hidden="1"/>
    </xf>
    <xf numFmtId="0" fontId="11" fillId="2" borderId="41" xfId="1" applyFont="1" applyFill="1" applyBorder="1" applyAlignment="1" applyProtection="1">
      <alignment horizontal="center" vertical="center"/>
      <protection hidden="1"/>
    </xf>
    <xf numFmtId="0" fontId="11" fillId="2" borderId="53" xfId="1" applyFont="1" applyFill="1" applyBorder="1" applyAlignment="1" applyProtection="1">
      <alignment horizontal="center" vertical="center"/>
      <protection hidden="1"/>
    </xf>
    <xf numFmtId="187" fontId="11" fillId="0" borderId="52" xfId="1" applyNumberFormat="1" applyFont="1" applyFill="1" applyBorder="1" applyAlignment="1" applyProtection="1">
      <alignment horizontal="right" vertical="center"/>
      <protection locked="0"/>
    </xf>
    <xf numFmtId="187" fontId="11" fillId="0" borderId="41" xfId="1" applyNumberFormat="1" applyFont="1" applyFill="1" applyBorder="1" applyAlignment="1" applyProtection="1">
      <alignment horizontal="right" vertical="center"/>
      <protection locked="0"/>
    </xf>
    <xf numFmtId="187" fontId="11" fillId="0" borderId="53" xfId="1" applyNumberFormat="1" applyFont="1" applyFill="1" applyBorder="1" applyAlignment="1" applyProtection="1">
      <alignment horizontal="right" vertical="center"/>
      <protection locked="0"/>
    </xf>
    <xf numFmtId="49" fontId="11" fillId="0" borderId="68" xfId="0" applyNumberFormat="1" applyFont="1" applyFill="1"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11" fillId="2" borderId="34" xfId="1" applyFont="1" applyFill="1" applyBorder="1" applyAlignment="1">
      <alignment horizontal="left" vertical="center"/>
    </xf>
    <xf numFmtId="0" fontId="11" fillId="2" borderId="0" xfId="1" applyFont="1" applyFill="1" applyBorder="1" applyAlignment="1">
      <alignment horizontal="left" vertical="center"/>
    </xf>
    <xf numFmtId="0" fontId="11" fillId="2" borderId="29" xfId="1" applyFont="1" applyFill="1" applyBorder="1" applyAlignment="1">
      <alignment horizontal="left" vertical="center"/>
    </xf>
    <xf numFmtId="0" fontId="6" fillId="2" borderId="0" xfId="0" applyFont="1" applyFill="1" applyBorder="1" applyAlignment="1" applyProtection="1">
      <alignment vertical="top" wrapText="1"/>
    </xf>
    <xf numFmtId="0" fontId="0" fillId="0" borderId="0" xfId="0" applyAlignment="1">
      <alignment vertical="top"/>
    </xf>
    <xf numFmtId="0" fontId="0" fillId="0" borderId="40" xfId="0" applyBorder="1" applyAlignment="1">
      <alignment vertical="top"/>
    </xf>
    <xf numFmtId="187" fontId="11" fillId="0" borderId="50" xfId="1" applyNumberFormat="1" applyFont="1" applyFill="1" applyBorder="1" applyAlignment="1" applyProtection="1">
      <alignment horizontal="right" vertical="center"/>
      <protection locked="0"/>
    </xf>
    <xf numFmtId="187" fontId="11" fillId="0" borderId="49" xfId="1" applyNumberFormat="1" applyFont="1" applyFill="1" applyBorder="1" applyAlignment="1" applyProtection="1">
      <alignment horizontal="right" vertical="center"/>
      <protection locked="0"/>
    </xf>
    <xf numFmtId="187" fontId="11" fillId="0" borderId="51" xfId="1" applyNumberFormat="1" applyFont="1" applyFill="1" applyBorder="1" applyAlignment="1" applyProtection="1">
      <alignment horizontal="right" vertical="center"/>
      <protection locked="0"/>
    </xf>
    <xf numFmtId="0" fontId="11" fillId="2" borderId="31" xfId="0" applyFont="1" applyFill="1" applyBorder="1" applyAlignment="1">
      <alignment horizontal="left" vertical="center"/>
    </xf>
    <xf numFmtId="0" fontId="0" fillId="2" borderId="31" xfId="0" applyFill="1" applyBorder="1" applyAlignment="1">
      <alignment horizontal="left" vertical="center"/>
    </xf>
    <xf numFmtId="0" fontId="11" fillId="0" borderId="69" xfId="0" applyFont="1" applyBorder="1" applyAlignment="1" applyProtection="1">
      <alignment horizontal="left" vertical="center"/>
      <protection locked="0"/>
    </xf>
    <xf numFmtId="0" fontId="11" fillId="0" borderId="31" xfId="0" applyFont="1" applyBorder="1" applyAlignment="1" applyProtection="1">
      <alignment horizontal="left" vertical="center"/>
      <protection locked="0"/>
    </xf>
    <xf numFmtId="0" fontId="11" fillId="0" borderId="65" xfId="0" applyFont="1" applyBorder="1" applyAlignment="1" applyProtection="1">
      <alignment horizontal="left" vertical="center"/>
      <protection locked="0"/>
    </xf>
    <xf numFmtId="0" fontId="11" fillId="2" borderId="175" xfId="0" applyFont="1" applyFill="1" applyBorder="1" applyAlignment="1">
      <alignment horizontal="left" vertical="center"/>
    </xf>
    <xf numFmtId="0" fontId="108" fillId="0" borderId="175" xfId="2" applyFont="1" applyBorder="1" applyAlignment="1" applyProtection="1">
      <alignment horizontal="left" vertical="center"/>
      <protection locked="0"/>
    </xf>
    <xf numFmtId="0" fontId="1" fillId="0" borderId="175" xfId="0" applyFont="1" applyBorder="1" applyAlignment="1" applyProtection="1">
      <alignment horizontal="left" vertical="center"/>
      <protection locked="0"/>
    </xf>
    <xf numFmtId="49" fontId="58" fillId="0" borderId="74" xfId="0" applyNumberFormat="1" applyFont="1" applyBorder="1" applyAlignment="1" applyProtection="1">
      <alignment horizontal="center" vertical="center"/>
      <protection locked="0"/>
    </xf>
    <xf numFmtId="0" fontId="10" fillId="2" borderId="45" xfId="1" applyFont="1" applyFill="1" applyBorder="1" applyAlignment="1" applyProtection="1">
      <alignment horizontal="right" vertical="center"/>
    </xf>
    <xf numFmtId="0" fontId="2" fillId="0" borderId="45" xfId="1" applyFont="1" applyBorder="1" applyAlignment="1" applyProtection="1">
      <alignment horizontal="right" vertical="center"/>
    </xf>
    <xf numFmtId="0" fontId="11" fillId="2" borderId="49" xfId="0" applyFont="1" applyFill="1" applyBorder="1" applyAlignment="1">
      <alignment horizontal="left" vertical="center"/>
    </xf>
    <xf numFmtId="0" fontId="65" fillId="0" borderId="50" xfId="2" applyFont="1" applyBorder="1" applyAlignment="1" applyProtection="1">
      <alignment horizontal="left" vertical="center"/>
      <protection locked="0"/>
    </xf>
    <xf numFmtId="0" fontId="57" fillId="0" borderId="49" xfId="0" applyFont="1" applyBorder="1" applyAlignment="1" applyProtection="1">
      <alignment horizontal="left" vertical="center"/>
      <protection locked="0"/>
    </xf>
    <xf numFmtId="0" fontId="57" fillId="0" borderId="51" xfId="0" applyFont="1" applyBorder="1" applyAlignment="1" applyProtection="1">
      <alignment horizontal="left" vertical="center"/>
      <protection locked="0"/>
    </xf>
    <xf numFmtId="0" fontId="11" fillId="2" borderId="34" xfId="1" applyFont="1" applyFill="1" applyBorder="1" applyAlignment="1" applyProtection="1">
      <alignment horizontal="left" vertical="center"/>
    </xf>
    <xf numFmtId="0" fontId="10" fillId="0" borderId="69" xfId="0" applyFont="1" applyBorder="1" applyAlignment="1" applyProtection="1">
      <alignment horizontal="left" vertical="center"/>
      <protection locked="0"/>
    </xf>
    <xf numFmtId="0" fontId="10" fillId="0" borderId="31" xfId="0" applyFont="1" applyBorder="1" applyAlignment="1" applyProtection="1">
      <alignment horizontal="left" vertical="center"/>
      <protection locked="0"/>
    </xf>
    <xf numFmtId="0" fontId="10" fillId="0" borderId="65" xfId="0" applyFont="1" applyBorder="1" applyAlignment="1" applyProtection="1">
      <alignment horizontal="left" vertical="center"/>
      <protection locked="0"/>
    </xf>
    <xf numFmtId="0" fontId="11" fillId="2" borderId="34" xfId="0" applyFont="1" applyFill="1" applyBorder="1" applyAlignment="1">
      <alignment horizontal="left" vertical="center" shrinkToFit="1"/>
    </xf>
    <xf numFmtId="0" fontId="0" fillId="0" borderId="34" xfId="0" applyBorder="1" applyAlignment="1">
      <alignment horizontal="left" vertical="center" shrinkToFit="1"/>
    </xf>
    <xf numFmtId="0" fontId="0" fillId="0" borderId="0" xfId="0" applyAlignment="1">
      <alignment horizontal="left" vertical="center" shrinkToFit="1"/>
    </xf>
    <xf numFmtId="0" fontId="11" fillId="0" borderId="24" xfId="0" applyFont="1" applyBorder="1" applyAlignment="1">
      <alignment horizontal="left" vertical="center"/>
    </xf>
    <xf numFmtId="0" fontId="0" fillId="0" borderId="24" xfId="0" applyBorder="1" applyAlignment="1">
      <alignment horizontal="left" vertical="center"/>
    </xf>
    <xf numFmtId="49" fontId="11" fillId="0" borderId="25" xfId="0" applyNumberFormat="1" applyFont="1" applyBorder="1" applyAlignment="1" applyProtection="1">
      <alignment horizontal="left" vertical="center"/>
    </xf>
    <xf numFmtId="49" fontId="11" fillId="0" borderId="24" xfId="0" applyNumberFormat="1" applyFont="1" applyBorder="1" applyAlignment="1" applyProtection="1">
      <alignment horizontal="left" vertical="center"/>
    </xf>
    <xf numFmtId="49" fontId="0" fillId="0" borderId="24" xfId="0" applyNumberFormat="1" applyBorder="1" applyAlignment="1" applyProtection="1">
      <alignment horizontal="left" vertical="center"/>
    </xf>
    <xf numFmtId="49" fontId="0" fillId="0" borderId="27" xfId="0" applyNumberFormat="1" applyBorder="1" applyAlignment="1" applyProtection="1">
      <alignment horizontal="left" vertical="center"/>
    </xf>
    <xf numFmtId="0" fontId="11" fillId="2" borderId="15" xfId="0" applyFont="1" applyFill="1" applyBorder="1" applyAlignment="1">
      <alignment horizontal="left" vertical="center"/>
    </xf>
    <xf numFmtId="0" fontId="11" fillId="0" borderId="15" xfId="0" applyFont="1" applyBorder="1" applyAlignment="1">
      <alignment horizontal="left" vertical="center"/>
    </xf>
    <xf numFmtId="0" fontId="0" fillId="0" borderId="15" xfId="0" applyBorder="1" applyAlignment="1">
      <alignment horizontal="left" vertical="center"/>
    </xf>
    <xf numFmtId="49" fontId="11" fillId="0" borderId="16" xfId="0" applyNumberFormat="1" applyFont="1" applyBorder="1" applyAlignment="1" applyProtection="1">
      <alignment horizontal="left" vertical="center"/>
    </xf>
    <xf numFmtId="49" fontId="11" fillId="0" borderId="15" xfId="0" applyNumberFormat="1" applyFont="1" applyBorder="1" applyAlignment="1" applyProtection="1">
      <alignment horizontal="left" vertical="center"/>
    </xf>
    <xf numFmtId="49" fontId="0" fillId="0" borderId="15" xfId="0" applyNumberFormat="1" applyBorder="1" applyAlignment="1" applyProtection="1">
      <alignment horizontal="left" vertical="center"/>
    </xf>
    <xf numFmtId="49" fontId="0" fillId="0" borderId="18" xfId="0" applyNumberFormat="1" applyBorder="1" applyAlignment="1" applyProtection="1">
      <alignment horizontal="left" vertical="center"/>
    </xf>
    <xf numFmtId="49" fontId="11" fillId="0" borderId="16"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49" fontId="0" fillId="0" borderId="18" xfId="0" applyNumberFormat="1" applyBorder="1" applyAlignment="1" applyProtection="1">
      <alignment horizontal="left" vertical="center"/>
      <protection locked="0"/>
    </xf>
    <xf numFmtId="49" fontId="11" fillId="0" borderId="16" xfId="0" applyNumberFormat="1" applyFont="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49" fontId="0" fillId="2" borderId="15" xfId="0" applyNumberFormat="1" applyFill="1" applyBorder="1" applyAlignment="1" applyProtection="1">
      <alignment horizontal="left" vertical="center"/>
      <protection hidden="1"/>
    </xf>
    <xf numFmtId="0" fontId="11" fillId="2" borderId="71" xfId="0" applyFont="1" applyFill="1" applyBorder="1" applyAlignment="1">
      <alignment horizontal="left" vertical="center"/>
    </xf>
    <xf numFmtId="0" fontId="11" fillId="0" borderId="71" xfId="0" applyFont="1" applyBorder="1" applyAlignment="1">
      <alignment horizontal="left" vertical="center"/>
    </xf>
    <xf numFmtId="0" fontId="0" fillId="0" borderId="71" xfId="0" applyBorder="1" applyAlignment="1">
      <alignment horizontal="left" vertical="center"/>
    </xf>
    <xf numFmtId="0" fontId="0" fillId="0" borderId="41" xfId="0" applyBorder="1" applyAlignment="1">
      <alignment horizontal="left" vertical="center"/>
    </xf>
    <xf numFmtId="0" fontId="0" fillId="12" borderId="0" xfId="0" applyFill="1" applyAlignment="1">
      <alignment vertical="center"/>
    </xf>
    <xf numFmtId="0" fontId="10" fillId="2" borderId="46" xfId="0" applyFont="1" applyFill="1" applyBorder="1" applyAlignment="1">
      <alignment horizontal="left" vertical="center"/>
    </xf>
    <xf numFmtId="0" fontId="0" fillId="0" borderId="45" xfId="0" applyBorder="1" applyAlignment="1">
      <alignment horizontal="left" vertical="center"/>
    </xf>
    <xf numFmtId="0" fontId="11" fillId="0" borderId="52" xfId="0" applyFont="1" applyBorder="1" applyAlignment="1" applyProtection="1">
      <alignment horizontal="left" vertical="center"/>
      <protection locked="0"/>
    </xf>
    <xf numFmtId="0" fontId="11" fillId="0" borderId="41" xfId="0" applyFont="1" applyBorder="1" applyAlignment="1" applyProtection="1">
      <alignment horizontal="left" vertical="center"/>
      <protection locked="0"/>
    </xf>
    <xf numFmtId="0" fontId="11" fillId="0" borderId="53" xfId="0" applyFont="1" applyBorder="1" applyAlignment="1" applyProtection="1">
      <alignment horizontal="left" vertical="center"/>
      <protection locked="0"/>
    </xf>
    <xf numFmtId="0" fontId="11" fillId="2" borderId="34" xfId="0" applyFont="1" applyFill="1" applyBorder="1" applyAlignment="1">
      <alignment horizontal="left" vertical="center"/>
    </xf>
    <xf numFmtId="0" fontId="10" fillId="2" borderId="45" xfId="0" applyFont="1" applyFill="1" applyBorder="1" applyAlignment="1">
      <alignment horizontal="left" vertical="center"/>
    </xf>
    <xf numFmtId="0" fontId="11" fillId="0" borderId="41" xfId="1" applyFont="1" applyFill="1" applyBorder="1" applyAlignment="1" applyProtection="1">
      <alignment horizontal="center" vertical="center"/>
      <protection locked="0"/>
    </xf>
    <xf numFmtId="0" fontId="10" fillId="2" borderId="45" xfId="0" applyFont="1" applyFill="1" applyBorder="1" applyAlignment="1">
      <alignment horizontal="right" vertical="center"/>
    </xf>
    <xf numFmtId="0" fontId="0" fillId="0" borderId="45" xfId="0" applyBorder="1" applyAlignment="1">
      <alignment horizontal="right" vertical="center"/>
    </xf>
    <xf numFmtId="0" fontId="0" fillId="0" borderId="34" xfId="0" applyBorder="1" applyAlignment="1">
      <alignment horizontal="left" vertical="center"/>
    </xf>
    <xf numFmtId="0" fontId="56" fillId="2" borderId="20" xfId="0" applyFont="1" applyFill="1" applyBorder="1" applyAlignment="1" applyProtection="1">
      <alignment horizontal="left" vertical="center" shrinkToFit="1"/>
    </xf>
    <xf numFmtId="0" fontId="0" fillId="0" borderId="41" xfId="0" applyBorder="1" applyAlignment="1">
      <alignment horizontal="left" vertical="center" shrinkToFit="1"/>
    </xf>
    <xf numFmtId="0" fontId="59" fillId="0" borderId="41" xfId="0" applyFont="1" applyFill="1" applyBorder="1" applyAlignment="1" applyProtection="1">
      <alignment horizontal="center" vertical="center"/>
      <protection locked="0"/>
    </xf>
    <xf numFmtId="0" fontId="2" fillId="9" borderId="3" xfId="1" applyFont="1" applyFill="1" applyBorder="1" applyAlignment="1" applyProtection="1">
      <alignment horizontal="left" vertical="center"/>
    </xf>
    <xf numFmtId="0" fontId="2" fillId="3" borderId="3" xfId="1" applyFont="1" applyFill="1" applyBorder="1" applyAlignment="1" applyProtection="1">
      <alignment horizontal="left" vertical="center"/>
    </xf>
    <xf numFmtId="0" fontId="11" fillId="2" borderId="20" xfId="1" applyFont="1" applyFill="1" applyBorder="1" applyAlignment="1" applyProtection="1">
      <alignment horizontal="left" vertical="center" wrapText="1"/>
    </xf>
    <xf numFmtId="0" fontId="11" fillId="0" borderId="0" xfId="1" applyFont="1" applyFill="1" applyBorder="1" applyAlignment="1" applyProtection="1">
      <alignment horizontal="left" vertical="center"/>
      <protection locked="0"/>
    </xf>
    <xf numFmtId="0" fontId="11" fillId="0" borderId="29" xfId="1" applyFont="1" applyFill="1" applyBorder="1" applyAlignment="1" applyProtection="1">
      <alignment horizontal="left" vertical="center"/>
      <protection locked="0"/>
    </xf>
    <xf numFmtId="0" fontId="19" fillId="0" borderId="0" xfId="1" applyFont="1" applyFill="1" applyBorder="1" applyAlignment="1" applyProtection="1">
      <alignment horizontal="center" vertical="center" wrapText="1"/>
    </xf>
    <xf numFmtId="0" fontId="11" fillId="2" borderId="49" xfId="1" applyFont="1" applyFill="1" applyBorder="1" applyAlignment="1" applyProtection="1">
      <alignment horizontal="left" vertical="center"/>
      <protection hidden="1"/>
    </xf>
    <xf numFmtId="0" fontId="110" fillId="0" borderId="0" xfId="2" applyFont="1" applyAlignment="1" applyProtection="1">
      <alignment horizontal="center" vertical="center"/>
      <protection hidden="1"/>
    </xf>
    <xf numFmtId="49" fontId="47" fillId="0" borderId="52" xfId="0" applyNumberFormat="1" applyFont="1" applyFill="1" applyBorder="1" applyAlignment="1" applyProtection="1">
      <alignment horizontal="center" vertical="center"/>
      <protection locked="0"/>
    </xf>
    <xf numFmtId="49" fontId="47" fillId="0" borderId="41" xfId="0" applyNumberFormat="1" applyFont="1" applyFill="1" applyBorder="1" applyAlignment="1" applyProtection="1">
      <alignment horizontal="center" vertical="center"/>
      <protection locked="0"/>
    </xf>
    <xf numFmtId="0" fontId="104" fillId="0" borderId="41" xfId="0" applyFont="1" applyFill="1" applyBorder="1" applyAlignment="1" applyProtection="1">
      <alignment horizontal="center" vertical="center"/>
      <protection locked="0"/>
    </xf>
    <xf numFmtId="189" fontId="4" fillId="0" borderId="41" xfId="0" applyNumberFormat="1" applyFont="1" applyFill="1" applyBorder="1" applyAlignment="1" applyProtection="1">
      <alignment horizontal="center" vertical="center"/>
      <protection locked="0"/>
    </xf>
    <xf numFmtId="189" fontId="104" fillId="0" borderId="41" xfId="0" applyNumberFormat="1" applyFont="1" applyFill="1" applyBorder="1" applyAlignment="1" applyProtection="1">
      <alignment horizontal="center" vertical="center"/>
      <protection locked="0"/>
    </xf>
    <xf numFmtId="49" fontId="47" fillId="2" borderId="52" xfId="0" applyNumberFormat="1" applyFont="1" applyFill="1" applyBorder="1" applyAlignment="1" applyProtection="1">
      <alignment horizontal="center" vertical="center"/>
    </xf>
    <xf numFmtId="0" fontId="0" fillId="0" borderId="41" xfId="0" applyBorder="1" applyAlignment="1" applyProtection="1">
      <alignment horizontal="center" vertical="center"/>
    </xf>
    <xf numFmtId="49" fontId="11" fillId="0" borderId="107" xfId="0" applyNumberFormat="1" applyFont="1" applyBorder="1" applyAlignment="1" applyProtection="1">
      <alignment horizontal="left" vertical="center"/>
      <protection locked="0"/>
    </xf>
    <xf numFmtId="49" fontId="11" fillId="0" borderId="71" xfId="0" applyNumberFormat="1" applyFont="1" applyBorder="1" applyAlignment="1" applyProtection="1">
      <alignment horizontal="left" vertical="center"/>
      <protection locked="0"/>
    </xf>
    <xf numFmtId="49" fontId="11" fillId="0" borderId="70" xfId="0" applyNumberFormat="1" applyFont="1" applyBorder="1" applyAlignment="1" applyProtection="1">
      <alignment horizontal="left" vertical="center"/>
      <protection locked="0"/>
    </xf>
    <xf numFmtId="0" fontId="6" fillId="2" borderId="0" xfId="0" applyFont="1" applyFill="1" applyBorder="1" applyAlignment="1" applyProtection="1">
      <alignment horizontal="left" vertical="center"/>
    </xf>
    <xf numFmtId="0" fontId="6" fillId="2" borderId="0" xfId="0" applyFont="1" applyFill="1" applyBorder="1" applyAlignment="1">
      <alignment horizontal="left" vertical="center"/>
    </xf>
    <xf numFmtId="0" fontId="11" fillId="2" borderId="29" xfId="1" applyFont="1" applyFill="1" applyBorder="1" applyAlignment="1" applyProtection="1">
      <alignment vertical="center"/>
    </xf>
    <xf numFmtId="0" fontId="2" fillId="8" borderId="3" xfId="1" applyFont="1" applyFill="1" applyBorder="1" applyAlignment="1" applyProtection="1">
      <alignment horizontal="left" vertical="center"/>
    </xf>
    <xf numFmtId="0" fontId="11" fillId="0" borderId="31" xfId="0" applyFont="1" applyBorder="1" applyAlignment="1">
      <alignment horizontal="left" vertical="center"/>
    </xf>
    <xf numFmtId="0" fontId="59" fillId="2" borderId="41" xfId="0" applyFont="1" applyFill="1" applyBorder="1" applyAlignment="1">
      <alignment horizontal="center" vertical="center" shrinkToFit="1"/>
    </xf>
    <xf numFmtId="0" fontId="0" fillId="0" borderId="41" xfId="0" applyBorder="1" applyAlignment="1">
      <alignment vertical="center" shrinkToFit="1"/>
    </xf>
    <xf numFmtId="0" fontId="0" fillId="0" borderId="12" xfId="0" applyBorder="1" applyAlignment="1">
      <alignment vertical="center" shrinkToFit="1"/>
    </xf>
    <xf numFmtId="0" fontId="2" fillId="10" borderId="20" xfId="1" applyFont="1" applyFill="1" applyBorder="1" applyAlignment="1" applyProtection="1">
      <alignment horizontal="left" vertical="center"/>
    </xf>
    <xf numFmtId="0" fontId="2" fillId="10" borderId="41" xfId="1" applyFont="1" applyFill="1" applyBorder="1" applyAlignment="1">
      <alignment horizontal="left" vertical="center"/>
    </xf>
    <xf numFmtId="0" fontId="2" fillId="10" borderId="12" xfId="1" applyFont="1" applyFill="1" applyBorder="1" applyAlignment="1">
      <alignment horizontal="left" vertical="center"/>
    </xf>
    <xf numFmtId="0" fontId="11" fillId="2" borderId="55" xfId="1" applyFont="1" applyFill="1" applyBorder="1" applyAlignment="1">
      <alignment horizontal="center" vertical="center"/>
    </xf>
    <xf numFmtId="0" fontId="11" fillId="2" borderId="61" xfId="1" applyFont="1" applyFill="1" applyBorder="1" applyAlignment="1">
      <alignment horizontal="center" vertical="center"/>
    </xf>
    <xf numFmtId="0" fontId="11" fillId="0" borderId="144" xfId="1" applyFont="1" applyFill="1" applyBorder="1" applyAlignment="1" applyProtection="1">
      <alignment horizontal="left" vertical="center" wrapText="1"/>
      <protection locked="0"/>
    </xf>
    <xf numFmtId="0" fontId="11" fillId="0" borderId="64" xfId="1" applyFont="1" applyFill="1" applyBorder="1" applyAlignment="1" applyProtection="1">
      <alignment horizontal="left" vertical="center" wrapText="1"/>
      <protection locked="0"/>
    </xf>
    <xf numFmtId="0" fontId="11" fillId="0" borderId="64" xfId="1" applyFont="1" applyFill="1" applyBorder="1" applyAlignment="1" applyProtection="1">
      <alignment horizontal="left" vertical="center"/>
      <protection locked="0"/>
    </xf>
    <xf numFmtId="0" fontId="11" fillId="0" borderId="63" xfId="1" applyFont="1" applyFill="1" applyBorder="1" applyAlignment="1" applyProtection="1">
      <alignment horizontal="left" vertical="center"/>
      <protection locked="0"/>
    </xf>
    <xf numFmtId="0" fontId="11" fillId="0" borderId="145" xfId="1" applyFont="1" applyFill="1" applyBorder="1" applyAlignment="1" applyProtection="1">
      <alignment horizontal="left" vertical="center"/>
      <protection locked="0"/>
    </xf>
    <xf numFmtId="0" fontId="6" fillId="2" borderId="41" xfId="0" applyFont="1" applyFill="1" applyBorder="1" applyAlignment="1">
      <alignment horizontal="left" vertical="center" shrinkToFit="1"/>
    </xf>
    <xf numFmtId="0" fontId="11" fillId="2" borderId="0" xfId="0" applyFont="1" applyFill="1" applyBorder="1" applyAlignment="1" applyProtection="1">
      <alignment horizontal="center" vertical="center"/>
    </xf>
    <xf numFmtId="0" fontId="11" fillId="2" borderId="71" xfId="0" applyFont="1" applyFill="1" applyBorder="1" applyAlignment="1" applyProtection="1">
      <alignment horizontal="center" vertical="center"/>
    </xf>
    <xf numFmtId="0" fontId="11" fillId="2" borderId="15" xfId="1" applyFont="1" applyFill="1" applyBorder="1" applyAlignment="1">
      <alignment horizontal="left" vertical="center"/>
    </xf>
    <xf numFmtId="0" fontId="2" fillId="0" borderId="15" xfId="1" applyBorder="1" applyAlignment="1">
      <alignment horizontal="left" vertical="center"/>
    </xf>
    <xf numFmtId="0" fontId="2" fillId="0" borderId="18" xfId="1" applyBorder="1" applyAlignment="1">
      <alignment horizontal="left" vertical="center"/>
    </xf>
    <xf numFmtId="0" fontId="11" fillId="2" borderId="55" xfId="0" applyFont="1" applyFill="1" applyBorder="1" applyAlignment="1" applyProtection="1">
      <alignment horizontal="center" vertical="center"/>
    </xf>
    <xf numFmtId="49" fontId="2" fillId="0" borderId="17" xfId="1" applyNumberFormat="1" applyBorder="1" applyAlignment="1" applyProtection="1">
      <alignment horizontal="center" vertical="center"/>
      <protection locked="0"/>
    </xf>
    <xf numFmtId="0" fontId="11" fillId="2" borderId="41" xfId="1" applyFont="1" applyFill="1" applyBorder="1" applyAlignment="1">
      <alignment vertical="center"/>
    </xf>
    <xf numFmtId="0" fontId="57" fillId="0" borderId="41" xfId="0" applyFont="1" applyBorder="1" applyAlignment="1">
      <alignment vertical="center"/>
    </xf>
    <xf numFmtId="0" fontId="11" fillId="2" borderId="15" xfId="1" applyFont="1" applyFill="1" applyBorder="1" applyAlignment="1">
      <alignment horizontal="left" vertical="center" shrinkToFit="1"/>
    </xf>
    <xf numFmtId="0" fontId="2" fillId="0" borderId="15" xfId="1" applyBorder="1" applyAlignment="1">
      <alignment horizontal="left" vertical="center" shrinkToFit="1"/>
    </xf>
    <xf numFmtId="0" fontId="2" fillId="0" borderId="18" xfId="1" applyBorder="1" applyAlignment="1">
      <alignment horizontal="left" vertical="center" shrinkToFit="1"/>
    </xf>
    <xf numFmtId="0" fontId="2" fillId="0" borderId="41" xfId="1" applyBorder="1" applyAlignment="1">
      <alignment horizontal="left" vertical="center"/>
    </xf>
    <xf numFmtId="0" fontId="11" fillId="0" borderId="25" xfId="1" applyFont="1" applyFill="1" applyBorder="1" applyAlignment="1" applyProtection="1">
      <alignment horizontal="left" vertical="center"/>
      <protection locked="0"/>
    </xf>
    <xf numFmtId="0" fontId="11" fillId="0" borderId="24" xfId="1" applyFont="1" applyFill="1" applyBorder="1" applyAlignment="1" applyProtection="1">
      <alignment horizontal="left" vertical="center"/>
      <protection locked="0"/>
    </xf>
    <xf numFmtId="0" fontId="11" fillId="0" borderId="24" xfId="1" applyFont="1" applyBorder="1" applyAlignment="1" applyProtection="1">
      <alignment horizontal="left" vertical="center"/>
      <protection locked="0"/>
    </xf>
    <xf numFmtId="0" fontId="11" fillId="0" borderId="27" xfId="1" applyFont="1" applyBorder="1" applyAlignment="1" applyProtection="1">
      <alignment horizontal="left" vertical="center"/>
      <protection locked="0"/>
    </xf>
    <xf numFmtId="0" fontId="11" fillId="0" borderId="69" xfId="1" applyFont="1" applyFill="1" applyBorder="1" applyAlignment="1" applyProtection="1">
      <alignment horizontal="left" vertical="center"/>
      <protection locked="0"/>
    </xf>
    <xf numFmtId="0" fontId="11" fillId="0" borderId="31" xfId="1" applyFont="1" applyFill="1" applyBorder="1" applyAlignment="1" applyProtection="1">
      <alignment horizontal="left" vertical="center"/>
      <protection locked="0"/>
    </xf>
    <xf numFmtId="0" fontId="11" fillId="0" borderId="31" xfId="1" applyFont="1" applyBorder="1" applyAlignment="1" applyProtection="1">
      <alignment horizontal="left" vertical="center"/>
      <protection locked="0"/>
    </xf>
    <xf numFmtId="0" fontId="11" fillId="0" borderId="65" xfId="1" applyFont="1" applyBorder="1" applyAlignment="1" applyProtection="1">
      <alignment horizontal="left" vertical="center"/>
      <protection locked="0"/>
    </xf>
    <xf numFmtId="0" fontId="11" fillId="2" borderId="71" xfId="1" applyFont="1" applyFill="1" applyBorder="1" applyAlignment="1">
      <alignment horizontal="center" vertical="center"/>
    </xf>
    <xf numFmtId="0" fontId="11" fillId="2" borderId="70" xfId="1" applyFont="1" applyFill="1" applyBorder="1" applyAlignment="1">
      <alignment horizontal="center" vertical="center"/>
    </xf>
    <xf numFmtId="0" fontId="11" fillId="0" borderId="142" xfId="1" applyFont="1" applyBorder="1" applyAlignment="1" applyProtection="1">
      <alignment horizontal="left" vertical="center"/>
      <protection locked="0"/>
    </xf>
    <xf numFmtId="0" fontId="11" fillId="0" borderId="67" xfId="1" applyFont="1" applyBorder="1" applyAlignment="1" applyProtection="1">
      <alignment horizontal="left" vertical="center"/>
      <protection locked="0"/>
    </xf>
    <xf numFmtId="0" fontId="11" fillId="0" borderId="66" xfId="1" applyFont="1" applyBorder="1" applyAlignment="1" applyProtection="1">
      <alignment horizontal="left" vertical="center"/>
      <protection locked="0"/>
    </xf>
    <xf numFmtId="0" fontId="11" fillId="0" borderId="143" xfId="1" applyFont="1" applyBorder="1" applyAlignment="1" applyProtection="1">
      <alignment horizontal="left" vertical="center"/>
      <protection locked="0"/>
    </xf>
    <xf numFmtId="0" fontId="11" fillId="2" borderId="31" xfId="1" applyFont="1" applyFill="1" applyBorder="1" applyAlignment="1">
      <alignment horizontal="left" vertical="center" shrinkToFit="1"/>
    </xf>
    <xf numFmtId="0" fontId="2" fillId="0" borderId="31" xfId="1" applyBorder="1" applyAlignment="1">
      <alignment horizontal="left" vertical="center" shrinkToFit="1"/>
    </xf>
    <xf numFmtId="0" fontId="2" fillId="0" borderId="65" xfId="1" applyBorder="1" applyAlignment="1">
      <alignment horizontal="left" vertical="center" shrinkToFit="1"/>
    </xf>
    <xf numFmtId="0" fontId="11" fillId="2" borderId="24" xfId="1" applyFont="1" applyFill="1" applyBorder="1" applyAlignment="1">
      <alignment horizontal="left" vertical="center"/>
    </xf>
    <xf numFmtId="0" fontId="2" fillId="2" borderId="24" xfId="1" applyFill="1" applyBorder="1" applyAlignment="1">
      <alignment horizontal="left" vertical="center"/>
    </xf>
    <xf numFmtId="0" fontId="2" fillId="2" borderId="27" xfId="1" applyFill="1" applyBorder="1" applyAlignment="1">
      <alignment horizontal="left" vertical="center"/>
    </xf>
    <xf numFmtId="0" fontId="10" fillId="2" borderId="29" xfId="1" applyFont="1" applyFill="1" applyBorder="1" applyAlignment="1">
      <alignment horizontal="right" vertical="center"/>
    </xf>
    <xf numFmtId="0" fontId="2" fillId="0" borderId="29" xfId="1" applyBorder="1" applyAlignment="1">
      <alignment horizontal="right" vertical="center"/>
    </xf>
    <xf numFmtId="0" fontId="2" fillId="2" borderId="55" xfId="1" applyFill="1" applyBorder="1" applyAlignment="1">
      <alignment vertical="center" shrinkToFit="1"/>
    </xf>
    <xf numFmtId="0" fontId="2" fillId="2" borderId="101" xfId="1" applyFont="1" applyFill="1" applyBorder="1" applyAlignment="1">
      <alignment horizontal="center" vertical="center"/>
    </xf>
    <xf numFmtId="49" fontId="58" fillId="0" borderId="148" xfId="0" applyNumberFormat="1" applyFont="1" applyBorder="1" applyAlignment="1" applyProtection="1">
      <alignment horizontal="center" vertical="center"/>
      <protection locked="0"/>
    </xf>
    <xf numFmtId="49" fontId="58" fillId="0" borderId="140" xfId="0" applyNumberFormat="1" applyFont="1" applyBorder="1" applyAlignment="1" applyProtection="1">
      <alignment horizontal="center" vertical="center"/>
      <protection locked="0"/>
    </xf>
    <xf numFmtId="49" fontId="58" fillId="0" borderId="149" xfId="0" applyNumberFormat="1" applyFont="1" applyBorder="1" applyAlignment="1" applyProtection="1">
      <alignment horizontal="center" vertical="center"/>
      <protection locked="0"/>
    </xf>
    <xf numFmtId="0" fontId="11" fillId="2" borderId="31" xfId="1" applyFont="1" applyFill="1" applyBorder="1" applyAlignment="1">
      <alignment horizontal="center" vertical="center"/>
    </xf>
    <xf numFmtId="0" fontId="11" fillId="2" borderId="65" xfId="1" applyFont="1" applyFill="1" applyBorder="1" applyAlignment="1">
      <alignment horizontal="center" vertical="center"/>
    </xf>
    <xf numFmtId="0" fontId="11" fillId="2" borderId="52" xfId="1" applyFont="1" applyFill="1" applyBorder="1" applyAlignment="1" applyProtection="1">
      <alignment horizontal="center" vertical="center"/>
      <protection hidden="1"/>
    </xf>
    <xf numFmtId="0" fontId="11" fillId="2" borderId="31" xfId="1" applyFont="1" applyFill="1" applyBorder="1" applyAlignment="1">
      <alignment horizontal="left" vertical="center"/>
    </xf>
    <xf numFmtId="0" fontId="2" fillId="0" borderId="31" xfId="1" applyBorder="1" applyAlignment="1">
      <alignment horizontal="left" vertical="center"/>
    </xf>
    <xf numFmtId="0" fontId="2" fillId="0" borderId="65" xfId="1" applyBorder="1" applyAlignment="1">
      <alignment horizontal="left" vertical="center"/>
    </xf>
    <xf numFmtId="0" fontId="11" fillId="0" borderId="16" xfId="0" applyFont="1" applyFill="1"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11" fillId="2" borderId="49" xfId="1" applyFont="1" applyFill="1" applyBorder="1" applyAlignment="1" applyProtection="1">
      <alignment horizontal="left" vertical="center"/>
    </xf>
    <xf numFmtId="0" fontId="11" fillId="2" borderId="0" xfId="1" applyFont="1" applyFill="1" applyAlignment="1">
      <alignment horizontal="left" vertical="center"/>
    </xf>
    <xf numFmtId="0" fontId="2" fillId="2" borderId="27" xfId="1" applyFont="1" applyFill="1" applyBorder="1" applyAlignment="1">
      <alignment horizontal="left" vertical="center"/>
    </xf>
    <xf numFmtId="49" fontId="11" fillId="0" borderId="69" xfId="0" applyNumberFormat="1" applyFont="1" applyFill="1" applyBorder="1" applyAlignment="1" applyProtection="1">
      <alignment horizontal="center" vertical="center"/>
      <protection locked="0"/>
    </xf>
    <xf numFmtId="49" fontId="11" fillId="0" borderId="31" xfId="0" applyNumberFormat="1" applyFont="1" applyFill="1"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2" fillId="0" borderId="15" xfId="1" applyFont="1" applyFill="1" applyBorder="1" applyAlignment="1" applyProtection="1">
      <alignment horizontal="left" vertical="center" wrapText="1"/>
      <protection locked="0"/>
    </xf>
    <xf numFmtId="0" fontId="2" fillId="0" borderId="18" xfId="1" applyFont="1" applyFill="1" applyBorder="1" applyAlignment="1" applyProtection="1">
      <alignment horizontal="left" vertical="center" wrapText="1"/>
      <protection locked="0"/>
    </xf>
    <xf numFmtId="49" fontId="58" fillId="0" borderId="141" xfId="0" applyNumberFormat="1" applyFont="1" applyBorder="1" applyAlignment="1" applyProtection="1">
      <alignment horizontal="center" vertical="center"/>
      <protection locked="0"/>
    </xf>
    <xf numFmtId="0" fontId="2" fillId="0" borderId="24" xfId="1" applyBorder="1" applyAlignment="1" applyProtection="1">
      <alignment horizontal="center" vertical="center"/>
      <protection locked="0"/>
    </xf>
    <xf numFmtId="0" fontId="2" fillId="2" borderId="34" xfId="1" applyFont="1" applyFill="1" applyBorder="1" applyAlignment="1">
      <alignment horizontal="center" vertical="center"/>
    </xf>
    <xf numFmtId="0" fontId="2" fillId="0" borderId="15" xfId="1" applyBorder="1" applyAlignment="1" applyProtection="1">
      <alignment horizontal="center" vertical="center"/>
      <protection locked="0"/>
    </xf>
    <xf numFmtId="49" fontId="11" fillId="0" borderId="16" xfId="1" applyNumberFormat="1" applyFont="1" applyBorder="1" applyAlignment="1" applyProtection="1">
      <alignment horizontal="center" vertical="center"/>
      <protection locked="0"/>
    </xf>
    <xf numFmtId="49" fontId="11" fillId="0" borderId="15" xfId="1" applyNumberFormat="1" applyFont="1" applyBorder="1" applyAlignment="1" applyProtection="1">
      <alignment horizontal="center" vertical="center"/>
      <protection locked="0"/>
    </xf>
    <xf numFmtId="49" fontId="11" fillId="0" borderId="18" xfId="1" applyNumberFormat="1" applyFont="1" applyBorder="1" applyAlignment="1" applyProtection="1">
      <alignment horizontal="center" vertical="center"/>
      <protection locked="0"/>
    </xf>
    <xf numFmtId="49" fontId="11" fillId="0" borderId="16" xfId="0" applyNumberFormat="1" applyFont="1" applyFill="1"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1" fillId="0" borderId="146" xfId="1" applyFont="1" applyBorder="1" applyAlignment="1" applyProtection="1">
      <alignment horizontal="left" vertical="center" wrapText="1"/>
      <protection locked="0"/>
    </xf>
    <xf numFmtId="0" fontId="11" fillId="0" borderId="57" xfId="1" applyFont="1" applyBorder="1" applyAlignment="1" applyProtection="1">
      <alignment horizontal="left" vertical="center" wrapText="1"/>
      <protection locked="0"/>
    </xf>
    <xf numFmtId="0" fontId="11" fillId="0" borderId="57" xfId="1" applyFont="1" applyBorder="1" applyAlignment="1" applyProtection="1">
      <alignment horizontal="left" vertical="center"/>
      <protection locked="0"/>
    </xf>
    <xf numFmtId="0" fontId="11" fillId="0" borderId="56" xfId="1" applyFont="1" applyBorder="1" applyAlignment="1" applyProtection="1">
      <alignment horizontal="left" vertical="center"/>
      <protection locked="0"/>
    </xf>
    <xf numFmtId="0" fontId="11" fillId="0" borderId="147" xfId="1" applyFont="1" applyBorder="1" applyAlignment="1" applyProtection="1">
      <alignment horizontal="left" vertical="center"/>
      <protection locked="0"/>
    </xf>
    <xf numFmtId="0" fontId="11" fillId="0" borderId="15" xfId="0" applyFont="1" applyFill="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11" fillId="0" borderId="16" xfId="1" applyFont="1" applyBorder="1" applyAlignment="1" applyProtection="1">
      <alignment horizontal="left" vertical="center"/>
      <protection locked="0"/>
    </xf>
    <xf numFmtId="0" fontId="11" fillId="0" borderId="15" xfId="1" applyFont="1" applyBorder="1" applyAlignment="1" applyProtection="1">
      <alignment horizontal="left" vertical="center"/>
      <protection locked="0"/>
    </xf>
    <xf numFmtId="0" fontId="11" fillId="0" borderId="18" xfId="1" applyFont="1" applyBorder="1" applyAlignment="1" applyProtection="1">
      <alignment horizontal="left" vertical="center"/>
      <protection locked="0"/>
    </xf>
    <xf numFmtId="0" fontId="11" fillId="0" borderId="27" xfId="1" applyFont="1" applyFill="1" applyBorder="1" applyAlignment="1" applyProtection="1">
      <alignment horizontal="left" vertical="center"/>
      <protection locked="0"/>
    </xf>
    <xf numFmtId="49" fontId="11" fillId="0" borderId="69" xfId="1" applyNumberFormat="1" applyFont="1" applyBorder="1" applyAlignment="1" applyProtection="1">
      <alignment horizontal="center" vertical="center"/>
      <protection locked="0"/>
    </xf>
    <xf numFmtId="49" fontId="11" fillId="0" borderId="31" xfId="1" applyNumberFormat="1" applyFont="1" applyBorder="1" applyAlignment="1" applyProtection="1">
      <alignment horizontal="center" vertical="center"/>
      <protection locked="0"/>
    </xf>
    <xf numFmtId="49" fontId="11" fillId="0" borderId="65" xfId="1" applyNumberFormat="1" applyFont="1" applyBorder="1" applyAlignment="1" applyProtection="1">
      <alignment horizontal="center" vertical="center"/>
      <protection locked="0"/>
    </xf>
    <xf numFmtId="0" fontId="11" fillId="0" borderId="16" xfId="0" applyFont="1" applyFill="1" applyBorder="1" applyAlignment="1" applyProtection="1">
      <alignment horizontal="left" vertical="center" wrapText="1"/>
      <protection locked="0"/>
    </xf>
    <xf numFmtId="49" fontId="58" fillId="0" borderId="150" xfId="0" applyNumberFormat="1" applyFont="1" applyBorder="1" applyAlignment="1" applyProtection="1">
      <alignment horizontal="center" vertical="center"/>
      <protection locked="0"/>
    </xf>
    <xf numFmtId="49" fontId="58" fillId="0" borderId="139" xfId="0" applyNumberFormat="1" applyFont="1" applyBorder="1" applyAlignment="1" applyProtection="1">
      <alignment horizontal="center" vertical="center"/>
      <protection locked="0"/>
    </xf>
    <xf numFmtId="0" fontId="11" fillId="0" borderId="15" xfId="0" applyFont="1" applyFill="1" applyBorder="1" applyAlignment="1" applyProtection="1">
      <alignment horizontal="left" vertical="center" wrapText="1"/>
      <protection locked="0"/>
    </xf>
    <xf numFmtId="0" fontId="11" fillId="0" borderId="18" xfId="0" applyFont="1" applyFill="1" applyBorder="1" applyAlignment="1" applyProtection="1">
      <alignment horizontal="left" vertical="center"/>
      <protection locked="0"/>
    </xf>
    <xf numFmtId="49" fontId="58" fillId="0" borderId="101" xfId="0" applyNumberFormat="1" applyFont="1" applyBorder="1" applyAlignment="1" applyProtection="1">
      <alignment horizontal="center" vertical="center"/>
      <protection locked="0"/>
    </xf>
    <xf numFmtId="0" fontId="58" fillId="2" borderId="69" xfId="0" applyFont="1" applyFill="1" applyBorder="1" applyAlignment="1">
      <alignment horizontal="center" vertical="center"/>
    </xf>
    <xf numFmtId="0" fontId="58" fillId="2" borderId="31" xfId="0" applyFont="1" applyFill="1" applyBorder="1" applyAlignment="1">
      <alignment horizontal="center" vertical="center"/>
    </xf>
    <xf numFmtId="0" fontId="58" fillId="2" borderId="65" xfId="0" applyFont="1" applyFill="1" applyBorder="1" applyAlignment="1">
      <alignment horizontal="center" vertical="center"/>
    </xf>
    <xf numFmtId="0" fontId="58" fillId="2" borderId="101" xfId="0" applyFont="1" applyFill="1" applyBorder="1" applyAlignment="1">
      <alignment horizontal="center" vertical="center"/>
    </xf>
    <xf numFmtId="49" fontId="11" fillId="0" borderId="15" xfId="0" applyNumberFormat="1" applyFont="1" applyFill="1" applyBorder="1" applyAlignment="1" applyProtection="1">
      <alignment horizontal="center" vertical="center"/>
      <protection locked="0"/>
    </xf>
    <xf numFmtId="0" fontId="2" fillId="2" borderId="17" xfId="1" applyFill="1" applyBorder="1" applyAlignment="1">
      <alignment horizontal="center" vertical="center"/>
    </xf>
    <xf numFmtId="0" fontId="11" fillId="2" borderId="7" xfId="1" applyFont="1" applyFill="1" applyBorder="1" applyAlignment="1">
      <alignment horizontal="left" vertical="center" shrinkToFit="1"/>
    </xf>
    <xf numFmtId="0" fontId="2" fillId="0" borderId="7" xfId="1" applyBorder="1" applyAlignment="1">
      <alignment horizontal="left" vertical="center" shrinkToFit="1"/>
    </xf>
    <xf numFmtId="0" fontId="2" fillId="0" borderId="10" xfId="1" applyBorder="1" applyAlignment="1">
      <alignment horizontal="left" vertical="center" shrinkToFit="1"/>
    </xf>
    <xf numFmtId="49" fontId="2" fillId="0" borderId="10" xfId="1" applyNumberFormat="1" applyBorder="1" applyAlignment="1" applyProtection="1">
      <alignment horizontal="center" vertical="center"/>
      <protection locked="0"/>
    </xf>
    <xf numFmtId="49" fontId="2" fillId="0" borderId="9" xfId="1" applyNumberFormat="1" applyBorder="1" applyAlignment="1" applyProtection="1">
      <alignment horizontal="center" vertical="center"/>
      <protection locked="0"/>
    </xf>
    <xf numFmtId="0" fontId="11" fillId="2" borderId="71" xfId="0" applyFont="1" applyFill="1" applyBorder="1" applyAlignment="1" applyProtection="1">
      <alignment horizontal="left" vertical="center"/>
    </xf>
    <xf numFmtId="0" fontId="11" fillId="2" borderId="0" xfId="0" applyFont="1" applyFill="1" applyBorder="1" applyAlignment="1" applyProtection="1">
      <alignment horizontal="left" vertical="center"/>
    </xf>
    <xf numFmtId="0" fontId="11" fillId="2" borderId="55" xfId="0" applyFont="1" applyFill="1" applyBorder="1" applyAlignment="1" applyProtection="1">
      <alignment horizontal="left" vertical="center"/>
    </xf>
    <xf numFmtId="0" fontId="0" fillId="2" borderId="31" xfId="0" applyFill="1" applyBorder="1" applyAlignment="1">
      <alignment vertical="center"/>
    </xf>
    <xf numFmtId="0" fontId="6" fillId="2" borderId="41" xfId="1" applyFont="1" applyFill="1" applyBorder="1" applyAlignment="1">
      <alignment vertical="center"/>
    </xf>
    <xf numFmtId="0" fontId="11" fillId="0" borderId="144" xfId="1" applyFont="1" applyBorder="1" applyAlignment="1" applyProtection="1">
      <alignment horizontal="left" vertical="center" wrapText="1"/>
      <protection locked="0"/>
    </xf>
    <xf numFmtId="0" fontId="11" fillId="0" borderId="64" xfId="1" applyFont="1" applyBorder="1" applyAlignment="1" applyProtection="1">
      <alignment horizontal="left" vertical="center" wrapText="1"/>
      <protection locked="0"/>
    </xf>
    <xf numFmtId="0" fontId="11" fillId="0" borderId="64" xfId="1" applyFont="1" applyBorder="1" applyAlignment="1" applyProtection="1">
      <alignment horizontal="left" vertical="center"/>
      <protection locked="0"/>
    </xf>
    <xf numFmtId="0" fontId="11" fillId="0" borderId="63" xfId="1" applyFont="1" applyBorder="1" applyAlignment="1" applyProtection="1">
      <alignment horizontal="left" vertical="center"/>
      <protection locked="0"/>
    </xf>
    <xf numFmtId="0" fontId="11" fillId="0" borderId="145" xfId="1" applyFont="1" applyBorder="1" applyAlignment="1" applyProtection="1">
      <alignment horizontal="left" vertical="center"/>
      <protection locked="0"/>
    </xf>
    <xf numFmtId="0" fontId="11" fillId="0" borderId="142" xfId="0" applyFont="1" applyFill="1" applyBorder="1" applyAlignment="1" applyProtection="1">
      <alignment horizontal="left" vertical="center"/>
      <protection locked="0"/>
    </xf>
    <xf numFmtId="0" fontId="11" fillId="0" borderId="67" xfId="0" applyFont="1" applyBorder="1" applyAlignment="1" applyProtection="1">
      <alignment horizontal="left" vertical="center"/>
      <protection locked="0"/>
    </xf>
    <xf numFmtId="0" fontId="11" fillId="0" borderId="66" xfId="0" applyFont="1" applyBorder="1" applyAlignment="1" applyProtection="1">
      <alignment horizontal="left" vertical="center"/>
      <protection locked="0"/>
    </xf>
    <xf numFmtId="0" fontId="11" fillId="0" borderId="143" xfId="0" applyFont="1" applyBorder="1" applyAlignment="1" applyProtection="1">
      <alignment horizontal="left" vertical="center"/>
      <protection locked="0"/>
    </xf>
    <xf numFmtId="49" fontId="58" fillId="0" borderId="151" xfId="0" applyNumberFormat="1" applyFont="1" applyBorder="1" applyAlignment="1" applyProtection="1">
      <alignment horizontal="center" vertical="center"/>
      <protection locked="0"/>
    </xf>
    <xf numFmtId="0" fontId="2" fillId="0" borderId="15" xfId="1" applyBorder="1" applyAlignment="1" applyProtection="1">
      <alignment horizontal="left" vertical="center"/>
      <protection locked="0"/>
    </xf>
    <xf numFmtId="0" fontId="2" fillId="0" borderId="18" xfId="1" applyBorder="1" applyAlignment="1" applyProtection="1">
      <alignment horizontal="left" vertical="center"/>
      <protection locked="0"/>
    </xf>
    <xf numFmtId="0" fontId="2" fillId="0" borderId="18" xfId="1" applyBorder="1" applyAlignment="1" applyProtection="1">
      <alignment horizontal="center" vertical="center"/>
      <protection locked="0"/>
    </xf>
    <xf numFmtId="0" fontId="11" fillId="0" borderId="16" xfId="1" applyFont="1" applyFill="1" applyBorder="1" applyAlignment="1" applyProtection="1">
      <alignment horizontal="center" vertical="center" wrapText="1"/>
      <protection locked="0"/>
    </xf>
    <xf numFmtId="0" fontId="11" fillId="0" borderId="15" xfId="1" applyFont="1" applyFill="1" applyBorder="1" applyAlignment="1" applyProtection="1">
      <alignment horizontal="center" vertical="center" wrapText="1"/>
      <protection locked="0"/>
    </xf>
    <xf numFmtId="0" fontId="11" fillId="0" borderId="18" xfId="1" applyFont="1" applyFill="1" applyBorder="1" applyAlignment="1" applyProtection="1">
      <alignment horizontal="center" vertical="center" wrapText="1"/>
      <protection locked="0"/>
    </xf>
    <xf numFmtId="0" fontId="11" fillId="0" borderId="8" xfId="1" applyFont="1" applyFill="1" applyBorder="1" applyAlignment="1" applyProtection="1">
      <alignment horizontal="left" vertical="center" wrapText="1"/>
      <protection locked="0"/>
    </xf>
    <xf numFmtId="0" fontId="11" fillId="0" borderId="7" xfId="1" applyFont="1" applyFill="1" applyBorder="1" applyAlignment="1" applyProtection="1">
      <alignment horizontal="left" vertical="center" wrapText="1"/>
      <protection locked="0"/>
    </xf>
    <xf numFmtId="0" fontId="11" fillId="0" borderId="16" xfId="1" applyFont="1" applyFill="1" applyBorder="1" applyAlignment="1" applyProtection="1">
      <alignment horizontal="left" vertical="center" wrapText="1"/>
      <protection locked="0"/>
    </xf>
    <xf numFmtId="0" fontId="11" fillId="0" borderId="15" xfId="1" applyFont="1" applyFill="1" applyBorder="1" applyAlignment="1" applyProtection="1">
      <alignment horizontal="left" vertical="center" wrapText="1"/>
      <protection locked="0"/>
    </xf>
    <xf numFmtId="0" fontId="11" fillId="0" borderId="162" xfId="1" applyFont="1" applyFill="1" applyBorder="1" applyAlignment="1" applyProtection="1">
      <alignment horizontal="left" vertical="center" wrapText="1"/>
      <protection locked="0"/>
    </xf>
    <xf numFmtId="0" fontId="11" fillId="0" borderId="163" xfId="1" applyFont="1" applyFill="1" applyBorder="1" applyAlignment="1" applyProtection="1">
      <alignment horizontal="left" vertical="center" wrapText="1"/>
      <protection locked="0"/>
    </xf>
    <xf numFmtId="0" fontId="11" fillId="0" borderId="164" xfId="1" applyFont="1" applyFill="1" applyBorder="1" applyAlignment="1" applyProtection="1">
      <alignment horizontal="left" vertical="center" wrapText="1"/>
      <protection locked="0"/>
    </xf>
    <xf numFmtId="0" fontId="2" fillId="0" borderId="16" xfId="1" applyFont="1" applyFill="1" applyBorder="1" applyAlignment="1" applyProtection="1">
      <alignment horizontal="left" vertical="center"/>
      <protection locked="0"/>
    </xf>
    <xf numFmtId="0" fontId="2" fillId="0" borderId="15" xfId="1" applyFont="1" applyFill="1" applyBorder="1" applyAlignment="1" applyProtection="1">
      <alignment horizontal="left" vertical="center"/>
      <protection locked="0"/>
    </xf>
    <xf numFmtId="0" fontId="2" fillId="0" borderId="18" xfId="1" applyFont="1" applyFill="1" applyBorder="1" applyAlignment="1" applyProtection="1">
      <alignment horizontal="left" vertical="center"/>
      <protection locked="0"/>
    </xf>
    <xf numFmtId="0" fontId="11" fillId="0" borderId="17" xfId="1" applyFont="1" applyFill="1" applyBorder="1" applyAlignment="1" applyProtection="1">
      <alignment horizontal="center" vertical="center" wrapText="1"/>
      <protection locked="0"/>
    </xf>
    <xf numFmtId="0" fontId="2" fillId="0" borderId="17" xfId="1" applyBorder="1" applyAlignment="1" applyProtection="1">
      <alignment horizontal="center" vertical="center" wrapText="1"/>
      <protection locked="0"/>
    </xf>
    <xf numFmtId="0" fontId="11" fillId="0" borderId="17" xfId="1" applyFont="1" applyBorder="1" applyAlignment="1" applyProtection="1">
      <alignment horizontal="center" vertical="center" wrapText="1"/>
      <protection locked="0"/>
    </xf>
    <xf numFmtId="0" fontId="2" fillId="0" borderId="7"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wrapText="1"/>
      <protection locked="0"/>
    </xf>
    <xf numFmtId="0" fontId="11" fillId="0" borderId="8" xfId="1" applyFont="1" applyFill="1" applyBorder="1" applyAlignment="1" applyProtection="1">
      <alignment horizontal="center" vertical="center" wrapText="1"/>
      <protection locked="0"/>
    </xf>
    <xf numFmtId="0" fontId="11" fillId="0" borderId="7" xfId="1" applyFont="1" applyFill="1" applyBorder="1" applyAlignment="1" applyProtection="1">
      <alignment horizontal="center" vertical="center" wrapText="1"/>
      <protection locked="0"/>
    </xf>
    <xf numFmtId="0" fontId="11" fillId="0" borderId="10" xfId="1" applyFont="1" applyFill="1" applyBorder="1" applyAlignment="1" applyProtection="1">
      <alignment horizontal="center" vertical="center" wrapText="1"/>
      <protection locked="0"/>
    </xf>
    <xf numFmtId="0" fontId="11" fillId="0" borderId="9" xfId="1" applyFont="1" applyBorder="1" applyAlignment="1" applyProtection="1">
      <alignment horizontal="center" vertical="center" wrapText="1"/>
      <protection locked="0"/>
    </xf>
    <xf numFmtId="0" fontId="11" fillId="0" borderId="165" xfId="1" applyFont="1" applyFill="1" applyBorder="1" applyAlignment="1" applyProtection="1">
      <alignment horizontal="left" vertical="center" wrapText="1"/>
      <protection locked="0"/>
    </xf>
    <xf numFmtId="0" fontId="11" fillId="0" borderId="166" xfId="1" applyFont="1" applyFill="1" applyBorder="1" applyAlignment="1" applyProtection="1">
      <alignment horizontal="left" vertical="center" wrapText="1"/>
      <protection locked="0"/>
    </xf>
    <xf numFmtId="0" fontId="11" fillId="0" borderId="167" xfId="1" applyFont="1" applyFill="1" applyBorder="1" applyAlignment="1" applyProtection="1">
      <alignment horizontal="left" vertical="center" wrapText="1"/>
      <protection locked="0"/>
    </xf>
    <xf numFmtId="0" fontId="2" fillId="0" borderId="8" xfId="1" applyFont="1" applyFill="1" applyBorder="1" applyAlignment="1" applyProtection="1">
      <alignment horizontal="left" vertical="center"/>
      <protection locked="0"/>
    </xf>
    <xf numFmtId="0" fontId="2" fillId="0" borderId="7" xfId="1" applyFont="1" applyFill="1" applyBorder="1" applyAlignment="1" applyProtection="1">
      <alignment horizontal="left" vertical="center"/>
      <protection locked="0"/>
    </xf>
    <xf numFmtId="0" fontId="2" fillId="0" borderId="10" xfId="1" applyFont="1" applyFill="1" applyBorder="1" applyAlignment="1" applyProtection="1">
      <alignment horizontal="left" vertical="center"/>
      <protection locked="0"/>
    </xf>
    <xf numFmtId="0" fontId="11" fillId="0" borderId="9" xfId="1" applyFont="1" applyFill="1" applyBorder="1" applyAlignment="1" applyProtection="1">
      <alignment horizontal="center" vertical="center" wrapText="1"/>
      <protection locked="0"/>
    </xf>
    <xf numFmtId="0" fontId="2" fillId="0" borderId="9" xfId="1" applyBorder="1" applyAlignment="1" applyProtection="1">
      <alignment horizontal="center" vertical="center" wrapText="1"/>
      <protection locked="0"/>
    </xf>
    <xf numFmtId="0" fontId="11" fillId="0" borderId="25" xfId="1" applyFont="1" applyFill="1" applyBorder="1" applyAlignment="1" applyProtection="1">
      <alignment horizontal="center" vertical="center" wrapText="1"/>
      <protection locked="0"/>
    </xf>
    <xf numFmtId="0" fontId="11" fillId="0" borderId="24" xfId="1" applyFont="1" applyFill="1" applyBorder="1" applyAlignment="1" applyProtection="1">
      <alignment horizontal="center" vertical="center" wrapText="1"/>
      <protection locked="0"/>
    </xf>
    <xf numFmtId="0" fontId="11" fillId="0" borderId="27" xfId="1" applyFont="1" applyFill="1" applyBorder="1" applyAlignment="1" applyProtection="1">
      <alignment horizontal="center" vertical="center" wrapText="1"/>
      <protection locked="0"/>
    </xf>
    <xf numFmtId="0" fontId="11" fillId="0" borderId="146" xfId="0" applyFont="1" applyFill="1" applyBorder="1" applyAlignment="1" applyProtection="1">
      <alignment horizontal="left" vertical="center" wrapText="1"/>
      <protection locked="0"/>
    </xf>
    <xf numFmtId="0" fontId="11" fillId="0" borderId="57" xfId="0" applyFont="1" applyFill="1" applyBorder="1" applyAlignment="1" applyProtection="1">
      <alignment horizontal="left" vertical="center" wrapText="1"/>
      <protection locked="0"/>
    </xf>
    <xf numFmtId="0" fontId="11" fillId="0" borderId="57" xfId="0" applyFont="1" applyFill="1" applyBorder="1" applyAlignment="1" applyProtection="1">
      <alignment horizontal="left" vertical="center"/>
      <protection locked="0"/>
    </xf>
    <xf numFmtId="0" fontId="11" fillId="0" borderId="56" xfId="0" applyFont="1" applyFill="1" applyBorder="1" applyAlignment="1" applyProtection="1">
      <alignment horizontal="left" vertical="center"/>
      <protection locked="0"/>
    </xf>
    <xf numFmtId="0" fontId="11" fillId="0" borderId="147" xfId="0" applyFont="1" applyFill="1" applyBorder="1" applyAlignment="1" applyProtection="1">
      <alignment horizontal="left" vertical="center"/>
      <protection locked="0"/>
    </xf>
    <xf numFmtId="0" fontId="11" fillId="0" borderId="25" xfId="1" applyFont="1" applyFill="1" applyBorder="1" applyAlignment="1" applyProtection="1">
      <alignment horizontal="left" vertical="center" wrapText="1"/>
      <protection locked="0"/>
    </xf>
    <xf numFmtId="0" fontId="11" fillId="0" borderId="24" xfId="1" applyFont="1" applyFill="1" applyBorder="1" applyAlignment="1" applyProtection="1">
      <alignment horizontal="left" vertical="center" wrapText="1"/>
      <protection locked="0"/>
    </xf>
    <xf numFmtId="0" fontId="11" fillId="2" borderId="37" xfId="1" applyFont="1" applyFill="1" applyBorder="1" applyAlignment="1" applyProtection="1">
      <alignment horizontal="left" vertical="center" wrapText="1"/>
    </xf>
    <xf numFmtId="0" fontId="11" fillId="2" borderId="24" xfId="1" applyFont="1" applyFill="1" applyBorder="1" applyAlignment="1" applyProtection="1">
      <alignment horizontal="left" vertical="center" wrapText="1"/>
    </xf>
    <xf numFmtId="0" fontId="11" fillId="2" borderId="36" xfId="1" applyFont="1" applyFill="1" applyBorder="1" applyAlignment="1" applyProtection="1">
      <alignment horizontal="left" vertical="center" wrapText="1"/>
    </xf>
    <xf numFmtId="0" fontId="11" fillId="2" borderId="34" xfId="1" applyFont="1" applyFill="1" applyBorder="1" applyAlignment="1" applyProtection="1">
      <alignment horizontal="center" vertical="center" wrapText="1"/>
    </xf>
    <xf numFmtId="0" fontId="11" fillId="2" borderId="29" xfId="1" applyFont="1" applyFill="1" applyBorder="1" applyAlignment="1" applyProtection="1">
      <alignment horizontal="center" vertical="center" wrapText="1"/>
    </xf>
    <xf numFmtId="0" fontId="11" fillId="0" borderId="26" xfId="1" applyFont="1" applyBorder="1" applyAlignment="1" applyProtection="1">
      <alignment horizontal="center" vertical="center" wrapText="1"/>
      <protection locked="0"/>
    </xf>
    <xf numFmtId="0" fontId="11" fillId="0" borderId="34"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0" xfId="1" applyFont="1" applyBorder="1" applyAlignment="1" applyProtection="1">
      <alignment horizontal="left" vertical="top" wrapText="1"/>
      <protection locked="0"/>
    </xf>
    <xf numFmtId="0" fontId="11" fillId="0" borderId="11" xfId="1" applyFont="1" applyBorder="1" applyAlignment="1" applyProtection="1">
      <alignment horizontal="left" vertical="top" wrapText="1"/>
      <protection locked="0"/>
    </xf>
    <xf numFmtId="0" fontId="13" fillId="2" borderId="31" xfId="1" applyFont="1" applyFill="1" applyBorder="1" applyAlignment="1" applyProtection="1">
      <alignment horizontal="center" vertical="center" wrapText="1"/>
    </xf>
    <xf numFmtId="0" fontId="13" fillId="2" borderId="31" xfId="1" applyFont="1" applyFill="1" applyBorder="1" applyAlignment="1" applyProtection="1">
      <alignment horizontal="center" vertical="center"/>
    </xf>
    <xf numFmtId="0" fontId="13" fillId="2" borderId="30" xfId="1" applyFont="1" applyFill="1" applyBorder="1" applyAlignment="1" applyProtection="1">
      <alignment horizontal="center" vertical="center"/>
    </xf>
    <xf numFmtId="0" fontId="11" fillId="0" borderId="27" xfId="1" applyFont="1" applyFill="1" applyBorder="1" applyAlignment="1" applyProtection="1">
      <alignment horizontal="left" vertical="center" wrapText="1"/>
      <protection locked="0"/>
    </xf>
    <xf numFmtId="0" fontId="11" fillId="0" borderId="159" xfId="1" applyFont="1" applyFill="1" applyBorder="1" applyAlignment="1" applyProtection="1">
      <alignment horizontal="left" vertical="center" wrapText="1"/>
      <protection locked="0"/>
    </xf>
    <xf numFmtId="0" fontId="11" fillId="0" borderId="160" xfId="1" applyFont="1" applyFill="1" applyBorder="1" applyAlignment="1" applyProtection="1">
      <alignment horizontal="left" vertical="center" wrapText="1"/>
      <protection locked="0"/>
    </xf>
    <xf numFmtId="0" fontId="11" fillId="0" borderId="161" xfId="1" applyFont="1" applyFill="1" applyBorder="1" applyAlignment="1" applyProtection="1">
      <alignment horizontal="left" vertical="center" wrapText="1"/>
      <protection locked="0"/>
    </xf>
    <xf numFmtId="0" fontId="2" fillId="0" borderId="25" xfId="1" applyFont="1" applyFill="1" applyBorder="1" applyAlignment="1" applyProtection="1">
      <alignment horizontal="left" vertical="center"/>
      <protection locked="0"/>
    </xf>
    <xf numFmtId="0" fontId="2" fillId="0" borderId="24" xfId="1" applyFont="1" applyFill="1" applyBorder="1" applyAlignment="1" applyProtection="1">
      <alignment horizontal="left" vertical="center"/>
      <protection locked="0"/>
    </xf>
    <xf numFmtId="0" fontId="2" fillId="0" borderId="27" xfId="1" applyFont="1" applyFill="1" applyBorder="1" applyAlignment="1" applyProtection="1">
      <alignment horizontal="left" vertical="center"/>
      <protection locked="0"/>
    </xf>
    <xf numFmtId="0" fontId="11" fillId="2" borderId="39" xfId="1" applyFont="1" applyFill="1" applyBorder="1" applyAlignment="1" applyProtection="1">
      <alignment horizontal="center" vertical="center" wrapText="1"/>
    </xf>
    <xf numFmtId="0" fontId="11" fillId="2" borderId="38" xfId="1" applyFont="1" applyFill="1" applyBorder="1" applyAlignment="1" applyProtection="1">
      <alignment horizontal="center" vertical="center" wrapText="1"/>
    </xf>
    <xf numFmtId="0" fontId="11" fillId="2" borderId="33" xfId="1" applyFont="1" applyFill="1" applyBorder="1" applyAlignment="1" applyProtection="1">
      <alignment horizontal="center" vertical="center" wrapText="1"/>
    </xf>
    <xf numFmtId="0" fontId="11" fillId="2" borderId="32" xfId="1" applyFont="1" applyFill="1" applyBorder="1" applyAlignment="1" applyProtection="1">
      <alignment horizontal="center" vertical="center" wrapText="1"/>
    </xf>
    <xf numFmtId="0" fontId="2" fillId="2" borderId="31" xfId="1" applyFont="1" applyFill="1" applyBorder="1" applyAlignment="1" applyProtection="1">
      <alignment horizontal="center" vertical="center" wrapText="1"/>
    </xf>
    <xf numFmtId="0" fontId="2" fillId="2" borderId="31" xfId="1" applyFont="1" applyFill="1" applyBorder="1" applyAlignment="1">
      <alignment horizontal="center" vertical="center" wrapText="1"/>
    </xf>
    <xf numFmtId="0" fontId="2" fillId="2" borderId="30" xfId="1" applyFont="1" applyFill="1" applyBorder="1" applyAlignment="1">
      <alignment horizontal="center" vertical="center" wrapText="1"/>
    </xf>
    <xf numFmtId="0" fontId="2" fillId="0" borderId="24" xfId="1" applyBorder="1" applyAlignment="1">
      <alignment horizontal="left" vertical="center"/>
    </xf>
    <xf numFmtId="0" fontId="2" fillId="0" borderId="27" xfId="1" applyBorder="1" applyAlignment="1">
      <alignment horizontal="left" vertical="center"/>
    </xf>
    <xf numFmtId="0" fontId="11" fillId="0" borderId="25" xfId="1" applyFont="1" applyBorder="1" applyAlignment="1" applyProtection="1">
      <alignment horizontal="left" vertical="center"/>
      <protection locked="0"/>
    </xf>
    <xf numFmtId="49" fontId="11" fillId="0" borderId="50" xfId="1" applyNumberFormat="1" applyFont="1" applyBorder="1" applyAlignment="1" applyProtection="1">
      <alignment horizontal="left" vertical="center" shrinkToFit="1"/>
      <protection locked="0"/>
    </xf>
    <xf numFmtId="49" fontId="11" fillId="0" borderId="49" xfId="1" applyNumberFormat="1" applyFont="1" applyBorder="1" applyAlignment="1" applyProtection="1">
      <alignment horizontal="left" vertical="center" shrinkToFit="1"/>
      <protection locked="0"/>
    </xf>
    <xf numFmtId="49" fontId="11" fillId="0" borderId="51" xfId="1" applyNumberFormat="1" applyFont="1" applyBorder="1" applyAlignment="1" applyProtection="1">
      <alignment horizontal="left" vertical="center" shrinkToFit="1"/>
      <protection locked="0"/>
    </xf>
    <xf numFmtId="0" fontId="2" fillId="2" borderId="31" xfId="1" applyFill="1" applyBorder="1">
      <alignment vertical="center"/>
    </xf>
    <xf numFmtId="0" fontId="11" fillId="0" borderId="50" xfId="1" applyFont="1" applyBorder="1" applyAlignment="1" applyProtection="1">
      <alignment horizontal="center" vertical="center"/>
      <protection locked="0"/>
    </xf>
    <xf numFmtId="0" fontId="11" fillId="0" borderId="49" xfId="1" applyFont="1" applyBorder="1" applyAlignment="1" applyProtection="1">
      <alignment horizontal="center" vertical="center"/>
      <protection locked="0"/>
    </xf>
    <xf numFmtId="0" fontId="11" fillId="0" borderId="69" xfId="0" applyFont="1" applyFill="1" applyBorder="1" applyAlignment="1" applyProtection="1">
      <alignment horizontal="left" vertical="center" wrapText="1"/>
      <protection locked="0"/>
    </xf>
    <xf numFmtId="0" fontId="11" fillId="0" borderId="31" xfId="0" applyFont="1" applyBorder="1" applyAlignment="1" applyProtection="1">
      <alignment horizontal="left" vertical="center" wrapText="1"/>
      <protection locked="0"/>
    </xf>
    <xf numFmtId="0" fontId="0" fillId="0" borderId="41"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11" fillId="2" borderId="39" xfId="1" applyFont="1" applyFill="1" applyBorder="1" applyAlignment="1" applyProtection="1">
      <alignment horizontal="center" vertical="center"/>
    </xf>
    <xf numFmtId="0" fontId="11" fillId="2" borderId="34" xfId="1" applyFont="1" applyFill="1" applyBorder="1" applyAlignment="1" applyProtection="1">
      <alignment horizontal="center" vertical="center"/>
    </xf>
    <xf numFmtId="0" fontId="11" fillId="2" borderId="38" xfId="1" applyFont="1" applyFill="1" applyBorder="1" applyAlignment="1" applyProtection="1">
      <alignment horizontal="center" vertical="center"/>
    </xf>
    <xf numFmtId="0" fontId="11" fillId="2" borderId="33" xfId="1" applyFont="1" applyFill="1" applyBorder="1" applyAlignment="1" applyProtection="1">
      <alignment horizontal="center" vertical="center"/>
    </xf>
    <xf numFmtId="0" fontId="11" fillId="2" borderId="29" xfId="1" applyFont="1" applyFill="1" applyBorder="1" applyAlignment="1" applyProtection="1">
      <alignment horizontal="center" vertical="center"/>
    </xf>
    <xf numFmtId="0" fontId="11" fillId="2" borderId="32" xfId="1" applyFont="1" applyFill="1" applyBorder="1" applyAlignment="1" applyProtection="1">
      <alignment horizontal="center" vertical="center"/>
    </xf>
    <xf numFmtId="0" fontId="2" fillId="2" borderId="15" xfId="1" applyFont="1" applyFill="1" applyBorder="1" applyAlignment="1">
      <alignment horizontal="left" vertical="center"/>
    </xf>
    <xf numFmtId="0" fontId="11" fillId="2" borderId="34" xfId="1" applyFont="1" applyFill="1" applyBorder="1" applyAlignment="1">
      <alignment horizontal="left" vertical="center" wrapText="1"/>
    </xf>
    <xf numFmtId="0" fontId="11" fillId="2" borderId="0" xfId="1" applyFont="1" applyFill="1" applyAlignment="1">
      <alignment horizontal="left" vertical="center" wrapText="1"/>
    </xf>
    <xf numFmtId="0" fontId="11" fillId="2" borderId="11" xfId="1" applyFont="1" applyFill="1" applyBorder="1" applyAlignment="1">
      <alignment horizontal="left" vertical="center" wrapText="1"/>
    </xf>
    <xf numFmtId="0" fontId="2" fillId="2" borderId="11" xfId="1" applyFill="1" applyBorder="1" applyAlignment="1">
      <alignment horizontal="center" vertical="center" wrapText="1"/>
    </xf>
    <xf numFmtId="0" fontId="2" fillId="2" borderId="0" xfId="1" applyFont="1" applyFill="1" applyBorder="1" applyAlignment="1">
      <alignment horizontal="center" vertical="center"/>
    </xf>
    <xf numFmtId="0" fontId="2" fillId="2" borderId="55" xfId="1" applyFont="1" applyFill="1" applyBorder="1" applyAlignment="1">
      <alignment horizontal="center" vertical="center"/>
    </xf>
    <xf numFmtId="0" fontId="10" fillId="2" borderId="46" xfId="1" applyFont="1" applyFill="1" applyBorder="1" applyAlignment="1" applyProtection="1">
      <alignment horizontal="center" vertical="center"/>
    </xf>
    <xf numFmtId="0" fontId="10" fillId="2" borderId="45" xfId="1" applyFont="1" applyFill="1" applyBorder="1" applyAlignment="1" applyProtection="1">
      <alignment horizontal="center" vertical="center"/>
    </xf>
    <xf numFmtId="0" fontId="11" fillId="2" borderId="31" xfId="1" applyFont="1" applyFill="1" applyBorder="1" applyAlignment="1" applyProtection="1">
      <alignment horizontal="center" vertical="center" wrapText="1"/>
    </xf>
    <xf numFmtId="0" fontId="11" fillId="2" borderId="30" xfId="1" applyFont="1" applyFill="1" applyBorder="1" applyAlignment="1" applyProtection="1">
      <alignment horizontal="center" vertical="center" wrapText="1"/>
    </xf>
    <xf numFmtId="0" fontId="2" fillId="2" borderId="15" xfId="1" applyFont="1" applyFill="1" applyBorder="1" applyAlignment="1">
      <alignment horizontal="left" vertical="center" shrinkToFit="1"/>
    </xf>
    <xf numFmtId="0" fontId="2" fillId="2" borderId="7" xfId="1" applyFont="1" applyFill="1" applyBorder="1" applyAlignment="1">
      <alignment horizontal="left" vertical="center"/>
    </xf>
    <xf numFmtId="0" fontId="0" fillId="0" borderId="132" xfId="0" applyBorder="1" applyAlignment="1" applyProtection="1">
      <alignment horizontal="center" vertical="center"/>
      <protection locked="0"/>
    </xf>
    <xf numFmtId="0" fontId="11" fillId="0" borderId="34" xfId="1" applyFont="1" applyFill="1" applyBorder="1" applyAlignment="1" applyProtection="1">
      <alignment horizontal="center" vertical="center"/>
      <protection locked="0"/>
    </xf>
    <xf numFmtId="0" fontId="11" fillId="0" borderId="34" xfId="1" applyFont="1" applyBorder="1" applyAlignment="1" applyProtection="1">
      <alignment horizontal="center" vertical="center"/>
      <protection locked="0"/>
    </xf>
    <xf numFmtId="0" fontId="2" fillId="0" borderId="24" xfId="1" applyFont="1" applyFill="1" applyBorder="1" applyAlignment="1" applyProtection="1">
      <alignment horizontal="left" vertical="center" wrapText="1"/>
      <protection locked="0"/>
    </xf>
    <xf numFmtId="0" fontId="2" fillId="0" borderId="27" xfId="1" applyFont="1" applyFill="1" applyBorder="1" applyAlignment="1" applyProtection="1">
      <alignment horizontal="left" vertical="center" wrapText="1"/>
      <protection locked="0"/>
    </xf>
    <xf numFmtId="0" fontId="0" fillId="0" borderId="41" xfId="0" applyBorder="1" applyAlignment="1">
      <alignment horizontal="center" vertical="center"/>
    </xf>
    <xf numFmtId="0" fontId="0" fillId="0" borderId="49" xfId="0" applyBorder="1" applyAlignment="1">
      <alignment horizontal="left" vertical="center"/>
    </xf>
    <xf numFmtId="0" fontId="11" fillId="2" borderId="49" xfId="1" applyFont="1" applyFill="1" applyBorder="1" applyAlignment="1">
      <alignment horizontal="center" vertical="center"/>
    </xf>
    <xf numFmtId="0" fontId="0" fillId="2" borderId="49" xfId="0" applyFill="1" applyBorder="1" applyAlignment="1">
      <alignment horizontal="center" vertical="center"/>
    </xf>
    <xf numFmtId="0" fontId="0" fillId="2" borderId="51" xfId="0" applyFill="1" applyBorder="1" applyAlignment="1">
      <alignment horizontal="center" vertical="center"/>
    </xf>
    <xf numFmtId="0" fontId="11" fillId="0" borderId="52" xfId="1" applyFont="1" applyBorder="1" applyAlignment="1" applyProtection="1">
      <alignment horizontal="center" vertical="center"/>
      <protection locked="0" hidden="1"/>
    </xf>
    <xf numFmtId="0" fontId="0" fillId="0" borderId="41" xfId="0" applyBorder="1" applyAlignment="1" applyProtection="1">
      <alignment horizontal="center" vertical="center"/>
      <protection locked="0" hidden="1"/>
    </xf>
    <xf numFmtId="0" fontId="11" fillId="2" borderId="0" xfId="1" applyFont="1" applyFill="1" applyBorder="1" applyAlignment="1">
      <alignment horizontal="center" vertical="center"/>
    </xf>
    <xf numFmtId="0" fontId="11" fillId="2" borderId="34" xfId="1" applyFont="1" applyFill="1" applyBorder="1" applyAlignment="1">
      <alignment horizontal="center" vertical="center"/>
    </xf>
    <xf numFmtId="0" fontId="11" fillId="2" borderId="0" xfId="1" applyFont="1" applyFill="1" applyAlignment="1">
      <alignment horizontal="center" vertical="center"/>
    </xf>
    <xf numFmtId="0" fontId="2" fillId="2" borderId="15" xfId="1" applyFont="1" applyFill="1" applyBorder="1" applyAlignment="1">
      <alignment vertical="center" wrapText="1"/>
    </xf>
    <xf numFmtId="0" fontId="2" fillId="0" borderId="15" xfId="1" applyFont="1" applyBorder="1" applyAlignment="1">
      <alignment vertical="center" wrapText="1"/>
    </xf>
    <xf numFmtId="0" fontId="2" fillId="0" borderId="132" xfId="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2" fillId="2" borderId="24" xfId="1" applyFont="1" applyFill="1" applyBorder="1" applyAlignment="1">
      <alignment vertical="center" wrapText="1"/>
    </xf>
    <xf numFmtId="0" fontId="2" fillId="0" borderId="24" xfId="1" applyFont="1" applyBorder="1" applyAlignment="1">
      <alignment vertical="center" wrapText="1"/>
    </xf>
    <xf numFmtId="0" fontId="10" fillId="2" borderId="44" xfId="1" applyFont="1" applyFill="1" applyBorder="1" applyAlignment="1" applyProtection="1">
      <alignment horizontal="right" vertical="center"/>
    </xf>
    <xf numFmtId="0" fontId="10" fillId="0" borderId="44" xfId="1" applyFont="1" applyBorder="1" applyAlignment="1">
      <alignment horizontal="right" vertical="center"/>
    </xf>
    <xf numFmtId="0" fontId="2" fillId="0" borderId="49" xfId="1" applyBorder="1" applyAlignment="1">
      <alignment horizontal="left" vertical="center"/>
    </xf>
    <xf numFmtId="0" fontId="2" fillId="2" borderId="9" xfId="1" applyFill="1" applyBorder="1" applyAlignment="1">
      <alignment horizontal="center" vertical="center"/>
    </xf>
    <xf numFmtId="0" fontId="0" fillId="2" borderId="7" xfId="0" applyFill="1" applyBorder="1" applyAlignment="1">
      <alignment vertical="center"/>
    </xf>
    <xf numFmtId="0" fontId="2" fillId="0" borderId="29" xfId="1" applyBorder="1" applyAlignment="1" applyProtection="1">
      <alignment horizontal="left" vertical="center"/>
      <protection locked="0"/>
    </xf>
    <xf numFmtId="0" fontId="0" fillId="0" borderId="29" xfId="0" applyBorder="1" applyAlignment="1" applyProtection="1">
      <alignment vertical="center"/>
      <protection locked="0"/>
    </xf>
    <xf numFmtId="0" fontId="2" fillId="2" borderId="133" xfId="1" applyFill="1" applyBorder="1" applyAlignment="1">
      <alignment horizontal="left" vertical="center"/>
    </xf>
    <xf numFmtId="0" fontId="2" fillId="2" borderId="55" xfId="1" applyFill="1" applyBorder="1" applyAlignment="1">
      <alignment horizontal="left" vertical="center"/>
    </xf>
    <xf numFmtId="0" fontId="0" fillId="0" borderId="55" xfId="0" applyBorder="1" applyAlignment="1">
      <alignment vertical="center"/>
    </xf>
    <xf numFmtId="0" fontId="0" fillId="0" borderId="0" xfId="0" applyBorder="1" applyAlignment="1">
      <alignment vertical="center"/>
    </xf>
    <xf numFmtId="0" fontId="2" fillId="2" borderId="24" xfId="1" applyFont="1" applyFill="1" applyBorder="1" applyAlignment="1">
      <alignment horizontal="left" vertical="center" wrapText="1"/>
    </xf>
    <xf numFmtId="0" fontId="2" fillId="0" borderId="31" xfId="1"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2" fillId="2" borderId="11" xfId="1" applyFill="1" applyBorder="1" applyAlignment="1">
      <alignment horizontal="left" vertical="center" wrapText="1"/>
    </xf>
    <xf numFmtId="0" fontId="2" fillId="0" borderId="7" xfId="1" applyBorder="1" applyAlignment="1" applyProtection="1">
      <alignment horizontal="center" vertical="center"/>
      <protection locked="0"/>
    </xf>
    <xf numFmtId="0" fontId="2" fillId="2" borderId="31" xfId="1" applyFont="1" applyFill="1" applyBorder="1" applyAlignment="1">
      <alignment vertical="center" wrapText="1"/>
    </xf>
    <xf numFmtId="0" fontId="2" fillId="0" borderId="31" xfId="1" applyFont="1" applyBorder="1" applyAlignment="1">
      <alignment vertical="center" wrapText="1"/>
    </xf>
    <xf numFmtId="0" fontId="6" fillId="2" borderId="45" xfId="1" applyFont="1" applyFill="1" applyBorder="1" applyAlignment="1" applyProtection="1">
      <alignment wrapText="1"/>
      <protection hidden="1"/>
    </xf>
    <xf numFmtId="0" fontId="54" fillId="0" borderId="45" xfId="0" applyFont="1" applyBorder="1" applyAlignment="1" applyProtection="1">
      <alignment wrapText="1"/>
      <protection hidden="1"/>
    </xf>
    <xf numFmtId="0" fontId="54" fillId="0" borderId="48" xfId="0" applyFont="1" applyBorder="1" applyAlignment="1" applyProtection="1">
      <alignment wrapText="1"/>
      <protection hidden="1"/>
    </xf>
    <xf numFmtId="0" fontId="54" fillId="0" borderId="0" xfId="0" applyFont="1" applyBorder="1" applyAlignment="1" applyProtection="1">
      <alignment wrapText="1"/>
      <protection hidden="1"/>
    </xf>
    <xf numFmtId="0" fontId="54" fillId="0" borderId="40" xfId="0" applyFont="1" applyBorder="1" applyAlignment="1" applyProtection="1">
      <alignment wrapText="1"/>
      <protection hidden="1"/>
    </xf>
    <xf numFmtId="0" fontId="6" fillId="7" borderId="0" xfId="0" applyFont="1" applyFill="1" applyBorder="1" applyAlignment="1">
      <alignment vertical="top" wrapText="1"/>
    </xf>
    <xf numFmtId="0" fontId="6" fillId="0" borderId="0" xfId="0" applyFont="1" applyAlignment="1">
      <alignment vertical="top" wrapText="1"/>
    </xf>
    <xf numFmtId="0" fontId="6" fillId="0" borderId="40" xfId="0" applyFont="1" applyBorder="1" applyAlignment="1">
      <alignment vertical="top" wrapText="1"/>
    </xf>
    <xf numFmtId="0" fontId="6" fillId="7" borderId="0" xfId="0" applyFont="1" applyFill="1" applyBorder="1" applyAlignment="1" applyProtection="1">
      <alignment vertical="top" wrapText="1"/>
    </xf>
    <xf numFmtId="0" fontId="6" fillId="7" borderId="40" xfId="0" applyFont="1" applyFill="1" applyBorder="1" applyAlignment="1" applyProtection="1">
      <alignment vertical="top" wrapText="1"/>
    </xf>
    <xf numFmtId="0" fontId="2" fillId="0" borderId="20" xfId="1" applyFont="1" applyBorder="1" applyAlignment="1">
      <alignment horizontal="center" vertical="center" wrapText="1"/>
    </xf>
    <xf numFmtId="0" fontId="0" fillId="0" borderId="41" xfId="0" applyBorder="1" applyAlignment="1">
      <alignment horizontal="center" vertical="center" wrapText="1"/>
    </xf>
    <xf numFmtId="0" fontId="0" fillId="0" borderId="12" xfId="0" applyBorder="1" applyAlignment="1">
      <alignment horizontal="center" vertical="center" wrapText="1"/>
    </xf>
    <xf numFmtId="0" fontId="2" fillId="2" borderId="0"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7" fillId="2" borderId="25" xfId="2" applyFont="1" applyFill="1" applyBorder="1" applyAlignment="1" applyProtection="1">
      <alignment horizontal="left" vertical="center"/>
    </xf>
    <xf numFmtId="0" fontId="7" fillId="2" borderId="24" xfId="2" applyFont="1" applyFill="1" applyBorder="1" applyAlignment="1" applyProtection="1">
      <alignment horizontal="left" vertical="center"/>
    </xf>
    <xf numFmtId="0" fontId="7" fillId="2" borderId="23" xfId="2" applyFont="1" applyFill="1" applyBorder="1" applyAlignment="1" applyProtection="1">
      <alignment horizontal="left" vertical="center"/>
    </xf>
    <xf numFmtId="0" fontId="2" fillId="2" borderId="68" xfId="1" applyFont="1" applyFill="1" applyBorder="1" applyAlignment="1" applyProtection="1">
      <alignment horizontal="left" vertical="center"/>
    </xf>
    <xf numFmtId="0" fontId="2" fillId="2" borderId="29" xfId="1" applyFont="1" applyFill="1" applyBorder="1" applyAlignment="1" applyProtection="1">
      <alignment horizontal="left" vertical="center"/>
    </xf>
    <xf numFmtId="0" fontId="2" fillId="2" borderId="28" xfId="1" applyFont="1" applyFill="1" applyBorder="1" applyAlignment="1" applyProtection="1">
      <alignment horizontal="left" vertical="center"/>
    </xf>
    <xf numFmtId="0" fontId="9" fillId="0" borderId="0" xfId="1" applyFont="1" applyAlignment="1">
      <alignment horizontal="center" vertical="center" wrapText="1"/>
    </xf>
    <xf numFmtId="0" fontId="9" fillId="0" borderId="5" xfId="1" applyFont="1" applyBorder="1" applyAlignment="1">
      <alignment horizontal="center" vertical="center" wrapText="1" shrinkToFit="1"/>
    </xf>
    <xf numFmtId="0" fontId="9" fillId="0" borderId="3" xfId="1" applyFont="1" applyBorder="1" applyAlignment="1">
      <alignment horizontal="center" vertical="center" wrapText="1" shrinkToFit="1"/>
    </xf>
    <xf numFmtId="0" fontId="9" fillId="0" borderId="13" xfId="1" applyFont="1" applyBorder="1" applyAlignment="1">
      <alignment horizontal="center" vertical="center" wrapText="1" shrinkToFit="1"/>
    </xf>
    <xf numFmtId="0" fontId="9" fillId="0" borderId="44" xfId="1" applyFont="1" applyBorder="1" applyAlignment="1">
      <alignment horizontal="center" vertical="center"/>
    </xf>
    <xf numFmtId="0" fontId="9" fillId="0" borderId="91" xfId="1" applyFont="1" applyBorder="1" applyAlignment="1">
      <alignment horizontal="center" vertical="center"/>
    </xf>
    <xf numFmtId="0" fontId="24" fillId="5" borderId="93" xfId="1" applyFont="1" applyFill="1" applyBorder="1" applyAlignment="1">
      <alignment horizontal="center" vertical="center" wrapText="1" shrinkToFit="1"/>
    </xf>
    <xf numFmtId="0" fontId="24" fillId="5" borderId="94" xfId="1" applyFont="1" applyFill="1" applyBorder="1" applyAlignment="1">
      <alignment horizontal="center" vertical="center" wrapText="1" shrinkToFit="1"/>
    </xf>
    <xf numFmtId="0" fontId="24" fillId="5" borderId="90" xfId="1" applyFont="1" applyFill="1" applyBorder="1" applyAlignment="1">
      <alignment horizontal="center" vertical="center" wrapText="1" shrinkToFit="1"/>
    </xf>
    <xf numFmtId="0" fontId="2" fillId="2" borderId="25" xfId="1" applyFont="1" applyFill="1" applyBorder="1" applyAlignment="1">
      <alignment horizontal="left" vertical="center"/>
    </xf>
    <xf numFmtId="0" fontId="2" fillId="2" borderId="23" xfId="1" applyFont="1" applyFill="1" applyBorder="1" applyAlignment="1">
      <alignment horizontal="left" vertical="center"/>
    </xf>
    <xf numFmtId="0" fontId="2" fillId="2" borderId="107" xfId="1" applyFont="1" applyFill="1" applyBorder="1" applyAlignment="1">
      <alignment horizontal="left" vertical="center"/>
    </xf>
    <xf numFmtId="0" fontId="2" fillId="2" borderId="71" xfId="1" applyFont="1" applyFill="1" applyBorder="1" applyAlignment="1">
      <alignment horizontal="left" vertical="center"/>
    </xf>
    <xf numFmtId="0" fontId="2" fillId="2" borderId="72" xfId="1" applyFont="1" applyFill="1" applyBorder="1" applyAlignment="1">
      <alignment horizontal="left" vertical="center"/>
    </xf>
    <xf numFmtId="0" fontId="2" fillId="0" borderId="90" xfId="1" applyFont="1" applyBorder="1" applyAlignment="1">
      <alignment horizontal="center" vertical="center" shrinkToFit="1"/>
    </xf>
    <xf numFmtId="0" fontId="9" fillId="0" borderId="3" xfId="1" applyFont="1" applyBorder="1" applyAlignment="1">
      <alignment horizontal="left" vertical="center" wrapText="1"/>
    </xf>
    <xf numFmtId="0" fontId="9" fillId="0" borderId="87" xfId="1" applyFont="1" applyBorder="1" applyAlignment="1">
      <alignment horizontal="left" vertical="center"/>
    </xf>
    <xf numFmtId="0" fontId="9" fillId="0" borderId="85" xfId="1" applyFont="1" applyBorder="1" applyAlignment="1">
      <alignment horizontal="center" vertical="center" wrapText="1"/>
    </xf>
    <xf numFmtId="0" fontId="9" fillId="0" borderId="41" xfId="1" applyFont="1" applyBorder="1" applyAlignment="1">
      <alignment horizontal="center" vertical="center" wrapText="1"/>
    </xf>
    <xf numFmtId="0" fontId="9" fillId="0" borderId="42" xfId="1" applyFont="1" applyBorder="1" applyAlignment="1">
      <alignment horizontal="center" vertical="center" wrapText="1"/>
    </xf>
    <xf numFmtId="0" fontId="9" fillId="0" borderId="0" xfId="1" applyFont="1" applyAlignment="1">
      <alignment horizontal="center" vertical="center"/>
    </xf>
    <xf numFmtId="0" fontId="9" fillId="0" borderId="83" xfId="0" applyFont="1" applyBorder="1" applyAlignment="1" applyProtection="1">
      <alignment horizontal="center" vertical="center" wrapText="1"/>
    </xf>
    <xf numFmtId="0" fontId="9" fillId="0" borderId="34" xfId="0" applyFont="1" applyBorder="1" applyAlignment="1" applyProtection="1">
      <alignment horizontal="center" vertical="center" wrapText="1"/>
    </xf>
    <xf numFmtId="0" fontId="9" fillId="0" borderId="35" xfId="0" applyFont="1" applyBorder="1" applyAlignment="1" applyProtection="1">
      <alignment horizontal="center" vertical="center" wrapText="1"/>
    </xf>
    <xf numFmtId="0" fontId="0" fillId="0" borderId="20" xfId="0" applyFont="1" applyBorder="1" applyAlignment="1">
      <alignment horizontal="center" vertical="center"/>
    </xf>
    <xf numFmtId="0" fontId="0" fillId="0" borderId="41" xfId="0" applyFont="1" applyBorder="1" applyAlignment="1">
      <alignment horizontal="center" vertical="center"/>
    </xf>
    <xf numFmtId="0" fontId="0" fillId="0" borderId="12" xfId="0" applyFont="1" applyBorder="1" applyAlignment="1">
      <alignment horizontal="center" vertical="center"/>
    </xf>
    <xf numFmtId="0" fontId="9" fillId="0" borderId="126" xfId="0" applyFont="1" applyFill="1" applyBorder="1" applyAlignment="1" applyProtection="1">
      <alignment horizontal="left" vertical="center" wrapText="1"/>
    </xf>
    <xf numFmtId="0" fontId="0" fillId="0" borderId="123" xfId="0" applyBorder="1" applyAlignment="1">
      <alignment horizontal="left" vertical="center" wrapText="1"/>
    </xf>
    <xf numFmtId="0" fontId="0" fillId="0" borderId="99" xfId="0" applyBorder="1" applyAlignment="1">
      <alignment horizontal="left" vertical="center" wrapText="1"/>
    </xf>
    <xf numFmtId="0" fontId="9" fillId="0" borderId="48" xfId="0" applyFont="1" applyFill="1" applyBorder="1" applyAlignment="1" applyProtection="1">
      <alignment horizontal="left" vertical="center"/>
    </xf>
    <xf numFmtId="0" fontId="0" fillId="0" borderId="40" xfId="0" applyBorder="1" applyAlignment="1">
      <alignment horizontal="left" vertical="center"/>
    </xf>
    <xf numFmtId="0" fontId="0" fillId="0" borderId="47" xfId="0" applyBorder="1" applyAlignment="1">
      <alignment horizontal="left" vertical="center"/>
    </xf>
    <xf numFmtId="0" fontId="24" fillId="5" borderId="46" xfId="0" applyFont="1" applyFill="1" applyBorder="1" applyAlignment="1" applyProtection="1">
      <alignment horizontal="center" vertical="center" wrapText="1" shrinkToFit="1"/>
    </xf>
    <xf numFmtId="0" fontId="0" fillId="0" borderId="19" xfId="0" applyBorder="1" applyAlignment="1">
      <alignment vertical="center"/>
    </xf>
    <xf numFmtId="0" fontId="0" fillId="0" borderId="2" xfId="0" applyBorder="1" applyAlignment="1">
      <alignment vertical="center"/>
    </xf>
    <xf numFmtId="0" fontId="0" fillId="0" borderId="136" xfId="0" applyFont="1" applyBorder="1" applyAlignment="1">
      <alignment horizontal="center" vertical="center"/>
    </xf>
    <xf numFmtId="0" fontId="0" fillId="0" borderId="135" xfId="0" applyFont="1" applyBorder="1" applyAlignment="1">
      <alignment horizontal="center" vertical="center"/>
    </xf>
    <xf numFmtId="0" fontId="0" fillId="0" borderId="137" xfId="0" applyFont="1" applyBorder="1" applyAlignment="1">
      <alignment horizontal="center" vertical="center"/>
    </xf>
    <xf numFmtId="0" fontId="0" fillId="0" borderId="20" xfId="0" applyFont="1" applyBorder="1" applyAlignment="1">
      <alignment vertical="center"/>
    </xf>
    <xf numFmtId="0" fontId="0" fillId="0" borderId="41" xfId="0" applyBorder="1" applyAlignment="1">
      <alignment vertical="center"/>
    </xf>
    <xf numFmtId="0" fontId="0" fillId="0" borderId="12" xfId="0" applyBorder="1" applyAlignment="1">
      <alignment vertical="center"/>
    </xf>
    <xf numFmtId="0" fontId="0" fillId="0" borderId="80" xfId="0" applyFont="1" applyFill="1" applyBorder="1" applyAlignment="1" applyProtection="1">
      <alignment horizontal="left" vertical="center" wrapText="1"/>
    </xf>
    <xf numFmtId="0" fontId="0" fillId="0" borderId="34" xfId="0" applyBorder="1" applyAlignment="1">
      <alignment horizontal="left" vertical="center" wrapText="1"/>
    </xf>
    <xf numFmtId="0" fontId="0" fillId="0" borderId="82" xfId="0" applyBorder="1" applyAlignment="1">
      <alignment horizontal="left" vertical="center" wrapText="1"/>
    </xf>
    <xf numFmtId="0" fontId="0" fillId="0" borderId="92" xfId="0" applyFont="1" applyBorder="1" applyAlignment="1">
      <alignment horizontal="center" vertical="center"/>
    </xf>
    <xf numFmtId="0" fontId="0" fillId="0" borderId="44" xfId="0" applyFont="1" applyBorder="1" applyAlignment="1">
      <alignment horizontal="center" vertical="center"/>
    </xf>
    <xf numFmtId="0" fontId="0" fillId="0" borderId="43" xfId="0" applyFont="1" applyBorder="1" applyAlignment="1">
      <alignment horizontal="center" vertical="center"/>
    </xf>
    <xf numFmtId="0" fontId="9" fillId="0" borderId="136" xfId="0" applyFont="1" applyBorder="1" applyAlignment="1" applyProtection="1">
      <alignment horizontal="center" vertical="center" wrapText="1" shrinkToFit="1"/>
    </xf>
    <xf numFmtId="0" fontId="9" fillId="0" borderId="135" xfId="0" applyFont="1" applyBorder="1" applyAlignment="1" applyProtection="1">
      <alignment horizontal="center" vertical="center" wrapText="1" shrinkToFit="1"/>
    </xf>
    <xf numFmtId="0" fontId="9" fillId="0" borderId="137" xfId="0" applyFont="1" applyBorder="1" applyAlignment="1" applyProtection="1">
      <alignment horizontal="center" vertical="center" wrapText="1" shrinkToFit="1"/>
    </xf>
    <xf numFmtId="0" fontId="9" fillId="0" borderId="85" xfId="0" applyFont="1" applyBorder="1" applyAlignment="1" applyProtection="1">
      <alignment horizontal="center" vertical="center" wrapText="1"/>
    </xf>
    <xf numFmtId="0" fontId="9" fillId="0" borderId="41"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9" fillId="0" borderId="92" xfId="1" applyFont="1" applyBorder="1" applyAlignment="1">
      <alignment horizontal="center" vertical="center"/>
    </xf>
    <xf numFmtId="0" fontId="9" fillId="0" borderId="43" xfId="1" applyFont="1" applyBorder="1" applyAlignment="1">
      <alignment horizontal="center" vertical="center"/>
    </xf>
    <xf numFmtId="0" fontId="9" fillId="2" borderId="92"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92" xfId="1" applyFont="1" applyFill="1" applyBorder="1" applyAlignment="1">
      <alignment horizontal="center" vertical="center" wrapText="1"/>
    </xf>
    <xf numFmtId="0" fontId="9" fillId="2" borderId="44" xfId="1" applyFont="1" applyFill="1" applyBorder="1" applyAlignment="1">
      <alignment horizontal="center" vertical="center" wrapText="1"/>
    </xf>
    <xf numFmtId="0" fontId="9" fillId="2" borderId="43" xfId="1" applyFont="1" applyFill="1" applyBorder="1" applyAlignment="1">
      <alignment horizontal="center" vertical="center" wrapText="1"/>
    </xf>
    <xf numFmtId="0" fontId="2" fillId="0" borderId="0" xfId="1" applyFont="1" applyBorder="1" applyAlignment="1">
      <alignment horizontal="center" vertical="center" wrapText="1"/>
    </xf>
    <xf numFmtId="0" fontId="2" fillId="0" borderId="0" xfId="1" applyFont="1" applyBorder="1" applyAlignment="1">
      <alignment horizontal="center" vertical="center"/>
    </xf>
    <xf numFmtId="0" fontId="9" fillId="0" borderId="20" xfId="1" applyFont="1" applyBorder="1" applyAlignment="1">
      <alignment horizontal="left" vertical="center" wrapText="1"/>
    </xf>
    <xf numFmtId="0" fontId="9" fillId="0" borderId="89" xfId="1" applyFont="1" applyBorder="1" applyAlignment="1">
      <alignment horizontal="left" vertical="center"/>
    </xf>
    <xf numFmtId="49" fontId="2" fillId="0" borderId="129" xfId="1" applyNumberFormat="1" applyFont="1" applyBorder="1" applyAlignment="1" applyProtection="1">
      <alignment horizontal="left" vertical="center" wrapText="1"/>
      <protection locked="0"/>
    </xf>
    <xf numFmtId="49" fontId="2" fillId="0" borderId="26" xfId="1" applyNumberFormat="1" applyFont="1" applyBorder="1" applyAlignment="1" applyProtection="1">
      <alignment horizontal="left" vertical="center" wrapText="1"/>
      <protection locked="0"/>
    </xf>
    <xf numFmtId="0" fontId="2" fillId="0" borderId="74" xfId="1" applyFont="1" applyBorder="1" applyAlignment="1" applyProtection="1">
      <alignment horizontal="center" vertical="center" wrapText="1"/>
      <protection locked="0"/>
    </xf>
    <xf numFmtId="0" fontId="2" fillId="0" borderId="52" xfId="1" applyFont="1" applyBorder="1" applyAlignment="1" applyProtection="1">
      <alignment horizontal="left" vertical="center" wrapText="1"/>
      <protection locked="0"/>
    </xf>
    <xf numFmtId="0" fontId="2" fillId="0" borderId="41" xfId="1" applyFont="1" applyBorder="1" applyAlignment="1" applyProtection="1">
      <alignment horizontal="left" vertical="center" wrapText="1"/>
      <protection locked="0"/>
    </xf>
    <xf numFmtId="0" fontId="2" fillId="0" borderId="53" xfId="1" applyFont="1" applyBorder="1" applyAlignment="1" applyProtection="1">
      <alignment horizontal="left" vertical="center" wrapText="1"/>
      <protection locked="0"/>
    </xf>
    <xf numFmtId="0" fontId="7" fillId="2" borderId="52" xfId="2" applyFont="1" applyFill="1" applyBorder="1" applyAlignment="1" applyProtection="1">
      <alignment horizontal="left" vertical="center"/>
    </xf>
    <xf numFmtId="0" fontId="7" fillId="2" borderId="41" xfId="2" applyFont="1" applyFill="1" applyBorder="1" applyAlignment="1" applyProtection="1">
      <alignment horizontal="left" vertical="center"/>
    </xf>
    <xf numFmtId="0" fontId="7" fillId="2" borderId="42" xfId="2" applyFont="1" applyFill="1" applyBorder="1" applyAlignment="1" applyProtection="1">
      <alignment horizontal="left" vertical="center"/>
    </xf>
    <xf numFmtId="49" fontId="2" fillId="0" borderId="104" xfId="1" applyNumberFormat="1" applyFont="1" applyBorder="1" applyAlignment="1" applyProtection="1">
      <alignment horizontal="left" vertical="center" wrapText="1"/>
      <protection locked="0"/>
    </xf>
    <xf numFmtId="0" fontId="2" fillId="0" borderId="60" xfId="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62" xfId="1" applyFont="1" applyBorder="1" applyAlignment="1" applyProtection="1">
      <alignment horizontal="center" vertical="center" wrapText="1"/>
      <protection locked="0"/>
    </xf>
    <xf numFmtId="0" fontId="2" fillId="0" borderId="104" xfId="1" applyFont="1" applyBorder="1" applyAlignment="1" applyProtection="1">
      <alignment horizontal="center" vertical="center" wrapText="1"/>
      <protection locked="0"/>
    </xf>
    <xf numFmtId="0" fontId="2" fillId="0" borderId="60" xfId="1" applyFont="1" applyBorder="1" applyAlignment="1" applyProtection="1">
      <alignment horizontal="left" vertical="center" wrapText="1"/>
      <protection locked="0"/>
    </xf>
    <xf numFmtId="0" fontId="2" fillId="0" borderId="0" xfId="1" applyFont="1" applyBorder="1" applyAlignment="1" applyProtection="1">
      <alignment horizontal="left" vertical="center" wrapText="1"/>
      <protection locked="0"/>
    </xf>
    <xf numFmtId="0" fontId="2" fillId="0" borderId="62" xfId="1" applyFont="1" applyBorder="1" applyAlignment="1" applyProtection="1">
      <alignment horizontal="left" vertical="center" wrapText="1"/>
      <protection locked="0"/>
    </xf>
    <xf numFmtId="0" fontId="2" fillId="2" borderId="60" xfId="1" applyFont="1" applyFill="1" applyBorder="1" applyAlignment="1">
      <alignment horizontal="left" vertical="center"/>
    </xf>
    <xf numFmtId="0" fontId="2" fillId="2" borderId="0" xfId="1" applyFont="1" applyFill="1" applyBorder="1" applyAlignment="1">
      <alignment horizontal="left" vertical="center"/>
    </xf>
    <xf numFmtId="0" fontId="2" fillId="2" borderId="40" xfId="1" applyFont="1" applyFill="1" applyBorder="1" applyAlignment="1">
      <alignment horizontal="left" vertical="center"/>
    </xf>
    <xf numFmtId="49" fontId="2" fillId="0" borderId="74" xfId="1" applyNumberFormat="1" applyFont="1" applyBorder="1" applyAlignment="1" applyProtection="1">
      <alignment horizontal="left" vertical="center" wrapText="1"/>
      <protection locked="0"/>
    </xf>
    <xf numFmtId="0" fontId="2" fillId="0" borderId="52" xfId="1" applyFont="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2" fillId="0" borderId="53" xfId="1" applyFont="1" applyBorder="1" applyAlignment="1" applyProtection="1">
      <alignment horizontal="center" vertical="center" wrapText="1"/>
      <protection locked="0"/>
    </xf>
    <xf numFmtId="0" fontId="2" fillId="2" borderId="16" xfId="1" applyFont="1" applyFill="1" applyBorder="1" applyAlignment="1">
      <alignment horizontal="left" vertical="center"/>
    </xf>
    <xf numFmtId="0" fontId="2" fillId="2" borderId="14" xfId="1" applyFont="1" applyFill="1" applyBorder="1" applyAlignment="1">
      <alignment horizontal="left" vertical="center"/>
    </xf>
    <xf numFmtId="49" fontId="2" fillId="0" borderId="101" xfId="1" applyNumberFormat="1" applyFont="1" applyBorder="1" applyAlignment="1" applyProtection="1">
      <alignment horizontal="left" vertical="center" wrapText="1"/>
      <protection locked="0"/>
    </xf>
    <xf numFmtId="0" fontId="2" fillId="0" borderId="17" xfId="1" applyFont="1" applyBorder="1" applyAlignment="1" applyProtection="1">
      <alignment horizontal="center" vertical="center" wrapText="1"/>
      <protection locked="0"/>
    </xf>
    <xf numFmtId="0" fontId="2" fillId="0" borderId="16" xfId="1" applyFont="1" applyBorder="1" applyAlignment="1" applyProtection="1">
      <alignment horizontal="left" vertical="center" wrapText="1"/>
      <protection locked="0"/>
    </xf>
    <xf numFmtId="0" fontId="2" fillId="0" borderId="15" xfId="1" applyFont="1" applyBorder="1" applyAlignment="1" applyProtection="1">
      <alignment horizontal="left" vertical="center" wrapText="1"/>
      <protection locked="0"/>
    </xf>
    <xf numFmtId="0" fontId="2" fillId="0" borderId="18" xfId="1" applyFont="1" applyBorder="1" applyAlignment="1" applyProtection="1">
      <alignment horizontal="left" vertical="center" wrapText="1"/>
      <protection locked="0"/>
    </xf>
    <xf numFmtId="49" fontId="2" fillId="0" borderId="17" xfId="1" applyNumberFormat="1" applyFont="1" applyBorder="1" applyAlignment="1" applyProtection="1">
      <alignment horizontal="left" vertical="center" wrapText="1"/>
      <protection locked="0"/>
    </xf>
    <xf numFmtId="0" fontId="2" fillId="0" borderId="129" xfId="1" applyFont="1" applyBorder="1" applyAlignment="1">
      <alignment horizontal="center" vertical="center"/>
    </xf>
    <xf numFmtId="0" fontId="2" fillId="0" borderId="103" xfId="1" applyFont="1" applyBorder="1" applyAlignment="1">
      <alignment horizontal="center" vertical="center"/>
    </xf>
    <xf numFmtId="0" fontId="2" fillId="0" borderId="129" xfId="1" applyFont="1" applyBorder="1" applyAlignment="1">
      <alignment horizontal="center" vertical="center" wrapText="1"/>
    </xf>
    <xf numFmtId="0" fontId="2" fillId="0" borderId="9" xfId="1" applyFont="1" applyBorder="1" applyAlignment="1" applyProtection="1">
      <alignment horizontal="center" vertical="center"/>
      <protection locked="0"/>
    </xf>
    <xf numFmtId="0" fontId="2" fillId="0" borderId="9" xfId="1" applyFont="1" applyBorder="1" applyAlignment="1" applyProtection="1">
      <alignment horizontal="left" vertical="center" shrinkToFit="1"/>
      <protection locked="0"/>
    </xf>
    <xf numFmtId="0" fontId="2" fillId="0" borderId="26" xfId="1" applyFont="1" applyBorder="1" applyAlignment="1" applyProtection="1">
      <alignment horizontal="center" vertical="center"/>
      <protection locked="0"/>
    </xf>
    <xf numFmtId="0" fontId="2" fillId="0" borderId="17" xfId="1" applyFont="1" applyBorder="1" applyAlignment="1" applyProtection="1">
      <alignment horizontal="center" vertical="center"/>
      <protection locked="0"/>
    </xf>
    <xf numFmtId="0" fontId="2" fillId="0" borderId="17" xfId="1" applyFont="1" applyBorder="1" applyAlignment="1" applyProtection="1">
      <alignment horizontal="left" vertical="center" shrinkToFit="1"/>
      <protection locked="0"/>
    </xf>
    <xf numFmtId="0" fontId="2" fillId="0" borderId="185" xfId="1" applyFont="1" applyBorder="1" applyAlignment="1">
      <alignment horizontal="center" vertical="center" wrapText="1"/>
    </xf>
    <xf numFmtId="0" fontId="2" fillId="0" borderId="185" xfId="1" applyFont="1" applyBorder="1" applyAlignment="1">
      <alignment horizontal="center" vertical="center"/>
    </xf>
    <xf numFmtId="0" fontId="2" fillId="10" borderId="20" xfId="1" applyFont="1" applyFill="1" applyBorder="1" applyAlignment="1">
      <alignment horizontal="left" vertical="center"/>
    </xf>
    <xf numFmtId="0" fontId="2" fillId="3" borderId="3" xfId="1" applyFont="1" applyFill="1" applyBorder="1" applyAlignment="1">
      <alignment horizontal="left" vertical="center"/>
    </xf>
    <xf numFmtId="0" fontId="2" fillId="8" borderId="3" xfId="1" applyFont="1" applyFill="1" applyBorder="1" applyAlignment="1">
      <alignment horizontal="left" vertical="center"/>
    </xf>
    <xf numFmtId="0" fontId="2" fillId="9" borderId="3" xfId="1" applyFont="1" applyFill="1" applyBorder="1" applyAlignment="1">
      <alignment horizontal="left" vertical="center"/>
    </xf>
    <xf numFmtId="49" fontId="2" fillId="0" borderId="25" xfId="1" applyNumberFormat="1" applyFont="1" applyBorder="1" applyAlignment="1" applyProtection="1">
      <alignment horizontal="left" vertical="center" wrapText="1"/>
      <protection locked="0"/>
    </xf>
    <xf numFmtId="49" fontId="2" fillId="0" borderId="24" xfId="1" applyNumberFormat="1" applyFont="1" applyBorder="1" applyAlignment="1" applyProtection="1">
      <alignment horizontal="left" vertical="center" wrapText="1"/>
      <protection locked="0"/>
    </xf>
    <xf numFmtId="49" fontId="2" fillId="0" borderId="27" xfId="1" applyNumberFormat="1" applyFont="1" applyBorder="1" applyAlignment="1" applyProtection="1">
      <alignment horizontal="left" vertical="center" wrapText="1"/>
      <protection locked="0"/>
    </xf>
    <xf numFmtId="0" fontId="2" fillId="0" borderId="25" xfId="1" applyFont="1" applyBorder="1" applyAlignment="1" applyProtection="1">
      <alignment horizontal="center" vertical="center" wrapText="1"/>
      <protection locked="0"/>
    </xf>
    <xf numFmtId="0" fontId="2" fillId="0" borderId="24" xfId="1" applyFont="1" applyBorder="1" applyAlignment="1" applyProtection="1">
      <alignment horizontal="center" vertical="center" wrapText="1"/>
      <protection locked="0"/>
    </xf>
    <xf numFmtId="0" fontId="2" fillId="0" borderId="27" xfId="1" applyFont="1" applyBorder="1" applyAlignment="1" applyProtection="1">
      <alignment horizontal="center" vertical="center" wrapText="1"/>
      <protection locked="0"/>
    </xf>
    <xf numFmtId="0" fontId="2" fillId="0" borderId="26" xfId="1" applyFont="1" applyBorder="1" applyAlignment="1" applyProtection="1">
      <alignment horizontal="center" vertical="center" wrapText="1"/>
      <protection locked="0"/>
    </xf>
    <xf numFmtId="0" fontId="2" fillId="0" borderId="102" xfId="1" applyFont="1" applyBorder="1" applyAlignment="1" applyProtection="1">
      <alignment horizontal="center" vertical="center" wrapText="1"/>
      <protection locked="0"/>
    </xf>
    <xf numFmtId="49" fontId="2" fillId="0" borderId="102" xfId="1" applyNumberFormat="1" applyFont="1" applyBorder="1" applyAlignment="1" applyProtection="1">
      <alignment horizontal="center" vertical="center"/>
      <protection locked="0"/>
    </xf>
    <xf numFmtId="0" fontId="11" fillId="0" borderId="0" xfId="1" applyFont="1" applyBorder="1" applyAlignment="1">
      <alignment horizontal="left" vertical="center" wrapText="1"/>
    </xf>
    <xf numFmtId="0" fontId="11" fillId="0" borderId="62" xfId="1" applyFont="1" applyBorder="1" applyAlignment="1">
      <alignment horizontal="left" vertical="center" wrapText="1"/>
    </xf>
    <xf numFmtId="0" fontId="2" fillId="0" borderId="60" xfId="1" applyFont="1" applyFill="1" applyBorder="1" applyAlignment="1" applyProtection="1">
      <alignment horizontal="left" vertical="center"/>
      <protection locked="0"/>
    </xf>
    <xf numFmtId="0" fontId="2" fillId="0" borderId="0" xfId="1" applyFont="1" applyFill="1" applyBorder="1" applyAlignment="1" applyProtection="1">
      <alignment horizontal="left" vertical="center"/>
      <protection locked="0"/>
    </xf>
    <xf numFmtId="0" fontId="2" fillId="0" borderId="62" xfId="1" applyFont="1" applyFill="1" applyBorder="1" applyAlignment="1" applyProtection="1">
      <alignment horizontal="left" vertical="center"/>
      <protection locked="0"/>
    </xf>
    <xf numFmtId="0" fontId="101" fillId="0" borderId="0" xfId="2" applyFont="1" applyAlignment="1" applyProtection="1">
      <alignment horizontal="center" vertical="center"/>
      <protection hidden="1"/>
    </xf>
    <xf numFmtId="0" fontId="10" fillId="2" borderId="46" xfId="1" applyFont="1" applyFill="1" applyBorder="1" applyAlignment="1">
      <alignment horizontal="left" vertical="center" indent="1"/>
    </xf>
    <xf numFmtId="0" fontId="0" fillId="2" borderId="45" xfId="0" applyFill="1" applyBorder="1" applyAlignment="1">
      <alignment horizontal="left" vertical="center" indent="1"/>
    </xf>
    <xf numFmtId="0" fontId="9" fillId="0" borderId="92" xfId="1" applyFont="1" applyBorder="1" applyAlignment="1">
      <alignment horizontal="center" vertical="center" wrapText="1" shrinkToFit="1"/>
    </xf>
    <xf numFmtId="0" fontId="9" fillId="0" borderId="44" xfId="1" applyFont="1" applyBorder="1" applyAlignment="1">
      <alignment horizontal="center" vertical="center" wrapText="1" shrinkToFit="1"/>
    </xf>
    <xf numFmtId="0" fontId="9" fillId="0" borderId="43" xfId="1" applyFont="1" applyBorder="1" applyAlignment="1">
      <alignment horizontal="center" vertical="center" wrapText="1" shrinkToFit="1"/>
    </xf>
    <xf numFmtId="0" fontId="9" fillId="0" borderId="91" xfId="1" applyFont="1" applyBorder="1" applyAlignment="1">
      <alignment horizontal="center" vertical="center" wrapText="1" shrinkToFit="1"/>
    </xf>
    <xf numFmtId="0" fontId="2" fillId="0" borderId="181" xfId="1" applyFont="1" applyBorder="1" applyAlignment="1">
      <alignment horizontal="center" vertical="center" wrapText="1"/>
    </xf>
    <xf numFmtId="0" fontId="2" fillId="0" borderId="182" xfId="1" applyFont="1" applyBorder="1" applyAlignment="1">
      <alignment horizontal="center" vertical="center" wrapText="1"/>
    </xf>
    <xf numFmtId="0" fontId="2" fillId="0" borderId="184" xfId="1" applyFont="1" applyBorder="1" applyAlignment="1">
      <alignment horizontal="center" vertical="center" wrapText="1"/>
    </xf>
    <xf numFmtId="0" fontId="2" fillId="0" borderId="182" xfId="1" applyFont="1" applyBorder="1" applyAlignment="1">
      <alignment horizontal="center" vertical="center"/>
    </xf>
    <xf numFmtId="0" fontId="2" fillId="0" borderId="183" xfId="1" applyFont="1" applyBorder="1" applyAlignment="1">
      <alignment horizontal="center" vertical="center"/>
    </xf>
    <xf numFmtId="0" fontId="2" fillId="0" borderId="182" xfId="1" applyFont="1" applyBorder="1" applyAlignment="1">
      <alignment horizontal="center" vertical="center" textRotation="255" shrinkToFit="1"/>
    </xf>
    <xf numFmtId="0" fontId="2" fillId="0" borderId="185" xfId="1" applyFont="1" applyBorder="1" applyAlignment="1">
      <alignment horizontal="center" vertical="center" textRotation="255" shrinkToFit="1"/>
    </xf>
    <xf numFmtId="178" fontId="6" fillId="7" borderId="62" xfId="1" applyNumberFormat="1" applyFont="1" applyFill="1" applyBorder="1" applyAlignment="1" applyProtection="1">
      <alignment horizontal="left" vertical="top" wrapText="1"/>
    </xf>
    <xf numFmtId="178" fontId="6" fillId="7" borderId="104" xfId="1" applyNumberFormat="1" applyFont="1" applyFill="1" applyBorder="1" applyAlignment="1" applyProtection="1">
      <alignment horizontal="left" vertical="top" wrapText="1"/>
    </xf>
    <xf numFmtId="178" fontId="6" fillId="7" borderId="60" xfId="1" applyNumberFormat="1" applyFont="1" applyFill="1" applyBorder="1" applyAlignment="1" applyProtection="1">
      <alignment horizontal="left" vertical="top" wrapText="1"/>
    </xf>
    <xf numFmtId="0" fontId="54" fillId="7" borderId="0" xfId="0" applyFont="1" applyFill="1" applyBorder="1" applyAlignment="1" applyProtection="1">
      <alignment vertical="top"/>
    </xf>
    <xf numFmtId="178" fontId="6" fillId="2" borderId="0" xfId="0" applyNumberFormat="1" applyFont="1" applyFill="1" applyBorder="1" applyAlignment="1" applyProtection="1">
      <alignment horizontal="left" vertical="top" wrapText="1"/>
    </xf>
    <xf numFmtId="0" fontId="2" fillId="0" borderId="186" xfId="1" applyFont="1" applyBorder="1" applyAlignment="1">
      <alignment horizontal="center" vertical="center"/>
    </xf>
    <xf numFmtId="0" fontId="2" fillId="2" borderId="34" xfId="1" applyFont="1" applyFill="1" applyBorder="1" applyAlignment="1">
      <alignment horizontal="center" vertical="center" wrapText="1"/>
    </xf>
    <xf numFmtId="0" fontId="2" fillId="2" borderId="35" xfId="1" applyFont="1" applyFill="1" applyBorder="1" applyAlignment="1">
      <alignment horizontal="center" vertical="center" wrapText="1"/>
    </xf>
    <xf numFmtId="0" fontId="2" fillId="2" borderId="29" xfId="1" applyFont="1" applyFill="1" applyBorder="1" applyAlignment="1">
      <alignment horizontal="center" vertical="center" wrapText="1"/>
    </xf>
    <xf numFmtId="0" fontId="2" fillId="2" borderId="28" xfId="1" applyFont="1" applyFill="1" applyBorder="1" applyAlignment="1">
      <alignment horizontal="center" vertical="center" wrapText="1"/>
    </xf>
    <xf numFmtId="0" fontId="24" fillId="5" borderId="93" xfId="0" applyFont="1" applyFill="1" applyBorder="1" applyAlignment="1" applyProtection="1">
      <alignment horizontal="center" vertical="center" wrapText="1" shrinkToFit="1"/>
    </xf>
    <xf numFmtId="0" fontId="0" fillId="0" borderId="90" xfId="0" applyBorder="1" applyAlignment="1" applyProtection="1">
      <alignment horizontal="center" vertical="center" shrinkToFit="1"/>
    </xf>
    <xf numFmtId="0" fontId="2" fillId="0" borderId="41" xfId="1" quotePrefix="1" applyFont="1" applyBorder="1" applyAlignment="1">
      <alignment horizontal="center" vertical="center"/>
    </xf>
    <xf numFmtId="0" fontId="11" fillId="0" borderId="31" xfId="1" applyFont="1" applyBorder="1" applyAlignment="1">
      <alignment horizontal="left" vertical="center" wrapText="1"/>
    </xf>
    <xf numFmtId="0" fontId="11" fillId="0" borderId="65" xfId="1" applyFont="1" applyBorder="1" applyAlignment="1">
      <alignment horizontal="left" vertical="center" wrapText="1"/>
    </xf>
    <xf numFmtId="0" fontId="2" fillId="0" borderId="69" xfId="1" applyFont="1" applyFill="1" applyBorder="1" applyAlignment="1" applyProtection="1">
      <alignment horizontal="left" vertical="center"/>
      <protection locked="0"/>
    </xf>
    <xf numFmtId="0" fontId="2" fillId="0" borderId="31" xfId="1" applyFont="1" applyFill="1" applyBorder="1" applyAlignment="1" applyProtection="1">
      <alignment horizontal="left" vertical="center"/>
      <protection locked="0"/>
    </xf>
    <xf numFmtId="0" fontId="2" fillId="0" borderId="65" xfId="1" applyFont="1" applyFill="1" applyBorder="1" applyAlignment="1" applyProtection="1">
      <alignment horizontal="left" vertical="center"/>
      <protection locked="0"/>
    </xf>
    <xf numFmtId="49" fontId="2" fillId="0" borderId="101" xfId="1" applyNumberFormat="1" applyFont="1" applyBorder="1" applyAlignment="1" applyProtection="1">
      <alignment horizontal="center" vertical="center"/>
      <protection locked="0"/>
    </xf>
    <xf numFmtId="49" fontId="2" fillId="2" borderId="103" xfId="1" applyNumberFormat="1" applyFont="1" applyFill="1" applyBorder="1" applyAlignment="1" applyProtection="1">
      <alignment horizontal="left" vertical="center" wrapText="1"/>
      <protection hidden="1"/>
    </xf>
    <xf numFmtId="0" fontId="2" fillId="0" borderId="101" xfId="1" applyFont="1" applyBorder="1" applyAlignment="1" applyProtection="1">
      <alignment horizontal="center" vertical="center" wrapText="1"/>
      <protection locked="0"/>
    </xf>
    <xf numFmtId="0" fontId="116" fillId="0" borderId="29" xfId="1" applyFont="1" applyBorder="1" applyAlignment="1">
      <alignment horizontal="left" vertical="center" wrapText="1"/>
    </xf>
    <xf numFmtId="0" fontId="11" fillId="0" borderId="29" xfId="1" applyFont="1" applyBorder="1" applyAlignment="1">
      <alignment horizontal="left" vertical="center" wrapText="1"/>
    </xf>
    <xf numFmtId="0" fontId="116" fillId="0" borderId="77" xfId="1" applyFont="1" applyBorder="1" applyAlignment="1">
      <alignment horizontal="left" vertical="center" wrapText="1"/>
    </xf>
    <xf numFmtId="0" fontId="2" fillId="2" borderId="68" xfId="1" applyFont="1" applyFill="1" applyBorder="1" applyAlignment="1" applyProtection="1">
      <alignment horizontal="left" vertical="center"/>
      <protection hidden="1"/>
    </xf>
    <xf numFmtId="0" fontId="2" fillId="2" borderId="29" xfId="1" applyFont="1" applyFill="1" applyBorder="1" applyAlignment="1" applyProtection="1">
      <alignment horizontal="left" vertical="center"/>
      <protection hidden="1"/>
    </xf>
    <xf numFmtId="0" fontId="2" fillId="2" borderId="77" xfId="1" applyFont="1" applyFill="1" applyBorder="1" applyAlignment="1" applyProtection="1">
      <alignment horizontal="left" vertical="center"/>
      <protection hidden="1"/>
    </xf>
    <xf numFmtId="49" fontId="2" fillId="2" borderId="103" xfId="1" applyNumberFormat="1" applyFont="1" applyFill="1" applyBorder="1" applyAlignment="1" applyProtection="1">
      <alignment horizontal="center" vertical="center"/>
      <protection hidden="1"/>
    </xf>
    <xf numFmtId="0" fontId="2" fillId="2" borderId="68" xfId="1" applyFont="1" applyFill="1" applyBorder="1" applyAlignment="1" applyProtection="1">
      <alignment horizontal="center" vertical="center" wrapText="1"/>
      <protection hidden="1"/>
    </xf>
    <xf numFmtId="0" fontId="2" fillId="2" borderId="29" xfId="1" applyFont="1" applyFill="1" applyBorder="1" applyAlignment="1" applyProtection="1">
      <alignment horizontal="center" vertical="center" wrapText="1"/>
      <protection hidden="1"/>
    </xf>
    <xf numFmtId="0" fontId="2" fillId="2" borderId="77" xfId="1" applyFont="1" applyFill="1" applyBorder="1" applyAlignment="1" applyProtection="1">
      <alignment horizontal="center" vertical="center" wrapText="1"/>
      <protection hidden="1"/>
    </xf>
    <xf numFmtId="0" fontId="2" fillId="2" borderId="103" xfId="1" applyFont="1" applyFill="1" applyBorder="1" applyAlignment="1" applyProtection="1">
      <alignment horizontal="center" vertical="center" wrapText="1"/>
      <protection hidden="1"/>
    </xf>
    <xf numFmtId="0" fontId="2" fillId="0" borderId="34" xfId="1" applyFont="1" applyBorder="1" applyAlignment="1">
      <alignment horizontal="left" vertical="center" wrapText="1"/>
    </xf>
    <xf numFmtId="0" fontId="0" fillId="0" borderId="0" xfId="0" applyAlignment="1">
      <alignment horizontal="left" vertical="center" wrapText="1"/>
    </xf>
    <xf numFmtId="0" fontId="0" fillId="0" borderId="29" xfId="0" applyBorder="1" applyAlignment="1">
      <alignment horizontal="left" vertical="center" wrapText="1"/>
    </xf>
    <xf numFmtId="49" fontId="2" fillId="0" borderId="26" xfId="1" applyNumberFormat="1" applyFont="1" applyBorder="1" applyAlignment="1" applyProtection="1">
      <alignment horizontal="center" vertical="center"/>
      <protection locked="0"/>
    </xf>
    <xf numFmtId="0" fontId="2" fillId="0" borderId="101" xfId="1" applyFont="1" applyBorder="1" applyAlignment="1" applyProtection="1">
      <alignment horizontal="left" vertical="center" wrapText="1"/>
      <protection locked="0"/>
    </xf>
    <xf numFmtId="0" fontId="2" fillId="2" borderId="69" xfId="1" applyFont="1" applyFill="1" applyBorder="1" applyAlignment="1">
      <alignment horizontal="left" vertical="center"/>
    </xf>
    <xf numFmtId="0" fontId="2" fillId="2" borderId="75" xfId="1" applyFont="1" applyFill="1" applyBorder="1" applyAlignment="1">
      <alignment horizontal="left" vertical="center"/>
    </xf>
    <xf numFmtId="0" fontId="11" fillId="0" borderId="76" xfId="1" applyFont="1" applyBorder="1" applyAlignment="1">
      <alignment horizontal="center" vertical="center" wrapText="1"/>
    </xf>
    <xf numFmtId="0" fontId="11" fillId="0" borderId="34" xfId="1" applyFont="1" applyBorder="1" applyAlignment="1">
      <alignment horizontal="center" vertical="center" wrapText="1"/>
    </xf>
    <xf numFmtId="0" fontId="11" fillId="0" borderId="79" xfId="1" applyFont="1" applyBorder="1" applyAlignment="1">
      <alignment horizontal="center" vertical="center" wrapText="1"/>
    </xf>
    <xf numFmtId="0" fontId="11" fillId="0" borderId="60" xfId="1" applyFont="1" applyBorder="1" applyAlignment="1">
      <alignment horizontal="center" vertical="center" wrapText="1"/>
    </xf>
    <xf numFmtId="0" fontId="11" fillId="0" borderId="0" xfId="1" applyFont="1" applyBorder="1" applyAlignment="1">
      <alignment horizontal="center" vertical="center" wrapText="1"/>
    </xf>
    <xf numFmtId="0" fontId="11" fillId="0" borderId="62" xfId="1" applyFont="1" applyBorder="1" applyAlignment="1">
      <alignment horizontal="center" vertical="center" wrapText="1"/>
    </xf>
    <xf numFmtId="0" fontId="11" fillId="0" borderId="68" xfId="1" applyFont="1" applyBorder="1" applyAlignment="1">
      <alignment horizontal="center" vertical="center" wrapText="1"/>
    </xf>
    <xf numFmtId="0" fontId="11" fillId="0" borderId="29" xfId="1" applyFont="1" applyBorder="1" applyAlignment="1">
      <alignment horizontal="center" vertical="center" wrapText="1"/>
    </xf>
    <xf numFmtId="0" fontId="11" fillId="0" borderId="77" xfId="1" applyFont="1" applyBorder="1" applyAlignment="1">
      <alignment horizontal="center" vertical="center" wrapText="1"/>
    </xf>
    <xf numFmtId="0" fontId="11" fillId="0" borderId="24" xfId="1" applyFont="1" applyBorder="1" applyAlignment="1">
      <alignment horizontal="left" vertical="center" wrapText="1"/>
    </xf>
    <xf numFmtId="0" fontId="11" fillId="0" borderId="27" xfId="1" applyFont="1" applyBorder="1" applyAlignment="1">
      <alignment horizontal="left" vertical="center" wrapText="1"/>
    </xf>
    <xf numFmtId="0" fontId="2" fillId="2" borderId="59" xfId="1" applyFont="1" applyFill="1" applyBorder="1" applyAlignment="1">
      <alignment horizontal="left" vertical="center"/>
    </xf>
    <xf numFmtId="0" fontId="2" fillId="2" borderId="55" xfId="1" applyFont="1" applyFill="1" applyBorder="1" applyAlignment="1">
      <alignment horizontal="left" vertical="center"/>
    </xf>
    <xf numFmtId="0" fontId="2" fillId="2" borderId="58" xfId="1" applyFont="1" applyFill="1" applyBorder="1" applyAlignment="1">
      <alignment horizontal="left" vertical="center"/>
    </xf>
    <xf numFmtId="49" fontId="2" fillId="0" borderId="102" xfId="1" applyNumberFormat="1" applyFont="1" applyBorder="1" applyAlignment="1" applyProtection="1">
      <alignment horizontal="left" vertical="center" wrapText="1"/>
      <protection locked="0"/>
    </xf>
    <xf numFmtId="0" fontId="2" fillId="0" borderId="25" xfId="1" applyFont="1" applyBorder="1" applyAlignment="1" applyProtection="1">
      <alignment horizontal="left" vertical="center" wrapText="1"/>
      <protection locked="0"/>
    </xf>
    <xf numFmtId="0" fontId="2" fillId="0" borderId="24"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2" borderId="68" xfId="1" applyFont="1" applyFill="1" applyBorder="1" applyAlignment="1" applyProtection="1">
      <alignment horizontal="left" vertical="center" wrapText="1"/>
      <protection hidden="1"/>
    </xf>
    <xf numFmtId="0" fontId="2" fillId="2" borderId="29" xfId="1" applyFont="1" applyFill="1" applyBorder="1" applyAlignment="1" applyProtection="1">
      <alignment horizontal="left" vertical="center" wrapText="1"/>
      <protection hidden="1"/>
    </xf>
    <xf numFmtId="0" fontId="2" fillId="2" borderId="77" xfId="1" applyFont="1" applyFill="1" applyBorder="1" applyAlignment="1" applyProtection="1">
      <alignment horizontal="left" vertical="center" wrapText="1"/>
      <protection hidden="1"/>
    </xf>
    <xf numFmtId="0" fontId="2" fillId="0" borderId="102" xfId="1" applyFont="1" applyBorder="1" applyAlignment="1" applyProtection="1">
      <alignment horizontal="left" vertical="center" wrapText="1"/>
      <protection locked="0"/>
    </xf>
    <xf numFmtId="0" fontId="11" fillId="0" borderId="34" xfId="1" applyFont="1" applyBorder="1" applyAlignment="1">
      <alignment horizontal="left" vertical="center" wrapText="1"/>
    </xf>
    <xf numFmtId="0" fontId="11" fillId="0" borderId="79" xfId="1" applyFont="1" applyBorder="1" applyAlignment="1">
      <alignment horizontal="left" vertical="center" wrapText="1"/>
    </xf>
    <xf numFmtId="0" fontId="2" fillId="0" borderId="76" xfId="1" applyFont="1" applyFill="1" applyBorder="1" applyAlignment="1" applyProtection="1">
      <alignment horizontal="left" vertical="center"/>
      <protection locked="0"/>
    </xf>
    <xf numFmtId="0" fontId="2" fillId="0" borderId="34" xfId="1" applyFont="1" applyFill="1" applyBorder="1" applyAlignment="1" applyProtection="1">
      <alignment horizontal="left" vertical="center"/>
      <protection locked="0"/>
    </xf>
    <xf numFmtId="0" fontId="2" fillId="0" borderId="79" xfId="1" applyFont="1" applyFill="1" applyBorder="1" applyAlignment="1" applyProtection="1">
      <alignment horizontal="left" vertical="center"/>
      <protection locked="0"/>
    </xf>
    <xf numFmtId="49" fontId="2" fillId="0" borderId="129" xfId="1" applyNumberFormat="1" applyFont="1" applyBorder="1" applyAlignment="1" applyProtection="1">
      <alignment horizontal="center" vertical="center"/>
      <protection locked="0"/>
    </xf>
    <xf numFmtId="0" fontId="11" fillId="0" borderId="15" xfId="1" applyFont="1" applyBorder="1" applyAlignment="1">
      <alignment horizontal="left" vertical="center" wrapText="1"/>
    </xf>
    <xf numFmtId="0" fontId="11" fillId="0" borderId="18" xfId="1" applyFont="1" applyBorder="1" applyAlignment="1">
      <alignment horizontal="left" vertical="center" wrapText="1"/>
    </xf>
    <xf numFmtId="0" fontId="2" fillId="0" borderId="107" xfId="1" applyFont="1" applyFill="1" applyBorder="1" applyAlignment="1" applyProtection="1">
      <alignment horizontal="left" vertical="center"/>
      <protection locked="0"/>
    </xf>
    <xf numFmtId="0" fontId="2" fillId="0" borderId="71" xfId="1" applyFont="1" applyFill="1" applyBorder="1" applyAlignment="1" applyProtection="1">
      <alignment horizontal="left" vertical="center"/>
      <protection locked="0"/>
    </xf>
    <xf numFmtId="0" fontId="2" fillId="0" borderId="70" xfId="1" applyFont="1" applyFill="1" applyBorder="1" applyAlignment="1" applyProtection="1">
      <alignment horizontal="left" vertical="center"/>
      <protection locked="0"/>
    </xf>
    <xf numFmtId="49" fontId="2" fillId="0" borderId="104" xfId="1" applyNumberFormat="1" applyFont="1" applyBorder="1" applyAlignment="1" applyProtection="1">
      <alignment horizontal="center" vertical="center"/>
      <protection locked="0"/>
    </xf>
    <xf numFmtId="0" fontId="11" fillId="0" borderId="41" xfId="1" applyFont="1" applyBorder="1" applyAlignment="1">
      <alignment horizontal="left" vertical="center" wrapText="1"/>
    </xf>
    <xf numFmtId="0" fontId="11" fillId="0" borderId="53" xfId="1" applyFont="1" applyBorder="1" applyAlignment="1">
      <alignment horizontal="left" vertical="center" wrapText="1"/>
    </xf>
    <xf numFmtId="0" fontId="2" fillId="0" borderId="52" xfId="1" applyFont="1" applyFill="1" applyBorder="1" applyAlignment="1" applyProtection="1">
      <alignment horizontal="left" vertical="center"/>
      <protection locked="0"/>
    </xf>
    <xf numFmtId="0" fontId="2" fillId="0" borderId="41" xfId="1" applyFont="1" applyFill="1" applyBorder="1" applyAlignment="1" applyProtection="1">
      <alignment horizontal="left" vertical="center"/>
      <protection locked="0"/>
    </xf>
    <xf numFmtId="0" fontId="2" fillId="0" borderId="53" xfId="1" applyFont="1" applyFill="1" applyBorder="1" applyAlignment="1" applyProtection="1">
      <alignment horizontal="left" vertical="center"/>
      <protection locked="0"/>
    </xf>
    <xf numFmtId="49" fontId="2" fillId="0" borderId="74" xfId="1" applyNumberFormat="1" applyFont="1" applyBorder="1" applyAlignment="1" applyProtection="1">
      <alignment horizontal="center" vertical="center"/>
      <protection locked="0"/>
    </xf>
    <xf numFmtId="0" fontId="11" fillId="0" borderId="71" xfId="1" applyFont="1" applyBorder="1" applyAlignment="1">
      <alignment horizontal="left" vertical="center" wrapText="1"/>
    </xf>
    <xf numFmtId="0" fontId="11" fillId="0" borderId="70" xfId="1" applyFont="1" applyBorder="1" applyAlignment="1">
      <alignment horizontal="left" vertical="center" wrapText="1"/>
    </xf>
    <xf numFmtId="49" fontId="2" fillId="0" borderId="73" xfId="1" applyNumberFormat="1" applyFont="1" applyBorder="1" applyAlignment="1" applyProtection="1">
      <alignment horizontal="center" vertical="center"/>
      <protection locked="0"/>
    </xf>
    <xf numFmtId="49" fontId="2" fillId="0" borderId="73" xfId="1" applyNumberFormat="1" applyFont="1" applyBorder="1" applyAlignment="1" applyProtection="1">
      <alignment horizontal="left" vertical="center" wrapText="1"/>
      <protection locked="0"/>
    </xf>
    <xf numFmtId="49" fontId="2" fillId="0" borderId="17" xfId="1" applyNumberFormat="1" applyFont="1" applyBorder="1" applyAlignment="1" applyProtection="1">
      <alignment horizontal="center" vertical="center"/>
      <protection locked="0"/>
    </xf>
    <xf numFmtId="0" fontId="2" fillId="0" borderId="76"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79" xfId="1" applyFont="1" applyBorder="1" applyAlignment="1" applyProtection="1">
      <alignment horizontal="left" vertical="center" wrapText="1"/>
      <protection locked="0"/>
    </xf>
    <xf numFmtId="0" fontId="2" fillId="0" borderId="107" xfId="1" applyFont="1" applyBorder="1" applyAlignment="1" applyProtection="1">
      <alignment horizontal="center" vertical="center" wrapText="1"/>
      <protection locked="0"/>
    </xf>
    <xf numFmtId="0" fontId="2" fillId="0" borderId="71" xfId="1" applyFont="1" applyBorder="1" applyAlignment="1" applyProtection="1">
      <alignment horizontal="center" vertical="center" wrapText="1"/>
      <protection locked="0"/>
    </xf>
    <xf numFmtId="0" fontId="2" fillId="0" borderId="70" xfId="1" applyFont="1" applyBorder="1" applyAlignment="1" applyProtection="1">
      <alignment horizontal="center" vertical="center" wrapText="1"/>
      <protection locked="0"/>
    </xf>
    <xf numFmtId="0" fontId="2" fillId="0" borderId="73" xfId="1" applyFont="1" applyBorder="1" applyAlignment="1" applyProtection="1">
      <alignment horizontal="center" vertical="center" wrapText="1"/>
      <protection locked="0"/>
    </xf>
    <xf numFmtId="0" fontId="2" fillId="0" borderId="107" xfId="1" applyFont="1" applyBorder="1" applyAlignment="1" applyProtection="1">
      <alignment horizontal="left" vertical="center" wrapText="1"/>
      <protection locked="0"/>
    </xf>
    <xf numFmtId="0" fontId="2" fillId="0" borderId="71" xfId="1" applyFont="1" applyBorder="1" applyAlignment="1" applyProtection="1">
      <alignment horizontal="left" vertical="center" wrapText="1"/>
      <protection locked="0"/>
    </xf>
    <xf numFmtId="0" fontId="2" fillId="0" borderId="70" xfId="1" applyFont="1" applyBorder="1" applyAlignment="1" applyProtection="1">
      <alignment horizontal="left" vertical="center" wrapText="1"/>
      <protection locked="0"/>
    </xf>
    <xf numFmtId="0" fontId="2" fillId="0" borderId="16" xfId="1" applyFont="1" applyBorder="1" applyAlignment="1" applyProtection="1">
      <alignment horizontal="center" vertical="center" wrapText="1"/>
      <protection locked="0"/>
    </xf>
    <xf numFmtId="0" fontId="2" fillId="0" borderId="15" xfId="1" applyFont="1" applyBorder="1" applyAlignment="1" applyProtection="1">
      <alignment horizontal="center" vertical="center" wrapText="1"/>
      <protection locked="0"/>
    </xf>
    <xf numFmtId="0" fontId="2" fillId="0" borderId="18" xfId="1" applyFont="1" applyBorder="1" applyAlignment="1" applyProtection="1">
      <alignment horizontal="center" vertical="center" wrapText="1"/>
      <protection locked="0"/>
    </xf>
    <xf numFmtId="0" fontId="2" fillId="0" borderId="76" xfId="1" applyFont="1" applyBorder="1" applyAlignment="1" applyProtection="1">
      <alignment horizontal="center" vertical="center" wrapText="1"/>
      <protection locked="0"/>
    </xf>
    <xf numFmtId="0" fontId="2" fillId="0" borderId="34" xfId="1" applyFont="1" applyBorder="1" applyAlignment="1" applyProtection="1">
      <alignment horizontal="center" vertical="center" wrapText="1"/>
      <protection locked="0"/>
    </xf>
    <xf numFmtId="0" fontId="2" fillId="0" borderId="79" xfId="1" applyFont="1" applyBorder="1" applyAlignment="1" applyProtection="1">
      <alignment horizontal="center" vertical="center" wrapText="1"/>
      <protection locked="0"/>
    </xf>
    <xf numFmtId="0" fontId="2" fillId="0" borderId="129" xfId="1" applyFont="1" applyBorder="1" applyAlignment="1" applyProtection="1">
      <alignment horizontal="center" vertical="center" wrapText="1"/>
      <protection locked="0"/>
    </xf>
    <xf numFmtId="0" fontId="2" fillId="0" borderId="69" xfId="1" applyFont="1" applyBorder="1" applyAlignment="1" applyProtection="1">
      <alignment horizontal="center" vertical="center" wrapText="1"/>
      <protection locked="0"/>
    </xf>
    <xf numFmtId="0" fontId="2" fillId="0" borderId="31" xfId="1" applyFont="1" applyBorder="1" applyAlignment="1" applyProtection="1">
      <alignment horizontal="center" vertical="center" wrapText="1"/>
      <protection locked="0"/>
    </xf>
    <xf numFmtId="0" fontId="2" fillId="0" borderId="65" xfId="1" applyFont="1" applyBorder="1" applyAlignment="1" applyProtection="1">
      <alignment horizontal="center" vertical="center" wrapText="1"/>
      <protection locked="0"/>
    </xf>
    <xf numFmtId="0" fontId="2" fillId="0" borderId="69" xfId="1" applyFont="1" applyBorder="1" applyAlignment="1" applyProtection="1">
      <alignment horizontal="left" vertical="center" wrapText="1"/>
      <protection locked="0"/>
    </xf>
    <xf numFmtId="0" fontId="2" fillId="0" borderId="31" xfId="1" applyFont="1" applyBorder="1" applyAlignment="1" applyProtection="1">
      <alignment horizontal="left" vertical="center" wrapText="1"/>
      <protection locked="0"/>
    </xf>
    <xf numFmtId="0" fontId="2" fillId="0" borderId="65" xfId="1" applyFont="1" applyBorder="1" applyAlignment="1" applyProtection="1">
      <alignment horizontal="left" vertical="center" wrapText="1"/>
      <protection locked="0"/>
    </xf>
    <xf numFmtId="0" fontId="2" fillId="0" borderId="59" xfId="1" applyFont="1" applyFill="1" applyBorder="1" applyAlignment="1" applyProtection="1">
      <alignment horizontal="left" vertical="center"/>
      <protection locked="0"/>
    </xf>
    <xf numFmtId="0" fontId="2" fillId="0" borderId="55" xfId="1" applyFont="1" applyFill="1" applyBorder="1" applyAlignment="1" applyProtection="1">
      <alignment horizontal="left" vertical="center"/>
      <protection locked="0"/>
    </xf>
    <xf numFmtId="0" fontId="2" fillId="0" borderId="61" xfId="1" applyFont="1" applyFill="1" applyBorder="1" applyAlignment="1" applyProtection="1">
      <alignment horizontal="left" vertical="center"/>
      <protection locked="0"/>
    </xf>
    <xf numFmtId="49" fontId="2" fillId="0" borderId="25" xfId="1" applyNumberFormat="1" applyFont="1" applyBorder="1" applyAlignment="1" applyProtection="1">
      <alignment horizontal="center" vertical="center"/>
      <protection locked="0"/>
    </xf>
    <xf numFmtId="49" fontId="2" fillId="0" borderId="27" xfId="1" applyNumberFormat="1" applyFont="1" applyBorder="1" applyAlignment="1" applyProtection="1">
      <alignment horizontal="center" vertical="center"/>
      <protection locked="0"/>
    </xf>
    <xf numFmtId="49" fontId="2" fillId="0" borderId="7" xfId="1" applyNumberFormat="1" applyFont="1" applyBorder="1" applyAlignment="1" applyProtection="1">
      <alignment horizontal="left" vertical="center" wrapText="1"/>
      <protection locked="0"/>
    </xf>
    <xf numFmtId="49" fontId="2" fillId="0" borderId="10" xfId="1" applyNumberFormat="1" applyFont="1" applyBorder="1" applyAlignment="1" applyProtection="1">
      <alignment horizontal="left" vertical="center" wrapText="1"/>
      <protection locked="0"/>
    </xf>
    <xf numFmtId="0" fontId="2" fillId="0" borderId="26" xfId="1" applyFont="1" applyBorder="1" applyAlignment="1" applyProtection="1">
      <alignment horizontal="left" vertical="center" shrinkToFit="1"/>
      <protection locked="0"/>
    </xf>
    <xf numFmtId="49" fontId="2" fillId="0" borderId="24" xfId="1" applyNumberFormat="1" applyFont="1" applyFill="1" applyBorder="1" applyAlignment="1" applyProtection="1">
      <alignment horizontal="left" vertical="center" wrapText="1"/>
      <protection locked="0"/>
    </xf>
    <xf numFmtId="49" fontId="0" fillId="0" borderId="24" xfId="0" applyNumberFormat="1" applyFill="1" applyBorder="1" applyAlignment="1" applyProtection="1">
      <alignment horizontal="left" vertical="center" wrapText="1"/>
      <protection locked="0"/>
    </xf>
    <xf numFmtId="49" fontId="0" fillId="0" borderId="27" xfId="0" applyNumberFormat="1" applyFill="1" applyBorder="1" applyAlignment="1" applyProtection="1">
      <alignment horizontal="left" vertical="center" wrapText="1"/>
      <protection locked="0"/>
    </xf>
    <xf numFmtId="0" fontId="2" fillId="0" borderId="34"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4" xfId="1" applyFont="1" applyBorder="1" applyAlignment="1">
      <alignment horizontal="center" vertical="center" textRotation="255" shrinkToFit="1"/>
    </xf>
    <xf numFmtId="0" fontId="2" fillId="0" borderId="29" xfId="1" applyFont="1" applyBorder="1" applyAlignment="1">
      <alignment horizontal="center" vertical="center" textRotation="255" shrinkToFit="1"/>
    </xf>
    <xf numFmtId="0" fontId="10" fillId="2" borderId="44" xfId="1" applyFont="1" applyFill="1" applyBorder="1" applyAlignment="1">
      <alignment vertical="center"/>
    </xf>
    <xf numFmtId="0" fontId="10" fillId="0" borderId="44" xfId="1" applyFont="1" applyBorder="1" applyAlignment="1">
      <alignment vertical="center"/>
    </xf>
    <xf numFmtId="0" fontId="10" fillId="0" borderId="43" xfId="1" applyFont="1" applyBorder="1" applyAlignment="1">
      <alignment vertical="center"/>
    </xf>
    <xf numFmtId="49" fontId="2" fillId="0" borderId="24" xfId="1" quotePrefix="1" applyNumberFormat="1" applyFont="1" applyBorder="1" applyAlignment="1" applyProtection="1">
      <alignment horizontal="center" vertical="center" wrapText="1"/>
      <protection locked="0"/>
    </xf>
    <xf numFmtId="49" fontId="2" fillId="0" borderId="26" xfId="1" applyNumberFormat="1" applyFont="1" applyFill="1" applyBorder="1" applyAlignment="1" applyProtection="1">
      <alignment horizontal="left" vertical="center"/>
      <protection locked="0"/>
    </xf>
    <xf numFmtId="0" fontId="2" fillId="0" borderId="103" xfId="1" applyFont="1" applyBorder="1" applyAlignment="1">
      <alignment horizontal="center" vertical="center" wrapText="1"/>
    </xf>
    <xf numFmtId="0" fontId="2" fillId="0" borderId="129" xfId="1" applyFont="1" applyBorder="1" applyAlignment="1">
      <alignment horizontal="center" vertical="center" textRotation="255" shrinkToFit="1"/>
    </xf>
    <xf numFmtId="0" fontId="2" fillId="0" borderId="103" xfId="1" applyFont="1" applyBorder="1" applyAlignment="1">
      <alignment horizontal="center" vertical="center" textRotation="255" shrinkToFit="1"/>
    </xf>
    <xf numFmtId="0" fontId="10" fillId="2" borderId="29" xfId="1" quotePrefix="1" applyFont="1" applyFill="1" applyBorder="1" applyAlignment="1">
      <alignment horizontal="left" vertical="center"/>
    </xf>
    <xf numFmtId="0" fontId="10" fillId="2" borderId="28" xfId="1" quotePrefix="1" applyFont="1" applyFill="1" applyBorder="1" applyAlignment="1">
      <alignment horizontal="left" vertical="center"/>
    </xf>
    <xf numFmtId="0" fontId="2" fillId="2" borderId="0" xfId="1" applyFont="1" applyFill="1" applyAlignment="1">
      <alignment horizontal="center" vertical="center" wrapText="1"/>
    </xf>
    <xf numFmtId="49" fontId="2" fillId="0" borderId="15" xfId="1" quotePrefix="1" applyNumberFormat="1" applyFont="1" applyBorder="1" applyAlignment="1" applyProtection="1">
      <alignment horizontal="center" vertical="center" wrapText="1"/>
      <protection locked="0"/>
    </xf>
    <xf numFmtId="49" fontId="2" fillId="0" borderId="17" xfId="1" applyNumberFormat="1" applyFont="1" applyFill="1" applyBorder="1" applyAlignment="1" applyProtection="1">
      <alignment horizontal="left" vertical="center"/>
      <protection locked="0"/>
    </xf>
    <xf numFmtId="49" fontId="0" fillId="0" borderId="17" xfId="0" applyNumberFormat="1" applyFont="1" applyBorder="1" applyAlignment="1" applyProtection="1">
      <alignment horizontal="center" vertical="center"/>
      <protection locked="0"/>
    </xf>
    <xf numFmtId="49" fontId="2" fillId="0" borderId="7" xfId="1" quotePrefix="1" applyNumberFormat="1" applyFont="1" applyBorder="1" applyAlignment="1" applyProtection="1">
      <alignment horizontal="center" vertical="center" wrapText="1"/>
      <protection locked="0"/>
    </xf>
    <xf numFmtId="49" fontId="2" fillId="0" borderId="9" xfId="1" applyNumberFormat="1" applyFont="1" applyFill="1" applyBorder="1" applyAlignment="1" applyProtection="1">
      <alignment horizontal="left" vertical="center"/>
      <protection locked="0"/>
    </xf>
    <xf numFmtId="49" fontId="0" fillId="0" borderId="9" xfId="0" applyNumberFormat="1" applyFont="1" applyBorder="1" applyAlignment="1" applyProtection="1">
      <alignment horizontal="center" vertical="center"/>
      <protection locked="0"/>
    </xf>
    <xf numFmtId="49" fontId="2" fillId="0" borderId="9" xfId="1" applyNumberFormat="1" applyFont="1" applyBorder="1" applyAlignment="1" applyProtection="1">
      <alignment horizontal="left" vertical="center" wrapText="1"/>
      <protection locked="0"/>
    </xf>
    <xf numFmtId="0" fontId="2" fillId="2" borderId="8" xfId="1" applyFont="1" applyFill="1" applyBorder="1" applyAlignment="1">
      <alignment horizontal="left" vertical="center"/>
    </xf>
    <xf numFmtId="0" fontId="2" fillId="2" borderId="6" xfId="1" applyFont="1" applyFill="1" applyBorder="1" applyAlignment="1">
      <alignment horizontal="left" vertical="center"/>
    </xf>
    <xf numFmtId="49" fontId="2" fillId="0" borderId="15" xfId="1" applyNumberFormat="1" applyFont="1" applyBorder="1" applyAlignment="1" applyProtection="1">
      <alignment horizontal="left" vertical="center" wrapText="1"/>
      <protection locked="0"/>
    </xf>
    <xf numFmtId="49" fontId="2" fillId="0" borderId="18" xfId="1" applyNumberFormat="1" applyFont="1" applyBorder="1" applyAlignment="1" applyProtection="1">
      <alignment horizontal="left" vertical="center" wrapText="1"/>
      <protection locked="0"/>
    </xf>
    <xf numFmtId="49" fontId="2" fillId="0" borderId="15" xfId="1" quotePrefix="1" applyNumberFormat="1" applyFont="1" applyBorder="1" applyAlignment="1" applyProtection="1">
      <alignment horizontal="center" vertical="center"/>
      <protection locked="0"/>
    </xf>
    <xf numFmtId="49" fontId="2" fillId="0" borderId="18" xfId="1" quotePrefix="1" applyNumberFormat="1" applyFont="1" applyBorder="1" applyAlignment="1" applyProtection="1">
      <alignment horizontal="center" vertical="center"/>
      <protection locked="0"/>
    </xf>
    <xf numFmtId="49" fontId="2" fillId="0" borderId="17" xfId="1" applyNumberFormat="1" applyFont="1" applyBorder="1" applyAlignment="1" applyProtection="1">
      <alignment horizontal="left" vertical="center"/>
      <protection locked="0"/>
    </xf>
    <xf numFmtId="49" fontId="0" fillId="0" borderId="16" xfId="0" applyNumberFormat="1" applyFont="1" applyBorder="1" applyAlignment="1" applyProtection="1">
      <alignment horizontal="center" vertical="center"/>
      <protection locked="0"/>
    </xf>
    <xf numFmtId="49" fontId="0" fillId="0" borderId="18" xfId="0" applyNumberFormat="1" applyFont="1" applyBorder="1" applyAlignment="1" applyProtection="1">
      <alignment horizontal="center" vertical="center"/>
      <protection locked="0"/>
    </xf>
    <xf numFmtId="49" fontId="2" fillId="0" borderId="16" xfId="1" applyNumberFormat="1" applyFont="1" applyBorder="1" applyAlignment="1" applyProtection="1">
      <alignment horizontal="left" vertical="center" wrapText="1"/>
      <protection locked="0"/>
    </xf>
    <xf numFmtId="49" fontId="2" fillId="0" borderId="24" xfId="1" quotePrefix="1" applyNumberFormat="1" applyFont="1" applyBorder="1" applyAlignment="1" applyProtection="1">
      <alignment horizontal="center" vertical="center"/>
      <protection locked="0"/>
    </xf>
    <xf numFmtId="49" fontId="2" fillId="0" borderId="27" xfId="1" quotePrefix="1" applyNumberFormat="1" applyFont="1" applyBorder="1" applyAlignment="1" applyProtection="1">
      <alignment horizontal="center" vertical="center"/>
      <protection locked="0"/>
    </xf>
    <xf numFmtId="49" fontId="2" fillId="0" borderId="26" xfId="1" applyNumberFormat="1" applyFont="1" applyBorder="1" applyAlignment="1" applyProtection="1">
      <alignment horizontal="left" vertical="center"/>
      <protection locked="0"/>
    </xf>
    <xf numFmtId="49" fontId="0" fillId="0" borderId="26" xfId="0" applyNumberFormat="1" applyFont="1" applyBorder="1" applyAlignment="1" applyProtection="1">
      <alignment horizontal="center" vertical="center"/>
      <protection locked="0"/>
    </xf>
    <xf numFmtId="0" fontId="2" fillId="0" borderId="16" xfId="1" applyNumberFormat="1" applyFont="1" applyBorder="1" applyAlignment="1" applyProtection="1">
      <alignment horizontal="left" vertical="center" shrinkToFit="1"/>
      <protection locked="0"/>
    </xf>
    <xf numFmtId="0" fontId="2" fillId="0" borderId="15" xfId="1" applyNumberFormat="1" applyFont="1" applyBorder="1" applyAlignment="1" applyProtection="1">
      <alignment horizontal="left" vertical="center" shrinkToFit="1"/>
      <protection locked="0"/>
    </xf>
    <xf numFmtId="0" fontId="2" fillId="0" borderId="18" xfId="1" applyNumberFormat="1" applyFont="1" applyBorder="1" applyAlignment="1" applyProtection="1">
      <alignment horizontal="left" vertical="center" shrinkToFit="1"/>
      <protection locked="0"/>
    </xf>
    <xf numFmtId="0" fontId="2" fillId="2" borderId="25" xfId="1" applyFont="1" applyFill="1" applyBorder="1" applyAlignment="1">
      <alignment horizontal="left" vertical="center" wrapText="1"/>
    </xf>
    <xf numFmtId="0" fontId="2" fillId="2" borderId="23" xfId="1" applyFont="1" applyFill="1" applyBorder="1" applyAlignment="1">
      <alignment horizontal="left" vertical="center" wrapText="1"/>
    </xf>
    <xf numFmtId="0" fontId="2" fillId="0" borderId="16" xfId="1" applyFont="1" applyBorder="1" applyAlignment="1" applyProtection="1">
      <alignment horizontal="center" vertical="center"/>
      <protection locked="0"/>
    </xf>
    <xf numFmtId="0" fontId="2" fillId="0" borderId="15" xfId="1" applyFont="1" applyBorder="1" applyAlignment="1" applyProtection="1">
      <alignment horizontal="center" vertical="center"/>
      <protection locked="0"/>
    </xf>
    <xf numFmtId="0" fontId="2" fillId="0" borderId="18" xfId="1" applyFont="1" applyBorder="1" applyAlignment="1" applyProtection="1">
      <alignment horizontal="center" vertical="center"/>
      <protection locked="0"/>
    </xf>
    <xf numFmtId="0" fontId="2" fillId="2" borderId="16" xfId="1" applyFont="1" applyFill="1" applyBorder="1" applyAlignment="1">
      <alignment horizontal="left" vertical="center" wrapText="1"/>
    </xf>
    <xf numFmtId="0" fontId="2" fillId="2" borderId="14" xfId="1" applyFont="1" applyFill="1" applyBorder="1" applyAlignment="1">
      <alignment horizontal="left" vertical="center" wrapText="1"/>
    </xf>
    <xf numFmtId="49" fontId="2" fillId="0" borderId="8" xfId="1" applyNumberFormat="1" applyFont="1" applyBorder="1" applyAlignment="1" applyProtection="1">
      <alignment horizontal="left" vertical="center" wrapText="1"/>
      <protection locked="0"/>
    </xf>
    <xf numFmtId="0" fontId="2" fillId="2" borderId="8" xfId="1" applyFont="1" applyFill="1" applyBorder="1" applyAlignment="1">
      <alignment horizontal="left" vertical="center" wrapText="1"/>
    </xf>
    <xf numFmtId="0" fontId="2" fillId="2" borderId="7" xfId="1" applyFont="1" applyFill="1" applyBorder="1" applyAlignment="1">
      <alignment horizontal="left" vertical="center" wrapText="1"/>
    </xf>
    <xf numFmtId="0" fontId="2" fillId="2" borderId="6" xfId="1" applyFont="1" applyFill="1" applyBorder="1" applyAlignment="1">
      <alignment horizontal="left" vertical="center" wrapText="1"/>
    </xf>
    <xf numFmtId="49" fontId="2" fillId="0" borderId="7" xfId="1" quotePrefix="1" applyNumberFormat="1" applyFont="1" applyBorder="1" applyAlignment="1" applyProtection="1">
      <alignment horizontal="center" vertical="center"/>
      <protection locked="0"/>
    </xf>
    <xf numFmtId="49" fontId="2" fillId="0" borderId="10" xfId="1" quotePrefix="1" applyNumberFormat="1" applyFont="1" applyBorder="1" applyAlignment="1" applyProtection="1">
      <alignment horizontal="center" vertical="center"/>
      <protection locked="0"/>
    </xf>
    <xf numFmtId="49" fontId="2" fillId="0" borderId="9" xfId="1" applyNumberFormat="1" applyFont="1" applyBorder="1" applyAlignment="1" applyProtection="1">
      <alignment horizontal="left" vertical="center"/>
      <protection locked="0"/>
    </xf>
    <xf numFmtId="49" fontId="0" fillId="0" borderId="8" xfId="0" applyNumberFormat="1" applyFont="1" applyBorder="1" applyAlignment="1" applyProtection="1">
      <alignment horizontal="center" vertical="center"/>
      <protection locked="0"/>
    </xf>
    <xf numFmtId="49" fontId="0" fillId="0" borderId="10" xfId="0" applyNumberFormat="1" applyFont="1" applyBorder="1" applyAlignment="1" applyProtection="1">
      <alignment horizontal="center" vertical="center"/>
      <protection locked="0"/>
    </xf>
    <xf numFmtId="0" fontId="52" fillId="2" borderId="29" xfId="0" applyFont="1" applyFill="1" applyBorder="1" applyAlignment="1">
      <alignment horizontal="center" vertical="center" wrapText="1"/>
    </xf>
    <xf numFmtId="0" fontId="2" fillId="0" borderId="8" xfId="1" applyFont="1" applyBorder="1" applyAlignment="1" applyProtection="1">
      <alignment horizontal="center" vertical="center"/>
      <protection locked="0"/>
    </xf>
    <xf numFmtId="0" fontId="2" fillId="0" borderId="7"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8" xfId="1" applyNumberFormat="1" applyFont="1" applyBorder="1" applyAlignment="1" applyProtection="1">
      <alignment horizontal="left" vertical="center" shrinkToFit="1"/>
      <protection locked="0"/>
    </xf>
    <xf numFmtId="0" fontId="2" fillId="0" borderId="7" xfId="1" applyNumberFormat="1" applyFont="1" applyBorder="1" applyAlignment="1" applyProtection="1">
      <alignment horizontal="left" vertical="center" shrinkToFit="1"/>
      <protection locked="0"/>
    </xf>
    <xf numFmtId="0" fontId="2" fillId="0" borderId="10" xfId="1" applyNumberFormat="1" applyFont="1" applyBorder="1" applyAlignment="1" applyProtection="1">
      <alignment horizontal="left" vertical="center" shrinkToFit="1"/>
      <protection locked="0"/>
    </xf>
    <xf numFmtId="0" fontId="2" fillId="2" borderId="0" xfId="1" applyFill="1" applyBorder="1" applyAlignment="1">
      <alignment horizontal="center" vertical="center" wrapText="1" shrinkToFit="1"/>
    </xf>
    <xf numFmtId="0" fontId="2" fillId="2" borderId="0" xfId="1" applyFill="1" applyBorder="1" applyAlignment="1">
      <alignment horizontal="center" vertical="center"/>
    </xf>
    <xf numFmtId="178" fontId="2" fillId="2" borderId="62" xfId="1" applyNumberFormat="1" applyFill="1" applyBorder="1" applyAlignment="1">
      <alignment horizontal="left" vertical="center" wrapText="1"/>
    </xf>
    <xf numFmtId="178" fontId="2" fillId="2" borderId="104" xfId="1" applyNumberFormat="1" applyFill="1" applyBorder="1" applyAlignment="1">
      <alignment horizontal="left" vertical="center" wrapText="1"/>
    </xf>
    <xf numFmtId="178" fontId="2" fillId="2" borderId="60" xfId="1" applyNumberFormat="1" applyFill="1" applyBorder="1" applyAlignment="1">
      <alignment horizontal="left" vertical="center" wrapText="1"/>
    </xf>
    <xf numFmtId="178" fontId="2" fillId="0" borderId="60" xfId="1" applyNumberFormat="1" applyBorder="1" applyAlignment="1" applyProtection="1">
      <alignment horizontal="center" vertical="center" wrapText="1"/>
      <protection hidden="1"/>
    </xf>
    <xf numFmtId="178" fontId="2" fillId="0" borderId="0" xfId="1" applyNumberFormat="1" applyBorder="1" applyAlignment="1" applyProtection="1">
      <alignment horizontal="center" vertical="center" wrapText="1"/>
      <protection hidden="1"/>
    </xf>
    <xf numFmtId="0" fontId="2" fillId="2" borderId="0" xfId="1" applyFill="1" applyBorder="1" applyAlignment="1">
      <alignment horizontal="center" vertical="center" wrapText="1"/>
    </xf>
    <xf numFmtId="49" fontId="0" fillId="0" borderId="16" xfId="0" applyNumberFormat="1" applyFont="1" applyFill="1" applyBorder="1" applyAlignment="1" applyProtection="1">
      <alignment horizontal="center" vertical="center"/>
      <protection locked="0"/>
    </xf>
    <xf numFmtId="49" fontId="0" fillId="0" borderId="18" xfId="0" applyNumberFormat="1" applyFont="1" applyFill="1" applyBorder="1" applyAlignment="1" applyProtection="1">
      <alignment horizontal="center" vertical="center"/>
      <protection locked="0"/>
    </xf>
    <xf numFmtId="0" fontId="0" fillId="0" borderId="41" xfId="0" applyBorder="1" applyAlignment="1">
      <alignment vertical="center" wrapText="1"/>
    </xf>
    <xf numFmtId="0" fontId="0" fillId="0" borderId="12" xfId="0" applyBorder="1" applyAlignment="1">
      <alignment vertical="center" wrapText="1"/>
    </xf>
    <xf numFmtId="0" fontId="0" fillId="0" borderId="136" xfId="0" applyFont="1" applyBorder="1" applyAlignment="1">
      <alignment vertical="center"/>
    </xf>
    <xf numFmtId="0" fontId="0" fillId="0" borderId="135" xfId="0" applyBorder="1" applyAlignment="1">
      <alignment vertical="center"/>
    </xf>
    <xf numFmtId="0" fontId="0" fillId="0" borderId="89" xfId="0" applyFont="1" applyBorder="1" applyAlignment="1">
      <alignment horizontal="center" vertical="center"/>
    </xf>
    <xf numFmtId="0" fontId="0" fillId="0" borderId="49" xfId="0" applyFont="1" applyBorder="1" applyAlignment="1">
      <alignment horizontal="center" vertical="center"/>
    </xf>
    <xf numFmtId="0" fontId="0" fillId="0" borderId="54" xfId="0" applyFont="1" applyBorder="1" applyAlignment="1">
      <alignment horizontal="center" vertical="center"/>
    </xf>
    <xf numFmtId="0" fontId="2" fillId="0" borderId="92" xfId="1" applyBorder="1" applyAlignment="1">
      <alignment horizontal="center" vertical="center"/>
    </xf>
    <xf numFmtId="0" fontId="0" fillId="0" borderId="44" xfId="0" applyBorder="1" applyAlignment="1">
      <alignment horizontal="center" vertical="center"/>
    </xf>
    <xf numFmtId="0" fontId="0" fillId="0" borderId="43" xfId="0" applyBorder="1" applyAlignment="1">
      <alignment horizontal="center" vertical="center"/>
    </xf>
    <xf numFmtId="0" fontId="9" fillId="2" borderId="22" xfId="1" applyFont="1" applyFill="1" applyBorder="1" applyAlignment="1">
      <alignment horizontal="center" vertical="center" wrapText="1"/>
    </xf>
    <xf numFmtId="0" fontId="9" fillId="2" borderId="97" xfId="1" applyFont="1" applyFill="1" applyBorder="1" applyAlignment="1">
      <alignment horizontal="center" vertical="center" wrapText="1"/>
    </xf>
    <xf numFmtId="0" fontId="9" fillId="2" borderId="21" xfId="1" applyFont="1" applyFill="1" applyBorder="1" applyAlignment="1">
      <alignment horizontal="center" vertical="center" wrapText="1"/>
    </xf>
    <xf numFmtId="0" fontId="9" fillId="2" borderId="98" xfId="1" applyFont="1" applyFill="1" applyBorder="1" applyAlignment="1">
      <alignment horizontal="center" vertical="center" wrapText="1"/>
    </xf>
    <xf numFmtId="0" fontId="9" fillId="0" borderId="22" xfId="1" applyFont="1" applyBorder="1" applyAlignment="1">
      <alignment horizontal="center" vertical="center" wrapText="1" shrinkToFit="1"/>
    </xf>
    <xf numFmtId="0" fontId="9" fillId="0" borderId="97" xfId="1" applyFont="1" applyBorder="1" applyAlignment="1">
      <alignment horizontal="center" vertical="center" wrapText="1" shrinkToFit="1"/>
    </xf>
    <xf numFmtId="0" fontId="9" fillId="0" borderId="138" xfId="1" applyFont="1" applyBorder="1" applyAlignment="1">
      <alignment horizontal="center" vertical="center" wrapText="1"/>
    </xf>
    <xf numFmtId="0" fontId="9" fillId="0" borderId="120" xfId="1" applyFont="1" applyBorder="1" applyAlignment="1">
      <alignment horizontal="center" vertical="center" wrapText="1"/>
    </xf>
    <xf numFmtId="0" fontId="2" fillId="0" borderId="103" xfId="1" applyFont="1" applyBorder="1" applyAlignment="1" applyProtection="1">
      <alignment horizontal="left" vertical="center" shrinkToFit="1"/>
      <protection locked="0"/>
    </xf>
    <xf numFmtId="0" fontId="10" fillId="2" borderId="44" xfId="1" quotePrefix="1" applyFont="1" applyFill="1" applyBorder="1" applyAlignment="1">
      <alignment horizontal="left" vertical="center"/>
    </xf>
    <xf numFmtId="0" fontId="10" fillId="2" borderId="43" xfId="1" quotePrefix="1" applyFont="1" applyFill="1" applyBorder="1" applyAlignment="1">
      <alignment horizontal="left" vertical="center"/>
    </xf>
    <xf numFmtId="0" fontId="2" fillId="0" borderId="26" xfId="1" applyFont="1" applyBorder="1" applyAlignment="1" applyProtection="1">
      <alignment horizontal="left" vertical="center" wrapText="1"/>
      <protection locked="0"/>
    </xf>
    <xf numFmtId="0" fontId="2" fillId="0" borderId="26" xfId="1" applyFont="1" applyBorder="1" applyAlignment="1" applyProtection="1">
      <alignment horizontal="left" vertical="center"/>
      <protection locked="0"/>
    </xf>
    <xf numFmtId="0" fontId="2" fillId="0" borderId="17" xfId="1" applyFont="1" applyBorder="1" applyAlignment="1" applyProtection="1">
      <alignment horizontal="left" vertical="center"/>
      <protection locked="0"/>
    </xf>
    <xf numFmtId="0" fontId="2" fillId="2" borderId="9" xfId="1" applyFont="1" applyFill="1" applyBorder="1" applyAlignment="1">
      <alignment horizontal="left" vertical="center"/>
    </xf>
    <xf numFmtId="0" fontId="2" fillId="2" borderId="173" xfId="1" applyFont="1" applyFill="1" applyBorder="1" applyAlignment="1">
      <alignment horizontal="left" vertical="center"/>
    </xf>
    <xf numFmtId="0" fontId="2" fillId="2" borderId="17" xfId="1" applyFont="1" applyFill="1" applyBorder="1" applyAlignment="1">
      <alignment horizontal="left" vertical="center"/>
    </xf>
    <xf numFmtId="0" fontId="2" fillId="2" borderId="171" xfId="1" applyFont="1" applyFill="1" applyBorder="1" applyAlignment="1">
      <alignment horizontal="left" vertical="center"/>
    </xf>
    <xf numFmtId="0" fontId="2" fillId="2" borderId="26" xfId="1" applyFont="1" applyFill="1" applyBorder="1" applyAlignment="1">
      <alignment horizontal="left" vertical="center"/>
    </xf>
    <xf numFmtId="0" fontId="2" fillId="2" borderId="170" xfId="1" applyFont="1" applyFill="1" applyBorder="1" applyAlignment="1">
      <alignment horizontal="left" vertical="center"/>
    </xf>
    <xf numFmtId="49" fontId="2" fillId="0" borderId="74" xfId="1" applyNumberFormat="1" applyFont="1" applyFill="1" applyBorder="1" applyAlignment="1" applyProtection="1">
      <alignment horizontal="center" vertical="center"/>
      <protection locked="0"/>
    </xf>
    <xf numFmtId="0" fontId="2" fillId="0" borderId="29" xfId="1" applyFont="1" applyBorder="1" applyAlignment="1">
      <alignment horizontal="center" vertical="center"/>
    </xf>
    <xf numFmtId="49" fontId="2" fillId="0" borderId="26" xfId="1" applyNumberFormat="1" applyFont="1" applyFill="1" applyBorder="1" applyAlignment="1" applyProtection="1">
      <alignment horizontal="center" vertical="center"/>
      <protection locked="0"/>
    </xf>
    <xf numFmtId="49" fontId="2" fillId="0" borderId="74" xfId="1" applyNumberFormat="1" applyFont="1" applyBorder="1" applyAlignment="1" applyProtection="1">
      <alignment horizontal="left" vertical="center"/>
      <protection locked="0"/>
    </xf>
    <xf numFmtId="0" fontId="2" fillId="2" borderId="52" xfId="1" applyFont="1" applyFill="1" applyBorder="1" applyAlignment="1">
      <alignment horizontal="left" vertical="center"/>
    </xf>
    <xf numFmtId="0" fontId="2" fillId="2" borderId="42" xfId="1" applyFont="1" applyFill="1" applyBorder="1" applyAlignment="1">
      <alignment horizontal="left" vertical="center"/>
    </xf>
    <xf numFmtId="49" fontId="2" fillId="0" borderId="102" xfId="1" applyNumberFormat="1" applyFont="1" applyBorder="1" applyAlignment="1" applyProtection="1">
      <alignment horizontal="left" vertical="center"/>
      <protection locked="0"/>
    </xf>
    <xf numFmtId="0" fontId="2" fillId="0" borderId="103" xfId="1" applyFont="1" applyBorder="1" applyAlignment="1" applyProtection="1">
      <alignment horizontal="center" vertical="center" wrapText="1"/>
      <protection locked="0"/>
    </xf>
    <xf numFmtId="0" fontId="2" fillId="0" borderId="101" xfId="1" applyFont="1" applyBorder="1" applyAlignment="1" applyProtection="1">
      <alignment horizontal="left" vertical="center" shrinkToFit="1"/>
      <protection locked="0"/>
    </xf>
    <xf numFmtId="49" fontId="2" fillId="0" borderId="101" xfId="1" applyNumberFormat="1" applyFont="1" applyBorder="1" applyAlignment="1" applyProtection="1">
      <alignment horizontal="left" vertical="center"/>
      <protection locked="0"/>
    </xf>
    <xf numFmtId="0" fontId="2" fillId="0" borderId="9" xfId="1" applyFont="1" applyBorder="1" applyAlignment="1" applyProtection="1">
      <alignment horizontal="left" vertical="center"/>
      <protection locked="0"/>
    </xf>
    <xf numFmtId="0" fontId="2" fillId="0" borderId="9" xfId="1" applyFont="1" applyBorder="1" applyAlignment="1" applyProtection="1">
      <alignment horizontal="center" vertical="center" wrapText="1"/>
      <protection locked="0"/>
    </xf>
    <xf numFmtId="0" fontId="2" fillId="0" borderId="9" xfId="1" applyFont="1" applyBorder="1" applyAlignment="1" applyProtection="1">
      <alignment horizontal="left" vertical="center" wrapText="1"/>
      <protection locked="0"/>
    </xf>
    <xf numFmtId="49" fontId="2" fillId="0" borderId="9" xfId="1" applyNumberFormat="1" applyFont="1" applyBorder="1" applyAlignment="1" applyProtection="1">
      <alignment horizontal="center" vertical="center"/>
      <protection locked="0"/>
    </xf>
    <xf numFmtId="0" fontId="2" fillId="0" borderId="17" xfId="1" applyFont="1" applyBorder="1" applyAlignment="1" applyProtection="1">
      <alignment horizontal="left" vertical="center" wrapText="1"/>
      <protection locked="0"/>
    </xf>
    <xf numFmtId="49" fontId="2" fillId="0" borderId="16" xfId="8" applyNumberFormat="1" applyFont="1" applyBorder="1" applyAlignment="1" applyProtection="1">
      <alignment vertical="center" wrapText="1"/>
      <protection locked="0"/>
    </xf>
    <xf numFmtId="49" fontId="2" fillId="0" borderId="15" xfId="8" applyNumberFormat="1" applyFont="1" applyBorder="1" applyAlignment="1" applyProtection="1">
      <alignment vertical="center" wrapText="1"/>
      <protection locked="0"/>
    </xf>
    <xf numFmtId="49" fontId="2" fillId="0" borderId="18" xfId="8" applyNumberFormat="1" applyFont="1" applyBorder="1" applyAlignment="1" applyProtection="1">
      <alignment vertical="center" wrapText="1"/>
      <protection locked="0"/>
    </xf>
    <xf numFmtId="49" fontId="2" fillId="0" borderId="8" xfId="8" applyNumberFormat="1" applyFont="1" applyBorder="1" applyAlignment="1" applyProtection="1">
      <alignment vertical="center" wrapText="1"/>
      <protection locked="0"/>
    </xf>
    <xf numFmtId="49" fontId="2" fillId="0" borderId="7" xfId="8" applyNumberFormat="1" applyFont="1" applyBorder="1" applyAlignment="1" applyProtection="1">
      <alignment vertical="center" wrapText="1"/>
      <protection locked="0"/>
    </xf>
    <xf numFmtId="49" fontId="2" fillId="0" borderId="10" xfId="8" applyNumberFormat="1" applyFont="1" applyBorder="1" applyAlignment="1" applyProtection="1">
      <alignment vertical="center" wrapText="1"/>
      <protection locked="0"/>
    </xf>
    <xf numFmtId="0" fontId="2" fillId="0" borderId="34" xfId="1" quotePrefix="1" applyFont="1" applyBorder="1" applyAlignment="1">
      <alignment horizontal="center" vertical="center"/>
    </xf>
    <xf numFmtId="49" fontId="2" fillId="0" borderId="15" xfId="8" quotePrefix="1" applyNumberFormat="1" applyFont="1" applyBorder="1" applyAlignment="1" applyProtection="1">
      <alignment horizontal="center" vertical="center"/>
      <protection locked="0"/>
    </xf>
    <xf numFmtId="49" fontId="2" fillId="0" borderId="18" xfId="8" quotePrefix="1" applyNumberFormat="1" applyFont="1" applyBorder="1" applyAlignment="1" applyProtection="1">
      <alignment horizontal="center" vertical="center"/>
      <protection locked="0"/>
    </xf>
    <xf numFmtId="49" fontId="2" fillId="0" borderId="25" xfId="8" applyNumberFormat="1" applyFont="1" applyBorder="1" applyAlignment="1" applyProtection="1">
      <alignment vertical="center" wrapText="1"/>
      <protection locked="0"/>
    </xf>
    <xf numFmtId="49" fontId="2" fillId="0" borderId="24" xfId="8" applyNumberFormat="1" applyFont="1" applyBorder="1" applyAlignment="1" applyProtection="1">
      <alignment vertical="center" wrapText="1"/>
      <protection locked="0"/>
    </xf>
    <xf numFmtId="49" fontId="2" fillId="0" borderId="27" xfId="8" applyNumberFormat="1" applyFont="1" applyBorder="1" applyAlignment="1" applyProtection="1">
      <alignment vertical="center" wrapText="1"/>
      <protection locked="0"/>
    </xf>
    <xf numFmtId="0" fontId="11" fillId="0" borderId="187" xfId="1" applyFont="1" applyBorder="1" applyAlignment="1">
      <alignment horizontal="center" vertical="center" wrapText="1"/>
    </xf>
    <xf numFmtId="0" fontId="11" fillId="0" borderId="11" xfId="1" applyFont="1" applyBorder="1" applyAlignment="1">
      <alignment horizontal="center" vertical="center" wrapText="1"/>
    </xf>
    <xf numFmtId="0" fontId="11" fillId="0" borderId="188" xfId="1" applyFont="1" applyBorder="1" applyAlignment="1">
      <alignment horizontal="center" vertical="center" wrapText="1"/>
    </xf>
    <xf numFmtId="0" fontId="11" fillId="0" borderId="55" xfId="1" applyFont="1" applyBorder="1" applyAlignment="1">
      <alignment horizontal="left" vertical="center" wrapText="1"/>
    </xf>
    <xf numFmtId="0" fontId="11" fillId="0" borderId="61" xfId="1" applyFont="1" applyBorder="1" applyAlignment="1">
      <alignment horizontal="left" vertical="center" wrapText="1"/>
    </xf>
    <xf numFmtId="49" fontId="2" fillId="0" borderId="102" xfId="1" applyNumberFormat="1" applyFont="1" applyFill="1" applyBorder="1" applyAlignment="1" applyProtection="1">
      <alignment horizontal="center" vertical="center"/>
      <protection locked="0"/>
    </xf>
    <xf numFmtId="0" fontId="2" fillId="0" borderId="101" xfId="1" applyFont="1" applyFill="1" applyBorder="1" applyAlignment="1" applyProtection="1">
      <alignment horizontal="left" vertical="center"/>
      <protection locked="0"/>
    </xf>
    <xf numFmtId="49" fontId="2" fillId="0" borderId="101" xfId="1" applyNumberFormat="1" applyFont="1" applyFill="1" applyBorder="1" applyAlignment="1" applyProtection="1">
      <alignment horizontal="center" vertical="center"/>
      <protection locked="0"/>
    </xf>
    <xf numFmtId="0" fontId="2" fillId="0" borderId="17" xfId="8" applyNumberFormat="1" applyFont="1" applyBorder="1" applyAlignment="1" applyProtection="1">
      <alignment horizontal="left" vertical="center"/>
      <protection locked="0"/>
    </xf>
    <xf numFmtId="0" fontId="10" fillId="2" borderId="44" xfId="1" applyFont="1" applyFill="1" applyBorder="1" applyAlignment="1">
      <alignment horizontal="left" vertical="center" wrapText="1"/>
    </xf>
    <xf numFmtId="0" fontId="10" fillId="2" borderId="43" xfId="1" applyFont="1" applyFill="1" applyBorder="1" applyAlignment="1">
      <alignment horizontal="left" vertical="center" wrapText="1"/>
    </xf>
    <xf numFmtId="0" fontId="11" fillId="0" borderId="52" xfId="1" applyFont="1" applyBorder="1" applyAlignment="1">
      <alignment horizontal="left" vertical="center" wrapText="1"/>
    </xf>
    <xf numFmtId="0" fontId="11" fillId="0" borderId="77" xfId="1" applyFont="1" applyBorder="1" applyAlignment="1">
      <alignment horizontal="left" vertical="center" wrapText="1"/>
    </xf>
    <xf numFmtId="49" fontId="2" fillId="0" borderId="172" xfId="1" quotePrefix="1" applyNumberFormat="1" applyFont="1" applyBorder="1" applyAlignment="1" applyProtection="1">
      <alignment horizontal="center" vertical="center" wrapText="1"/>
      <protection locked="0"/>
    </xf>
    <xf numFmtId="49" fontId="2" fillId="0" borderId="9" xfId="1" quotePrefix="1" applyNumberFormat="1" applyFont="1" applyBorder="1" applyAlignment="1" applyProtection="1">
      <alignment horizontal="center" vertical="center" wrapText="1"/>
      <protection locked="0"/>
    </xf>
    <xf numFmtId="49" fontId="2" fillId="0" borderId="169" xfId="1" quotePrefix="1" applyNumberFormat="1" applyFont="1" applyBorder="1" applyAlignment="1" applyProtection="1">
      <alignment horizontal="center" vertical="center" wrapText="1"/>
      <protection locked="0"/>
    </xf>
    <xf numFmtId="49" fontId="2" fillId="0" borderId="26" xfId="1" quotePrefix="1" applyNumberFormat="1" applyFont="1" applyBorder="1" applyAlignment="1" applyProtection="1">
      <alignment horizontal="center" vertical="center" wrapText="1"/>
      <protection locked="0"/>
    </xf>
    <xf numFmtId="49" fontId="2" fillId="0" borderId="151" xfId="1" quotePrefix="1" applyNumberFormat="1" applyFont="1" applyBorder="1" applyAlignment="1" applyProtection="1">
      <alignment horizontal="center" vertical="center" wrapText="1"/>
      <protection locked="0"/>
    </xf>
    <xf numFmtId="49" fontId="2" fillId="0" borderId="17" xfId="1" quotePrefix="1" applyNumberFormat="1" applyFont="1" applyBorder="1" applyAlignment="1" applyProtection="1">
      <alignment horizontal="center" vertical="center" wrapText="1"/>
      <protection locked="0"/>
    </xf>
    <xf numFmtId="49" fontId="2" fillId="0" borderId="7" xfId="8" quotePrefix="1" applyNumberFormat="1" applyFont="1" applyBorder="1" applyAlignment="1" applyProtection="1">
      <alignment horizontal="center" vertical="center"/>
      <protection locked="0"/>
    </xf>
    <xf numFmtId="49" fontId="2" fillId="0" borderId="10" xfId="8" quotePrefix="1" applyNumberFormat="1" applyFont="1" applyBorder="1" applyAlignment="1" applyProtection="1">
      <alignment horizontal="center" vertical="center"/>
      <protection locked="0"/>
    </xf>
    <xf numFmtId="0" fontId="2" fillId="0" borderId="168" xfId="8" applyNumberFormat="1" applyFont="1" applyBorder="1" applyAlignment="1" applyProtection="1">
      <alignment horizontal="left" vertical="center"/>
      <protection locked="0"/>
    </xf>
    <xf numFmtId="0" fontId="2" fillId="0" borderId="52" xfId="1" applyFont="1" applyBorder="1" applyAlignment="1">
      <alignment horizontal="left" vertical="center" wrapText="1"/>
    </xf>
    <xf numFmtId="0" fontId="2" fillId="0" borderId="53" xfId="1" applyFont="1" applyBorder="1" applyAlignment="1">
      <alignment horizontal="left" vertical="center" wrapText="1"/>
    </xf>
    <xf numFmtId="0" fontId="11" fillId="0" borderId="76" xfId="1" applyFont="1" applyBorder="1" applyAlignment="1">
      <alignment horizontal="left" vertical="center" wrapText="1"/>
    </xf>
    <xf numFmtId="0" fontId="11" fillId="0" borderId="60" xfId="1" applyFont="1" applyBorder="1" applyAlignment="1">
      <alignment horizontal="left" vertical="center" wrapText="1"/>
    </xf>
    <xf numFmtId="0" fontId="11" fillId="0" borderId="68" xfId="1" applyFont="1" applyBorder="1" applyAlignment="1">
      <alignment horizontal="left" vertical="center" wrapText="1"/>
    </xf>
    <xf numFmtId="49" fontId="2" fillId="0" borderId="103" xfId="1" applyNumberFormat="1" applyFont="1" applyBorder="1" applyAlignment="1" applyProtection="1">
      <alignment horizontal="left" vertical="center" wrapText="1"/>
      <protection locked="0"/>
    </xf>
    <xf numFmtId="49" fontId="2" fillId="0" borderId="103" xfId="1" applyNumberFormat="1" applyFont="1" applyBorder="1" applyAlignment="1" applyProtection="1">
      <alignment horizontal="left" vertical="center"/>
      <protection locked="0"/>
    </xf>
    <xf numFmtId="49" fontId="2" fillId="0" borderId="103" xfId="1" applyNumberFormat="1" applyFont="1" applyFill="1" applyBorder="1" applyAlignment="1" applyProtection="1">
      <alignment horizontal="center" vertical="center"/>
      <protection locked="0"/>
    </xf>
    <xf numFmtId="0" fontId="2" fillId="0" borderId="74" xfId="1" applyFont="1" applyFill="1" applyBorder="1" applyAlignment="1" applyProtection="1">
      <alignment horizontal="left" vertical="center"/>
      <protection locked="0"/>
    </xf>
    <xf numFmtId="0" fontId="2" fillId="0" borderId="103" xfId="1" applyFont="1" applyFill="1" applyBorder="1" applyAlignment="1" applyProtection="1">
      <alignment horizontal="left" vertical="center"/>
      <protection locked="0"/>
    </xf>
    <xf numFmtId="49" fontId="2" fillId="0" borderId="24" xfId="8" quotePrefix="1" applyNumberFormat="1" applyFont="1" applyBorder="1" applyAlignment="1" applyProtection="1">
      <alignment horizontal="center" vertical="center"/>
      <protection locked="0"/>
    </xf>
    <xf numFmtId="49" fontId="2" fillId="0" borderId="27" xfId="8" quotePrefix="1" applyNumberFormat="1" applyFont="1" applyBorder="1" applyAlignment="1" applyProtection="1">
      <alignment horizontal="center" vertical="center"/>
      <protection locked="0"/>
    </xf>
    <xf numFmtId="0" fontId="2" fillId="0" borderId="73" xfId="1" applyFont="1" applyBorder="1" applyAlignment="1" applyProtection="1">
      <alignment horizontal="left" vertical="center" shrinkToFit="1"/>
      <protection locked="0"/>
    </xf>
    <xf numFmtId="49" fontId="2" fillId="0" borderId="17" xfId="1" applyNumberFormat="1" applyFont="1" applyFill="1" applyBorder="1" applyAlignment="1" applyProtection="1">
      <alignment horizontal="center" vertical="center"/>
      <protection locked="0"/>
    </xf>
    <xf numFmtId="0" fontId="2" fillId="0" borderId="74" xfId="1" applyFont="1" applyBorder="1" applyAlignment="1" applyProtection="1">
      <alignment horizontal="left" vertical="center" shrinkToFit="1"/>
      <protection locked="0"/>
    </xf>
    <xf numFmtId="0" fontId="2" fillId="0" borderId="26" xfId="1" applyFont="1" applyFill="1" applyBorder="1" applyAlignment="1" applyProtection="1">
      <alignment horizontal="left" vertical="center"/>
      <protection locked="0"/>
    </xf>
    <xf numFmtId="0" fontId="2" fillId="0" borderId="17" xfId="1" applyFont="1" applyFill="1" applyBorder="1" applyAlignment="1" applyProtection="1">
      <alignment horizontal="left" vertical="center"/>
      <protection locked="0"/>
    </xf>
    <xf numFmtId="49" fontId="2" fillId="0" borderId="104" xfId="1" applyNumberFormat="1" applyFont="1" applyBorder="1" applyAlignment="1" applyProtection="1">
      <alignment horizontal="left" vertical="center"/>
      <protection locked="0"/>
    </xf>
    <xf numFmtId="0" fontId="2" fillId="2" borderId="68" xfId="1" applyFont="1" applyFill="1" applyBorder="1" applyAlignment="1">
      <alignment horizontal="left" vertical="center"/>
    </xf>
    <xf numFmtId="0" fontId="2" fillId="2" borderId="29" xfId="1" applyFont="1" applyFill="1" applyBorder="1" applyAlignment="1">
      <alignment horizontal="left" vertical="center"/>
    </xf>
    <xf numFmtId="0" fontId="2" fillId="2" borderId="28" xfId="1" applyFont="1" applyFill="1" applyBorder="1" applyAlignment="1">
      <alignment horizontal="left" vertical="center"/>
    </xf>
    <xf numFmtId="0" fontId="2" fillId="0" borderId="26" xfId="1" applyFont="1" applyFill="1" applyBorder="1" applyAlignment="1" applyProtection="1">
      <alignment horizontal="left" vertical="center" shrinkToFit="1"/>
      <protection locked="0"/>
    </xf>
    <xf numFmtId="0" fontId="0" fillId="0" borderId="182" xfId="0" applyBorder="1" applyAlignment="1">
      <alignment horizontal="center" vertical="center"/>
    </xf>
    <xf numFmtId="0" fontId="0" fillId="0" borderId="185" xfId="0" applyBorder="1" applyAlignment="1">
      <alignment horizontal="center" vertical="center"/>
    </xf>
    <xf numFmtId="0" fontId="2" fillId="2" borderId="0" xfId="1" applyFill="1" applyAlignment="1">
      <alignment horizontal="center" vertical="center"/>
    </xf>
    <xf numFmtId="0" fontId="2" fillId="2" borderId="29" xfId="1" applyFill="1" applyBorder="1" applyAlignment="1">
      <alignment horizontal="center" vertical="center" wrapText="1" shrinkToFit="1"/>
    </xf>
    <xf numFmtId="0" fontId="2" fillId="2" borderId="34" xfId="1" applyFill="1" applyBorder="1" applyAlignment="1">
      <alignment horizontal="center" vertical="center"/>
    </xf>
    <xf numFmtId="178" fontId="2" fillId="2" borderId="79" xfId="1" applyNumberFormat="1" applyFill="1" applyBorder="1" applyAlignment="1">
      <alignment horizontal="left" vertical="center" wrapText="1"/>
    </xf>
    <xf numFmtId="178" fontId="2" fillId="2" borderId="129" xfId="1" applyNumberFormat="1" applyFill="1" applyBorder="1" applyAlignment="1">
      <alignment horizontal="left" vertical="center" wrapText="1"/>
    </xf>
    <xf numFmtId="178" fontId="2" fillId="2" borderId="76" xfId="1" applyNumberFormat="1" applyFill="1" applyBorder="1" applyAlignment="1">
      <alignment horizontal="left" vertical="center" wrapText="1"/>
    </xf>
    <xf numFmtId="178" fontId="2" fillId="0" borderId="0" xfId="1" applyNumberFormat="1" applyAlignment="1" applyProtection="1">
      <alignment horizontal="center" vertical="center" wrapText="1"/>
      <protection hidden="1"/>
    </xf>
    <xf numFmtId="0" fontId="2" fillId="2" borderId="0" xfId="1" applyFill="1" applyAlignment="1">
      <alignment horizontal="center" vertical="center" wrapText="1"/>
    </xf>
    <xf numFmtId="0" fontId="2" fillId="7" borderId="0" xfId="1" applyFont="1" applyFill="1" applyAlignment="1">
      <alignment horizontal="center" vertical="center"/>
    </xf>
    <xf numFmtId="0" fontId="54" fillId="7" borderId="0" xfId="0" applyFont="1" applyFill="1" applyAlignment="1" applyProtection="1">
      <alignment vertical="top"/>
    </xf>
    <xf numFmtId="178" fontId="6" fillId="7" borderId="0" xfId="0" applyNumberFormat="1" applyFont="1" applyFill="1" applyBorder="1" applyAlignment="1" applyProtection="1">
      <alignment horizontal="left" vertical="top" wrapText="1"/>
    </xf>
    <xf numFmtId="0" fontId="0" fillId="0" borderId="45" xfId="0" applyBorder="1" applyAlignment="1">
      <alignment horizontal="left" vertical="center" indent="1"/>
    </xf>
    <xf numFmtId="0" fontId="0" fillId="0" borderId="48" xfId="0" applyBorder="1" applyAlignment="1">
      <alignment horizontal="left" vertical="center" indent="1"/>
    </xf>
    <xf numFmtId="0" fontId="52" fillId="2" borderId="29" xfId="0" applyNumberFormat="1" applyFont="1" applyFill="1" applyBorder="1" applyAlignment="1">
      <alignment horizontal="center" vertical="center" wrapText="1"/>
    </xf>
    <xf numFmtId="0" fontId="2" fillId="0" borderId="52" xfId="1" applyFont="1" applyBorder="1" applyAlignment="1">
      <alignment horizontal="left" vertical="top" wrapText="1"/>
    </xf>
    <xf numFmtId="0" fontId="2" fillId="0" borderId="41" xfId="1" applyFont="1" applyBorder="1" applyAlignment="1">
      <alignment horizontal="left" vertical="top" wrapText="1"/>
    </xf>
    <xf numFmtId="0" fontId="2" fillId="0" borderId="53" xfId="1" applyFont="1" applyBorder="1" applyAlignment="1">
      <alignment horizontal="left" vertical="top" wrapText="1"/>
    </xf>
    <xf numFmtId="0" fontId="9" fillId="0" borderId="34" xfId="1" applyFont="1" applyBorder="1" applyAlignment="1">
      <alignment horizontal="center" vertical="center" wrapText="1"/>
    </xf>
    <xf numFmtId="0" fontId="9" fillId="0" borderId="0"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35" xfId="1" applyFont="1" applyBorder="1" applyAlignment="1">
      <alignment horizontal="center" vertical="center" wrapText="1"/>
    </xf>
    <xf numFmtId="0" fontId="9" fillId="0" borderId="40" xfId="1" applyFont="1" applyBorder="1" applyAlignment="1">
      <alignment horizontal="center" vertical="center" wrapText="1"/>
    </xf>
    <xf numFmtId="0" fontId="9" fillId="0" borderId="47" xfId="1" applyFont="1" applyBorder="1" applyAlignment="1">
      <alignment horizontal="center" vertical="center" wrapText="1"/>
    </xf>
    <xf numFmtId="0" fontId="0" fillId="0" borderId="20" xfId="0" applyFont="1" applyFill="1" applyBorder="1" applyAlignment="1" applyProtection="1">
      <alignment horizontal="center" vertical="center" wrapText="1"/>
    </xf>
    <xf numFmtId="0" fontId="0" fillId="0" borderId="41" xfId="0" applyFont="1" applyFill="1" applyBorder="1" applyAlignment="1" applyProtection="1">
      <alignment horizontal="center" vertical="center" wrapText="1"/>
    </xf>
    <xf numFmtId="0" fontId="0" fillId="0" borderId="12" xfId="0" applyFont="1" applyFill="1" applyBorder="1" applyAlignment="1" applyProtection="1">
      <alignment horizontal="center" vertical="center" wrapText="1"/>
    </xf>
    <xf numFmtId="0" fontId="24" fillId="5" borderId="93" xfId="0" applyFont="1" applyFill="1" applyBorder="1" applyAlignment="1">
      <alignment horizontal="center" vertical="center" wrapText="1" shrinkToFit="1"/>
    </xf>
    <xf numFmtId="0" fontId="24" fillId="5" borderId="90" xfId="0" applyFont="1" applyFill="1" applyBorder="1" applyAlignment="1">
      <alignment horizontal="center" vertical="center" wrapText="1" shrinkToFit="1"/>
    </xf>
    <xf numFmtId="0" fontId="0" fillId="0" borderId="116" xfId="0" applyFont="1" applyBorder="1" applyAlignment="1">
      <alignment horizontal="center" vertical="center"/>
    </xf>
    <xf numFmtId="0" fontId="9" fillId="0" borderId="83" xfId="1" applyFont="1" applyBorder="1" applyAlignment="1">
      <alignment horizontal="center" vertical="center" wrapText="1" shrinkToFit="1"/>
    </xf>
    <xf numFmtId="0" fontId="9" fillId="0" borderId="34" xfId="1" applyFont="1" applyBorder="1" applyAlignment="1">
      <alignment horizontal="center" vertical="center" wrapText="1" shrinkToFit="1"/>
    </xf>
    <xf numFmtId="0" fontId="9" fillId="0" borderId="35" xfId="1" applyFont="1" applyBorder="1" applyAlignment="1">
      <alignment horizontal="center" vertical="center" wrapText="1" shrinkToFit="1"/>
    </xf>
    <xf numFmtId="0" fontId="9" fillId="0" borderId="83" xfId="1" applyFont="1" applyBorder="1" applyAlignment="1">
      <alignment horizontal="center" vertical="center" wrapText="1"/>
    </xf>
    <xf numFmtId="0" fontId="24" fillId="5" borderId="48" xfId="1" applyFont="1" applyFill="1" applyBorder="1" applyAlignment="1">
      <alignment horizontal="center" vertical="center" wrapText="1" shrinkToFit="1"/>
    </xf>
    <xf numFmtId="0" fontId="24" fillId="5" borderId="47" xfId="1" applyFont="1" applyFill="1" applyBorder="1" applyAlignment="1">
      <alignment horizontal="center" vertical="center" wrapText="1" shrinkToFit="1"/>
    </xf>
    <xf numFmtId="0" fontId="2" fillId="2" borderId="0" xfId="1" applyFont="1" applyFill="1" applyAlignment="1">
      <alignment horizontal="center" vertical="center"/>
    </xf>
    <xf numFmtId="0" fontId="2" fillId="10" borderId="41" xfId="1" applyFont="1" applyFill="1" applyBorder="1" applyAlignment="1" applyProtection="1">
      <alignment horizontal="left" vertical="center"/>
    </xf>
    <xf numFmtId="0" fontId="2" fillId="10" borderId="12" xfId="1" applyFont="1" applyFill="1" applyBorder="1" applyAlignment="1" applyProtection="1">
      <alignment horizontal="left" vertical="center"/>
    </xf>
    <xf numFmtId="178" fontId="6" fillId="7" borderId="62" xfId="1" applyNumberFormat="1" applyFont="1" applyFill="1" applyBorder="1" applyAlignment="1" applyProtection="1">
      <alignment horizontal="left" vertical="top" wrapText="1"/>
      <protection locked="0"/>
    </xf>
    <xf numFmtId="178" fontId="6" fillId="7" borderId="104" xfId="1" applyNumberFormat="1" applyFont="1" applyFill="1" applyBorder="1" applyAlignment="1" applyProtection="1">
      <alignment horizontal="left" vertical="top" wrapText="1"/>
      <protection locked="0"/>
    </xf>
    <xf numFmtId="178" fontId="6" fillId="7" borderId="60" xfId="1" applyNumberFormat="1" applyFont="1" applyFill="1" applyBorder="1" applyAlignment="1" applyProtection="1">
      <alignment horizontal="left" vertical="top" wrapText="1"/>
      <protection locked="0"/>
    </xf>
    <xf numFmtId="0" fontId="54" fillId="7" borderId="0" xfId="0" applyFont="1" applyFill="1" applyAlignment="1">
      <alignment vertical="top"/>
    </xf>
    <xf numFmtId="49" fontId="2" fillId="0" borderId="52" xfId="1" applyNumberFormat="1" applyFont="1" applyBorder="1" applyAlignment="1" applyProtection="1">
      <alignment horizontal="center" vertical="center"/>
      <protection locked="0"/>
    </xf>
    <xf numFmtId="49" fontId="2" fillId="0" borderId="53" xfId="1" applyNumberFormat="1" applyFont="1" applyBorder="1" applyAlignment="1" applyProtection="1">
      <alignment horizontal="center" vertical="center"/>
      <protection locked="0"/>
    </xf>
    <xf numFmtId="49" fontId="2" fillId="0" borderId="52" xfId="1" applyNumberFormat="1" applyFont="1" applyBorder="1" applyAlignment="1" applyProtection="1">
      <alignment horizontal="left" vertical="center" wrapText="1"/>
      <protection locked="0"/>
    </xf>
    <xf numFmtId="49" fontId="2" fillId="0" borderId="41" xfId="1" applyNumberFormat="1" applyFont="1" applyBorder="1" applyAlignment="1" applyProtection="1">
      <alignment horizontal="left" vertical="center" wrapText="1"/>
      <protection locked="0"/>
    </xf>
    <xf numFmtId="49" fontId="2" fillId="0" borderId="53" xfId="1" applyNumberFormat="1" applyFont="1" applyBorder="1" applyAlignment="1" applyProtection="1">
      <alignment horizontal="left" vertical="center" wrapText="1"/>
      <protection locked="0"/>
    </xf>
    <xf numFmtId="0" fontId="2" fillId="0" borderId="52" xfId="1" applyFont="1" applyBorder="1" applyAlignment="1" applyProtection="1">
      <alignment horizontal="left" vertical="center" shrinkToFit="1"/>
      <protection locked="0"/>
    </xf>
    <xf numFmtId="0" fontId="2" fillId="0" borderId="41" xfId="1" applyFont="1" applyBorder="1" applyAlignment="1" applyProtection="1">
      <alignment horizontal="left" vertical="center" shrinkToFit="1"/>
      <protection locked="0"/>
    </xf>
    <xf numFmtId="0" fontId="2" fillId="0" borderId="53" xfId="1" applyFont="1" applyBorder="1" applyAlignment="1" applyProtection="1">
      <alignment horizontal="left" vertical="center" shrinkToFit="1"/>
      <protection locked="0"/>
    </xf>
    <xf numFmtId="0" fontId="11" fillId="0" borderId="129" xfId="1" applyFont="1" applyBorder="1" applyAlignment="1">
      <alignment horizontal="center" vertical="center" wrapText="1"/>
    </xf>
    <xf numFmtId="0" fontId="11" fillId="0" borderId="104" xfId="1" applyFont="1" applyBorder="1" applyAlignment="1">
      <alignment horizontal="center" vertical="center" wrapText="1"/>
    </xf>
    <xf numFmtId="0" fontId="11" fillId="0" borderId="103" xfId="1" applyFont="1" applyBorder="1" applyAlignment="1">
      <alignment horizontal="center" vertical="center" wrapText="1"/>
    </xf>
    <xf numFmtId="0" fontId="2" fillId="0" borderId="74" xfId="1" applyFont="1" applyBorder="1" applyAlignment="1">
      <alignment horizontal="left" vertical="center" wrapText="1"/>
    </xf>
    <xf numFmtId="0" fontId="2" fillId="0" borderId="52" xfId="1" applyFont="1" applyBorder="1" applyAlignment="1" applyProtection="1">
      <alignment horizontal="left" vertical="center"/>
      <protection locked="0"/>
    </xf>
    <xf numFmtId="0" fontId="2" fillId="0" borderId="41" xfId="1" applyFont="1" applyBorder="1" applyAlignment="1" applyProtection="1">
      <alignment horizontal="left" vertical="center"/>
      <protection locked="0"/>
    </xf>
    <xf numFmtId="0" fontId="2" fillId="0" borderId="53" xfId="1" applyFont="1" applyBorder="1" applyAlignment="1" applyProtection="1">
      <alignment horizontal="left" vertical="center"/>
      <protection locked="0"/>
    </xf>
    <xf numFmtId="0" fontId="2" fillId="0" borderId="101" xfId="1" applyFont="1" applyBorder="1" applyAlignment="1" applyProtection="1">
      <alignment horizontal="left" vertical="center"/>
      <protection locked="0"/>
    </xf>
    <xf numFmtId="0" fontId="11" fillId="0" borderId="74" xfId="1" applyFont="1" applyBorder="1" applyAlignment="1">
      <alignment horizontal="left" vertical="center" wrapText="1"/>
    </xf>
    <xf numFmtId="0" fontId="2" fillId="0" borderId="74" xfId="1" applyFont="1" applyBorder="1" applyAlignment="1" applyProtection="1">
      <alignment horizontal="left" vertical="center"/>
      <protection locked="0"/>
    </xf>
    <xf numFmtId="0" fontId="11" fillId="0" borderId="129" xfId="1" applyFont="1" applyBorder="1" applyAlignment="1">
      <alignment horizontal="left" vertical="center" wrapText="1"/>
    </xf>
    <xf numFmtId="0" fontId="11" fillId="0" borderId="104" xfId="1" applyFont="1" applyBorder="1" applyAlignment="1">
      <alignment horizontal="left" vertical="center" wrapText="1"/>
    </xf>
    <xf numFmtId="0" fontId="2" fillId="0" borderId="25" xfId="1" applyFont="1" applyBorder="1" applyAlignment="1" applyProtection="1">
      <alignment horizontal="left" vertical="center"/>
      <protection locked="0"/>
    </xf>
    <xf numFmtId="0" fontId="2" fillId="0" borderId="24" xfId="1" applyFont="1" applyBorder="1" applyAlignment="1" applyProtection="1">
      <alignment horizontal="left" vertical="center"/>
      <protection locked="0"/>
    </xf>
    <xf numFmtId="0" fontId="2" fillId="0" borderId="27" xfId="1" applyFont="1" applyBorder="1" applyAlignment="1" applyProtection="1">
      <alignment horizontal="left" vertical="center"/>
      <protection locked="0"/>
    </xf>
    <xf numFmtId="0" fontId="2" fillId="0" borderId="103" xfId="1" applyFont="1" applyBorder="1" applyAlignment="1">
      <alignment horizontal="left" vertical="center" wrapText="1"/>
    </xf>
    <xf numFmtId="0" fontId="11" fillId="0" borderId="103" xfId="1" applyFont="1" applyBorder="1" applyAlignment="1">
      <alignment horizontal="left" vertical="center" wrapText="1"/>
    </xf>
    <xf numFmtId="49" fontId="2" fillId="0" borderId="103" xfId="1" applyNumberFormat="1" applyFont="1" applyBorder="1" applyAlignment="1" applyProtection="1">
      <alignment horizontal="center" vertical="center"/>
      <protection locked="0"/>
    </xf>
    <xf numFmtId="0" fontId="2" fillId="0" borderId="129" xfId="1" applyFont="1" applyBorder="1" applyAlignment="1" applyProtection="1">
      <alignment horizontal="left" vertical="center"/>
      <protection locked="0"/>
    </xf>
    <xf numFmtId="0" fontId="7" fillId="2" borderId="59" xfId="2" applyFont="1" applyFill="1" applyBorder="1" applyAlignment="1" applyProtection="1">
      <alignment horizontal="left" vertical="center"/>
    </xf>
    <xf numFmtId="0" fontId="7" fillId="2" borderId="55" xfId="2" applyFont="1" applyFill="1" applyBorder="1" applyAlignment="1" applyProtection="1">
      <alignment horizontal="left" vertical="center"/>
    </xf>
    <xf numFmtId="0" fontId="7" fillId="2" borderId="58" xfId="2" applyFont="1" applyFill="1" applyBorder="1" applyAlignment="1" applyProtection="1">
      <alignment horizontal="left" vertical="center"/>
    </xf>
    <xf numFmtId="0" fontId="11" fillId="0" borderId="174" xfId="1" applyFont="1" applyBorder="1" applyAlignment="1">
      <alignment horizontal="center" vertical="center" wrapText="1"/>
    </xf>
    <xf numFmtId="0" fontId="11" fillId="0" borderId="7" xfId="1" applyFont="1" applyBorder="1" applyAlignment="1">
      <alignment horizontal="left" vertical="center" wrapText="1"/>
    </xf>
    <xf numFmtId="0" fontId="11" fillId="0" borderId="10" xfId="1" applyFont="1" applyBorder="1" applyAlignment="1">
      <alignment horizontal="left" vertical="center" wrapText="1"/>
    </xf>
    <xf numFmtId="0" fontId="10" fillId="7" borderId="44" xfId="1" applyFont="1" applyFill="1" applyBorder="1" applyAlignment="1">
      <alignment horizontal="left" vertical="center" wrapText="1"/>
    </xf>
    <xf numFmtId="0" fontId="10" fillId="7" borderId="43" xfId="1" applyFont="1" applyFill="1" applyBorder="1" applyAlignment="1">
      <alignment horizontal="left" vertical="center" wrapText="1"/>
    </xf>
    <xf numFmtId="49" fontId="2" fillId="0" borderId="27" xfId="1" quotePrefix="1" applyNumberFormat="1" applyFont="1" applyBorder="1" applyAlignment="1" applyProtection="1">
      <alignment horizontal="center" vertical="center" wrapText="1"/>
      <protection locked="0"/>
    </xf>
    <xf numFmtId="49" fontId="2" fillId="0" borderId="76" xfId="1" applyNumberFormat="1" applyFont="1" applyBorder="1" applyAlignment="1" applyProtection="1">
      <alignment horizontal="left" vertical="center" wrapText="1"/>
      <protection locked="0"/>
    </xf>
    <xf numFmtId="49" fontId="2" fillId="0" borderId="34" xfId="1" applyNumberFormat="1" applyFont="1" applyBorder="1" applyAlignment="1" applyProtection="1">
      <alignment horizontal="left" vertical="center" wrapText="1"/>
      <protection locked="0"/>
    </xf>
    <xf numFmtId="49" fontId="2" fillId="0" borderId="79" xfId="1" applyNumberFormat="1" applyFont="1" applyBorder="1" applyAlignment="1" applyProtection="1">
      <alignment horizontal="left" vertical="center" wrapText="1"/>
      <protection locked="0"/>
    </xf>
    <xf numFmtId="49" fontId="2" fillId="0" borderId="18" xfId="1" quotePrefix="1" applyNumberFormat="1" applyFont="1" applyBorder="1" applyAlignment="1" applyProtection="1">
      <alignment horizontal="center" vertical="center" wrapText="1"/>
      <protection locked="0"/>
    </xf>
    <xf numFmtId="49" fontId="2" fillId="0" borderId="10" xfId="1" quotePrefix="1" applyNumberFormat="1" applyFont="1" applyBorder="1" applyAlignment="1" applyProtection="1">
      <alignment horizontal="center" vertical="center" wrapText="1"/>
      <protection locked="0"/>
    </xf>
    <xf numFmtId="0" fontId="2" fillId="0" borderId="16" xfId="1" applyFont="1" applyBorder="1" applyAlignment="1" applyProtection="1">
      <alignment horizontal="left" vertical="center" shrinkToFit="1"/>
      <protection locked="0"/>
    </xf>
    <xf numFmtId="0" fontId="2" fillId="0" borderId="15" xfId="1" applyFont="1" applyBorder="1" applyAlignment="1" applyProtection="1">
      <alignment horizontal="left" vertical="center" shrinkToFit="1"/>
      <protection locked="0"/>
    </xf>
    <xf numFmtId="0" fontId="2" fillId="0" borderId="18" xfId="1" applyFont="1" applyBorder="1" applyAlignment="1" applyProtection="1">
      <alignment horizontal="left" vertical="center" shrinkToFit="1"/>
      <protection locked="0"/>
    </xf>
    <xf numFmtId="0" fontId="2" fillId="0" borderId="0" xfId="1" applyFont="1" applyAlignment="1">
      <alignment horizontal="left" vertical="center" wrapText="1"/>
    </xf>
    <xf numFmtId="0" fontId="2" fillId="0" borderId="73" xfId="1" applyFont="1" applyBorder="1" applyAlignment="1" applyProtection="1">
      <alignment horizontal="left" vertical="center"/>
      <protection locked="0"/>
    </xf>
    <xf numFmtId="49" fontId="0" fillId="0" borderId="73" xfId="0" applyNumberFormat="1" applyFont="1" applyBorder="1" applyAlignment="1" applyProtection="1">
      <alignment horizontal="center" vertical="center"/>
      <protection locked="0"/>
    </xf>
    <xf numFmtId="0" fontId="10" fillId="7" borderId="44" xfId="1" quotePrefix="1" applyFont="1" applyFill="1" applyBorder="1" applyAlignment="1">
      <alignment horizontal="left" vertical="center"/>
    </xf>
    <xf numFmtId="0" fontId="10" fillId="7" borderId="43" xfId="1" quotePrefix="1" applyFont="1" applyFill="1" applyBorder="1" applyAlignment="1">
      <alignment horizontal="left" vertical="center"/>
    </xf>
    <xf numFmtId="0" fontId="2" fillId="0" borderId="73" xfId="1" applyFont="1" applyBorder="1" applyAlignment="1" applyProtection="1">
      <alignment horizontal="center" vertical="center"/>
      <protection locked="0"/>
    </xf>
    <xf numFmtId="0" fontId="2" fillId="0" borderId="8" xfId="1" applyFont="1" applyBorder="1" applyAlignment="1" applyProtection="1">
      <alignment horizontal="left" vertical="center" shrinkToFit="1"/>
      <protection locked="0"/>
    </xf>
    <xf numFmtId="0" fontId="2" fillId="0" borderId="7" xfId="1" applyFont="1" applyBorder="1" applyAlignment="1" applyProtection="1">
      <alignment horizontal="left" vertical="center" shrinkToFit="1"/>
      <protection locked="0"/>
    </xf>
    <xf numFmtId="0" fontId="2" fillId="0" borderId="10" xfId="1" applyFont="1" applyBorder="1" applyAlignment="1" applyProtection="1">
      <alignment horizontal="left" vertical="center" shrinkToFit="1"/>
      <protection locked="0"/>
    </xf>
    <xf numFmtId="0" fontId="2" fillId="2" borderId="107" xfId="1" applyFont="1" applyFill="1" applyBorder="1" applyAlignment="1">
      <alignment horizontal="left" vertical="center" wrapText="1"/>
    </xf>
    <xf numFmtId="0" fontId="2" fillId="2" borderId="71" xfId="1" applyFont="1" applyFill="1" applyBorder="1" applyAlignment="1">
      <alignment horizontal="left" vertical="center" wrapText="1"/>
    </xf>
    <xf numFmtId="0" fontId="2" fillId="2" borderId="72" xfId="1" applyFont="1" applyFill="1" applyBorder="1" applyAlignment="1">
      <alignment horizontal="left" vertical="center" wrapText="1"/>
    </xf>
    <xf numFmtId="0" fontId="2" fillId="0" borderId="20" xfId="1" applyFont="1" applyBorder="1" applyAlignment="1">
      <alignment horizontal="left" vertical="center" wrapText="1"/>
    </xf>
    <xf numFmtId="0" fontId="0" fillId="0" borderId="41" xfId="0" applyBorder="1" applyAlignment="1">
      <alignment horizontal="left" vertical="center" wrapText="1"/>
    </xf>
    <xf numFmtId="0" fontId="0" fillId="0" borderId="12" xfId="0" applyBorder="1" applyAlignment="1">
      <alignment horizontal="left" vertical="center" wrapText="1"/>
    </xf>
    <xf numFmtId="0" fontId="9" fillId="0" borderId="134" xfId="1" applyFont="1" applyBorder="1" applyAlignment="1">
      <alignment horizontal="center" vertical="center" wrapText="1"/>
    </xf>
    <xf numFmtId="0" fontId="9" fillId="0" borderId="134" xfId="0" applyFont="1" applyFill="1" applyBorder="1" applyAlignment="1" applyProtection="1">
      <alignment horizontal="left" vertical="center"/>
    </xf>
    <xf numFmtId="0" fontId="0" fillId="0" borderId="134" xfId="0" applyBorder="1" applyAlignment="1">
      <alignment horizontal="left" vertical="center"/>
    </xf>
    <xf numFmtId="0" fontId="24" fillId="5" borderId="134" xfId="1" applyFont="1" applyFill="1" applyBorder="1" applyAlignment="1">
      <alignment horizontal="center" vertical="center" wrapText="1" shrinkToFit="1"/>
    </xf>
    <xf numFmtId="0" fontId="9" fillId="0" borderId="134" xfId="1" applyFont="1" applyBorder="1" applyAlignment="1">
      <alignment horizontal="center" vertical="center" wrapText="1" shrinkToFit="1"/>
    </xf>
    <xf numFmtId="0" fontId="2" fillId="2" borderId="52" xfId="1" applyFont="1" applyFill="1" applyBorder="1" applyAlignment="1">
      <alignment horizontal="center" vertical="center"/>
    </xf>
    <xf numFmtId="0" fontId="2" fillId="2" borderId="41" xfId="1" applyFont="1" applyFill="1" applyBorder="1" applyAlignment="1">
      <alignment horizontal="center" vertical="center"/>
    </xf>
    <xf numFmtId="0" fontId="2" fillId="2" borderId="42" xfId="1" applyFont="1" applyFill="1" applyBorder="1" applyAlignment="1">
      <alignment horizontal="center" vertical="center"/>
    </xf>
    <xf numFmtId="49" fontId="2" fillId="0" borderId="103" xfId="1" applyNumberFormat="1" applyFont="1" applyFill="1" applyBorder="1" applyAlignment="1" applyProtection="1">
      <alignment horizontal="left" vertical="center" wrapText="1"/>
      <protection locked="0"/>
    </xf>
    <xf numFmtId="0" fontId="2" fillId="0" borderId="103" xfId="1" applyNumberFormat="1" applyFont="1" applyFill="1" applyBorder="1" applyAlignment="1" applyProtection="1">
      <alignment horizontal="center" vertical="center" wrapText="1"/>
      <protection locked="0"/>
    </xf>
    <xf numFmtId="0" fontId="2" fillId="0" borderId="74" xfId="1" applyNumberFormat="1" applyFont="1" applyBorder="1" applyAlignment="1" applyProtection="1">
      <alignment horizontal="center" vertical="center" wrapText="1"/>
      <protection locked="0"/>
    </xf>
    <xf numFmtId="0" fontId="2" fillId="2" borderId="68" xfId="1" applyFont="1" applyFill="1" applyBorder="1" applyAlignment="1">
      <alignment horizontal="center" vertical="center"/>
    </xf>
    <xf numFmtId="0" fontId="2" fillId="2" borderId="29" xfId="1" applyFont="1" applyFill="1" applyBorder="1" applyAlignment="1">
      <alignment horizontal="center" vertical="center"/>
    </xf>
    <xf numFmtId="0" fontId="2" fillId="2" borderId="28" xfId="1" applyFont="1" applyFill="1" applyBorder="1" applyAlignment="1">
      <alignment horizontal="center" vertical="center"/>
    </xf>
    <xf numFmtId="0" fontId="2" fillId="2" borderId="60" xfId="1" applyFont="1" applyFill="1" applyBorder="1" applyAlignment="1">
      <alignment horizontal="center" vertical="center"/>
    </xf>
    <xf numFmtId="0" fontId="2" fillId="2" borderId="40" xfId="1" applyFont="1" applyFill="1" applyBorder="1" applyAlignment="1">
      <alignment horizontal="center" vertical="center"/>
    </xf>
    <xf numFmtId="0" fontId="2" fillId="0" borderId="134" xfId="1" applyFont="1" applyBorder="1" applyAlignment="1">
      <alignment horizontal="center" vertical="center" shrinkToFit="1"/>
    </xf>
    <xf numFmtId="0" fontId="10" fillId="2" borderId="46" xfId="1" applyFont="1" applyFill="1" applyBorder="1" applyAlignment="1">
      <alignment horizontal="left" vertical="center" indent="1" shrinkToFit="1"/>
    </xf>
    <xf numFmtId="0" fontId="0" fillId="0" borderId="45" xfId="0" applyBorder="1" applyAlignment="1">
      <alignment horizontal="left" vertical="center" indent="1" shrinkToFit="1"/>
    </xf>
    <xf numFmtId="0" fontId="0" fillId="0" borderId="48" xfId="0" applyBorder="1" applyAlignment="1">
      <alignment horizontal="left" vertical="center" indent="1" shrinkToFit="1"/>
    </xf>
    <xf numFmtId="0" fontId="2" fillId="0" borderId="104" xfId="1" applyNumberFormat="1" applyFont="1" applyBorder="1" applyAlignment="1" applyProtection="1">
      <alignment horizontal="center" vertical="center" wrapText="1"/>
      <protection locked="0"/>
    </xf>
    <xf numFmtId="49" fontId="2" fillId="0" borderId="74" xfId="1" applyNumberFormat="1" applyFont="1" applyFill="1" applyBorder="1" applyAlignment="1" applyProtection="1">
      <alignment horizontal="left" vertical="center" wrapText="1"/>
      <protection locked="0"/>
    </xf>
    <xf numFmtId="49" fontId="2" fillId="0" borderId="74" xfId="1" applyNumberFormat="1" applyFont="1" applyFill="1" applyBorder="1" applyAlignment="1" applyProtection="1">
      <alignment horizontal="left" vertical="center"/>
      <protection locked="0"/>
    </xf>
    <xf numFmtId="0" fontId="2" fillId="0" borderId="74" xfId="1" applyFont="1" applyBorder="1" applyAlignment="1">
      <alignment vertical="center" wrapText="1"/>
    </xf>
    <xf numFmtId="0" fontId="11" fillId="0" borderId="74" xfId="1" applyFont="1" applyBorder="1" applyAlignment="1">
      <alignment vertical="center" wrapText="1"/>
    </xf>
    <xf numFmtId="0" fontId="11" fillId="0" borderId="103" xfId="1" applyFont="1" applyBorder="1" applyAlignment="1">
      <alignment vertical="center" wrapText="1"/>
    </xf>
    <xf numFmtId="0" fontId="2" fillId="0" borderId="103" xfId="1" applyFont="1" applyBorder="1" applyAlignment="1" applyProtection="1">
      <alignment horizontal="left" vertical="center"/>
      <protection locked="0"/>
    </xf>
    <xf numFmtId="0" fontId="11" fillId="0" borderId="129" xfId="1" applyFont="1" applyBorder="1" applyAlignment="1">
      <alignment vertical="center" wrapText="1"/>
    </xf>
    <xf numFmtId="49" fontId="2" fillId="0" borderId="104" xfId="1" applyNumberFormat="1" applyFont="1" applyFill="1" applyBorder="1" applyAlignment="1" applyProtection="1">
      <alignment horizontal="center" vertical="center"/>
      <protection locked="0"/>
    </xf>
    <xf numFmtId="49" fontId="2" fillId="0" borderId="104" xfId="1" applyNumberFormat="1" applyFont="1" applyFill="1" applyBorder="1" applyAlignment="1" applyProtection="1">
      <alignment horizontal="left" vertical="center" wrapText="1"/>
      <protection locked="0"/>
    </xf>
    <xf numFmtId="49" fontId="2" fillId="0" borderId="101" xfId="1" applyNumberFormat="1" applyFont="1" applyFill="1" applyBorder="1" applyAlignment="1" applyProtection="1">
      <alignment horizontal="left" vertical="center" wrapText="1"/>
      <protection locked="0"/>
    </xf>
    <xf numFmtId="0" fontId="2" fillId="0" borderId="101" xfId="1" applyNumberFormat="1" applyFont="1" applyFill="1" applyBorder="1" applyAlignment="1" applyProtection="1">
      <alignment horizontal="center" vertical="center" wrapText="1"/>
      <protection locked="0"/>
    </xf>
    <xf numFmtId="49" fontId="2" fillId="0" borderId="103" xfId="1" applyNumberFormat="1" applyFont="1" applyFill="1" applyBorder="1" applyAlignment="1" applyProtection="1">
      <alignment horizontal="left" vertical="center"/>
      <protection locked="0"/>
    </xf>
    <xf numFmtId="0" fontId="2" fillId="2" borderId="107" xfId="1" applyFont="1" applyFill="1" applyBorder="1" applyAlignment="1">
      <alignment horizontal="center" vertical="center"/>
    </xf>
    <xf numFmtId="0" fontId="2" fillId="2" borderId="71" xfId="1" applyFont="1" applyFill="1" applyBorder="1" applyAlignment="1">
      <alignment horizontal="center" vertical="center"/>
    </xf>
    <xf numFmtId="0" fontId="2" fillId="2" borderId="72" xfId="1" applyFont="1" applyFill="1" applyBorder="1" applyAlignment="1">
      <alignment horizontal="center" vertical="center"/>
    </xf>
    <xf numFmtId="0" fontId="2" fillId="2" borderId="69"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75" xfId="1" applyFont="1" applyFill="1" applyBorder="1" applyAlignment="1">
      <alignment horizontal="center" vertical="center"/>
    </xf>
    <xf numFmtId="49" fontId="2" fillId="0" borderId="73" xfId="1" applyNumberFormat="1" applyFont="1" applyFill="1" applyBorder="1" applyAlignment="1" applyProtection="1">
      <alignment horizontal="left" vertical="center" wrapText="1"/>
      <protection locked="0"/>
    </xf>
    <xf numFmtId="0" fontId="2" fillId="0" borderId="129" xfId="1" applyNumberFormat="1" applyFont="1" applyFill="1" applyBorder="1" applyAlignment="1" applyProtection="1">
      <alignment horizontal="center" vertical="center" wrapText="1"/>
      <protection locked="0"/>
    </xf>
    <xf numFmtId="49" fontId="2" fillId="0" borderId="129" xfId="1" applyNumberFormat="1" applyFont="1" applyFill="1" applyBorder="1" applyAlignment="1" applyProtection="1">
      <alignment horizontal="left" vertical="center" wrapText="1"/>
      <protection locked="0"/>
    </xf>
    <xf numFmtId="49" fontId="2" fillId="0" borderId="26" xfId="1" applyNumberFormat="1" applyFont="1" applyFill="1" applyBorder="1" applyAlignment="1" applyProtection="1">
      <alignment horizontal="left" vertical="center" wrapText="1"/>
      <protection locked="0"/>
    </xf>
    <xf numFmtId="49" fontId="2" fillId="0" borderId="101" xfId="1" applyNumberFormat="1" applyFont="1" applyFill="1" applyBorder="1" applyAlignment="1" applyProtection="1">
      <alignment horizontal="left" vertical="center"/>
      <protection locked="0"/>
    </xf>
    <xf numFmtId="49" fontId="2" fillId="0" borderId="129" xfId="1" applyNumberFormat="1" applyFont="1" applyFill="1" applyBorder="1" applyAlignment="1" applyProtection="1">
      <alignment horizontal="left" vertical="center"/>
      <protection locked="0"/>
    </xf>
    <xf numFmtId="0" fontId="2" fillId="2" borderId="76" xfId="1" applyFont="1" applyFill="1" applyBorder="1" applyAlignment="1">
      <alignment horizontal="center" vertical="center"/>
    </xf>
    <xf numFmtId="0" fontId="2" fillId="2" borderId="35" xfId="1" applyFont="1" applyFill="1" applyBorder="1" applyAlignment="1">
      <alignment horizontal="center" vertical="center"/>
    </xf>
    <xf numFmtId="0" fontId="2" fillId="0" borderId="104" xfId="1" applyNumberFormat="1" applyFont="1" applyFill="1" applyBorder="1" applyAlignment="1" applyProtection="1">
      <alignment horizontal="center" vertical="center" wrapText="1"/>
      <protection locked="0"/>
    </xf>
    <xf numFmtId="49" fontId="2" fillId="0" borderId="73" xfId="1" applyNumberFormat="1" applyFont="1" applyFill="1" applyBorder="1" applyAlignment="1" applyProtection="1">
      <alignment horizontal="center" vertical="center"/>
      <protection locked="0"/>
    </xf>
    <xf numFmtId="0" fontId="2" fillId="0" borderId="26" xfId="1" applyNumberFormat="1" applyFont="1" applyFill="1" applyBorder="1" applyAlignment="1" applyProtection="1">
      <alignment horizontal="center" vertical="center" wrapText="1"/>
      <protection locked="0"/>
    </xf>
    <xf numFmtId="0" fontId="2" fillId="2" borderId="25" xfId="1" applyFont="1" applyFill="1" applyBorder="1" applyAlignment="1">
      <alignment horizontal="center" vertical="center"/>
    </xf>
    <xf numFmtId="0" fontId="2" fillId="2" borderId="24" xfId="1" applyFont="1" applyFill="1" applyBorder="1" applyAlignment="1">
      <alignment horizontal="center" vertical="center"/>
    </xf>
    <xf numFmtId="0" fontId="2" fillId="2" borderId="23" xfId="1" applyFont="1" applyFill="1" applyBorder="1" applyAlignment="1">
      <alignment horizontal="center" vertical="center"/>
    </xf>
    <xf numFmtId="0" fontId="11" fillId="0" borderId="71" xfId="1" applyFont="1" applyBorder="1" applyAlignment="1">
      <alignment horizontal="left" vertical="center" shrinkToFit="1"/>
    </xf>
    <xf numFmtId="0" fontId="11" fillId="0" borderId="104" xfId="1" applyFont="1" applyBorder="1" applyAlignment="1">
      <alignment vertical="center" wrapText="1"/>
    </xf>
    <xf numFmtId="49" fontId="2" fillId="0" borderId="129" xfId="1" applyNumberFormat="1" applyFont="1" applyFill="1" applyBorder="1" applyAlignment="1" applyProtection="1">
      <alignment horizontal="center" vertical="center"/>
      <protection locked="0"/>
    </xf>
    <xf numFmtId="0" fontId="2" fillId="2" borderId="8"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6" xfId="1" applyFont="1" applyFill="1" applyBorder="1" applyAlignment="1">
      <alignment horizontal="center" vertical="center"/>
    </xf>
    <xf numFmtId="0" fontId="2" fillId="0" borderId="74" xfId="1" applyNumberFormat="1" applyFont="1" applyFill="1" applyBorder="1" applyAlignment="1" applyProtection="1">
      <alignment horizontal="center" vertical="center" wrapText="1"/>
      <protection locked="0"/>
    </xf>
    <xf numFmtId="49" fontId="2" fillId="0" borderId="9" xfId="1" applyNumberFormat="1" applyFont="1" applyFill="1" applyBorder="1" applyAlignment="1" applyProtection="1">
      <alignment horizontal="left" vertical="center" wrapText="1"/>
      <protection locked="0"/>
    </xf>
    <xf numFmtId="0" fontId="2" fillId="0" borderId="9" xfId="1" applyNumberFormat="1" applyFont="1" applyFill="1" applyBorder="1" applyAlignment="1" applyProtection="1">
      <alignment horizontal="center" vertical="center" wrapText="1"/>
      <protection locked="0"/>
    </xf>
    <xf numFmtId="0" fontId="2" fillId="0" borderId="49" xfId="1" quotePrefix="1" applyFont="1" applyBorder="1" applyAlignment="1">
      <alignment horizontal="center" vertical="center"/>
    </xf>
    <xf numFmtId="0" fontId="2" fillId="0" borderId="174" xfId="1" applyFont="1" applyFill="1" applyBorder="1" applyAlignment="1" applyProtection="1">
      <alignment horizontal="left" vertical="center"/>
      <protection locked="0"/>
    </xf>
    <xf numFmtId="49" fontId="2" fillId="0" borderId="9" xfId="1" applyNumberFormat="1" applyFont="1" applyFill="1" applyBorder="1" applyAlignment="1" applyProtection="1">
      <alignment horizontal="center" vertical="center"/>
      <protection locked="0"/>
    </xf>
    <xf numFmtId="0" fontId="10" fillId="2" borderId="29" xfId="1" applyFont="1" applyFill="1" applyBorder="1" applyAlignment="1">
      <alignment horizontal="left" vertical="center" wrapText="1"/>
    </xf>
    <xf numFmtId="0" fontId="10" fillId="2" borderId="28" xfId="1" applyFont="1" applyFill="1" applyBorder="1" applyAlignment="1">
      <alignment horizontal="left" vertical="center" wrapText="1"/>
    </xf>
    <xf numFmtId="0" fontId="2" fillId="0" borderId="0" xfId="1" applyFont="1" applyAlignment="1">
      <alignment horizontal="center" vertical="center"/>
    </xf>
    <xf numFmtId="0" fontId="2" fillId="0" borderId="34" xfId="1" applyFont="1" applyBorder="1" applyAlignment="1">
      <alignment horizontal="center" vertical="center"/>
    </xf>
    <xf numFmtId="0" fontId="2" fillId="0" borderId="0" xfId="1" applyFont="1" applyAlignment="1">
      <alignment horizontal="center" vertical="center" wrapText="1"/>
    </xf>
    <xf numFmtId="49" fontId="2" fillId="0" borderId="25" xfId="1" applyNumberFormat="1" applyFont="1" applyBorder="1" applyAlignment="1" applyProtection="1">
      <alignment vertical="center" wrapText="1"/>
      <protection locked="0"/>
    </xf>
    <xf numFmtId="49" fontId="2" fillId="0" borderId="24" xfId="1" applyNumberFormat="1" applyFont="1" applyBorder="1" applyAlignment="1" applyProtection="1">
      <alignment vertical="center" wrapText="1"/>
      <protection locked="0"/>
    </xf>
    <xf numFmtId="49" fontId="2" fillId="0" borderId="27" xfId="1" applyNumberFormat="1" applyFont="1" applyBorder="1" applyAlignment="1" applyProtection="1">
      <alignment vertical="center" wrapText="1"/>
      <protection locked="0"/>
    </xf>
    <xf numFmtId="0" fontId="2" fillId="0" borderId="26" xfId="1" applyNumberFormat="1" applyFont="1" applyBorder="1" applyAlignment="1" applyProtection="1">
      <alignment horizontal="center" vertical="center" wrapText="1"/>
      <protection locked="0"/>
    </xf>
    <xf numFmtId="0" fontId="2" fillId="0" borderId="26" xfId="1" applyNumberFormat="1" applyFont="1" applyBorder="1" applyAlignment="1" applyProtection="1">
      <alignment horizontal="center" vertical="center"/>
      <protection locked="0"/>
    </xf>
    <xf numFmtId="49" fontId="2" fillId="0" borderId="26" xfId="1" applyNumberFormat="1" applyFont="1" applyBorder="1" applyAlignment="1" applyProtection="1">
      <alignment horizontal="left" vertical="center" shrinkToFit="1"/>
      <protection locked="0"/>
    </xf>
    <xf numFmtId="49" fontId="2" fillId="0" borderId="16" xfId="1" applyNumberFormat="1" applyFont="1" applyBorder="1" applyAlignment="1" applyProtection="1">
      <alignment vertical="center" wrapText="1"/>
      <protection locked="0"/>
    </xf>
    <xf numFmtId="49" fontId="2" fillId="0" borderId="15" xfId="1" applyNumberFormat="1" applyFont="1" applyBorder="1" applyAlignment="1" applyProtection="1">
      <alignment vertical="center" wrapText="1"/>
      <protection locked="0"/>
    </xf>
    <xf numFmtId="49" fontId="2" fillId="0" borderId="18" xfId="1" applyNumberFormat="1" applyFont="1" applyBorder="1" applyAlignment="1" applyProtection="1">
      <alignment vertical="center" wrapText="1"/>
      <protection locked="0"/>
    </xf>
    <xf numFmtId="0" fontId="2" fillId="2" borderId="15" xfId="1" applyFont="1" applyFill="1" applyBorder="1" applyAlignment="1">
      <alignment horizontal="center" vertical="center"/>
    </xf>
    <xf numFmtId="0" fontId="2" fillId="2" borderId="14" xfId="1" applyFont="1" applyFill="1" applyBorder="1" applyAlignment="1">
      <alignment horizontal="center" vertical="center"/>
    </xf>
    <xf numFmtId="0" fontId="2" fillId="0" borderId="17" xfId="1" applyNumberFormat="1" applyFont="1" applyBorder="1" applyAlignment="1" applyProtection="1">
      <alignment horizontal="center" vertical="center" wrapText="1"/>
      <protection locked="0"/>
    </xf>
    <xf numFmtId="0" fontId="2" fillId="0" borderId="16" xfId="1" applyNumberFormat="1" applyFont="1" applyBorder="1" applyAlignment="1" applyProtection="1">
      <alignment horizontal="center" vertical="center" wrapText="1"/>
      <protection locked="0"/>
    </xf>
    <xf numFmtId="0" fontId="2" fillId="0" borderId="15" xfId="1" applyNumberFormat="1" applyFont="1" applyBorder="1" applyAlignment="1" applyProtection="1">
      <alignment horizontal="center" vertical="center" wrapText="1"/>
      <protection locked="0"/>
    </xf>
    <xf numFmtId="0" fontId="2" fillId="0" borderId="18" xfId="1" applyNumberFormat="1" applyFont="1" applyBorder="1" applyAlignment="1" applyProtection="1">
      <alignment horizontal="center" vertical="center" wrapText="1"/>
      <protection locked="0"/>
    </xf>
    <xf numFmtId="49" fontId="2" fillId="0" borderId="8" xfId="1" applyNumberFormat="1" applyFont="1" applyBorder="1" applyAlignment="1" applyProtection="1">
      <alignment vertical="center" wrapText="1"/>
      <protection locked="0"/>
    </xf>
    <xf numFmtId="49" fontId="2" fillId="0" borderId="7" xfId="1" applyNumberFormat="1" applyFont="1" applyBorder="1" applyAlignment="1" applyProtection="1">
      <alignment vertical="center" wrapText="1"/>
      <protection locked="0"/>
    </xf>
    <xf numFmtId="49" fontId="2" fillId="0" borderId="10" xfId="1" applyNumberFormat="1" applyFont="1" applyBorder="1" applyAlignment="1" applyProtection="1">
      <alignment vertical="center" wrapText="1"/>
      <protection locked="0"/>
    </xf>
    <xf numFmtId="0" fontId="10" fillId="7" borderId="29" xfId="1" quotePrefix="1" applyFont="1" applyFill="1" applyBorder="1" applyAlignment="1">
      <alignment horizontal="left" vertical="center"/>
    </xf>
    <xf numFmtId="0" fontId="10" fillId="7" borderId="28" xfId="1" quotePrefix="1" applyFont="1" applyFill="1" applyBorder="1" applyAlignment="1">
      <alignment horizontal="left" vertical="center"/>
    </xf>
    <xf numFmtId="0" fontId="2" fillId="0" borderId="9" xfId="1" applyNumberFormat="1" applyFont="1" applyBorder="1" applyAlignment="1" applyProtection="1">
      <alignment horizontal="center" vertical="center" wrapText="1"/>
      <protection locked="0"/>
    </xf>
    <xf numFmtId="0" fontId="2" fillId="0" borderId="17" xfId="1" applyNumberFormat="1" applyFont="1" applyBorder="1" applyAlignment="1" applyProtection="1">
      <alignment horizontal="center" vertical="center"/>
      <protection locked="0"/>
    </xf>
    <xf numFmtId="49" fontId="2" fillId="0" borderId="17" xfId="1" applyNumberFormat="1" applyFont="1" applyBorder="1" applyAlignment="1" applyProtection="1">
      <alignment horizontal="left" vertical="center" shrinkToFit="1"/>
      <protection locked="0"/>
    </xf>
    <xf numFmtId="0" fontId="2" fillId="0" borderId="16" xfId="1" applyNumberFormat="1" applyFont="1" applyBorder="1" applyAlignment="1" applyProtection="1">
      <alignment horizontal="center" vertical="center"/>
      <protection locked="0"/>
    </xf>
    <xf numFmtId="0" fontId="2" fillId="0" borderId="15" xfId="1" applyNumberFormat="1" applyFont="1" applyBorder="1" applyAlignment="1" applyProtection="1">
      <alignment horizontal="center" vertical="center"/>
      <protection locked="0"/>
    </xf>
    <xf numFmtId="0" fontId="2" fillId="0" borderId="18" xfId="1" applyNumberFormat="1" applyFont="1" applyBorder="1" applyAlignment="1" applyProtection="1">
      <alignment horizontal="center" vertical="center"/>
      <protection locked="0"/>
    </xf>
    <xf numFmtId="0" fontId="2" fillId="0" borderId="8" xfId="1" applyNumberFormat="1" applyFont="1" applyBorder="1" applyAlignment="1" applyProtection="1">
      <alignment horizontal="center" vertical="center"/>
      <protection locked="0"/>
    </xf>
    <xf numFmtId="0" fontId="2" fillId="0" borderId="7" xfId="1" applyNumberFormat="1" applyFont="1" applyBorder="1" applyAlignment="1" applyProtection="1">
      <alignment horizontal="center" vertical="center"/>
      <protection locked="0"/>
    </xf>
    <xf numFmtId="0" fontId="2" fillId="0" borderId="10" xfId="1" applyNumberFormat="1" applyFont="1" applyBorder="1" applyAlignment="1" applyProtection="1">
      <alignment horizontal="center" vertical="center"/>
      <protection locked="0"/>
    </xf>
    <xf numFmtId="0" fontId="2" fillId="0" borderId="73" xfId="1" applyNumberFormat="1" applyFont="1" applyBorder="1" applyAlignment="1" applyProtection="1">
      <alignment horizontal="center" vertical="center"/>
      <protection locked="0"/>
    </xf>
    <xf numFmtId="49" fontId="2" fillId="0" borderId="73" xfId="1" applyNumberFormat="1" applyFont="1" applyBorder="1" applyAlignment="1" applyProtection="1">
      <alignment horizontal="left" vertical="center" shrinkToFit="1"/>
      <protection locked="0"/>
    </xf>
    <xf numFmtId="49" fontId="2" fillId="0" borderId="73" xfId="1" applyNumberFormat="1" applyFont="1" applyBorder="1" applyAlignment="1" applyProtection="1">
      <alignment horizontal="left" vertical="center"/>
      <protection locked="0"/>
    </xf>
    <xf numFmtId="0" fontId="25" fillId="2" borderId="80" xfId="1" applyFont="1" applyFill="1" applyBorder="1" applyAlignment="1">
      <alignment horizontal="center" vertical="center"/>
    </xf>
    <xf numFmtId="0" fontId="25" fillId="2" borderId="34" xfId="1" applyFont="1" applyFill="1" applyBorder="1" applyAlignment="1">
      <alignment horizontal="center" vertical="center"/>
    </xf>
    <xf numFmtId="0" fontId="25" fillId="2" borderId="82" xfId="1" applyFont="1" applyFill="1" applyBorder="1" applyAlignment="1">
      <alignment horizontal="center" vertical="center"/>
    </xf>
    <xf numFmtId="0" fontId="25" fillId="2" borderId="106" xfId="1" applyFont="1" applyFill="1" applyBorder="1" applyAlignment="1">
      <alignment horizontal="center"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78"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113" fillId="8" borderId="80" xfId="1" applyFont="1" applyFill="1" applyBorder="1" applyAlignment="1" applyProtection="1">
      <alignment horizontal="center" vertical="center"/>
      <protection locked="0"/>
    </xf>
    <xf numFmtId="0" fontId="113" fillId="8" borderId="34" xfId="1" applyFont="1" applyFill="1" applyBorder="1" applyAlignment="1" applyProtection="1">
      <alignment horizontal="center" vertical="center"/>
      <protection locked="0"/>
    </xf>
    <xf numFmtId="0" fontId="113" fillId="8" borderId="82" xfId="1" applyFont="1" applyFill="1" applyBorder="1" applyAlignment="1" applyProtection="1">
      <alignment horizontal="center" vertical="center"/>
      <protection locked="0"/>
    </xf>
    <xf numFmtId="0" fontId="2" fillId="8" borderId="106" xfId="1" applyFont="1" applyFill="1" applyBorder="1" applyAlignment="1" applyProtection="1">
      <alignment horizontal="center" vertical="center"/>
      <protection locked="0"/>
    </xf>
    <xf numFmtId="0" fontId="2" fillId="8" borderId="0" xfId="1" applyFont="1" applyFill="1" applyAlignment="1" applyProtection="1">
      <alignment horizontal="center" vertical="center"/>
      <protection locked="0"/>
    </xf>
    <xf numFmtId="0" fontId="2" fillId="8" borderId="100" xfId="1" applyFont="1" applyFill="1" applyBorder="1" applyAlignment="1" applyProtection="1">
      <alignment horizontal="center" vertical="center"/>
      <protection locked="0"/>
    </xf>
    <xf numFmtId="0" fontId="2" fillId="8" borderId="78" xfId="1" applyFont="1" applyFill="1" applyBorder="1" applyAlignment="1" applyProtection="1">
      <alignment horizontal="center" vertical="center"/>
      <protection locked="0"/>
    </xf>
    <xf numFmtId="0" fontId="2" fillId="8" borderId="29" xfId="1" applyFont="1" applyFill="1" applyBorder="1" applyAlignment="1" applyProtection="1">
      <alignment horizontal="center" vertical="center"/>
      <protection locked="0"/>
    </xf>
    <xf numFmtId="0" fontId="2" fillId="8" borderId="105" xfId="1" applyFont="1" applyFill="1" applyBorder="1" applyAlignment="1" applyProtection="1">
      <alignment horizontal="center" vertical="center"/>
      <protection locked="0"/>
    </xf>
    <xf numFmtId="0" fontId="113" fillId="8" borderId="80" xfId="1" applyFont="1" applyFill="1" applyBorder="1" applyAlignment="1" applyProtection="1">
      <alignment horizontal="center" vertical="center" wrapText="1"/>
      <protection locked="0"/>
    </xf>
    <xf numFmtId="0" fontId="113" fillId="8" borderId="34" xfId="1" applyFont="1" applyFill="1" applyBorder="1" applyAlignment="1" applyProtection="1">
      <alignment horizontal="center" vertical="center" wrapText="1"/>
      <protection locked="0"/>
    </xf>
    <xf numFmtId="0" fontId="113" fillId="8" borderId="82" xfId="1" applyFont="1" applyFill="1" applyBorder="1" applyAlignment="1" applyProtection="1">
      <alignment horizontal="center" vertical="center" wrapText="1"/>
      <protection locked="0"/>
    </xf>
    <xf numFmtId="0" fontId="113" fillId="8" borderId="106" xfId="1" applyFont="1" applyFill="1" applyBorder="1" applyAlignment="1" applyProtection="1">
      <alignment horizontal="center" vertical="center" wrapText="1"/>
      <protection locked="0"/>
    </xf>
    <xf numFmtId="0" fontId="113" fillId="8" borderId="0" xfId="1" applyFont="1" applyFill="1" applyBorder="1" applyAlignment="1" applyProtection="1">
      <alignment horizontal="center" vertical="center" wrapText="1"/>
      <protection locked="0"/>
    </xf>
    <xf numFmtId="0" fontId="113" fillId="8" borderId="100" xfId="1" applyFont="1" applyFill="1" applyBorder="1" applyAlignment="1" applyProtection="1">
      <alignment horizontal="center" vertical="center" wrapText="1"/>
      <protection locked="0"/>
    </xf>
    <xf numFmtId="0" fontId="113" fillId="8" borderId="78" xfId="1" applyFont="1" applyFill="1" applyBorder="1" applyAlignment="1" applyProtection="1">
      <alignment horizontal="center" vertical="center" wrapText="1"/>
      <protection locked="0"/>
    </xf>
    <xf numFmtId="0" fontId="113" fillId="8" borderId="29" xfId="1" applyFont="1" applyFill="1" applyBorder="1" applyAlignment="1" applyProtection="1">
      <alignment horizontal="center" vertical="center" wrapText="1"/>
      <protection locked="0"/>
    </xf>
    <xf numFmtId="0" fontId="113" fillId="8" borderId="105" xfId="1" applyFont="1" applyFill="1" applyBorder="1" applyAlignment="1" applyProtection="1">
      <alignment horizontal="center" vertical="center" wrapText="1"/>
      <protection locked="0"/>
    </xf>
    <xf numFmtId="0" fontId="25" fillId="0" borderId="0" xfId="1" applyFont="1" applyBorder="1" applyAlignment="1" applyProtection="1">
      <alignment horizontal="center" vertical="center"/>
      <protection locked="0"/>
    </xf>
    <xf numFmtId="0" fontId="25" fillId="0" borderId="0" xfId="1" applyFont="1" applyAlignment="1">
      <alignment horizontal="left" vertical="center"/>
    </xf>
    <xf numFmtId="0" fontId="25" fillId="0" borderId="0" xfId="1" applyFont="1" applyBorder="1" applyAlignment="1">
      <alignment horizontal="center" vertical="center"/>
    </xf>
    <xf numFmtId="0" fontId="25" fillId="0" borderId="0" xfId="1" applyFont="1" applyAlignment="1">
      <alignment vertical="center"/>
    </xf>
    <xf numFmtId="0" fontId="2" fillId="0" borderId="0" xfId="1" applyAlignment="1">
      <alignment vertical="center"/>
    </xf>
    <xf numFmtId="0" fontId="113" fillId="8" borderId="114" xfId="1" applyFont="1" applyFill="1" applyBorder="1" applyAlignment="1" applyProtection="1">
      <alignment horizontal="left" vertical="top" wrapText="1"/>
      <protection locked="0"/>
    </xf>
    <xf numFmtId="0" fontId="113" fillId="8" borderId="113" xfId="1" applyFont="1" applyFill="1" applyBorder="1" applyAlignment="1" applyProtection="1">
      <alignment horizontal="left" vertical="top" wrapText="1"/>
      <protection locked="0"/>
    </xf>
    <xf numFmtId="0" fontId="113" fillId="8" borderId="112" xfId="1" applyFont="1" applyFill="1" applyBorder="1" applyAlignment="1" applyProtection="1">
      <alignment horizontal="left" vertical="top" wrapText="1"/>
      <protection locked="0"/>
    </xf>
    <xf numFmtId="0" fontId="113" fillId="8" borderId="106" xfId="1" applyFont="1" applyFill="1" applyBorder="1" applyAlignment="1" applyProtection="1">
      <alignment horizontal="left" vertical="top" wrapText="1"/>
      <protection locked="0"/>
    </xf>
    <xf numFmtId="0" fontId="113" fillId="8" borderId="0" xfId="1" applyFont="1" applyFill="1" applyBorder="1" applyAlignment="1" applyProtection="1">
      <alignment horizontal="left" vertical="top" wrapText="1"/>
      <protection locked="0"/>
    </xf>
    <xf numFmtId="0" fontId="113" fillId="8" borderId="100" xfId="1" applyFont="1" applyFill="1" applyBorder="1" applyAlignment="1" applyProtection="1">
      <alignment horizontal="left" vertical="top" wrapText="1"/>
      <protection locked="0"/>
    </xf>
    <xf numFmtId="0" fontId="113" fillId="8" borderId="78" xfId="1" applyFont="1" applyFill="1" applyBorder="1" applyAlignment="1" applyProtection="1">
      <alignment horizontal="left" vertical="top" wrapText="1"/>
      <protection locked="0"/>
    </xf>
    <xf numFmtId="0" fontId="113" fillId="8" borderId="29" xfId="1" applyFont="1" applyFill="1" applyBorder="1" applyAlignment="1" applyProtection="1">
      <alignment horizontal="left" vertical="top" wrapText="1"/>
      <protection locked="0"/>
    </xf>
    <xf numFmtId="0" fontId="113" fillId="8" borderId="105" xfId="1" applyFont="1" applyFill="1" applyBorder="1" applyAlignment="1" applyProtection="1">
      <alignment horizontal="left" vertical="top" wrapText="1"/>
      <protection locked="0"/>
    </xf>
    <xf numFmtId="0" fontId="7" fillId="0" borderId="0" xfId="2" applyAlignment="1" applyProtection="1">
      <alignment horizontal="center" vertical="center"/>
      <protection hidden="1"/>
    </xf>
    <xf numFmtId="0" fontId="25" fillId="0" borderId="78" xfId="1" applyFont="1" applyBorder="1" applyAlignment="1">
      <alignment horizontal="left" vertical="center"/>
    </xf>
    <xf numFmtId="0" fontId="25" fillId="0" borderId="29" xfId="1" applyFont="1" applyBorder="1" applyAlignment="1">
      <alignment horizontal="left" vertical="center"/>
    </xf>
    <xf numFmtId="0" fontId="37" fillId="0" borderId="92" xfId="1" applyFont="1" applyFill="1" applyBorder="1" applyAlignment="1" applyProtection="1">
      <alignment horizontal="center" vertical="center"/>
      <protection hidden="1"/>
    </xf>
    <xf numFmtId="0" fontId="37" fillId="0" borderId="44" xfId="1" applyFont="1" applyFill="1" applyBorder="1" applyAlignment="1" applyProtection="1">
      <alignment horizontal="center" vertical="center"/>
      <protection hidden="1"/>
    </xf>
    <xf numFmtId="0" fontId="37" fillId="0" borderId="22" xfId="1" applyFont="1" applyFill="1" applyBorder="1" applyAlignment="1" applyProtection="1">
      <alignment horizontal="center" vertical="center" wrapText="1"/>
      <protection hidden="1"/>
    </xf>
    <xf numFmtId="0" fontId="37" fillId="0" borderId="97" xfId="1" applyFont="1" applyFill="1" applyBorder="1" applyAlignment="1" applyProtection="1">
      <alignment horizontal="center" vertical="center" wrapText="1"/>
      <protection hidden="1"/>
    </xf>
    <xf numFmtId="0" fontId="37" fillId="0" borderId="98" xfId="1" applyFont="1" applyFill="1" applyBorder="1" applyAlignment="1" applyProtection="1">
      <alignment horizontal="center" vertical="center" wrapText="1"/>
      <protection hidden="1"/>
    </xf>
    <xf numFmtId="0" fontId="37" fillId="0" borderId="21" xfId="1" applyFont="1" applyFill="1" applyBorder="1" applyAlignment="1" applyProtection="1">
      <alignment horizontal="center" vertical="center" wrapText="1"/>
      <protection hidden="1"/>
    </xf>
    <xf numFmtId="0" fontId="37" fillId="0" borderId="85" xfId="1" applyFont="1" applyFill="1" applyBorder="1" applyAlignment="1" applyProtection="1">
      <alignment horizontal="center" vertical="center" wrapText="1"/>
      <protection hidden="1"/>
    </xf>
    <xf numFmtId="0" fontId="37" fillId="0" borderId="41" xfId="1" applyFont="1" applyFill="1" applyBorder="1" applyAlignment="1" applyProtection="1">
      <alignment horizontal="center" vertical="center" wrapText="1"/>
      <protection hidden="1"/>
    </xf>
    <xf numFmtId="0" fontId="37" fillId="0" borderId="5" xfId="1" applyFont="1" applyFill="1" applyBorder="1" applyAlignment="1" applyProtection="1">
      <alignment horizontal="center" vertical="center" wrapText="1" shrinkToFit="1"/>
      <protection hidden="1"/>
    </xf>
    <xf numFmtId="0" fontId="37" fillId="0" borderId="3" xfId="1" applyFont="1" applyFill="1" applyBorder="1" applyAlignment="1" applyProtection="1">
      <alignment horizontal="center" vertical="center" wrapText="1" shrinkToFit="1"/>
      <protection hidden="1"/>
    </xf>
    <xf numFmtId="0" fontId="35" fillId="0" borderId="0" xfId="5" applyFont="1" applyFill="1" applyAlignment="1" applyProtection="1">
      <alignment horizontal="left"/>
      <protection hidden="1"/>
    </xf>
    <xf numFmtId="0" fontId="29" fillId="0" borderId="0" xfId="5" applyFont="1" applyFill="1" applyAlignment="1" applyProtection="1">
      <alignment horizontal="center"/>
      <protection hidden="1"/>
    </xf>
    <xf numFmtId="0" fontId="29" fillId="0" borderId="0" xfId="5" applyFont="1" applyFill="1" applyAlignment="1" applyProtection="1">
      <alignment horizontal="left"/>
      <protection hidden="1"/>
    </xf>
    <xf numFmtId="0" fontId="53" fillId="0" borderId="0" xfId="5" applyFont="1" applyFill="1" applyBorder="1" applyAlignment="1" applyProtection="1">
      <alignment horizontal="center" vertical="center" shrinkToFit="1"/>
      <protection hidden="1"/>
    </xf>
    <xf numFmtId="0" fontId="61" fillId="0" borderId="0" xfId="5" applyFont="1" applyFill="1" applyBorder="1" applyAlignment="1" applyProtection="1">
      <alignment horizontal="center" vertical="center"/>
      <protection hidden="1"/>
    </xf>
    <xf numFmtId="178" fontId="35" fillId="0" borderId="0" xfId="5" applyNumberFormat="1" applyFont="1" applyFill="1" applyBorder="1" applyAlignment="1" applyProtection="1">
      <alignment horizontal="center" vertical="center"/>
      <protection hidden="1"/>
    </xf>
    <xf numFmtId="0" fontId="53" fillId="0" borderId="0" xfId="5" applyFont="1" applyFill="1" applyBorder="1" applyAlignment="1" applyProtection="1">
      <alignment horizontal="left" vertical="center" shrinkToFit="1"/>
      <protection hidden="1"/>
    </xf>
    <xf numFmtId="178" fontId="35" fillId="0" borderId="0" xfId="5" applyNumberFormat="1" applyFont="1" applyFill="1" applyBorder="1" applyAlignment="1" applyProtection="1">
      <alignment horizontal="left" shrinkToFit="1"/>
      <protection hidden="1"/>
    </xf>
    <xf numFmtId="180" fontId="35" fillId="0" borderId="0" xfId="5" applyNumberFormat="1" applyFont="1" applyFill="1" applyBorder="1" applyAlignment="1" applyProtection="1">
      <alignment horizontal="left" shrinkToFit="1"/>
      <protection hidden="1"/>
    </xf>
    <xf numFmtId="0" fontId="35" fillId="0" borderId="0" xfId="5" applyFont="1" applyFill="1" applyBorder="1" applyAlignment="1" applyProtection="1">
      <alignment horizontal="left"/>
      <protection hidden="1"/>
    </xf>
    <xf numFmtId="0" fontId="35" fillId="0" borderId="0" xfId="5" applyFont="1" applyFill="1" applyBorder="1" applyAlignment="1" applyProtection="1">
      <alignment horizontal="left" shrinkToFit="1"/>
      <protection hidden="1"/>
    </xf>
    <xf numFmtId="178" fontId="35" fillId="0" borderId="0" xfId="5" applyNumberFormat="1" applyFont="1" applyFill="1" applyBorder="1" applyAlignment="1" applyProtection="1">
      <alignment horizontal="left"/>
      <protection hidden="1"/>
    </xf>
    <xf numFmtId="0" fontId="35" fillId="0" borderId="0" xfId="5" applyFont="1" applyFill="1" applyBorder="1" applyAlignment="1" applyProtection="1">
      <alignment horizontal="left" vertical="center" shrinkToFit="1"/>
      <protection hidden="1"/>
    </xf>
    <xf numFmtId="0" fontId="60" fillId="0" borderId="0" xfId="0" applyFont="1" applyFill="1" applyBorder="1" applyAlignment="1" applyProtection="1">
      <alignment horizontal="left" vertical="center" shrinkToFit="1"/>
      <protection hidden="1"/>
    </xf>
    <xf numFmtId="0" fontId="61" fillId="0" borderId="20" xfId="5" applyFont="1" applyFill="1" applyBorder="1" applyAlignment="1" applyProtection="1">
      <alignment horizontal="center" vertical="center"/>
      <protection hidden="1"/>
    </xf>
    <xf numFmtId="0" fontId="61" fillId="0" borderId="41" xfId="5" applyFont="1" applyFill="1" applyBorder="1" applyAlignment="1" applyProtection="1">
      <alignment horizontal="center" vertical="center"/>
      <protection hidden="1"/>
    </xf>
    <xf numFmtId="0" fontId="35" fillId="0" borderId="41" xfId="5" applyFont="1" applyFill="1" applyBorder="1" applyAlignment="1" applyProtection="1">
      <alignment horizontal="center" vertical="center"/>
      <protection hidden="1"/>
    </xf>
    <xf numFmtId="0" fontId="35" fillId="0" borderId="29" xfId="5" applyFont="1" applyFill="1" applyBorder="1" applyAlignment="1" applyProtection="1">
      <alignment horizontal="center" vertical="center"/>
      <protection hidden="1"/>
    </xf>
    <xf numFmtId="0" fontId="35" fillId="0" borderId="12" xfId="5" applyFont="1" applyFill="1" applyBorder="1" applyAlignment="1" applyProtection="1">
      <alignment horizontal="center" vertical="center"/>
      <protection hidden="1"/>
    </xf>
    <xf numFmtId="0" fontId="29" fillId="0" borderId="0" xfId="5" applyFont="1" applyFill="1" applyBorder="1" applyAlignment="1" applyProtection="1">
      <alignment horizontal="center"/>
      <protection hidden="1"/>
    </xf>
    <xf numFmtId="184" fontId="53" fillId="0" borderId="0" xfId="5" applyNumberFormat="1" applyFont="1" applyFill="1" applyBorder="1" applyAlignment="1" applyProtection="1">
      <alignment horizontal="center" vertical="center" shrinkToFit="1"/>
      <protection hidden="1"/>
    </xf>
    <xf numFmtId="181" fontId="53" fillId="0" borderId="0" xfId="5" applyNumberFormat="1" applyFont="1" applyFill="1" applyBorder="1" applyAlignment="1" applyProtection="1">
      <alignment horizontal="right" vertical="center" shrinkToFit="1"/>
      <protection hidden="1"/>
    </xf>
    <xf numFmtId="178" fontId="61" fillId="0" borderId="0" xfId="5" applyNumberFormat="1" applyFont="1" applyFill="1" applyBorder="1" applyAlignment="1" applyProtection="1">
      <alignment horizontal="center"/>
      <protection hidden="1"/>
    </xf>
    <xf numFmtId="178" fontId="35" fillId="0" borderId="0" xfId="5" applyNumberFormat="1" applyFont="1" applyFill="1" applyBorder="1" applyAlignment="1" applyProtection="1">
      <alignment horizontal="center" shrinkToFit="1"/>
      <protection hidden="1"/>
    </xf>
    <xf numFmtId="178" fontId="35" fillId="0" borderId="0" xfId="5" applyNumberFormat="1" applyFont="1" applyFill="1" applyBorder="1" applyAlignment="1" applyProtection="1">
      <alignment horizontal="center"/>
      <protection hidden="1"/>
    </xf>
    <xf numFmtId="0" fontId="35" fillId="0" borderId="0" xfId="5" applyFont="1" applyFill="1" applyBorder="1" applyAlignment="1" applyProtection="1">
      <alignment horizontal="center" vertical="center" shrinkToFit="1"/>
      <protection hidden="1"/>
    </xf>
    <xf numFmtId="0" fontId="35" fillId="0" borderId="0" xfId="5" applyFont="1" applyFill="1" applyAlignment="1" applyProtection="1">
      <alignment horizontal="center" vertical="center"/>
      <protection hidden="1"/>
    </xf>
    <xf numFmtId="0" fontId="61" fillId="0" borderId="0" xfId="5" applyFont="1" applyFill="1" applyBorder="1" applyAlignment="1" applyProtection="1">
      <alignment horizontal="center"/>
      <protection hidden="1"/>
    </xf>
    <xf numFmtId="0" fontId="35" fillId="0" borderId="0" xfId="5" applyFont="1" applyFill="1" applyBorder="1" applyAlignment="1" applyProtection="1">
      <alignment horizontal="center"/>
      <protection hidden="1"/>
    </xf>
    <xf numFmtId="0" fontId="35" fillId="0" borderId="0" xfId="5" applyFont="1" applyFill="1" applyAlignment="1" applyProtection="1">
      <alignment horizontal="center" shrinkToFit="1"/>
      <protection hidden="1"/>
    </xf>
    <xf numFmtId="0" fontId="35" fillId="0" borderId="0" xfId="5" applyFont="1" applyFill="1" applyBorder="1" applyAlignment="1" applyProtection="1">
      <alignment horizontal="center" shrinkToFit="1"/>
      <protection hidden="1"/>
    </xf>
    <xf numFmtId="49" fontId="35" fillId="0" borderId="0" xfId="5" applyNumberFormat="1" applyFont="1" applyFill="1" applyBorder="1" applyAlignment="1" applyProtection="1">
      <alignment horizontal="center" shrinkToFit="1"/>
      <protection hidden="1"/>
    </xf>
    <xf numFmtId="0" fontId="35" fillId="0" borderId="0" xfId="5" applyFont="1" applyFill="1" applyAlignment="1" applyProtection="1">
      <alignment horizontal="center"/>
      <protection hidden="1"/>
    </xf>
    <xf numFmtId="0" fontId="60" fillId="0" borderId="0" xfId="0" applyFont="1" applyFill="1" applyAlignment="1" applyProtection="1">
      <alignment horizontal="center"/>
      <protection hidden="1"/>
    </xf>
    <xf numFmtId="0" fontId="29" fillId="0" borderId="0" xfId="5" applyFont="1" applyFill="1" applyAlignment="1" applyProtection="1">
      <alignment shrinkToFit="1"/>
      <protection hidden="1"/>
    </xf>
    <xf numFmtId="0" fontId="29" fillId="0" borderId="3" xfId="5" applyFont="1" applyFill="1" applyBorder="1" applyAlignment="1" applyProtection="1">
      <alignment horizontal="center" vertical="center" wrapText="1"/>
      <protection hidden="1"/>
    </xf>
    <xf numFmtId="0" fontId="29" fillId="0" borderId="3" xfId="5" applyFont="1" applyFill="1" applyBorder="1" applyAlignment="1" applyProtection="1">
      <alignment horizontal="center" vertical="center"/>
      <protection hidden="1"/>
    </xf>
    <xf numFmtId="0" fontId="36" fillId="0" borderId="0" xfId="7" applyFont="1" applyFill="1" applyAlignment="1" applyProtection="1">
      <alignment horizontal="center" vertical="center"/>
      <protection hidden="1"/>
    </xf>
    <xf numFmtId="178" fontId="29" fillId="0" borderId="83" xfId="7" applyNumberFormat="1" applyFont="1" applyFill="1" applyBorder="1" applyAlignment="1" applyProtection="1">
      <alignment horizontal="left" vertical="top" wrapText="1"/>
      <protection hidden="1"/>
    </xf>
    <xf numFmtId="178" fontId="29" fillId="0" borderId="34" xfId="7" applyNumberFormat="1" applyFont="1" applyFill="1" applyBorder="1" applyAlignment="1" applyProtection="1">
      <alignment horizontal="left" vertical="top" wrapText="1"/>
      <protection hidden="1"/>
    </xf>
    <xf numFmtId="178" fontId="29" fillId="0" borderId="35" xfId="7" applyNumberFormat="1" applyFont="1" applyFill="1" applyBorder="1" applyAlignment="1" applyProtection="1">
      <alignment horizontal="left" vertical="top" wrapText="1"/>
      <protection hidden="1"/>
    </xf>
    <xf numFmtId="178" fontId="29" fillId="0" borderId="19" xfId="7" applyNumberFormat="1" applyFont="1" applyFill="1" applyBorder="1" applyAlignment="1" applyProtection="1">
      <alignment horizontal="left" vertical="top" wrapText="1"/>
      <protection hidden="1"/>
    </xf>
    <xf numFmtId="178" fontId="29" fillId="0" borderId="0" xfId="7" applyNumberFormat="1" applyFont="1" applyFill="1" applyBorder="1" applyAlignment="1" applyProtection="1">
      <alignment horizontal="left" vertical="top" wrapText="1"/>
      <protection hidden="1"/>
    </xf>
    <xf numFmtId="178" fontId="29" fillId="0" borderId="40" xfId="7" applyNumberFormat="1" applyFont="1" applyFill="1" applyBorder="1" applyAlignment="1" applyProtection="1">
      <alignment horizontal="left" vertical="top" wrapText="1"/>
      <protection hidden="1"/>
    </xf>
    <xf numFmtId="178" fontId="29" fillId="0" borderId="2" xfId="7" applyNumberFormat="1" applyFont="1" applyFill="1" applyBorder="1" applyAlignment="1" applyProtection="1">
      <alignment horizontal="left" vertical="top" wrapText="1"/>
      <protection hidden="1"/>
    </xf>
    <xf numFmtId="178" fontId="29" fillId="0" borderId="11" xfId="7" applyNumberFormat="1" applyFont="1" applyFill="1" applyBorder="1" applyAlignment="1" applyProtection="1">
      <alignment horizontal="left" vertical="top" wrapText="1"/>
      <protection hidden="1"/>
    </xf>
    <xf numFmtId="178" fontId="29" fillId="0" borderId="47" xfId="7" applyNumberFormat="1" applyFont="1" applyFill="1" applyBorder="1" applyAlignment="1" applyProtection="1">
      <alignment horizontal="left" vertical="top" wrapText="1"/>
      <protection hidden="1"/>
    </xf>
    <xf numFmtId="178" fontId="29" fillId="0" borderId="0" xfId="7" applyNumberFormat="1" applyFont="1" applyFill="1" applyAlignment="1" applyProtection="1">
      <alignment horizontal="left" vertical="top" wrapText="1"/>
      <protection hidden="1"/>
    </xf>
    <xf numFmtId="178" fontId="35" fillId="0" borderId="0" xfId="5" applyNumberFormat="1" applyFont="1" applyFill="1" applyBorder="1" applyAlignment="1" applyProtection="1">
      <alignment horizontal="left" vertical="top" wrapText="1"/>
      <protection hidden="1"/>
    </xf>
    <xf numFmtId="0" fontId="60" fillId="0" borderId="0" xfId="0" applyFont="1" applyFill="1" applyAlignment="1" applyProtection="1">
      <alignment horizontal="left" vertical="top" wrapText="1"/>
      <protection hidden="1"/>
    </xf>
    <xf numFmtId="179" fontId="35" fillId="0" borderId="20" xfId="5" applyNumberFormat="1" applyFont="1" applyFill="1" applyBorder="1" applyAlignment="1" applyProtection="1">
      <alignment horizontal="center" vertical="center" shrinkToFit="1"/>
      <protection hidden="1"/>
    </xf>
    <xf numFmtId="179" fontId="35" fillId="0" borderId="41" xfId="5" applyNumberFormat="1" applyFont="1" applyFill="1" applyBorder="1" applyAlignment="1" applyProtection="1">
      <alignment horizontal="center" vertical="center" shrinkToFit="1"/>
      <protection hidden="1"/>
    </xf>
    <xf numFmtId="179" fontId="35" fillId="0" borderId="12" xfId="5" applyNumberFormat="1" applyFont="1" applyFill="1" applyBorder="1" applyAlignment="1" applyProtection="1">
      <alignment horizontal="center" vertical="center" shrinkToFit="1"/>
      <protection hidden="1"/>
    </xf>
    <xf numFmtId="178" fontId="35" fillId="0" borderId="20" xfId="5" applyNumberFormat="1" applyFont="1" applyFill="1" applyBorder="1" applyAlignment="1" applyProtection="1">
      <alignment horizontal="center" vertical="center" wrapText="1" shrinkToFit="1"/>
      <protection hidden="1"/>
    </xf>
    <xf numFmtId="178" fontId="35" fillId="0" borderId="41" xfId="5" applyNumberFormat="1" applyFont="1" applyFill="1" applyBorder="1" applyAlignment="1" applyProtection="1">
      <alignment horizontal="center" vertical="center" wrapText="1" shrinkToFit="1"/>
      <protection hidden="1"/>
    </xf>
    <xf numFmtId="178" fontId="35" fillId="0" borderId="12" xfId="5" applyNumberFormat="1" applyFont="1" applyFill="1" applyBorder="1" applyAlignment="1" applyProtection="1">
      <alignment horizontal="center" vertical="center" wrapText="1" shrinkToFit="1"/>
      <protection hidden="1"/>
    </xf>
    <xf numFmtId="179" fontId="35" fillId="0" borderId="20" xfId="5" applyNumberFormat="1" applyFont="1" applyFill="1" applyBorder="1" applyAlignment="1" applyProtection="1">
      <alignment horizontal="center" vertical="center" wrapText="1"/>
      <protection hidden="1"/>
    </xf>
    <xf numFmtId="179" fontId="35" fillId="0" borderId="41" xfId="5" applyNumberFormat="1" applyFont="1" applyFill="1" applyBorder="1" applyAlignment="1" applyProtection="1">
      <alignment horizontal="center" vertical="center" wrapText="1"/>
      <protection hidden="1"/>
    </xf>
    <xf numFmtId="179" fontId="35" fillId="0" borderId="12" xfId="5" applyNumberFormat="1" applyFont="1" applyFill="1" applyBorder="1" applyAlignment="1" applyProtection="1">
      <alignment horizontal="center" vertical="center" wrapText="1"/>
      <protection hidden="1"/>
    </xf>
    <xf numFmtId="0" fontId="29" fillId="0" borderId="0" xfId="5" applyFont="1" applyFill="1" applyBorder="1" applyAlignment="1" applyProtection="1">
      <alignment horizontal="center" vertical="center" wrapText="1"/>
      <protection hidden="1"/>
    </xf>
    <xf numFmtId="0" fontId="29" fillId="0" borderId="0" xfId="5" applyFont="1" applyFill="1" applyBorder="1" applyAlignment="1" applyProtection="1">
      <alignment horizontal="left" vertical="top" wrapText="1"/>
      <protection hidden="1"/>
    </xf>
    <xf numFmtId="0" fontId="29" fillId="0" borderId="0" xfId="5" applyFont="1" applyFill="1" applyAlignment="1" applyProtection="1">
      <alignment vertical="distributed" wrapText="1"/>
      <protection hidden="1"/>
    </xf>
    <xf numFmtId="0" fontId="30" fillId="0" borderId="0" xfId="5" applyFont="1" applyFill="1" applyBorder="1" applyAlignment="1" applyProtection="1">
      <alignment vertical="center" wrapText="1"/>
      <protection hidden="1"/>
    </xf>
    <xf numFmtId="0" fontId="29" fillId="0" borderId="0" xfId="5" applyFont="1" applyFill="1" applyBorder="1" applyAlignment="1" applyProtection="1">
      <alignment vertical="distributed" wrapText="1"/>
      <protection hidden="1"/>
    </xf>
    <xf numFmtId="0" fontId="7" fillId="0" borderId="0" xfId="2" applyFill="1" applyAlignment="1" applyProtection="1">
      <alignment horizontal="center"/>
      <protection locked="0" hidden="1"/>
    </xf>
    <xf numFmtId="0" fontId="106" fillId="0" borderId="80" xfId="5" applyFont="1" applyFill="1" applyBorder="1" applyAlignment="1" applyProtection="1">
      <alignment horizontal="center" vertical="center"/>
      <protection hidden="1"/>
    </xf>
    <xf numFmtId="0" fontId="106" fillId="0" borderId="34" xfId="5" applyFont="1" applyFill="1" applyBorder="1" applyAlignment="1" applyProtection="1">
      <alignment horizontal="center" vertical="center"/>
      <protection hidden="1"/>
    </xf>
    <xf numFmtId="0" fontId="106" fillId="0" borderId="82" xfId="5" applyFont="1" applyFill="1" applyBorder="1" applyAlignment="1" applyProtection="1">
      <alignment horizontal="center" vertical="center"/>
      <protection hidden="1"/>
    </xf>
    <xf numFmtId="0" fontId="106" fillId="0" borderId="78" xfId="5" applyFont="1" applyFill="1" applyBorder="1" applyAlignment="1" applyProtection="1">
      <alignment horizontal="center" vertical="center"/>
      <protection hidden="1"/>
    </xf>
    <xf numFmtId="0" fontId="106" fillId="0" borderId="29" xfId="5" applyFont="1" applyFill="1" applyBorder="1" applyAlignment="1" applyProtection="1">
      <alignment horizontal="center" vertical="center"/>
      <protection hidden="1"/>
    </xf>
    <xf numFmtId="0" fontId="106" fillId="0" borderId="105" xfId="5" applyFont="1" applyFill="1" applyBorder="1" applyAlignment="1" applyProtection="1">
      <alignment horizontal="center" vertical="center"/>
      <protection hidden="1"/>
    </xf>
    <xf numFmtId="0" fontId="29" fillId="0" borderId="106" xfId="5" applyFont="1" applyFill="1" applyBorder="1" applyAlignment="1" applyProtection="1">
      <alignment shrinkToFit="1"/>
      <protection hidden="1"/>
    </xf>
    <xf numFmtId="0" fontId="0" fillId="0" borderId="0" xfId="0" applyAlignment="1" applyProtection="1">
      <alignment shrinkToFit="1"/>
      <protection hidden="1"/>
    </xf>
    <xf numFmtId="178" fontId="53" fillId="0" borderId="0" xfId="5" applyNumberFormat="1" applyFont="1" applyFill="1" applyBorder="1" applyAlignment="1" applyProtection="1">
      <alignment horizontal="left" shrinkToFit="1"/>
      <protection hidden="1"/>
    </xf>
    <xf numFmtId="178" fontId="0" fillId="0" borderId="0" xfId="0" applyNumberFormat="1" applyFill="1" applyAlignment="1" applyProtection="1">
      <alignment horizontal="left" shrinkToFit="1"/>
      <protection hidden="1"/>
    </xf>
    <xf numFmtId="178" fontId="0" fillId="0" borderId="0" xfId="0" applyNumberFormat="1" applyAlignment="1" applyProtection="1">
      <alignment horizontal="left" shrinkToFit="1"/>
      <protection hidden="1"/>
    </xf>
    <xf numFmtId="0" fontId="29" fillId="0" borderId="0" xfId="5" applyFont="1" applyFill="1" applyAlignment="1" applyProtection="1">
      <alignment horizontal="center" vertical="center"/>
      <protection hidden="1"/>
    </xf>
    <xf numFmtId="178" fontId="35" fillId="0" borderId="0" xfId="5" applyNumberFormat="1" applyFont="1" applyFill="1" applyAlignment="1" applyProtection="1">
      <alignment horizontal="left" shrinkToFit="1"/>
      <protection hidden="1"/>
    </xf>
    <xf numFmtId="176" fontId="35" fillId="0" borderId="0" xfId="5" applyNumberFormat="1" applyFont="1" applyFill="1" applyAlignment="1" applyProtection="1">
      <alignment horizontal="left" shrinkToFit="1"/>
      <protection hidden="1"/>
    </xf>
    <xf numFmtId="0" fontId="35" fillId="0" borderId="0" xfId="5" applyNumberFormat="1" applyFont="1" applyFill="1" applyBorder="1" applyAlignment="1" applyProtection="1">
      <alignment vertical="center" shrinkToFit="1"/>
      <protection hidden="1"/>
    </xf>
    <xf numFmtId="0" fontId="29" fillId="0" borderId="0" xfId="5" applyFont="1" applyFill="1" applyAlignment="1" applyProtection="1">
      <alignment horizontal="left" shrinkToFit="1"/>
      <protection hidden="1"/>
    </xf>
    <xf numFmtId="0" fontId="35" fillId="0" borderId="0" xfId="5" applyFont="1" applyFill="1" applyAlignment="1" applyProtection="1">
      <alignment horizontal="left" shrinkToFit="1"/>
      <protection hidden="1"/>
    </xf>
    <xf numFmtId="178" fontId="35" fillId="0" borderId="0" xfId="5" applyNumberFormat="1" applyFont="1" applyFill="1" applyAlignment="1" applyProtection="1">
      <alignment horizontal="center" shrinkToFit="1"/>
      <protection hidden="1"/>
    </xf>
    <xf numFmtId="177" fontId="35" fillId="0" borderId="0" xfId="5" applyNumberFormat="1" applyFont="1" applyFill="1" applyAlignment="1" applyProtection="1">
      <alignment horizontal="center" shrinkToFit="1"/>
      <protection hidden="1"/>
    </xf>
    <xf numFmtId="181" fontId="35" fillId="0" borderId="0" xfId="5" applyNumberFormat="1" applyFont="1" applyFill="1" applyAlignment="1" applyProtection="1">
      <alignment horizontal="right" shrinkToFit="1"/>
      <protection hidden="1"/>
    </xf>
    <xf numFmtId="0" fontId="35" fillId="0" borderId="0" xfId="5" applyFont="1" applyFill="1" applyAlignment="1" applyProtection="1">
      <alignment shrinkToFit="1"/>
      <protection hidden="1"/>
    </xf>
    <xf numFmtId="0" fontId="31" fillId="0" borderId="0" xfId="5" applyFont="1" applyFill="1" applyAlignment="1" applyProtection="1">
      <alignment horizontal="center" shrinkToFit="1"/>
      <protection hidden="1"/>
    </xf>
    <xf numFmtId="185" fontId="35" fillId="0" borderId="0" xfId="5" applyNumberFormat="1" applyFont="1" applyFill="1" applyAlignment="1" applyProtection="1">
      <alignment horizontal="left" shrinkToFit="1"/>
      <protection hidden="1"/>
    </xf>
    <xf numFmtId="0" fontId="35" fillId="0" borderId="0" xfId="5" applyNumberFormat="1" applyFont="1" applyFill="1" applyAlignment="1" applyProtection="1">
      <alignment horizontal="left" shrinkToFit="1"/>
      <protection hidden="1"/>
    </xf>
    <xf numFmtId="0" fontId="62" fillId="0" borderId="0" xfId="5" applyNumberFormat="1" applyFont="1" applyFill="1" applyAlignment="1" applyProtection="1">
      <alignment horizontal="left" shrinkToFit="1"/>
      <protection hidden="1"/>
    </xf>
    <xf numFmtId="0" fontId="29" fillId="0" borderId="0" xfId="5" applyFont="1" applyFill="1" applyAlignment="1" applyProtection="1">
      <alignment vertical="center" wrapText="1"/>
      <protection hidden="1"/>
    </xf>
    <xf numFmtId="0" fontId="35" fillId="0" borderId="0" xfId="5" applyNumberFormat="1" applyFont="1" applyFill="1" applyAlignment="1" applyProtection="1">
      <alignment horizontal="center" shrinkToFit="1"/>
      <protection hidden="1"/>
    </xf>
    <xf numFmtId="178" fontId="35" fillId="0" borderId="0" xfId="5" applyNumberFormat="1" applyFont="1" applyFill="1" applyAlignment="1" applyProtection="1">
      <alignment horizontal="left" vertical="top" wrapText="1" shrinkToFit="1"/>
      <protection hidden="1"/>
    </xf>
    <xf numFmtId="178" fontId="60" fillId="0" borderId="0" xfId="0" applyNumberFormat="1" applyFont="1" applyFill="1" applyAlignment="1" applyProtection="1">
      <alignment vertical="top" wrapText="1" shrinkToFit="1"/>
      <protection hidden="1"/>
    </xf>
    <xf numFmtId="0" fontId="31" fillId="0" borderId="0" xfId="5" applyFont="1" applyFill="1" applyBorder="1" applyAlignment="1" applyProtection="1">
      <alignment horizontal="left" shrinkToFit="1"/>
      <protection hidden="1"/>
    </xf>
    <xf numFmtId="0" fontId="31" fillId="0" borderId="0" xfId="5" applyFont="1" applyFill="1" applyAlignment="1" applyProtection="1">
      <alignment horizontal="left" shrinkToFit="1"/>
      <protection hidden="1"/>
    </xf>
    <xf numFmtId="176" fontId="31" fillId="0" borderId="0" xfId="5" applyNumberFormat="1" applyFont="1" applyFill="1" applyAlignment="1" applyProtection="1">
      <alignment horizontal="left" shrinkToFit="1"/>
      <protection hidden="1"/>
    </xf>
    <xf numFmtId="0" fontId="37" fillId="0" borderId="0" xfId="1" applyFont="1" applyAlignment="1" applyProtection="1">
      <alignment vertical="top" wrapText="1"/>
      <protection hidden="1"/>
    </xf>
    <xf numFmtId="178" fontId="37" fillId="0" borderId="3" xfId="1" applyNumberFormat="1" applyFont="1" applyBorder="1" applyAlignment="1" applyProtection="1">
      <alignment horizontal="left" vertical="top" wrapText="1"/>
      <protection hidden="1"/>
    </xf>
    <xf numFmtId="0" fontId="42" fillId="0" borderId="92" xfId="1" applyFont="1" applyBorder="1" applyProtection="1">
      <alignment vertical="center"/>
      <protection hidden="1"/>
    </xf>
    <xf numFmtId="0" fontId="42" fillId="0" borderId="44" xfId="1" applyFont="1" applyBorder="1" applyProtection="1">
      <alignment vertical="center"/>
      <protection hidden="1"/>
    </xf>
    <xf numFmtId="0" fontId="37" fillId="0" borderId="20" xfId="1" applyFont="1" applyBorder="1" applyAlignment="1" applyProtection="1">
      <alignment horizontal="center" vertical="center" wrapText="1"/>
      <protection hidden="1"/>
    </xf>
    <xf numFmtId="0" fontId="2" fillId="0" borderId="12" xfId="1" applyFont="1" applyBorder="1" applyAlignment="1" applyProtection="1">
      <alignment horizontal="center" vertical="center" wrapText="1"/>
      <protection hidden="1"/>
    </xf>
    <xf numFmtId="0" fontId="9" fillId="0" borderId="41" xfId="1" applyFont="1" applyBorder="1" applyAlignment="1" applyProtection="1">
      <alignment horizontal="center" vertical="center" wrapText="1"/>
      <protection hidden="1"/>
    </xf>
    <xf numFmtId="0" fontId="9" fillId="0" borderId="12" xfId="1" applyFont="1" applyBorder="1" applyAlignment="1" applyProtection="1">
      <alignment horizontal="center" vertical="center" wrapText="1"/>
      <protection hidden="1"/>
    </xf>
    <xf numFmtId="0" fontId="37" fillId="0" borderId="119" xfId="1" applyFont="1" applyBorder="1" applyAlignment="1" applyProtection="1">
      <alignment horizontal="left" vertical="center" wrapText="1"/>
      <protection hidden="1"/>
    </xf>
    <xf numFmtId="0" fontId="37" fillId="0" borderId="106" xfId="1" applyFont="1" applyBorder="1" applyAlignment="1" applyProtection="1">
      <alignment horizontal="left" vertical="center" wrapText="1"/>
      <protection hidden="1"/>
    </xf>
    <xf numFmtId="0" fontId="37" fillId="0" borderId="78" xfId="1" applyFont="1" applyBorder="1" applyAlignment="1" applyProtection="1">
      <alignment horizontal="left" vertical="center" wrapText="1"/>
      <protection hidden="1"/>
    </xf>
    <xf numFmtId="0" fontId="37" fillId="0" borderId="100" xfId="1" applyFont="1" applyBorder="1" applyAlignment="1" applyProtection="1">
      <alignment horizontal="left" vertical="center" wrapText="1"/>
      <protection hidden="1"/>
    </xf>
    <xf numFmtId="0" fontId="37" fillId="0" borderId="105" xfId="1" applyFont="1" applyBorder="1" applyAlignment="1" applyProtection="1">
      <alignment horizontal="left" vertical="center" wrapText="1"/>
      <protection hidden="1"/>
    </xf>
    <xf numFmtId="0" fontId="37" fillId="0" borderId="3" xfId="1" applyFont="1" applyBorder="1" applyAlignment="1" applyProtection="1">
      <alignment horizontal="left" vertical="center" wrapText="1"/>
      <protection hidden="1"/>
    </xf>
    <xf numFmtId="0" fontId="42" fillId="0" borderId="98" xfId="1" applyFont="1" applyBorder="1" applyAlignment="1" applyProtection="1">
      <alignment horizontal="center" vertical="center" wrapText="1"/>
      <protection hidden="1"/>
    </xf>
    <xf numFmtId="0" fontId="42" fillId="0" borderId="44" xfId="1" applyFont="1" applyBorder="1" applyAlignment="1" applyProtection="1">
      <alignment horizontal="center" vertical="center" wrapText="1"/>
      <protection hidden="1"/>
    </xf>
    <xf numFmtId="0" fontId="2" fillId="0" borderId="91" xfId="1" applyFont="1" applyBorder="1" applyAlignment="1" applyProtection="1">
      <alignment horizontal="center" vertical="center" wrapText="1"/>
      <protection hidden="1"/>
    </xf>
    <xf numFmtId="0" fontId="42" fillId="0" borderId="124" xfId="1" applyFont="1" applyBorder="1" applyAlignment="1" applyProtection="1">
      <alignment horizontal="center" vertical="center" wrapText="1"/>
      <protection hidden="1"/>
    </xf>
    <xf numFmtId="0" fontId="42" fillId="0" borderId="121" xfId="1" applyFont="1" applyBorder="1" applyAlignment="1" applyProtection="1">
      <alignment horizontal="center" vertical="center" wrapText="1"/>
      <protection hidden="1"/>
    </xf>
    <xf numFmtId="0" fontId="2" fillId="0" borderId="120" xfId="1" applyFont="1" applyBorder="1" applyAlignment="1" applyProtection="1">
      <alignment horizontal="center" vertical="center" wrapText="1"/>
      <protection hidden="1"/>
    </xf>
    <xf numFmtId="0" fontId="42" fillId="0" borderId="122" xfId="1" applyFont="1" applyBorder="1" applyAlignment="1" applyProtection="1">
      <alignment horizontal="center" vertical="center" wrapText="1"/>
      <protection hidden="1"/>
    </xf>
    <xf numFmtId="0" fontId="2" fillId="0" borderId="1" xfId="1" applyFont="1" applyBorder="1" applyAlignment="1" applyProtection="1">
      <alignment horizontal="center" vertical="center" wrapText="1"/>
      <protection hidden="1"/>
    </xf>
    <xf numFmtId="0" fontId="37" fillId="0" borderId="80" xfId="1" applyFont="1" applyBorder="1" applyAlignment="1" applyProtection="1">
      <alignment horizontal="left" vertical="center" wrapText="1"/>
      <protection hidden="1"/>
    </xf>
    <xf numFmtId="0" fontId="37" fillId="0" borderId="82" xfId="1" applyFont="1" applyBorder="1" applyAlignment="1" applyProtection="1">
      <alignment horizontal="left" vertical="center" wrapText="1"/>
      <protection hidden="1"/>
    </xf>
    <xf numFmtId="0" fontId="37" fillId="0" borderId="118" xfId="1" applyFont="1" applyBorder="1" applyAlignment="1" applyProtection="1">
      <alignment horizontal="left" vertical="center" wrapText="1"/>
      <protection hidden="1"/>
    </xf>
    <xf numFmtId="0" fontId="37" fillId="0" borderId="117" xfId="1" applyFont="1" applyBorder="1" applyAlignment="1" applyProtection="1">
      <alignment horizontal="left" vertical="center" wrapText="1"/>
      <protection hidden="1"/>
    </xf>
    <xf numFmtId="0" fontId="44" fillId="0" borderId="92" xfId="1" quotePrefix="1" applyFont="1" applyBorder="1" applyAlignment="1" applyProtection="1">
      <alignment horizontal="left" vertical="top"/>
      <protection hidden="1"/>
    </xf>
    <xf numFmtId="0" fontId="44" fillId="0" borderId="44" xfId="1" quotePrefix="1" applyFont="1" applyBorder="1" applyAlignment="1" applyProtection="1">
      <alignment horizontal="left" vertical="top"/>
      <protection hidden="1"/>
    </xf>
    <xf numFmtId="0" fontId="44" fillId="0" borderId="43" xfId="1" quotePrefix="1" applyFont="1" applyBorder="1" applyAlignment="1" applyProtection="1">
      <alignment horizontal="left" vertical="top"/>
      <protection hidden="1"/>
    </xf>
    <xf numFmtId="0" fontId="42" fillId="0" borderId="126" xfId="1" applyFont="1" applyBorder="1" applyAlignment="1" applyProtection="1">
      <alignment horizontal="center" vertical="center" wrapText="1"/>
      <protection hidden="1"/>
    </xf>
    <xf numFmtId="0" fontId="42" fillId="0" borderId="123" xfId="1" applyFont="1" applyBorder="1" applyAlignment="1" applyProtection="1">
      <alignment horizontal="center" vertical="center" wrapText="1"/>
      <protection hidden="1"/>
    </xf>
    <xf numFmtId="0" fontId="2" fillId="0" borderId="99" xfId="1" applyFont="1" applyBorder="1" applyAlignment="1" applyProtection="1">
      <alignment horizontal="center" vertical="center" wrapText="1"/>
      <protection hidden="1"/>
    </xf>
    <xf numFmtId="0" fontId="42" fillId="0" borderId="119" xfId="1" applyFont="1" applyBorder="1" applyAlignment="1" applyProtection="1">
      <alignment horizontal="center" vertical="center" wrapText="1"/>
      <protection hidden="1"/>
    </xf>
    <xf numFmtId="0" fontId="42" fillId="0" borderId="45"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0" xfId="1" applyFont="1" applyAlignment="1" applyProtection="1">
      <alignment horizontal="center" vertical="center" wrapText="1"/>
      <protection hidden="1"/>
    </xf>
    <xf numFmtId="0" fontId="42" fillId="0" borderId="118" xfId="1" applyFont="1" applyBorder="1" applyAlignment="1" applyProtection="1">
      <alignment horizontal="center" vertical="center" wrapText="1"/>
      <protection hidden="1"/>
    </xf>
    <xf numFmtId="0" fontId="42" fillId="0" borderId="11" xfId="1" applyFont="1" applyBorder="1" applyAlignment="1" applyProtection="1">
      <alignment horizontal="center" vertical="center" wrapText="1"/>
      <protection hidden="1"/>
    </xf>
    <xf numFmtId="0" fontId="42" fillId="0" borderId="125"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0" fontId="9" fillId="0" borderId="125" xfId="1" applyFont="1" applyBorder="1" applyAlignment="1" applyProtection="1">
      <alignment horizontal="center" vertical="center" wrapText="1"/>
      <protection hidden="1"/>
    </xf>
    <xf numFmtId="0" fontId="2" fillId="0" borderId="122" xfId="1" applyFont="1" applyBorder="1" applyAlignment="1" applyProtection="1">
      <alignment horizontal="center" vertical="center" wrapText="1"/>
      <protection hidden="1"/>
    </xf>
    <xf numFmtId="0" fontId="7" fillId="0" borderId="0" xfId="2" applyAlignment="1" applyProtection="1">
      <alignment horizontal="center" vertical="center"/>
      <protection locked="0" hidden="1"/>
    </xf>
    <xf numFmtId="0" fontId="45" fillId="0" borderId="0" xfId="1" applyFont="1" applyAlignment="1" applyProtection="1">
      <alignment horizontal="center" vertical="center" wrapText="1"/>
      <protection hidden="1"/>
    </xf>
    <xf numFmtId="0" fontId="45" fillId="0" borderId="0" xfId="1" applyFont="1" applyAlignment="1" applyProtection="1">
      <alignment horizontal="center" wrapText="1"/>
      <protection hidden="1"/>
    </xf>
    <xf numFmtId="0" fontId="42" fillId="0" borderId="46" xfId="1" applyFont="1" applyBorder="1" applyAlignment="1" applyProtection="1">
      <alignment vertical="center" wrapText="1"/>
      <protection hidden="1"/>
    </xf>
    <xf numFmtId="0" fontId="45" fillId="0" borderId="128" xfId="1" applyFont="1" applyBorder="1" applyAlignment="1" applyProtection="1">
      <alignment vertical="center" wrapText="1"/>
      <protection hidden="1"/>
    </xf>
    <xf numFmtId="0" fontId="45" fillId="0" borderId="19" xfId="1" applyFont="1" applyBorder="1" applyAlignment="1" applyProtection="1">
      <alignment vertical="center" wrapText="1"/>
      <protection hidden="1"/>
    </xf>
    <xf numFmtId="0" fontId="45" fillId="0" borderId="100" xfId="1" applyFont="1" applyBorder="1" applyAlignment="1" applyProtection="1">
      <alignment vertical="center" wrapText="1"/>
      <protection hidden="1"/>
    </xf>
    <xf numFmtId="0" fontId="45" fillId="0" borderId="2" xfId="1" applyFont="1" applyBorder="1" applyAlignment="1" applyProtection="1">
      <alignment vertical="center" wrapText="1"/>
      <protection hidden="1"/>
    </xf>
    <xf numFmtId="0" fontId="45" fillId="0" borderId="117" xfId="1" applyFont="1" applyBorder="1" applyAlignment="1" applyProtection="1">
      <alignment vertical="center" wrapText="1"/>
      <protection hidden="1"/>
    </xf>
    <xf numFmtId="0" fontId="42" fillId="0" borderId="98" xfId="1" applyFont="1" applyBorder="1" applyAlignment="1" applyProtection="1">
      <alignment horizontal="left" vertical="center" wrapText="1"/>
      <protection hidden="1"/>
    </xf>
    <xf numFmtId="0" fontId="45" fillId="0" borderId="44" xfId="1" applyFont="1" applyBorder="1" applyAlignment="1" applyProtection="1">
      <alignment horizontal="left" vertical="center" wrapText="1"/>
      <protection hidden="1"/>
    </xf>
    <xf numFmtId="0" fontId="45" fillId="0" borderId="91" xfId="1" applyFont="1" applyBorder="1" applyAlignment="1" applyProtection="1">
      <alignment horizontal="left" vertical="center" wrapText="1"/>
      <protection hidden="1"/>
    </xf>
    <xf numFmtId="0" fontId="45" fillId="0" borderId="43" xfId="1" applyFont="1" applyBorder="1" applyAlignment="1" applyProtection="1">
      <alignment horizontal="center" vertical="center" wrapText="1"/>
      <protection hidden="1"/>
    </xf>
    <xf numFmtId="178" fontId="37" fillId="0" borderId="20" xfId="1" applyNumberFormat="1" applyFont="1" applyBorder="1" applyAlignment="1" applyProtection="1">
      <alignment vertical="center" wrapText="1"/>
      <protection hidden="1"/>
    </xf>
    <xf numFmtId="178" fontId="2" fillId="0" borderId="41" xfId="1" applyNumberFormat="1" applyFont="1" applyBorder="1" applyAlignment="1" applyProtection="1">
      <alignment vertical="center" wrapText="1"/>
      <protection hidden="1"/>
    </xf>
    <xf numFmtId="178" fontId="2" fillId="0" borderId="12" xfId="1" applyNumberFormat="1" applyFont="1" applyBorder="1" applyAlignment="1" applyProtection="1">
      <alignment vertical="center" wrapText="1"/>
      <protection hidden="1"/>
    </xf>
    <xf numFmtId="0" fontId="2" fillId="0" borderId="42" xfId="1" applyFont="1" applyBorder="1" applyAlignment="1" applyProtection="1">
      <alignment horizontal="center" vertical="center" wrapText="1"/>
      <protection hidden="1"/>
    </xf>
    <xf numFmtId="0" fontId="37" fillId="0" borderId="81" xfId="1" applyFont="1" applyBorder="1" applyAlignment="1" applyProtection="1">
      <alignment vertical="center" wrapText="1"/>
      <protection hidden="1"/>
    </xf>
    <xf numFmtId="0" fontId="2" fillId="0" borderId="1" xfId="1" applyFont="1" applyBorder="1" applyAlignment="1" applyProtection="1">
      <alignment vertical="center" wrapText="1"/>
      <protection hidden="1"/>
    </xf>
    <xf numFmtId="178" fontId="37" fillId="0" borderId="89" xfId="1" applyNumberFormat="1" applyFont="1" applyBorder="1" applyAlignment="1" applyProtection="1">
      <alignment vertical="center" wrapText="1"/>
      <protection hidden="1"/>
    </xf>
    <xf numFmtId="178" fontId="2" fillId="0" borderId="49" xfId="1" applyNumberFormat="1" applyFont="1" applyBorder="1" applyAlignment="1" applyProtection="1">
      <alignment vertical="center" wrapText="1"/>
      <protection hidden="1"/>
    </xf>
    <xf numFmtId="178" fontId="2" fillId="0" borderId="116" xfId="1" applyNumberFormat="1" applyFont="1" applyBorder="1" applyAlignment="1" applyProtection="1">
      <alignment vertical="center" wrapText="1"/>
      <protection hidden="1"/>
    </xf>
    <xf numFmtId="0" fontId="37" fillId="0" borderId="89" xfId="1" applyFont="1" applyBorder="1" applyAlignment="1" applyProtection="1">
      <alignment horizontal="center" vertical="center" wrapText="1"/>
      <protection hidden="1"/>
    </xf>
    <xf numFmtId="0" fontId="2" fillId="0" borderId="54" xfId="1" applyFont="1" applyBorder="1" applyAlignment="1" applyProtection="1">
      <alignment horizontal="center" vertical="center" wrapText="1"/>
      <protection hidden="1"/>
    </xf>
    <xf numFmtId="0" fontId="37" fillId="0" borderId="34" xfId="1" applyFont="1" applyBorder="1" applyAlignment="1" applyProtection="1">
      <alignment horizontal="center" vertical="center"/>
      <protection hidden="1"/>
    </xf>
    <xf numFmtId="0" fontId="37" fillId="0" borderId="80" xfId="1" applyFont="1" applyBorder="1" applyAlignment="1" applyProtection="1">
      <alignment horizontal="center" vertical="center" wrapText="1"/>
      <protection hidden="1"/>
    </xf>
    <xf numFmtId="0" fontId="2" fillId="0" borderId="82" xfId="1" applyFont="1" applyBorder="1" applyAlignment="1" applyProtection="1">
      <alignment horizontal="center" vertical="center" wrapText="1"/>
      <protection hidden="1"/>
    </xf>
    <xf numFmtId="0" fontId="9" fillId="0" borderId="34" xfId="1" applyFont="1" applyBorder="1" applyAlignment="1" applyProtection="1">
      <alignment horizontal="center" vertical="center" wrapText="1"/>
      <protection hidden="1"/>
    </xf>
    <xf numFmtId="0" fontId="9" fillId="0" borderId="82" xfId="1" applyFont="1" applyBorder="1" applyAlignment="1" applyProtection="1">
      <alignment horizontal="center" vertical="center" wrapText="1"/>
      <protection hidden="1"/>
    </xf>
    <xf numFmtId="0" fontId="39" fillId="0" borderId="0" xfId="1" applyFont="1" applyAlignment="1" applyProtection="1">
      <alignment horizontal="center" wrapText="1"/>
      <protection hidden="1"/>
    </xf>
    <xf numFmtId="178" fontId="37" fillId="0" borderId="41" xfId="1" applyNumberFormat="1" applyFont="1" applyBorder="1" applyAlignment="1" applyProtection="1">
      <alignment vertical="center" wrapText="1"/>
      <protection hidden="1"/>
    </xf>
    <xf numFmtId="178" fontId="37" fillId="0" borderId="12" xfId="1" applyNumberFormat="1" applyFont="1" applyBorder="1" applyAlignment="1" applyProtection="1">
      <alignment vertical="center" wrapText="1"/>
      <protection hidden="1"/>
    </xf>
    <xf numFmtId="178" fontId="37" fillId="0" borderId="49" xfId="1" applyNumberFormat="1" applyFont="1" applyBorder="1" applyAlignment="1" applyProtection="1">
      <alignment vertical="center" wrapText="1"/>
      <protection hidden="1"/>
    </xf>
    <xf numFmtId="178" fontId="37" fillId="0" borderId="116" xfId="1" applyNumberFormat="1" applyFont="1" applyBorder="1" applyAlignment="1" applyProtection="1">
      <alignment vertical="center" wrapText="1"/>
      <protection hidden="1"/>
    </xf>
    <xf numFmtId="0" fontId="37" fillId="0" borderId="125" xfId="1" applyFont="1" applyBorder="1" applyAlignment="1" applyProtection="1">
      <alignment horizontal="left" vertical="center" wrapText="1"/>
      <protection hidden="1"/>
    </xf>
    <xf numFmtId="0" fontId="37" fillId="0" borderId="122" xfId="1" applyFont="1" applyBorder="1" applyAlignment="1" applyProtection="1">
      <alignment horizontal="left" vertical="center" wrapText="1"/>
      <protection hidden="1"/>
    </xf>
    <xf numFmtId="0" fontId="37" fillId="0" borderId="96" xfId="1" applyFont="1" applyBorder="1" applyAlignment="1" applyProtection="1">
      <alignment horizontal="left" vertical="center" wrapText="1"/>
      <protection hidden="1"/>
    </xf>
    <xf numFmtId="0" fontId="37" fillId="0" borderId="81" xfId="1" applyFont="1" applyBorder="1" applyAlignment="1" applyProtection="1">
      <alignment horizontal="left" vertical="center" wrapText="1"/>
      <protection hidden="1"/>
    </xf>
    <xf numFmtId="0" fontId="2" fillId="0" borderId="0" xfId="1" applyAlignment="1" applyProtection="1">
      <alignment vertical="top" wrapText="1"/>
      <protection hidden="1"/>
    </xf>
    <xf numFmtId="178" fontId="37" fillId="0" borderId="80" xfId="1" applyNumberFormat="1" applyFont="1" applyBorder="1" applyAlignment="1" applyProtection="1">
      <alignment horizontal="left" vertical="top" wrapText="1"/>
      <protection hidden="1"/>
    </xf>
    <xf numFmtId="178" fontId="37" fillId="0" borderId="82" xfId="1" applyNumberFormat="1" applyFont="1" applyBorder="1" applyAlignment="1" applyProtection="1">
      <alignment horizontal="left" vertical="top" wrapText="1"/>
      <protection hidden="1"/>
    </xf>
    <xf numFmtId="178" fontId="37" fillId="0" borderId="34" xfId="1" applyNumberFormat="1" applyFont="1" applyBorder="1" applyAlignment="1" applyProtection="1">
      <alignment horizontal="left" vertical="top" wrapText="1"/>
      <protection hidden="1"/>
    </xf>
    <xf numFmtId="0" fontId="37" fillId="0" borderId="45" xfId="1" applyFont="1" applyBorder="1" applyAlignment="1" applyProtection="1">
      <alignment vertical="top" wrapText="1"/>
      <protection hidden="1"/>
    </xf>
    <xf numFmtId="178" fontId="37" fillId="0" borderId="20" xfId="1" applyNumberFormat="1" applyFont="1" applyBorder="1" applyAlignment="1" applyProtection="1">
      <alignment horizontal="left" vertical="top" wrapText="1" shrinkToFit="1"/>
      <protection hidden="1"/>
    </xf>
    <xf numFmtId="178" fontId="37" fillId="0" borderId="12" xfId="1" applyNumberFormat="1" applyFont="1" applyBorder="1" applyAlignment="1" applyProtection="1">
      <alignment horizontal="left" vertical="top" wrapText="1" shrinkToFit="1"/>
      <protection hidden="1"/>
    </xf>
    <xf numFmtId="178" fontId="37" fillId="0" borderId="20" xfId="1" applyNumberFormat="1" applyFont="1" applyBorder="1" applyAlignment="1" applyProtection="1">
      <alignment horizontal="left" vertical="top" wrapText="1"/>
      <protection hidden="1"/>
    </xf>
    <xf numFmtId="178" fontId="37" fillId="0" borderId="12" xfId="1" applyNumberFormat="1" applyFont="1" applyBorder="1" applyAlignment="1" applyProtection="1">
      <alignment horizontal="left" vertical="top" wrapText="1"/>
      <protection hidden="1"/>
    </xf>
    <xf numFmtId="178" fontId="37" fillId="0" borderId="41" xfId="1" applyNumberFormat="1" applyFont="1" applyBorder="1" applyAlignment="1" applyProtection="1">
      <alignment horizontal="left" vertical="top" wrapText="1"/>
      <protection hidden="1"/>
    </xf>
    <xf numFmtId="0" fontId="2" fillId="0" borderId="12" xfId="1" applyBorder="1" applyAlignment="1" applyProtection="1">
      <alignment horizontal="center" vertical="center" wrapText="1"/>
      <protection hidden="1"/>
    </xf>
    <xf numFmtId="0" fontId="2" fillId="0" borderId="91" xfId="1" applyBorder="1" applyAlignment="1" applyProtection="1">
      <alignment horizontal="center" vertical="center" wrapText="1"/>
      <protection hidden="1"/>
    </xf>
    <xf numFmtId="0" fontId="2" fillId="0" borderId="120" xfId="1" applyBorder="1" applyAlignment="1" applyProtection="1">
      <alignment horizontal="center" vertical="center" wrapText="1"/>
      <protection hidden="1"/>
    </xf>
    <xf numFmtId="0" fontId="2" fillId="0" borderId="1" xfId="1" applyBorder="1" applyAlignment="1" applyProtection="1">
      <alignment horizontal="center" vertical="center" wrapText="1"/>
      <protection hidden="1"/>
    </xf>
    <xf numFmtId="0" fontId="37" fillId="0" borderId="82" xfId="1" applyFont="1" applyBorder="1" applyAlignment="1" applyProtection="1">
      <alignment horizontal="center" vertical="center" wrapText="1"/>
      <protection hidden="1"/>
    </xf>
    <xf numFmtId="0" fontId="37" fillId="0" borderId="106" xfId="1" applyFont="1" applyBorder="1" applyAlignment="1" applyProtection="1">
      <alignment horizontal="center" vertical="center" wrapText="1"/>
      <protection hidden="1"/>
    </xf>
    <xf numFmtId="0" fontId="37" fillId="0" borderId="100" xfId="1" applyFont="1" applyBorder="1" applyAlignment="1" applyProtection="1">
      <alignment horizontal="center" vertical="center" wrapText="1"/>
      <protection hidden="1"/>
    </xf>
    <xf numFmtId="0" fontId="2" fillId="0" borderId="99" xfId="1" applyBorder="1" applyAlignment="1" applyProtection="1">
      <alignment horizontal="center" vertical="center" wrapText="1"/>
      <protection hidden="1"/>
    </xf>
    <xf numFmtId="0" fontId="2" fillId="0" borderId="122" xfId="1" applyBorder="1" applyAlignment="1" applyProtection="1">
      <alignment horizontal="center" vertical="center" wrapText="1"/>
      <protection hidden="1"/>
    </xf>
    <xf numFmtId="185" fontId="37" fillId="0" borderId="20" xfId="1" applyNumberFormat="1" applyFont="1" applyBorder="1" applyAlignment="1" applyProtection="1">
      <alignment vertical="center" wrapText="1"/>
      <protection hidden="1"/>
    </xf>
    <xf numFmtId="185" fontId="2" fillId="0" borderId="41" xfId="1" applyNumberFormat="1" applyBorder="1" applyAlignment="1" applyProtection="1">
      <alignment vertical="center" wrapText="1"/>
      <protection hidden="1"/>
    </xf>
    <xf numFmtId="185" fontId="2" fillId="0" borderId="12" xfId="1" applyNumberFormat="1" applyBorder="1" applyAlignment="1" applyProtection="1">
      <alignment vertical="center" wrapText="1"/>
      <protection hidden="1"/>
    </xf>
    <xf numFmtId="0" fontId="2" fillId="0" borderId="42" xfId="1" applyBorder="1" applyAlignment="1" applyProtection="1">
      <alignment horizontal="center" vertical="center" wrapText="1"/>
      <protection hidden="1"/>
    </xf>
    <xf numFmtId="0" fontId="2" fillId="0" borderId="1" xfId="1" applyBorder="1" applyAlignment="1" applyProtection="1">
      <alignment vertical="center" wrapText="1"/>
      <protection hidden="1"/>
    </xf>
    <xf numFmtId="185" fontId="37" fillId="0" borderId="89" xfId="1" applyNumberFormat="1" applyFont="1" applyBorder="1" applyAlignment="1" applyProtection="1">
      <alignment vertical="center" wrapText="1"/>
      <protection hidden="1"/>
    </xf>
    <xf numFmtId="185" fontId="37" fillId="0" borderId="49" xfId="1" applyNumberFormat="1" applyFont="1" applyBorder="1" applyAlignment="1" applyProtection="1">
      <alignment vertical="center" wrapText="1"/>
      <protection hidden="1"/>
    </xf>
    <xf numFmtId="185" fontId="37" fillId="0" borderId="116" xfId="1" applyNumberFormat="1" applyFont="1" applyBorder="1" applyAlignment="1" applyProtection="1">
      <alignment vertical="center" wrapText="1"/>
      <protection hidden="1"/>
    </xf>
    <xf numFmtId="0" fontId="2" fillId="0" borderId="54" xfId="1" applyBorder="1" applyAlignment="1" applyProtection="1">
      <alignment horizontal="center" vertical="center" wrapText="1"/>
      <protection hidden="1"/>
    </xf>
    <xf numFmtId="178" fontId="37" fillId="0" borderId="49" xfId="1" applyNumberFormat="1" applyFont="1" applyBorder="1" applyAlignment="1" applyProtection="1">
      <alignment horizontal="left" vertical="top" wrapText="1"/>
      <protection hidden="1"/>
    </xf>
    <xf numFmtId="178" fontId="37" fillId="0" borderId="116" xfId="1" applyNumberFormat="1" applyFont="1" applyBorder="1" applyAlignment="1" applyProtection="1">
      <alignment horizontal="left" vertical="top" wrapText="1"/>
      <protection hidden="1"/>
    </xf>
    <xf numFmtId="178" fontId="37" fillId="0" borderId="89" xfId="1" applyNumberFormat="1" applyFont="1" applyBorder="1" applyAlignment="1" applyProtection="1">
      <alignment horizontal="left" vertical="top" wrapText="1"/>
      <protection hidden="1"/>
    </xf>
    <xf numFmtId="178" fontId="44" fillId="0" borderId="92" xfId="1" quotePrefix="1" applyNumberFormat="1" applyFont="1" applyBorder="1" applyAlignment="1" applyProtection="1">
      <alignment horizontal="left" vertical="top"/>
      <protection hidden="1"/>
    </xf>
    <xf numFmtId="178" fontId="44" fillId="0" borderId="44" xfId="1" quotePrefix="1" applyNumberFormat="1" applyFont="1" applyBorder="1" applyAlignment="1" applyProtection="1">
      <alignment horizontal="left" vertical="top"/>
      <protection hidden="1"/>
    </xf>
    <xf numFmtId="178" fontId="44" fillId="0" borderId="45" xfId="1" quotePrefix="1" applyNumberFormat="1" applyFont="1" applyBorder="1" applyAlignment="1" applyProtection="1">
      <alignment horizontal="left" vertical="top"/>
      <protection hidden="1"/>
    </xf>
    <xf numFmtId="178" fontId="44" fillId="0" borderId="48" xfId="1" quotePrefix="1" applyNumberFormat="1" applyFont="1" applyBorder="1" applyAlignment="1" applyProtection="1">
      <alignment horizontal="left" vertical="top"/>
      <protection hidden="1"/>
    </xf>
    <xf numFmtId="0" fontId="39" fillId="0" borderId="0" xfId="1" applyFont="1" applyAlignment="1" applyProtection="1">
      <alignment horizontal="center" vertical="center" wrapText="1"/>
      <protection hidden="1"/>
    </xf>
    <xf numFmtId="178" fontId="2" fillId="0" borderId="41" xfId="1" applyNumberFormat="1" applyBorder="1" applyAlignment="1" applyProtection="1">
      <alignment vertical="center" wrapText="1"/>
      <protection hidden="1"/>
    </xf>
    <xf numFmtId="178" fontId="2" fillId="0" borderId="12" xfId="1" applyNumberFormat="1" applyBorder="1" applyAlignment="1" applyProtection="1">
      <alignment vertical="center" wrapText="1"/>
      <protection hidden="1"/>
    </xf>
    <xf numFmtId="178" fontId="2" fillId="0" borderId="49" xfId="1" applyNumberFormat="1" applyBorder="1" applyAlignment="1" applyProtection="1">
      <alignment vertical="center" wrapText="1"/>
      <protection hidden="1"/>
    </xf>
    <xf numFmtId="178" fontId="2" fillId="0" borderId="116" xfId="1" applyNumberFormat="1" applyBorder="1" applyAlignment="1" applyProtection="1">
      <alignment vertical="center" wrapText="1"/>
      <protection hidden="1"/>
    </xf>
  </cellXfs>
  <cellStyles count="10">
    <cellStyle name="パーセント" xfId="8" builtinId="5"/>
    <cellStyle name="ハイパーリンク" xfId="2" builtinId="8"/>
    <cellStyle name="桁区切り 2" xfId="6" xr:uid="{00000000-0005-0000-0000-000002000000}"/>
    <cellStyle name="標準" xfId="0" builtinId="0"/>
    <cellStyle name="標準 2" xfId="1" xr:uid="{00000000-0005-0000-0000-000004000000}"/>
    <cellStyle name="標準 2 2" xfId="3" xr:uid="{00000000-0005-0000-0000-000005000000}"/>
    <cellStyle name="標準 3" xfId="5" xr:uid="{00000000-0005-0000-0000-000006000000}"/>
    <cellStyle name="標準 5" xfId="4" xr:uid="{00000000-0005-0000-0000-000007000000}"/>
    <cellStyle name="標準 5 2" xfId="9" xr:uid="{4ED1E959-2C02-4F92-81B6-A4F7502B3720}"/>
    <cellStyle name="標準_コピー ～ H20.4～新様式" xfId="7" xr:uid="{00000000-0005-0000-0000-000008000000}"/>
  </cellStyles>
  <dxfs count="517">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66FF33"/>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rgb="FF99FF33"/>
        </patternFill>
      </fill>
    </dxf>
    <dxf>
      <fill>
        <patternFill patternType="none">
          <bgColor auto="1"/>
        </patternFill>
      </fill>
    </dxf>
    <dxf>
      <fill>
        <patternFill>
          <bgColor rgb="FF99FF33"/>
        </patternFill>
      </fill>
    </dxf>
    <dxf>
      <fill>
        <patternFill patternType="none">
          <bgColor auto="1"/>
        </patternFill>
      </fill>
    </dxf>
    <dxf>
      <fill>
        <patternFill>
          <bgColor rgb="FF99FF33"/>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darkGray"/>
      </fill>
    </dxf>
  </dxfs>
  <tableStyles count="0" defaultTableStyle="TableStyleMedium2" defaultPivotStyle="PivotStyleLight16"/>
  <colors>
    <mruColors>
      <color rgb="FF99FF33"/>
      <color rgb="FFFFFF66"/>
      <color rgb="FF66FF33"/>
      <color rgb="FFFFFF00"/>
      <color rgb="FFFF66CC"/>
      <color rgb="FFFF66FF"/>
      <color rgb="FFFF99FF"/>
      <color rgb="FFFFCC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fmlaLink="$K$42" lockText="1" noThreeD="1"/>
</file>

<file path=xl/ctrlProps/ctrlProp10.xml><?xml version="1.0" encoding="utf-8"?>
<formControlPr xmlns="http://schemas.microsoft.com/office/spreadsheetml/2009/9/main" objectType="CheckBox" fmlaLink="$K$25" lockText="1" noThreeD="1"/>
</file>

<file path=xl/ctrlProps/ctrlProp11.xml><?xml version="1.0" encoding="utf-8"?>
<formControlPr xmlns="http://schemas.microsoft.com/office/spreadsheetml/2009/9/main" objectType="CheckBox" fmlaLink="$K$25" lockText="1" noThreeD="1"/>
</file>

<file path=xl/ctrlProps/ctrlProp12.xml><?xml version="1.0" encoding="utf-8"?>
<formControlPr xmlns="http://schemas.microsoft.com/office/spreadsheetml/2009/9/main" objectType="CheckBox" fmlaLink="$K$26" lockText="1" noThreeD="1"/>
</file>

<file path=xl/ctrlProps/ctrlProp13.xml><?xml version="1.0" encoding="utf-8"?>
<formControlPr xmlns="http://schemas.microsoft.com/office/spreadsheetml/2009/9/main" objectType="CheckBox" fmlaLink="$K$26" lockText="1" noThreeD="1"/>
</file>

<file path=xl/ctrlProps/ctrlProp14.xml><?xml version="1.0" encoding="utf-8"?>
<formControlPr xmlns="http://schemas.microsoft.com/office/spreadsheetml/2009/9/main" objectType="CheckBox" fmlaLink="$K$22" lockText="1" noThreeD="1"/>
</file>

<file path=xl/ctrlProps/ctrlProp15.xml><?xml version="1.0" encoding="utf-8"?>
<formControlPr xmlns="http://schemas.microsoft.com/office/spreadsheetml/2009/9/main" objectType="CheckBox" fmlaLink="$K$30" lockText="1" noThreeD="1"/>
</file>

<file path=xl/ctrlProps/ctrlProp16.xml><?xml version="1.0" encoding="utf-8"?>
<formControlPr xmlns="http://schemas.microsoft.com/office/spreadsheetml/2009/9/main" objectType="CheckBox" fmlaLink="$K$31" lockText="1" noThreeD="1"/>
</file>

<file path=xl/ctrlProps/ctrlProp17.xml><?xml version="1.0" encoding="utf-8"?>
<formControlPr xmlns="http://schemas.microsoft.com/office/spreadsheetml/2009/9/main" objectType="CheckBox" fmlaLink="$K$42" lockText="1" noThreeD="1"/>
</file>

<file path=xl/ctrlProps/ctrlProp18.xml><?xml version="1.0" encoding="utf-8"?>
<formControlPr xmlns="http://schemas.microsoft.com/office/spreadsheetml/2009/9/main" objectType="CheckBox" fmlaLink="$K$47" lockText="1" noThreeD="1"/>
</file>

<file path=xl/ctrlProps/ctrlProp19.xml><?xml version="1.0" encoding="utf-8"?>
<formControlPr xmlns="http://schemas.microsoft.com/office/spreadsheetml/2009/9/main" objectType="CheckBox" fmlaLink="$K$36" lockText="1" noThreeD="1"/>
</file>

<file path=xl/ctrlProps/ctrlProp2.xml><?xml version="1.0" encoding="utf-8"?>
<formControlPr xmlns="http://schemas.microsoft.com/office/spreadsheetml/2009/9/main" objectType="CheckBox" fmlaLink="$K$42" lockText="1" noThreeD="1"/>
</file>

<file path=xl/ctrlProps/ctrlProp20.xml><?xml version="1.0" encoding="utf-8"?>
<formControlPr xmlns="http://schemas.microsoft.com/office/spreadsheetml/2009/9/main" objectType="CheckBox" fmlaLink="$K$32" lockText="1" noThreeD="1"/>
</file>

<file path=xl/ctrlProps/ctrlProp21.xml><?xml version="1.0" encoding="utf-8"?>
<formControlPr xmlns="http://schemas.microsoft.com/office/spreadsheetml/2009/9/main" objectType="CheckBox" fmlaLink="#REF!"/>
</file>

<file path=xl/ctrlProps/ctrlProp22.xml><?xml version="1.0" encoding="utf-8"?>
<formControlPr xmlns="http://schemas.microsoft.com/office/spreadsheetml/2009/9/main" objectType="CheckBox" fmlaLink="#REF!"/>
</file>

<file path=xl/ctrlProps/ctrlProp23.xml><?xml version="1.0" encoding="utf-8"?>
<formControlPr xmlns="http://schemas.microsoft.com/office/spreadsheetml/2009/9/main" objectType="CheckBox" fmlaLink="#REF!"/>
</file>

<file path=xl/ctrlProps/ctrlProp24.xml><?xml version="1.0" encoding="utf-8"?>
<formControlPr xmlns="http://schemas.microsoft.com/office/spreadsheetml/2009/9/main" objectType="CheckBox" fmlaLink="$EO$89" lockText="1" noThreeD="1"/>
</file>

<file path=xl/ctrlProps/ctrlProp25.xml><?xml version="1.0" encoding="utf-8"?>
<formControlPr xmlns="http://schemas.microsoft.com/office/spreadsheetml/2009/9/main" objectType="CheckBox" fmlaLink="$EM$47" lockText="1" noThreeD="1"/>
</file>

<file path=xl/ctrlProps/ctrlProp26.xml><?xml version="1.0" encoding="utf-8"?>
<formControlPr xmlns="http://schemas.microsoft.com/office/spreadsheetml/2009/9/main" objectType="CheckBox" fmlaLink="$EO$103" lockText="1" noThreeD="1"/>
</file>

<file path=xl/ctrlProps/ctrlProp27.xml><?xml version="1.0" encoding="utf-8"?>
<formControlPr xmlns="http://schemas.microsoft.com/office/spreadsheetml/2009/9/main" objectType="CheckBox" fmlaLink="$EM$36" lockText="1" noThreeD="1"/>
</file>

<file path=xl/ctrlProps/ctrlProp28.xml><?xml version="1.0" encoding="utf-8"?>
<formControlPr xmlns="http://schemas.microsoft.com/office/spreadsheetml/2009/9/main" objectType="CheckBox" fmlaLink="#REF!"/>
</file>

<file path=xl/ctrlProps/ctrlProp29.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K$17" lockText="1" noThreeD="1"/>
</file>

<file path=xl/ctrlProps/ctrlProp30.xml><?xml version="1.0" encoding="utf-8"?>
<formControlPr xmlns="http://schemas.microsoft.com/office/spreadsheetml/2009/9/main" objectType="CheckBox" fmlaLink="#REF!"/>
</file>

<file path=xl/ctrlProps/ctrlProp31.xml><?xml version="1.0" encoding="utf-8"?>
<formControlPr xmlns="http://schemas.microsoft.com/office/spreadsheetml/2009/9/main" objectType="CheckBox" fmlaLink="#REF!"/>
</file>

<file path=xl/ctrlProps/ctrlProp32.xml><?xml version="1.0" encoding="utf-8"?>
<formControlPr xmlns="http://schemas.microsoft.com/office/spreadsheetml/2009/9/main" objectType="CheckBox" fmlaLink="#REF!"/>
</file>

<file path=xl/ctrlProps/ctrlProp33.xml><?xml version="1.0" encoding="utf-8"?>
<formControlPr xmlns="http://schemas.microsoft.com/office/spreadsheetml/2009/9/main" objectType="CheckBox" fmlaLink="#REF!"/>
</file>

<file path=xl/ctrlProps/ctrlProp34.xml><?xml version="1.0" encoding="utf-8"?>
<formControlPr xmlns="http://schemas.microsoft.com/office/spreadsheetml/2009/9/main" objectType="CheckBox" fmlaLink="#REF!"/>
</file>

<file path=xl/ctrlProps/ctrlProp35.xml><?xml version="1.0" encoding="utf-8"?>
<formControlPr xmlns="http://schemas.microsoft.com/office/spreadsheetml/2009/9/main" objectType="CheckBox" fmlaLink="#REF!"/>
</file>

<file path=xl/ctrlProps/ctrlProp36.xml><?xml version="1.0" encoding="utf-8"?>
<formControlPr xmlns="http://schemas.microsoft.com/office/spreadsheetml/2009/9/main" objectType="CheckBox" fmlaLink="#REF!"/>
</file>

<file path=xl/ctrlProps/ctrlProp37.xml><?xml version="1.0" encoding="utf-8"?>
<formControlPr xmlns="http://schemas.microsoft.com/office/spreadsheetml/2009/9/main" objectType="CheckBox" fmlaLink="#REF!"/>
</file>

<file path=xl/ctrlProps/ctrlProp38.xml><?xml version="1.0" encoding="utf-8"?>
<formControlPr xmlns="http://schemas.microsoft.com/office/spreadsheetml/2009/9/main" objectType="CheckBox" fmlaLink="#REF!"/>
</file>

<file path=xl/ctrlProps/ctrlProp39.xml><?xml version="1.0" encoding="utf-8"?>
<formControlPr xmlns="http://schemas.microsoft.com/office/spreadsheetml/2009/9/main" objectType="CheckBox" fmlaLink="#REF!"/>
</file>

<file path=xl/ctrlProps/ctrlProp4.xml><?xml version="1.0" encoding="utf-8"?>
<formControlPr xmlns="http://schemas.microsoft.com/office/spreadsheetml/2009/9/main" objectType="CheckBox" fmlaLink="$K$18" lockText="1" noThreeD="1"/>
</file>

<file path=xl/ctrlProps/ctrlProp40.xml><?xml version="1.0" encoding="utf-8"?>
<formControlPr xmlns="http://schemas.microsoft.com/office/spreadsheetml/2009/9/main" objectType="CheckBox" fmlaLink="#REF!"/>
</file>

<file path=xl/ctrlProps/ctrlProp41.xml><?xml version="1.0" encoding="utf-8"?>
<formControlPr xmlns="http://schemas.microsoft.com/office/spreadsheetml/2009/9/main" objectType="CheckBox" fmlaLink="#REF!"/>
</file>

<file path=xl/ctrlProps/ctrlProp42.xml><?xml version="1.0" encoding="utf-8"?>
<formControlPr xmlns="http://schemas.microsoft.com/office/spreadsheetml/2009/9/main" objectType="CheckBox" fmlaLink="#REF!"/>
</file>

<file path=xl/ctrlProps/ctrlProp43.xml><?xml version="1.0" encoding="utf-8"?>
<formControlPr xmlns="http://schemas.microsoft.com/office/spreadsheetml/2009/9/main" objectType="CheckBox" fmlaLink="#REF!"/>
</file>

<file path=xl/ctrlProps/ctrlProp44.xml><?xml version="1.0" encoding="utf-8"?>
<formControlPr xmlns="http://schemas.microsoft.com/office/spreadsheetml/2009/9/main" objectType="CheckBox" fmlaLink="#REF!"/>
</file>

<file path=xl/ctrlProps/ctrlProp45.xml><?xml version="1.0" encoding="utf-8"?>
<formControlPr xmlns="http://schemas.microsoft.com/office/spreadsheetml/2009/9/main" objectType="CheckBox" fmlaLink="#REF!"/>
</file>

<file path=xl/ctrlProps/ctrlProp46.xml><?xml version="1.0" encoding="utf-8"?>
<formControlPr xmlns="http://schemas.microsoft.com/office/spreadsheetml/2009/9/main" objectType="CheckBox" fmlaLink="#REF!"/>
</file>

<file path=xl/ctrlProps/ctrlProp47.xml><?xml version="1.0" encoding="utf-8"?>
<formControlPr xmlns="http://schemas.microsoft.com/office/spreadsheetml/2009/9/main" objectType="CheckBox" fmlaLink="#REF!"/>
</file>

<file path=xl/ctrlProps/ctrlProp48.xml><?xml version="1.0" encoding="utf-8"?>
<formControlPr xmlns="http://schemas.microsoft.com/office/spreadsheetml/2009/9/main" objectType="CheckBox" fmlaLink="#REF!"/>
</file>

<file path=xl/ctrlProps/ctrlProp49.xml><?xml version="1.0" encoding="utf-8"?>
<formControlPr xmlns="http://schemas.microsoft.com/office/spreadsheetml/2009/9/main" objectType="CheckBox" fmlaLink="#REF!"/>
</file>

<file path=xl/ctrlProps/ctrlProp5.xml><?xml version="1.0" encoding="utf-8"?>
<formControlPr xmlns="http://schemas.microsoft.com/office/spreadsheetml/2009/9/main" objectType="CheckBox" fmlaLink="$K$23" lockText="1" noThreeD="1"/>
</file>

<file path=xl/ctrlProps/ctrlProp50.xml><?xml version="1.0" encoding="utf-8"?>
<formControlPr xmlns="http://schemas.microsoft.com/office/spreadsheetml/2009/9/main" objectType="CheckBox" fmlaLink="#REF!"/>
</file>

<file path=xl/ctrlProps/ctrlProp51.xml><?xml version="1.0" encoding="utf-8"?>
<formControlPr xmlns="http://schemas.microsoft.com/office/spreadsheetml/2009/9/main" objectType="CheckBox" fmlaLink="#REF!"/>
</file>

<file path=xl/ctrlProps/ctrlProp6.xml><?xml version="1.0" encoding="utf-8"?>
<formControlPr xmlns="http://schemas.microsoft.com/office/spreadsheetml/2009/9/main" objectType="CheckBox" fmlaLink="$K$30" lockText="1" noThreeD="1"/>
</file>

<file path=xl/ctrlProps/ctrlProp7.xml><?xml version="1.0" encoding="utf-8"?>
<formControlPr xmlns="http://schemas.microsoft.com/office/spreadsheetml/2009/9/main" objectType="CheckBox" fmlaLink="$K$24" lockText="1" noThreeD="1"/>
</file>

<file path=xl/ctrlProps/ctrlProp8.xml><?xml version="1.0" encoding="utf-8"?>
<formControlPr xmlns="http://schemas.microsoft.com/office/spreadsheetml/2009/9/main" objectType="CheckBox" fmlaLink="$K$30" lockText="1" noThreeD="1"/>
</file>

<file path=xl/ctrlProps/ctrlProp9.xml><?xml version="1.0" encoding="utf-8"?>
<formControlPr xmlns="http://schemas.microsoft.com/office/spreadsheetml/2009/9/main" objectType="CheckBox" fmlaLink="$K$2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588843</xdr:colOff>
      <xdr:row>46</xdr:row>
      <xdr:rowOff>325133</xdr:rowOff>
    </xdr:from>
    <xdr:to>
      <xdr:col>7</xdr:col>
      <xdr:colOff>509966</xdr:colOff>
      <xdr:row>48</xdr:row>
      <xdr:rowOff>45944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23243" y="13869683"/>
          <a:ext cx="606921" cy="625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41</xdr:row>
          <xdr:rowOff>0</xdr:rowOff>
        </xdr:from>
        <xdr:to>
          <xdr:col>2</xdr:col>
          <xdr:colOff>0</xdr:colOff>
          <xdr:row>42</xdr:row>
          <xdr:rowOff>38100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41</xdr:row>
          <xdr:rowOff>0</xdr:rowOff>
        </xdr:from>
        <xdr:to>
          <xdr:col>2</xdr:col>
          <xdr:colOff>0</xdr:colOff>
          <xdr:row>42</xdr:row>
          <xdr:rowOff>38100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2</xdr:col>
          <xdr:colOff>0</xdr:colOff>
          <xdr:row>17</xdr:row>
          <xdr:rowOff>38100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2</xdr:col>
          <xdr:colOff>0</xdr:colOff>
          <xdr:row>18</xdr:row>
          <xdr:rowOff>38100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0</xdr:rowOff>
        </xdr:from>
        <xdr:to>
          <xdr:col>2</xdr:col>
          <xdr:colOff>0</xdr:colOff>
          <xdr:row>23</xdr:row>
          <xdr:rowOff>38100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1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1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1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1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1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01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01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2</xdr:col>
          <xdr:colOff>0</xdr:colOff>
          <xdr:row>22</xdr:row>
          <xdr:rowOff>38100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01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1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1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46</xdr:row>
          <xdr:rowOff>0</xdr:rowOff>
        </xdr:from>
        <xdr:to>
          <xdr:col>2</xdr:col>
          <xdr:colOff>0</xdr:colOff>
          <xdr:row>46</xdr:row>
          <xdr:rowOff>352425</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1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46</xdr:row>
          <xdr:rowOff>0</xdr:rowOff>
        </xdr:from>
        <xdr:to>
          <xdr:col>2</xdr:col>
          <xdr:colOff>0</xdr:colOff>
          <xdr:row>46</xdr:row>
          <xdr:rowOff>352425</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1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35</xdr:row>
          <xdr:rowOff>0</xdr:rowOff>
        </xdr:from>
        <xdr:to>
          <xdr:col>2</xdr:col>
          <xdr:colOff>0</xdr:colOff>
          <xdr:row>36</xdr:row>
          <xdr:rowOff>38100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01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0</xdr:rowOff>
        </xdr:from>
        <xdr:to>
          <xdr:col>2</xdr:col>
          <xdr:colOff>0</xdr:colOff>
          <xdr:row>32</xdr:row>
          <xdr:rowOff>38100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01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9</xdr:col>
      <xdr:colOff>228600</xdr:colOff>
      <xdr:row>3</xdr:row>
      <xdr:rowOff>19050</xdr:rowOff>
    </xdr:from>
    <xdr:ext cx="3877985" cy="1422954"/>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6762750" y="5334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9</xdr:col>
      <xdr:colOff>219075</xdr:colOff>
      <xdr:row>2</xdr:row>
      <xdr:rowOff>0</xdr:rowOff>
    </xdr:from>
    <xdr:ext cx="3877985" cy="1422954"/>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753225" y="3429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9</xdr:col>
      <xdr:colOff>219075</xdr:colOff>
      <xdr:row>1</xdr:row>
      <xdr:rowOff>161925</xdr:rowOff>
    </xdr:from>
    <xdr:ext cx="3877985" cy="1422954"/>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058025" y="314325"/>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9</xdr:col>
      <xdr:colOff>209550</xdr:colOff>
      <xdr:row>1</xdr:row>
      <xdr:rowOff>161925</xdr:rowOff>
    </xdr:from>
    <xdr:ext cx="3877985" cy="1422954"/>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6886575" y="314325"/>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155</xdr:row>
          <xdr:rowOff>0</xdr:rowOff>
        </xdr:from>
        <xdr:to>
          <xdr:col>28</xdr:col>
          <xdr:colOff>0</xdr:colOff>
          <xdr:row>155</xdr:row>
          <xdr:rowOff>266700</xdr:rowOff>
        </xdr:to>
        <xdr:sp macro="" textlink="">
          <xdr:nvSpPr>
            <xdr:cNvPr id="1025" name="Check Box 1" descr="勤務先同一&#10;"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195</xdr:col>
          <xdr:colOff>0</xdr:colOff>
          <xdr:row>155</xdr:row>
          <xdr:rowOff>0</xdr:rowOff>
        </xdr:from>
        <xdr:to>
          <xdr:col>204</xdr:col>
          <xdr:colOff>28575</xdr:colOff>
          <xdr:row>155</xdr:row>
          <xdr:rowOff>266700</xdr:rowOff>
        </xdr:to>
        <xdr:sp macro="" textlink="">
          <xdr:nvSpPr>
            <xdr:cNvPr id="1026" name="Check Box 2" descr="勤務先同一&#10;"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195</xdr:col>
          <xdr:colOff>0</xdr:colOff>
          <xdr:row>155</xdr:row>
          <xdr:rowOff>0</xdr:rowOff>
        </xdr:from>
        <xdr:to>
          <xdr:col>204</xdr:col>
          <xdr:colOff>28575</xdr:colOff>
          <xdr:row>155</xdr:row>
          <xdr:rowOff>266700</xdr:rowOff>
        </xdr:to>
        <xdr:sp macro="" textlink="">
          <xdr:nvSpPr>
            <xdr:cNvPr id="1027" name="Check Box 3" descr="勤務先同一&#10;"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88</xdr:row>
          <xdr:rowOff>28575</xdr:rowOff>
        </xdr:from>
        <xdr:to>
          <xdr:col>33</xdr:col>
          <xdr:colOff>104775</xdr:colOff>
          <xdr:row>88</xdr:row>
          <xdr:rowOff>295275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46</xdr:row>
          <xdr:rowOff>85725</xdr:rowOff>
        </xdr:from>
        <xdr:to>
          <xdr:col>23</xdr:col>
          <xdr:colOff>104775</xdr:colOff>
          <xdr:row>46</xdr:row>
          <xdr:rowOff>352425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102</xdr:row>
          <xdr:rowOff>28575</xdr:rowOff>
        </xdr:from>
        <xdr:to>
          <xdr:col>33</xdr:col>
          <xdr:colOff>104775</xdr:colOff>
          <xdr:row>102</xdr:row>
          <xdr:rowOff>295275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72</xdr:col>
      <xdr:colOff>44824</xdr:colOff>
      <xdr:row>37</xdr:row>
      <xdr:rowOff>89647</xdr:rowOff>
    </xdr:from>
    <xdr:ext cx="4304896" cy="1893403"/>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1295530" y="10645588"/>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・代表者の肩書（役職）、氏名を記入してください。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123264</xdr:colOff>
      <xdr:row>43</xdr:row>
      <xdr:rowOff>89648</xdr:rowOff>
    </xdr:from>
    <xdr:ext cx="3852208" cy="892809"/>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1373970" y="12729883"/>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72</xdr:col>
      <xdr:colOff>156881</xdr:colOff>
      <xdr:row>48</xdr:row>
      <xdr:rowOff>291353</xdr:rowOff>
    </xdr:from>
    <xdr:ext cx="4304896" cy="1893403"/>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11407587" y="14814177"/>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123264</xdr:colOff>
      <xdr:row>54</xdr:row>
      <xdr:rowOff>100853</xdr:rowOff>
    </xdr:from>
    <xdr:ext cx="3852208" cy="892809"/>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1373970" y="16707971"/>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mc:AlternateContent xmlns:mc="http://schemas.openxmlformats.org/markup-compatibility/2006">
    <mc:Choice xmlns:a14="http://schemas.microsoft.com/office/drawing/2010/main" Requires="a14">
      <xdr:twoCellAnchor editAs="oneCell">
        <xdr:from>
          <xdr:col>18</xdr:col>
          <xdr:colOff>142875</xdr:colOff>
          <xdr:row>35</xdr:row>
          <xdr:rowOff>85725</xdr:rowOff>
        </xdr:from>
        <xdr:to>
          <xdr:col>24</xdr:col>
          <xdr:colOff>104775</xdr:colOff>
          <xdr:row>35</xdr:row>
          <xdr:rowOff>352425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6</xdr:row>
          <xdr:rowOff>0</xdr:rowOff>
        </xdr:from>
        <xdr:to>
          <xdr:col>29</xdr:col>
          <xdr:colOff>0</xdr:colOff>
          <xdr:row>7</xdr:row>
          <xdr:rowOff>285750</xdr:rowOff>
        </xdr:to>
        <xdr:sp macro="" textlink="">
          <xdr:nvSpPr>
            <xdr:cNvPr id="2049" name="Check Box 1" descr="勤務先同一&#10;"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6</xdr:row>
          <xdr:rowOff>0</xdr:rowOff>
        </xdr:from>
        <xdr:to>
          <xdr:col>233</xdr:col>
          <xdr:colOff>38100</xdr:colOff>
          <xdr:row>7</xdr:row>
          <xdr:rowOff>285750</xdr:rowOff>
        </xdr:to>
        <xdr:sp macro="" textlink="">
          <xdr:nvSpPr>
            <xdr:cNvPr id="2050" name="Check Box 2" descr="勤務先同一&#10;"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6</xdr:row>
          <xdr:rowOff>0</xdr:rowOff>
        </xdr:from>
        <xdr:to>
          <xdr:col>233</xdr:col>
          <xdr:colOff>38100</xdr:colOff>
          <xdr:row>7</xdr:row>
          <xdr:rowOff>285750</xdr:rowOff>
        </xdr:to>
        <xdr:sp macro="" textlink="">
          <xdr:nvSpPr>
            <xdr:cNvPr id="2051" name="Check Box 3" descr="勤務先同一&#10;"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6</xdr:row>
          <xdr:rowOff>0</xdr:rowOff>
        </xdr:from>
        <xdr:to>
          <xdr:col>37</xdr:col>
          <xdr:colOff>0</xdr:colOff>
          <xdr:row>7</xdr:row>
          <xdr:rowOff>285750</xdr:rowOff>
        </xdr:to>
        <xdr:sp macro="" textlink="">
          <xdr:nvSpPr>
            <xdr:cNvPr id="2052" name="Check Box 4" descr="勤務先同一&#10;"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6</xdr:row>
          <xdr:rowOff>0</xdr:rowOff>
        </xdr:from>
        <xdr:to>
          <xdr:col>41</xdr:col>
          <xdr:colOff>0</xdr:colOff>
          <xdr:row>7</xdr:row>
          <xdr:rowOff>285750</xdr:rowOff>
        </xdr:to>
        <xdr:sp macro="" textlink="">
          <xdr:nvSpPr>
            <xdr:cNvPr id="2053" name="Check Box 5" descr="勤務先同一&#10;"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6</xdr:row>
          <xdr:rowOff>0</xdr:rowOff>
        </xdr:from>
        <xdr:to>
          <xdr:col>49</xdr:col>
          <xdr:colOff>0</xdr:colOff>
          <xdr:row>7</xdr:row>
          <xdr:rowOff>285750</xdr:rowOff>
        </xdr:to>
        <xdr:sp macro="" textlink="">
          <xdr:nvSpPr>
            <xdr:cNvPr id="2054" name="Check Box 6" descr="勤務先同一&#10;"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5</xdr:row>
          <xdr:rowOff>0</xdr:rowOff>
        </xdr:from>
        <xdr:to>
          <xdr:col>233</xdr:col>
          <xdr:colOff>38100</xdr:colOff>
          <xdr:row>7</xdr:row>
          <xdr:rowOff>285750</xdr:rowOff>
        </xdr:to>
        <xdr:sp macro="" textlink="">
          <xdr:nvSpPr>
            <xdr:cNvPr id="2057" name="Check Box 9" descr="勤務先同一&#10;"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5</xdr:row>
          <xdr:rowOff>0</xdr:rowOff>
        </xdr:from>
        <xdr:to>
          <xdr:col>233</xdr:col>
          <xdr:colOff>38100</xdr:colOff>
          <xdr:row>7</xdr:row>
          <xdr:rowOff>285750</xdr:rowOff>
        </xdr:to>
        <xdr:sp macro="" textlink="">
          <xdr:nvSpPr>
            <xdr:cNvPr id="2058" name="Check Box 10" descr="勤務先同一&#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104775</xdr:rowOff>
        </xdr:to>
        <xdr:sp macro="" textlink="">
          <xdr:nvSpPr>
            <xdr:cNvPr id="5121" name="Check Box 1" descr="勤務先同一&#10;"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104775</xdr:rowOff>
        </xdr:to>
        <xdr:sp macro="" textlink="">
          <xdr:nvSpPr>
            <xdr:cNvPr id="5124" name="Check Box 4" descr="勤務先同一&#10;"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104775</xdr:rowOff>
        </xdr:to>
        <xdr:sp macro="" textlink="">
          <xdr:nvSpPr>
            <xdr:cNvPr id="5125" name="Check Box 5" descr="勤務先同一&#10;"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104775</xdr:rowOff>
        </xdr:to>
        <xdr:sp macro="" textlink="">
          <xdr:nvSpPr>
            <xdr:cNvPr id="5126" name="Check Box 6" descr="勤務先同一&#10;"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104775</xdr:rowOff>
        </xdr:to>
        <xdr:sp macro="" textlink="">
          <xdr:nvSpPr>
            <xdr:cNvPr id="3073" name="Check Box 1" descr="勤務先同一&#10;"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233</xdr:col>
          <xdr:colOff>38100</xdr:colOff>
          <xdr:row>7</xdr:row>
          <xdr:rowOff>104775</xdr:rowOff>
        </xdr:to>
        <xdr:sp macro="" textlink="">
          <xdr:nvSpPr>
            <xdr:cNvPr id="3074" name="Check Box 2" descr="勤務先同一&#10;"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233</xdr:col>
          <xdr:colOff>38100</xdr:colOff>
          <xdr:row>7</xdr:row>
          <xdr:rowOff>104775</xdr:rowOff>
        </xdr:to>
        <xdr:sp macro="" textlink="">
          <xdr:nvSpPr>
            <xdr:cNvPr id="3075" name="Check Box 3" descr="勤務先同一&#10;" hidden="1">
              <a:extLst>
                <a:ext uri="{63B3BB69-23CF-44E3-9099-C40C66FF867C}">
                  <a14:compatExt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104775</xdr:rowOff>
        </xdr:to>
        <xdr:sp macro="" textlink="">
          <xdr:nvSpPr>
            <xdr:cNvPr id="3076" name="Check Box 4" descr="勤務先同一&#10;"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104775</xdr:rowOff>
        </xdr:to>
        <xdr:sp macro="" textlink="">
          <xdr:nvSpPr>
            <xdr:cNvPr id="3077" name="Check Box 5" descr="勤務先同一&#10;" hidden="1">
              <a:extLst>
                <a:ext uri="{63B3BB69-23CF-44E3-9099-C40C66FF867C}">
                  <a14:compatExt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104775</xdr:rowOff>
        </xdr:to>
        <xdr:sp macro="" textlink="">
          <xdr:nvSpPr>
            <xdr:cNvPr id="3078" name="Check Box 6" descr="勤務先同一&#10;" hidden="1">
              <a:extLst>
                <a:ext uri="{63B3BB69-23CF-44E3-9099-C40C66FF867C}">
                  <a14:compatExt spid="_x0000_s3078"/>
                </a:ext>
                <a:ext uri="{FF2B5EF4-FFF2-40B4-BE49-F238E27FC236}">
                  <a16:creationId xmlns:a16="http://schemas.microsoft.com/office/drawing/2014/main" id="{00000000-0008-0000-05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76200</xdr:rowOff>
        </xdr:to>
        <xdr:sp macro="" textlink="">
          <xdr:nvSpPr>
            <xdr:cNvPr id="4097" name="Check Box 1" descr="勤務先同一&#10;"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235</xdr:col>
          <xdr:colOff>38100</xdr:colOff>
          <xdr:row>7</xdr:row>
          <xdr:rowOff>76200</xdr:rowOff>
        </xdr:to>
        <xdr:sp macro="" textlink="">
          <xdr:nvSpPr>
            <xdr:cNvPr id="4098" name="Check Box 2" descr="勤務先同一&#10;"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235</xdr:col>
          <xdr:colOff>38100</xdr:colOff>
          <xdr:row>7</xdr:row>
          <xdr:rowOff>76200</xdr:rowOff>
        </xdr:to>
        <xdr:sp macro="" textlink="">
          <xdr:nvSpPr>
            <xdr:cNvPr id="4099" name="Check Box 3" descr="勤務先同一&#10;"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76200</xdr:rowOff>
        </xdr:to>
        <xdr:sp macro="" textlink="">
          <xdr:nvSpPr>
            <xdr:cNvPr id="4100" name="Check Box 4" descr="勤務先同一&#10;"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76200</xdr:rowOff>
        </xdr:to>
        <xdr:sp macro="" textlink="">
          <xdr:nvSpPr>
            <xdr:cNvPr id="4101" name="Check Box 5" descr="勤務先同一&#10;"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76200</xdr:rowOff>
        </xdr:to>
        <xdr:sp macro="" textlink="">
          <xdr:nvSpPr>
            <xdr:cNvPr id="4102" name="Check Box 6" descr="勤務先同一&#10;" hidden="1">
              <a:extLst>
                <a:ext uri="{63B3BB69-23CF-44E3-9099-C40C66FF867C}">
                  <a14:compatExt spid="_x0000_s4102"/>
                </a:ext>
                <a:ext uri="{FF2B5EF4-FFF2-40B4-BE49-F238E27FC236}">
                  <a16:creationId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219075</xdr:colOff>
      <xdr:row>2</xdr:row>
      <xdr:rowOff>38100</xdr:rowOff>
    </xdr:from>
    <xdr:ext cx="6032421" cy="1122359"/>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219075" y="514350"/>
          <a:ext cx="6032421" cy="1122359"/>
        </a:xfrm>
        <a:prstGeom prst="rect">
          <a:avLst/>
        </a:prstGeom>
        <a:noFill/>
        <a:ln w="571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b="1">
              <a:solidFill>
                <a:srgbClr val="FF0000"/>
              </a:solidFill>
            </a:rPr>
            <a:t>※</a:t>
          </a:r>
          <a:r>
            <a:rPr kumimoji="1" lang="ja-JP" altLang="en-US" sz="2400" b="1">
              <a:solidFill>
                <a:srgbClr val="FF0000"/>
              </a:solidFill>
            </a:rPr>
            <a:t>ここには何も添付しないでください。</a:t>
          </a:r>
          <a:endParaRPr kumimoji="1" lang="en-US" altLang="ja-JP" sz="2400" b="1">
            <a:solidFill>
              <a:srgbClr val="FF0000"/>
            </a:solidFill>
          </a:endParaRPr>
        </a:p>
        <a:p>
          <a:r>
            <a:rPr kumimoji="1" lang="ja-JP" altLang="en-US" sz="2400" b="1">
              <a:solidFill>
                <a:srgbClr val="FF0000"/>
              </a:solidFill>
            </a:rPr>
            <a:t>　図面は別紙ＰＤＦで作成してください。</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6803</xdr:colOff>
      <xdr:row>15</xdr:row>
      <xdr:rowOff>10886</xdr:rowOff>
    </xdr:from>
    <xdr:to>
      <xdr:col>45</xdr:col>
      <xdr:colOff>6803</xdr:colOff>
      <xdr:row>15</xdr:row>
      <xdr:rowOff>10886</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bwMode="auto">
        <a:xfrm>
          <a:off x="121103" y="3042557"/>
          <a:ext cx="6885214"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18</xdr:row>
      <xdr:rowOff>0</xdr:rowOff>
    </xdr:from>
    <xdr:to>
      <xdr:col>45</xdr:col>
      <xdr:colOff>0</xdr:colOff>
      <xdr:row>18</xdr:row>
      <xdr:rowOff>0</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bwMode="auto">
        <a:xfrm>
          <a:off x="266700" y="30861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26</xdr:row>
      <xdr:rowOff>0</xdr:rowOff>
    </xdr:from>
    <xdr:to>
      <xdr:col>45</xdr:col>
      <xdr:colOff>0</xdr:colOff>
      <xdr:row>26</xdr:row>
      <xdr:rowOff>0</xdr:rowOff>
    </xdr:to>
    <xdr:cxnSp macro="">
      <xdr:nvCxnSpPr>
        <xdr:cNvPr id="4" name="直線コネクタ 3">
          <a:extLst>
            <a:ext uri="{FF2B5EF4-FFF2-40B4-BE49-F238E27FC236}">
              <a16:creationId xmlns:a16="http://schemas.microsoft.com/office/drawing/2014/main" id="{00000000-0008-0000-0900-000004000000}"/>
            </a:ext>
          </a:extLst>
        </xdr:cNvPr>
        <xdr:cNvCxnSpPr/>
      </xdr:nvCxnSpPr>
      <xdr:spPr bwMode="auto">
        <a:xfrm>
          <a:off x="266700" y="4457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34</xdr:row>
      <xdr:rowOff>0</xdr:rowOff>
    </xdr:from>
    <xdr:to>
      <xdr:col>45</xdr:col>
      <xdr:colOff>0</xdr:colOff>
      <xdr:row>34</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bwMode="auto">
        <a:xfrm>
          <a:off x="266700" y="58293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41</xdr:row>
      <xdr:rowOff>0</xdr:rowOff>
    </xdr:from>
    <xdr:to>
      <xdr:col>45</xdr:col>
      <xdr:colOff>0</xdr:colOff>
      <xdr:row>41</xdr:row>
      <xdr:rowOff>0</xdr:rowOff>
    </xdr:to>
    <xdr:cxnSp macro="">
      <xdr:nvCxnSpPr>
        <xdr:cNvPr id="6" name="直線コネクタ 5">
          <a:extLst>
            <a:ext uri="{FF2B5EF4-FFF2-40B4-BE49-F238E27FC236}">
              <a16:creationId xmlns:a16="http://schemas.microsoft.com/office/drawing/2014/main" id="{00000000-0008-0000-0900-000006000000}"/>
            </a:ext>
          </a:extLst>
        </xdr:cNvPr>
        <xdr:cNvCxnSpPr/>
      </xdr:nvCxnSpPr>
      <xdr:spPr bwMode="auto">
        <a:xfrm>
          <a:off x="266700" y="70294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63</xdr:row>
      <xdr:rowOff>0</xdr:rowOff>
    </xdr:from>
    <xdr:to>
      <xdr:col>45</xdr:col>
      <xdr:colOff>0</xdr:colOff>
      <xdr:row>63</xdr:row>
      <xdr:rowOff>1</xdr:rowOff>
    </xdr:to>
    <xdr:cxnSp macro="">
      <xdr:nvCxnSpPr>
        <xdr:cNvPr id="7" name="直線コネクタ 6">
          <a:extLst>
            <a:ext uri="{FF2B5EF4-FFF2-40B4-BE49-F238E27FC236}">
              <a16:creationId xmlns:a16="http://schemas.microsoft.com/office/drawing/2014/main" id="{00000000-0008-0000-0900-000007000000}"/>
            </a:ext>
          </a:extLst>
        </xdr:cNvPr>
        <xdr:cNvCxnSpPr/>
      </xdr:nvCxnSpPr>
      <xdr:spPr bwMode="auto">
        <a:xfrm flipV="1">
          <a:off x="266700" y="1080135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1361</xdr:colOff>
      <xdr:row>68</xdr:row>
      <xdr:rowOff>35378</xdr:rowOff>
    </xdr:from>
    <xdr:to>
      <xdr:col>45</xdr:col>
      <xdr:colOff>1361</xdr:colOff>
      <xdr:row>68</xdr:row>
      <xdr:rowOff>35379</xdr:rowOff>
    </xdr:to>
    <xdr:cxnSp macro="">
      <xdr:nvCxnSpPr>
        <xdr:cNvPr id="8" name="直線コネクタ 7">
          <a:extLst>
            <a:ext uri="{FF2B5EF4-FFF2-40B4-BE49-F238E27FC236}">
              <a16:creationId xmlns:a16="http://schemas.microsoft.com/office/drawing/2014/main" id="{00000000-0008-0000-0900-000008000000}"/>
            </a:ext>
          </a:extLst>
        </xdr:cNvPr>
        <xdr:cNvCxnSpPr/>
      </xdr:nvCxnSpPr>
      <xdr:spPr bwMode="auto">
        <a:xfrm flipV="1">
          <a:off x="115661" y="12107635"/>
          <a:ext cx="6885214"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76</xdr:row>
      <xdr:rowOff>0</xdr:rowOff>
    </xdr:from>
    <xdr:to>
      <xdr:col>45</xdr:col>
      <xdr:colOff>0</xdr:colOff>
      <xdr:row>76</xdr:row>
      <xdr:rowOff>1</xdr:rowOff>
    </xdr:to>
    <xdr:cxnSp macro="">
      <xdr:nvCxnSpPr>
        <xdr:cNvPr id="9" name="直線コネクタ 8">
          <a:extLst>
            <a:ext uri="{FF2B5EF4-FFF2-40B4-BE49-F238E27FC236}">
              <a16:creationId xmlns:a16="http://schemas.microsoft.com/office/drawing/2014/main" id="{00000000-0008-0000-0900-000009000000}"/>
            </a:ext>
          </a:extLst>
        </xdr:cNvPr>
        <xdr:cNvCxnSpPr/>
      </xdr:nvCxnSpPr>
      <xdr:spPr bwMode="auto">
        <a:xfrm flipV="1">
          <a:off x="266700" y="1303020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82</xdr:row>
      <xdr:rowOff>0</xdr:rowOff>
    </xdr:from>
    <xdr:to>
      <xdr:col>45</xdr:col>
      <xdr:colOff>0</xdr:colOff>
      <xdr:row>82</xdr:row>
      <xdr:rowOff>0</xdr:rowOff>
    </xdr:to>
    <xdr:cxnSp macro="">
      <xdr:nvCxnSpPr>
        <xdr:cNvPr id="10" name="直線コネクタ 9">
          <a:extLst>
            <a:ext uri="{FF2B5EF4-FFF2-40B4-BE49-F238E27FC236}">
              <a16:creationId xmlns:a16="http://schemas.microsoft.com/office/drawing/2014/main" id="{00000000-0008-0000-0900-00000A000000}"/>
            </a:ext>
          </a:extLst>
        </xdr:cNvPr>
        <xdr:cNvCxnSpPr/>
      </xdr:nvCxnSpPr>
      <xdr:spPr bwMode="auto">
        <a:xfrm>
          <a:off x="266700" y="140589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19050</xdr:colOff>
      <xdr:row>116</xdr:row>
      <xdr:rowOff>0</xdr:rowOff>
    </xdr:from>
    <xdr:to>
      <xdr:col>45</xdr:col>
      <xdr:colOff>19050</xdr:colOff>
      <xdr:row>116</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bwMode="auto">
        <a:xfrm>
          <a:off x="285750" y="198882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124</xdr:row>
      <xdr:rowOff>57978</xdr:rowOff>
    </xdr:from>
    <xdr:to>
      <xdr:col>45</xdr:col>
      <xdr:colOff>0</xdr:colOff>
      <xdr:row>124</xdr:row>
      <xdr:rowOff>57978</xdr:rowOff>
    </xdr:to>
    <xdr:cxnSp macro="">
      <xdr:nvCxnSpPr>
        <xdr:cNvPr id="12" name="直線コネクタ 11">
          <a:extLst>
            <a:ext uri="{FF2B5EF4-FFF2-40B4-BE49-F238E27FC236}">
              <a16:creationId xmlns:a16="http://schemas.microsoft.com/office/drawing/2014/main" id="{00000000-0008-0000-0900-00000C000000}"/>
            </a:ext>
          </a:extLst>
        </xdr:cNvPr>
        <xdr:cNvCxnSpPr/>
      </xdr:nvCxnSpPr>
      <xdr:spPr bwMode="auto">
        <a:xfrm>
          <a:off x="266700" y="21317778"/>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135</xdr:row>
      <xdr:rowOff>0</xdr:rowOff>
    </xdr:from>
    <xdr:to>
      <xdr:col>45</xdr:col>
      <xdr:colOff>0</xdr:colOff>
      <xdr:row>135</xdr:row>
      <xdr:rowOff>1</xdr:rowOff>
    </xdr:to>
    <xdr:cxnSp macro="">
      <xdr:nvCxnSpPr>
        <xdr:cNvPr id="13" name="直線コネクタ 12">
          <a:extLst>
            <a:ext uri="{FF2B5EF4-FFF2-40B4-BE49-F238E27FC236}">
              <a16:creationId xmlns:a16="http://schemas.microsoft.com/office/drawing/2014/main" id="{00000000-0008-0000-0900-00000D000000}"/>
            </a:ext>
          </a:extLst>
        </xdr:cNvPr>
        <xdr:cNvCxnSpPr/>
      </xdr:nvCxnSpPr>
      <xdr:spPr bwMode="auto">
        <a:xfrm flipV="1">
          <a:off x="266700" y="2314575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141</xdr:row>
      <xdr:rowOff>0</xdr:rowOff>
    </xdr:from>
    <xdr:to>
      <xdr:col>45</xdr:col>
      <xdr:colOff>0</xdr:colOff>
      <xdr:row>141</xdr:row>
      <xdr:rowOff>0</xdr:rowOff>
    </xdr:to>
    <xdr:cxnSp macro="">
      <xdr:nvCxnSpPr>
        <xdr:cNvPr id="14" name="直線コネクタ 13">
          <a:extLst>
            <a:ext uri="{FF2B5EF4-FFF2-40B4-BE49-F238E27FC236}">
              <a16:creationId xmlns:a16="http://schemas.microsoft.com/office/drawing/2014/main" id="{00000000-0008-0000-0900-00000E000000}"/>
            </a:ext>
          </a:extLst>
        </xdr:cNvPr>
        <xdr:cNvCxnSpPr/>
      </xdr:nvCxnSpPr>
      <xdr:spPr bwMode="auto">
        <a:xfrm>
          <a:off x="266700" y="241744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145</xdr:row>
      <xdr:rowOff>0</xdr:rowOff>
    </xdr:from>
    <xdr:to>
      <xdr:col>45</xdr:col>
      <xdr:colOff>0</xdr:colOff>
      <xdr:row>145</xdr:row>
      <xdr:rowOff>0</xdr:rowOff>
    </xdr:to>
    <xdr:cxnSp macro="">
      <xdr:nvCxnSpPr>
        <xdr:cNvPr id="15" name="直線コネクタ 14">
          <a:extLst>
            <a:ext uri="{FF2B5EF4-FFF2-40B4-BE49-F238E27FC236}">
              <a16:creationId xmlns:a16="http://schemas.microsoft.com/office/drawing/2014/main" id="{00000000-0008-0000-0900-00000F000000}"/>
            </a:ext>
          </a:extLst>
        </xdr:cNvPr>
        <xdr:cNvCxnSpPr/>
      </xdr:nvCxnSpPr>
      <xdr:spPr bwMode="auto">
        <a:xfrm>
          <a:off x="266700" y="248602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197</xdr:row>
      <xdr:rowOff>0</xdr:rowOff>
    </xdr:from>
    <xdr:to>
      <xdr:col>45</xdr:col>
      <xdr:colOff>0</xdr:colOff>
      <xdr:row>197</xdr:row>
      <xdr:rowOff>0</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bwMode="auto">
        <a:xfrm>
          <a:off x="266700" y="255460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52</xdr:col>
      <xdr:colOff>0</xdr:colOff>
      <xdr:row>129</xdr:row>
      <xdr:rowOff>0</xdr:rowOff>
    </xdr:from>
    <xdr:to>
      <xdr:col>52</xdr:col>
      <xdr:colOff>685800</xdr:colOff>
      <xdr:row>129</xdr:row>
      <xdr:rowOff>180000</xdr:rowOff>
    </xdr:to>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13868400" y="221170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52</xdr:col>
      <xdr:colOff>0</xdr:colOff>
      <xdr:row>130</xdr:row>
      <xdr:rowOff>0</xdr:rowOff>
    </xdr:from>
    <xdr:to>
      <xdr:col>52</xdr:col>
      <xdr:colOff>685800</xdr:colOff>
      <xdr:row>130</xdr:row>
      <xdr:rowOff>180000</xdr:rowOff>
    </xdr:to>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13868400" y="222885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52</xdr:col>
      <xdr:colOff>0</xdr:colOff>
      <xdr:row>131</xdr:row>
      <xdr:rowOff>0</xdr:rowOff>
    </xdr:from>
    <xdr:to>
      <xdr:col>52</xdr:col>
      <xdr:colOff>685800</xdr:colOff>
      <xdr:row>131</xdr:row>
      <xdr:rowOff>180000</xdr:rowOff>
    </xdr:to>
    <xdr:sp macro="" textlink="">
      <xdr:nvSpPr>
        <xdr:cNvPr id="19" name="テキスト ボックス 18">
          <a:extLst>
            <a:ext uri="{FF2B5EF4-FFF2-40B4-BE49-F238E27FC236}">
              <a16:creationId xmlns:a16="http://schemas.microsoft.com/office/drawing/2014/main" id="{00000000-0008-0000-0900-000013000000}"/>
            </a:ext>
          </a:extLst>
        </xdr:cNvPr>
        <xdr:cNvSpPr txBox="1"/>
      </xdr:nvSpPr>
      <xdr:spPr>
        <a:xfrm>
          <a:off x="13868400" y="224599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54</xdr:col>
      <xdr:colOff>0</xdr:colOff>
      <xdr:row>129</xdr:row>
      <xdr:rowOff>0</xdr:rowOff>
    </xdr:from>
    <xdr:to>
      <xdr:col>54</xdr:col>
      <xdr:colOff>685800</xdr:colOff>
      <xdr:row>129</xdr:row>
      <xdr:rowOff>180000</xdr:rowOff>
    </xdr:to>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14401800" y="221170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fLocksWithSheet="0"/>
  </xdr:twoCellAnchor>
  <xdr:twoCellAnchor>
    <xdr:from>
      <xdr:col>54</xdr:col>
      <xdr:colOff>0</xdr:colOff>
      <xdr:row>130</xdr:row>
      <xdr:rowOff>0</xdr:rowOff>
    </xdr:from>
    <xdr:to>
      <xdr:col>54</xdr:col>
      <xdr:colOff>685800</xdr:colOff>
      <xdr:row>130</xdr:row>
      <xdr:rowOff>180000</xdr:rowOff>
    </xdr:to>
    <xdr:sp macro="" textlink="">
      <xdr:nvSpPr>
        <xdr:cNvPr id="21" name="テキスト ボックス 20">
          <a:extLst>
            <a:ext uri="{FF2B5EF4-FFF2-40B4-BE49-F238E27FC236}">
              <a16:creationId xmlns:a16="http://schemas.microsoft.com/office/drawing/2014/main" id="{00000000-0008-0000-0900-000015000000}"/>
            </a:ext>
          </a:extLst>
        </xdr:cNvPr>
        <xdr:cNvSpPr txBox="1"/>
      </xdr:nvSpPr>
      <xdr:spPr>
        <a:xfrm>
          <a:off x="14401800" y="222885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xdr:twoCellAnchor>
  <xdr:twoCellAnchor>
    <xdr:from>
      <xdr:col>54</xdr:col>
      <xdr:colOff>0</xdr:colOff>
      <xdr:row>131</xdr:row>
      <xdr:rowOff>0</xdr:rowOff>
    </xdr:from>
    <xdr:to>
      <xdr:col>54</xdr:col>
      <xdr:colOff>685800</xdr:colOff>
      <xdr:row>131</xdr:row>
      <xdr:rowOff>180000</xdr:rowOff>
    </xdr:to>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14401800" y="224599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xdr:twoCellAnchor>
  <xdr:twoCellAnchor>
    <xdr:from>
      <xdr:col>54</xdr:col>
      <xdr:colOff>0</xdr:colOff>
      <xdr:row>132</xdr:row>
      <xdr:rowOff>0</xdr:rowOff>
    </xdr:from>
    <xdr:to>
      <xdr:col>54</xdr:col>
      <xdr:colOff>685800</xdr:colOff>
      <xdr:row>132</xdr:row>
      <xdr:rowOff>180000</xdr:rowOff>
    </xdr:to>
    <xdr:sp macro="" textlink="">
      <xdr:nvSpPr>
        <xdr:cNvPr id="23" name="テキスト ボックス 22">
          <a:extLst>
            <a:ext uri="{FF2B5EF4-FFF2-40B4-BE49-F238E27FC236}">
              <a16:creationId xmlns:a16="http://schemas.microsoft.com/office/drawing/2014/main" id="{00000000-0008-0000-0900-000017000000}"/>
            </a:ext>
          </a:extLst>
        </xdr:cNvPr>
        <xdr:cNvSpPr txBox="1"/>
      </xdr:nvSpPr>
      <xdr:spPr>
        <a:xfrm>
          <a:off x="14401800" y="226314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行目削除</a:t>
          </a:r>
        </a:p>
      </xdr:txBody>
    </xdr:sp>
    <xdr:clientData/>
  </xdr:twoCellAnchor>
  <xdr:oneCellAnchor>
    <xdr:from>
      <xdr:col>48</xdr:col>
      <xdr:colOff>0</xdr:colOff>
      <xdr:row>1</xdr:row>
      <xdr:rowOff>171450</xdr:rowOff>
    </xdr:from>
    <xdr:ext cx="3877985" cy="1422954"/>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7381875" y="3810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xdr:col>
      <xdr:colOff>309</xdr:colOff>
      <xdr:row>31</xdr:row>
      <xdr:rowOff>66792</xdr:rowOff>
    </xdr:from>
    <xdr:to>
      <xdr:col>5</xdr:col>
      <xdr:colOff>3504</xdr:colOff>
      <xdr:row>32</xdr:row>
      <xdr:rowOff>3727</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562284" y="5334117"/>
          <a:ext cx="155595" cy="146485"/>
        </a:xfrm>
        <a:prstGeom prst="rect">
          <a:avLst/>
        </a:prstGeom>
        <a:noFill/>
        <a:ln w="317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800" b="0">
            <a:solidFill>
              <a:schemeClr val="dk1">
                <a:lumMod val="100000"/>
              </a:schemeClr>
            </a:solidFill>
            <a:latin typeface="+mn-lt"/>
            <a:ea typeface="+mn-ea"/>
            <a:cs typeface="+mn-cs"/>
          </a:endParaRPr>
        </a:p>
      </xdr:txBody>
    </xdr:sp>
    <xdr:clientData/>
  </xdr:twoCellAnchor>
  <xdr:twoCellAnchor>
    <xdr:from>
      <xdr:col>15</xdr:col>
      <xdr:colOff>309</xdr:colOff>
      <xdr:row>31</xdr:row>
      <xdr:rowOff>66792</xdr:rowOff>
    </xdr:from>
    <xdr:to>
      <xdr:col>16</xdr:col>
      <xdr:colOff>3504</xdr:colOff>
      <xdr:row>32</xdr:row>
      <xdr:rowOff>3727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000809" y="5381742"/>
          <a:ext cx="269895" cy="1083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24</xdr:col>
      <xdr:colOff>0</xdr:colOff>
      <xdr:row>31</xdr:row>
      <xdr:rowOff>66792</xdr:rowOff>
    </xdr:from>
    <xdr:to>
      <xdr:col>25</xdr:col>
      <xdr:colOff>3195</xdr:colOff>
      <xdr:row>32</xdr:row>
      <xdr:rowOff>3727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6400800" y="5381742"/>
          <a:ext cx="269895" cy="1083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308</xdr:colOff>
      <xdr:row>73</xdr:row>
      <xdr:rowOff>66984</xdr:rowOff>
    </xdr:from>
    <xdr:to>
      <xdr:col>17</xdr:col>
      <xdr:colOff>3504</xdr:colOff>
      <xdr:row>73</xdr:row>
      <xdr:rowOff>210984</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267508" y="12582834"/>
          <a:ext cx="269896"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22</xdr:col>
      <xdr:colOff>308</xdr:colOff>
      <xdr:row>73</xdr:row>
      <xdr:rowOff>66984</xdr:rowOff>
    </xdr:from>
    <xdr:to>
      <xdr:col>23</xdr:col>
      <xdr:colOff>3504</xdr:colOff>
      <xdr:row>73</xdr:row>
      <xdr:rowOff>210984</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5867708" y="12582834"/>
          <a:ext cx="269896"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308</xdr:colOff>
      <xdr:row>75</xdr:row>
      <xdr:rowOff>75267</xdr:rowOff>
    </xdr:from>
    <xdr:to>
      <xdr:col>17</xdr:col>
      <xdr:colOff>3504</xdr:colOff>
      <xdr:row>76</xdr:row>
      <xdr:rowOff>3919</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4267508" y="129340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0">
            <a:solidFill>
              <a:schemeClr val="dk1">
                <a:lumMod val="100000"/>
              </a:schemeClr>
            </a:solidFill>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22</xdr:col>
      <xdr:colOff>308</xdr:colOff>
      <xdr:row>75</xdr:row>
      <xdr:rowOff>75267</xdr:rowOff>
    </xdr:from>
    <xdr:to>
      <xdr:col>23</xdr:col>
      <xdr:colOff>3504</xdr:colOff>
      <xdr:row>76</xdr:row>
      <xdr:rowOff>3919</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867708" y="129340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13</xdr:col>
      <xdr:colOff>308</xdr:colOff>
      <xdr:row>80</xdr:row>
      <xdr:rowOff>75267</xdr:rowOff>
    </xdr:from>
    <xdr:to>
      <xdr:col>14</xdr:col>
      <xdr:colOff>3504</xdr:colOff>
      <xdr:row>81</xdr:row>
      <xdr:rowOff>3919</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3467408" y="1379126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32</xdr:col>
      <xdr:colOff>308</xdr:colOff>
      <xdr:row>80</xdr:row>
      <xdr:rowOff>75267</xdr:rowOff>
    </xdr:from>
    <xdr:to>
      <xdr:col>33</xdr:col>
      <xdr:colOff>3504</xdr:colOff>
      <xdr:row>81</xdr:row>
      <xdr:rowOff>3919</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8534708" y="1379126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21</xdr:col>
      <xdr:colOff>308</xdr:colOff>
      <xdr:row>81</xdr:row>
      <xdr:rowOff>74545</xdr:rowOff>
    </xdr:from>
    <xdr:to>
      <xdr:col>22</xdr:col>
      <xdr:colOff>3503</xdr:colOff>
      <xdr:row>82</xdr:row>
      <xdr:rowOff>3197</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5601008" y="13961995"/>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25</xdr:col>
      <xdr:colOff>308</xdr:colOff>
      <xdr:row>81</xdr:row>
      <xdr:rowOff>75267</xdr:rowOff>
    </xdr:from>
    <xdr:to>
      <xdr:col>26</xdr:col>
      <xdr:colOff>3504</xdr:colOff>
      <xdr:row>82</xdr:row>
      <xdr:rowOff>3919</xdr:rowOff>
    </xdr:to>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667808" y="139627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119</xdr:row>
      <xdr:rowOff>65742</xdr:rowOff>
    </xdr:from>
    <xdr:to>
      <xdr:col>5</xdr:col>
      <xdr:colOff>3504</xdr:colOff>
      <xdr:row>119</xdr:row>
      <xdr:rowOff>209742</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067109" y="20468292"/>
          <a:ext cx="269895"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120</xdr:row>
      <xdr:rowOff>75267</xdr:rowOff>
    </xdr:from>
    <xdr:to>
      <xdr:col>5</xdr:col>
      <xdr:colOff>3504</xdr:colOff>
      <xdr:row>121</xdr:row>
      <xdr:rowOff>3919</xdr:rowOff>
    </xdr:to>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flipH="1">
          <a:off x="1067109" y="20649267"/>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119</xdr:row>
      <xdr:rowOff>66792</xdr:rowOff>
    </xdr:from>
    <xdr:to>
      <xdr:col>24</xdr:col>
      <xdr:colOff>3505</xdr:colOff>
      <xdr:row>119</xdr:row>
      <xdr:rowOff>210793</xdr:rowOff>
    </xdr:to>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6134409" y="20469342"/>
          <a:ext cx="269896" cy="105901"/>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122</xdr:row>
      <xdr:rowOff>75267</xdr:rowOff>
    </xdr:from>
    <xdr:to>
      <xdr:col>5</xdr:col>
      <xdr:colOff>3504</xdr:colOff>
      <xdr:row>123</xdr:row>
      <xdr:rowOff>3920</xdr:rowOff>
    </xdr:to>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1067109" y="20992167"/>
          <a:ext cx="269895" cy="100103"/>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123</xdr:row>
      <xdr:rowOff>75267</xdr:rowOff>
    </xdr:from>
    <xdr:to>
      <xdr:col>5</xdr:col>
      <xdr:colOff>3504</xdr:colOff>
      <xdr:row>124</xdr:row>
      <xdr:rowOff>3919</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1067109" y="21163617"/>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124</xdr:row>
      <xdr:rowOff>66792</xdr:rowOff>
    </xdr:from>
    <xdr:to>
      <xdr:col>5</xdr:col>
      <xdr:colOff>3504</xdr:colOff>
      <xdr:row>124</xdr:row>
      <xdr:rowOff>210792</xdr:rowOff>
    </xdr:to>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1067109" y="21326592"/>
          <a:ext cx="269895"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122</xdr:row>
      <xdr:rowOff>75075</xdr:rowOff>
    </xdr:from>
    <xdr:to>
      <xdr:col>24</xdr:col>
      <xdr:colOff>3505</xdr:colOff>
      <xdr:row>123</xdr:row>
      <xdr:rowOff>3727</xdr:rowOff>
    </xdr:to>
    <xdr:sp macro="" textlink="">
      <xdr:nvSpPr>
        <xdr:cNvPr id="19" name="テキスト ボックス 18">
          <a:extLst>
            <a:ext uri="{FF2B5EF4-FFF2-40B4-BE49-F238E27FC236}">
              <a16:creationId xmlns:a16="http://schemas.microsoft.com/office/drawing/2014/main" id="{00000000-0008-0000-0A00-000013000000}"/>
            </a:ext>
          </a:extLst>
        </xdr:cNvPr>
        <xdr:cNvSpPr txBox="1"/>
      </xdr:nvSpPr>
      <xdr:spPr>
        <a:xfrm>
          <a:off x="6134409" y="20991975"/>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123</xdr:row>
      <xdr:rowOff>75075</xdr:rowOff>
    </xdr:from>
    <xdr:to>
      <xdr:col>24</xdr:col>
      <xdr:colOff>3505</xdr:colOff>
      <xdr:row>124</xdr:row>
      <xdr:rowOff>3727</xdr:rowOff>
    </xdr:to>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6134409" y="21163425"/>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35</xdr:row>
      <xdr:rowOff>65550</xdr:rowOff>
    </xdr:from>
    <xdr:to>
      <xdr:col>13</xdr:col>
      <xdr:colOff>2070</xdr:colOff>
      <xdr:row>36</xdr:row>
      <xdr:rowOff>2485</xdr:rowOff>
    </xdr:to>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1768454" y="5866275"/>
          <a:ext cx="167191" cy="1464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143288</xdr:colOff>
      <xdr:row>35</xdr:row>
      <xdr:rowOff>56025</xdr:rowOff>
    </xdr:from>
    <xdr:to>
      <xdr:col>17</xdr:col>
      <xdr:colOff>146484</xdr:colOff>
      <xdr:row>35</xdr:row>
      <xdr:rowOff>202510</xdr:rowOff>
    </xdr:to>
    <xdr:sp macro="" textlink="">
      <xdr:nvSpPr>
        <xdr:cNvPr id="22" name="テキスト ボックス 21">
          <a:extLst>
            <a:ext uri="{FF2B5EF4-FFF2-40B4-BE49-F238E27FC236}">
              <a16:creationId xmlns:a16="http://schemas.microsoft.com/office/drawing/2014/main" id="{00000000-0008-0000-0A00-000016000000}"/>
            </a:ext>
          </a:extLst>
        </xdr:cNvPr>
        <xdr:cNvSpPr txBox="1"/>
      </xdr:nvSpPr>
      <xdr:spPr>
        <a:xfrm>
          <a:off x="2534063" y="5856750"/>
          <a:ext cx="155596" cy="1464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36</xdr:row>
      <xdr:rowOff>59751</xdr:rowOff>
    </xdr:from>
    <xdr:to>
      <xdr:col>13</xdr:col>
      <xdr:colOff>2070</xdr:colOff>
      <xdr:row>36</xdr:row>
      <xdr:rowOff>203751</xdr:rowOff>
    </xdr:to>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3073379" y="623195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17</xdr:col>
      <xdr:colOff>413</xdr:colOff>
      <xdr:row>36</xdr:row>
      <xdr:rowOff>59751</xdr:rowOff>
    </xdr:from>
    <xdr:to>
      <xdr:col>18</xdr:col>
      <xdr:colOff>3609</xdr:colOff>
      <xdr:row>36</xdr:row>
      <xdr:rowOff>203751</xdr:rowOff>
    </xdr:to>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2543588" y="6070026"/>
          <a:ext cx="155596" cy="1440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43</xdr:row>
      <xdr:rowOff>59751</xdr:rowOff>
    </xdr:from>
    <xdr:to>
      <xdr:col>13</xdr:col>
      <xdr:colOff>2070</xdr:colOff>
      <xdr:row>43</xdr:row>
      <xdr:rowOff>203751</xdr:rowOff>
    </xdr:to>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3073379" y="743210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17</xdr:col>
      <xdr:colOff>1242</xdr:colOff>
      <xdr:row>43</xdr:row>
      <xdr:rowOff>59751</xdr:rowOff>
    </xdr:from>
    <xdr:to>
      <xdr:col>18</xdr:col>
      <xdr:colOff>4438</xdr:colOff>
      <xdr:row>43</xdr:row>
      <xdr:rowOff>203751</xdr:rowOff>
    </xdr:to>
    <xdr:sp macro="" textlink="">
      <xdr:nvSpPr>
        <xdr:cNvPr id="26" name="テキスト ボックス 25">
          <a:extLst>
            <a:ext uri="{FF2B5EF4-FFF2-40B4-BE49-F238E27FC236}">
              <a16:creationId xmlns:a16="http://schemas.microsoft.com/office/drawing/2014/main" id="{00000000-0008-0000-0A00-00001A000000}"/>
            </a:ext>
          </a:extLst>
        </xdr:cNvPr>
        <xdr:cNvSpPr txBox="1"/>
      </xdr:nvSpPr>
      <xdr:spPr>
        <a:xfrm>
          <a:off x="4535142" y="7432101"/>
          <a:ext cx="269896"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44</xdr:row>
      <xdr:rowOff>59751</xdr:rowOff>
    </xdr:from>
    <xdr:to>
      <xdr:col>13</xdr:col>
      <xdr:colOff>2070</xdr:colOff>
      <xdr:row>44</xdr:row>
      <xdr:rowOff>203751</xdr:rowOff>
    </xdr:to>
    <xdr:sp macro="" textlink="">
      <xdr:nvSpPr>
        <xdr:cNvPr id="27" name="テキスト ボックス 26">
          <a:extLst>
            <a:ext uri="{FF2B5EF4-FFF2-40B4-BE49-F238E27FC236}">
              <a16:creationId xmlns:a16="http://schemas.microsoft.com/office/drawing/2014/main" id="{00000000-0008-0000-0A00-00001B000000}"/>
            </a:ext>
          </a:extLst>
        </xdr:cNvPr>
        <xdr:cNvSpPr txBox="1"/>
      </xdr:nvSpPr>
      <xdr:spPr>
        <a:xfrm>
          <a:off x="3073379" y="760355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xdr:col>
      <xdr:colOff>0</xdr:colOff>
      <xdr:row>8</xdr:row>
      <xdr:rowOff>0</xdr:rowOff>
    </xdr:from>
    <xdr:to>
      <xdr:col>45</xdr:col>
      <xdr:colOff>0</xdr:colOff>
      <xdr:row>8</xdr:row>
      <xdr:rowOff>0</xdr:rowOff>
    </xdr:to>
    <xdr:cxnSp macro="">
      <xdr:nvCxnSpPr>
        <xdr:cNvPr id="28" name="直線コネクタ 27">
          <a:extLst>
            <a:ext uri="{FF2B5EF4-FFF2-40B4-BE49-F238E27FC236}">
              <a16:creationId xmlns:a16="http://schemas.microsoft.com/office/drawing/2014/main" id="{00000000-0008-0000-0A00-00001C000000}"/>
            </a:ext>
          </a:extLst>
        </xdr:cNvPr>
        <xdr:cNvCxnSpPr/>
      </xdr:nvCxnSpPr>
      <xdr:spPr bwMode="auto">
        <a:xfrm>
          <a:off x="266700" y="13716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15</xdr:row>
      <xdr:rowOff>0</xdr:rowOff>
    </xdr:from>
    <xdr:to>
      <xdr:col>45</xdr:col>
      <xdr:colOff>0</xdr:colOff>
      <xdr:row>15</xdr:row>
      <xdr:rowOff>0</xdr:rowOff>
    </xdr:to>
    <xdr:cxnSp macro="">
      <xdr:nvCxnSpPr>
        <xdr:cNvPr id="29" name="直線コネクタ 28">
          <a:extLst>
            <a:ext uri="{FF2B5EF4-FFF2-40B4-BE49-F238E27FC236}">
              <a16:creationId xmlns:a16="http://schemas.microsoft.com/office/drawing/2014/main" id="{00000000-0008-0000-0A00-00001D000000}"/>
            </a:ext>
          </a:extLst>
        </xdr:cNvPr>
        <xdr:cNvCxnSpPr/>
      </xdr:nvCxnSpPr>
      <xdr:spPr bwMode="auto">
        <a:xfrm>
          <a:off x="266700" y="25717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22</xdr:row>
      <xdr:rowOff>0</xdr:rowOff>
    </xdr:from>
    <xdr:to>
      <xdr:col>45</xdr:col>
      <xdr:colOff>0</xdr:colOff>
      <xdr:row>22</xdr:row>
      <xdr:rowOff>0</xdr:rowOff>
    </xdr:to>
    <xdr:cxnSp macro="">
      <xdr:nvCxnSpPr>
        <xdr:cNvPr id="30" name="直線コネクタ 29">
          <a:extLst>
            <a:ext uri="{FF2B5EF4-FFF2-40B4-BE49-F238E27FC236}">
              <a16:creationId xmlns:a16="http://schemas.microsoft.com/office/drawing/2014/main" id="{00000000-0008-0000-0A00-00001E000000}"/>
            </a:ext>
          </a:extLst>
        </xdr:cNvPr>
        <xdr:cNvCxnSpPr/>
      </xdr:nvCxnSpPr>
      <xdr:spPr bwMode="auto">
        <a:xfrm>
          <a:off x="266700" y="37719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29</xdr:row>
      <xdr:rowOff>0</xdr:rowOff>
    </xdr:from>
    <xdr:to>
      <xdr:col>45</xdr:col>
      <xdr:colOff>0</xdr:colOff>
      <xdr:row>29</xdr:row>
      <xdr:rowOff>0</xdr:rowOff>
    </xdr:to>
    <xdr:cxnSp macro="">
      <xdr:nvCxnSpPr>
        <xdr:cNvPr id="31" name="直線コネクタ 30">
          <a:extLst>
            <a:ext uri="{FF2B5EF4-FFF2-40B4-BE49-F238E27FC236}">
              <a16:creationId xmlns:a16="http://schemas.microsoft.com/office/drawing/2014/main" id="{00000000-0008-0000-0A00-00001F000000}"/>
            </a:ext>
          </a:extLst>
        </xdr:cNvPr>
        <xdr:cNvCxnSpPr/>
      </xdr:nvCxnSpPr>
      <xdr:spPr bwMode="auto">
        <a:xfrm>
          <a:off x="266700" y="49720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32</xdr:row>
      <xdr:rowOff>57978</xdr:rowOff>
    </xdr:from>
    <xdr:to>
      <xdr:col>45</xdr:col>
      <xdr:colOff>0</xdr:colOff>
      <xdr:row>32</xdr:row>
      <xdr:rowOff>57978</xdr:rowOff>
    </xdr:to>
    <xdr:cxnSp macro="">
      <xdr:nvCxnSpPr>
        <xdr:cNvPr id="32" name="直線コネクタ 31">
          <a:extLst>
            <a:ext uri="{FF2B5EF4-FFF2-40B4-BE49-F238E27FC236}">
              <a16:creationId xmlns:a16="http://schemas.microsoft.com/office/drawing/2014/main" id="{00000000-0008-0000-0A00-000020000000}"/>
            </a:ext>
          </a:extLst>
        </xdr:cNvPr>
        <xdr:cNvCxnSpPr/>
      </xdr:nvCxnSpPr>
      <xdr:spPr bwMode="auto">
        <a:xfrm>
          <a:off x="266700" y="5544378"/>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46</xdr:row>
      <xdr:rowOff>0</xdr:rowOff>
    </xdr:from>
    <xdr:to>
      <xdr:col>45</xdr:col>
      <xdr:colOff>0</xdr:colOff>
      <xdr:row>46</xdr:row>
      <xdr:rowOff>0</xdr:rowOff>
    </xdr:to>
    <xdr:cxnSp macro="">
      <xdr:nvCxnSpPr>
        <xdr:cNvPr id="33" name="直線コネクタ 32">
          <a:extLst>
            <a:ext uri="{FF2B5EF4-FFF2-40B4-BE49-F238E27FC236}">
              <a16:creationId xmlns:a16="http://schemas.microsoft.com/office/drawing/2014/main" id="{00000000-0008-0000-0A00-000021000000}"/>
            </a:ext>
          </a:extLst>
        </xdr:cNvPr>
        <xdr:cNvCxnSpPr/>
      </xdr:nvCxnSpPr>
      <xdr:spPr bwMode="auto">
        <a:xfrm>
          <a:off x="266700" y="7886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64</xdr:row>
      <xdr:rowOff>0</xdr:rowOff>
    </xdr:from>
    <xdr:to>
      <xdr:col>45</xdr:col>
      <xdr:colOff>0</xdr:colOff>
      <xdr:row>64</xdr:row>
      <xdr:rowOff>0</xdr:rowOff>
    </xdr:to>
    <xdr:cxnSp macro="">
      <xdr:nvCxnSpPr>
        <xdr:cNvPr id="34" name="直線コネクタ 33">
          <a:extLst>
            <a:ext uri="{FF2B5EF4-FFF2-40B4-BE49-F238E27FC236}">
              <a16:creationId xmlns:a16="http://schemas.microsoft.com/office/drawing/2014/main" id="{00000000-0008-0000-0A00-000022000000}"/>
            </a:ext>
          </a:extLst>
        </xdr:cNvPr>
        <xdr:cNvCxnSpPr/>
      </xdr:nvCxnSpPr>
      <xdr:spPr bwMode="auto">
        <a:xfrm>
          <a:off x="266700" y="109728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70</xdr:row>
      <xdr:rowOff>0</xdr:rowOff>
    </xdr:from>
    <xdr:to>
      <xdr:col>45</xdr:col>
      <xdr:colOff>0</xdr:colOff>
      <xdr:row>70</xdr:row>
      <xdr:rowOff>0</xdr:rowOff>
    </xdr:to>
    <xdr:cxnSp macro="">
      <xdr:nvCxnSpPr>
        <xdr:cNvPr id="35" name="直線コネクタ 34">
          <a:extLst>
            <a:ext uri="{FF2B5EF4-FFF2-40B4-BE49-F238E27FC236}">
              <a16:creationId xmlns:a16="http://schemas.microsoft.com/office/drawing/2014/main" id="{00000000-0008-0000-0A00-000023000000}"/>
            </a:ext>
          </a:extLst>
        </xdr:cNvPr>
        <xdr:cNvCxnSpPr/>
      </xdr:nvCxnSpPr>
      <xdr:spPr bwMode="auto">
        <a:xfrm>
          <a:off x="266700" y="120015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28575</xdr:colOff>
      <xdr:row>77</xdr:row>
      <xdr:rowOff>0</xdr:rowOff>
    </xdr:from>
    <xdr:to>
      <xdr:col>45</xdr:col>
      <xdr:colOff>28575</xdr:colOff>
      <xdr:row>77</xdr:row>
      <xdr:rowOff>1</xdr:rowOff>
    </xdr:to>
    <xdr:cxnSp macro="">
      <xdr:nvCxnSpPr>
        <xdr:cNvPr id="36" name="直線コネクタ 35">
          <a:extLst>
            <a:ext uri="{FF2B5EF4-FFF2-40B4-BE49-F238E27FC236}">
              <a16:creationId xmlns:a16="http://schemas.microsoft.com/office/drawing/2014/main" id="{00000000-0008-0000-0A00-000024000000}"/>
            </a:ext>
          </a:extLst>
        </xdr:cNvPr>
        <xdr:cNvCxnSpPr/>
      </xdr:nvCxnSpPr>
      <xdr:spPr bwMode="auto">
        <a:xfrm flipV="1">
          <a:off x="133350" y="12372975"/>
          <a:ext cx="67056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83</xdr:row>
      <xdr:rowOff>0</xdr:rowOff>
    </xdr:from>
    <xdr:to>
      <xdr:col>45</xdr:col>
      <xdr:colOff>0</xdr:colOff>
      <xdr:row>83</xdr:row>
      <xdr:rowOff>0</xdr:rowOff>
    </xdr:to>
    <xdr:cxnSp macro="">
      <xdr:nvCxnSpPr>
        <xdr:cNvPr id="37" name="直線コネクタ 36">
          <a:extLst>
            <a:ext uri="{FF2B5EF4-FFF2-40B4-BE49-F238E27FC236}">
              <a16:creationId xmlns:a16="http://schemas.microsoft.com/office/drawing/2014/main" id="{00000000-0008-0000-0A00-000025000000}"/>
            </a:ext>
          </a:extLst>
        </xdr:cNvPr>
        <xdr:cNvCxnSpPr/>
      </xdr:nvCxnSpPr>
      <xdr:spPr bwMode="auto">
        <a:xfrm>
          <a:off x="266700" y="142303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116</xdr:row>
      <xdr:rowOff>0</xdr:rowOff>
    </xdr:from>
    <xdr:to>
      <xdr:col>45</xdr:col>
      <xdr:colOff>0</xdr:colOff>
      <xdr:row>116</xdr:row>
      <xdr:rowOff>0</xdr:rowOff>
    </xdr:to>
    <xdr:cxnSp macro="">
      <xdr:nvCxnSpPr>
        <xdr:cNvPr id="38" name="直線コネクタ 37">
          <a:extLst>
            <a:ext uri="{FF2B5EF4-FFF2-40B4-BE49-F238E27FC236}">
              <a16:creationId xmlns:a16="http://schemas.microsoft.com/office/drawing/2014/main" id="{00000000-0008-0000-0A00-000026000000}"/>
            </a:ext>
          </a:extLst>
        </xdr:cNvPr>
        <xdr:cNvCxnSpPr/>
      </xdr:nvCxnSpPr>
      <xdr:spPr bwMode="auto">
        <a:xfrm>
          <a:off x="266700" y="198882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126</xdr:row>
      <xdr:rowOff>0</xdr:rowOff>
    </xdr:from>
    <xdr:to>
      <xdr:col>45</xdr:col>
      <xdr:colOff>0</xdr:colOff>
      <xdr:row>126</xdr:row>
      <xdr:rowOff>0</xdr:rowOff>
    </xdr:to>
    <xdr:cxnSp macro="">
      <xdr:nvCxnSpPr>
        <xdr:cNvPr id="39" name="直線コネクタ 38">
          <a:extLst>
            <a:ext uri="{FF2B5EF4-FFF2-40B4-BE49-F238E27FC236}">
              <a16:creationId xmlns:a16="http://schemas.microsoft.com/office/drawing/2014/main" id="{00000000-0008-0000-0A00-000027000000}"/>
            </a:ext>
          </a:extLst>
        </xdr:cNvPr>
        <xdr:cNvCxnSpPr/>
      </xdr:nvCxnSpPr>
      <xdr:spPr bwMode="auto">
        <a:xfrm>
          <a:off x="266700" y="21602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130</xdr:row>
      <xdr:rowOff>0</xdr:rowOff>
    </xdr:from>
    <xdr:to>
      <xdr:col>45</xdr:col>
      <xdr:colOff>0</xdr:colOff>
      <xdr:row>130</xdr:row>
      <xdr:rowOff>0</xdr:rowOff>
    </xdr:to>
    <xdr:cxnSp macro="">
      <xdr:nvCxnSpPr>
        <xdr:cNvPr id="40" name="直線コネクタ 39">
          <a:extLst>
            <a:ext uri="{FF2B5EF4-FFF2-40B4-BE49-F238E27FC236}">
              <a16:creationId xmlns:a16="http://schemas.microsoft.com/office/drawing/2014/main" id="{00000000-0008-0000-0A00-000028000000}"/>
            </a:ext>
          </a:extLst>
        </xdr:cNvPr>
        <xdr:cNvCxnSpPr/>
      </xdr:nvCxnSpPr>
      <xdr:spPr bwMode="auto">
        <a:xfrm>
          <a:off x="104775" y="20193000"/>
          <a:ext cx="67056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47</xdr:col>
      <xdr:colOff>1</xdr:colOff>
      <xdr:row>38</xdr:row>
      <xdr:rowOff>0</xdr:rowOff>
    </xdr:from>
    <xdr:to>
      <xdr:col>48</xdr:col>
      <xdr:colOff>0</xdr:colOff>
      <xdr:row>39</xdr:row>
      <xdr:rowOff>0</xdr:rowOff>
    </xdr:to>
    <xdr:sp macro="" textlink="">
      <xdr:nvSpPr>
        <xdr:cNvPr id="41" name="テキスト ボックス 40">
          <a:extLst>
            <a:ext uri="{FF2B5EF4-FFF2-40B4-BE49-F238E27FC236}">
              <a16:creationId xmlns:a16="http://schemas.microsoft.com/office/drawing/2014/main" id="{00000000-0008-0000-0A00-000029000000}"/>
            </a:ext>
          </a:extLst>
        </xdr:cNvPr>
        <xdr:cNvSpPr txBox="1"/>
      </xdr:nvSpPr>
      <xdr:spPr>
        <a:xfrm>
          <a:off x="12534901" y="6515100"/>
          <a:ext cx="266699"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３行目　追加</a:t>
          </a:r>
        </a:p>
      </xdr:txBody>
    </xdr:sp>
    <xdr:clientData/>
  </xdr:twoCellAnchor>
  <xdr:twoCellAnchor>
    <xdr:from>
      <xdr:col>47</xdr:col>
      <xdr:colOff>1</xdr:colOff>
      <xdr:row>39</xdr:row>
      <xdr:rowOff>0</xdr:rowOff>
    </xdr:from>
    <xdr:to>
      <xdr:col>48</xdr:col>
      <xdr:colOff>0</xdr:colOff>
      <xdr:row>40</xdr:row>
      <xdr:rowOff>0</xdr:rowOff>
    </xdr:to>
    <xdr:sp macro="" textlink="">
      <xdr:nvSpPr>
        <xdr:cNvPr id="42" name="テキスト ボックス 41">
          <a:extLst>
            <a:ext uri="{FF2B5EF4-FFF2-40B4-BE49-F238E27FC236}">
              <a16:creationId xmlns:a16="http://schemas.microsoft.com/office/drawing/2014/main" id="{00000000-0008-0000-0A00-00002A000000}"/>
            </a:ext>
          </a:extLst>
        </xdr:cNvPr>
        <xdr:cNvSpPr txBox="1"/>
      </xdr:nvSpPr>
      <xdr:spPr>
        <a:xfrm>
          <a:off x="12534901" y="6686550"/>
          <a:ext cx="266699"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４行目　追加</a:t>
          </a:r>
        </a:p>
      </xdr:txBody>
    </xdr:sp>
    <xdr:clientData/>
  </xdr:twoCellAnchor>
  <xdr:twoCellAnchor>
    <xdr:from>
      <xdr:col>49</xdr:col>
      <xdr:colOff>0</xdr:colOff>
      <xdr:row>38</xdr:row>
      <xdr:rowOff>0</xdr:rowOff>
    </xdr:from>
    <xdr:to>
      <xdr:col>51</xdr:col>
      <xdr:colOff>0</xdr:colOff>
      <xdr:row>39</xdr:row>
      <xdr:rowOff>0</xdr:rowOff>
    </xdr:to>
    <xdr:sp macro="" textlink="">
      <xdr:nvSpPr>
        <xdr:cNvPr id="43" name="テキスト ボックス 42">
          <a:extLst>
            <a:ext uri="{FF2B5EF4-FFF2-40B4-BE49-F238E27FC236}">
              <a16:creationId xmlns:a16="http://schemas.microsoft.com/office/drawing/2014/main" id="{00000000-0008-0000-0A00-00002B000000}"/>
            </a:ext>
          </a:extLst>
        </xdr:cNvPr>
        <xdr:cNvSpPr txBox="1"/>
      </xdr:nvSpPr>
      <xdr:spPr>
        <a:xfrm>
          <a:off x="13068300" y="651510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２行目以降削除</a:t>
          </a:r>
        </a:p>
      </xdr:txBody>
    </xdr:sp>
    <xdr:clientData/>
  </xdr:twoCellAnchor>
  <xdr:twoCellAnchor>
    <xdr:from>
      <xdr:col>49</xdr:col>
      <xdr:colOff>0</xdr:colOff>
      <xdr:row>39</xdr:row>
      <xdr:rowOff>0</xdr:rowOff>
    </xdr:from>
    <xdr:to>
      <xdr:col>51</xdr:col>
      <xdr:colOff>0</xdr:colOff>
      <xdr:row>40</xdr:row>
      <xdr:rowOff>0</xdr:rowOff>
    </xdr:to>
    <xdr:sp macro="" textlink="">
      <xdr:nvSpPr>
        <xdr:cNvPr id="44" name="テキスト ボックス 43">
          <a:extLst>
            <a:ext uri="{FF2B5EF4-FFF2-40B4-BE49-F238E27FC236}">
              <a16:creationId xmlns:a16="http://schemas.microsoft.com/office/drawing/2014/main" id="{00000000-0008-0000-0A00-00002C000000}"/>
            </a:ext>
          </a:extLst>
        </xdr:cNvPr>
        <xdr:cNvSpPr txBox="1"/>
      </xdr:nvSpPr>
      <xdr:spPr>
        <a:xfrm>
          <a:off x="13068300" y="668655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３行目以降削除</a:t>
          </a:r>
        </a:p>
      </xdr:txBody>
    </xdr:sp>
    <xdr:clientData/>
  </xdr:twoCellAnchor>
  <xdr:twoCellAnchor>
    <xdr:from>
      <xdr:col>49</xdr:col>
      <xdr:colOff>0</xdr:colOff>
      <xdr:row>40</xdr:row>
      <xdr:rowOff>0</xdr:rowOff>
    </xdr:from>
    <xdr:to>
      <xdr:col>51</xdr:col>
      <xdr:colOff>0</xdr:colOff>
      <xdr:row>41</xdr:row>
      <xdr:rowOff>0</xdr:rowOff>
    </xdr:to>
    <xdr:sp macro="" textlink="">
      <xdr:nvSpPr>
        <xdr:cNvPr id="45" name="テキスト ボックス 44">
          <a:extLst>
            <a:ext uri="{FF2B5EF4-FFF2-40B4-BE49-F238E27FC236}">
              <a16:creationId xmlns:a16="http://schemas.microsoft.com/office/drawing/2014/main" id="{00000000-0008-0000-0A00-00002D000000}"/>
            </a:ext>
          </a:extLst>
        </xdr:cNvPr>
        <xdr:cNvSpPr txBox="1"/>
      </xdr:nvSpPr>
      <xdr:spPr>
        <a:xfrm>
          <a:off x="13068300" y="685800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４行目以降削除</a:t>
          </a:r>
        </a:p>
      </xdr:txBody>
    </xdr:sp>
    <xdr:clientData/>
  </xdr:twoCellAnchor>
  <xdr:twoCellAnchor>
    <xdr:from>
      <xdr:col>47</xdr:col>
      <xdr:colOff>0</xdr:colOff>
      <xdr:row>40</xdr:row>
      <xdr:rowOff>0</xdr:rowOff>
    </xdr:from>
    <xdr:to>
      <xdr:col>48</xdr:col>
      <xdr:colOff>0</xdr:colOff>
      <xdr:row>40</xdr:row>
      <xdr:rowOff>207064</xdr:rowOff>
    </xdr:to>
    <xdr:sp macro="" textlink="">
      <xdr:nvSpPr>
        <xdr:cNvPr id="46" name="テキスト ボックス 45">
          <a:extLst>
            <a:ext uri="{FF2B5EF4-FFF2-40B4-BE49-F238E27FC236}">
              <a16:creationId xmlns:a16="http://schemas.microsoft.com/office/drawing/2014/main" id="{00000000-0008-0000-0A00-00002E000000}"/>
            </a:ext>
          </a:extLst>
        </xdr:cNvPr>
        <xdr:cNvSpPr txBox="1"/>
      </xdr:nvSpPr>
      <xdr:spPr>
        <a:xfrm>
          <a:off x="12534900" y="6858000"/>
          <a:ext cx="266700" cy="168964"/>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５行目　追加</a:t>
          </a:r>
        </a:p>
      </xdr:txBody>
    </xdr:sp>
    <xdr:clientData/>
  </xdr:twoCellAnchor>
  <xdr:twoCellAnchor>
    <xdr:from>
      <xdr:col>47</xdr:col>
      <xdr:colOff>0</xdr:colOff>
      <xdr:row>41</xdr:row>
      <xdr:rowOff>0</xdr:rowOff>
    </xdr:from>
    <xdr:to>
      <xdr:col>48</xdr:col>
      <xdr:colOff>0</xdr:colOff>
      <xdr:row>42</xdr:row>
      <xdr:rowOff>1</xdr:rowOff>
    </xdr:to>
    <xdr:sp macro="" textlink="">
      <xdr:nvSpPr>
        <xdr:cNvPr id="47" name="テキスト ボックス 46">
          <a:extLst>
            <a:ext uri="{FF2B5EF4-FFF2-40B4-BE49-F238E27FC236}">
              <a16:creationId xmlns:a16="http://schemas.microsoft.com/office/drawing/2014/main" id="{00000000-0008-0000-0A00-00002F000000}"/>
            </a:ext>
          </a:extLst>
        </xdr:cNvPr>
        <xdr:cNvSpPr txBox="1"/>
      </xdr:nvSpPr>
      <xdr:spPr>
        <a:xfrm>
          <a:off x="12534900" y="7029450"/>
          <a:ext cx="266700" cy="171451"/>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６行目　追加</a:t>
          </a:r>
        </a:p>
      </xdr:txBody>
    </xdr:sp>
    <xdr:clientData/>
  </xdr:twoCellAnchor>
  <xdr:twoCellAnchor>
    <xdr:from>
      <xdr:col>49</xdr:col>
      <xdr:colOff>0</xdr:colOff>
      <xdr:row>41</xdr:row>
      <xdr:rowOff>0</xdr:rowOff>
    </xdr:from>
    <xdr:to>
      <xdr:col>51</xdr:col>
      <xdr:colOff>0</xdr:colOff>
      <xdr:row>41</xdr:row>
      <xdr:rowOff>207065</xdr:rowOff>
    </xdr:to>
    <xdr:sp macro="" textlink="">
      <xdr:nvSpPr>
        <xdr:cNvPr id="48" name="テキスト ボックス 47">
          <a:extLst>
            <a:ext uri="{FF2B5EF4-FFF2-40B4-BE49-F238E27FC236}">
              <a16:creationId xmlns:a16="http://schemas.microsoft.com/office/drawing/2014/main" id="{00000000-0008-0000-0A00-000030000000}"/>
            </a:ext>
          </a:extLst>
        </xdr:cNvPr>
        <xdr:cNvSpPr txBox="1"/>
      </xdr:nvSpPr>
      <xdr:spPr>
        <a:xfrm>
          <a:off x="13068300" y="7029450"/>
          <a:ext cx="533400" cy="16896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５行目以降削除</a:t>
          </a:r>
        </a:p>
      </xdr:txBody>
    </xdr:sp>
    <xdr:clientData/>
  </xdr:twoCellAnchor>
  <xdr:twoCellAnchor>
    <xdr:from>
      <xdr:col>49</xdr:col>
      <xdr:colOff>0</xdr:colOff>
      <xdr:row>41</xdr:row>
      <xdr:rowOff>207065</xdr:rowOff>
    </xdr:from>
    <xdr:to>
      <xdr:col>51</xdr:col>
      <xdr:colOff>0</xdr:colOff>
      <xdr:row>42</xdr:row>
      <xdr:rowOff>207065</xdr:rowOff>
    </xdr:to>
    <xdr:sp macro="" textlink="">
      <xdr:nvSpPr>
        <xdr:cNvPr id="49" name="テキスト ボックス 48">
          <a:extLst>
            <a:ext uri="{FF2B5EF4-FFF2-40B4-BE49-F238E27FC236}">
              <a16:creationId xmlns:a16="http://schemas.microsoft.com/office/drawing/2014/main" id="{00000000-0008-0000-0A00-000031000000}"/>
            </a:ext>
          </a:extLst>
        </xdr:cNvPr>
        <xdr:cNvSpPr txBox="1"/>
      </xdr:nvSpPr>
      <xdr:spPr>
        <a:xfrm>
          <a:off x="13068300" y="7198415"/>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６行目　削除</a:t>
          </a:r>
        </a:p>
      </xdr:txBody>
    </xdr:sp>
    <xdr:clientData/>
  </xdr:twoCellAnchor>
  <xdr:twoCellAnchor>
    <xdr:from>
      <xdr:col>23</xdr:col>
      <xdr:colOff>309</xdr:colOff>
      <xdr:row>120</xdr:row>
      <xdr:rowOff>66792</xdr:rowOff>
    </xdr:from>
    <xdr:to>
      <xdr:col>24</xdr:col>
      <xdr:colOff>3505</xdr:colOff>
      <xdr:row>120</xdr:row>
      <xdr:rowOff>210793</xdr:rowOff>
    </xdr:to>
    <xdr:sp macro="" textlink="">
      <xdr:nvSpPr>
        <xdr:cNvPr id="50" name="テキスト ボックス 49">
          <a:extLst>
            <a:ext uri="{FF2B5EF4-FFF2-40B4-BE49-F238E27FC236}">
              <a16:creationId xmlns:a16="http://schemas.microsoft.com/office/drawing/2014/main" id="{00000000-0008-0000-0A00-000032000000}"/>
            </a:ext>
          </a:extLst>
        </xdr:cNvPr>
        <xdr:cNvSpPr txBox="1"/>
      </xdr:nvSpPr>
      <xdr:spPr>
        <a:xfrm>
          <a:off x="6134409" y="20640792"/>
          <a:ext cx="269896" cy="105901"/>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oneCellAnchor>
    <xdr:from>
      <xdr:col>47</xdr:col>
      <xdr:colOff>95250</xdr:colOff>
      <xdr:row>1</xdr:row>
      <xdr:rowOff>190500</xdr:rowOff>
    </xdr:from>
    <xdr:ext cx="3877985" cy="1422954"/>
    <xdr:sp macro="" textlink="">
      <xdr:nvSpPr>
        <xdr:cNvPr id="52" name="テキスト ボックス 51">
          <a:extLst>
            <a:ext uri="{FF2B5EF4-FFF2-40B4-BE49-F238E27FC236}">
              <a16:creationId xmlns:a16="http://schemas.microsoft.com/office/drawing/2014/main" id="{00000000-0008-0000-0A00-000034000000}"/>
            </a:ext>
          </a:extLst>
        </xdr:cNvPr>
        <xdr:cNvSpPr txBox="1"/>
      </xdr:nvSpPr>
      <xdr:spPr>
        <a:xfrm>
          <a:off x="7143750" y="4000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23.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3.vml"/><Relationship Id="rId7" Type="http://schemas.openxmlformats.org/officeDocument/2006/relationships/ctrlProp" Target="../ctrlProps/ctrlProp3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3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vmlDrawing" Target="../drawings/vmlDrawing5.vml"/><Relationship Id="rId7" Type="http://schemas.openxmlformats.org/officeDocument/2006/relationships/ctrlProp" Target="../ctrlProps/ctrlProp43.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ctrlProp" Target="../ctrlProps/ctrlProp40.xml"/><Relationship Id="rId9" Type="http://schemas.openxmlformats.org/officeDocument/2006/relationships/ctrlProp" Target="../ctrlProps/ctrlProp4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6.vml"/><Relationship Id="rId7" Type="http://schemas.openxmlformats.org/officeDocument/2006/relationships/ctrlProp" Target="../ctrlProps/ctrlProp49.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DAA92-3B8C-4429-A74D-905446160D6D}">
  <sheetPr codeName="Sheet17">
    <tabColor theme="9" tint="-0.499984740745262"/>
  </sheetPr>
  <dimension ref="A1:Q70"/>
  <sheetViews>
    <sheetView showGridLines="0" zoomScale="70" zoomScaleNormal="70" workbookViewId="0"/>
  </sheetViews>
  <sheetFormatPr defaultRowHeight="13.5" x14ac:dyDescent="0.4"/>
  <cols>
    <col min="1" max="3" width="2.25" style="362" customWidth="1"/>
    <col min="4" max="4" width="1.25" style="362" customWidth="1"/>
    <col min="5" max="5" width="14" style="362" customWidth="1"/>
    <col min="6" max="6" width="51.375" style="362" customWidth="1"/>
    <col min="7" max="7" width="9.5" style="362" customWidth="1"/>
    <col min="8" max="9" width="9.625" style="362" customWidth="1"/>
    <col min="10" max="10" width="81.125" style="362" customWidth="1"/>
    <col min="11" max="11" width="23.5" style="362" bestFit="1" customWidth="1"/>
    <col min="12" max="12" width="26.75" style="362" customWidth="1"/>
    <col min="13" max="13" width="2.25" style="362" customWidth="1"/>
    <col min="14" max="14" width="32" style="362" hidden="1" customWidth="1"/>
    <col min="15" max="17" width="9" style="362" hidden="1" customWidth="1"/>
    <col min="18" max="16384" width="9" style="362"/>
  </cols>
  <sheetData>
    <row r="1" spans="1:17" ht="21" x14ac:dyDescent="0.4">
      <c r="A1" s="1109" t="s">
        <v>3199</v>
      </c>
      <c r="B1" s="1109"/>
      <c r="C1" s="1109"/>
      <c r="D1" s="1109"/>
      <c r="H1" s="1109" t="s">
        <v>3179</v>
      </c>
      <c r="J1" s="1431" t="s">
        <v>3281</v>
      </c>
      <c r="K1" s="1" t="s">
        <v>3181</v>
      </c>
      <c r="L1" s="1" t="s">
        <v>3336</v>
      </c>
    </row>
    <row r="2" spans="1:17" x14ac:dyDescent="0.4">
      <c r="N2" s="1110" t="s">
        <v>3009</v>
      </c>
      <c r="O2" s="1110"/>
      <c r="P2" s="1110"/>
      <c r="Q2" s="1110"/>
    </row>
    <row r="3" spans="1:17" ht="15.75" x14ac:dyDescent="0.4">
      <c r="B3" s="1111" t="s">
        <v>3048</v>
      </c>
      <c r="C3" s="1111"/>
      <c r="D3" s="1111"/>
      <c r="E3" s="1112"/>
      <c r="F3" s="1112"/>
      <c r="G3" s="1112"/>
      <c r="H3" s="1112"/>
      <c r="I3" s="1112"/>
      <c r="J3" s="1112"/>
      <c r="K3" s="1112"/>
      <c r="L3" s="1112"/>
      <c r="M3" s="1112"/>
    </row>
    <row r="4" spans="1:17" ht="15.75" x14ac:dyDescent="0.4">
      <c r="B4" s="1113"/>
      <c r="C4" s="1113"/>
      <c r="D4" s="1111"/>
      <c r="E4" s="1112"/>
      <c r="F4" s="1112"/>
      <c r="G4" s="1112"/>
      <c r="H4" s="1112"/>
      <c r="I4" s="1112"/>
      <c r="J4" s="1112"/>
      <c r="K4" s="1112"/>
      <c r="L4" s="1112"/>
      <c r="M4" s="1112"/>
    </row>
    <row r="5" spans="1:17" ht="15.75" x14ac:dyDescent="0.4">
      <c r="B5" s="1114" t="s">
        <v>3049</v>
      </c>
      <c r="C5" s="1113" t="s">
        <v>3050</v>
      </c>
      <c r="D5" s="1112"/>
      <c r="E5" s="1112"/>
      <c r="F5" s="1112"/>
      <c r="G5" s="1112"/>
      <c r="H5" s="1112"/>
      <c r="I5" s="1112"/>
      <c r="J5" s="1112"/>
      <c r="K5" s="1112"/>
      <c r="L5" s="1112"/>
      <c r="M5" s="1112"/>
    </row>
    <row r="6" spans="1:17" ht="15.75" x14ac:dyDescent="0.4">
      <c r="B6" s="1115" t="s">
        <v>3049</v>
      </c>
      <c r="C6" s="1113" t="s">
        <v>3051</v>
      </c>
      <c r="D6" s="1112"/>
      <c r="E6" s="1112"/>
      <c r="F6" s="1112"/>
      <c r="G6" s="1112"/>
      <c r="H6" s="1112"/>
      <c r="I6" s="1112"/>
      <c r="J6" s="1112"/>
      <c r="K6" s="1112"/>
      <c r="L6" s="1112"/>
      <c r="M6" s="1112"/>
    </row>
    <row r="7" spans="1:17" ht="15.75" x14ac:dyDescent="0.4">
      <c r="B7" s="1115"/>
      <c r="C7" s="1113" t="s">
        <v>3052</v>
      </c>
      <c r="D7" s="1112"/>
      <c r="E7" s="1112"/>
      <c r="F7" s="1112"/>
      <c r="G7" s="1112"/>
      <c r="H7" s="1112"/>
      <c r="I7" s="1112"/>
      <c r="J7" s="1112"/>
      <c r="K7" s="1112"/>
      <c r="L7" s="1112"/>
      <c r="M7" s="1112"/>
    </row>
    <row r="8" spans="1:17" ht="15.75" x14ac:dyDescent="0.4">
      <c r="B8" s="1113"/>
      <c r="C8" s="1113"/>
      <c r="D8" s="1497" t="s">
        <v>3053</v>
      </c>
      <c r="E8" s="1497"/>
      <c r="F8" s="1116" t="s">
        <v>3054</v>
      </c>
      <c r="G8" s="1117"/>
      <c r="H8" s="1117"/>
      <c r="I8" s="1118"/>
      <c r="J8" s="1112"/>
      <c r="K8" s="1112"/>
      <c r="L8" s="1112"/>
      <c r="M8" s="1112"/>
    </row>
    <row r="9" spans="1:17" ht="15.75" x14ac:dyDescent="0.4">
      <c r="B9" s="1113"/>
      <c r="C9" s="1113"/>
      <c r="D9" s="1498" t="s">
        <v>3055</v>
      </c>
      <c r="E9" s="1498"/>
      <c r="F9" s="1116" t="s">
        <v>3056</v>
      </c>
      <c r="G9" s="1117"/>
      <c r="H9" s="1117"/>
      <c r="I9" s="1118"/>
      <c r="J9" s="1112"/>
      <c r="K9" s="1112"/>
      <c r="L9" s="1112"/>
      <c r="M9" s="1112"/>
    </row>
    <row r="10" spans="1:17" ht="15.75" x14ac:dyDescent="0.4">
      <c r="B10" s="1113"/>
      <c r="C10" s="1113"/>
      <c r="D10" s="1499" t="s">
        <v>3057</v>
      </c>
      <c r="E10" s="1499"/>
      <c r="F10" s="1116" t="s">
        <v>3058</v>
      </c>
      <c r="G10" s="1117"/>
      <c r="H10" s="1117"/>
      <c r="I10" s="1118"/>
      <c r="J10" s="1112"/>
      <c r="K10" s="1112"/>
      <c r="L10" s="1112"/>
      <c r="M10" s="1112"/>
    </row>
    <row r="11" spans="1:17" ht="15.75" x14ac:dyDescent="0.4">
      <c r="B11" s="1114"/>
      <c r="C11" s="1114"/>
      <c r="D11" s="1500" t="s">
        <v>3059</v>
      </c>
      <c r="E11" s="1500"/>
      <c r="F11" s="1116" t="s">
        <v>3060</v>
      </c>
      <c r="G11" s="1117"/>
      <c r="H11" s="1117"/>
      <c r="I11" s="1118"/>
      <c r="J11" s="1112"/>
      <c r="K11" s="1112"/>
      <c r="L11" s="1112"/>
      <c r="M11" s="1112"/>
    </row>
    <row r="12" spans="1:17" ht="15.75" x14ac:dyDescent="0.4">
      <c r="B12" s="1115" t="s">
        <v>3049</v>
      </c>
      <c r="C12" s="1113" t="s">
        <v>3061</v>
      </c>
      <c r="D12" s="1112"/>
      <c r="E12" s="1112"/>
      <c r="F12" s="1112"/>
      <c r="G12" s="1112"/>
      <c r="H12" s="1112"/>
      <c r="I12" s="1112"/>
      <c r="J12" s="1112"/>
      <c r="K12" s="1112"/>
      <c r="L12" s="1112"/>
      <c r="M12" s="1112"/>
    </row>
    <row r="13" spans="1:17" ht="15.75" x14ac:dyDescent="0.4">
      <c r="B13" s="1113"/>
      <c r="C13" s="1113" t="s">
        <v>3062</v>
      </c>
      <c r="D13" s="1112"/>
      <c r="E13" s="1112"/>
      <c r="F13" s="1112"/>
      <c r="G13" s="1112"/>
      <c r="H13" s="1112"/>
      <c r="I13" s="1112"/>
      <c r="J13" s="1112"/>
      <c r="K13" s="1112"/>
      <c r="L13" s="1112"/>
      <c r="M13" s="1112"/>
    </row>
    <row r="14" spans="1:17" ht="15.75" x14ac:dyDescent="0.4">
      <c r="B14" s="1115" t="s">
        <v>3049</v>
      </c>
      <c r="C14" s="1113" t="s">
        <v>3063</v>
      </c>
      <c r="D14" s="1112"/>
      <c r="E14" s="1112"/>
      <c r="F14" s="1112"/>
      <c r="G14" s="1112"/>
      <c r="H14" s="1112"/>
      <c r="I14" s="1112"/>
      <c r="J14" s="1112"/>
      <c r="K14" s="1112"/>
      <c r="L14" s="1112"/>
      <c r="M14" s="1112"/>
    </row>
    <row r="15" spans="1:17" ht="15.75" x14ac:dyDescent="0.4">
      <c r="B15" s="1115" t="s">
        <v>3049</v>
      </c>
      <c r="C15" s="1113" t="s">
        <v>3064</v>
      </c>
      <c r="D15" s="1112"/>
      <c r="E15" s="1112"/>
      <c r="F15" s="1112"/>
      <c r="G15" s="1112"/>
      <c r="H15" s="1112"/>
      <c r="I15" s="1112"/>
      <c r="J15" s="1112"/>
      <c r="K15" s="1112"/>
      <c r="L15" s="1112"/>
      <c r="M15" s="1112"/>
    </row>
    <row r="16" spans="1:17" ht="15.75" x14ac:dyDescent="0.4">
      <c r="B16" s="1115" t="s">
        <v>3049</v>
      </c>
      <c r="C16" s="1113" t="s">
        <v>3065</v>
      </c>
      <c r="D16" s="1112"/>
      <c r="E16" s="1112"/>
      <c r="F16" s="1112"/>
      <c r="G16" s="1112"/>
      <c r="H16" s="1112"/>
      <c r="I16" s="1112"/>
      <c r="J16" s="1112"/>
      <c r="K16" s="1112"/>
      <c r="L16" s="1112"/>
      <c r="M16" s="1112"/>
    </row>
    <row r="17" spans="2:17" ht="15.75" x14ac:dyDescent="0.4">
      <c r="B17" s="1115" t="s">
        <v>3049</v>
      </c>
      <c r="C17" s="1119" t="s">
        <v>3066</v>
      </c>
      <c r="D17" s="1112"/>
      <c r="E17" s="1112"/>
      <c r="F17" s="1112"/>
      <c r="G17" s="1112"/>
      <c r="H17" s="1112"/>
      <c r="I17" s="1112"/>
      <c r="J17" s="1112"/>
      <c r="K17" s="1112"/>
      <c r="L17" s="1112"/>
      <c r="M17" s="1112"/>
    </row>
    <row r="18" spans="2:17" ht="15.75" x14ac:dyDescent="0.4">
      <c r="B18" s="1113"/>
      <c r="C18" s="1112"/>
      <c r="D18" s="1504" t="s">
        <v>3142</v>
      </c>
      <c r="E18" s="1504"/>
      <c r="F18" s="1504"/>
      <c r="G18" s="1112"/>
      <c r="H18" s="1112"/>
      <c r="I18" s="1112"/>
      <c r="J18" s="1112"/>
      <c r="K18" s="1112"/>
      <c r="L18" s="1112"/>
      <c r="M18" s="1112"/>
    </row>
    <row r="19" spans="2:17" ht="15.75" x14ac:dyDescent="0.4">
      <c r="B19" s="1115" t="s">
        <v>3049</v>
      </c>
      <c r="C19" s="1119" t="s">
        <v>3067</v>
      </c>
      <c r="D19" s="1112"/>
      <c r="E19" s="1112"/>
      <c r="F19" s="1112"/>
      <c r="G19" s="1112"/>
      <c r="H19" s="1112"/>
      <c r="I19" s="1112"/>
      <c r="J19" s="1112"/>
      <c r="K19" s="1112"/>
      <c r="L19" s="1112"/>
      <c r="M19" s="1112"/>
    </row>
    <row r="20" spans="2:17" ht="15.75" x14ac:dyDescent="0.4">
      <c r="B20" s="1115" t="s">
        <v>3049</v>
      </c>
      <c r="C20" s="1119" t="s">
        <v>3068</v>
      </c>
      <c r="D20" s="1112"/>
      <c r="E20" s="1112"/>
      <c r="F20" s="1112"/>
      <c r="G20" s="1112"/>
      <c r="H20" s="1112"/>
      <c r="I20" s="1112"/>
      <c r="J20" s="1112"/>
      <c r="K20" s="1112"/>
      <c r="L20" s="1112"/>
      <c r="M20" s="1112"/>
    </row>
    <row r="21" spans="2:17" ht="15.75" x14ac:dyDescent="0.4">
      <c r="B21" s="1120"/>
      <c r="C21" s="1120"/>
      <c r="D21" s="1120"/>
      <c r="E21" s="1120"/>
      <c r="F21" s="1120"/>
      <c r="G21" s="1120"/>
      <c r="H21" s="1120"/>
      <c r="I21" s="1120"/>
      <c r="J21" s="1120"/>
      <c r="K21" s="1120"/>
      <c r="L21" s="1120"/>
      <c r="M21" s="1120"/>
    </row>
    <row r="22" spans="2:17" ht="15.75" x14ac:dyDescent="0.4">
      <c r="B22" s="1111" t="s">
        <v>3069</v>
      </c>
      <c r="C22" s="1112"/>
      <c r="D22" s="1112"/>
      <c r="E22" s="1112"/>
      <c r="F22" s="1112"/>
      <c r="G22" s="1112"/>
      <c r="H22" s="1112"/>
      <c r="I22" s="1112"/>
      <c r="J22" s="1112"/>
      <c r="K22" s="1112"/>
      <c r="L22" s="1112"/>
      <c r="M22" s="1112"/>
    </row>
    <row r="23" spans="2:17" ht="15.75" x14ac:dyDescent="0.4">
      <c r="B23" s="1113"/>
      <c r="C23" s="1112"/>
      <c r="D23" s="1112"/>
      <c r="E23" s="1112"/>
      <c r="F23" s="1112"/>
      <c r="G23" s="1112"/>
      <c r="H23" s="1112"/>
      <c r="I23" s="1112"/>
      <c r="J23" s="1112"/>
      <c r="K23" s="1112"/>
      <c r="L23" s="1112"/>
      <c r="M23" s="1112"/>
    </row>
    <row r="24" spans="2:17" ht="15.75" x14ac:dyDescent="0.4">
      <c r="B24" s="1112"/>
      <c r="C24" s="1112"/>
      <c r="D24" s="1112"/>
      <c r="E24" s="1501" t="s">
        <v>3070</v>
      </c>
      <c r="F24" s="1502"/>
      <c r="G24" s="1502"/>
      <c r="H24" s="1503" t="s">
        <v>3071</v>
      </c>
      <c r="I24" s="1503"/>
      <c r="J24" s="1121" t="s">
        <v>3072</v>
      </c>
      <c r="K24" s="1121" t="s">
        <v>3073</v>
      </c>
      <c r="L24" s="1121" t="s">
        <v>3074</v>
      </c>
      <c r="M24" s="1112"/>
    </row>
    <row r="25" spans="2:17" ht="40.5" customHeight="1" x14ac:dyDescent="0.4">
      <c r="B25" s="1112"/>
      <c r="C25" s="1112"/>
      <c r="D25" s="1112"/>
      <c r="E25" s="1122"/>
      <c r="F25" s="1123" t="s">
        <v>3075</v>
      </c>
      <c r="G25" s="1124" t="s">
        <v>3076</v>
      </c>
      <c r="H25" s="1125" t="s">
        <v>3077</v>
      </c>
      <c r="I25" s="1125" t="s">
        <v>3118</v>
      </c>
      <c r="J25" s="1126"/>
      <c r="K25" s="1127"/>
      <c r="L25" s="1126"/>
      <c r="M25" s="1112"/>
      <c r="N25" s="293" t="s">
        <v>3078</v>
      </c>
      <c r="O25" s="293" t="s">
        <v>3079</v>
      </c>
      <c r="P25" s="293" t="s">
        <v>3080</v>
      </c>
    </row>
    <row r="26" spans="2:17" ht="38.25" customHeight="1" x14ac:dyDescent="0.4">
      <c r="B26" s="1112"/>
      <c r="C26" s="1112"/>
      <c r="D26" s="1112"/>
      <c r="E26" s="1491" t="s">
        <v>3081</v>
      </c>
      <c r="F26" s="1157" t="str">
        <f>HYPERLINK("#'"&amp;N26&amp;"'!"&amp;O26,P26)</f>
        <v>チェックシート</v>
      </c>
      <c r="G26" s="1128" t="s">
        <v>3083</v>
      </c>
      <c r="H26" s="1129" t="s">
        <v>3084</v>
      </c>
      <c r="I26" s="1130" t="s">
        <v>3084</v>
      </c>
      <c r="J26" s="1131" t="s">
        <v>3153</v>
      </c>
      <c r="K26" s="1132" t="s">
        <v>3085</v>
      </c>
      <c r="L26" s="1133"/>
      <c r="M26" s="1112"/>
      <c r="N26" s="293" t="s">
        <v>3086</v>
      </c>
      <c r="O26" s="293" t="s">
        <v>3088</v>
      </c>
      <c r="P26" s="293" t="str">
        <f>N26</f>
        <v>チェックシート</v>
      </c>
      <c r="Q26" s="1421" t="str">
        <f>L1</f>
        <v>Ver120</v>
      </c>
    </row>
    <row r="27" spans="2:17" ht="47.25" x14ac:dyDescent="0.4">
      <c r="B27" s="1112"/>
      <c r="C27" s="1112"/>
      <c r="D27" s="1112"/>
      <c r="E27" s="1492"/>
      <c r="F27" s="1157" t="str">
        <f>HYPERLINK("#'"&amp;N27&amp;"'!"&amp;O27,P27)</f>
        <v>1_入力シート【基本情報】</v>
      </c>
      <c r="G27" s="1128" t="s">
        <v>3083</v>
      </c>
      <c r="H27" s="1134" t="s">
        <v>3084</v>
      </c>
      <c r="I27" s="1125" t="s">
        <v>3084</v>
      </c>
      <c r="J27" s="1131" t="s">
        <v>3180</v>
      </c>
      <c r="K27" s="1132"/>
      <c r="L27" s="1133" t="s">
        <v>3143</v>
      </c>
      <c r="M27" s="1112"/>
      <c r="N27" s="293" t="s">
        <v>3089</v>
      </c>
      <c r="O27" s="293" t="s">
        <v>3091</v>
      </c>
      <c r="P27" s="293" t="str">
        <f t="shared" ref="P27:P39" si="0">N27</f>
        <v>1_入力シート【基本情報】</v>
      </c>
    </row>
    <row r="28" spans="2:17" ht="31.5" x14ac:dyDescent="0.4">
      <c r="B28" s="1112"/>
      <c r="C28" s="1112"/>
      <c r="D28" s="1112"/>
      <c r="E28" s="1492"/>
      <c r="F28" s="1158" t="str">
        <f>HYPERLINK("#'"&amp;N28&amp;"'!"&amp;O28,P28)</f>
        <v>2_入力シート【検査結果表】 防火扉</v>
      </c>
      <c r="G28" s="1135" t="s">
        <v>3083</v>
      </c>
      <c r="H28" s="1129" t="s">
        <v>3084</v>
      </c>
      <c r="I28" s="1130" t="s">
        <v>3084</v>
      </c>
      <c r="J28" s="1131" t="s">
        <v>3144</v>
      </c>
      <c r="K28" s="1132"/>
      <c r="L28" s="1133" t="s">
        <v>3148</v>
      </c>
      <c r="M28" s="1112"/>
      <c r="N28" s="293" t="s">
        <v>3114</v>
      </c>
      <c r="O28" s="293" t="s">
        <v>3091</v>
      </c>
      <c r="P28" s="293" t="str">
        <f t="shared" si="0"/>
        <v>2_入力シート【検査結果表】 防火扉</v>
      </c>
    </row>
    <row r="29" spans="2:17" ht="31.5" x14ac:dyDescent="0.4">
      <c r="B29" s="1112"/>
      <c r="C29" s="1112"/>
      <c r="D29" s="1112"/>
      <c r="E29" s="1492"/>
      <c r="F29" s="1158" t="str">
        <f t="shared" ref="F29:F31" si="1">HYPERLINK("#'"&amp;N29&amp;"'!"&amp;O29,P29)</f>
        <v>3_入力シート【検査結果表】防火シャッター</v>
      </c>
      <c r="G29" s="1135" t="s">
        <v>3083</v>
      </c>
      <c r="H29" s="1129" t="s">
        <v>3084</v>
      </c>
      <c r="I29" s="1130" t="s">
        <v>3084</v>
      </c>
      <c r="J29" s="1131" t="s">
        <v>3145</v>
      </c>
      <c r="K29" s="1132"/>
      <c r="L29" s="1133" t="s">
        <v>3149</v>
      </c>
      <c r="M29" s="1112"/>
      <c r="N29" s="293" t="s">
        <v>3115</v>
      </c>
      <c r="O29" s="293" t="s">
        <v>3091</v>
      </c>
      <c r="P29" s="293" t="str">
        <f t="shared" si="0"/>
        <v>3_入力シート【検査結果表】防火シャッター</v>
      </c>
    </row>
    <row r="30" spans="2:17" ht="31.5" x14ac:dyDescent="0.4">
      <c r="B30" s="1112"/>
      <c r="C30" s="1112"/>
      <c r="D30" s="1112"/>
      <c r="E30" s="1492"/>
      <c r="F30" s="1158" t="str">
        <f t="shared" si="1"/>
        <v>4_入力シート【検査結果表】 耐火クロススクリーン</v>
      </c>
      <c r="G30" s="1135" t="s">
        <v>3083</v>
      </c>
      <c r="H30" s="1129" t="s">
        <v>3084</v>
      </c>
      <c r="I30" s="1130" t="s">
        <v>3084</v>
      </c>
      <c r="J30" s="1131" t="s">
        <v>3146</v>
      </c>
      <c r="K30" s="1132"/>
      <c r="L30" s="1133" t="s">
        <v>3150</v>
      </c>
      <c r="M30" s="1112"/>
      <c r="N30" s="293" t="s">
        <v>3116</v>
      </c>
      <c r="O30" s="293" t="s">
        <v>3091</v>
      </c>
      <c r="P30" s="293" t="str">
        <f t="shared" si="0"/>
        <v>4_入力シート【検査結果表】 耐火クロススクリーン</v>
      </c>
    </row>
    <row r="31" spans="2:17" ht="36" customHeight="1" x14ac:dyDescent="0.4">
      <c r="B31" s="1112"/>
      <c r="C31" s="1112"/>
      <c r="D31" s="1112"/>
      <c r="E31" s="1492"/>
      <c r="F31" s="1159" t="str">
        <f t="shared" si="1"/>
        <v>5_入力シート【検査結果表】 ドレンチャーその他の水幕を形成する防火設備</v>
      </c>
      <c r="G31" s="1135" t="s">
        <v>3083</v>
      </c>
      <c r="H31" s="1129" t="s">
        <v>3084</v>
      </c>
      <c r="I31" s="1130" t="s">
        <v>3084</v>
      </c>
      <c r="J31" s="1131" t="s">
        <v>3147</v>
      </c>
      <c r="K31" s="1132"/>
      <c r="L31" s="1133" t="s">
        <v>3151</v>
      </c>
      <c r="M31" s="1112"/>
      <c r="N31" s="293" t="s">
        <v>3311</v>
      </c>
      <c r="O31" s="293" t="s">
        <v>3090</v>
      </c>
      <c r="P31" s="293" t="s">
        <v>3119</v>
      </c>
    </row>
    <row r="32" spans="2:17" ht="31.5" x14ac:dyDescent="0.4">
      <c r="B32" s="1112"/>
      <c r="C32" s="1112"/>
      <c r="D32" s="1112"/>
      <c r="E32" s="1492"/>
      <c r="F32" s="1158" t="str">
        <f>HYPERLINK("#'"&amp;N32&amp;"'!"&amp;O32,P32)</f>
        <v xml:space="preserve">6_入力シート【写真】 </v>
      </c>
      <c r="G32" s="1135" t="s">
        <v>3083</v>
      </c>
      <c r="H32" s="1134" t="s">
        <v>3092</v>
      </c>
      <c r="I32" s="1125" t="s">
        <v>3196</v>
      </c>
      <c r="J32" s="1131" t="s">
        <v>3197</v>
      </c>
      <c r="K32" s="1133" t="s">
        <v>3093</v>
      </c>
      <c r="L32" s="1133"/>
      <c r="M32" s="1112"/>
      <c r="N32" s="293" t="s">
        <v>3121</v>
      </c>
      <c r="O32" s="293" t="s">
        <v>3091</v>
      </c>
      <c r="P32" s="293" t="str">
        <f t="shared" si="0"/>
        <v xml:space="preserve">6_入力シート【写真】 </v>
      </c>
    </row>
    <row r="33" spans="2:16" ht="60.75" customHeight="1" x14ac:dyDescent="0.4">
      <c r="B33" s="1112"/>
      <c r="C33" s="1112"/>
      <c r="D33" s="1112"/>
      <c r="E33" s="1492"/>
      <c r="F33" s="1149" t="s">
        <v>3120</v>
      </c>
      <c r="G33" s="1135" t="s">
        <v>1071</v>
      </c>
      <c r="H33" s="1134" t="s">
        <v>3082</v>
      </c>
      <c r="I33" s="1134" t="s">
        <v>3092</v>
      </c>
      <c r="J33" s="1133" t="s">
        <v>3195</v>
      </c>
      <c r="K33" s="1132" t="s">
        <v>3155</v>
      </c>
      <c r="L33" s="1133"/>
      <c r="M33" s="1112"/>
      <c r="N33" s="293" t="s">
        <v>3117</v>
      </c>
      <c r="O33" s="293" t="s">
        <v>3091</v>
      </c>
      <c r="P33" s="293" t="str">
        <f t="shared" si="0"/>
        <v>7_入力シート図面</v>
      </c>
    </row>
    <row r="34" spans="2:16" ht="31.5" customHeight="1" x14ac:dyDescent="0.4">
      <c r="B34" s="1112"/>
      <c r="C34" s="1112"/>
      <c r="D34" s="1112"/>
      <c r="E34" s="1492"/>
      <c r="F34" s="1160" t="str">
        <f>HYPERLINK("#'"&amp;N34&amp;"'!"&amp;O34,P34)</f>
        <v>＜入力不要＞報告書</v>
      </c>
      <c r="G34" s="1136" t="s">
        <v>3084</v>
      </c>
      <c r="H34" s="1129" t="s">
        <v>1071</v>
      </c>
      <c r="I34" s="1125"/>
      <c r="J34" s="1494" t="s">
        <v>3154</v>
      </c>
      <c r="K34" s="1133" t="s">
        <v>3094</v>
      </c>
      <c r="L34" s="1133"/>
      <c r="M34" s="1112"/>
      <c r="N34" s="293" t="s">
        <v>3095</v>
      </c>
      <c r="O34" s="293" t="s">
        <v>3088</v>
      </c>
      <c r="P34" s="293" t="str">
        <f t="shared" si="0"/>
        <v>＜入力不要＞報告書</v>
      </c>
    </row>
    <row r="35" spans="2:16" ht="31.5" customHeight="1" x14ac:dyDescent="0.4">
      <c r="B35" s="1112"/>
      <c r="C35" s="1112"/>
      <c r="D35" s="1112"/>
      <c r="E35" s="1492"/>
      <c r="F35" s="1160" t="str">
        <f>HYPERLINK("#'"&amp;N35&amp;"'!"&amp;O35,P35)</f>
        <v>＜入力不要＞概要書</v>
      </c>
      <c r="G35" s="1136" t="s">
        <v>3084</v>
      </c>
      <c r="H35" s="1129" t="s">
        <v>1071</v>
      </c>
      <c r="I35" s="1125"/>
      <c r="J35" s="1495"/>
      <c r="K35" s="1133" t="s">
        <v>3096</v>
      </c>
      <c r="L35" s="1132"/>
      <c r="M35" s="1112"/>
      <c r="N35" s="293" t="s">
        <v>3097</v>
      </c>
      <c r="O35" s="293" t="s">
        <v>3088</v>
      </c>
      <c r="P35" s="293" t="str">
        <f t="shared" si="0"/>
        <v>＜入力不要＞概要書</v>
      </c>
    </row>
    <row r="36" spans="2:16" ht="31.5" customHeight="1" x14ac:dyDescent="0.4">
      <c r="B36" s="1112"/>
      <c r="C36" s="1112"/>
      <c r="D36" s="1112"/>
      <c r="E36" s="1492"/>
      <c r="F36" s="1160" t="str">
        <f t="shared" ref="F36:F39" si="2">HYPERLINK("#'"&amp;N36&amp;"'!"&amp;O36,P36)</f>
        <v>＜入力不要＞防火扉</v>
      </c>
      <c r="G36" s="1136" t="s">
        <v>3084</v>
      </c>
      <c r="H36" s="1129" t="s">
        <v>1071</v>
      </c>
      <c r="I36" s="1125"/>
      <c r="J36" s="1495"/>
      <c r="K36" s="1133" t="s">
        <v>3098</v>
      </c>
      <c r="L36" s="1132"/>
      <c r="M36" s="1112"/>
      <c r="N36" s="293" t="s">
        <v>3338</v>
      </c>
      <c r="O36" s="293" t="s">
        <v>3088</v>
      </c>
      <c r="P36" s="293" t="str">
        <f t="shared" si="0"/>
        <v>＜入力不要＞防火扉</v>
      </c>
    </row>
    <row r="37" spans="2:16" ht="31.5" customHeight="1" x14ac:dyDescent="0.4">
      <c r="B37" s="1112"/>
      <c r="C37" s="1112"/>
      <c r="D37" s="1112"/>
      <c r="E37" s="1492"/>
      <c r="F37" s="1160" t="str">
        <f t="shared" si="2"/>
        <v>＜入力不要＞防火シャッター</v>
      </c>
      <c r="G37" s="1136" t="s">
        <v>3084</v>
      </c>
      <c r="H37" s="1129" t="s">
        <v>1071</v>
      </c>
      <c r="I37" s="1125"/>
      <c r="J37" s="1495"/>
      <c r="K37" s="1133" t="s">
        <v>3099</v>
      </c>
      <c r="L37" s="1132"/>
      <c r="M37" s="1112"/>
      <c r="N37" s="293" t="s">
        <v>3339</v>
      </c>
      <c r="O37" s="293" t="s">
        <v>3088</v>
      </c>
      <c r="P37" s="293" t="str">
        <f t="shared" si="0"/>
        <v>＜入力不要＞防火シャッター</v>
      </c>
    </row>
    <row r="38" spans="2:16" ht="31.5" customHeight="1" x14ac:dyDescent="0.4">
      <c r="B38" s="1112"/>
      <c r="C38" s="1112"/>
      <c r="D38" s="1112"/>
      <c r="E38" s="1492"/>
      <c r="F38" s="1160" t="str">
        <f t="shared" si="2"/>
        <v>＜入力不要＞耐火クロススクリーン</v>
      </c>
      <c r="G38" s="1136" t="s">
        <v>3084</v>
      </c>
      <c r="H38" s="1129" t="s">
        <v>1071</v>
      </c>
      <c r="I38" s="1125"/>
      <c r="J38" s="1495"/>
      <c r="K38" s="1133" t="s">
        <v>3100</v>
      </c>
      <c r="L38" s="1132"/>
      <c r="M38" s="1112"/>
      <c r="N38" s="293" t="s">
        <v>3340</v>
      </c>
      <c r="O38" s="293" t="s">
        <v>3088</v>
      </c>
      <c r="P38" s="293" t="str">
        <f t="shared" si="0"/>
        <v>＜入力不要＞耐火クロススクリーン</v>
      </c>
    </row>
    <row r="39" spans="2:16" ht="31.5" customHeight="1" x14ac:dyDescent="0.4">
      <c r="B39" s="1112"/>
      <c r="C39" s="1112"/>
      <c r="D39" s="1112"/>
      <c r="E39" s="1493"/>
      <c r="F39" s="1161" t="str">
        <f t="shared" si="2"/>
        <v>＜入力不要＞ドレンチャーその他</v>
      </c>
      <c r="G39" s="1136" t="s">
        <v>3084</v>
      </c>
      <c r="H39" s="1129" t="s">
        <v>1071</v>
      </c>
      <c r="I39" s="1125"/>
      <c r="J39" s="1496"/>
      <c r="K39" s="1133"/>
      <c r="L39" s="1132"/>
      <c r="M39" s="1112"/>
      <c r="N39" s="1148" t="s">
        <v>3341</v>
      </c>
      <c r="O39" s="293" t="s">
        <v>3087</v>
      </c>
      <c r="P39" s="1148" t="str">
        <f t="shared" si="0"/>
        <v>＜入力不要＞ドレンチャーその他</v>
      </c>
    </row>
    <row r="40" spans="2:16" ht="47.25" x14ac:dyDescent="0.4">
      <c r="B40" s="1112"/>
      <c r="C40" s="1112"/>
      <c r="D40" s="1112"/>
      <c r="E40" s="1489" t="s">
        <v>3101</v>
      </c>
      <c r="F40" s="1490"/>
      <c r="G40" s="1137" t="s">
        <v>3102</v>
      </c>
      <c r="H40" s="1125" t="s">
        <v>3103</v>
      </c>
      <c r="I40" s="1125" t="s">
        <v>3104</v>
      </c>
      <c r="J40" s="1138"/>
      <c r="K40" s="1139"/>
      <c r="L40" s="1140"/>
      <c r="M40" s="1112"/>
    </row>
    <row r="41" spans="2:16" ht="7.5" customHeight="1" x14ac:dyDescent="0.4">
      <c r="B41" s="1112"/>
      <c r="C41" s="1112"/>
      <c r="D41" s="1112"/>
      <c r="E41" s="1112"/>
      <c r="F41" s="1112"/>
      <c r="G41" s="1112"/>
      <c r="H41" s="1112"/>
      <c r="I41" s="1112"/>
      <c r="J41" s="1112"/>
      <c r="K41" s="1112"/>
      <c r="L41" s="1112"/>
      <c r="M41" s="1112"/>
    </row>
    <row r="42" spans="2:16" ht="15.75" x14ac:dyDescent="0.4">
      <c r="B42" s="1112"/>
      <c r="C42" s="1112"/>
      <c r="D42" s="1112"/>
      <c r="E42" s="1112"/>
      <c r="F42" s="1112"/>
      <c r="G42" s="1112" t="s">
        <v>3105</v>
      </c>
      <c r="H42" s="1112"/>
      <c r="I42" s="1112"/>
      <c r="J42" s="1112"/>
      <c r="K42" s="1112"/>
      <c r="L42" s="1112"/>
      <c r="M42" s="1112"/>
    </row>
    <row r="43" spans="2:16" ht="15.75" x14ac:dyDescent="0.4">
      <c r="B43" s="1112"/>
      <c r="C43" s="1112"/>
      <c r="D43" s="1112"/>
      <c r="E43" s="1112"/>
      <c r="F43" s="1112"/>
      <c r="G43" s="1128" t="s">
        <v>3083</v>
      </c>
      <c r="H43" s="1141" t="s">
        <v>3106</v>
      </c>
      <c r="I43" s="1112"/>
      <c r="J43" s="1112"/>
      <c r="K43" s="1112"/>
      <c r="L43" s="1112"/>
      <c r="M43" s="1112"/>
    </row>
    <row r="44" spans="2:16" ht="15.75" x14ac:dyDescent="0.4">
      <c r="B44" s="1112"/>
      <c r="C44" s="1112"/>
      <c r="D44" s="1112"/>
      <c r="E44" s="1112"/>
      <c r="F44" s="1112"/>
      <c r="G44" s="1135" t="s">
        <v>3092</v>
      </c>
      <c r="H44" s="1141" t="s">
        <v>3107</v>
      </c>
      <c r="I44" s="1112"/>
      <c r="J44" s="1112"/>
      <c r="K44" s="1112"/>
      <c r="L44" s="1112"/>
      <c r="M44" s="1112"/>
    </row>
    <row r="45" spans="2:16" ht="15.75" x14ac:dyDescent="0.4">
      <c r="B45" s="1112"/>
      <c r="C45" s="1112"/>
      <c r="D45" s="1112"/>
      <c r="E45" s="1112"/>
      <c r="F45" s="1112"/>
      <c r="G45" s="1136" t="s">
        <v>3084</v>
      </c>
      <c r="H45" s="1141" t="s">
        <v>3108</v>
      </c>
      <c r="I45" s="1112"/>
      <c r="J45" s="1112"/>
      <c r="K45" s="1112"/>
      <c r="L45" s="1112"/>
      <c r="M45" s="1112"/>
    </row>
    <row r="46" spans="2:16" ht="15.75" x14ac:dyDescent="0.4">
      <c r="B46" s="1112"/>
      <c r="C46" s="1112"/>
      <c r="D46" s="1112"/>
      <c r="E46" s="1112"/>
      <c r="F46" s="1112"/>
      <c r="G46" s="1112"/>
      <c r="H46" s="1112"/>
      <c r="I46" s="1112"/>
      <c r="J46" s="1112"/>
      <c r="K46" s="1112"/>
      <c r="L46" s="1112"/>
      <c r="M46" s="1112"/>
    </row>
    <row r="47" spans="2:16" ht="15.75" x14ac:dyDescent="0.4">
      <c r="B47" s="1120"/>
      <c r="C47" s="1120"/>
      <c r="D47" s="1120"/>
      <c r="E47" s="1120"/>
      <c r="F47" s="1120"/>
      <c r="G47" s="1120"/>
      <c r="H47" s="1120"/>
      <c r="I47" s="1120"/>
      <c r="J47" s="1120"/>
      <c r="K47" s="1120"/>
      <c r="L47" s="1120"/>
      <c r="M47" s="1120"/>
    </row>
    <row r="48" spans="2:16" ht="15.75" x14ac:dyDescent="0.4">
      <c r="B48" s="1142" t="s">
        <v>3109</v>
      </c>
      <c r="C48" s="1143"/>
      <c r="D48" s="1112"/>
      <c r="E48" s="1112"/>
      <c r="F48" s="1112"/>
      <c r="G48" s="1112"/>
      <c r="H48" s="1112"/>
      <c r="I48" s="1112"/>
      <c r="J48" s="1112"/>
      <c r="K48" s="1112"/>
      <c r="L48" s="1112"/>
      <c r="M48" s="1112"/>
    </row>
    <row r="49" spans="2:13" ht="15.75" x14ac:dyDescent="0.4">
      <c r="B49" s="1144"/>
      <c r="C49" s="1145"/>
      <c r="D49" s="1112"/>
      <c r="E49" s="1112"/>
      <c r="F49" s="1112"/>
      <c r="G49" s="1112"/>
      <c r="H49" s="1112"/>
      <c r="I49" s="1112"/>
      <c r="J49" s="1112"/>
      <c r="K49" s="1112"/>
      <c r="L49" s="1112"/>
      <c r="M49" s="1112"/>
    </row>
    <row r="50" spans="2:13" ht="15.75" x14ac:dyDescent="0.4">
      <c r="B50" s="1112" t="s">
        <v>3049</v>
      </c>
      <c r="C50" s="1112" t="s">
        <v>3110</v>
      </c>
      <c r="D50" s="1112"/>
      <c r="E50" s="1112"/>
      <c r="F50" s="1112"/>
      <c r="G50" s="1112"/>
      <c r="H50" s="1112"/>
      <c r="I50" s="1112"/>
      <c r="J50" s="1112"/>
      <c r="K50" s="1112"/>
      <c r="L50" s="1112"/>
      <c r="M50" s="1112"/>
    </row>
    <row r="51" spans="2:13" ht="15.75" x14ac:dyDescent="0.4">
      <c r="B51" s="1112" t="s">
        <v>3049</v>
      </c>
      <c r="C51" s="1112" t="s">
        <v>3111</v>
      </c>
      <c r="D51" s="1112"/>
      <c r="E51" s="1112"/>
      <c r="F51" s="1112"/>
      <c r="G51" s="1112"/>
      <c r="H51" s="1112"/>
      <c r="I51" s="1112"/>
      <c r="J51" s="1112"/>
      <c r="K51" s="1112"/>
      <c r="L51" s="1112"/>
      <c r="M51" s="1112"/>
    </row>
    <row r="52" spans="2:13" ht="15.75" x14ac:dyDescent="0.4">
      <c r="B52" s="1112" t="s">
        <v>3049</v>
      </c>
      <c r="C52" s="1146" t="s">
        <v>3112</v>
      </c>
      <c r="D52" s="1112"/>
      <c r="E52" s="1112"/>
      <c r="F52" s="1112"/>
      <c r="G52" s="1112"/>
      <c r="H52" s="1112"/>
      <c r="I52" s="1112"/>
      <c r="J52" s="1112"/>
      <c r="K52" s="1112"/>
      <c r="L52" s="1112"/>
      <c r="M52" s="1112"/>
    </row>
    <row r="53" spans="2:13" ht="15.75" x14ac:dyDescent="0.4">
      <c r="B53" s="1112"/>
      <c r="C53" s="1146" t="s">
        <v>3113</v>
      </c>
      <c r="D53" s="1112"/>
      <c r="E53" s="1112"/>
      <c r="F53" s="1112"/>
      <c r="G53" s="1112"/>
      <c r="H53" s="1112"/>
      <c r="I53" s="1112"/>
      <c r="J53" s="1112"/>
      <c r="K53" s="1112"/>
      <c r="L53" s="1112"/>
      <c r="M53" s="1112"/>
    </row>
    <row r="54" spans="2:13" ht="15.75" x14ac:dyDescent="0.4">
      <c r="B54" s="1112" t="s">
        <v>3049</v>
      </c>
      <c r="C54" s="1147" t="s">
        <v>3152</v>
      </c>
      <c r="D54" s="1147"/>
      <c r="E54" s="1147"/>
      <c r="F54" s="1147"/>
      <c r="G54" s="1147"/>
      <c r="H54" s="1147"/>
      <c r="I54" s="1147"/>
      <c r="J54" s="1147"/>
      <c r="K54" s="1147"/>
      <c r="L54" s="1147"/>
      <c r="M54" s="1147"/>
    </row>
    <row r="56" spans="2:13" ht="14.25" x14ac:dyDescent="0.4">
      <c r="B56" s="1142" t="s">
        <v>3202</v>
      </c>
      <c r="C56" s="1147"/>
      <c r="D56" s="1147"/>
      <c r="E56" s="1147"/>
      <c r="F56" s="1147"/>
      <c r="G56" s="1147"/>
      <c r="H56" s="1147"/>
      <c r="I56" s="1147"/>
      <c r="J56" s="1147"/>
      <c r="K56" s="1147"/>
      <c r="L56" s="1147"/>
      <c r="M56" s="1147"/>
    </row>
    <row r="57" spans="2:13" ht="14.25" x14ac:dyDescent="0.4">
      <c r="B57" s="1449" t="s">
        <v>3213</v>
      </c>
      <c r="C57" s="1147"/>
      <c r="D57" s="1147"/>
      <c r="E57" s="1147"/>
      <c r="F57" s="1147"/>
      <c r="G57" s="1147"/>
      <c r="H57" s="1147"/>
      <c r="I57" s="1147"/>
      <c r="J57" s="1147"/>
      <c r="K57" s="1147"/>
      <c r="L57" s="1147"/>
      <c r="M57" s="1147"/>
    </row>
    <row r="58" spans="2:13" ht="15.75" x14ac:dyDescent="0.4">
      <c r="B58" s="1112" t="s">
        <v>3049</v>
      </c>
      <c r="C58" s="1112" t="s">
        <v>3200</v>
      </c>
      <c r="D58" s="1147"/>
      <c r="E58" s="1147"/>
      <c r="F58" s="1147"/>
      <c r="G58" s="1147"/>
      <c r="H58" s="1147"/>
      <c r="I58" s="1147"/>
      <c r="J58" s="1147"/>
      <c r="K58" s="1147"/>
      <c r="L58" s="1147"/>
      <c r="M58" s="1147"/>
    </row>
    <row r="59" spans="2:13" ht="15.75" x14ac:dyDescent="0.4">
      <c r="B59" s="1112" t="s">
        <v>3049</v>
      </c>
      <c r="C59" s="1112" t="s">
        <v>3203</v>
      </c>
      <c r="D59" s="1147"/>
      <c r="E59" s="1147"/>
      <c r="F59" s="1147"/>
      <c r="G59" s="1147"/>
      <c r="H59" s="1147"/>
      <c r="I59" s="1147"/>
      <c r="J59" s="1147"/>
      <c r="K59" s="1147"/>
      <c r="L59" s="1147"/>
      <c r="M59" s="1147"/>
    </row>
    <row r="60" spans="2:13" ht="15.75" x14ac:dyDescent="0.4">
      <c r="B60" s="1112" t="s">
        <v>3049</v>
      </c>
      <c r="C60" s="1112" t="s">
        <v>3201</v>
      </c>
      <c r="D60" s="1147"/>
      <c r="E60" s="1147"/>
      <c r="F60" s="1147"/>
      <c r="G60" s="1147"/>
      <c r="H60" s="1147"/>
      <c r="I60" s="1147"/>
      <c r="J60" s="1147"/>
      <c r="K60" s="1147"/>
      <c r="L60" s="1147"/>
      <c r="M60" s="1147"/>
    </row>
    <row r="61" spans="2:13" ht="15.75" x14ac:dyDescent="0.4">
      <c r="B61" s="1112" t="s">
        <v>3049</v>
      </c>
      <c r="C61" s="1112" t="s">
        <v>3204</v>
      </c>
      <c r="D61" s="1147"/>
      <c r="E61" s="1147"/>
      <c r="F61" s="1147"/>
      <c r="G61" s="1147"/>
      <c r="H61" s="1147"/>
      <c r="I61" s="1147"/>
      <c r="J61" s="1147"/>
      <c r="K61" s="1147"/>
      <c r="L61" s="1147"/>
      <c r="M61" s="1147"/>
    </row>
    <row r="62" spans="2:13" ht="15.75" x14ac:dyDescent="0.4">
      <c r="B62" s="1449" t="s">
        <v>3214</v>
      </c>
      <c r="C62" s="1112"/>
      <c r="D62" s="1147"/>
      <c r="E62" s="1147"/>
      <c r="F62" s="1147"/>
      <c r="G62" s="1147"/>
      <c r="H62" s="1147"/>
      <c r="I62" s="1147"/>
      <c r="J62" s="1147"/>
      <c r="K62" s="1147"/>
      <c r="L62" s="1147"/>
      <c r="M62" s="1147"/>
    </row>
    <row r="63" spans="2:13" ht="15.75" x14ac:dyDescent="0.4">
      <c r="B63" s="1112" t="s">
        <v>3049</v>
      </c>
      <c r="C63" s="1112" t="s">
        <v>3205</v>
      </c>
      <c r="D63" s="1147"/>
      <c r="E63" s="1147"/>
      <c r="F63" s="1147"/>
      <c r="G63" s="1147"/>
      <c r="H63" s="1147"/>
      <c r="I63" s="1147"/>
      <c r="J63" s="1147"/>
      <c r="K63" s="1147"/>
      <c r="L63" s="1147"/>
      <c r="M63" s="1147"/>
    </row>
    <row r="64" spans="2:13" ht="14.25" x14ac:dyDescent="0.4">
      <c r="B64" s="1449" t="s">
        <v>3242</v>
      </c>
      <c r="C64" s="1147"/>
      <c r="D64" s="1147"/>
      <c r="E64" s="1147"/>
      <c r="F64" s="1147"/>
      <c r="G64" s="1147"/>
      <c r="H64" s="1147"/>
      <c r="I64" s="1147"/>
      <c r="J64" s="1147"/>
      <c r="K64" s="1147"/>
      <c r="L64" s="1147"/>
      <c r="M64" s="1147"/>
    </row>
    <row r="65" spans="2:13" ht="15.75" x14ac:dyDescent="0.4">
      <c r="B65" s="1112" t="s">
        <v>3049</v>
      </c>
      <c r="C65" s="1112" t="s">
        <v>3211</v>
      </c>
      <c r="D65" s="1147"/>
      <c r="E65" s="1147"/>
      <c r="F65" s="1147"/>
      <c r="G65" s="1147"/>
      <c r="H65" s="1147"/>
      <c r="I65" s="1147"/>
      <c r="J65" s="1147"/>
      <c r="K65" s="1147"/>
      <c r="L65" s="1147"/>
      <c r="M65" s="1147"/>
    </row>
    <row r="66" spans="2:13" ht="15.75" x14ac:dyDescent="0.4">
      <c r="B66" s="1112" t="s">
        <v>3049</v>
      </c>
      <c r="C66" s="1112" t="s">
        <v>3212</v>
      </c>
      <c r="D66" s="1147"/>
      <c r="E66" s="1147"/>
      <c r="F66" s="1147"/>
      <c r="G66" s="1147"/>
      <c r="H66" s="1147"/>
      <c r="I66" s="1147"/>
      <c r="J66" s="1147"/>
      <c r="K66" s="1147"/>
      <c r="L66" s="1147"/>
      <c r="M66" s="1147"/>
    </row>
    <row r="67" spans="2:13" ht="14.25" x14ac:dyDescent="0.4">
      <c r="B67" s="1449" t="s">
        <v>3337</v>
      </c>
      <c r="C67" s="1147"/>
      <c r="D67" s="1147"/>
      <c r="E67" s="1147"/>
      <c r="F67" s="1147"/>
      <c r="G67" s="1147"/>
      <c r="H67" s="1147"/>
      <c r="I67" s="1147"/>
      <c r="J67" s="1147"/>
      <c r="K67" s="1147"/>
      <c r="L67" s="1147"/>
      <c r="M67" s="1147"/>
    </row>
    <row r="68" spans="2:13" ht="15.75" x14ac:dyDescent="0.4">
      <c r="B68" s="1112" t="s">
        <v>3049</v>
      </c>
      <c r="C68" s="1112" t="s">
        <v>3333</v>
      </c>
      <c r="D68" s="1147"/>
      <c r="E68" s="1147"/>
      <c r="F68" s="1147"/>
      <c r="G68" s="1147"/>
      <c r="H68" s="1147"/>
      <c r="I68" s="1147"/>
      <c r="J68" s="1147"/>
      <c r="K68" s="1147"/>
      <c r="L68" s="1147"/>
      <c r="M68" s="1147"/>
    </row>
    <row r="69" spans="2:13" ht="15.75" x14ac:dyDescent="0.4">
      <c r="B69" s="1112" t="s">
        <v>3049</v>
      </c>
      <c r="C69" s="1112" t="s">
        <v>3334</v>
      </c>
      <c r="D69" s="1147"/>
      <c r="E69" s="1147"/>
      <c r="F69" s="1147"/>
      <c r="G69" s="1147"/>
      <c r="H69" s="1147"/>
      <c r="I69" s="1147"/>
      <c r="J69" s="1147"/>
      <c r="K69" s="1147"/>
      <c r="L69" s="1147"/>
      <c r="M69" s="1147"/>
    </row>
    <row r="70" spans="2:13" ht="15.75" x14ac:dyDescent="0.4">
      <c r="B70" s="1112" t="s">
        <v>3049</v>
      </c>
      <c r="C70" s="1112" t="s">
        <v>3335</v>
      </c>
      <c r="D70" s="1147"/>
      <c r="E70" s="1147"/>
      <c r="F70" s="1147"/>
      <c r="G70" s="1147"/>
      <c r="H70" s="1147"/>
      <c r="I70" s="1147"/>
      <c r="J70" s="1147"/>
      <c r="K70" s="1147"/>
      <c r="L70" s="1147"/>
      <c r="M70" s="1147"/>
    </row>
  </sheetData>
  <sheetProtection algorithmName="SHA-512" hashValue="WBgIu2np7htvNTECsNwNNqkL/fOUCHCX0yXd7lz92xzuoeLaGjO1TeTyCsXfJiQCL4bj7U+oY3uwiUQYPi9Owg==" saltValue="LSuhIkrj1dwxcAcL4rp7rg==" spinCount="100000" sheet="1" objects="1" scenarios="1"/>
  <mergeCells count="10">
    <mergeCell ref="E40:F40"/>
    <mergeCell ref="E26:E39"/>
    <mergeCell ref="J34:J39"/>
    <mergeCell ref="D8:E8"/>
    <mergeCell ref="D9:E9"/>
    <mergeCell ref="D10:E10"/>
    <mergeCell ref="D11:E11"/>
    <mergeCell ref="E24:G24"/>
    <mergeCell ref="H24:I24"/>
    <mergeCell ref="D18:F18"/>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00FF"/>
  </sheetPr>
  <dimension ref="A1:FC1063"/>
  <sheetViews>
    <sheetView showGridLines="0" view="pageBreakPreview" zoomScaleNormal="100" zoomScaleSheetLayoutView="100" workbookViewId="0">
      <pane ySplit="1" topLeftCell="A2" activePane="bottomLeft" state="frozen"/>
      <selection pane="bottomLeft" activeCell="F1" sqref="F1"/>
    </sheetView>
  </sheetViews>
  <sheetFormatPr defaultColWidth="3.5" defaultRowHeight="16.5" customHeight="1" x14ac:dyDescent="0.15"/>
  <cols>
    <col min="1" max="1" width="1.5" style="1189" customWidth="1"/>
    <col min="2" max="4" width="2" style="1189" customWidth="1"/>
    <col min="5" max="5" width="2.125" style="1189" customWidth="1"/>
    <col min="6" max="11" width="2" style="1189" customWidth="1"/>
    <col min="12" max="12" width="2.375" style="1189" customWidth="1"/>
    <col min="13" max="15" width="2.125" style="1189" customWidth="1"/>
    <col min="16" max="16" width="2" style="1189" customWidth="1"/>
    <col min="17" max="18" width="2.125" style="1189" customWidth="1"/>
    <col min="19" max="21" width="2" style="1189" customWidth="1"/>
    <col min="22" max="26" width="2.125" style="1189" customWidth="1"/>
    <col min="27" max="32" width="2" style="1189" customWidth="1"/>
    <col min="33" max="34" width="2.125" style="1189" customWidth="1"/>
    <col min="35" max="38" width="2" style="1189" customWidth="1"/>
    <col min="39" max="39" width="2.125" style="1189" customWidth="1"/>
    <col min="40" max="45" width="2" style="1189" customWidth="1"/>
    <col min="46" max="46" width="1.5" style="1189" customWidth="1"/>
    <col min="47" max="50" width="1.875" style="1189" customWidth="1"/>
    <col min="51" max="51" width="1.875" style="1348" customWidth="1"/>
    <col min="52" max="52" width="1.875" style="1189" customWidth="1"/>
    <col min="53" max="58" width="3.5" style="1189" customWidth="1"/>
    <col min="59" max="59" width="10.5" style="1189" hidden="1" customWidth="1"/>
    <col min="60" max="64" width="3.5" style="1189" hidden="1" customWidth="1"/>
    <col min="65" max="65" width="29.25" style="1189" hidden="1" customWidth="1"/>
    <col min="66" max="66" width="21.375" style="1189" hidden="1" customWidth="1"/>
    <col min="67" max="67" width="10.625" style="1189" hidden="1" customWidth="1"/>
    <col min="68" max="68" width="13.75" style="1189" hidden="1" customWidth="1"/>
    <col min="69" max="69" width="11.25" style="1189" hidden="1" customWidth="1"/>
    <col min="70" max="70" width="10.625" style="1189" hidden="1" customWidth="1"/>
    <col min="71" max="71" width="13.5" style="1189" hidden="1" customWidth="1"/>
    <col min="72" max="72" width="5.625" style="1240" hidden="1" customWidth="1"/>
    <col min="73" max="73" width="5.625" style="1189" hidden="1" customWidth="1"/>
    <col min="74" max="81" width="3.5" style="1189" hidden="1" customWidth="1"/>
    <col min="82" max="111" width="0" style="1189" hidden="1" customWidth="1"/>
    <col min="112" max="116" width="3.5" style="1189" hidden="1" customWidth="1"/>
    <col min="117" max="122" width="8.875" style="1189" hidden="1" customWidth="1"/>
    <col min="123" max="123" width="3.5" style="1189" hidden="1" customWidth="1"/>
    <col min="124" max="135" width="8.875" style="1189" hidden="1" customWidth="1"/>
    <col min="136" max="138" width="3.5" style="1189" hidden="1" customWidth="1"/>
    <col min="139" max="139" width="9.125" style="1189" hidden="1" customWidth="1"/>
    <col min="140" max="140" width="10.25" style="1189" hidden="1" customWidth="1"/>
    <col min="141" max="159" width="9.125" style="1189" hidden="1" customWidth="1"/>
    <col min="160" max="217" width="0" style="1189" hidden="1" customWidth="1"/>
    <col min="218" max="16384" width="3.5" style="1189"/>
  </cols>
  <sheetData>
    <row r="1" spans="1:140" ht="16.5" customHeight="1" x14ac:dyDescent="0.15">
      <c r="AT1" s="1190"/>
      <c r="AX1" s="2775" t="str">
        <f>HYPERLINK("#目次!$F$26:$F$39","目次、シート一覧へ")</f>
        <v>目次、シート一覧へ</v>
      </c>
      <c r="AY1" s="2775"/>
      <c r="AZ1" s="2775"/>
      <c r="BA1" s="2775"/>
      <c r="BB1" s="2775"/>
      <c r="BC1" s="2775"/>
    </row>
    <row r="2" spans="1:140" ht="16.5" customHeight="1" x14ac:dyDescent="0.15">
      <c r="B2" s="1189" t="s">
        <v>493</v>
      </c>
      <c r="X2" s="1348"/>
      <c r="AR2" s="1191" t="str">
        <f>目次!J1 &amp;目次!L1</f>
        <v>Kyoto City(R7.7)　Ver120</v>
      </c>
    </row>
    <row r="3" spans="1:140" ht="16.5" customHeight="1" x14ac:dyDescent="0.15">
      <c r="T3" s="2712" t="s">
        <v>3139</v>
      </c>
      <c r="U3" s="2712"/>
      <c r="V3" s="2712"/>
      <c r="W3" s="2712"/>
      <c r="X3" s="2712"/>
      <c r="Y3" s="2712"/>
      <c r="Z3" s="2712"/>
      <c r="AL3" s="2776" t="str">
        <f>IF('1_入力シート【基本情報】'!$AB$13="","",'1_入力シート【基本情報】'!$AB$13)</f>
        <v/>
      </c>
      <c r="AM3" s="2778" t="str">
        <f>IF('1_入力シート【基本情報】'!$AK$13="","",'1_入力シート【基本情報】'!$AK$13)</f>
        <v/>
      </c>
      <c r="AN3" s="2776" t="str">
        <f>IF('1_入力シート【基本情報】'!$AT$13="","",TEXT('1_入力シート【基本情報】'!$AT$13,"0000"))</f>
        <v/>
      </c>
      <c r="AO3" s="2777"/>
      <c r="AP3" s="2777"/>
      <c r="AQ3" s="2777"/>
      <c r="AR3" s="2778"/>
      <c r="AY3" s="1192"/>
      <c r="EJ3" s="1189" t="s">
        <v>880</v>
      </c>
    </row>
    <row r="4" spans="1:140" ht="16.5" customHeight="1" x14ac:dyDescent="0.15">
      <c r="T4" s="2712" t="s">
        <v>3140</v>
      </c>
      <c r="U4" s="2712"/>
      <c r="V4" s="2712"/>
      <c r="W4" s="2712"/>
      <c r="X4" s="2712"/>
      <c r="Y4" s="2712"/>
      <c r="Z4" s="2712"/>
      <c r="AL4" s="2779"/>
      <c r="AM4" s="2781"/>
      <c r="AN4" s="2779"/>
      <c r="AO4" s="2780"/>
      <c r="AP4" s="2780"/>
      <c r="AQ4" s="2780"/>
      <c r="AR4" s="2781"/>
      <c r="AY4" s="1192"/>
      <c r="EJ4" s="1356">
        <v>43465</v>
      </c>
    </row>
    <row r="5" spans="1:140" ht="16.5" customHeight="1" x14ac:dyDescent="0.15">
      <c r="B5" s="2712" t="s">
        <v>491</v>
      </c>
      <c r="C5" s="2712"/>
      <c r="D5" s="2712"/>
      <c r="E5" s="2712"/>
      <c r="F5" s="2712"/>
      <c r="G5" s="2712"/>
      <c r="H5" s="2712"/>
      <c r="I5" s="2712"/>
      <c r="J5" s="2712"/>
      <c r="K5" s="2712"/>
      <c r="L5" s="2712"/>
      <c r="M5" s="2712"/>
      <c r="N5" s="2712"/>
      <c r="O5" s="2712"/>
      <c r="P5" s="2712"/>
      <c r="Q5" s="2712"/>
      <c r="R5" s="2712"/>
      <c r="S5" s="2712"/>
      <c r="T5" s="2712"/>
      <c r="U5" s="2712"/>
      <c r="V5" s="2712"/>
      <c r="W5" s="2712"/>
      <c r="X5" s="2712"/>
      <c r="Y5" s="2712"/>
      <c r="Z5" s="2712"/>
      <c r="AA5" s="2712"/>
      <c r="AB5" s="2712"/>
      <c r="AC5" s="2712"/>
      <c r="AD5" s="2712"/>
      <c r="AE5" s="2712"/>
      <c r="AF5" s="2712"/>
      <c r="AG5" s="2712"/>
      <c r="AH5" s="2712"/>
      <c r="AI5" s="2712"/>
      <c r="AJ5" s="2712"/>
      <c r="AK5" s="2712"/>
      <c r="AL5" s="2712"/>
      <c r="AM5" s="2712"/>
      <c r="AN5" s="2712"/>
      <c r="AO5" s="2712"/>
      <c r="AP5" s="2712"/>
      <c r="AQ5" s="2712"/>
      <c r="AR5" s="2712"/>
      <c r="AS5" s="2712"/>
      <c r="AY5" s="1192"/>
    </row>
    <row r="6" spans="1:140" ht="16.5" customHeight="1" x14ac:dyDescent="0.15">
      <c r="AY6" s="1192"/>
    </row>
    <row r="7" spans="1:140" ht="16.5" customHeight="1" x14ac:dyDescent="0.15">
      <c r="A7" s="2713" t="s">
        <v>490</v>
      </c>
      <c r="B7" s="2713"/>
      <c r="C7" s="2713"/>
      <c r="D7" s="2713"/>
      <c r="E7" s="2713"/>
      <c r="F7" s="2713"/>
      <c r="G7" s="2713"/>
      <c r="H7" s="2713"/>
      <c r="I7" s="2713"/>
      <c r="J7" s="2713"/>
      <c r="K7" s="2713"/>
      <c r="L7" s="2713"/>
      <c r="M7" s="2713"/>
      <c r="N7" s="2713"/>
      <c r="O7" s="2713"/>
      <c r="P7" s="2713"/>
      <c r="Q7" s="2713"/>
      <c r="R7" s="2713"/>
      <c r="S7" s="2713"/>
      <c r="T7" s="2713"/>
      <c r="U7" s="2713"/>
      <c r="V7" s="2713"/>
      <c r="W7" s="2713"/>
      <c r="X7" s="2713"/>
      <c r="Y7" s="2713"/>
      <c r="Z7" s="2713"/>
      <c r="AA7" s="2713"/>
      <c r="AB7" s="2713"/>
      <c r="AC7" s="2713"/>
      <c r="AD7" s="2713"/>
      <c r="AE7" s="2713"/>
      <c r="AF7" s="2713"/>
      <c r="AG7" s="2713"/>
      <c r="AH7" s="2713"/>
      <c r="AI7" s="2713"/>
      <c r="AJ7" s="2713"/>
      <c r="AK7" s="2713"/>
      <c r="AL7" s="2713"/>
      <c r="AM7" s="2713"/>
      <c r="AN7" s="2713"/>
      <c r="AO7" s="2713"/>
      <c r="AP7" s="2713"/>
      <c r="AQ7" s="2713"/>
      <c r="AR7" s="2713"/>
      <c r="AS7" s="2713"/>
      <c r="AT7" s="2713"/>
      <c r="AY7" s="1192"/>
    </row>
    <row r="8" spans="1:140" ht="16.5" customHeight="1" x14ac:dyDescent="0.15">
      <c r="B8" s="1189" t="s">
        <v>489</v>
      </c>
      <c r="AY8" s="1192"/>
    </row>
    <row r="9" spans="1:140" ht="16.5" customHeight="1" x14ac:dyDescent="0.15">
      <c r="AY9" s="1192"/>
    </row>
    <row r="10" spans="1:140" ht="16.5" customHeight="1" x14ac:dyDescent="0.15">
      <c r="B10" s="2714" t="s">
        <v>3122</v>
      </c>
      <c r="C10" s="2714"/>
      <c r="D10" s="2714"/>
      <c r="E10" s="2714"/>
      <c r="F10" s="2714"/>
      <c r="G10" s="2714"/>
      <c r="H10" s="2714"/>
      <c r="I10" s="2714"/>
      <c r="J10" s="2714"/>
      <c r="K10" s="2714"/>
      <c r="L10" s="2714"/>
      <c r="M10" s="2714"/>
      <c r="N10" s="1193" t="s">
        <v>87</v>
      </c>
      <c r="AY10" s="1192"/>
      <c r="BG10" s="1189" t="s">
        <v>2961</v>
      </c>
    </row>
    <row r="11" spans="1:140" ht="16.5" customHeight="1" x14ac:dyDescent="0.15">
      <c r="AI11" s="2715" t="s">
        <v>784</v>
      </c>
      <c r="AJ11" s="2715"/>
      <c r="AK11" s="2716">
        <f>'1_入力シート【基本情報】'!$BF$10</f>
        <v>0</v>
      </c>
      <c r="AL11" s="2716"/>
      <c r="AM11" s="1194" t="s">
        <v>12</v>
      </c>
      <c r="AN11" s="2716">
        <f>'1_入力シート【基本情報】'!$BK$10</f>
        <v>0</v>
      </c>
      <c r="AO11" s="2716"/>
      <c r="AP11" s="1194" t="s">
        <v>10</v>
      </c>
      <c r="AQ11" s="2716">
        <f>'1_入力シート【基本情報】'!$BP$10</f>
        <v>0</v>
      </c>
      <c r="AR11" s="2716"/>
      <c r="AS11" s="1195" t="s">
        <v>470</v>
      </c>
      <c r="AY11" s="1192"/>
    </row>
    <row r="12" spans="1:140" ht="16.5" customHeight="1" x14ac:dyDescent="0.15">
      <c r="AQ12" s="1344"/>
      <c r="AY12" s="1192"/>
    </row>
    <row r="13" spans="1:140" ht="16.5" customHeight="1" x14ac:dyDescent="0.4">
      <c r="A13" s="1196"/>
      <c r="B13" s="1196"/>
      <c r="C13" s="1196"/>
      <c r="D13" s="1196"/>
      <c r="E13" s="1196"/>
      <c r="F13" s="1196"/>
      <c r="G13" s="1196"/>
      <c r="H13" s="1196"/>
      <c r="I13" s="1196"/>
      <c r="J13" s="1196"/>
      <c r="K13" s="1196"/>
      <c r="L13" s="1196"/>
      <c r="M13" s="1196"/>
      <c r="N13" s="1196"/>
      <c r="O13" s="1196"/>
      <c r="P13" s="1196"/>
      <c r="Q13" s="1196"/>
      <c r="R13" s="1196"/>
      <c r="S13" s="1196"/>
      <c r="T13" s="1196"/>
      <c r="U13" s="1196"/>
      <c r="V13" s="1196"/>
      <c r="W13" s="1193"/>
      <c r="X13" s="1193"/>
      <c r="Y13" s="1193"/>
      <c r="Z13" s="1193"/>
      <c r="AA13" s="1193"/>
      <c r="AB13" s="1193"/>
      <c r="AC13" s="2784" t="str">
        <f>IF('1_入力シート【基本情報】'!EM47=TRUE,'1_入力シート【基本情報】'!ER38,'1_入力シート【基本情報】'!ER50)</f>
        <v/>
      </c>
      <c r="AD13" s="2786"/>
      <c r="AE13" s="2786"/>
      <c r="AF13" s="2786"/>
      <c r="AG13" s="2786"/>
      <c r="AH13" s="2786"/>
      <c r="AI13" s="2786"/>
      <c r="AJ13" s="2786"/>
      <c r="AK13" s="2786"/>
      <c r="AL13" s="2786"/>
      <c r="AM13" s="2786"/>
      <c r="AN13" s="2786"/>
      <c r="AO13" s="2786"/>
      <c r="AP13" s="2786"/>
      <c r="AQ13" s="2786"/>
      <c r="AR13" s="2786"/>
      <c r="AS13" s="2786"/>
      <c r="AY13" s="1192"/>
    </row>
    <row r="14" spans="1:140" ht="16.5" customHeight="1" x14ac:dyDescent="0.4">
      <c r="A14" s="1196"/>
      <c r="B14" s="1196"/>
      <c r="C14" s="1196"/>
      <c r="D14" s="1196"/>
      <c r="E14" s="1196"/>
      <c r="F14" s="1196"/>
      <c r="G14" s="1196"/>
      <c r="H14" s="1196"/>
      <c r="I14" s="1196"/>
      <c r="J14" s="1196"/>
      <c r="K14" s="1196"/>
      <c r="L14" s="1196"/>
      <c r="M14" s="1196"/>
      <c r="N14" s="1196"/>
      <c r="O14" s="1196"/>
      <c r="P14" s="1196"/>
      <c r="Q14" s="1196"/>
      <c r="R14" s="1196"/>
      <c r="S14" s="1196"/>
      <c r="T14" s="1196"/>
      <c r="U14" s="1196"/>
      <c r="V14" s="1196"/>
      <c r="W14" s="1197" t="s">
        <v>488</v>
      </c>
      <c r="X14" s="1193"/>
      <c r="Y14" s="1193"/>
      <c r="Z14" s="1193"/>
      <c r="AA14" s="1193"/>
      <c r="AB14" s="1193"/>
      <c r="AC14" s="2784" t="str">
        <f>IF('1_入力シート【基本情報】'!EM47=TRUE,'1_入力シート【基本情報】'!ER39,'1_入力シート【基本情報】'!ER51)</f>
        <v/>
      </c>
      <c r="AD14" s="2785"/>
      <c r="AE14" s="2785"/>
      <c r="AF14" s="2785"/>
      <c r="AG14" s="2785"/>
      <c r="AH14" s="2785"/>
      <c r="AI14" s="2785"/>
      <c r="AJ14" s="2785"/>
      <c r="AK14" s="2785"/>
      <c r="AL14" s="2785"/>
      <c r="AM14" s="2785"/>
      <c r="AN14" s="2785"/>
      <c r="AO14" s="2785"/>
      <c r="AP14" s="2785"/>
      <c r="AQ14" s="2785"/>
      <c r="AR14" s="2785"/>
      <c r="AS14" s="2785"/>
      <c r="AT14" s="1347"/>
      <c r="AY14" s="1192"/>
    </row>
    <row r="15" spans="1:140" ht="4.5" customHeight="1" x14ac:dyDescent="0.15">
      <c r="A15" s="1196"/>
      <c r="B15" s="1196"/>
      <c r="C15" s="1196"/>
      <c r="D15" s="1196"/>
      <c r="E15" s="1196"/>
      <c r="F15" s="1196"/>
      <c r="G15" s="1196"/>
      <c r="H15" s="1196"/>
      <c r="I15" s="1196"/>
      <c r="J15" s="1196"/>
      <c r="K15" s="1196"/>
      <c r="L15" s="1196"/>
      <c r="M15" s="1196"/>
      <c r="N15" s="1196"/>
      <c r="O15" s="1196"/>
      <c r="P15" s="1196"/>
      <c r="Q15" s="1347"/>
      <c r="R15" s="1347"/>
      <c r="S15" s="1347"/>
      <c r="T15" s="1347"/>
      <c r="U15" s="1347"/>
      <c r="V15" s="1196"/>
      <c r="W15" s="1347"/>
      <c r="X15" s="1347"/>
      <c r="Y15" s="1347"/>
      <c r="Z15" s="1347"/>
      <c r="AA15" s="1347"/>
      <c r="AB15" s="1347"/>
      <c r="AC15" s="1347"/>
      <c r="AD15" s="1347"/>
      <c r="AE15" s="1347"/>
      <c r="AF15" s="1347"/>
      <c r="AG15" s="1347"/>
      <c r="AH15" s="1198"/>
      <c r="AI15" s="1198"/>
      <c r="AJ15" s="1198"/>
      <c r="AK15" s="1198"/>
      <c r="AL15" s="1198"/>
      <c r="AM15" s="1198"/>
      <c r="AN15" s="1198"/>
      <c r="AO15" s="1198"/>
      <c r="AP15" s="1198"/>
      <c r="AQ15" s="1198"/>
      <c r="AR15" s="1347"/>
      <c r="AS15" s="1347"/>
      <c r="AY15" s="1192"/>
    </row>
    <row r="16" spans="1:140" ht="4.5" customHeight="1" x14ac:dyDescent="0.15">
      <c r="A16" s="1196"/>
      <c r="B16" s="1196"/>
      <c r="C16" s="1196"/>
      <c r="D16" s="1196"/>
      <c r="E16" s="1196"/>
      <c r="F16" s="1196"/>
      <c r="G16" s="1196"/>
      <c r="H16" s="1196"/>
      <c r="I16" s="1196"/>
      <c r="J16" s="1196"/>
      <c r="K16" s="1196"/>
      <c r="L16" s="1196"/>
      <c r="M16" s="1196"/>
      <c r="N16" s="1196"/>
      <c r="O16" s="1196"/>
      <c r="P16" s="1196"/>
      <c r="Q16" s="1196"/>
      <c r="R16" s="1196"/>
      <c r="S16" s="1196"/>
      <c r="T16" s="1196"/>
      <c r="U16" s="1347"/>
      <c r="V16" s="1196"/>
      <c r="W16" s="1196"/>
      <c r="X16" s="1196"/>
      <c r="Y16" s="1196"/>
      <c r="Z16" s="1196"/>
      <c r="AA16" s="1196"/>
      <c r="AB16" s="1196"/>
      <c r="AC16" s="1196"/>
      <c r="AD16" s="1196"/>
      <c r="AE16" s="1196"/>
      <c r="AF16" s="1196"/>
      <c r="AG16" s="1196"/>
      <c r="AH16" s="1198"/>
      <c r="AI16" s="1198"/>
      <c r="AJ16" s="1198"/>
      <c r="AK16" s="1198"/>
      <c r="AL16" s="1198"/>
      <c r="AM16" s="1198"/>
      <c r="AN16" s="1198"/>
      <c r="AO16" s="1198"/>
      <c r="AP16" s="1198"/>
      <c r="AQ16" s="1198"/>
      <c r="AR16" s="1347"/>
      <c r="AS16" s="1347"/>
      <c r="AY16" s="1192"/>
    </row>
    <row r="17" spans="1:72" ht="16.5" customHeight="1" x14ac:dyDescent="0.15">
      <c r="A17" s="1196"/>
      <c r="B17" s="1196"/>
      <c r="C17" s="1196"/>
      <c r="D17" s="1196"/>
      <c r="E17" s="1196"/>
      <c r="F17" s="1196"/>
      <c r="G17" s="1196"/>
      <c r="H17" s="1196"/>
      <c r="I17" s="1196"/>
      <c r="J17" s="1196"/>
      <c r="K17" s="1196"/>
      <c r="L17" s="1196"/>
      <c r="M17" s="1196"/>
      <c r="N17" s="1196"/>
      <c r="O17" s="1196"/>
      <c r="P17" s="1196"/>
      <c r="Q17" s="1196"/>
      <c r="R17" s="1196"/>
      <c r="S17" s="1196"/>
      <c r="T17" s="1196"/>
      <c r="U17" s="1196"/>
      <c r="V17" s="1196"/>
      <c r="W17" s="1197" t="s">
        <v>85</v>
      </c>
      <c r="X17" s="1193"/>
      <c r="Y17" s="1193"/>
      <c r="Z17" s="1193"/>
      <c r="AA17" s="1193"/>
      <c r="AB17" s="1193"/>
      <c r="AC17" s="2717" t="str">
        <f>'1_入力シート【基本情報】'!$EO$81</f>
        <v/>
      </c>
      <c r="AD17" s="2717"/>
      <c r="AE17" s="2717"/>
      <c r="AF17" s="2717"/>
      <c r="AG17" s="2717"/>
      <c r="AH17" s="2717"/>
      <c r="AI17" s="2717"/>
      <c r="AJ17" s="2717"/>
      <c r="AK17" s="2717"/>
      <c r="AL17" s="2717"/>
      <c r="AM17" s="2717"/>
      <c r="AN17" s="2717"/>
      <c r="AO17" s="2717"/>
      <c r="AP17" s="2717"/>
      <c r="AQ17" s="2717"/>
      <c r="AR17" s="2717"/>
      <c r="AS17" s="2717"/>
      <c r="AT17" s="1347"/>
      <c r="AY17" s="1192"/>
    </row>
    <row r="18" spans="1:72" ht="4.5" customHeight="1" x14ac:dyDescent="0.15">
      <c r="A18" s="1196"/>
      <c r="B18" s="1196"/>
      <c r="C18" s="1196"/>
      <c r="D18" s="1196"/>
      <c r="E18" s="1196"/>
      <c r="F18" s="1196"/>
      <c r="G18" s="1196"/>
      <c r="H18" s="1196"/>
      <c r="I18" s="1196"/>
      <c r="J18" s="1196"/>
      <c r="K18" s="1196"/>
      <c r="L18" s="1196"/>
      <c r="M18" s="1196"/>
      <c r="N18" s="1196"/>
      <c r="O18" s="1196"/>
      <c r="P18" s="1196"/>
      <c r="Q18" s="1347"/>
      <c r="R18" s="1347"/>
      <c r="S18" s="1347"/>
      <c r="T18" s="1347"/>
      <c r="U18" s="1347"/>
      <c r="V18" s="1196"/>
      <c r="W18" s="1347"/>
      <c r="X18" s="1347"/>
      <c r="Y18" s="1347"/>
      <c r="Z18" s="1347"/>
      <c r="AA18" s="1347"/>
      <c r="AB18" s="1347"/>
      <c r="AC18" s="1347"/>
      <c r="AD18" s="1347"/>
      <c r="AE18" s="1347"/>
      <c r="AF18" s="1347"/>
      <c r="AG18" s="1347"/>
      <c r="AH18" s="1347"/>
      <c r="AI18" s="1347"/>
      <c r="AJ18" s="1347"/>
      <c r="AK18" s="1347"/>
      <c r="AL18" s="1347"/>
      <c r="AM18" s="1347"/>
      <c r="AN18" s="1347"/>
      <c r="AO18" s="1347"/>
      <c r="AP18" s="1347"/>
      <c r="AQ18" s="1347"/>
      <c r="AR18" s="1347"/>
      <c r="AS18" s="1347"/>
      <c r="AY18" s="1192"/>
    </row>
    <row r="19" spans="1:72" ht="4.5" customHeight="1" x14ac:dyDescent="0.15">
      <c r="A19" s="1196"/>
      <c r="B19" s="1196"/>
      <c r="C19" s="1196"/>
      <c r="D19" s="1196"/>
      <c r="E19" s="1196"/>
      <c r="F19" s="1196"/>
      <c r="G19" s="1196"/>
      <c r="H19" s="1196"/>
      <c r="I19" s="1196"/>
      <c r="J19" s="1196"/>
      <c r="K19" s="1196"/>
      <c r="L19" s="1196"/>
      <c r="M19" s="1196"/>
      <c r="N19" s="1196"/>
      <c r="O19" s="1196"/>
      <c r="P19" s="1196"/>
      <c r="Q19" s="1196"/>
      <c r="R19" s="1196"/>
      <c r="S19" s="1347"/>
      <c r="T19" s="1347"/>
      <c r="U19" s="1347"/>
      <c r="V19" s="1199"/>
      <c r="W19" s="1347"/>
      <c r="X19" s="1347"/>
      <c r="Y19" s="1347"/>
      <c r="Z19" s="1347"/>
      <c r="AA19" s="1347"/>
      <c r="AB19" s="1347"/>
      <c r="AC19" s="1347"/>
      <c r="AD19" s="1347"/>
      <c r="AE19" s="1347"/>
      <c r="AF19" s="1347"/>
      <c r="AG19" s="1347"/>
      <c r="AH19" s="1347"/>
      <c r="AI19" s="1347"/>
      <c r="AJ19" s="1347"/>
      <c r="AK19" s="1347"/>
      <c r="AL19" s="1347"/>
      <c r="AM19" s="1347"/>
      <c r="AN19" s="1347"/>
      <c r="AO19" s="1347"/>
      <c r="AP19" s="1347"/>
      <c r="AQ19" s="1347"/>
      <c r="AR19" s="1347"/>
      <c r="AS19" s="1347"/>
      <c r="AY19" s="1192"/>
    </row>
    <row r="20" spans="1:72" ht="16.5" customHeight="1" x14ac:dyDescent="0.15">
      <c r="B20" s="1198" t="s">
        <v>487</v>
      </c>
      <c r="C20" s="1196"/>
      <c r="D20" s="1196"/>
      <c r="E20" s="1196"/>
      <c r="F20" s="1196"/>
      <c r="G20" s="1196"/>
      <c r="H20" s="1196"/>
      <c r="I20" s="1196"/>
      <c r="J20" s="1196"/>
      <c r="L20" s="1196"/>
      <c r="M20" s="1196"/>
      <c r="N20" s="1196"/>
      <c r="O20" s="1196"/>
      <c r="P20" s="1196"/>
      <c r="Q20" s="1196"/>
      <c r="R20" s="1196"/>
      <c r="S20" s="1196"/>
      <c r="T20" s="1196"/>
      <c r="U20" s="1196"/>
      <c r="V20" s="1198"/>
      <c r="W20" s="1196"/>
      <c r="X20" s="1196"/>
      <c r="Y20" s="1196"/>
      <c r="Z20" s="1196"/>
      <c r="AA20" s="1196"/>
      <c r="AB20" s="1196"/>
      <c r="AC20" s="1196"/>
      <c r="AD20" s="1196"/>
      <c r="AE20" s="1196"/>
      <c r="AF20" s="1196"/>
      <c r="AG20" s="1196"/>
      <c r="AH20" s="1196"/>
      <c r="AI20" s="1196"/>
      <c r="AJ20" s="1196"/>
      <c r="AK20" s="1196"/>
      <c r="AL20" s="1196"/>
      <c r="AM20" s="1196"/>
      <c r="AN20" s="1196"/>
      <c r="AO20" s="1196"/>
      <c r="AP20" s="1196"/>
      <c r="AQ20" s="1196"/>
      <c r="AR20" s="1196"/>
      <c r="AS20" s="1196"/>
      <c r="AY20" s="1192"/>
    </row>
    <row r="21" spans="1:72" ht="16.5" customHeight="1" x14ac:dyDescent="0.15">
      <c r="D21" s="1189" t="s">
        <v>485</v>
      </c>
      <c r="O21" s="2718" t="str">
        <f>IF('1_入力シート【基本情報】'!$ER$36="","",ASC('1_入力シート【基本情報】'!$ER$36))</f>
        <v/>
      </c>
      <c r="P21" s="2718"/>
      <c r="Q21" s="2718"/>
      <c r="R21" s="2718"/>
      <c r="S21" s="2718"/>
      <c r="T21" s="2718"/>
      <c r="U21" s="2718"/>
      <c r="V21" s="2718"/>
      <c r="W21" s="2718"/>
      <c r="X21" s="2718"/>
      <c r="Y21" s="2718"/>
      <c r="Z21" s="2718"/>
      <c r="AA21" s="2718"/>
      <c r="AB21" s="2718"/>
      <c r="AC21" s="2718"/>
      <c r="AD21" s="2718"/>
      <c r="AE21" s="2718"/>
      <c r="AF21" s="2718"/>
      <c r="AG21" s="2718"/>
      <c r="AH21" s="2718"/>
      <c r="AI21" s="2718"/>
      <c r="AJ21" s="2718"/>
      <c r="AK21" s="2718"/>
      <c r="AL21" s="2718"/>
      <c r="AM21" s="2718"/>
      <c r="AN21" s="2718"/>
      <c r="AO21" s="2718"/>
      <c r="AP21" s="2718"/>
      <c r="AQ21" s="2718"/>
      <c r="AR21" s="2718"/>
      <c r="AS21" s="2718"/>
      <c r="AY21" s="1192"/>
    </row>
    <row r="22" spans="1:72" ht="16.5" customHeight="1" x14ac:dyDescent="0.15">
      <c r="D22" s="1189" t="s">
        <v>484</v>
      </c>
      <c r="O22" s="2718" t="str">
        <f>'1_入力シート【基本情報】'!$ER$37</f>
        <v/>
      </c>
      <c r="P22" s="2718"/>
      <c r="Q22" s="2718"/>
      <c r="R22" s="2718"/>
      <c r="S22" s="2718"/>
      <c r="T22" s="2718"/>
      <c r="U22" s="2718"/>
      <c r="V22" s="2718"/>
      <c r="W22" s="2718"/>
      <c r="X22" s="2718"/>
      <c r="Y22" s="2718"/>
      <c r="Z22" s="2718"/>
      <c r="AA22" s="2718"/>
      <c r="AB22" s="2718"/>
      <c r="AC22" s="2718"/>
      <c r="AD22" s="2718"/>
      <c r="AE22" s="2718"/>
      <c r="AF22" s="2718"/>
      <c r="AG22" s="2718"/>
      <c r="AH22" s="2718"/>
      <c r="AI22" s="2718"/>
      <c r="AJ22" s="2718"/>
      <c r="AK22" s="2718"/>
      <c r="AL22" s="2718"/>
      <c r="AM22" s="2718"/>
      <c r="AN22" s="2718"/>
      <c r="AO22" s="2718"/>
      <c r="AP22" s="2718"/>
      <c r="AQ22" s="2718"/>
      <c r="AR22" s="2718"/>
      <c r="AS22" s="2718"/>
      <c r="AY22" s="1192"/>
      <c r="BG22" s="1357" t="str">
        <f>'1_入力シート【基本情報】'!EL42</f>
        <v>郵便番号の未入力判定</v>
      </c>
    </row>
    <row r="23" spans="1:72" ht="16.5" customHeight="1" x14ac:dyDescent="0.15">
      <c r="D23" s="1189" t="s">
        <v>483</v>
      </c>
      <c r="O23" s="2719" t="str">
        <f>IF(BG23=1,"",'1_入力シート【基本情報】'!$EI$43)</f>
        <v/>
      </c>
      <c r="P23" s="2719"/>
      <c r="Q23" s="2719"/>
      <c r="R23" s="2719"/>
      <c r="S23" s="2719"/>
      <c r="T23" s="2719"/>
      <c r="U23" s="2719"/>
      <c r="AY23" s="1192"/>
      <c r="BG23" s="1358">
        <f>'1_入力シート【基本情報】'!EL43</f>
        <v>1</v>
      </c>
    </row>
    <row r="24" spans="1:72" ht="16.5" customHeight="1" x14ac:dyDescent="0.15">
      <c r="D24" s="1189" t="s">
        <v>482</v>
      </c>
      <c r="O24" s="2718" t="str">
        <f>'1_入力シート【基本情報】'!$EP$44</f>
        <v/>
      </c>
      <c r="P24" s="2718"/>
      <c r="Q24" s="2718"/>
      <c r="R24" s="2718"/>
      <c r="S24" s="2718"/>
      <c r="T24" s="2718"/>
      <c r="U24" s="2718"/>
      <c r="V24" s="2718"/>
      <c r="W24" s="2718"/>
      <c r="X24" s="2718"/>
      <c r="Y24" s="2718"/>
      <c r="Z24" s="2718"/>
      <c r="AA24" s="2718"/>
      <c r="AB24" s="2718"/>
      <c r="AC24" s="2718"/>
      <c r="AD24" s="2718"/>
      <c r="AE24" s="2718"/>
      <c r="AF24" s="2718"/>
      <c r="AG24" s="2718"/>
      <c r="AH24" s="2718"/>
      <c r="AI24" s="2718"/>
      <c r="AJ24" s="2718"/>
      <c r="AK24" s="2718"/>
      <c r="AL24" s="2718"/>
      <c r="AM24" s="2718"/>
      <c r="AN24" s="2718"/>
      <c r="AO24" s="2718"/>
      <c r="AP24" s="2718"/>
      <c r="AQ24" s="2718"/>
      <c r="AR24" s="2718"/>
      <c r="AS24" s="2718"/>
      <c r="AY24" s="1192"/>
      <c r="BG24" s="1357" t="str">
        <f>'1_入力シート【基本情報】'!EL44</f>
        <v>電話番号の未入力判定</v>
      </c>
    </row>
    <row r="25" spans="1:72" s="1348" customFormat="1" ht="16.5" customHeight="1" x14ac:dyDescent="0.15">
      <c r="A25" s="1198"/>
      <c r="D25" s="1196" t="s">
        <v>481</v>
      </c>
      <c r="E25" s="1196"/>
      <c r="F25" s="1196"/>
      <c r="G25" s="1196"/>
      <c r="H25" s="1196"/>
      <c r="I25" s="1196"/>
      <c r="J25" s="1196"/>
      <c r="K25" s="1198"/>
      <c r="O25" s="2720" t="str">
        <f>IF(BG25=1,"",'1_入力シート【基本情報】'!$EI$45)</f>
        <v/>
      </c>
      <c r="P25" s="2720"/>
      <c r="Q25" s="2720"/>
      <c r="R25" s="2720"/>
      <c r="S25" s="2720"/>
      <c r="T25" s="2720"/>
      <c r="U25" s="2720"/>
      <c r="V25" s="2720"/>
      <c r="W25" s="2720"/>
      <c r="X25" s="2720"/>
      <c r="Y25" s="2720"/>
      <c r="Z25" s="2720"/>
      <c r="AA25" s="2720"/>
      <c r="AB25" s="2720"/>
      <c r="AC25" s="1196"/>
      <c r="AD25" s="1196"/>
      <c r="AE25" s="1196"/>
      <c r="AF25" s="1196"/>
      <c r="AG25" s="1196"/>
      <c r="AH25" s="1196"/>
      <c r="AI25" s="1196"/>
      <c r="AJ25" s="1196"/>
      <c r="AK25" s="1196"/>
      <c r="AL25" s="1196"/>
      <c r="AM25" s="1196"/>
      <c r="AN25" s="1196"/>
      <c r="AO25" s="1196"/>
      <c r="AP25" s="1196"/>
      <c r="AQ25" s="1196"/>
      <c r="AR25" s="1196"/>
      <c r="AS25" s="1196"/>
      <c r="AT25" s="1198"/>
      <c r="AY25" s="1192"/>
      <c r="BG25" s="1359">
        <f>'1_入力シート【基本情報】'!EL45</f>
        <v>1</v>
      </c>
      <c r="BT25" s="1240"/>
    </row>
    <row r="26" spans="1:72" s="1348" customFormat="1" ht="4.5" customHeight="1" x14ac:dyDescent="0.15">
      <c r="A26" s="1198"/>
      <c r="B26" s="1196"/>
      <c r="C26" s="1196"/>
      <c r="D26" s="1196"/>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196"/>
      <c r="AE26" s="1196"/>
      <c r="AF26" s="1196"/>
      <c r="AG26" s="1196"/>
      <c r="AH26" s="1196"/>
      <c r="AI26" s="1196"/>
      <c r="AJ26" s="1196"/>
      <c r="AK26" s="1196"/>
      <c r="AL26" s="1196"/>
      <c r="AM26" s="1196"/>
      <c r="AN26" s="1196"/>
      <c r="AO26" s="1347"/>
      <c r="AP26" s="1347"/>
      <c r="AQ26" s="1347"/>
      <c r="AR26" s="1347"/>
      <c r="AS26" s="1347"/>
      <c r="AT26" s="1347"/>
      <c r="AY26" s="1192"/>
      <c r="BT26" s="1240"/>
    </row>
    <row r="27" spans="1:72" s="1348" customFormat="1" ht="4.5" customHeight="1" x14ac:dyDescent="0.15">
      <c r="A27" s="1198"/>
      <c r="B27" s="1196"/>
      <c r="C27" s="1196"/>
      <c r="D27" s="1196"/>
      <c r="E27" s="1196"/>
      <c r="F27" s="1196"/>
      <c r="G27" s="1196"/>
      <c r="H27" s="1196"/>
      <c r="I27" s="1196"/>
      <c r="J27" s="1196"/>
      <c r="K27" s="1196"/>
      <c r="L27" s="1196"/>
      <c r="M27" s="1196"/>
      <c r="N27" s="1196"/>
      <c r="O27" s="1196"/>
      <c r="P27" s="1196"/>
      <c r="Q27" s="1196"/>
      <c r="R27" s="1196"/>
      <c r="S27" s="1196"/>
      <c r="T27" s="1196"/>
      <c r="U27" s="1196"/>
      <c r="V27" s="1196"/>
      <c r="W27" s="1196"/>
      <c r="X27" s="1196"/>
      <c r="Y27" s="1196"/>
      <c r="Z27" s="1196"/>
      <c r="AA27" s="1196"/>
      <c r="AB27" s="1196"/>
      <c r="AC27" s="1196"/>
      <c r="AD27" s="1196"/>
      <c r="AE27" s="1196"/>
      <c r="AF27" s="1196"/>
      <c r="AG27" s="1196"/>
      <c r="AH27" s="1196"/>
      <c r="AI27" s="1196"/>
      <c r="AJ27" s="1196"/>
      <c r="AK27" s="1196"/>
      <c r="AL27" s="1196"/>
      <c r="AM27" s="1196"/>
      <c r="AN27" s="1196"/>
      <c r="AO27" s="1196"/>
      <c r="AP27" s="1196"/>
      <c r="AQ27" s="1196"/>
      <c r="AR27" s="1196"/>
      <c r="AS27" s="1196"/>
      <c r="AT27" s="1196"/>
      <c r="AY27" s="1192"/>
      <c r="BT27" s="1240"/>
    </row>
    <row r="28" spans="1:72" ht="16.5" customHeight="1" x14ac:dyDescent="0.15">
      <c r="B28" s="1196" t="s">
        <v>486</v>
      </c>
      <c r="C28" s="1196"/>
      <c r="D28" s="1196"/>
      <c r="E28" s="1196"/>
      <c r="F28" s="1196"/>
      <c r="G28" s="1196"/>
      <c r="H28" s="1196"/>
      <c r="I28" s="1196"/>
      <c r="J28" s="1196"/>
      <c r="M28" s="1196"/>
      <c r="N28" s="1196"/>
      <c r="O28" s="1196"/>
      <c r="P28" s="1196"/>
      <c r="Q28" s="1196"/>
      <c r="R28" s="1196"/>
      <c r="S28" s="1196"/>
      <c r="T28" s="1196"/>
      <c r="U28" s="1196"/>
      <c r="V28" s="1196"/>
      <c r="W28" s="1196"/>
      <c r="X28" s="1196"/>
      <c r="Y28" s="1196"/>
      <c r="Z28" s="1196"/>
      <c r="AA28" s="1196"/>
      <c r="AB28" s="1196"/>
      <c r="AC28" s="1196"/>
      <c r="AD28" s="1196"/>
      <c r="AE28" s="1196"/>
      <c r="AF28" s="1196"/>
      <c r="AG28" s="1196"/>
      <c r="AH28" s="1196"/>
      <c r="AI28" s="1196"/>
      <c r="AJ28" s="1196"/>
      <c r="AK28" s="1196"/>
      <c r="AL28" s="1196"/>
      <c r="AM28" s="1196"/>
      <c r="AN28" s="1196"/>
      <c r="AO28" s="1196"/>
      <c r="AP28" s="1196"/>
      <c r="AQ28" s="1196"/>
      <c r="AR28" s="1196"/>
      <c r="AS28" s="1196"/>
      <c r="AT28" s="1196"/>
      <c r="AY28" s="1192"/>
    </row>
    <row r="29" spans="1:72" ht="16.5" customHeight="1" x14ac:dyDescent="0.15">
      <c r="D29" s="1189" t="s">
        <v>485</v>
      </c>
      <c r="O29" s="2721" t="str">
        <f>IF('1_入力シート【基本情報】'!EM47=FALSE,ASC('1_入力シート【基本情報】'!ER48),ASC('1_入力シート【基本情報】'!ER36))</f>
        <v/>
      </c>
      <c r="P29" s="2721"/>
      <c r="Q29" s="2721"/>
      <c r="R29" s="2721"/>
      <c r="S29" s="2721"/>
      <c r="T29" s="2721"/>
      <c r="U29" s="2721"/>
      <c r="V29" s="2721"/>
      <c r="W29" s="2721"/>
      <c r="X29" s="2721"/>
      <c r="Y29" s="2721"/>
      <c r="Z29" s="2721"/>
      <c r="AA29" s="2721"/>
      <c r="AB29" s="2721"/>
      <c r="AC29" s="2721"/>
      <c r="AD29" s="2721"/>
      <c r="AE29" s="2721"/>
      <c r="AF29" s="2721"/>
      <c r="AG29" s="2721"/>
      <c r="AH29" s="2721"/>
      <c r="AI29" s="2721"/>
      <c r="AJ29" s="2721"/>
      <c r="AK29" s="2721"/>
      <c r="AL29" s="2721"/>
      <c r="AM29" s="2721"/>
      <c r="AN29" s="2721"/>
      <c r="AO29" s="2721"/>
      <c r="AP29" s="2721"/>
      <c r="AQ29" s="2721"/>
      <c r="AR29" s="2721"/>
      <c r="AS29" s="2721"/>
      <c r="AY29" s="1192"/>
    </row>
    <row r="30" spans="1:72" ht="16.5" customHeight="1" x14ac:dyDescent="0.15">
      <c r="D30" s="1189" t="s">
        <v>484</v>
      </c>
      <c r="O30" s="2721" t="str">
        <f>IF('1_入力シート【基本情報】'!EM47=FALSE,'1_入力シート【基本情報】'!ER49,'1_入力シート【基本情報】'!ER37)</f>
        <v/>
      </c>
      <c r="P30" s="2721"/>
      <c r="Q30" s="2721"/>
      <c r="R30" s="2721"/>
      <c r="S30" s="2721"/>
      <c r="T30" s="2721"/>
      <c r="U30" s="2721"/>
      <c r="V30" s="2721"/>
      <c r="W30" s="2721"/>
      <c r="X30" s="2721"/>
      <c r="Y30" s="2721"/>
      <c r="Z30" s="2721"/>
      <c r="AA30" s="2721"/>
      <c r="AB30" s="2721"/>
      <c r="AC30" s="2721"/>
      <c r="AD30" s="2721"/>
      <c r="AE30" s="2721"/>
      <c r="AF30" s="2721"/>
      <c r="AG30" s="2721"/>
      <c r="AH30" s="2721"/>
      <c r="AI30" s="2721"/>
      <c r="AJ30" s="2721"/>
      <c r="AK30" s="2721"/>
      <c r="AL30" s="2721"/>
      <c r="AM30" s="2721"/>
      <c r="AN30" s="2721"/>
      <c r="AO30" s="2721"/>
      <c r="AP30" s="2721"/>
      <c r="AQ30" s="2721"/>
      <c r="AR30" s="2721"/>
      <c r="AS30" s="2721"/>
      <c r="AY30" s="1192"/>
      <c r="BG30" s="1357" t="str">
        <f>'1_入力シート【基本情報】'!EL53</f>
        <v>郵便番号の未入力判定</v>
      </c>
    </row>
    <row r="31" spans="1:72" ht="16.5" customHeight="1" x14ac:dyDescent="0.15">
      <c r="D31" s="1189" t="s">
        <v>483</v>
      </c>
      <c r="O31" s="2719" t="str">
        <f>IF('1_入力シート【基本情報】'!EM47=FALSE,IF(BG31=1,"",ASC('1_入力シート【基本情報】'!EI54)),ASC('1_入力シート【基本情報】'!EI43))</f>
        <v/>
      </c>
      <c r="P31" s="2719"/>
      <c r="Q31" s="2719"/>
      <c r="R31" s="2719"/>
      <c r="S31" s="2719"/>
      <c r="T31" s="2719"/>
      <c r="U31" s="2719"/>
      <c r="V31" s="1348"/>
      <c r="W31" s="1348"/>
      <c r="X31" s="1348"/>
      <c r="Y31" s="1348"/>
      <c r="Z31" s="1348"/>
      <c r="AA31" s="1348"/>
      <c r="AB31" s="1348"/>
      <c r="AC31" s="1348"/>
      <c r="AD31" s="1348"/>
      <c r="AE31" s="1348"/>
      <c r="AF31" s="1348"/>
      <c r="AG31" s="1348"/>
      <c r="AH31" s="1348"/>
      <c r="AI31" s="1348"/>
      <c r="AJ31" s="1348"/>
      <c r="AK31" s="1348"/>
      <c r="AL31" s="1348"/>
      <c r="AM31" s="1348"/>
      <c r="AN31" s="1348"/>
      <c r="AO31" s="1348"/>
      <c r="AP31" s="1348"/>
      <c r="AQ31" s="1348"/>
      <c r="AR31" s="1348"/>
      <c r="AS31" s="1348"/>
      <c r="AY31" s="1192"/>
      <c r="BG31" s="1358">
        <f>'1_入力シート【基本情報】'!EL54</f>
        <v>1</v>
      </c>
    </row>
    <row r="32" spans="1:72" ht="16.5" customHeight="1" x14ac:dyDescent="0.15">
      <c r="D32" s="1189" t="s">
        <v>482</v>
      </c>
      <c r="O32" s="2721" t="str">
        <f>IF('1_入力シート【基本情報】'!EM47=TRUE,'1_入力シート【基本情報】'!EP44,'1_入力シート【基本情報】'!EP55)</f>
        <v/>
      </c>
      <c r="P32" s="2721"/>
      <c r="Q32" s="2721"/>
      <c r="R32" s="2721"/>
      <c r="S32" s="2721"/>
      <c r="T32" s="2721"/>
      <c r="U32" s="2721"/>
      <c r="V32" s="2721"/>
      <c r="W32" s="2721"/>
      <c r="X32" s="2721"/>
      <c r="Y32" s="2721"/>
      <c r="Z32" s="2721"/>
      <c r="AA32" s="2721"/>
      <c r="AB32" s="2721"/>
      <c r="AC32" s="2721"/>
      <c r="AD32" s="2721"/>
      <c r="AE32" s="2721"/>
      <c r="AF32" s="2721"/>
      <c r="AG32" s="2721"/>
      <c r="AH32" s="2721"/>
      <c r="AI32" s="2721"/>
      <c r="AJ32" s="2721"/>
      <c r="AK32" s="2721"/>
      <c r="AL32" s="2721"/>
      <c r="AM32" s="2721"/>
      <c r="AN32" s="2721"/>
      <c r="AO32" s="2721"/>
      <c r="AP32" s="2721"/>
      <c r="AQ32" s="2721"/>
      <c r="AR32" s="2721"/>
      <c r="AS32" s="2721"/>
      <c r="AY32" s="1192"/>
      <c r="BG32" s="1357" t="str">
        <f>'1_入力シート【基本情報】'!EL55</f>
        <v>電話番号の未入力判定</v>
      </c>
    </row>
    <row r="33" spans="1:72" ht="16.5" customHeight="1" x14ac:dyDescent="0.15">
      <c r="D33" s="1196" t="s">
        <v>481</v>
      </c>
      <c r="E33" s="1196"/>
      <c r="F33" s="1196"/>
      <c r="G33" s="1196"/>
      <c r="H33" s="1196"/>
      <c r="I33" s="1196"/>
      <c r="J33" s="1196"/>
      <c r="K33" s="1198"/>
      <c r="L33" s="1348"/>
      <c r="M33" s="1348"/>
      <c r="N33" s="1348"/>
      <c r="O33" s="2722" t="str">
        <f>IF('1_入力シート【基本情報】'!EM47=FALSE,IF(BG33=1,"",ASC('1_入力シート【基本情報】'!EI56)),ASC('1_入力シート【基本情報】'!EI45))</f>
        <v/>
      </c>
      <c r="P33" s="2722"/>
      <c r="Q33" s="2722"/>
      <c r="R33" s="2722"/>
      <c r="S33" s="2722"/>
      <c r="T33" s="2722"/>
      <c r="U33" s="2722"/>
      <c r="V33" s="2722"/>
      <c r="W33" s="2722"/>
      <c r="X33" s="2722"/>
      <c r="Y33" s="2722"/>
      <c r="Z33" s="2722"/>
      <c r="AA33" s="2722"/>
      <c r="AB33" s="2722"/>
      <c r="AC33" s="1198"/>
      <c r="AD33" s="1198"/>
      <c r="AE33" s="1198"/>
      <c r="AF33" s="1198"/>
      <c r="AG33" s="1198"/>
      <c r="AH33" s="1198"/>
      <c r="AI33" s="1198"/>
      <c r="AJ33" s="1198"/>
      <c r="AK33" s="1198"/>
      <c r="AL33" s="1198"/>
      <c r="AM33" s="1198"/>
      <c r="AN33" s="1198"/>
      <c r="AO33" s="1198"/>
      <c r="AP33" s="1198"/>
      <c r="AQ33" s="1198"/>
      <c r="AR33" s="1198"/>
      <c r="AS33" s="1198"/>
      <c r="AY33" s="1192"/>
      <c r="BG33" s="1358">
        <f>'1_入力シート【基本情報】'!EL56</f>
        <v>1</v>
      </c>
    </row>
    <row r="34" spans="1:72" ht="4.5" customHeight="1" x14ac:dyDescent="0.15">
      <c r="A34" s="1198"/>
      <c r="B34" s="1198"/>
      <c r="C34" s="1198"/>
      <c r="D34" s="1198"/>
      <c r="E34" s="1198"/>
      <c r="F34" s="1198"/>
      <c r="G34" s="1198"/>
      <c r="H34" s="1198"/>
      <c r="I34" s="1198"/>
      <c r="J34" s="1198"/>
      <c r="K34" s="1196"/>
      <c r="L34" s="1196"/>
      <c r="M34" s="1196"/>
      <c r="N34" s="1196"/>
      <c r="O34" s="1196"/>
      <c r="P34" s="1196"/>
      <c r="Q34" s="1198"/>
      <c r="R34" s="1198"/>
      <c r="S34" s="1198"/>
      <c r="T34" s="1198"/>
      <c r="U34" s="1198"/>
      <c r="V34" s="1198"/>
      <c r="W34" s="1198"/>
      <c r="X34" s="1198"/>
      <c r="Y34" s="1198"/>
      <c r="Z34" s="1198"/>
      <c r="AA34" s="1196"/>
      <c r="AB34" s="1196"/>
      <c r="AC34" s="1196"/>
      <c r="AD34" s="1196"/>
      <c r="AE34" s="1196"/>
      <c r="AF34" s="1196"/>
      <c r="AG34" s="1196"/>
      <c r="AH34" s="1196"/>
      <c r="AI34" s="1196"/>
      <c r="AJ34" s="1196"/>
      <c r="AK34" s="1196"/>
      <c r="AL34" s="1196"/>
      <c r="AM34" s="1196"/>
      <c r="AN34" s="1196"/>
      <c r="AO34" s="1196"/>
      <c r="AP34" s="1196"/>
      <c r="AQ34" s="1196"/>
      <c r="AR34" s="1196"/>
      <c r="AS34" s="1347"/>
      <c r="AY34" s="1192"/>
    </row>
    <row r="35" spans="1:72" ht="4.5" customHeight="1" x14ac:dyDescent="0.15">
      <c r="A35" s="1198"/>
      <c r="B35" s="1198"/>
      <c r="C35" s="1198"/>
      <c r="D35" s="1198"/>
      <c r="E35" s="1198"/>
      <c r="F35" s="1198"/>
      <c r="G35" s="1198"/>
      <c r="H35" s="1198"/>
      <c r="I35" s="1198"/>
      <c r="J35" s="1198"/>
      <c r="K35" s="1196"/>
      <c r="L35" s="1196"/>
      <c r="M35" s="1196"/>
      <c r="N35" s="1196"/>
      <c r="O35" s="1196"/>
      <c r="P35" s="1196"/>
      <c r="Q35" s="1198"/>
      <c r="R35" s="1198"/>
      <c r="S35" s="1198"/>
      <c r="T35" s="1198"/>
      <c r="U35" s="1198"/>
      <c r="V35" s="1198"/>
      <c r="W35" s="1198"/>
      <c r="X35" s="1198"/>
      <c r="Y35" s="1198"/>
      <c r="Z35" s="1198"/>
      <c r="AA35" s="1196"/>
      <c r="AB35" s="1196"/>
      <c r="AC35" s="1196"/>
      <c r="AD35" s="1196"/>
      <c r="AE35" s="1196"/>
      <c r="AF35" s="1196"/>
      <c r="AG35" s="1196"/>
      <c r="AH35" s="1196"/>
      <c r="AI35" s="1196"/>
      <c r="AJ35" s="1196"/>
      <c r="AK35" s="1196"/>
      <c r="AL35" s="1196"/>
      <c r="AM35" s="1196"/>
      <c r="AN35" s="1196"/>
      <c r="AO35" s="1196"/>
      <c r="AP35" s="1196"/>
      <c r="AQ35" s="1196"/>
      <c r="AR35" s="1196"/>
      <c r="AS35" s="1196"/>
      <c r="AY35" s="1192"/>
    </row>
    <row r="36" spans="1:72" ht="16.5" customHeight="1" x14ac:dyDescent="0.15">
      <c r="B36" s="1196" t="s">
        <v>480</v>
      </c>
      <c r="C36" s="1196"/>
      <c r="D36" s="1196"/>
      <c r="E36" s="1196"/>
      <c r="F36" s="1196"/>
      <c r="G36" s="1196"/>
      <c r="H36" s="1196"/>
      <c r="I36" s="1196"/>
      <c r="J36" s="1196"/>
      <c r="M36" s="1196"/>
      <c r="N36" s="1196"/>
      <c r="O36" s="1196"/>
      <c r="P36" s="1196"/>
      <c r="Q36" s="1196"/>
      <c r="R36" s="1196"/>
      <c r="S36" s="1196"/>
      <c r="T36" s="1196"/>
      <c r="U36" s="1196"/>
      <c r="V36" s="1196"/>
      <c r="W36" s="1196"/>
      <c r="X36" s="1196"/>
      <c r="Y36" s="1196"/>
      <c r="Z36" s="1196"/>
      <c r="AA36" s="1196"/>
      <c r="AB36" s="1196"/>
      <c r="AC36" s="1196"/>
      <c r="AD36" s="1196"/>
      <c r="AE36" s="1196"/>
      <c r="AF36" s="1196"/>
      <c r="AG36" s="1196"/>
      <c r="AH36" s="1196"/>
      <c r="AI36" s="1196"/>
      <c r="AJ36" s="1196"/>
      <c r="AK36" s="1196"/>
      <c r="AL36" s="1196"/>
      <c r="AM36" s="1196"/>
      <c r="AN36" s="1196"/>
      <c r="AO36" s="1196"/>
      <c r="AP36" s="1196"/>
      <c r="AQ36" s="1196"/>
      <c r="AS36" s="1196"/>
      <c r="AY36" s="1192"/>
    </row>
    <row r="37" spans="1:72" ht="16.5" customHeight="1" x14ac:dyDescent="0.15">
      <c r="D37" s="1189" t="s">
        <v>479</v>
      </c>
      <c r="O37" s="2723" t="str">
        <f>'1_入力シート【基本情報】'!$EI$16</f>
        <v>京都市</v>
      </c>
      <c r="P37" s="2723"/>
      <c r="Q37" s="2723"/>
      <c r="R37" s="2723"/>
      <c r="S37" s="2723"/>
      <c r="T37" s="2723"/>
      <c r="U37" s="2723"/>
      <c r="V37" s="2724"/>
      <c r="W37" s="2724"/>
      <c r="X37" s="2724"/>
      <c r="Y37" s="2724"/>
      <c r="Z37" s="2724"/>
      <c r="AA37" s="2724"/>
      <c r="AB37" s="2724"/>
      <c r="AC37" s="2724"/>
      <c r="AD37" s="2724"/>
      <c r="AE37" s="2724"/>
      <c r="AF37" s="2724"/>
      <c r="AG37" s="2724"/>
      <c r="AH37" s="2724"/>
      <c r="AI37" s="2724"/>
      <c r="AJ37" s="2724"/>
      <c r="AK37" s="2724"/>
      <c r="AL37" s="2724"/>
      <c r="AM37" s="2724"/>
      <c r="AN37" s="2724"/>
      <c r="AO37" s="2724"/>
      <c r="AP37" s="2724"/>
      <c r="AQ37" s="2724"/>
      <c r="AR37" s="2724"/>
      <c r="AS37" s="2724"/>
    </row>
    <row r="38" spans="1:72" ht="16.5" customHeight="1" x14ac:dyDescent="0.15">
      <c r="D38" s="1189" t="s">
        <v>478</v>
      </c>
      <c r="O38" s="2721" t="str">
        <f>IF('1_入力シート【基本情報】'!AB14="","",ASC('1_入力シート【基本情報】'!AB14))</f>
        <v/>
      </c>
      <c r="P38" s="2721"/>
      <c r="Q38" s="2721"/>
      <c r="R38" s="2721"/>
      <c r="S38" s="2721"/>
      <c r="T38" s="2721"/>
      <c r="U38" s="2721"/>
      <c r="V38" s="2721"/>
      <c r="W38" s="2721"/>
      <c r="X38" s="2721"/>
      <c r="Y38" s="2721"/>
      <c r="Z38" s="2721"/>
      <c r="AA38" s="2721"/>
      <c r="AB38" s="2721"/>
      <c r="AC38" s="2721"/>
      <c r="AD38" s="2721"/>
      <c r="AE38" s="2721"/>
      <c r="AF38" s="2721"/>
      <c r="AG38" s="2721"/>
      <c r="AH38" s="2721"/>
      <c r="AI38" s="2721"/>
      <c r="AJ38" s="2721"/>
      <c r="AK38" s="2721"/>
      <c r="AL38" s="2721"/>
      <c r="AM38" s="2721"/>
      <c r="AN38" s="2721"/>
      <c r="AO38" s="2721"/>
      <c r="AP38" s="2721"/>
      <c r="AQ38" s="2721"/>
      <c r="AR38" s="2721"/>
      <c r="AS38" s="2721"/>
    </row>
    <row r="39" spans="1:72" ht="16.5" customHeight="1" x14ac:dyDescent="0.15">
      <c r="D39" s="1189" t="s">
        <v>477</v>
      </c>
      <c r="O39" s="2718">
        <f>'1_入力シート【基本情報】'!$AB$15</f>
        <v>0</v>
      </c>
      <c r="P39" s="2718"/>
      <c r="Q39" s="2718"/>
      <c r="R39" s="2718"/>
      <c r="S39" s="2718"/>
      <c r="T39" s="2718"/>
      <c r="U39" s="2718"/>
      <c r="V39" s="2718"/>
      <c r="W39" s="2718"/>
      <c r="X39" s="2718"/>
      <c r="Y39" s="2718"/>
      <c r="Z39" s="2718"/>
      <c r="AA39" s="2718"/>
      <c r="AB39" s="2718"/>
      <c r="AC39" s="2718"/>
      <c r="AD39" s="2718"/>
      <c r="AE39" s="2718"/>
      <c r="AF39" s="2718"/>
      <c r="AG39" s="2718"/>
      <c r="AH39" s="2718"/>
      <c r="AI39" s="2718"/>
      <c r="AJ39" s="2718"/>
      <c r="AK39" s="2718"/>
      <c r="AL39" s="2718"/>
      <c r="AM39" s="2718"/>
      <c r="AN39" s="2718"/>
      <c r="AO39" s="2718"/>
      <c r="AP39" s="2718"/>
      <c r="AQ39" s="2718"/>
      <c r="AR39" s="2718"/>
      <c r="AS39" s="2718"/>
    </row>
    <row r="40" spans="1:72" ht="16.5" customHeight="1" x14ac:dyDescent="0.15">
      <c r="D40" s="1196" t="s">
        <v>476</v>
      </c>
      <c r="E40" s="1196"/>
      <c r="F40" s="1196"/>
      <c r="G40" s="1196"/>
      <c r="H40" s="1196"/>
      <c r="I40" s="1196"/>
      <c r="J40" s="1196"/>
      <c r="K40" s="1196"/>
      <c r="L40" s="1196"/>
      <c r="M40" s="1196"/>
      <c r="O40" s="2718">
        <f>'1_入力シート【基本情報】'!$AB$21</f>
        <v>0</v>
      </c>
      <c r="P40" s="2718"/>
      <c r="Q40" s="2718"/>
      <c r="R40" s="2718"/>
      <c r="S40" s="2718"/>
      <c r="T40" s="2718"/>
      <c r="U40" s="2718"/>
      <c r="V40" s="2718"/>
      <c r="W40" s="2718"/>
      <c r="X40" s="2718"/>
      <c r="Y40" s="2718"/>
      <c r="Z40" s="2718"/>
      <c r="AA40" s="2718"/>
      <c r="AB40" s="2718"/>
      <c r="AC40" s="2718"/>
      <c r="AD40" s="2718"/>
      <c r="AE40" s="2718"/>
      <c r="AF40" s="2718"/>
      <c r="AG40" s="2718"/>
      <c r="AH40" s="2718"/>
      <c r="AI40" s="2718"/>
      <c r="AJ40" s="2718"/>
      <c r="AK40" s="2718"/>
      <c r="AL40" s="2718"/>
      <c r="AM40" s="2718"/>
      <c r="AN40" s="2718"/>
      <c r="AO40" s="2718"/>
      <c r="AP40" s="2718"/>
      <c r="AQ40" s="2718"/>
      <c r="AR40" s="2718"/>
      <c r="AS40" s="2718"/>
      <c r="AY40" s="1198"/>
    </row>
    <row r="41" spans="1:72" s="1196" customFormat="1" ht="4.5" customHeight="1" x14ac:dyDescent="0.15">
      <c r="A41" s="1198"/>
      <c r="B41" s="1198"/>
      <c r="C41" s="1198"/>
      <c r="D41" s="1198"/>
      <c r="E41" s="1198"/>
      <c r="F41" s="1198"/>
      <c r="G41" s="1198"/>
      <c r="H41" s="1198"/>
      <c r="I41" s="1198"/>
      <c r="J41" s="1198"/>
      <c r="K41" s="1198"/>
      <c r="L41" s="1198"/>
      <c r="M41" s="1198"/>
      <c r="N41" s="1198"/>
      <c r="O41" s="1198"/>
      <c r="P41" s="1198"/>
      <c r="Q41" s="1198"/>
      <c r="R41" s="1198"/>
      <c r="S41" s="1198"/>
      <c r="T41" s="1198"/>
      <c r="U41" s="1198"/>
      <c r="V41" s="1198"/>
      <c r="W41" s="1198"/>
      <c r="X41" s="1198"/>
      <c r="Y41" s="1198"/>
      <c r="Z41" s="1198"/>
      <c r="AA41" s="1198"/>
      <c r="AB41" s="1198"/>
      <c r="AC41" s="1198"/>
      <c r="AD41" s="1198"/>
      <c r="AE41" s="1198"/>
      <c r="AF41" s="1198"/>
      <c r="AG41" s="1198"/>
      <c r="AH41" s="1198"/>
      <c r="AI41" s="1198"/>
      <c r="AJ41" s="1198"/>
      <c r="AK41" s="1198"/>
      <c r="AL41" s="1198"/>
      <c r="AM41" s="1198"/>
      <c r="AN41" s="1198"/>
      <c r="AO41" s="1198"/>
      <c r="AP41" s="1198"/>
      <c r="AQ41" s="1347"/>
      <c r="AY41" s="1198"/>
      <c r="BT41" s="1240"/>
    </row>
    <row r="42" spans="1:72" s="1196" customFormat="1" ht="4.5" customHeight="1" x14ac:dyDescent="0.15">
      <c r="A42" s="1198"/>
      <c r="B42" s="1198"/>
      <c r="C42" s="1198"/>
      <c r="D42" s="1198"/>
      <c r="E42" s="1198"/>
      <c r="F42" s="1198"/>
      <c r="G42" s="1198"/>
      <c r="H42" s="1198"/>
      <c r="I42" s="1198"/>
      <c r="J42" s="1198"/>
      <c r="K42" s="1198"/>
      <c r="L42" s="1198"/>
      <c r="M42" s="1198"/>
      <c r="N42" s="1198"/>
      <c r="O42" s="1198"/>
      <c r="P42" s="1198"/>
      <c r="Q42" s="1198"/>
      <c r="R42" s="1198"/>
      <c r="S42" s="1198"/>
      <c r="T42" s="1198"/>
      <c r="U42" s="1198"/>
      <c r="V42" s="1198"/>
      <c r="W42" s="1198"/>
      <c r="X42" s="1198"/>
      <c r="Y42" s="1198"/>
      <c r="Z42" s="1198"/>
      <c r="AA42" s="1198"/>
      <c r="AB42" s="1198"/>
      <c r="AC42" s="1198"/>
      <c r="AD42" s="1198"/>
      <c r="AE42" s="1198"/>
      <c r="AF42" s="1198"/>
      <c r="AG42" s="1198"/>
      <c r="AH42" s="1198"/>
      <c r="AI42" s="1198"/>
      <c r="AJ42" s="1198"/>
      <c r="AK42" s="1198"/>
      <c r="AL42" s="1198"/>
      <c r="AM42" s="1198"/>
      <c r="AN42" s="1198"/>
      <c r="AO42" s="1198"/>
      <c r="AP42" s="1198"/>
      <c r="AQ42" s="1198"/>
      <c r="AY42" s="1348"/>
      <c r="BT42" s="1240"/>
    </row>
    <row r="43" spans="1:72" ht="16.5" customHeight="1" x14ac:dyDescent="0.15">
      <c r="B43" s="1196" t="s">
        <v>475</v>
      </c>
      <c r="C43" s="1196"/>
      <c r="D43" s="1196"/>
      <c r="E43" s="1196"/>
      <c r="F43" s="1196"/>
      <c r="G43" s="1196"/>
      <c r="H43" s="1196"/>
      <c r="I43" s="1196"/>
      <c r="J43" s="1196"/>
      <c r="K43" s="1196"/>
      <c r="L43" s="1196"/>
      <c r="M43" s="1196"/>
      <c r="N43" s="1196"/>
      <c r="P43" s="1196"/>
      <c r="Q43" s="1196"/>
      <c r="R43" s="1196"/>
      <c r="S43" s="1196"/>
      <c r="T43" s="1196"/>
      <c r="U43" s="1196"/>
      <c r="V43" s="1196"/>
      <c r="W43" s="1196"/>
      <c r="X43" s="1196"/>
      <c r="Y43" s="1196"/>
      <c r="Z43" s="1196"/>
      <c r="AA43" s="1196"/>
      <c r="AB43" s="1196"/>
      <c r="AC43" s="1196"/>
      <c r="AE43" s="1196"/>
      <c r="AF43" s="1196"/>
      <c r="AG43" s="1196"/>
      <c r="AH43" s="1196"/>
      <c r="AI43" s="1196"/>
      <c r="AJ43" s="1196"/>
      <c r="AK43" s="1196"/>
      <c r="AL43" s="1196"/>
      <c r="AM43" s="1196"/>
      <c r="AN43" s="1196"/>
      <c r="AO43" s="1196"/>
      <c r="AP43" s="1196"/>
    </row>
    <row r="44" spans="1:72" ht="13.5" customHeight="1" x14ac:dyDescent="0.15">
      <c r="E44" s="1200" t="str">
        <f>IF(EL605="レ","レ",IF(EM605="レ","レ",""))</f>
        <v/>
      </c>
      <c r="F44" s="1189" t="s">
        <v>474</v>
      </c>
      <c r="G44" s="1348"/>
      <c r="H44" s="1348"/>
      <c r="O44" s="1191" t="s">
        <v>289</v>
      </c>
      <c r="P44" s="1200" t="str">
        <f>EM605</f>
        <v/>
      </c>
      <c r="Q44" s="1189" t="s">
        <v>415</v>
      </c>
      <c r="Y44" s="1200" t="str">
        <f>IF(OR(EK605="レ",EJ605="レ"),"レ","")</f>
        <v/>
      </c>
      <c r="Z44" s="1189" t="s">
        <v>299</v>
      </c>
      <c r="AM44" s="1348"/>
      <c r="AY44" s="1189"/>
      <c r="BA44" s="1196"/>
    </row>
    <row r="45" spans="1:72" ht="16.5" customHeight="1" x14ac:dyDescent="0.15">
      <c r="O45" s="1196"/>
    </row>
    <row r="46" spans="1:72" ht="16.5" customHeight="1" x14ac:dyDescent="0.15">
      <c r="D46" s="1196"/>
      <c r="E46" s="1196"/>
      <c r="F46" s="1196"/>
      <c r="G46" s="1196"/>
      <c r="H46" s="1196"/>
      <c r="I46" s="1196"/>
      <c r="J46" s="1196"/>
      <c r="L46" s="1348"/>
      <c r="M46" s="1348"/>
      <c r="N46" s="1348"/>
      <c r="P46" s="1201"/>
    </row>
    <row r="47" spans="1:72" ht="16.5" customHeight="1" x14ac:dyDescent="0.15">
      <c r="A47" s="1196"/>
      <c r="B47" s="1196"/>
      <c r="C47" s="1196"/>
      <c r="D47" s="1196"/>
      <c r="E47" s="1196"/>
      <c r="F47" s="1196"/>
      <c r="G47" s="1196"/>
      <c r="H47" s="1196"/>
      <c r="I47" s="1196"/>
      <c r="J47" s="1196"/>
      <c r="L47" s="1348"/>
      <c r="M47" s="1348"/>
      <c r="N47" s="1348"/>
      <c r="AM47" s="1348"/>
      <c r="AN47" s="1348"/>
    </row>
    <row r="48" spans="1:72" ht="16.5" customHeight="1" x14ac:dyDescent="0.15">
      <c r="A48" s="1196"/>
      <c r="B48" s="1196"/>
      <c r="C48" s="1196"/>
      <c r="D48" s="1196"/>
      <c r="E48" s="1196"/>
      <c r="F48" s="1196"/>
      <c r="G48" s="1196"/>
      <c r="H48" s="1196"/>
      <c r="I48" s="1196"/>
      <c r="J48" s="1196"/>
      <c r="K48" s="1196"/>
      <c r="L48" s="1196"/>
      <c r="M48" s="1196"/>
      <c r="N48" s="1196"/>
      <c r="O48" s="1196"/>
      <c r="P48" s="1196"/>
      <c r="Q48" s="1196"/>
      <c r="R48" s="1196"/>
      <c r="S48" s="1196"/>
      <c r="T48" s="1196"/>
      <c r="U48" s="1196"/>
      <c r="V48" s="1196"/>
      <c r="W48" s="1196"/>
      <c r="X48" s="1196"/>
      <c r="Y48" s="1196"/>
      <c r="Z48" s="1196"/>
      <c r="AA48" s="1196"/>
      <c r="AB48" s="1196"/>
      <c r="AC48" s="1196"/>
      <c r="AD48" s="1196"/>
      <c r="AE48" s="1196"/>
      <c r="AF48" s="1196"/>
      <c r="AG48" s="1196"/>
      <c r="AH48" s="1196"/>
      <c r="AI48" s="1196"/>
      <c r="AJ48" s="1196"/>
      <c r="AK48" s="1196"/>
      <c r="AL48" s="1196"/>
      <c r="AM48" s="1196"/>
      <c r="AN48" s="1196"/>
      <c r="AO48" s="1196"/>
      <c r="AP48" s="1196"/>
      <c r="AQ48" s="1196"/>
      <c r="AR48" s="1196"/>
      <c r="AS48" s="1196"/>
      <c r="AY48" s="1189"/>
      <c r="AZ48" s="1348"/>
    </row>
    <row r="49" spans="1:72" ht="24" customHeight="1" x14ac:dyDescent="0.15">
      <c r="A49" s="1196"/>
      <c r="B49" s="1202" t="s">
        <v>473</v>
      </c>
      <c r="C49" s="1203"/>
      <c r="D49" s="1203"/>
      <c r="E49" s="1203"/>
      <c r="F49" s="1203"/>
      <c r="G49" s="1203"/>
      <c r="H49" s="1203"/>
      <c r="I49" s="1203"/>
      <c r="J49" s="1203"/>
      <c r="K49" s="1203"/>
      <c r="L49" s="1204"/>
      <c r="M49" s="1202" t="s">
        <v>472</v>
      </c>
      <c r="N49" s="1203"/>
      <c r="O49" s="1203"/>
      <c r="P49" s="1203"/>
      <c r="Q49" s="1203"/>
      <c r="R49" s="1203"/>
      <c r="S49" s="1203"/>
      <c r="T49" s="1203"/>
      <c r="U49" s="1203"/>
      <c r="V49" s="1203"/>
      <c r="W49" s="1203"/>
      <c r="X49" s="1203"/>
      <c r="Y49" s="1203"/>
      <c r="Z49" s="1203"/>
      <c r="AA49" s="1203"/>
      <c r="AB49" s="1203"/>
      <c r="AC49" s="1203"/>
      <c r="AD49" s="1203"/>
      <c r="AE49" s="1203"/>
      <c r="AF49" s="1203"/>
      <c r="AG49" s="1203"/>
      <c r="AH49" s="1203"/>
      <c r="AI49" s="1203"/>
      <c r="AJ49" s="1203"/>
      <c r="AK49" s="1204"/>
      <c r="AL49" s="1202" t="s">
        <v>471</v>
      </c>
      <c r="AM49" s="1203"/>
      <c r="AN49" s="1203"/>
      <c r="AO49" s="1203"/>
      <c r="AP49" s="1203"/>
      <c r="AQ49" s="1203"/>
      <c r="AR49" s="1203"/>
      <c r="AS49" s="1204"/>
      <c r="AT49" s="1196"/>
      <c r="AY49" s="1189"/>
      <c r="AZ49" s="1348"/>
    </row>
    <row r="50" spans="1:72" ht="24" customHeight="1" x14ac:dyDescent="0.15">
      <c r="A50" s="1196"/>
      <c r="B50" s="2725"/>
      <c r="C50" s="2726"/>
      <c r="D50" s="2727"/>
      <c r="E50" s="2727"/>
      <c r="F50" s="1205" t="s">
        <v>12</v>
      </c>
      <c r="G50" s="2727"/>
      <c r="H50" s="2727"/>
      <c r="I50" s="1205" t="s">
        <v>10</v>
      </c>
      <c r="J50" s="2727"/>
      <c r="K50" s="2727"/>
      <c r="L50" s="1206" t="s">
        <v>470</v>
      </c>
      <c r="M50" s="1207"/>
      <c r="N50" s="1208"/>
      <c r="O50" s="1208"/>
      <c r="P50" s="1208"/>
      <c r="Q50" s="1208"/>
      <c r="R50" s="1208"/>
      <c r="S50" s="1208"/>
      <c r="T50" s="1208"/>
      <c r="U50" s="1208"/>
      <c r="V50" s="1208"/>
      <c r="W50" s="1208"/>
      <c r="X50" s="1208"/>
      <c r="Y50" s="1208"/>
      <c r="Z50" s="1208"/>
      <c r="AA50" s="1208"/>
      <c r="AB50" s="1208"/>
      <c r="AC50" s="1208"/>
      <c r="AD50" s="1208"/>
      <c r="AE50" s="1208"/>
      <c r="AF50" s="1208"/>
      <c r="AG50" s="1208"/>
      <c r="AH50" s="1208"/>
      <c r="AI50" s="1208"/>
      <c r="AJ50" s="1208"/>
      <c r="AK50" s="1209"/>
      <c r="AL50" s="1207"/>
      <c r="AM50" s="1208"/>
      <c r="AN50" s="1208"/>
      <c r="AO50" s="1208"/>
      <c r="AP50" s="1208"/>
      <c r="AQ50" s="1208"/>
      <c r="AR50" s="1208"/>
      <c r="AS50" s="1209"/>
      <c r="AT50" s="1196"/>
      <c r="AY50" s="1189"/>
      <c r="AZ50" s="1348"/>
    </row>
    <row r="51" spans="1:72" ht="24" customHeight="1" x14ac:dyDescent="0.15">
      <c r="A51" s="1196"/>
      <c r="B51" s="1210" t="s">
        <v>46</v>
      </c>
      <c r="C51" s="2728"/>
      <c r="D51" s="2728"/>
      <c r="E51" s="2728"/>
      <c r="F51" s="2728"/>
      <c r="G51" s="2728"/>
      <c r="H51" s="2728"/>
      <c r="I51" s="2728"/>
      <c r="J51" s="2728"/>
      <c r="K51" s="2728"/>
      <c r="L51" s="1211" t="s">
        <v>45</v>
      </c>
      <c r="M51" s="1212"/>
      <c r="N51" s="1213"/>
      <c r="O51" s="1213"/>
      <c r="P51" s="1213"/>
      <c r="Q51" s="1213"/>
      <c r="R51" s="1213"/>
      <c r="S51" s="1213"/>
      <c r="T51" s="1213"/>
      <c r="U51" s="1213"/>
      <c r="V51" s="1213"/>
      <c r="W51" s="1213"/>
      <c r="X51" s="1213"/>
      <c r="Y51" s="1213"/>
      <c r="Z51" s="1213"/>
      <c r="AA51" s="1213"/>
      <c r="AB51" s="1213"/>
      <c r="AC51" s="1213"/>
      <c r="AD51" s="1213"/>
      <c r="AE51" s="1213"/>
      <c r="AF51" s="1213"/>
      <c r="AG51" s="1213"/>
      <c r="AH51" s="1213"/>
      <c r="AI51" s="1213"/>
      <c r="AJ51" s="1213"/>
      <c r="AK51" s="1214"/>
      <c r="AL51" s="1212"/>
      <c r="AM51" s="1213"/>
      <c r="AN51" s="1213"/>
      <c r="AO51" s="1213"/>
      <c r="AP51" s="1213"/>
      <c r="AQ51" s="1213"/>
      <c r="AR51" s="1213"/>
      <c r="AS51" s="1214"/>
      <c r="AT51" s="1196"/>
      <c r="AY51" s="1189"/>
      <c r="AZ51" s="1348"/>
    </row>
    <row r="52" spans="1:72" ht="24" customHeight="1" x14ac:dyDescent="0.15">
      <c r="A52" s="1196"/>
      <c r="B52" s="1215" t="s">
        <v>469</v>
      </c>
      <c r="C52" s="1203"/>
      <c r="D52" s="1203"/>
      <c r="E52" s="1203"/>
      <c r="F52" s="2727"/>
      <c r="G52" s="2727"/>
      <c r="H52" s="2727"/>
      <c r="I52" s="2727"/>
      <c r="J52" s="2727"/>
      <c r="K52" s="2727"/>
      <c r="L52" s="2729"/>
      <c r="M52" s="1216"/>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8"/>
      <c r="AL52" s="1216"/>
      <c r="AM52" s="1217"/>
      <c r="AN52" s="1217"/>
      <c r="AO52" s="1217"/>
      <c r="AP52" s="1217"/>
      <c r="AQ52" s="1217"/>
      <c r="AR52" s="1217"/>
      <c r="AS52" s="1218"/>
      <c r="AT52" s="1196"/>
      <c r="AY52" s="1189"/>
      <c r="AZ52" s="1348"/>
    </row>
    <row r="53" spans="1:72" ht="3.75" customHeight="1" x14ac:dyDescent="0.15">
      <c r="A53" s="1196"/>
      <c r="B53" s="1196"/>
      <c r="C53" s="1196"/>
      <c r="D53" s="1196"/>
      <c r="E53" s="1196"/>
      <c r="F53" s="1196"/>
      <c r="G53" s="1196"/>
      <c r="H53" s="1196"/>
      <c r="I53" s="1196"/>
      <c r="J53" s="1196"/>
      <c r="K53" s="1196"/>
      <c r="L53" s="1196"/>
      <c r="M53" s="1196"/>
      <c r="N53" s="1196"/>
      <c r="O53" s="1196"/>
      <c r="P53" s="1196"/>
      <c r="Q53" s="1196"/>
      <c r="R53" s="1196"/>
      <c r="S53" s="1196"/>
      <c r="T53" s="1196"/>
      <c r="U53" s="1196"/>
      <c r="V53" s="1196"/>
      <c r="W53" s="1196"/>
      <c r="X53" s="1196"/>
      <c r="Y53" s="1196"/>
      <c r="Z53" s="1196"/>
      <c r="AA53" s="1196"/>
      <c r="AB53" s="1196"/>
      <c r="AC53" s="1196"/>
      <c r="AD53" s="1196"/>
      <c r="AE53" s="1196"/>
      <c r="AF53" s="1196"/>
      <c r="AG53" s="1196"/>
      <c r="AH53" s="1196"/>
      <c r="AI53" s="1196"/>
      <c r="AJ53" s="1196"/>
      <c r="AK53" s="1196"/>
      <c r="AL53" s="1196"/>
      <c r="AM53" s="1196"/>
      <c r="AN53" s="1196"/>
      <c r="AO53" s="1196"/>
      <c r="AP53" s="1196"/>
      <c r="AQ53" s="1196"/>
      <c r="AR53" s="1196"/>
      <c r="AS53" s="1196"/>
      <c r="AY53" s="1189"/>
      <c r="AZ53" s="1348"/>
    </row>
    <row r="54" spans="1:72" s="1196" customFormat="1" ht="3.75" customHeight="1" x14ac:dyDescent="0.15">
      <c r="AY54" s="1198"/>
      <c r="BT54" s="1240"/>
    </row>
    <row r="55" spans="1:72" s="1220" customFormat="1" ht="13.5" customHeight="1" x14ac:dyDescent="0.15">
      <c r="A55" s="1219"/>
      <c r="B55" s="1219"/>
      <c r="D55" s="1219"/>
      <c r="E55" s="1219"/>
      <c r="F55" s="1219"/>
      <c r="G55" s="1219"/>
      <c r="H55" s="1219"/>
      <c r="I55" s="1219"/>
      <c r="J55" s="1219"/>
      <c r="K55" s="1219"/>
      <c r="L55" s="1219"/>
      <c r="M55" s="1219"/>
      <c r="N55" s="1219"/>
      <c r="O55" s="1219"/>
      <c r="P55" s="1219"/>
      <c r="Q55" s="1219"/>
      <c r="R55" s="1219"/>
      <c r="S55" s="1219"/>
      <c r="T55" s="1219"/>
      <c r="U55" s="1219"/>
      <c r="V55" s="1219"/>
      <c r="W55" s="1219"/>
      <c r="X55" s="1219"/>
      <c r="Y55" s="1219"/>
      <c r="Z55" s="1219"/>
      <c r="AA55" s="1219"/>
      <c r="AB55" s="1219"/>
      <c r="AC55" s="1219"/>
      <c r="AD55" s="1219"/>
      <c r="AE55" s="1219"/>
      <c r="AF55" s="1219"/>
      <c r="AG55" s="1219"/>
      <c r="AH55" s="1219"/>
      <c r="AI55" s="1219"/>
      <c r="AJ55" s="1219"/>
      <c r="AK55" s="1219"/>
      <c r="AL55" s="1219"/>
      <c r="AM55" s="1219"/>
      <c r="AN55" s="1219"/>
      <c r="AO55" s="1219"/>
      <c r="AP55" s="1219"/>
      <c r="AQ55" s="1219"/>
      <c r="AR55" s="1219"/>
      <c r="AS55" s="1219"/>
      <c r="AY55" s="1221"/>
      <c r="BT55" s="1240"/>
    </row>
    <row r="56" spans="1:72" ht="15" customHeight="1" x14ac:dyDescent="0.15">
      <c r="A56" s="1219"/>
      <c r="B56" s="1219"/>
      <c r="C56" s="1220"/>
      <c r="D56" s="1219"/>
      <c r="E56" s="1219"/>
      <c r="F56" s="1219"/>
      <c r="G56" s="1219"/>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19"/>
      <c r="AM56" s="1219"/>
      <c r="AN56" s="1219"/>
      <c r="AO56" s="1219"/>
      <c r="AP56" s="1219"/>
      <c r="AQ56" s="1219"/>
      <c r="AR56" s="1219"/>
      <c r="AS56" s="1219"/>
      <c r="AT56" s="1220"/>
    </row>
    <row r="57" spans="1:72" ht="15" customHeight="1" x14ac:dyDescent="0.15">
      <c r="A57" s="1219"/>
      <c r="B57" s="1219"/>
      <c r="C57" s="1220"/>
      <c r="D57" s="1219"/>
      <c r="E57" s="1219"/>
      <c r="F57" s="1219"/>
      <c r="G57" s="1219"/>
      <c r="H57" s="1219"/>
      <c r="I57" s="1219"/>
      <c r="J57" s="1219"/>
      <c r="K57" s="1219"/>
      <c r="L57" s="1219"/>
      <c r="M57" s="1219"/>
      <c r="N57" s="1219"/>
      <c r="O57" s="1219"/>
      <c r="P57" s="1219"/>
      <c r="Q57" s="1219"/>
      <c r="R57" s="1219"/>
      <c r="S57" s="1219"/>
      <c r="T57" s="1219"/>
      <c r="U57" s="1219"/>
      <c r="V57" s="1219"/>
      <c r="W57" s="1219"/>
      <c r="X57" s="1219"/>
      <c r="Y57" s="1219"/>
      <c r="Z57" s="1219"/>
      <c r="AA57" s="1219"/>
      <c r="AB57" s="1219"/>
      <c r="AC57" s="1219"/>
      <c r="AD57" s="1219"/>
      <c r="AE57" s="1219"/>
      <c r="AF57" s="1219"/>
      <c r="AG57" s="1219"/>
      <c r="AH57" s="1219"/>
      <c r="AI57" s="1219"/>
      <c r="AJ57" s="1219"/>
      <c r="AK57" s="1219"/>
      <c r="AL57" s="1219"/>
      <c r="AM57" s="1219"/>
      <c r="AN57" s="1219"/>
      <c r="AO57" s="1219"/>
      <c r="AP57" s="1219"/>
      <c r="AQ57" s="1219"/>
      <c r="AR57" s="1219"/>
      <c r="AS57" s="1219"/>
      <c r="AT57" s="1220"/>
    </row>
    <row r="58" spans="1:72" ht="15" customHeight="1" x14ac:dyDescent="0.15">
      <c r="A58" s="1219"/>
      <c r="B58" s="1219"/>
      <c r="C58" s="1220"/>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L58" s="1219"/>
      <c r="AM58" s="1219"/>
      <c r="AN58" s="1219"/>
      <c r="AO58" s="1219"/>
      <c r="AP58" s="1219"/>
      <c r="AQ58" s="1219"/>
      <c r="AR58" s="1219"/>
      <c r="AS58" s="1219"/>
      <c r="AT58" s="1220"/>
    </row>
    <row r="59" spans="1:72" ht="15" customHeight="1" x14ac:dyDescent="0.15">
      <c r="A59" s="1219"/>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20"/>
    </row>
    <row r="60" spans="1:72" ht="3.75" customHeight="1" x14ac:dyDescent="0.15">
      <c r="A60" s="1198"/>
      <c r="B60" s="1222"/>
      <c r="C60" s="1222"/>
      <c r="D60" s="1196"/>
      <c r="E60" s="1196"/>
      <c r="F60" s="1196"/>
      <c r="G60" s="1196"/>
      <c r="H60" s="1196"/>
      <c r="I60" s="1196"/>
      <c r="J60" s="1196"/>
      <c r="K60" s="1196"/>
      <c r="L60" s="1196"/>
      <c r="M60" s="1196"/>
      <c r="N60" s="1196"/>
      <c r="O60" s="1196"/>
      <c r="P60" s="1196"/>
      <c r="Q60" s="1196"/>
      <c r="R60" s="1196"/>
      <c r="S60" s="1196"/>
      <c r="T60" s="1196"/>
      <c r="U60" s="1196"/>
      <c r="V60" s="1196"/>
      <c r="X60" s="2730"/>
      <c r="Y60" s="2730"/>
      <c r="Z60" s="1198"/>
      <c r="AA60" s="1196"/>
      <c r="AB60" s="1196"/>
      <c r="AC60" s="1196"/>
      <c r="AD60" s="1196"/>
      <c r="AE60" s="1196"/>
      <c r="AF60" s="1196"/>
      <c r="AG60" s="1196"/>
      <c r="AH60" s="1196"/>
      <c r="AI60" s="1196"/>
      <c r="AJ60" s="1196"/>
      <c r="AK60" s="1196"/>
      <c r="AL60" s="1196"/>
      <c r="AM60" s="1196"/>
      <c r="AN60" s="1196"/>
      <c r="AO60" s="1196"/>
      <c r="AP60" s="1196"/>
      <c r="AQ60" s="1196"/>
      <c r="AR60" s="1196"/>
      <c r="AS60" s="1196"/>
    </row>
    <row r="61" spans="1:72" ht="13.5" customHeight="1" x14ac:dyDescent="0.15">
      <c r="A61" s="2712" t="s">
        <v>468</v>
      </c>
      <c r="B61" s="2712"/>
      <c r="C61" s="2712"/>
      <c r="D61" s="2712"/>
      <c r="E61" s="2712"/>
      <c r="F61" s="2712"/>
      <c r="G61" s="2712"/>
      <c r="H61" s="2712"/>
      <c r="I61" s="2712"/>
      <c r="J61" s="2712"/>
      <c r="K61" s="2712"/>
      <c r="L61" s="2712"/>
      <c r="M61" s="2712"/>
      <c r="N61" s="2712"/>
      <c r="O61" s="2712"/>
      <c r="P61" s="2712"/>
      <c r="Q61" s="2712"/>
      <c r="R61" s="2712"/>
      <c r="S61" s="2712"/>
      <c r="T61" s="2712"/>
      <c r="U61" s="2712"/>
      <c r="V61" s="2712"/>
      <c r="W61" s="2712"/>
      <c r="X61" s="2712"/>
      <c r="Y61" s="2712"/>
      <c r="Z61" s="2712"/>
      <c r="AA61" s="2712"/>
      <c r="AB61" s="2712"/>
      <c r="AC61" s="2712"/>
      <c r="AD61" s="2712"/>
      <c r="AE61" s="2712"/>
      <c r="AF61" s="2712"/>
      <c r="AG61" s="2712"/>
      <c r="AH61" s="2712"/>
      <c r="AI61" s="2712"/>
      <c r="AJ61" s="2712"/>
      <c r="AK61" s="2712"/>
      <c r="AL61" s="2712"/>
      <c r="AM61" s="2712"/>
      <c r="AN61" s="2712"/>
      <c r="AO61" s="2712"/>
      <c r="AP61" s="2712"/>
      <c r="AQ61" s="2712"/>
      <c r="AU61" s="1223"/>
    </row>
    <row r="62" spans="1:72" ht="13.5" customHeight="1" x14ac:dyDescent="0.15">
      <c r="B62" s="1196" t="s">
        <v>467</v>
      </c>
      <c r="C62" s="1196"/>
      <c r="D62" s="1196"/>
      <c r="E62" s="1196"/>
      <c r="F62" s="1196"/>
      <c r="G62" s="1196"/>
      <c r="H62" s="1196"/>
      <c r="I62" s="1196"/>
      <c r="J62" s="1196"/>
      <c r="K62" s="1196"/>
      <c r="L62" s="1196"/>
      <c r="M62" s="1196"/>
      <c r="N62" s="1196"/>
      <c r="O62" s="1196"/>
      <c r="P62" s="1196"/>
      <c r="Q62" s="1196"/>
      <c r="R62" s="1196"/>
      <c r="S62" s="1196"/>
      <c r="T62" s="1196"/>
      <c r="U62" s="1196"/>
      <c r="V62" s="1196"/>
      <c r="W62" s="1196"/>
      <c r="X62" s="1196"/>
      <c r="Y62" s="1196"/>
      <c r="Z62" s="1196"/>
      <c r="AA62" s="1196"/>
      <c r="AB62" s="1196"/>
      <c r="AC62" s="1196"/>
      <c r="AD62" s="1196"/>
      <c r="AE62" s="1196"/>
      <c r="AF62" s="1196"/>
      <c r="AG62" s="1196"/>
      <c r="AH62" s="1196"/>
      <c r="AI62" s="1196"/>
      <c r="AJ62" s="1196"/>
      <c r="AK62" s="1196"/>
      <c r="AL62" s="1196"/>
      <c r="AM62" s="1196"/>
      <c r="AN62" s="1196"/>
      <c r="AO62" s="1196"/>
      <c r="AP62" s="1196"/>
      <c r="AQ62" s="1196"/>
      <c r="AR62" s="1196"/>
      <c r="AS62" s="1196"/>
    </row>
    <row r="63" spans="1:72" ht="3" customHeight="1" x14ac:dyDescent="0.15">
      <c r="A63" s="1196"/>
      <c r="B63" s="1196"/>
      <c r="C63" s="1196"/>
      <c r="D63" s="1196"/>
      <c r="E63" s="1196"/>
      <c r="F63" s="1196"/>
      <c r="G63" s="1196"/>
      <c r="H63" s="1196"/>
      <c r="I63" s="1196"/>
      <c r="J63" s="1196"/>
      <c r="K63" s="1196"/>
      <c r="L63" s="1196"/>
      <c r="M63" s="1196"/>
      <c r="N63" s="1196"/>
      <c r="O63" s="1196"/>
      <c r="P63" s="1196"/>
      <c r="Q63" s="1196"/>
      <c r="R63" s="1196"/>
      <c r="S63" s="1196"/>
      <c r="T63" s="1196"/>
      <c r="U63" s="1196"/>
      <c r="V63" s="1196"/>
      <c r="W63" s="1196"/>
      <c r="X63" s="1196"/>
      <c r="Y63" s="1196"/>
      <c r="Z63" s="1196"/>
      <c r="AA63" s="1196"/>
      <c r="AB63" s="1196"/>
      <c r="AC63" s="1196"/>
      <c r="AD63" s="1196"/>
      <c r="AE63" s="1196"/>
      <c r="AF63" s="1196"/>
      <c r="AG63" s="1196"/>
      <c r="AH63" s="1196"/>
      <c r="AI63" s="1196"/>
      <c r="AJ63" s="1196"/>
      <c r="AK63" s="1196"/>
      <c r="AL63" s="1196"/>
      <c r="AM63" s="1196"/>
      <c r="AN63" s="1196"/>
      <c r="AO63" s="1196"/>
      <c r="AP63" s="1196"/>
      <c r="AQ63" s="1196"/>
      <c r="AR63" s="1196"/>
      <c r="AS63" s="1196"/>
      <c r="AY63" s="1189"/>
    </row>
    <row r="64" spans="1:72" ht="3" customHeight="1" x14ac:dyDescent="0.15">
      <c r="A64" s="1196"/>
      <c r="B64" s="1196"/>
      <c r="C64" s="1196"/>
      <c r="D64" s="1196"/>
      <c r="E64" s="1196"/>
      <c r="F64" s="1196"/>
      <c r="G64" s="1196"/>
      <c r="H64" s="1196"/>
      <c r="I64" s="1196"/>
      <c r="J64" s="1196"/>
      <c r="K64" s="1196"/>
      <c r="L64" s="1196"/>
      <c r="M64" s="1196"/>
      <c r="N64" s="1196"/>
      <c r="O64" s="1196"/>
      <c r="P64" s="1196"/>
      <c r="Q64" s="1196"/>
      <c r="R64" s="1196"/>
      <c r="S64" s="1196"/>
      <c r="T64" s="1196"/>
      <c r="U64" s="1196"/>
      <c r="V64" s="1196"/>
      <c r="W64" s="1196"/>
      <c r="X64" s="1196"/>
      <c r="Y64" s="1196"/>
      <c r="Z64" s="1196"/>
      <c r="AA64" s="1196"/>
      <c r="AB64" s="1196"/>
      <c r="AC64" s="1196"/>
      <c r="AD64" s="1196"/>
      <c r="AE64" s="1196"/>
      <c r="AF64" s="1196"/>
      <c r="AG64" s="1196"/>
      <c r="AH64" s="1196"/>
      <c r="AI64" s="1196"/>
      <c r="AJ64" s="1196"/>
      <c r="AK64" s="1196"/>
      <c r="AL64" s="1196"/>
      <c r="AM64" s="1196"/>
      <c r="AN64" s="1196"/>
      <c r="AO64" s="1196"/>
      <c r="AP64" s="1196"/>
      <c r="AQ64" s="1196"/>
      <c r="AR64" s="1196"/>
      <c r="AS64" s="1196"/>
      <c r="AY64" s="1189"/>
    </row>
    <row r="65" spans="1:59" ht="14.45" customHeight="1" x14ac:dyDescent="0.15">
      <c r="B65" s="1196" t="s">
        <v>466</v>
      </c>
      <c r="C65" s="1196"/>
      <c r="D65" s="1196"/>
      <c r="E65" s="1196"/>
      <c r="F65" s="1196"/>
      <c r="G65" s="1196"/>
      <c r="H65" s="1196"/>
      <c r="I65" s="1196"/>
      <c r="J65" s="1196"/>
      <c r="K65" s="1196"/>
      <c r="L65" s="1196"/>
      <c r="M65" s="1196"/>
      <c r="N65" s="1196"/>
      <c r="O65" s="1196"/>
      <c r="P65" s="1196"/>
      <c r="Q65" s="1196"/>
      <c r="R65" s="1196"/>
      <c r="S65" s="1196"/>
      <c r="T65" s="1196"/>
      <c r="U65" s="1196"/>
      <c r="V65" s="1196"/>
      <c r="W65" s="1196"/>
      <c r="X65" s="1196"/>
      <c r="Y65" s="1196"/>
      <c r="Z65" s="1196"/>
      <c r="AA65" s="1196"/>
      <c r="AB65" s="1196"/>
      <c r="AC65" s="1196"/>
      <c r="AD65" s="1196"/>
      <c r="AE65" s="1196"/>
      <c r="AF65" s="1196"/>
      <c r="AG65" s="1196"/>
      <c r="AH65" s="1196"/>
      <c r="AI65" s="1196"/>
      <c r="AJ65" s="1196"/>
      <c r="AK65" s="1196"/>
      <c r="AL65" s="1196"/>
      <c r="AM65" s="1196"/>
      <c r="AN65" s="1196"/>
      <c r="AO65" s="1196"/>
      <c r="AP65" s="1196"/>
      <c r="AQ65" s="1196"/>
      <c r="AR65" s="1196"/>
      <c r="AS65" s="1196"/>
      <c r="AY65" s="1189"/>
    </row>
    <row r="66" spans="1:59" ht="14.45" customHeight="1" x14ac:dyDescent="0.15">
      <c r="D66" s="1189" t="s">
        <v>465</v>
      </c>
      <c r="K66" s="1344"/>
      <c r="L66" s="1348" t="s">
        <v>75</v>
      </c>
      <c r="M66" s="1191"/>
      <c r="N66" s="2731" t="str">
        <f>IF('1_入力シート【基本情報】'!AB59="","",'1_入力シート【基本情報】'!AB59)</f>
        <v/>
      </c>
      <c r="O66" s="2731"/>
      <c r="P66" s="2731"/>
      <c r="Q66" s="1348" t="s">
        <v>37</v>
      </c>
      <c r="S66" s="1348" t="s">
        <v>74</v>
      </c>
      <c r="U66" s="2731" t="str">
        <f>IF('1_入力シート【基本情報】'!AB60="","",'1_入力シート【基本情報】'!AB60)</f>
        <v/>
      </c>
      <c r="V66" s="2731"/>
      <c r="W66" s="2731"/>
      <c r="X66" s="1189" t="s">
        <v>37</v>
      </c>
      <c r="AU66" s="1348"/>
      <c r="AV66" s="1348"/>
      <c r="AW66" s="1348"/>
    </row>
    <row r="67" spans="1:59" ht="14.45" customHeight="1" x14ac:dyDescent="0.15">
      <c r="D67" s="1189" t="s">
        <v>464</v>
      </c>
      <c r="L67" s="2732" t="str">
        <f>IF('1_入力シート【基本情報】'!AB61="","",'1_入力シート【基本情報】'!AB61)</f>
        <v/>
      </c>
      <c r="M67" s="2732"/>
      <c r="N67" s="2732"/>
      <c r="O67" s="2732"/>
      <c r="P67" s="2732"/>
      <c r="Q67" s="2732"/>
      <c r="R67" s="2732"/>
      <c r="S67" s="1344" t="s">
        <v>71</v>
      </c>
      <c r="U67" s="1344"/>
      <c r="AM67" s="1191"/>
      <c r="AN67" s="1191"/>
      <c r="AU67" s="1348"/>
      <c r="AV67" s="1348"/>
      <c r="AW67" s="1348"/>
    </row>
    <row r="68" spans="1:59" ht="14.45" customHeight="1" x14ac:dyDescent="0.15">
      <c r="D68" s="1189" t="s">
        <v>463</v>
      </c>
      <c r="L68" s="2732" t="str">
        <f>IF('1_入力シート【基本情報】'!AB62="","",'1_入力シート【基本情報】'!AB62)</f>
        <v/>
      </c>
      <c r="M68" s="2732"/>
      <c r="N68" s="2732"/>
      <c r="O68" s="2732"/>
      <c r="P68" s="2732"/>
      <c r="Q68" s="2732"/>
      <c r="R68" s="2732"/>
      <c r="S68" s="1344" t="s">
        <v>71</v>
      </c>
      <c r="U68" s="1344"/>
      <c r="Y68" s="1344"/>
      <c r="Z68" s="1344"/>
      <c r="AP68" s="1196"/>
      <c r="AQ68" s="1196"/>
      <c r="AR68" s="1196"/>
      <c r="AS68" s="1196"/>
      <c r="AU68" s="1348"/>
      <c r="AV68" s="1348"/>
      <c r="AW68" s="1348"/>
    </row>
    <row r="69" spans="1:59" ht="3" customHeight="1" x14ac:dyDescent="0.15">
      <c r="B69" s="1196"/>
      <c r="C69" s="1196"/>
      <c r="D69" s="1196"/>
      <c r="E69" s="1196"/>
      <c r="F69" s="1196"/>
      <c r="G69" s="1196"/>
      <c r="H69" s="1196"/>
      <c r="I69" s="1196"/>
      <c r="J69" s="1196"/>
      <c r="K69" s="1196"/>
      <c r="L69" s="1196"/>
      <c r="M69" s="1196"/>
      <c r="N69" s="1196"/>
      <c r="O69" s="1196"/>
      <c r="P69" s="1196"/>
      <c r="Q69" s="1347"/>
      <c r="R69" s="1347"/>
      <c r="S69" s="1347"/>
      <c r="T69" s="1347"/>
      <c r="U69" s="1347"/>
      <c r="V69" s="1347"/>
      <c r="W69" s="1347"/>
      <c r="X69" s="1347"/>
      <c r="Y69" s="1347"/>
      <c r="Z69" s="1196"/>
      <c r="AA69" s="1196"/>
      <c r="AB69" s="1196"/>
      <c r="AC69" s="1196"/>
      <c r="AD69" s="1199"/>
      <c r="AE69" s="1199"/>
      <c r="AF69" s="1196"/>
      <c r="AG69" s="1196"/>
      <c r="AH69" s="1196"/>
      <c r="AI69" s="1196"/>
      <c r="AJ69" s="1196"/>
      <c r="AK69" s="1196"/>
      <c r="AL69" s="1196"/>
      <c r="AM69" s="1196"/>
      <c r="AN69" s="1196"/>
      <c r="AO69" s="1196"/>
      <c r="AP69" s="1196"/>
      <c r="AQ69" s="1196"/>
      <c r="AR69" s="1196"/>
      <c r="AS69" s="1196"/>
    </row>
    <row r="70" spans="1:59" ht="3" customHeight="1" x14ac:dyDescent="0.15">
      <c r="A70" s="1196"/>
      <c r="B70" s="1196"/>
      <c r="C70" s="1196"/>
      <c r="D70" s="1196"/>
      <c r="E70" s="1196"/>
      <c r="F70" s="1196"/>
      <c r="G70" s="1196"/>
      <c r="H70" s="1196"/>
      <c r="I70" s="1196"/>
      <c r="J70" s="1196"/>
      <c r="K70" s="1199"/>
      <c r="L70" s="1196"/>
      <c r="M70" s="1196"/>
      <c r="N70" s="1196"/>
      <c r="O70" s="1196"/>
      <c r="P70" s="1196"/>
      <c r="Q70" s="1196"/>
      <c r="R70" s="1199"/>
      <c r="S70" s="1199"/>
      <c r="T70" s="1196"/>
      <c r="U70" s="1196"/>
      <c r="V70" s="1196"/>
      <c r="W70" s="1196"/>
      <c r="X70" s="1196"/>
      <c r="Y70" s="1196"/>
      <c r="Z70" s="1196"/>
      <c r="AA70" s="1196"/>
      <c r="AB70" s="1196"/>
      <c r="AC70" s="1196"/>
      <c r="AD70" s="1347"/>
      <c r="AE70" s="1347"/>
      <c r="AF70" s="1196"/>
      <c r="AG70" s="1196"/>
      <c r="AH70" s="1196"/>
      <c r="AI70" s="1196"/>
      <c r="AJ70" s="1196"/>
      <c r="AK70" s="1196"/>
      <c r="AL70" s="1196"/>
      <c r="AM70" s="1196"/>
      <c r="AN70" s="1196"/>
      <c r="AO70" s="1196"/>
      <c r="AP70" s="1196"/>
      <c r="AQ70" s="1199"/>
      <c r="AR70" s="1199"/>
      <c r="AS70" s="1199"/>
    </row>
    <row r="71" spans="1:59" ht="14.45" customHeight="1" x14ac:dyDescent="0.15">
      <c r="B71" s="1196" t="s">
        <v>462</v>
      </c>
      <c r="C71" s="1196"/>
      <c r="D71" s="1196"/>
      <c r="E71" s="1196"/>
      <c r="F71" s="1196"/>
      <c r="G71" s="1196"/>
      <c r="H71" s="1196"/>
      <c r="I71" s="1196"/>
      <c r="J71" s="1196"/>
      <c r="K71" s="1196"/>
      <c r="L71" s="1196"/>
      <c r="M71" s="1196"/>
      <c r="N71" s="1196"/>
      <c r="O71" s="1196"/>
      <c r="P71" s="1196"/>
      <c r="Q71" s="1196"/>
      <c r="R71" s="1196"/>
      <c r="S71" s="1196"/>
      <c r="T71" s="1196"/>
      <c r="U71" s="1196"/>
      <c r="V71" s="1196"/>
      <c r="W71" s="1196"/>
      <c r="X71" s="1196"/>
      <c r="Y71" s="1196"/>
      <c r="Z71" s="1198"/>
      <c r="AA71" s="1196"/>
      <c r="AB71" s="1196"/>
      <c r="AC71" s="1224"/>
      <c r="AD71" s="1198"/>
      <c r="AE71" s="1196"/>
      <c r="AF71" s="1196"/>
      <c r="AG71" s="1196"/>
      <c r="AH71" s="1196"/>
      <c r="AI71" s="1196"/>
      <c r="AJ71" s="1196"/>
      <c r="AK71" s="1196"/>
      <c r="AL71" s="1196"/>
      <c r="AM71" s="1196"/>
      <c r="AN71" s="1196"/>
      <c r="AO71" s="1196"/>
      <c r="AP71" s="1196"/>
      <c r="AQ71" s="1196"/>
      <c r="AR71" s="1196"/>
      <c r="AS71" s="1196"/>
    </row>
    <row r="72" spans="1:59" ht="14.45" customHeight="1" x14ac:dyDescent="0.15">
      <c r="D72" s="1189" t="s">
        <v>461</v>
      </c>
      <c r="S72" s="1344"/>
      <c r="T72" s="2733">
        <f>'1_入力シート【基本情報】'!$AB$65</f>
        <v>0</v>
      </c>
      <c r="U72" s="2733"/>
      <c r="V72" s="2734">
        <f>'1_入力シート【基本情報】'!$AE$65</f>
        <v>0</v>
      </c>
      <c r="W72" s="2734"/>
      <c r="X72" s="1344" t="s">
        <v>405</v>
      </c>
      <c r="Y72" s="2735">
        <f>'1_入力シート【基本情報】'!$AJ$65</f>
        <v>0</v>
      </c>
      <c r="Z72" s="2735"/>
      <c r="AA72" s="1344" t="s">
        <v>0</v>
      </c>
      <c r="AB72" s="2735">
        <f>'1_入力シート【基本情報】'!$AO$65</f>
        <v>0</v>
      </c>
      <c r="AC72" s="2735"/>
      <c r="AD72" s="1344" t="s">
        <v>449</v>
      </c>
      <c r="AF72" s="1344"/>
      <c r="AG72" s="1191" t="s">
        <v>46</v>
      </c>
      <c r="AH72" s="2736" t="str">
        <f>IF('1_入力シート【基本情報】'!AV65="","",'1_入力シート【基本情報】'!AV65)</f>
        <v/>
      </c>
      <c r="AI72" s="2736"/>
      <c r="AJ72" s="2736"/>
      <c r="AK72" s="2736"/>
      <c r="AL72" s="2736"/>
      <c r="AM72" s="2736"/>
      <c r="AN72" s="2736"/>
      <c r="AO72" s="2736"/>
      <c r="AP72" s="2736"/>
      <c r="AQ72" s="2736"/>
      <c r="AR72" s="2736"/>
      <c r="AS72" s="1189" t="s">
        <v>432</v>
      </c>
    </row>
    <row r="73" spans="1:59" ht="14.45" customHeight="1" x14ac:dyDescent="0.15">
      <c r="D73" s="1189" t="s">
        <v>460</v>
      </c>
      <c r="K73" s="1191"/>
      <c r="N73" s="1225"/>
      <c r="P73" s="1191"/>
      <c r="Q73" s="1226" t="str">
        <f>IF('1_入力シート【基本情報】'!EI66="レ","レ","")</f>
        <v/>
      </c>
      <c r="R73" s="1189" t="s">
        <v>3269</v>
      </c>
      <c r="W73" s="1226" t="str">
        <f>IF('1_入力シート【基本情報】'!EJ66="レ","レ","")</f>
        <v/>
      </c>
      <c r="X73" s="1189" t="s">
        <v>457</v>
      </c>
      <c r="AF73" s="1344" t="s">
        <v>456</v>
      </c>
      <c r="AG73" s="2723" t="str">
        <f>IF('1_入力シート【基本情報】'!AJ66="","",'1_入力シート【基本情報】'!AJ66)</f>
        <v/>
      </c>
      <c r="AH73" s="2723"/>
      <c r="AI73" s="2723"/>
      <c r="AJ73" s="2723"/>
      <c r="AK73" s="2723"/>
      <c r="AL73" s="2723"/>
      <c r="AM73" s="2723"/>
      <c r="AN73" s="2723"/>
      <c r="AO73" s="2723"/>
      <c r="AP73" s="2723"/>
      <c r="AQ73" s="2723"/>
      <c r="AR73" s="2723"/>
      <c r="AS73" s="2723"/>
      <c r="AT73" s="1344" t="s">
        <v>455</v>
      </c>
    </row>
    <row r="74" spans="1:59" ht="14.45" customHeight="1" x14ac:dyDescent="0.15">
      <c r="D74" s="1189" t="s">
        <v>459</v>
      </c>
      <c r="P74" s="1344"/>
      <c r="S74" s="1344"/>
      <c r="T74" s="2733">
        <f>'1_入力シート【基本情報】'!AB67</f>
        <v>0</v>
      </c>
      <c r="U74" s="2733"/>
      <c r="V74" s="2734">
        <f>'1_入力シート【基本情報】'!$AE$67</f>
        <v>0</v>
      </c>
      <c r="W74" s="2734"/>
      <c r="X74" s="1344" t="s">
        <v>405</v>
      </c>
      <c r="Y74" s="2735">
        <f>'1_入力シート【基本情報】'!$AJ$67</f>
        <v>0</v>
      </c>
      <c r="Z74" s="2735"/>
      <c r="AA74" s="1344" t="s">
        <v>0</v>
      </c>
      <c r="AB74" s="2735">
        <f>'1_入力シート【基本情報】'!$AO$67</f>
        <v>0</v>
      </c>
      <c r="AC74" s="2735"/>
      <c r="AD74" s="1344" t="s">
        <v>449</v>
      </c>
      <c r="AF74" s="1344"/>
      <c r="AG74" s="1191" t="s">
        <v>46</v>
      </c>
      <c r="AH74" s="2734" t="str">
        <f>IF('1_入力シート【基本情報】'!AV67="","",'1_入力シート【基本情報】'!AV67)</f>
        <v/>
      </c>
      <c r="AI74" s="2734"/>
      <c r="AJ74" s="2734"/>
      <c r="AK74" s="2734"/>
      <c r="AL74" s="2734"/>
      <c r="AM74" s="2734"/>
      <c r="AN74" s="2734"/>
      <c r="AO74" s="2734"/>
      <c r="AP74" s="2734"/>
      <c r="AQ74" s="2734"/>
      <c r="AR74" s="2734"/>
      <c r="AS74" s="1189" t="s">
        <v>432</v>
      </c>
    </row>
    <row r="75" spans="1:59" ht="14.45" customHeight="1" x14ac:dyDescent="0.15">
      <c r="D75" s="1189" t="s">
        <v>458</v>
      </c>
      <c r="P75" s="1191"/>
      <c r="Q75" s="1226" t="str">
        <f>IF('1_入力シート【基本情報】'!EI68="レ","レ","")</f>
        <v/>
      </c>
      <c r="R75" s="1189" t="s">
        <v>3269</v>
      </c>
      <c r="U75" s="1344"/>
      <c r="W75" s="1226" t="str">
        <f>IF('1_入力シート【基本情報】'!EJ68="レ","レ","")</f>
        <v/>
      </c>
      <c r="X75" s="1189" t="s">
        <v>457</v>
      </c>
      <c r="AF75" s="1344" t="s">
        <v>456</v>
      </c>
      <c r="AG75" s="2718" t="str">
        <f>IF('1_入力シート【基本情報】'!AJ68="","",'1_入力シート【基本情報】'!AJ68)</f>
        <v/>
      </c>
      <c r="AH75" s="2718"/>
      <c r="AI75" s="2718"/>
      <c r="AJ75" s="2718"/>
      <c r="AK75" s="2718"/>
      <c r="AL75" s="2718"/>
      <c r="AM75" s="2718"/>
      <c r="AN75" s="2718"/>
      <c r="AO75" s="2718"/>
      <c r="AP75" s="2718"/>
      <c r="AQ75" s="2718"/>
      <c r="AR75" s="2718"/>
      <c r="AS75" s="2718"/>
      <c r="AT75" s="1344" t="s">
        <v>455</v>
      </c>
    </row>
    <row r="76" spans="1:59" ht="3" customHeight="1" x14ac:dyDescent="0.15">
      <c r="A76" s="1196"/>
      <c r="B76" s="1196"/>
      <c r="C76" s="1196"/>
      <c r="D76" s="1196"/>
      <c r="E76" s="1196"/>
      <c r="F76" s="1196"/>
      <c r="G76" s="1196"/>
      <c r="H76" s="1196"/>
      <c r="I76" s="1196"/>
      <c r="J76" s="1196"/>
      <c r="K76" s="1199"/>
      <c r="L76" s="1196"/>
      <c r="M76" s="1196"/>
      <c r="N76" s="1196"/>
      <c r="O76" s="1196"/>
      <c r="P76" s="1196"/>
      <c r="Q76" s="1196"/>
      <c r="R76" s="1199"/>
      <c r="S76" s="1199"/>
      <c r="T76" s="1196"/>
      <c r="U76" s="1196"/>
      <c r="V76" s="1196"/>
      <c r="W76" s="1196"/>
      <c r="X76" s="1196"/>
      <c r="Y76" s="1196"/>
      <c r="Z76" s="1196"/>
      <c r="AA76" s="1196"/>
      <c r="AB76" s="1196"/>
      <c r="AC76" s="1196"/>
      <c r="AD76" s="1347"/>
      <c r="AE76" s="1347"/>
      <c r="AF76" s="1347"/>
      <c r="AG76" s="1347"/>
      <c r="AH76" s="1347"/>
      <c r="AI76" s="1347"/>
      <c r="AJ76" s="1347"/>
      <c r="AK76" s="1347"/>
      <c r="AL76" s="1347"/>
      <c r="AM76" s="1347"/>
      <c r="AN76" s="1347"/>
      <c r="AO76" s="1347"/>
      <c r="AP76" s="1347"/>
      <c r="AQ76" s="1347"/>
      <c r="AR76" s="1347"/>
      <c r="AS76" s="1347"/>
    </row>
    <row r="77" spans="1:59" ht="3" customHeight="1" x14ac:dyDescent="0.15">
      <c r="A77" s="1196"/>
      <c r="B77" s="1196"/>
      <c r="C77" s="1196"/>
      <c r="D77" s="1196"/>
      <c r="E77" s="1196"/>
      <c r="F77" s="1196"/>
      <c r="G77" s="1196"/>
      <c r="H77" s="1196"/>
      <c r="I77" s="1196"/>
      <c r="J77" s="1196"/>
      <c r="K77" s="1199"/>
      <c r="L77" s="1196"/>
      <c r="M77" s="1196"/>
      <c r="N77" s="1196"/>
      <c r="O77" s="1196"/>
      <c r="P77" s="1196"/>
      <c r="Q77" s="1196"/>
      <c r="R77" s="1199"/>
      <c r="S77" s="1199"/>
      <c r="T77" s="1196"/>
      <c r="U77" s="1196"/>
      <c r="V77" s="1196"/>
      <c r="W77" s="1196"/>
      <c r="X77" s="1196"/>
      <c r="Y77" s="1196"/>
      <c r="Z77" s="1196"/>
      <c r="AA77" s="1196"/>
      <c r="AB77" s="1196"/>
      <c r="AC77" s="1196"/>
      <c r="AD77" s="1347"/>
      <c r="AE77" s="1347"/>
      <c r="AF77" s="1347"/>
      <c r="AG77" s="1347"/>
      <c r="AH77" s="1347"/>
      <c r="AI77" s="1347"/>
      <c r="AJ77" s="1347"/>
      <c r="AK77" s="1347"/>
      <c r="AL77" s="1347"/>
      <c r="AM77" s="1347"/>
      <c r="AN77" s="1347"/>
      <c r="AO77" s="1347"/>
      <c r="AP77" s="1347"/>
      <c r="AQ77" s="1347"/>
      <c r="AR77" s="1347"/>
      <c r="AS77" s="1347"/>
    </row>
    <row r="78" spans="1:59" ht="14.45" customHeight="1" x14ac:dyDescent="0.15">
      <c r="B78" s="1196" t="s">
        <v>454</v>
      </c>
      <c r="C78" s="1196"/>
      <c r="D78" s="1196"/>
      <c r="E78" s="1196"/>
      <c r="F78" s="1196"/>
      <c r="G78" s="1196"/>
      <c r="H78" s="1196"/>
      <c r="I78" s="1196"/>
      <c r="J78" s="1196"/>
      <c r="K78" s="1196"/>
      <c r="L78" s="1196"/>
      <c r="M78" s="1196"/>
      <c r="N78" s="1196"/>
      <c r="O78" s="1196"/>
      <c r="P78" s="1196"/>
      <c r="Q78" s="1196"/>
      <c r="R78" s="1196"/>
      <c r="S78" s="1196"/>
      <c r="T78" s="1196"/>
      <c r="U78" s="1196"/>
      <c r="V78" s="1196"/>
      <c r="W78" s="1196"/>
      <c r="X78" s="1196"/>
      <c r="Y78" s="1196"/>
      <c r="Z78" s="1196"/>
      <c r="AA78" s="1196"/>
      <c r="AB78" s="1196"/>
      <c r="AC78" s="1196"/>
      <c r="AD78" s="1196"/>
      <c r="AE78" s="1196"/>
      <c r="AF78" s="1196"/>
      <c r="AG78" s="1196"/>
      <c r="AH78" s="1196"/>
      <c r="AI78" s="1196"/>
      <c r="AJ78" s="1196"/>
      <c r="AK78" s="1196"/>
      <c r="AL78" s="1196"/>
      <c r="AM78" s="1196"/>
      <c r="AN78" s="1196"/>
      <c r="AO78" s="1196"/>
      <c r="AP78" s="1196"/>
      <c r="AQ78" s="1196"/>
      <c r="AR78" s="1196"/>
      <c r="AS78" s="1196"/>
      <c r="BG78" s="1313" t="str">
        <f>'1_入力シート【基本情報】'!EG70</f>
        <v>未入力判定(年月日未入力で1)</v>
      </c>
    </row>
    <row r="79" spans="1:59" ht="14.45" customHeight="1" x14ac:dyDescent="0.15">
      <c r="D79" s="1189" t="s">
        <v>453</v>
      </c>
      <c r="M79" s="1344"/>
      <c r="R79" s="2738" t="str">
        <f>IF(BG79=1,"","令和")</f>
        <v/>
      </c>
      <c r="S79" s="2738"/>
      <c r="T79" s="2735">
        <f>'1_入力シート【基本情報】'!$AI$71</f>
        <v>0</v>
      </c>
      <c r="U79" s="2735"/>
      <c r="V79" s="1344" t="s">
        <v>405</v>
      </c>
      <c r="W79" s="2735">
        <f>'1_入力シート【基本情報】'!$AN$71</f>
        <v>0</v>
      </c>
      <c r="X79" s="2735"/>
      <c r="Y79" s="1344" t="s">
        <v>0</v>
      </c>
      <c r="Z79" s="2735">
        <f>'1_入力シート【基本情報】'!$AS$71</f>
        <v>0</v>
      </c>
      <c r="AA79" s="2735"/>
      <c r="AB79" s="1344" t="s">
        <v>449</v>
      </c>
      <c r="AC79" s="1189" t="s">
        <v>452</v>
      </c>
      <c r="AU79" s="1201"/>
      <c r="AY79" s="1189"/>
      <c r="BG79" s="1360">
        <f>'1_入力シート【基本情報】'!EG71</f>
        <v>1</v>
      </c>
    </row>
    <row r="80" spans="1:59" ht="14.45" customHeight="1" x14ac:dyDescent="0.15">
      <c r="D80" s="1189" t="s">
        <v>451</v>
      </c>
      <c r="N80" s="1226" t="str">
        <f>IF('1_入力シート【基本情報】'!EI72="レ","レ","")</f>
        <v/>
      </c>
      <c r="O80" s="1189" t="s">
        <v>450</v>
      </c>
      <c r="R80" s="2733">
        <f>'1_入力シート【基本情報】'!$AF$72</f>
        <v>0</v>
      </c>
      <c r="S80" s="2733"/>
      <c r="T80" s="2734">
        <f>'1_入力シート【基本情報】'!$AI$72</f>
        <v>0</v>
      </c>
      <c r="U80" s="2734"/>
      <c r="V80" s="1344" t="s">
        <v>405</v>
      </c>
      <c r="W80" s="2735">
        <f>'1_入力シート【基本情報】'!$AN$72</f>
        <v>0</v>
      </c>
      <c r="X80" s="2735"/>
      <c r="Y80" s="1344" t="s">
        <v>0</v>
      </c>
      <c r="Z80" s="2735">
        <f>'1_入力シート【基本情報】'!$AS$72</f>
        <v>0</v>
      </c>
      <c r="AA80" s="2735"/>
      <c r="AB80" s="1344" t="s">
        <v>449</v>
      </c>
      <c r="AC80" s="1189" t="s">
        <v>448</v>
      </c>
      <c r="AF80" s="1344"/>
      <c r="AG80" s="1226" t="str">
        <f>IF('1_入力シート【基本情報】'!EJ72="レ","レ","")</f>
        <v/>
      </c>
      <c r="AH80" s="1189" t="s">
        <v>303</v>
      </c>
      <c r="AU80" s="1348"/>
      <c r="AY80" s="1189"/>
    </row>
    <row r="81" spans="1:59" ht="14.45" customHeight="1" x14ac:dyDescent="0.15">
      <c r="D81" s="1196" t="s">
        <v>447</v>
      </c>
      <c r="E81" s="1196"/>
      <c r="F81" s="1196"/>
      <c r="G81" s="1196"/>
      <c r="H81" s="1196"/>
      <c r="I81" s="1196"/>
      <c r="J81" s="1196"/>
      <c r="K81" s="1196"/>
      <c r="L81" s="1196"/>
      <c r="M81" s="1196"/>
      <c r="N81" s="1196"/>
      <c r="O81" s="1196"/>
      <c r="P81" s="1196"/>
      <c r="R81" s="1196"/>
      <c r="S81" s="1191"/>
      <c r="T81" s="1196"/>
      <c r="U81" s="1191"/>
      <c r="V81" s="1226" t="str">
        <f>IF('1_入力シート【基本情報】'!EK72="レ","レ","")</f>
        <v/>
      </c>
      <c r="W81" s="1196" t="s">
        <v>25</v>
      </c>
      <c r="Z81" s="1226" t="str">
        <f>IF('1_入力シート【基本情報】'!EL72="レ","レ","")</f>
        <v/>
      </c>
      <c r="AA81" s="1196" t="s">
        <v>304</v>
      </c>
      <c r="AB81" s="1191"/>
      <c r="AE81" s="1196"/>
      <c r="AF81" s="1196"/>
      <c r="AG81" s="1196"/>
      <c r="AH81" s="1191"/>
      <c r="AI81" s="1196"/>
      <c r="AJ81" s="1196"/>
      <c r="AK81" s="1196"/>
      <c r="AL81" s="1196"/>
      <c r="AM81" s="1196"/>
      <c r="AN81" s="1196"/>
      <c r="AO81" s="1196"/>
      <c r="AP81" s="1196"/>
      <c r="AQ81" s="1196"/>
      <c r="AR81" s="1196"/>
      <c r="AS81" s="1196"/>
      <c r="AY81" s="1189"/>
      <c r="AZ81" s="1348"/>
    </row>
    <row r="82" spans="1:59" ht="3" customHeight="1" x14ac:dyDescent="0.15">
      <c r="A82" s="1196"/>
      <c r="B82" s="1196"/>
      <c r="C82" s="1196"/>
      <c r="D82" s="1196"/>
      <c r="E82" s="1196"/>
      <c r="F82" s="1196"/>
      <c r="G82" s="1196"/>
      <c r="H82" s="1196"/>
      <c r="I82" s="1196"/>
      <c r="J82" s="1196"/>
      <c r="K82" s="1196"/>
      <c r="L82" s="1196"/>
      <c r="M82" s="1196"/>
      <c r="N82" s="1196"/>
      <c r="O82" s="1196"/>
      <c r="P82" s="1196"/>
      <c r="Q82" s="1196"/>
      <c r="R82" s="1199"/>
      <c r="S82" s="1199"/>
      <c r="T82" s="1196"/>
      <c r="U82" s="1196"/>
      <c r="V82" s="1196"/>
      <c r="W82" s="1196"/>
      <c r="X82" s="1196"/>
      <c r="Y82" s="1199"/>
      <c r="Z82" s="1199"/>
      <c r="AA82" s="1196"/>
      <c r="AB82" s="1196"/>
      <c r="AC82" s="1196"/>
      <c r="AD82" s="1196"/>
      <c r="AE82" s="1196"/>
      <c r="AF82" s="1196"/>
      <c r="AG82" s="1196"/>
      <c r="AH82" s="1196"/>
      <c r="AI82" s="1196"/>
      <c r="AJ82" s="1196"/>
      <c r="AK82" s="1196"/>
      <c r="AL82" s="1196"/>
      <c r="AM82" s="1196"/>
      <c r="AN82" s="1196"/>
      <c r="AO82" s="1196"/>
      <c r="AP82" s="1196"/>
      <c r="AQ82" s="1196"/>
      <c r="AR82" s="1196"/>
      <c r="AS82" s="1196"/>
    </row>
    <row r="83" spans="1:59" ht="3" customHeight="1" x14ac:dyDescent="0.15">
      <c r="A83" s="1196"/>
      <c r="B83" s="1196"/>
      <c r="C83" s="1196"/>
      <c r="D83" s="1196"/>
      <c r="E83" s="1196"/>
      <c r="F83" s="1196"/>
      <c r="G83" s="1196"/>
      <c r="H83" s="1196"/>
      <c r="I83" s="1196"/>
      <c r="J83" s="1196"/>
      <c r="K83" s="1196"/>
      <c r="L83" s="1196"/>
      <c r="M83" s="1196"/>
      <c r="N83" s="1196"/>
      <c r="O83" s="1196"/>
      <c r="P83" s="1196"/>
      <c r="Q83" s="1196"/>
      <c r="R83" s="1199"/>
      <c r="S83" s="1199"/>
      <c r="T83" s="1196"/>
      <c r="U83" s="1196"/>
      <c r="V83" s="1196"/>
      <c r="W83" s="1196"/>
      <c r="X83" s="1196"/>
      <c r="Y83" s="1199"/>
      <c r="Z83" s="1199"/>
      <c r="AA83" s="1196"/>
      <c r="AB83" s="1196"/>
      <c r="AC83" s="1196"/>
      <c r="AD83" s="1196"/>
      <c r="AE83" s="1196"/>
      <c r="AF83" s="1196"/>
      <c r="AG83" s="1196"/>
      <c r="AH83" s="1196"/>
      <c r="AI83" s="1196"/>
      <c r="AJ83" s="1196"/>
      <c r="AK83" s="1196"/>
      <c r="AL83" s="1196"/>
      <c r="AM83" s="1196"/>
      <c r="AN83" s="1196"/>
      <c r="AO83" s="1196"/>
      <c r="AP83" s="1196"/>
      <c r="AQ83" s="1196"/>
      <c r="AR83" s="1196"/>
      <c r="AS83" s="1196"/>
    </row>
    <row r="84" spans="1:59" ht="14.45" customHeight="1" x14ac:dyDescent="0.15">
      <c r="B84" s="1196" t="s">
        <v>446</v>
      </c>
      <c r="C84" s="1196"/>
      <c r="D84" s="1196"/>
      <c r="E84" s="1196"/>
      <c r="F84" s="1196"/>
      <c r="G84" s="1196"/>
      <c r="H84" s="1196"/>
      <c r="I84" s="1196"/>
      <c r="J84" s="1196"/>
      <c r="L84" s="1196"/>
      <c r="M84" s="1196"/>
      <c r="N84" s="1196"/>
      <c r="O84" s="1196"/>
      <c r="P84" s="1196"/>
      <c r="Q84" s="1196"/>
      <c r="R84" s="1196"/>
      <c r="S84" s="1196"/>
      <c r="T84" s="1196"/>
      <c r="U84" s="1196"/>
      <c r="V84" s="1196"/>
      <c r="W84" s="1196"/>
      <c r="X84" s="1196"/>
      <c r="Y84" s="1196"/>
      <c r="Z84" s="1196"/>
      <c r="AA84" s="1196"/>
      <c r="AB84" s="1196"/>
      <c r="AC84" s="1196"/>
      <c r="AD84" s="1196"/>
      <c r="AE84" s="1196"/>
      <c r="AF84" s="1196"/>
      <c r="AG84" s="1196"/>
      <c r="AH84" s="1196"/>
      <c r="AI84" s="1196"/>
      <c r="AJ84" s="1196"/>
      <c r="AK84" s="1196"/>
      <c r="AL84" s="1196"/>
      <c r="AM84" s="1196"/>
      <c r="AN84" s="1196"/>
      <c r="AO84" s="1196"/>
      <c r="AP84" s="1196"/>
      <c r="AQ84" s="1196"/>
      <c r="AR84" s="1196"/>
      <c r="AS84" s="1196"/>
    </row>
    <row r="85" spans="1:59" ht="14.45" customHeight="1" x14ac:dyDescent="0.15">
      <c r="C85" s="1189" t="s">
        <v>445</v>
      </c>
    </row>
    <row r="86" spans="1:59" ht="14.45" customHeight="1" x14ac:dyDescent="0.15">
      <c r="D86" s="1189" t="s">
        <v>442</v>
      </c>
      <c r="M86" s="1191"/>
      <c r="O86" s="1191" t="s">
        <v>289</v>
      </c>
      <c r="P86" s="2737" t="str">
        <f>IF('1_入力シート【基本情報】'!EO76="","",'1_入力シート【基本情報】'!EO76)</f>
        <v/>
      </c>
      <c r="Q86" s="2737"/>
      <c r="R86" s="1189" t="s">
        <v>441</v>
      </c>
      <c r="V86" s="1346"/>
      <c r="Y86" s="1191" t="s">
        <v>289</v>
      </c>
      <c r="Z86" s="2736" t="str">
        <f>IF('1_入力シート【基本情報】'!AB77="","",'1_入力シート【基本情報】'!AB77)</f>
        <v/>
      </c>
      <c r="AA86" s="2736"/>
      <c r="AB86" s="2736"/>
      <c r="AC86" s="2736"/>
      <c r="AD86" s="2736"/>
      <c r="AE86" s="2736"/>
      <c r="AF86" s="2736"/>
      <c r="AG86" s="2736"/>
      <c r="AH86" s="1348" t="s">
        <v>440</v>
      </c>
      <c r="AL86" s="1191" t="s">
        <v>433</v>
      </c>
      <c r="AM86" s="2740" t="str">
        <f>IF('1_入力シート【基本情報】'!AB78="","",'1_入力シート【基本情報】'!AB78)</f>
        <v/>
      </c>
      <c r="AN86" s="2740"/>
      <c r="AO86" s="2740"/>
      <c r="AP86" s="2740"/>
      <c r="AQ86" s="2740"/>
      <c r="AR86" s="2740"/>
      <c r="AS86" s="1189" t="s">
        <v>432</v>
      </c>
    </row>
    <row r="87" spans="1:59" ht="14.45" customHeight="1" x14ac:dyDescent="0.15">
      <c r="O87" s="1189" t="s">
        <v>439</v>
      </c>
      <c r="AG87" s="1346"/>
      <c r="AL87" s="1191" t="s">
        <v>433</v>
      </c>
      <c r="AM87" s="2740" t="str">
        <f>IF('1_入力シート【基本情報】'!AB79="","",'1_入力シート【基本情報】'!AB79)</f>
        <v/>
      </c>
      <c r="AN87" s="2740"/>
      <c r="AO87" s="2740"/>
      <c r="AP87" s="2740"/>
      <c r="AQ87" s="2740"/>
      <c r="AR87" s="2740"/>
      <c r="AS87" s="1189" t="s">
        <v>432</v>
      </c>
    </row>
    <row r="88" spans="1:59" ht="14.45" customHeight="1" x14ac:dyDescent="0.15">
      <c r="D88" s="1189" t="s">
        <v>438</v>
      </c>
      <c r="J88" s="1191"/>
      <c r="L88" s="1346"/>
      <c r="M88" s="1191"/>
      <c r="O88" s="2711" t="str">
        <f>IF('1_入力シート【基本情報】'!AB80="","",ASC('1_入力シート【基本情報】'!AB80))</f>
        <v/>
      </c>
      <c r="P88" s="2711"/>
      <c r="Q88" s="2711"/>
      <c r="R88" s="2711"/>
      <c r="S88" s="2711"/>
      <c r="T88" s="2711"/>
      <c r="U88" s="2711"/>
      <c r="V88" s="2711"/>
      <c r="W88" s="2711"/>
      <c r="X88" s="2711"/>
      <c r="Y88" s="2711"/>
      <c r="Z88" s="2711"/>
      <c r="AA88" s="2711"/>
      <c r="AB88" s="2711"/>
      <c r="AC88" s="2711"/>
      <c r="AD88" s="2711"/>
      <c r="AE88" s="2711"/>
      <c r="AF88" s="2711"/>
      <c r="AG88" s="2711"/>
      <c r="AH88" s="2711"/>
      <c r="AI88" s="2711"/>
      <c r="AJ88" s="2711"/>
      <c r="AK88" s="2711"/>
      <c r="AL88" s="2711"/>
      <c r="AM88" s="2711"/>
      <c r="AN88" s="2711"/>
      <c r="AO88" s="2711"/>
      <c r="AP88" s="2711"/>
      <c r="AQ88" s="2711"/>
      <c r="AR88" s="2711"/>
      <c r="AS88" s="2711"/>
    </row>
    <row r="89" spans="1:59" ht="14.45" customHeight="1" x14ac:dyDescent="0.15">
      <c r="D89" s="1189" t="s">
        <v>437</v>
      </c>
      <c r="J89" s="1191"/>
      <c r="L89" s="1346"/>
      <c r="M89" s="1191"/>
      <c r="O89" s="2711" t="str">
        <f>IF('1_入力シート【基本情報】'!AB81="","",'1_入力シート【基本情報】'!AB81)</f>
        <v/>
      </c>
      <c r="P89" s="2711"/>
      <c r="Q89" s="2711"/>
      <c r="R89" s="2711"/>
      <c r="S89" s="2711"/>
      <c r="T89" s="2711"/>
      <c r="U89" s="2711"/>
      <c r="V89" s="2711"/>
      <c r="W89" s="2711"/>
      <c r="X89" s="2711"/>
      <c r="Y89" s="2711"/>
      <c r="Z89" s="2711"/>
      <c r="AA89" s="2711"/>
      <c r="AB89" s="2711"/>
      <c r="AC89" s="2711"/>
      <c r="AD89" s="2711"/>
      <c r="AE89" s="2711"/>
      <c r="AF89" s="2711"/>
      <c r="AG89" s="2711"/>
      <c r="AH89" s="2711"/>
      <c r="AI89" s="2711"/>
      <c r="AJ89" s="2711"/>
      <c r="AK89" s="2711"/>
      <c r="AL89" s="2711"/>
      <c r="AM89" s="2711"/>
      <c r="AN89" s="2711"/>
      <c r="AO89" s="2711"/>
      <c r="AP89" s="2711"/>
      <c r="AQ89" s="2711"/>
      <c r="AR89" s="2711"/>
      <c r="AS89" s="2711"/>
    </row>
    <row r="90" spans="1:59" ht="14.45" customHeight="1" x14ac:dyDescent="0.15">
      <c r="D90" s="1189" t="s">
        <v>436</v>
      </c>
      <c r="J90" s="1191"/>
      <c r="L90" s="1346"/>
      <c r="O90" s="2711" t="str">
        <f>IF('1_入力シート【基本情報】'!AB82="","",'1_入力シート【基本情報】'!AB82)</f>
        <v/>
      </c>
      <c r="P90" s="2711"/>
      <c r="Q90" s="2711"/>
      <c r="R90" s="2711"/>
      <c r="S90" s="2711"/>
      <c r="T90" s="2711"/>
      <c r="U90" s="2711"/>
      <c r="V90" s="2711"/>
      <c r="W90" s="2711"/>
      <c r="X90" s="2711"/>
      <c r="Y90" s="2711"/>
      <c r="Z90" s="2711"/>
      <c r="AA90" s="2711"/>
      <c r="AB90" s="2711"/>
      <c r="AC90" s="2711"/>
      <c r="AD90" s="2711"/>
      <c r="AE90" s="2711"/>
      <c r="AF90" s="2711"/>
      <c r="AG90" s="2711"/>
      <c r="AH90" s="2711"/>
      <c r="AI90" s="2711"/>
      <c r="AJ90" s="2711"/>
      <c r="AK90" s="2711"/>
      <c r="AL90" s="2711"/>
      <c r="AM90" s="2711"/>
      <c r="AN90" s="2711"/>
      <c r="AO90" s="2711"/>
      <c r="AP90" s="2711"/>
      <c r="AQ90" s="2711"/>
      <c r="AR90" s="2711"/>
      <c r="AS90" s="2711"/>
    </row>
    <row r="91" spans="1:59" ht="14.45" customHeight="1" x14ac:dyDescent="0.15">
      <c r="J91" s="1191"/>
      <c r="L91" s="1191"/>
      <c r="O91" s="1191" t="s">
        <v>289</v>
      </c>
      <c r="P91" s="2737" t="str">
        <f>IF('1_入力シート【基本情報】'!AB83="","",'1_入力シート【基本情報】'!AB83)</f>
        <v/>
      </c>
      <c r="Q91" s="2737"/>
      <c r="R91" s="1189" t="s">
        <v>2729</v>
      </c>
      <c r="X91" s="1191"/>
      <c r="Y91" s="1191" t="s">
        <v>289</v>
      </c>
      <c r="Z91" s="2739" t="str">
        <f>IF('1_入力シート【基本情報】'!AB84="","",'1_入力シート【基本情報】'!AB84)</f>
        <v/>
      </c>
      <c r="AA91" s="2739"/>
      <c r="AB91" s="2739"/>
      <c r="AC91" s="2739"/>
      <c r="AD91" s="2739"/>
      <c r="AE91" s="2739"/>
      <c r="AF91" s="1348" t="s">
        <v>434</v>
      </c>
      <c r="AG91" s="1348"/>
      <c r="AI91" s="1346"/>
      <c r="AL91" s="1191" t="s">
        <v>433</v>
      </c>
      <c r="AM91" s="2740" t="str">
        <f>IF('1_入力シート【基本情報】'!AB85="","",'1_入力シート【基本情報】'!AB85)</f>
        <v/>
      </c>
      <c r="AN91" s="2740"/>
      <c r="AO91" s="2740"/>
      <c r="AP91" s="2740"/>
      <c r="AQ91" s="2740"/>
      <c r="AR91" s="2740"/>
      <c r="AS91" s="1189" t="s">
        <v>432</v>
      </c>
      <c r="BG91" s="1357" t="str">
        <f>'1_入力シート【基本情報】'!EL85</f>
        <v>郵便番号の未入力判定</v>
      </c>
    </row>
    <row r="92" spans="1:59" ht="14.45" customHeight="1" x14ac:dyDescent="0.15">
      <c r="D92" s="1189" t="s">
        <v>431</v>
      </c>
      <c r="O92" s="2719" t="str">
        <f>IF(BG92=1,"",'1_入力シート【基本情報】'!$EI$86)</f>
        <v/>
      </c>
      <c r="P92" s="2719"/>
      <c r="Q92" s="2719"/>
      <c r="R92" s="2719"/>
      <c r="S92" s="2719"/>
      <c r="T92" s="2719"/>
      <c r="U92" s="2719"/>
      <c r="AK92" s="1191"/>
      <c r="AL92" s="1191"/>
      <c r="BG92" s="1358">
        <f>'1_入力シート【基本情報】'!EL86</f>
        <v>1</v>
      </c>
    </row>
    <row r="93" spans="1:59" ht="14.45" customHeight="1" x14ac:dyDescent="0.15">
      <c r="D93" s="1189" t="s">
        <v>430</v>
      </c>
      <c r="L93" s="1346"/>
      <c r="O93" s="2718">
        <f>'1_入力シート【基本情報】'!$AB$87</f>
        <v>0</v>
      </c>
      <c r="P93" s="2718"/>
      <c r="Q93" s="2718"/>
      <c r="R93" s="2718"/>
      <c r="S93" s="2718"/>
      <c r="T93" s="2718"/>
      <c r="U93" s="2718"/>
      <c r="V93" s="2718"/>
      <c r="W93" s="2718"/>
      <c r="X93" s="2718"/>
      <c r="Y93" s="2718"/>
      <c r="Z93" s="2718"/>
      <c r="AA93" s="2718"/>
      <c r="AB93" s="2718"/>
      <c r="AC93" s="2718"/>
      <c r="AD93" s="2718"/>
      <c r="AE93" s="2718"/>
      <c r="AF93" s="2718"/>
      <c r="AG93" s="2718"/>
      <c r="AH93" s="2718"/>
      <c r="AI93" s="2718"/>
      <c r="AJ93" s="2718"/>
      <c r="AK93" s="2718"/>
      <c r="AL93" s="2718"/>
      <c r="AM93" s="2718"/>
      <c r="AN93" s="2718"/>
      <c r="AO93" s="2718"/>
      <c r="AP93" s="2718"/>
      <c r="AQ93" s="2718"/>
      <c r="AR93" s="2718"/>
      <c r="AS93" s="2718"/>
      <c r="BG93" s="1357" t="str">
        <f>'1_入力シート【基本情報】'!EL87</f>
        <v>電話番号の未入力判定</v>
      </c>
    </row>
    <row r="94" spans="1:59" ht="14.45" customHeight="1" x14ac:dyDescent="0.15">
      <c r="D94" s="1189" t="s">
        <v>429</v>
      </c>
      <c r="L94" s="1344"/>
      <c r="O94" s="2720" t="str">
        <f>IF(BG94=1,"",'1_入力シート【基本情報】'!$EI$88)</f>
        <v/>
      </c>
      <c r="P94" s="2720"/>
      <c r="Q94" s="2720"/>
      <c r="R94" s="2720"/>
      <c r="S94" s="2720"/>
      <c r="T94" s="2720"/>
      <c r="U94" s="2720"/>
      <c r="V94" s="2720"/>
      <c r="W94" s="2720"/>
      <c r="X94" s="2720"/>
      <c r="Y94" s="2720"/>
      <c r="Z94" s="2720"/>
      <c r="AA94" s="2720"/>
      <c r="AB94" s="2720"/>
      <c r="AC94" s="1344"/>
      <c r="AD94" s="1344"/>
      <c r="AE94" s="1344"/>
      <c r="AF94" s="1344"/>
      <c r="AG94" s="1344"/>
      <c r="AH94" s="1344"/>
      <c r="AI94" s="1344"/>
      <c r="AJ94" s="1344"/>
      <c r="AK94" s="1344"/>
      <c r="AL94" s="1344"/>
      <c r="AM94" s="1344"/>
      <c r="AN94" s="1344"/>
      <c r="AO94" s="1344"/>
      <c r="AP94" s="1344"/>
      <c r="AQ94" s="1344"/>
      <c r="AR94" s="1344"/>
      <c r="AS94" s="1344"/>
      <c r="BG94" s="1358">
        <f>'1_入力シート【基本情報】'!EL88</f>
        <v>1</v>
      </c>
    </row>
    <row r="95" spans="1:59" ht="14.45" customHeight="1" x14ac:dyDescent="0.15">
      <c r="C95" s="1189" t="s">
        <v>444</v>
      </c>
      <c r="AK95" s="1191"/>
      <c r="AL95" s="1191"/>
    </row>
    <row r="96" spans="1:59" ht="14.45" customHeight="1" x14ac:dyDescent="0.15">
      <c r="D96" s="1189" t="s">
        <v>442</v>
      </c>
      <c r="M96" s="1191"/>
      <c r="O96" s="1191" t="s">
        <v>289</v>
      </c>
      <c r="P96" s="2736" t="str">
        <f>'1_入力シート【基本情報】'!$EO$90</f>
        <v/>
      </c>
      <c r="Q96" s="2736"/>
      <c r="R96" s="1189" t="s">
        <v>441</v>
      </c>
      <c r="V96" s="1346"/>
      <c r="Y96" s="1191" t="s">
        <v>289</v>
      </c>
      <c r="Z96" s="2741" t="str">
        <f>IF('1_入力シート【基本情報】'!EO89=FALSE,ASC('1_入力シート【基本情報】'!AB91),ASC('1_入力シート【基本情報】'!AB91))</f>
        <v/>
      </c>
      <c r="AA96" s="2741"/>
      <c r="AB96" s="2741"/>
      <c r="AC96" s="2741"/>
      <c r="AD96" s="2741"/>
      <c r="AE96" s="2741"/>
      <c r="AF96" s="2741"/>
      <c r="AG96" s="2741"/>
      <c r="AH96" s="1348" t="s">
        <v>440</v>
      </c>
      <c r="AL96" s="1191" t="s">
        <v>433</v>
      </c>
      <c r="AM96" s="2741" t="str">
        <f>IF('1_入力シート【基本情報】'!EO89=FALSE,ASC('1_入力シート【基本情報】'!AB92),ASC('1_入力シート【基本情報】'!AB92))</f>
        <v/>
      </c>
      <c r="AN96" s="2741"/>
      <c r="AO96" s="2741"/>
      <c r="AP96" s="2741"/>
      <c r="AQ96" s="2741"/>
      <c r="AR96" s="2741"/>
      <c r="AS96" s="1189" t="s">
        <v>432</v>
      </c>
    </row>
    <row r="97" spans="3:66" ht="14.45" customHeight="1" x14ac:dyDescent="0.15">
      <c r="O97" s="1189" t="s">
        <v>439</v>
      </c>
      <c r="AG97" s="1346"/>
      <c r="AL97" s="1191" t="s">
        <v>433</v>
      </c>
      <c r="AM97" s="2740" t="str">
        <f>IF('1_入力シート【基本情報】'!AB93="","",'1_入力シート【基本情報】'!AB93)</f>
        <v/>
      </c>
      <c r="AN97" s="2740"/>
      <c r="AO97" s="2740"/>
      <c r="AP97" s="2740"/>
      <c r="AQ97" s="2740"/>
      <c r="AR97" s="2740"/>
      <c r="AS97" s="1189" t="s">
        <v>432</v>
      </c>
      <c r="BG97" s="1189" t="s">
        <v>2958</v>
      </c>
      <c r="BN97" s="1189" t="s">
        <v>2956</v>
      </c>
    </row>
    <row r="98" spans="3:66" ht="14.45" customHeight="1" x14ac:dyDescent="0.15">
      <c r="D98" s="1189" t="s">
        <v>438</v>
      </c>
      <c r="J98" s="1191"/>
      <c r="L98" s="1346"/>
      <c r="M98" s="1191"/>
      <c r="O98" s="2721" t="str">
        <f>IF('1_入力シート【基本情報】'!EO89=FALSE,ASC('1_入力シート【基本情報】'!AB94),ASC('1_入力シート【基本情報】'!AB94))</f>
        <v/>
      </c>
      <c r="P98" s="2721"/>
      <c r="Q98" s="2721"/>
      <c r="R98" s="2721"/>
      <c r="S98" s="2721"/>
      <c r="T98" s="2721"/>
      <c r="U98" s="2721"/>
      <c r="V98" s="2721"/>
      <c r="W98" s="2721"/>
      <c r="X98" s="2721"/>
      <c r="Y98" s="2721"/>
      <c r="Z98" s="2721"/>
      <c r="AA98" s="2721"/>
      <c r="AB98" s="2721"/>
      <c r="AC98" s="2721"/>
      <c r="AD98" s="2721"/>
      <c r="AE98" s="2721"/>
      <c r="AF98" s="2721"/>
      <c r="AG98" s="2721"/>
      <c r="AH98" s="2721"/>
      <c r="AI98" s="2721"/>
      <c r="AJ98" s="2721"/>
      <c r="AK98" s="2721"/>
      <c r="AL98" s="2721"/>
      <c r="AM98" s="2721"/>
      <c r="AN98" s="2721"/>
      <c r="AO98" s="2721"/>
      <c r="AP98" s="2721"/>
      <c r="AQ98" s="2721"/>
      <c r="AR98" s="2721"/>
      <c r="AS98" s="2721"/>
      <c r="BG98" s="1361">
        <f>'2_入力シート【検査結果表】 防火扉'!$EM$12</f>
        <v>0</v>
      </c>
      <c r="BH98" s="1189" t="s">
        <v>879</v>
      </c>
      <c r="BN98" s="1189" t="s">
        <v>2957</v>
      </c>
    </row>
    <row r="99" spans="3:66" ht="14.45" customHeight="1" x14ac:dyDescent="0.15">
      <c r="D99" s="1189" t="s">
        <v>437</v>
      </c>
      <c r="J99" s="1191"/>
      <c r="L99" s="1346"/>
      <c r="M99" s="1191"/>
      <c r="O99" s="2721" t="str">
        <f>IF('1_入力シート【基本情報】'!EO89=FALSE,ASC('1_入力シート【基本情報】'!AB95),ASC('1_入力シート【基本情報】'!AB95))</f>
        <v/>
      </c>
      <c r="P99" s="2721"/>
      <c r="Q99" s="2721"/>
      <c r="R99" s="2721"/>
      <c r="S99" s="2721"/>
      <c r="T99" s="2721"/>
      <c r="U99" s="2721"/>
      <c r="V99" s="2721"/>
      <c r="W99" s="2721"/>
      <c r="X99" s="2721"/>
      <c r="Y99" s="2721"/>
      <c r="Z99" s="2721"/>
      <c r="AA99" s="2721"/>
      <c r="AB99" s="2721"/>
      <c r="AC99" s="2721"/>
      <c r="AD99" s="2721"/>
      <c r="AE99" s="2721"/>
      <c r="AF99" s="2721"/>
      <c r="AG99" s="2721"/>
      <c r="AH99" s="2721"/>
      <c r="AI99" s="2721"/>
      <c r="AJ99" s="2721"/>
      <c r="AK99" s="2721"/>
      <c r="AL99" s="2721"/>
      <c r="AM99" s="2721"/>
      <c r="AN99" s="2721"/>
      <c r="AO99" s="2721"/>
      <c r="AP99" s="2721"/>
      <c r="AQ99" s="2721"/>
      <c r="AR99" s="2721"/>
      <c r="AS99" s="2721"/>
      <c r="BG99" s="1361">
        <f>'3_入力シート【検査結果表】防火シャッター'!$EJ$12</f>
        <v>0</v>
      </c>
      <c r="BH99" s="1189" t="s">
        <v>2828</v>
      </c>
    </row>
    <row r="100" spans="3:66" ht="14.45" customHeight="1" x14ac:dyDescent="0.15">
      <c r="D100" s="1189" t="s">
        <v>436</v>
      </c>
      <c r="J100" s="1191"/>
      <c r="L100" s="1346"/>
      <c r="O100" s="2718">
        <f>IF('1_入力シート【基本情報】'!EO89=FALSE,'1_入力シート【基本情報】'!AB96,'1_入力シート【基本情報】'!AB82)</f>
        <v>0</v>
      </c>
      <c r="P100" s="2718"/>
      <c r="Q100" s="2718"/>
      <c r="R100" s="2718"/>
      <c r="S100" s="2718"/>
      <c r="T100" s="2718"/>
      <c r="U100" s="2718"/>
      <c r="V100" s="2718"/>
      <c r="W100" s="2718"/>
      <c r="X100" s="2718"/>
      <c r="Y100" s="2718"/>
      <c r="Z100" s="2718"/>
      <c r="AA100" s="2718"/>
      <c r="AB100" s="2718"/>
      <c r="AC100" s="2718"/>
      <c r="AD100" s="2718"/>
      <c r="AE100" s="2718"/>
      <c r="AF100" s="2718"/>
      <c r="AG100" s="2718"/>
      <c r="AH100" s="2718"/>
      <c r="AI100" s="2718"/>
      <c r="AJ100" s="2718"/>
      <c r="AK100" s="2718"/>
      <c r="AL100" s="2718"/>
      <c r="AM100" s="2718"/>
      <c r="AN100" s="2718"/>
      <c r="AO100" s="2718"/>
      <c r="AP100" s="2718"/>
      <c r="AQ100" s="2718"/>
      <c r="AR100" s="2718"/>
      <c r="AS100" s="2718"/>
      <c r="BG100" s="1361">
        <f>'4_入力シート【検査結果表】 耐火クロススクリーン'!$EJ$12</f>
        <v>0</v>
      </c>
      <c r="BH100" s="1189" t="s">
        <v>2829</v>
      </c>
    </row>
    <row r="101" spans="3:66" ht="14.45" customHeight="1" x14ac:dyDescent="0.15">
      <c r="J101" s="1191"/>
      <c r="L101" s="1191"/>
      <c r="O101" s="1191" t="s">
        <v>289</v>
      </c>
      <c r="P101" s="2736" t="str">
        <f>IF('1_入力シート【基本情報】'!EO89=FALSE,ASC('1_入力シート【基本情報】'!AB97),ASC('1_入力シート【基本情報】'!AB83))</f>
        <v/>
      </c>
      <c r="Q101" s="2736"/>
      <c r="R101" s="1189" t="s">
        <v>435</v>
      </c>
      <c r="X101" s="1191"/>
      <c r="Y101" s="1191" t="s">
        <v>289</v>
      </c>
      <c r="Z101" s="2741" t="str">
        <f>IF('1_入力シート【基本情報】'!EO89=FALSE,ASC('1_入力シート【基本情報】'!AB98),ASC('1_入力シート【基本情報】'!AB84))</f>
        <v/>
      </c>
      <c r="AA101" s="2741"/>
      <c r="AB101" s="2741"/>
      <c r="AC101" s="2741"/>
      <c r="AD101" s="2741"/>
      <c r="AE101" s="2741"/>
      <c r="AF101" s="1348" t="s">
        <v>434</v>
      </c>
      <c r="AG101" s="1348"/>
      <c r="AI101" s="1346"/>
      <c r="AL101" s="1191" t="s">
        <v>433</v>
      </c>
      <c r="AM101" s="2741" t="str">
        <f>IF('1_入力シート【基本情報】'!EO89=FALSE,ASC('1_入力シート【基本情報】'!AB99),ASC('1_入力シート【基本情報】'!AB85))</f>
        <v/>
      </c>
      <c r="AN101" s="2741"/>
      <c r="AO101" s="2741"/>
      <c r="AP101" s="2741"/>
      <c r="AQ101" s="2741"/>
      <c r="AR101" s="2741"/>
      <c r="AS101" s="1189" t="s">
        <v>432</v>
      </c>
      <c r="BG101" s="1361">
        <f>'5_入力シート【検査結果表】 ドレンチャーその他'!$EJ$12</f>
        <v>0</v>
      </c>
      <c r="BH101" s="1189" t="s">
        <v>2830</v>
      </c>
      <c r="BM101" s="1357" t="str">
        <f>'1_入力シート【基本情報】'!EL99</f>
        <v>郵便番号の未入力判定</v>
      </c>
    </row>
    <row r="102" spans="3:66" ht="14.45" customHeight="1" x14ac:dyDescent="0.15">
      <c r="D102" s="1189" t="s">
        <v>431</v>
      </c>
      <c r="O102" s="2721" t="str">
        <f>IF('1_入力シート【基本情報】'!EO89=FALSE,IF(BM102=1,"",ASC('1_入力シート【基本情報】'!EI100)),ASC('1_入力シート【基本情報】'!EI86))</f>
        <v/>
      </c>
      <c r="P102" s="2721"/>
      <c r="Q102" s="2721"/>
      <c r="R102" s="2721"/>
      <c r="S102" s="2721"/>
      <c r="T102" s="2721"/>
      <c r="U102" s="2721"/>
      <c r="AK102" s="1191"/>
      <c r="AL102" s="1191"/>
      <c r="BM102" s="1358">
        <f>'1_入力シート【基本情報】'!EL100</f>
        <v>1</v>
      </c>
    </row>
    <row r="103" spans="3:66" ht="14.45" customHeight="1" x14ac:dyDescent="0.4">
      <c r="D103" s="1189" t="s">
        <v>430</v>
      </c>
      <c r="L103" s="1346"/>
      <c r="O103" s="2723" t="str">
        <f>IF('1_入力シート【基本情報】'!EO89=FALSE,ASC('1_入力シート【基本情報】'!AB101),ASC('1_入力シート【基本情報】'!AB87))</f>
        <v/>
      </c>
      <c r="P103" s="2723"/>
      <c r="Q103" s="2723"/>
      <c r="R103" s="2723"/>
      <c r="S103" s="2723"/>
      <c r="T103" s="2723"/>
      <c r="U103" s="2723"/>
      <c r="V103" s="2723"/>
      <c r="W103" s="2723"/>
      <c r="X103" s="2723"/>
      <c r="Y103" s="2723"/>
      <c r="Z103" s="2723"/>
      <c r="AA103" s="2723"/>
      <c r="AB103" s="2723"/>
      <c r="AC103" s="2723"/>
      <c r="AD103" s="2723"/>
      <c r="AE103" s="2723"/>
      <c r="AF103" s="2723"/>
      <c r="AG103" s="2723"/>
      <c r="AH103" s="2723"/>
      <c r="AI103" s="2723"/>
      <c r="AJ103" s="2723"/>
      <c r="AK103" s="2723"/>
      <c r="AL103" s="2723"/>
      <c r="AM103" s="2723"/>
      <c r="AN103" s="2723"/>
      <c r="AO103" s="2723"/>
      <c r="AP103" s="2723"/>
      <c r="AQ103" s="2723"/>
      <c r="AR103" s="2723"/>
      <c r="AS103" s="2723"/>
      <c r="BG103" s="1361">
        <f>IF(SUM(BG98:BG101)=0,1,0)</f>
        <v>1</v>
      </c>
      <c r="BH103" s="2782" t="s">
        <v>2959</v>
      </c>
      <c r="BI103" s="2783"/>
      <c r="BJ103" s="2783"/>
      <c r="BK103" s="2783"/>
      <c r="BL103" s="2783"/>
      <c r="BM103" s="1357" t="str">
        <f>'1_入力シート【基本情報】'!EL101</f>
        <v>電話番号の未入力判定</v>
      </c>
    </row>
    <row r="104" spans="3:66" ht="14.45" customHeight="1" x14ac:dyDescent="0.15">
      <c r="D104" s="1189" t="s">
        <v>429</v>
      </c>
      <c r="L104" s="1344"/>
      <c r="O104" s="2721" t="str">
        <f>IF('1_入力シート【基本情報】'!EO89=FALSE,IF(BM104=1,"",ASC('1_入力シート【基本情報】'!EI102)),ASC('1_入力シート【基本情報】'!EI88))</f>
        <v/>
      </c>
      <c r="P104" s="2721"/>
      <c r="Q104" s="2721"/>
      <c r="R104" s="2721"/>
      <c r="S104" s="2721"/>
      <c r="T104" s="2721"/>
      <c r="U104" s="2721"/>
      <c r="V104" s="2721"/>
      <c r="W104" s="2721"/>
      <c r="X104" s="2721"/>
      <c r="Y104" s="2721"/>
      <c r="Z104" s="2721"/>
      <c r="AA104" s="2721"/>
      <c r="AB104" s="2721"/>
      <c r="AC104" s="1344"/>
      <c r="AD104" s="1344"/>
      <c r="AE104" s="1344"/>
      <c r="AF104" s="1344"/>
      <c r="AG104" s="1344"/>
      <c r="AH104" s="1344"/>
      <c r="AI104" s="1344"/>
      <c r="AJ104" s="1344"/>
      <c r="AK104" s="1344"/>
      <c r="AL104" s="1344"/>
      <c r="AM104" s="1344"/>
      <c r="AN104" s="1344"/>
      <c r="AO104" s="1344"/>
      <c r="AP104" s="1344"/>
      <c r="AQ104" s="1344"/>
      <c r="AR104" s="1344"/>
      <c r="AS104" s="1344"/>
      <c r="BM104" s="1358">
        <f>'1_入力シート【基本情報】'!EL102</f>
        <v>1</v>
      </c>
    </row>
    <row r="105" spans="3:66" ht="14.45" hidden="1" customHeight="1" x14ac:dyDescent="0.15">
      <c r="C105" s="1189" t="s">
        <v>443</v>
      </c>
      <c r="AK105" s="1191"/>
      <c r="AL105" s="1191"/>
    </row>
    <row r="106" spans="3:66" ht="14.45" hidden="1" customHeight="1" x14ac:dyDescent="0.15">
      <c r="D106" s="1189" t="s">
        <v>442</v>
      </c>
      <c r="M106" s="1191"/>
      <c r="O106" s="1191" t="s">
        <v>289</v>
      </c>
      <c r="P106" s="2739"/>
      <c r="Q106" s="2739"/>
      <c r="R106" s="1189" t="s">
        <v>441</v>
      </c>
      <c r="V106" s="1346"/>
      <c r="Y106" s="1191" t="s">
        <v>289</v>
      </c>
      <c r="Z106" s="2739"/>
      <c r="AA106" s="2739"/>
      <c r="AB106" s="2739"/>
      <c r="AC106" s="2739"/>
      <c r="AD106" s="2739"/>
      <c r="AE106" s="2739"/>
      <c r="AF106" s="2739"/>
      <c r="AG106" s="2739"/>
      <c r="AH106" s="1348" t="s">
        <v>440</v>
      </c>
      <c r="AL106" s="1191" t="s">
        <v>433</v>
      </c>
      <c r="AM106" s="2742"/>
      <c r="AN106" s="2742"/>
      <c r="AO106" s="2742"/>
      <c r="AP106" s="2742"/>
      <c r="AQ106" s="2742"/>
      <c r="AR106" s="2742"/>
      <c r="AS106" s="1189" t="s">
        <v>432</v>
      </c>
    </row>
    <row r="107" spans="3:66" ht="14.45" hidden="1" customHeight="1" x14ac:dyDescent="0.15">
      <c r="O107" s="1189" t="s">
        <v>439</v>
      </c>
      <c r="AG107" s="1346"/>
      <c r="AL107" s="1191" t="s">
        <v>433</v>
      </c>
      <c r="AM107" s="2742"/>
      <c r="AN107" s="2742"/>
      <c r="AO107" s="2742"/>
      <c r="AP107" s="2742"/>
      <c r="AQ107" s="2742"/>
      <c r="AR107" s="2742"/>
      <c r="AS107" s="1189" t="s">
        <v>432</v>
      </c>
      <c r="BG107" s="1189">
        <v>0</v>
      </c>
      <c r="BH107" s="1189" t="s">
        <v>2959</v>
      </c>
    </row>
    <row r="108" spans="3:66" ht="14.45" hidden="1" customHeight="1" x14ac:dyDescent="0.15">
      <c r="D108" s="1189" t="s">
        <v>438</v>
      </c>
      <c r="J108" s="1191"/>
      <c r="L108" s="1346"/>
      <c r="M108" s="1191"/>
      <c r="O108" s="2721"/>
      <c r="P108" s="2721"/>
      <c r="Q108" s="2721"/>
      <c r="R108" s="2721"/>
      <c r="S108" s="2721"/>
      <c r="T108" s="2721"/>
      <c r="U108" s="2721"/>
      <c r="V108" s="2721"/>
      <c r="W108" s="2721"/>
      <c r="X108" s="2721"/>
      <c r="Y108" s="2721"/>
      <c r="Z108" s="2721"/>
      <c r="AA108" s="2721"/>
      <c r="AB108" s="2721"/>
      <c r="AC108" s="2721"/>
      <c r="AD108" s="2721"/>
      <c r="AE108" s="2721"/>
      <c r="AF108" s="2721"/>
      <c r="AG108" s="2721"/>
      <c r="AH108" s="2721"/>
      <c r="AI108" s="2721"/>
      <c r="AJ108" s="2721"/>
      <c r="AK108" s="2721"/>
      <c r="AL108" s="2721"/>
      <c r="AM108" s="2721"/>
      <c r="AN108" s="2721"/>
      <c r="AO108" s="2721"/>
      <c r="AP108" s="2721"/>
      <c r="AQ108" s="2721"/>
      <c r="AR108" s="2721"/>
      <c r="AS108" s="2721"/>
    </row>
    <row r="109" spans="3:66" ht="14.45" hidden="1" customHeight="1" x14ac:dyDescent="0.15">
      <c r="D109" s="1189" t="s">
        <v>437</v>
      </c>
      <c r="J109" s="1191"/>
      <c r="L109" s="1346"/>
      <c r="M109" s="1191"/>
      <c r="O109" s="2720"/>
      <c r="P109" s="2720"/>
      <c r="Q109" s="2720"/>
      <c r="R109" s="2720"/>
      <c r="S109" s="2720"/>
      <c r="T109" s="2720"/>
      <c r="U109" s="2720"/>
      <c r="V109" s="2720"/>
      <c r="W109" s="2720"/>
      <c r="X109" s="2720"/>
      <c r="Y109" s="2720"/>
      <c r="Z109" s="2720"/>
      <c r="AA109" s="2720"/>
      <c r="AB109" s="2720"/>
      <c r="AC109" s="2720"/>
      <c r="AD109" s="2720"/>
      <c r="AE109" s="2720"/>
      <c r="AF109" s="2720"/>
      <c r="AG109" s="2720"/>
      <c r="AH109" s="2720"/>
      <c r="AI109" s="2720"/>
      <c r="AJ109" s="2720"/>
      <c r="AK109" s="2720"/>
      <c r="AL109" s="2720"/>
      <c r="AM109" s="2720"/>
      <c r="AN109" s="2720"/>
      <c r="AO109" s="2720"/>
      <c r="AP109" s="2720"/>
      <c r="AQ109" s="2720"/>
      <c r="AR109" s="2720"/>
      <c r="AS109" s="2720"/>
    </row>
    <row r="110" spans="3:66" ht="14.45" hidden="1" customHeight="1" x14ac:dyDescent="0.15">
      <c r="D110" s="1189" t="s">
        <v>436</v>
      </c>
      <c r="J110" s="1191"/>
      <c r="L110" s="1346"/>
      <c r="O110" s="2721"/>
      <c r="P110" s="2721"/>
      <c r="Q110" s="2721"/>
      <c r="R110" s="2721"/>
      <c r="S110" s="2721"/>
      <c r="T110" s="2721"/>
      <c r="U110" s="2721"/>
      <c r="V110" s="2721"/>
      <c r="W110" s="2721"/>
      <c r="X110" s="2721"/>
      <c r="Y110" s="2721"/>
      <c r="Z110" s="2721"/>
      <c r="AA110" s="2721"/>
      <c r="AB110" s="2721"/>
      <c r="AC110" s="2721"/>
      <c r="AD110" s="2721"/>
      <c r="AE110" s="2721"/>
      <c r="AF110" s="2721"/>
      <c r="AG110" s="2721"/>
      <c r="AH110" s="2721"/>
      <c r="AI110" s="2721"/>
      <c r="AJ110" s="2721"/>
      <c r="AK110" s="2721"/>
      <c r="AL110" s="2721"/>
      <c r="AM110" s="2721"/>
      <c r="AN110" s="2721"/>
      <c r="AO110" s="2721"/>
      <c r="AP110" s="2721"/>
      <c r="AQ110" s="2721"/>
      <c r="AR110" s="2721"/>
      <c r="AS110" s="2721"/>
    </row>
    <row r="111" spans="3:66" ht="14.45" hidden="1" customHeight="1" x14ac:dyDescent="0.15">
      <c r="J111" s="1191"/>
      <c r="L111" s="1191"/>
      <c r="O111" s="1191" t="s">
        <v>289</v>
      </c>
      <c r="P111" s="2739"/>
      <c r="Q111" s="2739"/>
      <c r="R111" s="1189" t="s">
        <v>435</v>
      </c>
      <c r="X111" s="1191"/>
      <c r="Y111" s="1191" t="s">
        <v>289</v>
      </c>
      <c r="Z111" s="2739"/>
      <c r="AA111" s="2739"/>
      <c r="AB111" s="2739"/>
      <c r="AC111" s="2739"/>
      <c r="AD111" s="2739"/>
      <c r="AE111" s="2739"/>
      <c r="AF111" s="1348" t="s">
        <v>434</v>
      </c>
      <c r="AG111" s="1348"/>
      <c r="AI111" s="1346"/>
      <c r="AL111" s="1191" t="s">
        <v>433</v>
      </c>
      <c r="AM111" s="2742"/>
      <c r="AN111" s="2742"/>
      <c r="AO111" s="2742"/>
      <c r="AP111" s="2742"/>
      <c r="AQ111" s="2742"/>
      <c r="AR111" s="2742"/>
      <c r="AS111" s="1189" t="s">
        <v>432</v>
      </c>
    </row>
    <row r="112" spans="3:66" ht="14.45" hidden="1" customHeight="1" x14ac:dyDescent="0.15">
      <c r="D112" s="1189" t="s">
        <v>431</v>
      </c>
      <c r="O112" s="2719"/>
      <c r="P112" s="2719"/>
      <c r="Q112" s="2719"/>
      <c r="R112" s="2719"/>
      <c r="S112" s="2719"/>
      <c r="T112" s="2719"/>
      <c r="U112" s="2719"/>
      <c r="AK112" s="1191"/>
      <c r="AL112" s="1191"/>
    </row>
    <row r="113" spans="1:73" ht="14.45" hidden="1" customHeight="1" x14ac:dyDescent="0.15">
      <c r="D113" s="1189" t="s">
        <v>430</v>
      </c>
      <c r="L113" s="1346"/>
      <c r="O113" s="2721"/>
      <c r="P113" s="2721"/>
      <c r="Q113" s="2721"/>
      <c r="R113" s="2721"/>
      <c r="S113" s="2721"/>
      <c r="T113" s="2721"/>
      <c r="U113" s="2721"/>
      <c r="V113" s="2721"/>
      <c r="W113" s="2721"/>
      <c r="X113" s="2721"/>
      <c r="Y113" s="2721"/>
      <c r="Z113" s="2721"/>
      <c r="AA113" s="2721"/>
      <c r="AB113" s="2721"/>
      <c r="AC113" s="2721"/>
      <c r="AD113" s="2721"/>
      <c r="AE113" s="2721"/>
      <c r="AF113" s="2721"/>
      <c r="AG113" s="2721"/>
      <c r="AH113" s="2721"/>
      <c r="AI113" s="2721"/>
      <c r="AJ113" s="2721"/>
      <c r="AK113" s="2721"/>
      <c r="AL113" s="2721"/>
      <c r="AM113" s="2721"/>
      <c r="AN113" s="2721"/>
      <c r="AO113" s="2721"/>
      <c r="AP113" s="2721"/>
      <c r="AQ113" s="2721"/>
      <c r="AR113" s="2721"/>
      <c r="AS113" s="2721"/>
    </row>
    <row r="114" spans="1:73" ht="14.45" hidden="1" customHeight="1" x14ac:dyDescent="0.15">
      <c r="D114" s="1189" t="s">
        <v>429</v>
      </c>
      <c r="L114" s="1344"/>
      <c r="O114" s="2720"/>
      <c r="P114" s="2720"/>
      <c r="Q114" s="2720"/>
      <c r="R114" s="2720"/>
      <c r="S114" s="2720"/>
      <c r="T114" s="2720"/>
      <c r="U114" s="2720"/>
      <c r="V114" s="2720"/>
      <c r="W114" s="2720"/>
      <c r="X114" s="2720"/>
      <c r="Y114" s="2720"/>
      <c r="Z114" s="2720"/>
      <c r="AA114" s="2720"/>
      <c r="AB114" s="2720"/>
      <c r="AC114" s="1344"/>
      <c r="AD114" s="1344"/>
      <c r="AE114" s="1344"/>
      <c r="AF114" s="1344"/>
      <c r="AG114" s="1344"/>
      <c r="AH114" s="1344"/>
      <c r="AI114" s="1344"/>
      <c r="AJ114" s="1344"/>
      <c r="AK114" s="1344"/>
      <c r="AL114" s="1344"/>
      <c r="AM114" s="1344"/>
      <c r="AN114" s="1344"/>
      <c r="AO114" s="1344"/>
      <c r="AP114" s="1344"/>
      <c r="AQ114" s="1344"/>
      <c r="AR114" s="1344"/>
      <c r="AS114" s="1344"/>
    </row>
    <row r="115" spans="1:73" ht="3" customHeight="1" x14ac:dyDescent="0.15">
      <c r="A115" s="1196"/>
      <c r="B115" s="1196"/>
      <c r="C115" s="1196"/>
      <c r="D115" s="1196"/>
      <c r="E115" s="1196"/>
      <c r="F115" s="1196"/>
      <c r="G115" s="1196"/>
      <c r="H115" s="1196"/>
      <c r="I115" s="1196"/>
      <c r="J115" s="1196"/>
      <c r="K115" s="1196"/>
      <c r="L115" s="1196"/>
      <c r="M115" s="1196"/>
      <c r="N115" s="1196"/>
      <c r="O115" s="1196"/>
      <c r="P115" s="1196"/>
      <c r="Q115" s="1196"/>
      <c r="R115" s="1196"/>
      <c r="S115" s="1196"/>
      <c r="T115" s="1196"/>
      <c r="U115" s="1196"/>
      <c r="V115" s="1196"/>
      <c r="W115" s="1196"/>
      <c r="X115" s="1196"/>
      <c r="Y115" s="1196"/>
      <c r="Z115" s="1196"/>
      <c r="AA115" s="1196"/>
      <c r="AB115" s="1196"/>
      <c r="AC115" s="1196"/>
      <c r="AD115" s="1196"/>
      <c r="AE115" s="1196"/>
      <c r="AF115" s="1196"/>
      <c r="AG115" s="1196"/>
      <c r="AH115" s="1196"/>
      <c r="AI115" s="1196"/>
      <c r="AJ115" s="1196"/>
      <c r="AK115" s="1196"/>
      <c r="AL115" s="1196"/>
      <c r="AM115" s="1196"/>
      <c r="AN115" s="1196"/>
      <c r="AO115" s="1196"/>
      <c r="AP115" s="1196"/>
      <c r="AQ115" s="1196"/>
      <c r="AR115" s="1196"/>
      <c r="AS115" s="1196"/>
    </row>
    <row r="116" spans="1:73" ht="3" customHeight="1" x14ac:dyDescent="0.15">
      <c r="A116" s="1196"/>
      <c r="B116" s="1196"/>
      <c r="C116" s="1196"/>
      <c r="D116" s="1196"/>
      <c r="E116" s="1196"/>
      <c r="F116" s="1196"/>
      <c r="G116" s="1196"/>
      <c r="H116" s="1196"/>
      <c r="I116" s="1196"/>
      <c r="J116" s="1196"/>
      <c r="K116" s="1196"/>
      <c r="L116" s="1196"/>
      <c r="M116" s="1196"/>
      <c r="N116" s="1196"/>
      <c r="O116" s="1196"/>
      <c r="P116" s="1196"/>
      <c r="Q116" s="1196"/>
      <c r="R116" s="1196"/>
      <c r="S116" s="1196"/>
      <c r="T116" s="1196"/>
      <c r="U116" s="1196"/>
      <c r="V116" s="1196"/>
      <c r="W116" s="1196"/>
      <c r="X116" s="1196"/>
      <c r="Y116" s="1196"/>
      <c r="Z116" s="1196"/>
      <c r="AA116" s="1196"/>
      <c r="AB116" s="1196"/>
      <c r="AC116" s="1196"/>
      <c r="AD116" s="1196"/>
      <c r="AE116" s="1196"/>
      <c r="AF116" s="1196"/>
      <c r="AG116" s="1196"/>
      <c r="AH116" s="1196"/>
      <c r="AI116" s="1196"/>
      <c r="AJ116" s="1196"/>
      <c r="AK116" s="1196"/>
      <c r="AL116" s="1196"/>
      <c r="AM116" s="1196"/>
      <c r="AN116" s="1196"/>
      <c r="AO116" s="1196"/>
      <c r="AP116" s="1196"/>
      <c r="AQ116" s="1196"/>
      <c r="AR116" s="1196"/>
      <c r="AS116" s="1196"/>
    </row>
    <row r="117" spans="1:73" ht="14.45" customHeight="1" x14ac:dyDescent="0.15">
      <c r="B117" s="1196" t="s">
        <v>428</v>
      </c>
      <c r="C117" s="1196"/>
      <c r="D117" s="1196"/>
      <c r="E117" s="1196"/>
      <c r="F117" s="1196"/>
      <c r="G117" s="1196"/>
      <c r="H117" s="1196"/>
      <c r="I117" s="1196"/>
      <c r="J117" s="1199"/>
      <c r="K117" s="1199"/>
      <c r="L117" s="1199"/>
      <c r="M117" s="1199"/>
      <c r="N117" s="1196"/>
      <c r="O117" s="1196"/>
      <c r="P117" s="1196"/>
      <c r="Q117" s="1196"/>
      <c r="R117" s="1196"/>
      <c r="S117" s="1196"/>
      <c r="T117" s="1196"/>
      <c r="U117" s="1196"/>
      <c r="V117" s="1196"/>
      <c r="W117" s="1196"/>
      <c r="Z117" s="1196"/>
      <c r="AA117" s="1196"/>
      <c r="AB117" s="1196"/>
      <c r="AC117" s="1196"/>
      <c r="AD117" s="1196"/>
      <c r="AE117" s="1196"/>
      <c r="AF117" s="1196"/>
      <c r="AG117" s="1196"/>
      <c r="AH117" s="1196"/>
      <c r="AI117" s="1196"/>
      <c r="AJ117" s="1196"/>
      <c r="AK117" s="1196"/>
      <c r="AL117" s="1196"/>
      <c r="AM117" s="1196"/>
      <c r="AN117" s="1196"/>
      <c r="AO117" s="1196"/>
      <c r="AP117" s="1196"/>
      <c r="AQ117" s="1196"/>
      <c r="AS117" s="1196"/>
    </row>
    <row r="118" spans="1:73" ht="14.45" customHeight="1" x14ac:dyDescent="0.15">
      <c r="C118" s="1348" t="s">
        <v>427</v>
      </c>
      <c r="D118" s="1348"/>
      <c r="E118" s="1348"/>
      <c r="F118" s="1348"/>
      <c r="G118" s="1348"/>
      <c r="H118" s="1191"/>
      <c r="I118" s="1191"/>
      <c r="J118" s="1348"/>
      <c r="K118" s="1348"/>
      <c r="L118" s="1348"/>
      <c r="M118" s="1348"/>
      <c r="N118" s="1348"/>
      <c r="O118" s="1348"/>
      <c r="P118" s="1348"/>
      <c r="Q118" s="1191"/>
      <c r="R118" s="1191"/>
      <c r="S118" s="1348"/>
      <c r="T118" s="1348"/>
      <c r="X118" s="1348"/>
      <c r="Y118" s="1348"/>
      <c r="Z118" s="1348"/>
      <c r="AA118" s="1348"/>
      <c r="AB118" s="1348"/>
      <c r="AC118" s="1348"/>
      <c r="AD118" s="1348"/>
      <c r="AE118" s="1348"/>
      <c r="AF118" s="1348"/>
      <c r="AG118" s="1348"/>
      <c r="AH118" s="1348"/>
      <c r="AI118" s="1348"/>
      <c r="AJ118" s="1348"/>
      <c r="AK118" s="1348"/>
      <c r="AL118" s="1348"/>
      <c r="AM118" s="1348"/>
      <c r="AN118" s="1348"/>
      <c r="AO118" s="1348"/>
      <c r="AP118" s="1348"/>
    </row>
    <row r="119" spans="1:73" ht="14.45" customHeight="1" x14ac:dyDescent="0.15">
      <c r="C119" s="1348"/>
      <c r="E119" s="1226" t="str">
        <f>IF('1_入力シート【基本情報】'!AB122="適用","レ","")</f>
        <v/>
      </c>
      <c r="F119" s="1348" t="s">
        <v>426</v>
      </c>
      <c r="G119" s="1348"/>
      <c r="H119" s="1191"/>
      <c r="I119" s="1191"/>
      <c r="J119" s="1348"/>
      <c r="K119" s="1348"/>
      <c r="L119" s="1348"/>
      <c r="M119" s="1348"/>
      <c r="N119" s="1348"/>
      <c r="O119" s="1191" t="s">
        <v>289</v>
      </c>
      <c r="P119" s="2743" t="str">
        <f>IF('1_入力シート【基本情報】'!AE122="","",'1_入力シート【基本情報】'!AE122)</f>
        <v/>
      </c>
      <c r="Q119" s="2744"/>
      <c r="R119" s="2744"/>
      <c r="S119" s="1348" t="s">
        <v>424</v>
      </c>
      <c r="T119" s="1348"/>
      <c r="X119" s="1226" t="str">
        <f>IF('1_入力シート【基本情報】'!AB123="適用","レ","")</f>
        <v/>
      </c>
      <c r="Y119" s="1348" t="s">
        <v>425</v>
      </c>
      <c r="AB119" s="1191"/>
      <c r="AC119" s="1191"/>
      <c r="AD119" s="1191"/>
      <c r="AE119" s="1348"/>
      <c r="AF119" s="1348"/>
      <c r="AG119" s="1191" t="s">
        <v>289</v>
      </c>
      <c r="AH119" s="2743" t="str">
        <f>IF('1_入力シート【基本情報】'!AE123="","",'1_入力シート【基本情報】'!AE123)</f>
        <v/>
      </c>
      <c r="AI119" s="2743"/>
      <c r="AJ119" s="2743"/>
      <c r="AK119" s="1348" t="s">
        <v>424</v>
      </c>
      <c r="AL119" s="1348"/>
      <c r="AM119" s="1348"/>
      <c r="AN119" s="1348"/>
      <c r="AR119" s="1348"/>
      <c r="AS119" s="1348"/>
    </row>
    <row r="120" spans="1:73" ht="14.45" customHeight="1" x14ac:dyDescent="0.15">
      <c r="C120" s="1348"/>
      <c r="E120" s="1226" t="str">
        <f>IF('1_入力シート【基本情報】'!AB124="適用","レ","")</f>
        <v/>
      </c>
      <c r="F120" s="1348" t="s">
        <v>36</v>
      </c>
      <c r="G120" s="1348"/>
      <c r="I120" s="1191"/>
      <c r="J120" s="1191"/>
      <c r="K120" s="1191"/>
      <c r="L120" s="1348"/>
      <c r="M120" s="1348"/>
      <c r="N120" s="1348"/>
      <c r="O120" s="1348"/>
      <c r="P120" s="1348"/>
      <c r="Q120" s="1348"/>
      <c r="R120" s="1348"/>
      <c r="S120" s="1348"/>
      <c r="T120" s="1348"/>
      <c r="U120" s="1348"/>
      <c r="V120" s="1348"/>
      <c r="W120" s="1348"/>
      <c r="X120" s="1226" t="str">
        <f>IF('1_入力シート【基本情報】'!AB125="適用","レ","")</f>
        <v/>
      </c>
      <c r="Y120" s="1348" t="s">
        <v>29</v>
      </c>
      <c r="Z120" s="1348"/>
      <c r="AB120" s="1191"/>
      <c r="AC120" s="1191"/>
      <c r="AD120" s="1191" t="s">
        <v>289</v>
      </c>
      <c r="AE120" s="2711" t="str">
        <f>IF('1_入力シート【基本情報】'!AF125="","",'1_入力シート【基本情報】'!AF125)</f>
        <v/>
      </c>
      <c r="AF120" s="2711"/>
      <c r="AG120" s="2711"/>
      <c r="AH120" s="2711"/>
      <c r="AI120" s="2711"/>
      <c r="AJ120" s="2711"/>
      <c r="AK120" s="2711"/>
      <c r="AL120" s="2711"/>
      <c r="AM120" s="2711"/>
      <c r="AN120" s="2711"/>
      <c r="AO120" s="2711"/>
      <c r="AP120" s="2711"/>
      <c r="AQ120" s="2711"/>
      <c r="AR120" s="2711"/>
      <c r="AS120" s="1348" t="s">
        <v>287</v>
      </c>
      <c r="AT120" s="1348"/>
    </row>
    <row r="121" spans="1:73" ht="14.45" customHeight="1" x14ac:dyDescent="0.15">
      <c r="C121" s="1348" t="s">
        <v>423</v>
      </c>
      <c r="D121" s="1348"/>
      <c r="E121" s="1227"/>
      <c r="F121" s="1348"/>
      <c r="G121" s="1348"/>
      <c r="H121" s="1191"/>
      <c r="I121" s="1191"/>
      <c r="L121" s="1348"/>
      <c r="M121" s="1348"/>
      <c r="N121" s="1348"/>
      <c r="O121" s="1191"/>
      <c r="P121" s="1348"/>
      <c r="Q121" s="1191"/>
      <c r="R121" s="1344"/>
      <c r="S121" s="1191"/>
      <c r="T121" s="1348"/>
      <c r="U121" s="1348"/>
      <c r="V121" s="1348"/>
      <c r="W121" s="1348"/>
      <c r="X121" s="1227"/>
      <c r="Y121" s="1191"/>
      <c r="Z121" s="1191"/>
      <c r="AA121" s="1348"/>
      <c r="AB121" s="1348"/>
      <c r="AC121" s="1348"/>
      <c r="AD121" s="1348"/>
      <c r="AE121" s="1348"/>
      <c r="AF121" s="1191"/>
      <c r="AG121" s="1191"/>
      <c r="AI121" s="1348"/>
      <c r="AJ121" s="1348"/>
      <c r="AK121" s="1348"/>
      <c r="AL121" s="1348"/>
      <c r="AM121" s="1348"/>
      <c r="AN121" s="1348"/>
      <c r="AO121" s="1348"/>
      <c r="AP121" s="1348"/>
      <c r="AQ121" s="1228"/>
    </row>
    <row r="122" spans="1:73" ht="14.45" customHeight="1" x14ac:dyDescent="0.15">
      <c r="E122" s="1226" t="str">
        <f>IF('1_入力シート【基本情報】'!EI126="レ","レ","")</f>
        <v/>
      </c>
      <c r="F122" s="1348" t="s">
        <v>422</v>
      </c>
      <c r="G122" s="1348"/>
      <c r="H122" s="1191"/>
      <c r="I122" s="1191"/>
      <c r="J122" s="1191"/>
      <c r="K122" s="1348"/>
      <c r="M122" s="1348"/>
      <c r="P122" s="1191" t="s">
        <v>289</v>
      </c>
      <c r="Q122" s="2743" t="str">
        <f>IF('1_入力シート【基本情報】'!AB126="","",'1_入力シート【基本情報】'!AB126)</f>
        <v/>
      </c>
      <c r="R122" s="2743"/>
      <c r="S122" s="2743"/>
      <c r="T122" s="1348" t="s">
        <v>421</v>
      </c>
      <c r="U122" s="1348"/>
      <c r="W122" s="1348"/>
      <c r="X122" s="1226" t="str">
        <f>IF('1_入力シート【基本情報】'!EI127="レ","レ","")</f>
        <v/>
      </c>
      <c r="Y122" s="1348" t="s">
        <v>33</v>
      </c>
      <c r="Z122" s="1348"/>
      <c r="AA122" s="1191"/>
      <c r="AB122" s="1191"/>
      <c r="AC122" s="1191"/>
      <c r="AG122" s="1191" t="s">
        <v>289</v>
      </c>
      <c r="AH122" s="2743" t="str">
        <f>IF('1_入力シート【基本情報】'!AB127="","",'1_入力シート【基本情報】'!AB127)</f>
        <v/>
      </c>
      <c r="AI122" s="2743"/>
      <c r="AJ122" s="2743"/>
      <c r="AK122" s="1348" t="s">
        <v>421</v>
      </c>
      <c r="AL122" s="1191"/>
      <c r="BM122" s="1193"/>
      <c r="BN122" s="1193"/>
      <c r="BO122" s="1193"/>
      <c r="BP122" s="1193"/>
      <c r="BQ122" s="1193"/>
      <c r="BR122" s="1193"/>
      <c r="BS122" s="1193"/>
      <c r="BU122" s="1193"/>
    </row>
    <row r="123" spans="1:73" ht="14.45" customHeight="1" x14ac:dyDescent="0.15">
      <c r="E123" s="1226" t="str">
        <f>IF('1_入力シート【基本情報】'!EI128="レ","レ","")</f>
        <v/>
      </c>
      <c r="F123" s="1348" t="s">
        <v>32</v>
      </c>
      <c r="G123" s="1348"/>
      <c r="H123" s="1348"/>
      <c r="I123" s="1348"/>
      <c r="J123" s="1191"/>
      <c r="K123" s="1348"/>
      <c r="L123" s="1191"/>
      <c r="M123" s="1348"/>
      <c r="P123" s="1191" t="s">
        <v>289</v>
      </c>
      <c r="Q123" s="2743" t="str">
        <f>IF('1_入力シート【基本情報】'!AB128="","",'1_入力シート【基本情報】'!AB128)</f>
        <v/>
      </c>
      <c r="R123" s="2743"/>
      <c r="S123" s="2743"/>
      <c r="T123" s="1348" t="s">
        <v>421</v>
      </c>
      <c r="U123" s="1348"/>
      <c r="V123" s="1348"/>
      <c r="W123" s="1348"/>
      <c r="X123" s="1226" t="str">
        <f>IF('1_入力シート【基本情報】'!EI129="レ","レ","")</f>
        <v/>
      </c>
      <c r="Y123" s="1189" t="s">
        <v>30</v>
      </c>
      <c r="AG123" s="1191" t="s">
        <v>289</v>
      </c>
      <c r="AH123" s="2737" t="str">
        <f>IF('1_入力シート【基本情報】'!AB129="","",'1_入力シート【基本情報】'!AB129)</f>
        <v/>
      </c>
      <c r="AI123" s="2737"/>
      <c r="AJ123" s="2737"/>
      <c r="AK123" s="1189" t="s">
        <v>419</v>
      </c>
      <c r="BM123" s="1193"/>
      <c r="BN123" s="1193"/>
      <c r="BO123" s="1193"/>
      <c r="BP123" s="1193"/>
      <c r="BQ123" s="1193"/>
      <c r="BR123" s="1193"/>
      <c r="BS123" s="1193"/>
      <c r="BU123" s="1193"/>
    </row>
    <row r="124" spans="1:73" ht="14.45" customHeight="1" x14ac:dyDescent="0.15">
      <c r="C124" s="1191"/>
      <c r="D124" s="1348"/>
      <c r="E124" s="1226" t="str">
        <f>IF('1_入力シート【基本情報】'!EI130="レ","レ","")</f>
        <v/>
      </c>
      <c r="F124" s="1189" t="s">
        <v>420</v>
      </c>
      <c r="K124" s="1191"/>
      <c r="N124" s="1344"/>
      <c r="P124" s="1191" t="s">
        <v>289</v>
      </c>
      <c r="Q124" s="2740" t="str">
        <f>IF('1_入力シート【基本情報】'!AB130="","",'1_入力シート【基本情報】'!AB130)</f>
        <v/>
      </c>
      <c r="R124" s="2740"/>
      <c r="S124" s="2740"/>
      <c r="T124" s="1189" t="s">
        <v>419</v>
      </c>
      <c r="V124" s="1191"/>
      <c r="W124" s="1191"/>
      <c r="X124" s="1191"/>
      <c r="AA124" s="1229"/>
      <c r="AB124" s="1229"/>
      <c r="AC124" s="1191"/>
      <c r="AD124" s="1191"/>
      <c r="AE124" s="1348"/>
      <c r="AH124" s="1191"/>
      <c r="AI124" s="1344"/>
      <c r="AJ124" s="1344"/>
      <c r="AM124" s="1348"/>
      <c r="AN124" s="1348"/>
      <c r="AO124" s="1348"/>
      <c r="AP124" s="1348"/>
      <c r="AQ124" s="1348"/>
      <c r="AR124" s="1348"/>
      <c r="AS124" s="1348"/>
      <c r="AT124" s="1348"/>
      <c r="AU124" s="1348"/>
      <c r="AY124" s="1189"/>
      <c r="AZ124" s="1348"/>
      <c r="BM124" s="1193"/>
      <c r="BN124" s="1193"/>
      <c r="BO124" s="1193"/>
      <c r="BP124" s="1193"/>
      <c r="BQ124" s="1193"/>
      <c r="BR124" s="1193"/>
      <c r="BS124" s="1193"/>
      <c r="BU124" s="1193"/>
    </row>
    <row r="125" spans="1:73" ht="3" customHeight="1" x14ac:dyDescent="0.15">
      <c r="B125" s="1196"/>
      <c r="C125" s="1196"/>
      <c r="D125" s="1196"/>
      <c r="E125" s="1196"/>
      <c r="F125" s="1196"/>
      <c r="G125" s="1196"/>
      <c r="H125" s="1196"/>
      <c r="I125" s="1196"/>
      <c r="J125" s="1196"/>
      <c r="K125" s="1196"/>
      <c r="L125" s="1196"/>
      <c r="M125" s="1196"/>
      <c r="N125" s="1196"/>
      <c r="O125" s="1196"/>
      <c r="P125" s="1347"/>
      <c r="Q125" s="1347"/>
      <c r="R125" s="1347"/>
      <c r="S125" s="1347"/>
      <c r="T125" s="1347"/>
      <c r="U125" s="1347"/>
      <c r="V125" s="1347"/>
      <c r="W125" s="1347"/>
      <c r="X125" s="1347"/>
      <c r="Y125" s="1347"/>
      <c r="Z125" s="1347"/>
      <c r="AA125" s="1347"/>
      <c r="AB125" s="1347"/>
      <c r="AC125" s="1347"/>
      <c r="AD125" s="1196"/>
      <c r="AE125" s="1196"/>
      <c r="AF125" s="1196"/>
      <c r="AG125" s="1196"/>
      <c r="AH125" s="1196"/>
      <c r="AI125" s="1196"/>
      <c r="AJ125" s="1196"/>
      <c r="AK125" s="1196"/>
      <c r="AL125" s="1196"/>
      <c r="AM125" s="1196"/>
      <c r="AN125" s="1196"/>
      <c r="AO125" s="1196"/>
      <c r="AP125" s="1196"/>
      <c r="AQ125" s="1196"/>
      <c r="AR125" s="1196"/>
      <c r="AS125" s="1196"/>
      <c r="BM125" s="1193"/>
      <c r="BN125" s="1193"/>
      <c r="BO125" s="1193"/>
      <c r="BP125" s="1193"/>
      <c r="BQ125" s="1193"/>
      <c r="BR125" s="1193"/>
      <c r="BS125" s="1193"/>
      <c r="BU125" s="1193"/>
    </row>
    <row r="126" spans="1:73" ht="3" customHeight="1" x14ac:dyDescent="0.15">
      <c r="A126" s="1196"/>
      <c r="B126" s="1196"/>
      <c r="C126" s="1196"/>
      <c r="D126" s="1196"/>
      <c r="E126" s="1196"/>
      <c r="F126" s="1196"/>
      <c r="G126" s="1196"/>
      <c r="H126" s="1196"/>
      <c r="I126" s="1196"/>
      <c r="J126" s="1196"/>
      <c r="K126" s="1196"/>
      <c r="L126" s="1196"/>
      <c r="M126" s="1196"/>
      <c r="N126" s="1196"/>
      <c r="O126" s="1196"/>
      <c r="P126" s="1196"/>
      <c r="Q126" s="1196"/>
      <c r="R126" s="1196"/>
      <c r="S126" s="1196"/>
      <c r="T126" s="1196"/>
      <c r="U126" s="1196"/>
      <c r="V126" s="1196"/>
      <c r="W126" s="1196"/>
      <c r="X126" s="1196"/>
      <c r="Y126" s="1196"/>
      <c r="Z126" s="1196"/>
      <c r="AA126" s="1196"/>
      <c r="AB126" s="1196"/>
      <c r="AC126" s="1196"/>
      <c r="AD126" s="1196"/>
      <c r="AE126" s="1196"/>
      <c r="AF126" s="1196"/>
      <c r="AG126" s="1196"/>
      <c r="AH126" s="1196"/>
      <c r="AI126" s="1196"/>
      <c r="AJ126" s="1196"/>
      <c r="AK126" s="1196"/>
      <c r="AL126" s="1196"/>
      <c r="AM126" s="1196"/>
      <c r="AN126" s="1196"/>
      <c r="AO126" s="1196"/>
      <c r="AP126" s="1196"/>
      <c r="AQ126" s="1196"/>
      <c r="AR126" s="1196"/>
      <c r="AS126" s="1196"/>
      <c r="BM126" s="1193"/>
      <c r="BN126" s="1193"/>
      <c r="BO126" s="1193"/>
      <c r="BP126" s="1193"/>
      <c r="BQ126" s="1193"/>
      <c r="BR126" s="1193"/>
      <c r="BS126" s="1193"/>
      <c r="BU126" s="1193"/>
    </row>
    <row r="127" spans="1:73" ht="14.45" customHeight="1" x14ac:dyDescent="0.15">
      <c r="B127" s="1196" t="s">
        <v>418</v>
      </c>
      <c r="C127" s="1196"/>
      <c r="D127" s="1196"/>
      <c r="E127" s="1196"/>
      <c r="F127" s="1196"/>
      <c r="G127" s="1196"/>
      <c r="H127" s="1196"/>
      <c r="I127" s="1196"/>
      <c r="J127" s="1196"/>
      <c r="K127" s="1196"/>
      <c r="L127" s="1196"/>
      <c r="M127" s="1196"/>
      <c r="N127" s="1196"/>
      <c r="O127" s="1196"/>
      <c r="P127" s="1196"/>
      <c r="Q127" s="1196"/>
      <c r="R127" s="1196"/>
      <c r="S127" s="1196"/>
      <c r="T127" s="1196"/>
      <c r="U127" s="1196"/>
      <c r="V127" s="1196"/>
      <c r="W127" s="1196"/>
      <c r="X127" s="1196"/>
      <c r="Y127" s="1196"/>
      <c r="Z127" s="1196"/>
      <c r="AA127" s="1196"/>
      <c r="AB127" s="1196"/>
      <c r="AC127" s="1196"/>
      <c r="AD127" s="1196"/>
      <c r="AE127" s="1196"/>
      <c r="AF127" s="1196"/>
      <c r="AG127" s="1196"/>
      <c r="AH127" s="1196"/>
      <c r="AI127" s="1196"/>
      <c r="AJ127" s="1196"/>
      <c r="AK127" s="1196"/>
      <c r="AL127" s="1196"/>
      <c r="AM127" s="1196"/>
      <c r="AN127" s="1196"/>
      <c r="AO127" s="1196"/>
      <c r="AP127" s="1196"/>
      <c r="AQ127" s="1196"/>
      <c r="BD127" s="1362"/>
      <c r="BE127" s="1363"/>
    </row>
    <row r="128" spans="1:73" ht="14.45" customHeight="1" x14ac:dyDescent="0.15">
      <c r="C128" s="1189" t="s">
        <v>417</v>
      </c>
      <c r="J128" s="1191"/>
      <c r="N128" s="1191"/>
      <c r="O128" s="1230" t="str">
        <f>IF(EL605="レ","レ",IF(EM605="レ","レ",""))</f>
        <v/>
      </c>
      <c r="P128" s="1189" t="s">
        <v>416</v>
      </c>
      <c r="X128" s="1191" t="s">
        <v>289</v>
      </c>
      <c r="Y128" s="1230" t="str">
        <f>EM605</f>
        <v/>
      </c>
      <c r="Z128" s="1189" t="s">
        <v>415</v>
      </c>
      <c r="AH128" s="1230" t="str">
        <f>IF(OR(EK605="レ",EJ605="レ"),"レ","")</f>
        <v/>
      </c>
      <c r="AI128" s="1189" t="s">
        <v>299</v>
      </c>
    </row>
    <row r="129" spans="1:73" ht="14.45" customHeight="1" x14ac:dyDescent="0.15">
      <c r="C129" s="1189" t="s">
        <v>414</v>
      </c>
      <c r="K129" s="1346"/>
      <c r="M129" s="1231"/>
      <c r="N129" s="1231"/>
      <c r="O129" s="2721" t="str">
        <f>IF(BG103=1,"",IF(AND(O128="レ",Y128=""),"別紙参照",""))</f>
        <v/>
      </c>
      <c r="P129" s="2721"/>
      <c r="Q129" s="2721"/>
      <c r="R129" s="2721"/>
      <c r="S129" s="2721"/>
      <c r="T129" s="2721"/>
      <c r="U129" s="2721"/>
      <c r="V129" s="2721"/>
      <c r="W129" s="2721"/>
      <c r="X129" s="2721"/>
      <c r="Y129" s="2721"/>
      <c r="Z129" s="2721"/>
      <c r="AA129" s="2721"/>
      <c r="AB129" s="2721"/>
      <c r="AC129" s="2721"/>
      <c r="AD129" s="2721"/>
      <c r="AE129" s="2721"/>
      <c r="AF129" s="2721"/>
      <c r="AG129" s="2721"/>
      <c r="AH129" s="2721"/>
      <c r="AI129" s="2721"/>
      <c r="AJ129" s="2721"/>
      <c r="AK129" s="2721"/>
      <c r="AL129" s="2721"/>
      <c r="AM129" s="2721"/>
      <c r="AN129" s="2721"/>
      <c r="AO129" s="2721"/>
      <c r="AP129" s="2721"/>
      <c r="AQ129" s="2721"/>
      <c r="AR129" s="2721"/>
      <c r="AS129" s="2721"/>
      <c r="AT129" s="1232"/>
    </row>
    <row r="130" spans="1:73" ht="14.45" hidden="1" customHeight="1" x14ac:dyDescent="0.15">
      <c r="K130" s="1346"/>
      <c r="L130" s="1233"/>
      <c r="M130" s="1231"/>
      <c r="N130" s="1231"/>
      <c r="O130" s="2745"/>
      <c r="P130" s="2745"/>
      <c r="Q130" s="2745"/>
      <c r="R130" s="2745"/>
      <c r="S130" s="2745"/>
      <c r="T130" s="2745"/>
      <c r="U130" s="2745"/>
      <c r="V130" s="2745"/>
      <c r="W130" s="2745"/>
      <c r="X130" s="2745"/>
      <c r="Y130" s="2745"/>
      <c r="Z130" s="2745"/>
      <c r="AA130" s="2745"/>
      <c r="AB130" s="2745"/>
      <c r="AC130" s="2745"/>
      <c r="AD130" s="2745"/>
      <c r="AE130" s="2745"/>
      <c r="AF130" s="2745"/>
      <c r="AG130" s="2745"/>
      <c r="AH130" s="2745"/>
      <c r="AI130" s="2745"/>
      <c r="AJ130" s="2745"/>
      <c r="AK130" s="2745"/>
      <c r="AL130" s="2745"/>
      <c r="AM130" s="2745"/>
      <c r="AN130" s="2745"/>
      <c r="AO130" s="2745"/>
      <c r="AP130" s="2745"/>
      <c r="AQ130" s="2745"/>
      <c r="AR130" s="2745"/>
      <c r="AS130" s="2745"/>
      <c r="AT130" s="1232"/>
    </row>
    <row r="131" spans="1:73" ht="14.45" hidden="1" customHeight="1" x14ac:dyDescent="0.15">
      <c r="K131" s="1346"/>
      <c r="L131" s="1233"/>
      <c r="M131" s="1231"/>
      <c r="N131" s="1231"/>
      <c r="O131" s="2745"/>
      <c r="P131" s="2745"/>
      <c r="Q131" s="2745"/>
      <c r="R131" s="2745"/>
      <c r="S131" s="2745"/>
      <c r="T131" s="2745"/>
      <c r="U131" s="2745"/>
      <c r="V131" s="2745"/>
      <c r="W131" s="2745"/>
      <c r="X131" s="2745"/>
      <c r="Y131" s="2745"/>
      <c r="Z131" s="2745"/>
      <c r="AA131" s="2745"/>
      <c r="AB131" s="2745"/>
      <c r="AC131" s="2745"/>
      <c r="AD131" s="2745"/>
      <c r="AE131" s="2745"/>
      <c r="AF131" s="2745"/>
      <c r="AG131" s="2745"/>
      <c r="AH131" s="2745"/>
      <c r="AI131" s="2745"/>
      <c r="AJ131" s="2745"/>
      <c r="AK131" s="2745"/>
      <c r="AL131" s="2745"/>
      <c r="AM131" s="2745"/>
      <c r="AN131" s="2745"/>
      <c r="AO131" s="2745"/>
      <c r="AP131" s="2745"/>
      <c r="AQ131" s="2745"/>
      <c r="AR131" s="2745"/>
      <c r="AS131" s="2745"/>
      <c r="AT131" s="1232"/>
    </row>
    <row r="132" spans="1:73" ht="14.45" hidden="1" customHeight="1" x14ac:dyDescent="0.15">
      <c r="K132" s="1346"/>
      <c r="L132" s="1233"/>
      <c r="M132" s="1231"/>
      <c r="N132" s="1231"/>
      <c r="O132" s="2745"/>
      <c r="P132" s="2745"/>
      <c r="Q132" s="2745"/>
      <c r="R132" s="2745"/>
      <c r="S132" s="2745"/>
      <c r="T132" s="2745"/>
      <c r="U132" s="2745"/>
      <c r="V132" s="2745"/>
      <c r="W132" s="2745"/>
      <c r="X132" s="2745"/>
      <c r="Y132" s="2745"/>
      <c r="Z132" s="2745"/>
      <c r="AA132" s="2745"/>
      <c r="AB132" s="2745"/>
      <c r="AC132" s="2745"/>
      <c r="AD132" s="2745"/>
      <c r="AE132" s="2745"/>
      <c r="AF132" s="2745"/>
      <c r="AG132" s="2745"/>
      <c r="AH132" s="2745"/>
      <c r="AI132" s="2745"/>
      <c r="AJ132" s="2745"/>
      <c r="AK132" s="2745"/>
      <c r="AL132" s="2745"/>
      <c r="AM132" s="2745"/>
      <c r="AN132" s="2745"/>
      <c r="AO132" s="2745"/>
      <c r="AP132" s="2745"/>
      <c r="AQ132" s="2745"/>
      <c r="AR132" s="2745"/>
      <c r="AS132" s="2745"/>
      <c r="AT132" s="1232"/>
    </row>
    <row r="133" spans="1:73" ht="14.45" hidden="1" customHeight="1" x14ac:dyDescent="0.15">
      <c r="K133" s="1346"/>
      <c r="L133" s="1346"/>
      <c r="O133" s="2745"/>
      <c r="P133" s="2745"/>
      <c r="Q133" s="2745"/>
      <c r="R133" s="2745"/>
      <c r="S133" s="2745"/>
      <c r="T133" s="2745"/>
      <c r="U133" s="2745"/>
      <c r="V133" s="2745"/>
      <c r="W133" s="2745"/>
      <c r="X133" s="2745"/>
      <c r="Y133" s="2745"/>
      <c r="Z133" s="2745"/>
      <c r="AA133" s="2745"/>
      <c r="AB133" s="2745"/>
      <c r="AC133" s="2745"/>
      <c r="AD133" s="2745"/>
      <c r="AE133" s="2745"/>
      <c r="AF133" s="2745"/>
      <c r="AG133" s="2745"/>
      <c r="AH133" s="2745"/>
      <c r="AI133" s="2745"/>
      <c r="AJ133" s="2745"/>
      <c r="AK133" s="2745"/>
      <c r="AL133" s="2745"/>
      <c r="AM133" s="2745"/>
      <c r="AN133" s="2745"/>
      <c r="AO133" s="2745"/>
      <c r="AP133" s="2745"/>
      <c r="AQ133" s="2745"/>
      <c r="AR133" s="2745"/>
      <c r="AS133" s="2745"/>
    </row>
    <row r="134" spans="1:73" ht="14.45" customHeight="1" x14ac:dyDescent="0.15">
      <c r="C134" s="1348" t="s">
        <v>413</v>
      </c>
      <c r="D134" s="1348"/>
      <c r="E134" s="1348"/>
      <c r="F134" s="1348"/>
      <c r="G134" s="1348"/>
      <c r="H134" s="1348"/>
      <c r="I134" s="1348"/>
      <c r="J134" s="1348"/>
      <c r="K134" s="1348"/>
      <c r="L134" s="1348"/>
      <c r="N134" s="1191"/>
      <c r="O134" s="1230" t="str">
        <f>IF(OR(EN590="レ",EO590="レ",ES590="レ",ET590="レ"),"レ","")</f>
        <v/>
      </c>
      <c r="P134" s="1348" t="s">
        <v>412</v>
      </c>
      <c r="Q134" s="1348"/>
      <c r="R134" s="2733" t="str">
        <f>IF(O134="レ","令和","")</f>
        <v/>
      </c>
      <c r="S134" s="2733"/>
      <c r="T134" s="2733" t="str">
        <f>IF(EP590&lt;&gt;"",EP590,IF(EU590&lt;&gt;"",EU590,""))</f>
        <v/>
      </c>
      <c r="U134" s="2733"/>
      <c r="V134" s="1348" t="s">
        <v>405</v>
      </c>
      <c r="W134" s="2733" t="str">
        <f>IF(EQ590&lt;&gt;"",EQ590,IF(EV590&lt;&gt;"",EV590,""))</f>
        <v/>
      </c>
      <c r="X134" s="2733"/>
      <c r="Y134" s="1189" t="s">
        <v>2721</v>
      </c>
      <c r="AG134" s="1230" t="str">
        <f>IF(BG103=1,"",IF(OR(ER590="レ",EW590="レ"),"レ",""))</f>
        <v/>
      </c>
      <c r="AH134" s="1198" t="s">
        <v>304</v>
      </c>
      <c r="AY134" s="1189"/>
      <c r="AZ134" s="1348"/>
      <c r="BG134" s="1357"/>
    </row>
    <row r="135" spans="1:73" ht="3" customHeight="1" x14ac:dyDescent="0.15">
      <c r="A135" s="1196"/>
      <c r="B135" s="1196"/>
      <c r="C135" s="1196"/>
      <c r="D135" s="1196"/>
      <c r="E135" s="1196"/>
      <c r="F135" s="1196"/>
      <c r="G135" s="1196"/>
      <c r="H135" s="1196"/>
      <c r="I135" s="1196"/>
      <c r="J135" s="1196"/>
      <c r="K135" s="1199"/>
      <c r="L135" s="1198"/>
      <c r="M135" s="1198"/>
      <c r="N135" s="1198"/>
      <c r="O135" s="1196"/>
      <c r="P135" s="1196"/>
      <c r="Q135" s="1196"/>
      <c r="R135" s="1196"/>
      <c r="S135" s="1196"/>
      <c r="T135" s="1196"/>
      <c r="U135" s="1196"/>
      <c r="V135" s="1196"/>
      <c r="W135" s="1196"/>
      <c r="X135" s="1196"/>
      <c r="Y135" s="1196"/>
      <c r="Z135" s="1196"/>
      <c r="AA135" s="1196"/>
      <c r="AB135" s="1196"/>
      <c r="AC135" s="1196"/>
      <c r="AD135" s="1196"/>
      <c r="AE135" s="1196"/>
      <c r="AF135" s="1196"/>
      <c r="AG135" s="1196"/>
      <c r="AH135" s="1196"/>
      <c r="AI135" s="1196"/>
      <c r="AJ135" s="1196"/>
      <c r="AK135" s="1196"/>
      <c r="AL135" s="1196"/>
      <c r="AM135" s="1196"/>
      <c r="AN135" s="1196"/>
      <c r="AO135" s="1196"/>
      <c r="AP135" s="1196"/>
      <c r="AQ135" s="1196"/>
      <c r="AR135" s="1196"/>
      <c r="AS135" s="1196"/>
    </row>
    <row r="136" spans="1:73" ht="3" customHeight="1" x14ac:dyDescent="0.15">
      <c r="A136" s="1196"/>
      <c r="B136" s="1196"/>
      <c r="C136" s="1196"/>
      <c r="D136" s="1196"/>
      <c r="E136" s="1196"/>
      <c r="F136" s="1196"/>
      <c r="G136" s="1196"/>
      <c r="H136" s="1196"/>
      <c r="I136" s="1196"/>
      <c r="J136" s="1196"/>
      <c r="K136" s="1199"/>
      <c r="L136" s="1198"/>
      <c r="M136" s="1198"/>
      <c r="N136" s="1198"/>
      <c r="O136" s="1196"/>
      <c r="P136" s="1196"/>
      <c r="Q136" s="1196"/>
      <c r="R136" s="1196"/>
      <c r="S136" s="1196"/>
      <c r="T136" s="1196"/>
      <c r="U136" s="1196"/>
      <c r="V136" s="1196"/>
      <c r="W136" s="1196"/>
      <c r="X136" s="1196"/>
      <c r="Y136" s="1196"/>
      <c r="Z136" s="1196"/>
      <c r="AA136" s="1196"/>
      <c r="AB136" s="1196"/>
      <c r="AC136" s="1196"/>
      <c r="AD136" s="1196"/>
      <c r="AE136" s="1196"/>
      <c r="AF136" s="1196"/>
      <c r="AG136" s="1196"/>
      <c r="AH136" s="1196"/>
      <c r="AI136" s="1196"/>
      <c r="AJ136" s="1196"/>
      <c r="AK136" s="1196"/>
      <c r="AL136" s="1196"/>
      <c r="AM136" s="1196"/>
      <c r="AN136" s="1196"/>
      <c r="AO136" s="1196"/>
      <c r="AP136" s="1196"/>
      <c r="AQ136" s="1196"/>
      <c r="AR136" s="1196"/>
      <c r="AS136" s="1196"/>
    </row>
    <row r="137" spans="1:73" ht="14.45" customHeight="1" x14ac:dyDescent="0.15">
      <c r="B137" s="1196" t="s">
        <v>411</v>
      </c>
      <c r="C137" s="1196"/>
      <c r="D137" s="1196"/>
      <c r="E137" s="1196"/>
      <c r="F137" s="1196"/>
      <c r="G137" s="1196"/>
      <c r="H137" s="1196"/>
      <c r="I137" s="1196"/>
      <c r="J137" s="1196"/>
      <c r="K137" s="1196"/>
      <c r="L137" s="1196"/>
      <c r="M137" s="1196"/>
      <c r="N137" s="1196"/>
      <c r="O137" s="1196"/>
      <c r="P137" s="1196"/>
      <c r="Q137" s="1196"/>
      <c r="R137" s="1196"/>
      <c r="S137" s="1196"/>
      <c r="T137" s="1196"/>
      <c r="U137" s="1196"/>
      <c r="V137" s="1196"/>
      <c r="W137" s="1196"/>
      <c r="X137" s="1196"/>
      <c r="Y137" s="1196"/>
      <c r="Z137" s="1196"/>
      <c r="AA137" s="1196"/>
      <c r="AB137" s="1196"/>
      <c r="AC137" s="1196"/>
      <c r="AD137" s="1196"/>
      <c r="AE137" s="1196"/>
      <c r="AF137" s="1196"/>
      <c r="AG137" s="1196"/>
      <c r="AH137" s="1196"/>
      <c r="AI137" s="1196"/>
      <c r="AJ137" s="1196"/>
      <c r="AK137" s="1196"/>
      <c r="AL137" s="1196"/>
      <c r="AM137" s="1196"/>
      <c r="AN137" s="1196"/>
      <c r="AO137" s="1196"/>
      <c r="AP137" s="1196"/>
      <c r="AQ137" s="1196"/>
      <c r="AR137" s="1196"/>
      <c r="AS137" s="1196"/>
      <c r="BM137" s="1193"/>
      <c r="BN137" s="1193"/>
      <c r="BO137" s="1193"/>
      <c r="BP137" s="1193"/>
      <c r="BQ137" s="1193"/>
      <c r="BR137" s="1193"/>
      <c r="BS137" s="1193"/>
      <c r="BU137" s="1193"/>
    </row>
    <row r="138" spans="1:73" ht="14.45" customHeight="1" x14ac:dyDescent="0.15">
      <c r="C138" s="1189" t="s">
        <v>410</v>
      </c>
      <c r="L138" s="1191"/>
      <c r="M138" s="1230" t="str">
        <f>'1_入力シート【基本情報】'!$EJ$143</f>
        <v/>
      </c>
      <c r="N138" s="1348" t="s">
        <v>25</v>
      </c>
      <c r="O138" s="1191"/>
      <c r="Q138" s="1191"/>
      <c r="R138" s="1230" t="str">
        <f>'1_入力シート【基本情報】'!$EK$143</f>
        <v/>
      </c>
      <c r="S138" s="1348" t="s">
        <v>304</v>
      </c>
      <c r="AY138" s="1189"/>
      <c r="AZ138" s="1348"/>
      <c r="BM138" s="1193"/>
      <c r="BN138" s="1193"/>
      <c r="BO138" s="1193"/>
      <c r="BP138" s="1193"/>
      <c r="BQ138" s="1193"/>
      <c r="BR138" s="1193"/>
      <c r="BS138" s="1193"/>
      <c r="BU138" s="1193"/>
    </row>
    <row r="139" spans="1:73" ht="14.45" customHeight="1" x14ac:dyDescent="0.15">
      <c r="C139" s="1189" t="s">
        <v>409</v>
      </c>
      <c r="L139" s="1191"/>
      <c r="M139" s="1234" t="str">
        <f>'1_入力シート【基本情報】'!$EM$143</f>
        <v/>
      </c>
      <c r="N139" s="1348" t="s">
        <v>25</v>
      </c>
      <c r="O139" s="1191"/>
      <c r="Q139" s="1191"/>
      <c r="R139" s="1234" t="str">
        <f>'1_入力シート【基本情報】'!$EN$143</f>
        <v/>
      </c>
      <c r="S139" s="1348" t="s">
        <v>304</v>
      </c>
      <c r="AM139" s="1227"/>
      <c r="AY139" s="1189"/>
      <c r="AZ139" s="1348"/>
      <c r="BM139" s="1193"/>
      <c r="BN139" s="1193"/>
      <c r="BO139" s="1193"/>
      <c r="BP139" s="1193"/>
      <c r="BQ139" s="1193"/>
      <c r="BR139" s="1193"/>
      <c r="BS139" s="1193"/>
      <c r="BU139" s="1193"/>
    </row>
    <row r="140" spans="1:73" ht="14.45" customHeight="1" x14ac:dyDescent="0.15">
      <c r="C140" s="1196" t="s">
        <v>408</v>
      </c>
      <c r="D140" s="1196"/>
      <c r="E140" s="1196"/>
      <c r="F140" s="1196"/>
      <c r="G140" s="1196"/>
      <c r="H140" s="1196"/>
      <c r="I140" s="1196"/>
      <c r="K140" s="1196"/>
      <c r="L140" s="1199"/>
      <c r="M140" s="1230" t="str">
        <f>'1_入力シート【基本情報】'!$EJ$147</f>
        <v/>
      </c>
      <c r="N140" s="1196" t="s">
        <v>407</v>
      </c>
      <c r="O140" s="1196"/>
      <c r="Q140" s="1196"/>
      <c r="R140" s="1230" t="str">
        <f>'1_入力シート【基本情報】'!$EK$147</f>
        <v/>
      </c>
      <c r="S140" s="1198" t="s">
        <v>406</v>
      </c>
      <c r="T140" s="1196"/>
      <c r="U140" s="1196"/>
      <c r="V140" s="1196"/>
      <c r="W140" s="1348"/>
      <c r="X140" s="2733" t="str">
        <f>IF(R140="レ","令和","")</f>
        <v/>
      </c>
      <c r="Y140" s="2733"/>
      <c r="Z140" s="2735" t="str">
        <f>'1_入力シート【基本情報】'!$EJ$149</f>
        <v/>
      </c>
      <c r="AA140" s="2735"/>
      <c r="AB140" s="1348" t="s">
        <v>405</v>
      </c>
      <c r="AC140" s="2735" t="str">
        <f>'1_入力シート【基本情報】'!$EK$149</f>
        <v/>
      </c>
      <c r="AD140" s="2735"/>
      <c r="AE140" s="1189" t="s">
        <v>2721</v>
      </c>
      <c r="AL140" s="1196"/>
      <c r="AM140" s="1230" t="str">
        <f>'1_入力シート【基本情報】'!$EL$147</f>
        <v/>
      </c>
      <c r="AN140" s="1196" t="s">
        <v>5</v>
      </c>
      <c r="AQ140" s="1191"/>
      <c r="AR140" s="1196"/>
      <c r="AS140" s="1196"/>
      <c r="AT140" s="1196"/>
      <c r="AY140" s="1189"/>
      <c r="AZ140" s="1348"/>
      <c r="BM140" s="1193"/>
      <c r="BN140" s="1193"/>
      <c r="BO140" s="1193"/>
      <c r="BP140" s="1193"/>
      <c r="BQ140" s="1193"/>
      <c r="BR140" s="1193"/>
      <c r="BS140" s="1193"/>
      <c r="BU140" s="1193"/>
    </row>
    <row r="141" spans="1:73" ht="4.5" customHeight="1" x14ac:dyDescent="0.15">
      <c r="A141" s="1196"/>
      <c r="B141" s="1196"/>
      <c r="C141" s="1196"/>
      <c r="D141" s="1196"/>
      <c r="E141" s="1196"/>
      <c r="F141" s="1196"/>
      <c r="G141" s="1196"/>
      <c r="H141" s="1196"/>
      <c r="I141" s="1199"/>
      <c r="J141" s="1199"/>
      <c r="K141" s="1196"/>
      <c r="L141" s="1196"/>
      <c r="M141" s="1196"/>
      <c r="N141" s="1196"/>
      <c r="O141" s="1196"/>
      <c r="P141" s="1199"/>
      <c r="Q141" s="1196"/>
      <c r="R141" s="1196"/>
      <c r="S141" s="1196"/>
      <c r="T141" s="1196"/>
      <c r="U141" s="1199"/>
      <c r="V141" s="1199"/>
      <c r="W141" s="1199"/>
      <c r="X141" s="1347"/>
      <c r="Y141" s="1347"/>
      <c r="Z141" s="1347"/>
      <c r="AA141" s="1347"/>
      <c r="AB141" s="1198"/>
      <c r="AC141" s="1198"/>
      <c r="AD141" s="1198"/>
      <c r="AE141" s="1196"/>
      <c r="AF141" s="1196"/>
      <c r="AG141" s="1196"/>
      <c r="AH141" s="1196"/>
      <c r="AI141" s="1196"/>
      <c r="AJ141" s="1196"/>
      <c r="AK141" s="1196"/>
      <c r="AL141" s="1196"/>
      <c r="AM141" s="1196"/>
      <c r="AN141" s="1196"/>
      <c r="AO141" s="1196"/>
      <c r="AP141" s="1196"/>
      <c r="AQ141" s="1196"/>
      <c r="AR141" s="1196"/>
      <c r="AS141" s="1196"/>
    </row>
    <row r="142" spans="1:73" ht="4.5" customHeight="1" x14ac:dyDescent="0.15">
      <c r="A142" s="1196"/>
      <c r="B142" s="1196"/>
      <c r="C142" s="1196"/>
      <c r="D142" s="1196"/>
      <c r="E142" s="1196"/>
      <c r="F142" s="1196"/>
      <c r="G142" s="1196"/>
      <c r="H142" s="1196"/>
      <c r="I142" s="1199"/>
      <c r="J142" s="1199"/>
      <c r="K142" s="1196"/>
      <c r="L142" s="1196"/>
      <c r="M142" s="1196"/>
      <c r="N142" s="1196"/>
      <c r="O142" s="1196"/>
      <c r="P142" s="1196"/>
      <c r="Q142" s="1199"/>
      <c r="R142" s="1199"/>
      <c r="S142" s="1196"/>
      <c r="T142" s="1196"/>
      <c r="U142" s="1196"/>
      <c r="V142" s="1196"/>
      <c r="W142" s="1196"/>
      <c r="X142" s="1199"/>
      <c r="Y142" s="1199"/>
      <c r="Z142" s="1347"/>
      <c r="AA142" s="1347"/>
      <c r="AB142" s="1347"/>
      <c r="AC142" s="1347"/>
      <c r="AD142" s="1347"/>
      <c r="AE142" s="1198"/>
      <c r="AF142" s="1198"/>
      <c r="AG142" s="1196"/>
      <c r="AH142" s="1196"/>
      <c r="AI142" s="1196"/>
      <c r="AJ142" s="1196"/>
      <c r="AK142" s="1196"/>
      <c r="AL142" s="1196"/>
      <c r="AM142" s="1196"/>
      <c r="AN142" s="1196"/>
      <c r="AO142" s="1196"/>
      <c r="AP142" s="1196"/>
      <c r="AQ142" s="1196"/>
      <c r="AR142" s="1196"/>
      <c r="AS142" s="1196"/>
    </row>
    <row r="143" spans="1:73" ht="14.45" customHeight="1" x14ac:dyDescent="0.15">
      <c r="B143" s="1196" t="s">
        <v>404</v>
      </c>
      <c r="C143" s="1196"/>
      <c r="D143" s="1196"/>
      <c r="E143" s="1196"/>
      <c r="F143" s="1196"/>
      <c r="G143" s="1196"/>
      <c r="H143" s="1196"/>
      <c r="I143" s="1196"/>
      <c r="J143" s="1196"/>
      <c r="K143" s="1196"/>
      <c r="L143" s="1196"/>
      <c r="M143" s="1196"/>
      <c r="N143" s="1196"/>
      <c r="O143" s="1196"/>
      <c r="P143" s="1196"/>
      <c r="Q143" s="1196"/>
      <c r="R143" s="1196"/>
      <c r="S143" s="1196"/>
      <c r="T143" s="1196"/>
      <c r="U143" s="1196"/>
      <c r="V143" s="1196"/>
      <c r="W143" s="1196"/>
      <c r="X143" s="1196"/>
      <c r="Y143" s="1196"/>
      <c r="Z143" s="1196"/>
      <c r="AA143" s="1196"/>
      <c r="AB143" s="1196"/>
      <c r="AC143" s="1196"/>
      <c r="AD143" s="1196"/>
      <c r="AE143" s="1196"/>
      <c r="AF143" s="1196"/>
      <c r="AG143" s="1196"/>
      <c r="AH143" s="1196"/>
      <c r="AI143" s="1196"/>
      <c r="AJ143" s="1196"/>
      <c r="AK143" s="1196"/>
      <c r="AL143" s="1196"/>
      <c r="AM143" s="1196"/>
      <c r="AN143" s="1196"/>
      <c r="AO143" s="1196"/>
      <c r="AP143" s="1196"/>
      <c r="AQ143" s="1196"/>
      <c r="AR143" s="1196"/>
      <c r="AS143" s="1196"/>
    </row>
    <row r="144" spans="1:73" ht="14.45" customHeight="1" x14ac:dyDescent="0.15">
      <c r="A144" s="1196"/>
      <c r="B144" s="1196"/>
      <c r="D144" s="1235"/>
      <c r="E144" s="2759">
        <f>'1_入力シート【基本情報】'!$EQ$133</f>
        <v>0</v>
      </c>
      <c r="F144" s="2759"/>
      <c r="G144" s="2759"/>
      <c r="H144" s="2759"/>
      <c r="I144" s="2759"/>
      <c r="J144" s="2759"/>
      <c r="K144" s="2759"/>
      <c r="L144" s="2759"/>
      <c r="M144" s="2759"/>
      <c r="N144" s="2759"/>
      <c r="O144" s="2759"/>
      <c r="P144" s="2759"/>
      <c r="Q144" s="2759"/>
      <c r="R144" s="2759"/>
      <c r="S144" s="2759"/>
      <c r="T144" s="2759"/>
      <c r="U144" s="2759"/>
      <c r="V144" s="2759"/>
      <c r="W144" s="2759"/>
      <c r="X144" s="2759"/>
      <c r="Y144" s="2759"/>
      <c r="Z144" s="2759"/>
      <c r="AA144" s="2759"/>
      <c r="AB144" s="2759"/>
      <c r="AC144" s="2759"/>
      <c r="AD144" s="2759"/>
      <c r="AE144" s="2759"/>
      <c r="AF144" s="2759"/>
      <c r="AG144" s="2759"/>
      <c r="AH144" s="2759"/>
      <c r="AI144" s="2759"/>
      <c r="AJ144" s="2759"/>
      <c r="AK144" s="2759"/>
      <c r="AL144" s="2759"/>
      <c r="AM144" s="2759"/>
      <c r="AN144" s="2759"/>
      <c r="AO144" s="2759"/>
      <c r="AP144" s="2759"/>
      <c r="AQ144" s="2759"/>
      <c r="AR144" s="2759"/>
      <c r="AS144" s="2759"/>
      <c r="BG144" s="1196"/>
      <c r="BH144" s="1196"/>
      <c r="BI144" s="1196"/>
      <c r="BJ144" s="1196"/>
      <c r="BK144" s="1196"/>
    </row>
    <row r="145" spans="1:74" ht="14.45" customHeight="1" x14ac:dyDescent="0.15">
      <c r="A145" s="1196"/>
      <c r="B145" s="1196"/>
      <c r="C145" s="1196"/>
      <c r="D145" s="1196"/>
      <c r="E145" s="2760"/>
      <c r="F145" s="2760"/>
      <c r="G145" s="2760"/>
      <c r="H145" s="2760"/>
      <c r="I145" s="2760"/>
      <c r="J145" s="2760"/>
      <c r="K145" s="2760"/>
      <c r="L145" s="2760"/>
      <c r="M145" s="2760"/>
      <c r="N145" s="2760"/>
      <c r="O145" s="2760"/>
      <c r="P145" s="2760"/>
      <c r="Q145" s="2760"/>
      <c r="R145" s="2760"/>
      <c r="S145" s="2760"/>
      <c r="T145" s="2760"/>
      <c r="U145" s="2760"/>
      <c r="V145" s="2760"/>
      <c r="W145" s="2760"/>
      <c r="X145" s="2760"/>
      <c r="Y145" s="2760"/>
      <c r="Z145" s="2760"/>
      <c r="AA145" s="2760"/>
      <c r="AB145" s="2760"/>
      <c r="AC145" s="2760"/>
      <c r="AD145" s="2760"/>
      <c r="AE145" s="2760"/>
      <c r="AF145" s="2760"/>
      <c r="AG145" s="2760"/>
      <c r="AH145" s="2760"/>
      <c r="AI145" s="2760"/>
      <c r="AJ145" s="2760"/>
      <c r="AK145" s="2760"/>
      <c r="AL145" s="2760"/>
      <c r="AM145" s="2760"/>
      <c r="AN145" s="2760"/>
      <c r="AO145" s="2760"/>
      <c r="AP145" s="2760"/>
      <c r="AQ145" s="2760"/>
      <c r="AR145" s="2760"/>
      <c r="AS145" s="2760"/>
      <c r="BG145" s="1196"/>
      <c r="BH145" s="1196"/>
      <c r="BI145" s="1196"/>
      <c r="BJ145" s="1196"/>
      <c r="BK145" s="1196"/>
      <c r="BM145" s="1240"/>
      <c r="BN145" s="1240"/>
      <c r="BO145" s="1240"/>
      <c r="BP145" s="1240"/>
      <c r="BQ145" s="1240"/>
      <c r="BR145" s="1240"/>
      <c r="BS145" s="1240"/>
    </row>
    <row r="146" spans="1:74" ht="3" customHeight="1" x14ac:dyDescent="0.15">
      <c r="A146" s="1196"/>
      <c r="B146" s="1196"/>
      <c r="C146" s="1196"/>
      <c r="D146" s="1196"/>
      <c r="E146" s="1196"/>
      <c r="F146" s="1196"/>
      <c r="G146" s="1196"/>
      <c r="H146" s="1196"/>
      <c r="I146" s="1196"/>
      <c r="J146" s="1196"/>
      <c r="K146" s="1196"/>
      <c r="L146" s="1196"/>
      <c r="M146" s="1196"/>
      <c r="N146" s="1196"/>
      <c r="O146" s="1196"/>
      <c r="P146" s="1196"/>
      <c r="Q146" s="1196"/>
      <c r="R146" s="1196"/>
      <c r="S146" s="1196"/>
      <c r="T146" s="1196"/>
      <c r="U146" s="1196"/>
      <c r="V146" s="1196"/>
      <c r="W146" s="1196"/>
      <c r="X146" s="1196"/>
      <c r="Y146" s="1196"/>
      <c r="Z146" s="1196"/>
      <c r="AA146" s="1196"/>
      <c r="AB146" s="1196"/>
      <c r="AC146" s="1196"/>
      <c r="AD146" s="1196"/>
      <c r="AE146" s="1196"/>
      <c r="AF146" s="1196"/>
      <c r="AG146" s="1196"/>
      <c r="AH146" s="1196"/>
      <c r="AI146" s="1196"/>
      <c r="AJ146" s="1196"/>
      <c r="AK146" s="1196"/>
      <c r="AL146" s="1196"/>
      <c r="AM146" s="1196"/>
      <c r="AN146" s="1196"/>
      <c r="AO146" s="1196"/>
      <c r="AP146" s="1196"/>
      <c r="AQ146" s="1196"/>
      <c r="AR146" s="1196"/>
      <c r="AS146" s="1196"/>
      <c r="BG146" s="1196"/>
      <c r="BH146" s="1196"/>
      <c r="BI146" s="1196"/>
      <c r="BJ146" s="1196"/>
      <c r="BK146" s="1196"/>
      <c r="BM146" s="1240"/>
      <c r="BN146" s="1240"/>
      <c r="BO146" s="1240"/>
      <c r="BP146" s="1240"/>
      <c r="BQ146" s="1240"/>
      <c r="BR146" s="1240"/>
      <c r="BS146" s="1240"/>
    </row>
    <row r="147" spans="1:74" s="1193" customFormat="1" ht="12.75" customHeight="1" x14ac:dyDescent="0.4">
      <c r="BG147" s="1364"/>
      <c r="BH147" s="1364"/>
      <c r="BI147" s="1364"/>
      <c r="BJ147" s="1364"/>
      <c r="BK147" s="1364"/>
      <c r="BM147" s="1240"/>
      <c r="BN147" s="1240"/>
      <c r="BO147" s="1240"/>
      <c r="BP147" s="1240"/>
      <c r="BQ147" s="1240"/>
      <c r="BR147" s="1240"/>
      <c r="BS147" s="1240"/>
      <c r="BT147" s="1240"/>
    </row>
    <row r="148" spans="1:74" s="1193" customFormat="1" ht="12.75" customHeight="1" x14ac:dyDescent="0.4">
      <c r="A148" s="2748" t="s">
        <v>677</v>
      </c>
      <c r="B148" s="2748"/>
      <c r="C148" s="2748"/>
      <c r="D148" s="2748"/>
      <c r="E148" s="2748"/>
      <c r="F148" s="2748"/>
      <c r="G148" s="2748"/>
      <c r="H148" s="2748"/>
      <c r="I148" s="2748"/>
      <c r="J148" s="2748"/>
      <c r="K148" s="2748"/>
      <c r="L148" s="2748"/>
      <c r="M148" s="2748"/>
      <c r="N148" s="2748"/>
      <c r="O148" s="2748"/>
      <c r="P148" s="2748"/>
      <c r="Q148" s="2748"/>
      <c r="R148" s="2748"/>
      <c r="S148" s="2748"/>
      <c r="T148" s="2748"/>
      <c r="U148" s="2748"/>
      <c r="V148" s="2748"/>
      <c r="W148" s="2748"/>
      <c r="X148" s="2748"/>
      <c r="Y148" s="2748"/>
      <c r="Z148" s="2748"/>
      <c r="AA148" s="2748"/>
      <c r="AB148" s="2748"/>
      <c r="AC148" s="2748"/>
      <c r="AD148" s="2748"/>
      <c r="AE148" s="2748"/>
      <c r="AF148" s="2748"/>
      <c r="AG148" s="2748"/>
      <c r="AH148" s="2748"/>
      <c r="AI148" s="2748"/>
      <c r="AJ148" s="2748"/>
      <c r="AK148" s="2748"/>
      <c r="AL148" s="2748"/>
      <c r="AM148" s="2748"/>
      <c r="AN148" s="2748"/>
      <c r="AO148" s="2748"/>
      <c r="AP148" s="2748"/>
      <c r="AQ148" s="2748"/>
      <c r="AR148" s="2748"/>
      <c r="AS148" s="2748"/>
      <c r="AT148" s="2748"/>
      <c r="BG148" s="1364"/>
      <c r="BH148" s="1364"/>
      <c r="BI148" s="1364"/>
      <c r="BJ148" s="1364"/>
      <c r="BK148" s="1364"/>
      <c r="BM148" s="1240"/>
      <c r="BN148" s="1240"/>
      <c r="BO148" s="1240"/>
      <c r="BP148" s="1240"/>
      <c r="BQ148" s="1240"/>
      <c r="BR148" s="1240"/>
      <c r="BS148" s="1240"/>
      <c r="BT148" s="1240"/>
    </row>
    <row r="149" spans="1:74" s="1193" customFormat="1" ht="12.75" customHeight="1" thickBot="1" x14ac:dyDescent="0.45">
      <c r="A149" s="1345"/>
      <c r="B149" s="1345"/>
      <c r="C149" s="1345"/>
      <c r="D149" s="1345"/>
      <c r="E149" s="1345"/>
      <c r="F149" s="1345"/>
      <c r="G149" s="1345"/>
      <c r="H149" s="1345"/>
      <c r="I149" s="1345"/>
      <c r="J149" s="1345"/>
      <c r="K149" s="1345"/>
      <c r="L149" s="1345"/>
      <c r="M149" s="1345"/>
      <c r="N149" s="1345"/>
      <c r="O149" s="1345"/>
      <c r="P149" s="1345"/>
      <c r="Q149" s="1345"/>
      <c r="R149" s="1345"/>
      <c r="S149" s="1345"/>
      <c r="T149" s="1345"/>
      <c r="U149" s="1345"/>
      <c r="V149" s="1345"/>
      <c r="W149" s="1345"/>
      <c r="X149" s="1345"/>
      <c r="Y149" s="1345"/>
      <c r="Z149" s="1345"/>
      <c r="AA149" s="1345"/>
      <c r="AB149" s="1345"/>
      <c r="AC149" s="1345"/>
      <c r="AD149" s="1345"/>
      <c r="AE149" s="1345"/>
      <c r="AF149" s="1345"/>
      <c r="AG149" s="1345"/>
      <c r="AH149" s="1345"/>
      <c r="AI149" s="1345"/>
      <c r="AJ149" s="1345"/>
      <c r="AK149" s="1345"/>
      <c r="AL149" s="1345"/>
      <c r="AM149" s="1345"/>
      <c r="AN149" s="1345"/>
      <c r="AO149" s="1345"/>
      <c r="AP149" s="1345"/>
      <c r="AQ149" s="1345"/>
      <c r="AR149" s="1345"/>
      <c r="AS149" s="1345"/>
      <c r="AT149" s="1345"/>
      <c r="BG149" s="1364"/>
      <c r="BH149" s="1364"/>
      <c r="BI149" s="1364"/>
      <c r="BJ149" s="1364"/>
      <c r="BK149" s="1364"/>
      <c r="BM149" s="1240"/>
      <c r="BN149" s="1240"/>
      <c r="BO149" s="1240"/>
      <c r="BP149" s="1240"/>
      <c r="BQ149" s="1240"/>
      <c r="BR149" s="1240"/>
      <c r="BS149" s="1240"/>
      <c r="BT149" s="1240"/>
    </row>
    <row r="150" spans="1:74" s="1193" customFormat="1" ht="12.75" customHeight="1" x14ac:dyDescent="0.4">
      <c r="C150" s="1236" t="s">
        <v>683</v>
      </c>
      <c r="D150" s="1237"/>
      <c r="E150" s="1237"/>
      <c r="F150" s="1237"/>
      <c r="G150" s="1237"/>
      <c r="H150" s="1237"/>
      <c r="I150" s="1237"/>
      <c r="J150" s="1237"/>
      <c r="K150" s="1237"/>
      <c r="L150" s="1237"/>
      <c r="M150" s="1237"/>
      <c r="N150" s="1237"/>
      <c r="O150" s="1237"/>
      <c r="P150" s="1237"/>
      <c r="Q150" s="1237"/>
      <c r="R150" s="1237"/>
      <c r="S150" s="1237"/>
      <c r="T150" s="1237"/>
      <c r="U150" s="1237"/>
      <c r="V150" s="1237"/>
      <c r="W150" s="1237"/>
      <c r="X150" s="1237"/>
      <c r="Y150" s="1237"/>
      <c r="Z150" s="1237"/>
      <c r="AA150" s="1237"/>
      <c r="AB150" s="1237"/>
      <c r="AC150" s="1237"/>
      <c r="AD150" s="1237"/>
      <c r="AE150" s="1237"/>
      <c r="AF150" s="1237"/>
      <c r="AG150" s="1237"/>
      <c r="AH150" s="1237"/>
      <c r="AI150" s="1237"/>
      <c r="AJ150" s="1237"/>
      <c r="AK150" s="1237"/>
      <c r="AL150" s="1237"/>
      <c r="AM150" s="1237"/>
      <c r="AN150" s="1237"/>
      <c r="AO150" s="1237"/>
      <c r="AP150" s="1237"/>
      <c r="AQ150" s="1237"/>
      <c r="AR150" s="1237"/>
      <c r="AS150" s="1237"/>
      <c r="AT150" s="1238"/>
      <c r="BG150" s="1364"/>
      <c r="BH150" s="1364"/>
      <c r="BI150" s="1364"/>
      <c r="BJ150" s="1364"/>
      <c r="BK150" s="1364"/>
      <c r="BM150" s="1240"/>
      <c r="BN150" s="1240"/>
      <c r="BO150" s="1240"/>
      <c r="BP150" s="1240"/>
      <c r="BQ150" s="1240"/>
      <c r="BR150" s="1240"/>
      <c r="BS150" s="1240"/>
      <c r="BT150" s="1240"/>
    </row>
    <row r="151" spans="1:74" s="1193" customFormat="1" ht="12.75" customHeight="1" x14ac:dyDescent="0.4">
      <c r="C151" s="2749" t="str">
        <f>'2_入力シート【検査結果表】 防火扉'!$GQ$12</f>
        <v>　</v>
      </c>
      <c r="D151" s="2750"/>
      <c r="E151" s="2750"/>
      <c r="F151" s="2750"/>
      <c r="G151" s="2750"/>
      <c r="H151" s="2750"/>
      <c r="I151" s="2750"/>
      <c r="J151" s="2750"/>
      <c r="K151" s="2750"/>
      <c r="L151" s="2750"/>
      <c r="M151" s="2750"/>
      <c r="N151" s="2750"/>
      <c r="O151" s="2750"/>
      <c r="P151" s="2750"/>
      <c r="Q151" s="2750"/>
      <c r="R151" s="2750"/>
      <c r="S151" s="2750"/>
      <c r="T151" s="2750"/>
      <c r="U151" s="2750"/>
      <c r="V151" s="2750"/>
      <c r="W151" s="2750"/>
      <c r="X151" s="2750"/>
      <c r="Y151" s="2750"/>
      <c r="Z151" s="2750"/>
      <c r="AA151" s="2750"/>
      <c r="AB151" s="2750"/>
      <c r="AC151" s="2750"/>
      <c r="AD151" s="2750"/>
      <c r="AE151" s="2750"/>
      <c r="AF151" s="2750"/>
      <c r="AG151" s="2750"/>
      <c r="AH151" s="2750"/>
      <c r="AI151" s="2750"/>
      <c r="AJ151" s="2750"/>
      <c r="AK151" s="2750"/>
      <c r="AL151" s="2750"/>
      <c r="AM151" s="2750"/>
      <c r="AN151" s="2750"/>
      <c r="AO151" s="2750"/>
      <c r="AP151" s="2750"/>
      <c r="AQ151" s="2750"/>
      <c r="AR151" s="2750"/>
      <c r="AS151" s="2750"/>
      <c r="AT151" s="2751"/>
      <c r="BG151" s="1365"/>
      <c r="BH151" s="1364"/>
      <c r="BI151" s="1364"/>
      <c r="BJ151" s="1364"/>
      <c r="BK151" s="1364"/>
      <c r="BM151" s="1240"/>
      <c r="BN151" s="1240"/>
      <c r="BO151" s="1240"/>
      <c r="BP151" s="1240"/>
      <c r="BQ151" s="1240"/>
      <c r="BR151" s="1240"/>
      <c r="BS151" s="1240"/>
      <c r="BT151" s="1240"/>
    </row>
    <row r="152" spans="1:74" s="1193" customFormat="1" ht="13.5" x14ac:dyDescent="0.4">
      <c r="C152" s="2752"/>
      <c r="D152" s="2753"/>
      <c r="E152" s="2753"/>
      <c r="F152" s="2753"/>
      <c r="G152" s="2753"/>
      <c r="H152" s="2753"/>
      <c r="I152" s="2753"/>
      <c r="J152" s="2753"/>
      <c r="K152" s="2753"/>
      <c r="L152" s="2753"/>
      <c r="M152" s="2753"/>
      <c r="N152" s="2753"/>
      <c r="O152" s="2753"/>
      <c r="P152" s="2753"/>
      <c r="Q152" s="2753"/>
      <c r="R152" s="2753"/>
      <c r="S152" s="2753"/>
      <c r="T152" s="2753"/>
      <c r="U152" s="2753"/>
      <c r="V152" s="2753"/>
      <c r="W152" s="2753"/>
      <c r="X152" s="2753"/>
      <c r="Y152" s="2753"/>
      <c r="Z152" s="2753"/>
      <c r="AA152" s="2753"/>
      <c r="AB152" s="2753"/>
      <c r="AC152" s="2753"/>
      <c r="AD152" s="2753"/>
      <c r="AE152" s="2753"/>
      <c r="AF152" s="2753"/>
      <c r="AG152" s="2753"/>
      <c r="AH152" s="2753"/>
      <c r="AI152" s="2753"/>
      <c r="AJ152" s="2753"/>
      <c r="AK152" s="2753"/>
      <c r="AL152" s="2753"/>
      <c r="AM152" s="2753"/>
      <c r="AN152" s="2753"/>
      <c r="AO152" s="2753"/>
      <c r="AP152" s="2753"/>
      <c r="AQ152" s="2753"/>
      <c r="AR152" s="2753"/>
      <c r="AS152" s="2753"/>
      <c r="AT152" s="2754"/>
      <c r="BG152" s="1364"/>
      <c r="BH152" s="1364"/>
      <c r="BI152" s="1364"/>
      <c r="BJ152" s="1364"/>
      <c r="BK152" s="1364"/>
      <c r="BM152" s="1240"/>
      <c r="BN152" s="1240"/>
      <c r="BO152" s="1240"/>
      <c r="BP152" s="1240"/>
      <c r="BQ152" s="1240"/>
      <c r="BR152" s="1240"/>
      <c r="BS152" s="1240"/>
      <c r="BT152" s="1240"/>
    </row>
    <row r="153" spans="1:74" s="1193" customFormat="1" ht="12.75" customHeight="1" x14ac:dyDescent="0.4">
      <c r="C153" s="2752"/>
      <c r="D153" s="2753"/>
      <c r="E153" s="2753"/>
      <c r="F153" s="2753"/>
      <c r="G153" s="2753"/>
      <c r="H153" s="2753"/>
      <c r="I153" s="2753"/>
      <c r="J153" s="2753"/>
      <c r="K153" s="2753"/>
      <c r="L153" s="2753"/>
      <c r="M153" s="2753"/>
      <c r="N153" s="2753"/>
      <c r="O153" s="2753"/>
      <c r="P153" s="2753"/>
      <c r="Q153" s="2753"/>
      <c r="R153" s="2753"/>
      <c r="S153" s="2753"/>
      <c r="T153" s="2753"/>
      <c r="U153" s="2753"/>
      <c r="V153" s="2753"/>
      <c r="W153" s="2753"/>
      <c r="X153" s="2753"/>
      <c r="Y153" s="2753"/>
      <c r="Z153" s="2753"/>
      <c r="AA153" s="2753"/>
      <c r="AB153" s="2753"/>
      <c r="AC153" s="2753"/>
      <c r="AD153" s="2753"/>
      <c r="AE153" s="2753"/>
      <c r="AF153" s="2753"/>
      <c r="AG153" s="2753"/>
      <c r="AH153" s="2753"/>
      <c r="AI153" s="2753"/>
      <c r="AJ153" s="2753"/>
      <c r="AK153" s="2753"/>
      <c r="AL153" s="2753"/>
      <c r="AM153" s="2753"/>
      <c r="AN153" s="2753"/>
      <c r="AO153" s="2753"/>
      <c r="AP153" s="2753"/>
      <c r="AQ153" s="2753"/>
      <c r="AR153" s="2753"/>
      <c r="AS153" s="2753"/>
      <c r="AT153" s="2754"/>
      <c r="BG153" s="1364"/>
      <c r="BH153" s="1364"/>
      <c r="BI153" s="1364"/>
      <c r="BJ153" s="1364"/>
      <c r="BK153" s="1364"/>
      <c r="BM153" s="1240"/>
      <c r="BN153" s="1240"/>
      <c r="BO153" s="1240"/>
      <c r="BP153" s="1240"/>
      <c r="BQ153" s="1240"/>
      <c r="BR153" s="1240"/>
      <c r="BS153" s="1240"/>
      <c r="BT153" s="1240"/>
    </row>
    <row r="154" spans="1:74" s="1193" customFormat="1" ht="12.75" customHeight="1" x14ac:dyDescent="0.4">
      <c r="C154" s="2752"/>
      <c r="D154" s="2753"/>
      <c r="E154" s="2753"/>
      <c r="F154" s="2753"/>
      <c r="G154" s="2753"/>
      <c r="H154" s="2753"/>
      <c r="I154" s="2753"/>
      <c r="J154" s="2753"/>
      <c r="K154" s="2753"/>
      <c r="L154" s="2753"/>
      <c r="M154" s="2753"/>
      <c r="N154" s="2753"/>
      <c r="O154" s="2753"/>
      <c r="P154" s="2753"/>
      <c r="Q154" s="2753"/>
      <c r="R154" s="2753"/>
      <c r="S154" s="2753"/>
      <c r="T154" s="2753"/>
      <c r="U154" s="2753"/>
      <c r="V154" s="2753"/>
      <c r="W154" s="2753"/>
      <c r="X154" s="2753"/>
      <c r="Y154" s="2753"/>
      <c r="Z154" s="2753"/>
      <c r="AA154" s="2753"/>
      <c r="AB154" s="2753"/>
      <c r="AC154" s="2753"/>
      <c r="AD154" s="2753"/>
      <c r="AE154" s="2753"/>
      <c r="AF154" s="2753"/>
      <c r="AG154" s="2753"/>
      <c r="AH154" s="2753"/>
      <c r="AI154" s="2753"/>
      <c r="AJ154" s="2753"/>
      <c r="AK154" s="2753"/>
      <c r="AL154" s="2753"/>
      <c r="AM154" s="2753"/>
      <c r="AN154" s="2753"/>
      <c r="AO154" s="2753"/>
      <c r="AP154" s="2753"/>
      <c r="AQ154" s="2753"/>
      <c r="AR154" s="2753"/>
      <c r="AS154" s="2753"/>
      <c r="AT154" s="2754"/>
      <c r="BG154" s="1364"/>
      <c r="BH154" s="1364"/>
      <c r="BI154" s="1364"/>
      <c r="BJ154" s="1364"/>
      <c r="BK154" s="1364"/>
      <c r="BM154" s="1240"/>
      <c r="BN154" s="1240"/>
      <c r="BO154" s="1240"/>
      <c r="BP154" s="1240"/>
      <c r="BQ154" s="1240"/>
      <c r="BR154" s="1240"/>
      <c r="BS154" s="1240"/>
      <c r="BT154" s="1240"/>
    </row>
    <row r="155" spans="1:74" s="1193" customFormat="1" ht="12.75" customHeight="1" x14ac:dyDescent="0.4">
      <c r="C155" s="2752"/>
      <c r="D155" s="2753"/>
      <c r="E155" s="2753"/>
      <c r="F155" s="2753"/>
      <c r="G155" s="2753"/>
      <c r="H155" s="2753"/>
      <c r="I155" s="2753"/>
      <c r="J155" s="2753"/>
      <c r="K155" s="2753"/>
      <c r="L155" s="2753"/>
      <c r="M155" s="2753"/>
      <c r="N155" s="2753"/>
      <c r="O155" s="2753"/>
      <c r="P155" s="2753"/>
      <c r="Q155" s="2753"/>
      <c r="R155" s="2753"/>
      <c r="S155" s="2753"/>
      <c r="T155" s="2753"/>
      <c r="U155" s="2753"/>
      <c r="V155" s="2753"/>
      <c r="W155" s="2753"/>
      <c r="X155" s="2753"/>
      <c r="Y155" s="2753"/>
      <c r="Z155" s="2753"/>
      <c r="AA155" s="2753"/>
      <c r="AB155" s="2753"/>
      <c r="AC155" s="2753"/>
      <c r="AD155" s="2753"/>
      <c r="AE155" s="2753"/>
      <c r="AF155" s="2753"/>
      <c r="AG155" s="2753"/>
      <c r="AH155" s="2753"/>
      <c r="AI155" s="2753"/>
      <c r="AJ155" s="2753"/>
      <c r="AK155" s="2753"/>
      <c r="AL155" s="2753"/>
      <c r="AM155" s="2753"/>
      <c r="AN155" s="2753"/>
      <c r="AO155" s="2753"/>
      <c r="AP155" s="2753"/>
      <c r="AQ155" s="2753"/>
      <c r="AR155" s="2753"/>
      <c r="AS155" s="2753"/>
      <c r="AT155" s="2754"/>
      <c r="BG155" s="1364"/>
      <c r="BH155" s="1364"/>
      <c r="BI155" s="1364"/>
      <c r="BJ155" s="1364"/>
      <c r="BK155" s="1364"/>
      <c r="BM155" s="1240"/>
      <c r="BN155" s="1240"/>
      <c r="BO155" s="1240"/>
      <c r="BP155" s="1240"/>
      <c r="BQ155" s="1240"/>
      <c r="BR155" s="1240"/>
      <c r="BS155" s="1240"/>
      <c r="BT155" s="1240"/>
    </row>
    <row r="156" spans="1:74" s="1193" customFormat="1" ht="12.75" customHeight="1" x14ac:dyDescent="0.15">
      <c r="C156" s="2752"/>
      <c r="D156" s="2753"/>
      <c r="E156" s="2753"/>
      <c r="F156" s="2753"/>
      <c r="G156" s="2753"/>
      <c r="H156" s="2753"/>
      <c r="I156" s="2753"/>
      <c r="J156" s="2753"/>
      <c r="K156" s="2753"/>
      <c r="L156" s="2753"/>
      <c r="M156" s="2753"/>
      <c r="N156" s="2753"/>
      <c r="O156" s="2753"/>
      <c r="P156" s="2753"/>
      <c r="Q156" s="2753"/>
      <c r="R156" s="2753"/>
      <c r="S156" s="2753"/>
      <c r="T156" s="2753"/>
      <c r="U156" s="2753"/>
      <c r="V156" s="2753"/>
      <c r="W156" s="2753"/>
      <c r="X156" s="2753"/>
      <c r="Y156" s="2753"/>
      <c r="Z156" s="2753"/>
      <c r="AA156" s="2753"/>
      <c r="AB156" s="2753"/>
      <c r="AC156" s="2753"/>
      <c r="AD156" s="2753"/>
      <c r="AE156" s="2753"/>
      <c r="AF156" s="2753"/>
      <c r="AG156" s="2753"/>
      <c r="AH156" s="2753"/>
      <c r="AI156" s="2753"/>
      <c r="AJ156" s="2753"/>
      <c r="AK156" s="2753"/>
      <c r="AL156" s="2753"/>
      <c r="AM156" s="2753"/>
      <c r="AN156" s="2753"/>
      <c r="AO156" s="2753"/>
      <c r="AP156" s="2753"/>
      <c r="AQ156" s="2753"/>
      <c r="AR156" s="2753"/>
      <c r="AS156" s="2753"/>
      <c r="AT156" s="2754"/>
      <c r="BG156" s="1364"/>
      <c r="BH156" s="1364"/>
      <c r="BI156" s="1364"/>
      <c r="BJ156" s="1364"/>
      <c r="BK156" s="1364"/>
      <c r="BM156" s="1240"/>
      <c r="BN156" s="1240"/>
      <c r="BO156" s="1240"/>
      <c r="BP156" s="1240"/>
      <c r="BQ156" s="1240"/>
      <c r="BR156" s="1240"/>
      <c r="BS156" s="1240"/>
      <c r="BT156" s="1240"/>
      <c r="BV156" s="1189"/>
    </row>
    <row r="157" spans="1:74" s="1193" customFormat="1" ht="12.75" customHeight="1" x14ac:dyDescent="0.15">
      <c r="C157" s="2752"/>
      <c r="D157" s="2753"/>
      <c r="E157" s="2753"/>
      <c r="F157" s="2753"/>
      <c r="G157" s="2753"/>
      <c r="H157" s="2753"/>
      <c r="I157" s="2753"/>
      <c r="J157" s="2753"/>
      <c r="K157" s="2753"/>
      <c r="L157" s="2753"/>
      <c r="M157" s="2753"/>
      <c r="N157" s="2753"/>
      <c r="O157" s="2753"/>
      <c r="P157" s="2753"/>
      <c r="Q157" s="2753"/>
      <c r="R157" s="2753"/>
      <c r="S157" s="2753"/>
      <c r="T157" s="2753"/>
      <c r="U157" s="2753"/>
      <c r="V157" s="2753"/>
      <c r="W157" s="2753"/>
      <c r="X157" s="2753"/>
      <c r="Y157" s="2753"/>
      <c r="Z157" s="2753"/>
      <c r="AA157" s="2753"/>
      <c r="AB157" s="2753"/>
      <c r="AC157" s="2753"/>
      <c r="AD157" s="2753"/>
      <c r="AE157" s="2753"/>
      <c r="AF157" s="2753"/>
      <c r="AG157" s="2753"/>
      <c r="AH157" s="2753"/>
      <c r="AI157" s="2753"/>
      <c r="AJ157" s="2753"/>
      <c r="AK157" s="2753"/>
      <c r="AL157" s="2753"/>
      <c r="AM157" s="2753"/>
      <c r="AN157" s="2753"/>
      <c r="AO157" s="2753"/>
      <c r="AP157" s="2753"/>
      <c r="AQ157" s="2753"/>
      <c r="AR157" s="2753"/>
      <c r="AS157" s="2753"/>
      <c r="AT157" s="2754"/>
      <c r="BG157" s="1364"/>
      <c r="BH157" s="1364"/>
      <c r="BI157" s="1364"/>
      <c r="BJ157" s="1364"/>
      <c r="BK157" s="1364"/>
      <c r="BM157" s="1240"/>
      <c r="BN157" s="1240"/>
      <c r="BO157" s="1240"/>
      <c r="BP157" s="1240"/>
      <c r="BQ157" s="1240"/>
      <c r="BR157" s="1240"/>
      <c r="BS157" s="1240"/>
      <c r="BT157" s="1240"/>
      <c r="BU157" s="1189"/>
      <c r="BV157" s="1189"/>
    </row>
    <row r="158" spans="1:74" s="1193" customFormat="1" ht="12.75" customHeight="1" x14ac:dyDescent="0.15">
      <c r="C158" s="2752"/>
      <c r="D158" s="2753"/>
      <c r="E158" s="2753"/>
      <c r="F158" s="2753"/>
      <c r="G158" s="2753"/>
      <c r="H158" s="2753"/>
      <c r="I158" s="2753"/>
      <c r="J158" s="2753"/>
      <c r="K158" s="2753"/>
      <c r="L158" s="2753"/>
      <c r="M158" s="2753"/>
      <c r="N158" s="2753"/>
      <c r="O158" s="2753"/>
      <c r="P158" s="2753"/>
      <c r="Q158" s="2753"/>
      <c r="R158" s="2753"/>
      <c r="S158" s="2753"/>
      <c r="T158" s="2753"/>
      <c r="U158" s="2753"/>
      <c r="V158" s="2753"/>
      <c r="W158" s="2753"/>
      <c r="X158" s="2753"/>
      <c r="Y158" s="2753"/>
      <c r="Z158" s="2753"/>
      <c r="AA158" s="2753"/>
      <c r="AB158" s="2753"/>
      <c r="AC158" s="2753"/>
      <c r="AD158" s="2753"/>
      <c r="AE158" s="2753"/>
      <c r="AF158" s="2753"/>
      <c r="AG158" s="2753"/>
      <c r="AH158" s="2753"/>
      <c r="AI158" s="2753"/>
      <c r="AJ158" s="2753"/>
      <c r="AK158" s="2753"/>
      <c r="AL158" s="2753"/>
      <c r="AM158" s="2753"/>
      <c r="AN158" s="2753"/>
      <c r="AO158" s="2753"/>
      <c r="AP158" s="2753"/>
      <c r="AQ158" s="2753"/>
      <c r="AR158" s="2753"/>
      <c r="AS158" s="2753"/>
      <c r="AT158" s="2754"/>
      <c r="BG158" s="1364"/>
      <c r="BH158" s="1364"/>
      <c r="BI158" s="1364"/>
      <c r="BJ158" s="1364"/>
      <c r="BK158" s="1364"/>
      <c r="BM158" s="1240"/>
      <c r="BN158" s="1240"/>
      <c r="BO158" s="1240"/>
      <c r="BP158" s="1240"/>
      <c r="BQ158" s="1240"/>
      <c r="BR158" s="1240"/>
      <c r="BS158" s="1240"/>
      <c r="BT158" s="1240"/>
      <c r="BU158" s="1189"/>
      <c r="BV158" s="1189"/>
    </row>
    <row r="159" spans="1:74" s="1193" customFormat="1" ht="12.75" customHeight="1" thickBot="1" x14ac:dyDescent="0.45">
      <c r="C159" s="2755"/>
      <c r="D159" s="2756"/>
      <c r="E159" s="2756"/>
      <c r="F159" s="2756"/>
      <c r="G159" s="2756"/>
      <c r="H159" s="2756"/>
      <c r="I159" s="2756"/>
      <c r="J159" s="2756"/>
      <c r="K159" s="2756"/>
      <c r="L159" s="2756"/>
      <c r="M159" s="2756"/>
      <c r="N159" s="2756"/>
      <c r="O159" s="2756"/>
      <c r="P159" s="2756"/>
      <c r="Q159" s="2756"/>
      <c r="R159" s="2756"/>
      <c r="S159" s="2756"/>
      <c r="T159" s="2756"/>
      <c r="U159" s="2756"/>
      <c r="V159" s="2756"/>
      <c r="W159" s="2756"/>
      <c r="X159" s="2756"/>
      <c r="Y159" s="2756"/>
      <c r="Z159" s="2756"/>
      <c r="AA159" s="2756"/>
      <c r="AB159" s="2756"/>
      <c r="AC159" s="2756"/>
      <c r="AD159" s="2756"/>
      <c r="AE159" s="2756"/>
      <c r="AF159" s="2756"/>
      <c r="AG159" s="2756"/>
      <c r="AH159" s="2756"/>
      <c r="AI159" s="2756"/>
      <c r="AJ159" s="2756"/>
      <c r="AK159" s="2756"/>
      <c r="AL159" s="2756"/>
      <c r="AM159" s="2756"/>
      <c r="AN159" s="2756"/>
      <c r="AO159" s="2756"/>
      <c r="AP159" s="2756"/>
      <c r="AQ159" s="2756"/>
      <c r="AR159" s="2756"/>
      <c r="AS159" s="2756"/>
      <c r="AT159" s="2757"/>
      <c r="BG159" s="1364"/>
      <c r="BH159" s="1364"/>
      <c r="BI159" s="1364"/>
      <c r="BJ159" s="1364"/>
      <c r="BK159" s="1364"/>
      <c r="BM159" s="1240"/>
      <c r="BN159" s="1240"/>
      <c r="BO159" s="1240"/>
      <c r="BP159" s="1240"/>
      <c r="BQ159" s="1240"/>
      <c r="BR159" s="1240"/>
      <c r="BS159" s="1240"/>
      <c r="BT159" s="1240"/>
    </row>
    <row r="160" spans="1:74" s="1193" customFormat="1" ht="12.75" customHeight="1" thickBot="1" x14ac:dyDescent="0.45">
      <c r="BG160" s="1364"/>
      <c r="BH160" s="1364"/>
      <c r="BI160" s="1364"/>
      <c r="BJ160" s="1364"/>
      <c r="BK160" s="1364"/>
      <c r="BM160" s="1240"/>
      <c r="BN160" s="1240"/>
      <c r="BO160" s="1240"/>
      <c r="BP160" s="1240"/>
      <c r="BQ160" s="1240"/>
      <c r="BR160" s="1240"/>
      <c r="BS160" s="1240"/>
      <c r="BT160" s="1240"/>
    </row>
    <row r="161" spans="3:72" s="1193" customFormat="1" ht="12.75" customHeight="1" x14ac:dyDescent="0.4">
      <c r="C161" s="1236" t="s">
        <v>684</v>
      </c>
      <c r="D161" s="1237"/>
      <c r="E161" s="1237"/>
      <c r="F161" s="1237"/>
      <c r="G161" s="1237"/>
      <c r="H161" s="1237"/>
      <c r="I161" s="1237"/>
      <c r="J161" s="1237"/>
      <c r="K161" s="1237"/>
      <c r="L161" s="1237"/>
      <c r="M161" s="1237"/>
      <c r="N161" s="1237"/>
      <c r="O161" s="1237"/>
      <c r="P161" s="1237"/>
      <c r="Q161" s="1237"/>
      <c r="R161" s="1237"/>
      <c r="S161" s="1237"/>
      <c r="T161" s="1237"/>
      <c r="U161" s="1237"/>
      <c r="V161" s="1237"/>
      <c r="W161" s="1237"/>
      <c r="X161" s="1237"/>
      <c r="Y161" s="1237"/>
      <c r="Z161" s="1237"/>
      <c r="AA161" s="1237"/>
      <c r="AB161" s="1237"/>
      <c r="AC161" s="1237"/>
      <c r="AD161" s="1237"/>
      <c r="AE161" s="1237"/>
      <c r="AF161" s="1237"/>
      <c r="AG161" s="1237"/>
      <c r="AH161" s="1237"/>
      <c r="AI161" s="1237"/>
      <c r="AJ161" s="1237"/>
      <c r="AK161" s="1237"/>
      <c r="AL161" s="1237"/>
      <c r="AM161" s="1237"/>
      <c r="AN161" s="1237"/>
      <c r="AO161" s="1237"/>
      <c r="AP161" s="1237"/>
      <c r="AQ161" s="1237"/>
      <c r="AR161" s="1237"/>
      <c r="AS161" s="1237"/>
      <c r="AT161" s="1238"/>
      <c r="BG161" s="1364"/>
      <c r="BH161" s="1364"/>
      <c r="BI161" s="1364"/>
      <c r="BJ161" s="1364"/>
      <c r="BK161" s="1364"/>
      <c r="BM161" s="1240"/>
      <c r="BN161" s="1240"/>
      <c r="BO161" s="1240"/>
      <c r="BP161" s="1240"/>
      <c r="BQ161" s="1240"/>
      <c r="BR161" s="1240"/>
      <c r="BS161" s="1240"/>
      <c r="BT161" s="1240"/>
    </row>
    <row r="162" spans="3:72" s="1193" customFormat="1" ht="12.75" customHeight="1" x14ac:dyDescent="0.4">
      <c r="C162" s="2749" t="str">
        <f>'3_入力シート【検査結果表】防火シャッター'!$GP$14</f>
        <v>　</v>
      </c>
      <c r="D162" s="2750"/>
      <c r="E162" s="2750"/>
      <c r="F162" s="2750"/>
      <c r="G162" s="2750"/>
      <c r="H162" s="2750"/>
      <c r="I162" s="2750"/>
      <c r="J162" s="2750"/>
      <c r="K162" s="2750"/>
      <c r="L162" s="2750"/>
      <c r="M162" s="2750"/>
      <c r="N162" s="2750"/>
      <c r="O162" s="2750"/>
      <c r="P162" s="2750"/>
      <c r="Q162" s="2750"/>
      <c r="R162" s="2750"/>
      <c r="S162" s="2750"/>
      <c r="T162" s="2750"/>
      <c r="U162" s="2750"/>
      <c r="V162" s="2750"/>
      <c r="W162" s="2750"/>
      <c r="X162" s="2750"/>
      <c r="Y162" s="2750"/>
      <c r="Z162" s="2750"/>
      <c r="AA162" s="2750"/>
      <c r="AB162" s="2750"/>
      <c r="AC162" s="2750"/>
      <c r="AD162" s="2750"/>
      <c r="AE162" s="2750"/>
      <c r="AF162" s="2750"/>
      <c r="AG162" s="2750"/>
      <c r="AH162" s="2750"/>
      <c r="AI162" s="2750"/>
      <c r="AJ162" s="2750"/>
      <c r="AK162" s="2750"/>
      <c r="AL162" s="2750"/>
      <c r="AM162" s="2750"/>
      <c r="AN162" s="2750"/>
      <c r="AO162" s="2750"/>
      <c r="AP162" s="2750"/>
      <c r="AQ162" s="2750"/>
      <c r="AR162" s="2750"/>
      <c r="AS162" s="2750"/>
      <c r="AT162" s="2751"/>
      <c r="BG162" s="1364"/>
      <c r="BH162" s="1364"/>
      <c r="BI162" s="1364"/>
      <c r="BJ162" s="1364"/>
      <c r="BK162" s="1364"/>
      <c r="BM162" s="1240"/>
      <c r="BN162" s="1240"/>
      <c r="BO162" s="1240"/>
      <c r="BP162" s="1240"/>
      <c r="BQ162" s="1240"/>
      <c r="BR162" s="1240"/>
      <c r="BS162" s="1240"/>
      <c r="BT162" s="1240"/>
    </row>
    <row r="163" spans="3:72" s="1193" customFormat="1" ht="13.5" x14ac:dyDescent="0.4">
      <c r="C163" s="2752"/>
      <c r="D163" s="2758"/>
      <c r="E163" s="2758"/>
      <c r="F163" s="2758"/>
      <c r="G163" s="2758"/>
      <c r="H163" s="2758"/>
      <c r="I163" s="2758"/>
      <c r="J163" s="2758"/>
      <c r="K163" s="2758"/>
      <c r="L163" s="2758"/>
      <c r="M163" s="2758"/>
      <c r="N163" s="2758"/>
      <c r="O163" s="2758"/>
      <c r="P163" s="2758"/>
      <c r="Q163" s="2758"/>
      <c r="R163" s="2758"/>
      <c r="S163" s="2758"/>
      <c r="T163" s="2758"/>
      <c r="U163" s="2758"/>
      <c r="V163" s="2758"/>
      <c r="W163" s="2758"/>
      <c r="X163" s="2758"/>
      <c r="Y163" s="2758"/>
      <c r="Z163" s="2758"/>
      <c r="AA163" s="2758"/>
      <c r="AB163" s="2758"/>
      <c r="AC163" s="2758"/>
      <c r="AD163" s="2758"/>
      <c r="AE163" s="2758"/>
      <c r="AF163" s="2758"/>
      <c r="AG163" s="2758"/>
      <c r="AH163" s="2758"/>
      <c r="AI163" s="2758"/>
      <c r="AJ163" s="2758"/>
      <c r="AK163" s="2758"/>
      <c r="AL163" s="2758"/>
      <c r="AM163" s="2758"/>
      <c r="AN163" s="2758"/>
      <c r="AO163" s="2758"/>
      <c r="AP163" s="2758"/>
      <c r="AQ163" s="2758"/>
      <c r="AR163" s="2758"/>
      <c r="AS163" s="2758"/>
      <c r="AT163" s="2754"/>
      <c r="BG163" s="1365"/>
      <c r="BH163" s="1364"/>
      <c r="BI163" s="1364"/>
      <c r="BJ163" s="1364"/>
      <c r="BK163" s="1364"/>
      <c r="BM163" s="1240"/>
      <c r="BN163" s="1240"/>
      <c r="BO163" s="1240"/>
      <c r="BP163" s="1240"/>
      <c r="BQ163" s="1240"/>
      <c r="BR163" s="1240"/>
      <c r="BS163" s="1240"/>
      <c r="BT163" s="1240"/>
    </row>
    <row r="164" spans="3:72" s="1193" customFormat="1" ht="12.75" customHeight="1" x14ac:dyDescent="0.4">
      <c r="C164" s="2752"/>
      <c r="D164" s="2758"/>
      <c r="E164" s="2758"/>
      <c r="F164" s="2758"/>
      <c r="G164" s="2758"/>
      <c r="H164" s="2758"/>
      <c r="I164" s="2758"/>
      <c r="J164" s="2758"/>
      <c r="K164" s="2758"/>
      <c r="L164" s="2758"/>
      <c r="M164" s="2758"/>
      <c r="N164" s="2758"/>
      <c r="O164" s="2758"/>
      <c r="P164" s="2758"/>
      <c r="Q164" s="2758"/>
      <c r="R164" s="2758"/>
      <c r="S164" s="2758"/>
      <c r="T164" s="2758"/>
      <c r="U164" s="2758"/>
      <c r="V164" s="2758"/>
      <c r="W164" s="2758"/>
      <c r="X164" s="2758"/>
      <c r="Y164" s="2758"/>
      <c r="Z164" s="2758"/>
      <c r="AA164" s="2758"/>
      <c r="AB164" s="2758"/>
      <c r="AC164" s="2758"/>
      <c r="AD164" s="2758"/>
      <c r="AE164" s="2758"/>
      <c r="AF164" s="2758"/>
      <c r="AG164" s="2758"/>
      <c r="AH164" s="2758"/>
      <c r="AI164" s="2758"/>
      <c r="AJ164" s="2758"/>
      <c r="AK164" s="2758"/>
      <c r="AL164" s="2758"/>
      <c r="AM164" s="2758"/>
      <c r="AN164" s="2758"/>
      <c r="AO164" s="2758"/>
      <c r="AP164" s="2758"/>
      <c r="AQ164" s="2758"/>
      <c r="AR164" s="2758"/>
      <c r="AS164" s="2758"/>
      <c r="AT164" s="2754"/>
      <c r="BG164" s="1364"/>
      <c r="BH164" s="1364"/>
      <c r="BI164" s="1364"/>
      <c r="BJ164" s="1364"/>
      <c r="BK164" s="1364"/>
      <c r="BM164" s="1240"/>
      <c r="BN164" s="1240"/>
      <c r="BO164" s="1240"/>
      <c r="BP164" s="1240"/>
      <c r="BQ164" s="1240"/>
      <c r="BR164" s="1240"/>
      <c r="BS164" s="1240"/>
      <c r="BT164" s="1240"/>
    </row>
    <row r="165" spans="3:72" s="1193" customFormat="1" ht="12.75" customHeight="1" x14ac:dyDescent="0.4">
      <c r="C165" s="2752"/>
      <c r="D165" s="2758"/>
      <c r="E165" s="2758"/>
      <c r="F165" s="2758"/>
      <c r="G165" s="2758"/>
      <c r="H165" s="2758"/>
      <c r="I165" s="2758"/>
      <c r="J165" s="2758"/>
      <c r="K165" s="2758"/>
      <c r="L165" s="2758"/>
      <c r="M165" s="2758"/>
      <c r="N165" s="2758"/>
      <c r="O165" s="2758"/>
      <c r="P165" s="2758"/>
      <c r="Q165" s="2758"/>
      <c r="R165" s="2758"/>
      <c r="S165" s="2758"/>
      <c r="T165" s="2758"/>
      <c r="U165" s="2758"/>
      <c r="V165" s="2758"/>
      <c r="W165" s="2758"/>
      <c r="X165" s="2758"/>
      <c r="Y165" s="2758"/>
      <c r="Z165" s="2758"/>
      <c r="AA165" s="2758"/>
      <c r="AB165" s="2758"/>
      <c r="AC165" s="2758"/>
      <c r="AD165" s="2758"/>
      <c r="AE165" s="2758"/>
      <c r="AF165" s="2758"/>
      <c r="AG165" s="2758"/>
      <c r="AH165" s="2758"/>
      <c r="AI165" s="2758"/>
      <c r="AJ165" s="2758"/>
      <c r="AK165" s="2758"/>
      <c r="AL165" s="2758"/>
      <c r="AM165" s="2758"/>
      <c r="AN165" s="2758"/>
      <c r="AO165" s="2758"/>
      <c r="AP165" s="2758"/>
      <c r="AQ165" s="2758"/>
      <c r="AR165" s="2758"/>
      <c r="AS165" s="2758"/>
      <c r="AT165" s="2754"/>
      <c r="BG165" s="1364"/>
      <c r="BH165" s="1364"/>
      <c r="BI165" s="1364"/>
      <c r="BJ165" s="1364"/>
      <c r="BK165" s="1364"/>
      <c r="BM165" s="1240"/>
      <c r="BN165" s="1240"/>
      <c r="BO165" s="1240"/>
      <c r="BP165" s="1240"/>
      <c r="BQ165" s="1240"/>
      <c r="BR165" s="1240"/>
      <c r="BS165" s="1240"/>
      <c r="BT165" s="1240"/>
    </row>
    <row r="166" spans="3:72" s="1193" customFormat="1" ht="12.75" customHeight="1" x14ac:dyDescent="0.4">
      <c r="C166" s="2752"/>
      <c r="D166" s="2758"/>
      <c r="E166" s="2758"/>
      <c r="F166" s="2758"/>
      <c r="G166" s="2758"/>
      <c r="H166" s="2758"/>
      <c r="I166" s="2758"/>
      <c r="J166" s="2758"/>
      <c r="K166" s="2758"/>
      <c r="L166" s="2758"/>
      <c r="M166" s="2758"/>
      <c r="N166" s="2758"/>
      <c r="O166" s="2758"/>
      <c r="P166" s="2758"/>
      <c r="Q166" s="2758"/>
      <c r="R166" s="2758"/>
      <c r="S166" s="2758"/>
      <c r="T166" s="2758"/>
      <c r="U166" s="2758"/>
      <c r="V166" s="2758"/>
      <c r="W166" s="2758"/>
      <c r="X166" s="2758"/>
      <c r="Y166" s="2758"/>
      <c r="Z166" s="2758"/>
      <c r="AA166" s="2758"/>
      <c r="AB166" s="2758"/>
      <c r="AC166" s="2758"/>
      <c r="AD166" s="2758"/>
      <c r="AE166" s="2758"/>
      <c r="AF166" s="2758"/>
      <c r="AG166" s="2758"/>
      <c r="AH166" s="2758"/>
      <c r="AI166" s="2758"/>
      <c r="AJ166" s="2758"/>
      <c r="AK166" s="2758"/>
      <c r="AL166" s="2758"/>
      <c r="AM166" s="2758"/>
      <c r="AN166" s="2758"/>
      <c r="AO166" s="2758"/>
      <c r="AP166" s="2758"/>
      <c r="AQ166" s="2758"/>
      <c r="AR166" s="2758"/>
      <c r="AS166" s="2758"/>
      <c r="AT166" s="2754"/>
      <c r="BG166" s="1364"/>
      <c r="BH166" s="1364"/>
      <c r="BI166" s="1364"/>
      <c r="BJ166" s="1364"/>
      <c r="BK166" s="1364"/>
      <c r="BM166" s="1240"/>
      <c r="BN166" s="1240"/>
      <c r="BO166" s="1240"/>
      <c r="BP166" s="1240"/>
      <c r="BQ166" s="1240"/>
      <c r="BR166" s="1240"/>
      <c r="BS166" s="1240"/>
      <c r="BT166" s="1240"/>
    </row>
    <row r="167" spans="3:72" s="1193" customFormat="1" ht="12.75" customHeight="1" x14ac:dyDescent="0.4">
      <c r="C167" s="2752"/>
      <c r="D167" s="2758"/>
      <c r="E167" s="2758"/>
      <c r="F167" s="2758"/>
      <c r="G167" s="2758"/>
      <c r="H167" s="2758"/>
      <c r="I167" s="2758"/>
      <c r="J167" s="2758"/>
      <c r="K167" s="2758"/>
      <c r="L167" s="2758"/>
      <c r="M167" s="2758"/>
      <c r="N167" s="2758"/>
      <c r="O167" s="2758"/>
      <c r="P167" s="2758"/>
      <c r="Q167" s="2758"/>
      <c r="R167" s="2758"/>
      <c r="S167" s="2758"/>
      <c r="T167" s="2758"/>
      <c r="U167" s="2758"/>
      <c r="V167" s="2758"/>
      <c r="W167" s="2758"/>
      <c r="X167" s="2758"/>
      <c r="Y167" s="2758"/>
      <c r="Z167" s="2758"/>
      <c r="AA167" s="2758"/>
      <c r="AB167" s="2758"/>
      <c r="AC167" s="2758"/>
      <c r="AD167" s="2758"/>
      <c r="AE167" s="2758"/>
      <c r="AF167" s="2758"/>
      <c r="AG167" s="2758"/>
      <c r="AH167" s="2758"/>
      <c r="AI167" s="2758"/>
      <c r="AJ167" s="2758"/>
      <c r="AK167" s="2758"/>
      <c r="AL167" s="2758"/>
      <c r="AM167" s="2758"/>
      <c r="AN167" s="2758"/>
      <c r="AO167" s="2758"/>
      <c r="AP167" s="2758"/>
      <c r="AQ167" s="2758"/>
      <c r="AR167" s="2758"/>
      <c r="AS167" s="2758"/>
      <c r="AT167" s="2754"/>
      <c r="BG167" s="1364"/>
      <c r="BH167" s="1364"/>
      <c r="BI167" s="1364"/>
      <c r="BJ167" s="1364"/>
      <c r="BK167" s="1364"/>
      <c r="BM167" s="1240"/>
      <c r="BN167" s="1240"/>
      <c r="BO167" s="1240"/>
      <c r="BP167" s="1240"/>
      <c r="BQ167" s="1240"/>
      <c r="BR167" s="1240"/>
      <c r="BS167" s="1240"/>
      <c r="BT167" s="1240"/>
    </row>
    <row r="168" spans="3:72" s="1193" customFormat="1" ht="12.75" customHeight="1" x14ac:dyDescent="0.4">
      <c r="C168" s="2752"/>
      <c r="D168" s="2758"/>
      <c r="E168" s="2758"/>
      <c r="F168" s="2758"/>
      <c r="G168" s="2758"/>
      <c r="H168" s="2758"/>
      <c r="I168" s="2758"/>
      <c r="J168" s="2758"/>
      <c r="K168" s="2758"/>
      <c r="L168" s="2758"/>
      <c r="M168" s="2758"/>
      <c r="N168" s="2758"/>
      <c r="O168" s="2758"/>
      <c r="P168" s="2758"/>
      <c r="Q168" s="2758"/>
      <c r="R168" s="2758"/>
      <c r="S168" s="2758"/>
      <c r="T168" s="2758"/>
      <c r="U168" s="2758"/>
      <c r="V168" s="2758"/>
      <c r="W168" s="2758"/>
      <c r="X168" s="2758"/>
      <c r="Y168" s="2758"/>
      <c r="Z168" s="2758"/>
      <c r="AA168" s="2758"/>
      <c r="AB168" s="2758"/>
      <c r="AC168" s="2758"/>
      <c r="AD168" s="2758"/>
      <c r="AE168" s="2758"/>
      <c r="AF168" s="2758"/>
      <c r="AG168" s="2758"/>
      <c r="AH168" s="2758"/>
      <c r="AI168" s="2758"/>
      <c r="AJ168" s="2758"/>
      <c r="AK168" s="2758"/>
      <c r="AL168" s="2758"/>
      <c r="AM168" s="2758"/>
      <c r="AN168" s="2758"/>
      <c r="AO168" s="2758"/>
      <c r="AP168" s="2758"/>
      <c r="AQ168" s="2758"/>
      <c r="AR168" s="2758"/>
      <c r="AS168" s="2758"/>
      <c r="AT168" s="2754"/>
      <c r="BG168" s="1364"/>
      <c r="BH168" s="1364"/>
      <c r="BI168" s="1364"/>
      <c r="BJ168" s="1364"/>
      <c r="BK168" s="1364"/>
      <c r="BM168" s="1240"/>
      <c r="BN168" s="1240"/>
      <c r="BO168" s="1240"/>
      <c r="BP168" s="1240"/>
      <c r="BQ168" s="1240"/>
      <c r="BR168" s="1240"/>
      <c r="BS168" s="1240"/>
      <c r="BT168" s="1240"/>
    </row>
    <row r="169" spans="3:72" s="1193" customFormat="1" ht="12.75" customHeight="1" x14ac:dyDescent="0.4">
      <c r="C169" s="2752"/>
      <c r="D169" s="2758"/>
      <c r="E169" s="2758"/>
      <c r="F169" s="2758"/>
      <c r="G169" s="2758"/>
      <c r="H169" s="2758"/>
      <c r="I169" s="2758"/>
      <c r="J169" s="2758"/>
      <c r="K169" s="2758"/>
      <c r="L169" s="2758"/>
      <c r="M169" s="2758"/>
      <c r="N169" s="2758"/>
      <c r="O169" s="2758"/>
      <c r="P169" s="2758"/>
      <c r="Q169" s="2758"/>
      <c r="R169" s="2758"/>
      <c r="S169" s="2758"/>
      <c r="T169" s="2758"/>
      <c r="U169" s="2758"/>
      <c r="V169" s="2758"/>
      <c r="W169" s="2758"/>
      <c r="X169" s="2758"/>
      <c r="Y169" s="2758"/>
      <c r="Z169" s="2758"/>
      <c r="AA169" s="2758"/>
      <c r="AB169" s="2758"/>
      <c r="AC169" s="2758"/>
      <c r="AD169" s="2758"/>
      <c r="AE169" s="2758"/>
      <c r="AF169" s="2758"/>
      <c r="AG169" s="2758"/>
      <c r="AH169" s="2758"/>
      <c r="AI169" s="2758"/>
      <c r="AJ169" s="2758"/>
      <c r="AK169" s="2758"/>
      <c r="AL169" s="2758"/>
      <c r="AM169" s="2758"/>
      <c r="AN169" s="2758"/>
      <c r="AO169" s="2758"/>
      <c r="AP169" s="2758"/>
      <c r="AQ169" s="2758"/>
      <c r="AR169" s="2758"/>
      <c r="AS169" s="2758"/>
      <c r="AT169" s="2754"/>
      <c r="BG169" s="1364"/>
      <c r="BH169" s="1364"/>
      <c r="BI169" s="1364"/>
      <c r="BJ169" s="1364"/>
      <c r="BK169" s="1364"/>
      <c r="BM169" s="1240"/>
      <c r="BN169" s="1240"/>
      <c r="BO169" s="1240"/>
      <c r="BP169" s="1240"/>
      <c r="BQ169" s="1240"/>
      <c r="BR169" s="1240"/>
      <c r="BS169" s="1240"/>
      <c r="BT169" s="1240"/>
    </row>
    <row r="170" spans="3:72" s="1193" customFormat="1" ht="12.75" customHeight="1" thickBot="1" x14ac:dyDescent="0.45">
      <c r="C170" s="2755"/>
      <c r="D170" s="2756"/>
      <c r="E170" s="2756"/>
      <c r="F170" s="2756"/>
      <c r="G170" s="2756"/>
      <c r="H170" s="2756"/>
      <c r="I170" s="2756"/>
      <c r="J170" s="2756"/>
      <c r="K170" s="2756"/>
      <c r="L170" s="2756"/>
      <c r="M170" s="2756"/>
      <c r="N170" s="2756"/>
      <c r="O170" s="2756"/>
      <c r="P170" s="2756"/>
      <c r="Q170" s="2756"/>
      <c r="R170" s="2756"/>
      <c r="S170" s="2756"/>
      <c r="T170" s="2756"/>
      <c r="U170" s="2756"/>
      <c r="V170" s="2756"/>
      <c r="W170" s="2756"/>
      <c r="X170" s="2756"/>
      <c r="Y170" s="2756"/>
      <c r="Z170" s="2756"/>
      <c r="AA170" s="2756"/>
      <c r="AB170" s="2756"/>
      <c r="AC170" s="2756"/>
      <c r="AD170" s="2756"/>
      <c r="AE170" s="2756"/>
      <c r="AF170" s="2756"/>
      <c r="AG170" s="2756"/>
      <c r="AH170" s="2756"/>
      <c r="AI170" s="2756"/>
      <c r="AJ170" s="2756"/>
      <c r="AK170" s="2756"/>
      <c r="AL170" s="2756"/>
      <c r="AM170" s="2756"/>
      <c r="AN170" s="2756"/>
      <c r="AO170" s="2756"/>
      <c r="AP170" s="2756"/>
      <c r="AQ170" s="2756"/>
      <c r="AR170" s="2756"/>
      <c r="AS170" s="2756"/>
      <c r="AT170" s="2757"/>
      <c r="BG170" s="1364"/>
      <c r="BH170" s="1364"/>
      <c r="BI170" s="1364"/>
      <c r="BJ170" s="1364"/>
      <c r="BK170" s="1364"/>
      <c r="BM170" s="1240"/>
      <c r="BN170" s="1240"/>
      <c r="BO170" s="1240"/>
      <c r="BP170" s="1240"/>
      <c r="BQ170" s="1240"/>
      <c r="BR170" s="1240"/>
      <c r="BS170" s="1240"/>
      <c r="BT170" s="1240"/>
    </row>
    <row r="171" spans="3:72" s="1193" customFormat="1" ht="12.75" customHeight="1" thickBot="1" x14ac:dyDescent="0.45">
      <c r="BG171" s="1364"/>
      <c r="BH171" s="1364"/>
      <c r="BI171" s="1364"/>
      <c r="BJ171" s="1364"/>
      <c r="BK171" s="1364"/>
      <c r="BM171" s="1240"/>
      <c r="BN171" s="1240"/>
      <c r="BO171" s="1240"/>
      <c r="BP171" s="1240"/>
      <c r="BQ171" s="1240"/>
      <c r="BR171" s="1240"/>
      <c r="BS171" s="1240"/>
      <c r="BT171" s="1240"/>
    </row>
    <row r="172" spans="3:72" s="1193" customFormat="1" ht="12.75" customHeight="1" x14ac:dyDescent="0.4">
      <c r="C172" s="1236" t="s">
        <v>685</v>
      </c>
      <c r="D172" s="1237"/>
      <c r="E172" s="1237"/>
      <c r="F172" s="1237"/>
      <c r="G172" s="1237"/>
      <c r="H172" s="1237"/>
      <c r="I172" s="1237"/>
      <c r="J172" s="1237"/>
      <c r="K172" s="1237"/>
      <c r="L172" s="1237"/>
      <c r="M172" s="1237"/>
      <c r="N172" s="1237"/>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7"/>
      <c r="AJ172" s="1237"/>
      <c r="AK172" s="1237"/>
      <c r="AL172" s="1237"/>
      <c r="AM172" s="1237"/>
      <c r="AN172" s="1237"/>
      <c r="AO172" s="1237"/>
      <c r="AP172" s="1237"/>
      <c r="AQ172" s="1237"/>
      <c r="AR172" s="1237"/>
      <c r="AS172" s="1237"/>
      <c r="AT172" s="1238"/>
      <c r="BG172" s="1364"/>
      <c r="BH172" s="1364"/>
      <c r="BI172" s="1364"/>
      <c r="BJ172" s="1364"/>
      <c r="BK172" s="1364"/>
      <c r="BM172" s="1240"/>
      <c r="BN172" s="1240"/>
      <c r="BO172" s="1240"/>
      <c r="BP172" s="1240"/>
      <c r="BQ172" s="1240"/>
      <c r="BR172" s="1240"/>
      <c r="BS172" s="1240"/>
      <c r="BT172" s="1240"/>
    </row>
    <row r="173" spans="3:72" s="1193" customFormat="1" ht="12.75" customHeight="1" x14ac:dyDescent="0.4">
      <c r="C173" s="2749" t="str">
        <f>'4_入力シート【検査結果表】 耐火クロススクリーン'!$GP$11</f>
        <v>　</v>
      </c>
      <c r="D173" s="2750"/>
      <c r="E173" s="2750"/>
      <c r="F173" s="2750"/>
      <c r="G173" s="2750"/>
      <c r="H173" s="2750"/>
      <c r="I173" s="2750"/>
      <c r="J173" s="2750"/>
      <c r="K173" s="2750"/>
      <c r="L173" s="2750"/>
      <c r="M173" s="2750"/>
      <c r="N173" s="2750"/>
      <c r="O173" s="2750"/>
      <c r="P173" s="2750"/>
      <c r="Q173" s="2750"/>
      <c r="R173" s="2750"/>
      <c r="S173" s="2750"/>
      <c r="T173" s="2750"/>
      <c r="U173" s="2750"/>
      <c r="V173" s="2750"/>
      <c r="W173" s="2750"/>
      <c r="X173" s="2750"/>
      <c r="Y173" s="2750"/>
      <c r="Z173" s="2750"/>
      <c r="AA173" s="2750"/>
      <c r="AB173" s="2750"/>
      <c r="AC173" s="2750"/>
      <c r="AD173" s="2750"/>
      <c r="AE173" s="2750"/>
      <c r="AF173" s="2750"/>
      <c r="AG173" s="2750"/>
      <c r="AH173" s="2750"/>
      <c r="AI173" s="2750"/>
      <c r="AJ173" s="2750"/>
      <c r="AK173" s="2750"/>
      <c r="AL173" s="2750"/>
      <c r="AM173" s="2750"/>
      <c r="AN173" s="2750"/>
      <c r="AO173" s="2750"/>
      <c r="AP173" s="2750"/>
      <c r="AQ173" s="2750"/>
      <c r="AR173" s="2750"/>
      <c r="AS173" s="2750"/>
      <c r="AT173" s="2751"/>
      <c r="BG173" s="1364"/>
      <c r="BH173" s="1364"/>
      <c r="BI173" s="1364"/>
      <c r="BJ173" s="1364"/>
      <c r="BK173" s="1364"/>
      <c r="BM173" s="1240"/>
      <c r="BN173" s="1240"/>
      <c r="BO173" s="1240"/>
      <c r="BP173" s="1240"/>
      <c r="BQ173" s="1240"/>
      <c r="BR173" s="1240"/>
      <c r="BS173" s="1240"/>
      <c r="BT173" s="1240"/>
    </row>
    <row r="174" spans="3:72" s="1193" customFormat="1" ht="13.5" x14ac:dyDescent="0.4">
      <c r="C174" s="2752"/>
      <c r="D174" s="2758"/>
      <c r="E174" s="2758"/>
      <c r="F174" s="2758"/>
      <c r="G174" s="2758"/>
      <c r="H174" s="2758"/>
      <c r="I174" s="2758"/>
      <c r="J174" s="2758"/>
      <c r="K174" s="2758"/>
      <c r="L174" s="2758"/>
      <c r="M174" s="2758"/>
      <c r="N174" s="2758"/>
      <c r="O174" s="2758"/>
      <c r="P174" s="2758"/>
      <c r="Q174" s="2758"/>
      <c r="R174" s="2758"/>
      <c r="S174" s="2758"/>
      <c r="T174" s="2758"/>
      <c r="U174" s="2758"/>
      <c r="V174" s="2758"/>
      <c r="W174" s="2758"/>
      <c r="X174" s="2758"/>
      <c r="Y174" s="2758"/>
      <c r="Z174" s="2758"/>
      <c r="AA174" s="2758"/>
      <c r="AB174" s="2758"/>
      <c r="AC174" s="2758"/>
      <c r="AD174" s="2758"/>
      <c r="AE174" s="2758"/>
      <c r="AF174" s="2758"/>
      <c r="AG174" s="2758"/>
      <c r="AH174" s="2758"/>
      <c r="AI174" s="2758"/>
      <c r="AJ174" s="2758"/>
      <c r="AK174" s="2758"/>
      <c r="AL174" s="2758"/>
      <c r="AM174" s="2758"/>
      <c r="AN174" s="2758"/>
      <c r="AO174" s="2758"/>
      <c r="AP174" s="2758"/>
      <c r="AQ174" s="2758"/>
      <c r="AR174" s="2758"/>
      <c r="AS174" s="2758"/>
      <c r="AT174" s="2754"/>
      <c r="BG174" s="1364"/>
      <c r="BH174" s="1364"/>
      <c r="BI174" s="1364"/>
      <c r="BJ174" s="1364"/>
      <c r="BK174" s="1364"/>
      <c r="BM174" s="1240"/>
      <c r="BN174" s="1240"/>
      <c r="BO174" s="1240"/>
      <c r="BP174" s="1240"/>
      <c r="BQ174" s="1240"/>
      <c r="BR174" s="1240"/>
      <c r="BS174" s="1240"/>
      <c r="BT174" s="1240"/>
    </row>
    <row r="175" spans="3:72" s="1193" customFormat="1" ht="12.75" customHeight="1" x14ac:dyDescent="0.4">
      <c r="C175" s="2752"/>
      <c r="D175" s="2758"/>
      <c r="E175" s="2758"/>
      <c r="F175" s="2758"/>
      <c r="G175" s="2758"/>
      <c r="H175" s="2758"/>
      <c r="I175" s="2758"/>
      <c r="J175" s="2758"/>
      <c r="K175" s="2758"/>
      <c r="L175" s="2758"/>
      <c r="M175" s="2758"/>
      <c r="N175" s="2758"/>
      <c r="O175" s="2758"/>
      <c r="P175" s="2758"/>
      <c r="Q175" s="2758"/>
      <c r="R175" s="2758"/>
      <c r="S175" s="2758"/>
      <c r="T175" s="2758"/>
      <c r="U175" s="2758"/>
      <c r="V175" s="2758"/>
      <c r="W175" s="2758"/>
      <c r="X175" s="2758"/>
      <c r="Y175" s="2758"/>
      <c r="Z175" s="2758"/>
      <c r="AA175" s="2758"/>
      <c r="AB175" s="2758"/>
      <c r="AC175" s="2758"/>
      <c r="AD175" s="2758"/>
      <c r="AE175" s="2758"/>
      <c r="AF175" s="2758"/>
      <c r="AG175" s="2758"/>
      <c r="AH175" s="2758"/>
      <c r="AI175" s="2758"/>
      <c r="AJ175" s="2758"/>
      <c r="AK175" s="2758"/>
      <c r="AL175" s="2758"/>
      <c r="AM175" s="2758"/>
      <c r="AN175" s="2758"/>
      <c r="AO175" s="2758"/>
      <c r="AP175" s="2758"/>
      <c r="AQ175" s="2758"/>
      <c r="AR175" s="2758"/>
      <c r="AS175" s="2758"/>
      <c r="AT175" s="2754"/>
      <c r="BG175" s="1364"/>
      <c r="BH175" s="1364"/>
      <c r="BI175" s="1364"/>
      <c r="BJ175" s="1364"/>
      <c r="BK175" s="1364"/>
      <c r="BM175" s="1240"/>
      <c r="BN175" s="1240"/>
      <c r="BO175" s="1240"/>
      <c r="BP175" s="1240"/>
      <c r="BQ175" s="1240"/>
      <c r="BR175" s="1240"/>
      <c r="BS175" s="1240"/>
      <c r="BT175" s="1240"/>
    </row>
    <row r="176" spans="3:72" s="1193" customFormat="1" ht="12.75" customHeight="1" x14ac:dyDescent="0.4">
      <c r="C176" s="2752"/>
      <c r="D176" s="2758"/>
      <c r="E176" s="2758"/>
      <c r="F176" s="2758"/>
      <c r="G176" s="2758"/>
      <c r="H176" s="2758"/>
      <c r="I176" s="2758"/>
      <c r="J176" s="2758"/>
      <c r="K176" s="2758"/>
      <c r="L176" s="2758"/>
      <c r="M176" s="2758"/>
      <c r="N176" s="2758"/>
      <c r="O176" s="2758"/>
      <c r="P176" s="2758"/>
      <c r="Q176" s="2758"/>
      <c r="R176" s="2758"/>
      <c r="S176" s="2758"/>
      <c r="T176" s="2758"/>
      <c r="U176" s="2758"/>
      <c r="V176" s="2758"/>
      <c r="W176" s="2758"/>
      <c r="X176" s="2758"/>
      <c r="Y176" s="2758"/>
      <c r="Z176" s="2758"/>
      <c r="AA176" s="2758"/>
      <c r="AB176" s="2758"/>
      <c r="AC176" s="2758"/>
      <c r="AD176" s="2758"/>
      <c r="AE176" s="2758"/>
      <c r="AF176" s="2758"/>
      <c r="AG176" s="2758"/>
      <c r="AH176" s="2758"/>
      <c r="AI176" s="2758"/>
      <c r="AJ176" s="2758"/>
      <c r="AK176" s="2758"/>
      <c r="AL176" s="2758"/>
      <c r="AM176" s="2758"/>
      <c r="AN176" s="2758"/>
      <c r="AO176" s="2758"/>
      <c r="AP176" s="2758"/>
      <c r="AQ176" s="2758"/>
      <c r="AR176" s="2758"/>
      <c r="AS176" s="2758"/>
      <c r="AT176" s="2754"/>
      <c r="BG176" s="1364"/>
      <c r="BH176" s="1364"/>
      <c r="BI176" s="1364"/>
      <c r="BJ176" s="1364"/>
      <c r="BK176" s="1364"/>
      <c r="BM176" s="1240"/>
      <c r="BN176" s="1240"/>
      <c r="BO176" s="1240"/>
      <c r="BP176" s="1240"/>
      <c r="BQ176" s="1240"/>
      <c r="BR176" s="1240"/>
      <c r="BS176" s="1240"/>
      <c r="BT176" s="1240"/>
    </row>
    <row r="177" spans="3:72" s="1193" customFormat="1" ht="12.75" customHeight="1" x14ac:dyDescent="0.4">
      <c r="C177" s="2752"/>
      <c r="D177" s="2758"/>
      <c r="E177" s="2758"/>
      <c r="F177" s="2758"/>
      <c r="G177" s="2758"/>
      <c r="H177" s="2758"/>
      <c r="I177" s="2758"/>
      <c r="J177" s="2758"/>
      <c r="K177" s="2758"/>
      <c r="L177" s="2758"/>
      <c r="M177" s="2758"/>
      <c r="N177" s="2758"/>
      <c r="O177" s="2758"/>
      <c r="P177" s="2758"/>
      <c r="Q177" s="2758"/>
      <c r="R177" s="2758"/>
      <c r="S177" s="2758"/>
      <c r="T177" s="2758"/>
      <c r="U177" s="2758"/>
      <c r="V177" s="2758"/>
      <c r="W177" s="2758"/>
      <c r="X177" s="2758"/>
      <c r="Y177" s="2758"/>
      <c r="Z177" s="2758"/>
      <c r="AA177" s="2758"/>
      <c r="AB177" s="2758"/>
      <c r="AC177" s="2758"/>
      <c r="AD177" s="2758"/>
      <c r="AE177" s="2758"/>
      <c r="AF177" s="2758"/>
      <c r="AG177" s="2758"/>
      <c r="AH177" s="2758"/>
      <c r="AI177" s="2758"/>
      <c r="AJ177" s="2758"/>
      <c r="AK177" s="2758"/>
      <c r="AL177" s="2758"/>
      <c r="AM177" s="2758"/>
      <c r="AN177" s="2758"/>
      <c r="AO177" s="2758"/>
      <c r="AP177" s="2758"/>
      <c r="AQ177" s="2758"/>
      <c r="AR177" s="2758"/>
      <c r="AS177" s="2758"/>
      <c r="AT177" s="2754"/>
      <c r="BG177" s="1364"/>
      <c r="BH177" s="1364"/>
      <c r="BI177" s="1364"/>
      <c r="BJ177" s="1364"/>
      <c r="BK177" s="1364"/>
      <c r="BM177" s="1240"/>
      <c r="BN177" s="1240"/>
      <c r="BO177" s="1240"/>
      <c r="BP177" s="1240"/>
      <c r="BQ177" s="1240"/>
      <c r="BR177" s="1240"/>
      <c r="BS177" s="1240"/>
      <c r="BT177" s="1240"/>
    </row>
    <row r="178" spans="3:72" s="1193" customFormat="1" ht="12.75" customHeight="1" x14ac:dyDescent="0.4">
      <c r="C178" s="2752"/>
      <c r="D178" s="2758"/>
      <c r="E178" s="2758"/>
      <c r="F178" s="2758"/>
      <c r="G178" s="2758"/>
      <c r="H178" s="2758"/>
      <c r="I178" s="2758"/>
      <c r="J178" s="2758"/>
      <c r="K178" s="2758"/>
      <c r="L178" s="2758"/>
      <c r="M178" s="2758"/>
      <c r="N178" s="2758"/>
      <c r="O178" s="2758"/>
      <c r="P178" s="2758"/>
      <c r="Q178" s="2758"/>
      <c r="R178" s="2758"/>
      <c r="S178" s="2758"/>
      <c r="T178" s="2758"/>
      <c r="U178" s="2758"/>
      <c r="V178" s="2758"/>
      <c r="W178" s="2758"/>
      <c r="X178" s="2758"/>
      <c r="Y178" s="2758"/>
      <c r="Z178" s="2758"/>
      <c r="AA178" s="2758"/>
      <c r="AB178" s="2758"/>
      <c r="AC178" s="2758"/>
      <c r="AD178" s="2758"/>
      <c r="AE178" s="2758"/>
      <c r="AF178" s="2758"/>
      <c r="AG178" s="2758"/>
      <c r="AH178" s="2758"/>
      <c r="AI178" s="2758"/>
      <c r="AJ178" s="2758"/>
      <c r="AK178" s="2758"/>
      <c r="AL178" s="2758"/>
      <c r="AM178" s="2758"/>
      <c r="AN178" s="2758"/>
      <c r="AO178" s="2758"/>
      <c r="AP178" s="2758"/>
      <c r="AQ178" s="2758"/>
      <c r="AR178" s="2758"/>
      <c r="AS178" s="2758"/>
      <c r="AT178" s="2754"/>
      <c r="BG178" s="1364"/>
      <c r="BH178" s="1364"/>
      <c r="BI178" s="1364"/>
      <c r="BJ178" s="1364"/>
      <c r="BK178" s="1364"/>
      <c r="BT178" s="1240"/>
    </row>
    <row r="179" spans="3:72" s="1193" customFormat="1" ht="12.75" customHeight="1" x14ac:dyDescent="0.4">
      <c r="C179" s="2752"/>
      <c r="D179" s="2758"/>
      <c r="E179" s="2758"/>
      <c r="F179" s="2758"/>
      <c r="G179" s="2758"/>
      <c r="H179" s="2758"/>
      <c r="I179" s="2758"/>
      <c r="J179" s="2758"/>
      <c r="K179" s="2758"/>
      <c r="L179" s="2758"/>
      <c r="M179" s="2758"/>
      <c r="N179" s="2758"/>
      <c r="O179" s="2758"/>
      <c r="P179" s="2758"/>
      <c r="Q179" s="2758"/>
      <c r="R179" s="2758"/>
      <c r="S179" s="2758"/>
      <c r="T179" s="2758"/>
      <c r="U179" s="2758"/>
      <c r="V179" s="2758"/>
      <c r="W179" s="2758"/>
      <c r="X179" s="2758"/>
      <c r="Y179" s="2758"/>
      <c r="Z179" s="2758"/>
      <c r="AA179" s="2758"/>
      <c r="AB179" s="2758"/>
      <c r="AC179" s="2758"/>
      <c r="AD179" s="2758"/>
      <c r="AE179" s="2758"/>
      <c r="AF179" s="2758"/>
      <c r="AG179" s="2758"/>
      <c r="AH179" s="2758"/>
      <c r="AI179" s="2758"/>
      <c r="AJ179" s="2758"/>
      <c r="AK179" s="2758"/>
      <c r="AL179" s="2758"/>
      <c r="AM179" s="2758"/>
      <c r="AN179" s="2758"/>
      <c r="AO179" s="2758"/>
      <c r="AP179" s="2758"/>
      <c r="AQ179" s="2758"/>
      <c r="AR179" s="2758"/>
      <c r="AS179" s="2758"/>
      <c r="AT179" s="2754"/>
      <c r="BG179" s="1364"/>
      <c r="BH179" s="1364"/>
      <c r="BI179" s="1364"/>
      <c r="BJ179" s="1364"/>
      <c r="BK179" s="1364"/>
      <c r="BT179" s="1240"/>
    </row>
    <row r="180" spans="3:72" s="1193" customFormat="1" ht="12.75" customHeight="1" x14ac:dyDescent="0.4">
      <c r="C180" s="2752"/>
      <c r="D180" s="2758"/>
      <c r="E180" s="2758"/>
      <c r="F180" s="2758"/>
      <c r="G180" s="2758"/>
      <c r="H180" s="2758"/>
      <c r="I180" s="2758"/>
      <c r="J180" s="2758"/>
      <c r="K180" s="2758"/>
      <c r="L180" s="2758"/>
      <c r="M180" s="2758"/>
      <c r="N180" s="2758"/>
      <c r="O180" s="2758"/>
      <c r="P180" s="2758"/>
      <c r="Q180" s="2758"/>
      <c r="R180" s="2758"/>
      <c r="S180" s="2758"/>
      <c r="T180" s="2758"/>
      <c r="U180" s="2758"/>
      <c r="V180" s="2758"/>
      <c r="W180" s="2758"/>
      <c r="X180" s="2758"/>
      <c r="Y180" s="2758"/>
      <c r="Z180" s="2758"/>
      <c r="AA180" s="2758"/>
      <c r="AB180" s="2758"/>
      <c r="AC180" s="2758"/>
      <c r="AD180" s="2758"/>
      <c r="AE180" s="2758"/>
      <c r="AF180" s="2758"/>
      <c r="AG180" s="2758"/>
      <c r="AH180" s="2758"/>
      <c r="AI180" s="2758"/>
      <c r="AJ180" s="2758"/>
      <c r="AK180" s="2758"/>
      <c r="AL180" s="2758"/>
      <c r="AM180" s="2758"/>
      <c r="AN180" s="2758"/>
      <c r="AO180" s="2758"/>
      <c r="AP180" s="2758"/>
      <c r="AQ180" s="2758"/>
      <c r="AR180" s="2758"/>
      <c r="AS180" s="2758"/>
      <c r="AT180" s="2754"/>
      <c r="BG180" s="1364"/>
      <c r="BH180" s="1364"/>
      <c r="BI180" s="1364"/>
      <c r="BJ180" s="1364"/>
      <c r="BK180" s="1364"/>
      <c r="BT180" s="1240"/>
    </row>
    <row r="181" spans="3:72" s="1193" customFormat="1" ht="12.75" customHeight="1" thickBot="1" x14ac:dyDescent="0.45">
      <c r="C181" s="2755"/>
      <c r="D181" s="2756"/>
      <c r="E181" s="2756"/>
      <c r="F181" s="2756"/>
      <c r="G181" s="2756"/>
      <c r="H181" s="2756"/>
      <c r="I181" s="2756"/>
      <c r="J181" s="2756"/>
      <c r="K181" s="2756"/>
      <c r="L181" s="2756"/>
      <c r="M181" s="2756"/>
      <c r="N181" s="2756"/>
      <c r="O181" s="2756"/>
      <c r="P181" s="2756"/>
      <c r="Q181" s="2756"/>
      <c r="R181" s="2756"/>
      <c r="S181" s="2756"/>
      <c r="T181" s="2756"/>
      <c r="U181" s="2756"/>
      <c r="V181" s="2756"/>
      <c r="W181" s="2756"/>
      <c r="X181" s="2756"/>
      <c r="Y181" s="2756"/>
      <c r="Z181" s="2756"/>
      <c r="AA181" s="2756"/>
      <c r="AB181" s="2756"/>
      <c r="AC181" s="2756"/>
      <c r="AD181" s="2756"/>
      <c r="AE181" s="2756"/>
      <c r="AF181" s="2756"/>
      <c r="AG181" s="2756"/>
      <c r="AH181" s="2756"/>
      <c r="AI181" s="2756"/>
      <c r="AJ181" s="2756"/>
      <c r="AK181" s="2756"/>
      <c r="AL181" s="2756"/>
      <c r="AM181" s="2756"/>
      <c r="AN181" s="2756"/>
      <c r="AO181" s="2756"/>
      <c r="AP181" s="2756"/>
      <c r="AQ181" s="2756"/>
      <c r="AR181" s="2756"/>
      <c r="AS181" s="2756"/>
      <c r="AT181" s="2757"/>
      <c r="BG181" s="1364"/>
      <c r="BH181" s="1364"/>
      <c r="BI181" s="1364"/>
      <c r="BJ181" s="1364"/>
      <c r="BK181" s="1364"/>
      <c r="BT181" s="1240"/>
    </row>
    <row r="182" spans="3:72" s="1193" customFormat="1" ht="12.75" customHeight="1" thickBot="1" x14ac:dyDescent="0.45">
      <c r="BG182" s="1364"/>
      <c r="BH182" s="1364"/>
      <c r="BI182" s="1364"/>
      <c r="BJ182" s="1364"/>
      <c r="BK182" s="1364"/>
      <c r="BT182" s="1240"/>
    </row>
    <row r="183" spans="3:72" s="1193" customFormat="1" ht="12.75" customHeight="1" x14ac:dyDescent="0.4">
      <c r="C183" s="1236" t="s">
        <v>686</v>
      </c>
      <c r="D183" s="1237"/>
      <c r="E183" s="1237"/>
      <c r="F183" s="1237"/>
      <c r="G183" s="1237"/>
      <c r="H183" s="1237"/>
      <c r="I183" s="1237"/>
      <c r="J183" s="1237"/>
      <c r="K183" s="1237"/>
      <c r="L183" s="1237"/>
      <c r="M183" s="1237"/>
      <c r="N183" s="1237"/>
      <c r="O183" s="1237"/>
      <c r="P183" s="1237"/>
      <c r="Q183" s="1237"/>
      <c r="R183" s="1237"/>
      <c r="S183" s="1237"/>
      <c r="T183" s="1237"/>
      <c r="U183" s="1237"/>
      <c r="V183" s="1237"/>
      <c r="W183" s="1237"/>
      <c r="X183" s="1237"/>
      <c r="Y183" s="1237"/>
      <c r="Z183" s="1237"/>
      <c r="AA183" s="1237"/>
      <c r="AB183" s="1237"/>
      <c r="AC183" s="1237"/>
      <c r="AD183" s="1237"/>
      <c r="AE183" s="1237"/>
      <c r="AF183" s="1237"/>
      <c r="AG183" s="1237"/>
      <c r="AH183" s="1237"/>
      <c r="AI183" s="1237"/>
      <c r="AJ183" s="1237"/>
      <c r="AK183" s="1237"/>
      <c r="AL183" s="1237"/>
      <c r="AM183" s="1237"/>
      <c r="AN183" s="1237"/>
      <c r="AO183" s="1237"/>
      <c r="AP183" s="1237"/>
      <c r="AQ183" s="1237"/>
      <c r="AR183" s="1237"/>
      <c r="AS183" s="1237"/>
      <c r="AT183" s="1238"/>
      <c r="BG183" s="1364"/>
      <c r="BH183" s="1364"/>
      <c r="BI183" s="1364"/>
      <c r="BJ183" s="1364"/>
      <c r="BK183" s="1364"/>
      <c r="BT183" s="1240"/>
    </row>
    <row r="184" spans="3:72" s="1193" customFormat="1" ht="12.75" customHeight="1" x14ac:dyDescent="0.4">
      <c r="C184" s="2749" t="str">
        <f>'5_入力シート【検査結果表】 ドレンチャーその他'!$GO$12</f>
        <v>　</v>
      </c>
      <c r="D184" s="2750"/>
      <c r="E184" s="2750"/>
      <c r="F184" s="2750"/>
      <c r="G184" s="2750"/>
      <c r="H184" s="2750"/>
      <c r="I184" s="2750"/>
      <c r="J184" s="2750"/>
      <c r="K184" s="2750"/>
      <c r="L184" s="2750"/>
      <c r="M184" s="2750"/>
      <c r="N184" s="2750"/>
      <c r="O184" s="2750"/>
      <c r="P184" s="2750"/>
      <c r="Q184" s="2750"/>
      <c r="R184" s="2750"/>
      <c r="S184" s="2750"/>
      <c r="T184" s="2750"/>
      <c r="U184" s="2750"/>
      <c r="V184" s="2750"/>
      <c r="W184" s="2750"/>
      <c r="X184" s="2750"/>
      <c r="Y184" s="2750"/>
      <c r="Z184" s="2750"/>
      <c r="AA184" s="2750"/>
      <c r="AB184" s="2750"/>
      <c r="AC184" s="2750"/>
      <c r="AD184" s="2750"/>
      <c r="AE184" s="2750"/>
      <c r="AF184" s="2750"/>
      <c r="AG184" s="2750"/>
      <c r="AH184" s="2750"/>
      <c r="AI184" s="2750"/>
      <c r="AJ184" s="2750"/>
      <c r="AK184" s="2750"/>
      <c r="AL184" s="2750"/>
      <c r="AM184" s="2750"/>
      <c r="AN184" s="2750"/>
      <c r="AO184" s="2750"/>
      <c r="AP184" s="2750"/>
      <c r="AQ184" s="2750"/>
      <c r="AR184" s="2750"/>
      <c r="AS184" s="2750"/>
      <c r="AT184" s="2751"/>
      <c r="BG184" s="1364"/>
      <c r="BH184" s="1364"/>
      <c r="BI184" s="1364"/>
      <c r="BJ184" s="1364"/>
      <c r="BK184" s="1364"/>
      <c r="BT184" s="1240"/>
    </row>
    <row r="185" spans="3:72" s="1193" customFormat="1" ht="13.5" x14ac:dyDescent="0.4">
      <c r="C185" s="2752"/>
      <c r="D185" s="2758"/>
      <c r="E185" s="2758"/>
      <c r="F185" s="2758"/>
      <c r="G185" s="2758"/>
      <c r="H185" s="2758"/>
      <c r="I185" s="2758"/>
      <c r="J185" s="2758"/>
      <c r="K185" s="2758"/>
      <c r="L185" s="2758"/>
      <c r="M185" s="2758"/>
      <c r="N185" s="2758"/>
      <c r="O185" s="2758"/>
      <c r="P185" s="2758"/>
      <c r="Q185" s="2758"/>
      <c r="R185" s="2758"/>
      <c r="S185" s="2758"/>
      <c r="T185" s="2758"/>
      <c r="U185" s="2758"/>
      <c r="V185" s="2758"/>
      <c r="W185" s="2758"/>
      <c r="X185" s="2758"/>
      <c r="Y185" s="2758"/>
      <c r="Z185" s="2758"/>
      <c r="AA185" s="2758"/>
      <c r="AB185" s="2758"/>
      <c r="AC185" s="2758"/>
      <c r="AD185" s="2758"/>
      <c r="AE185" s="2758"/>
      <c r="AF185" s="2758"/>
      <c r="AG185" s="2758"/>
      <c r="AH185" s="2758"/>
      <c r="AI185" s="2758"/>
      <c r="AJ185" s="2758"/>
      <c r="AK185" s="2758"/>
      <c r="AL185" s="2758"/>
      <c r="AM185" s="2758"/>
      <c r="AN185" s="2758"/>
      <c r="AO185" s="2758"/>
      <c r="AP185" s="2758"/>
      <c r="AQ185" s="2758"/>
      <c r="AR185" s="2758"/>
      <c r="AS185" s="2758"/>
      <c r="AT185" s="2754"/>
      <c r="BG185" s="1364"/>
      <c r="BH185" s="1364"/>
      <c r="BI185" s="1364"/>
      <c r="BJ185" s="1364"/>
      <c r="BK185" s="1364"/>
      <c r="BT185" s="1240"/>
    </row>
    <row r="186" spans="3:72" s="1193" customFormat="1" ht="12.75" customHeight="1" x14ac:dyDescent="0.4">
      <c r="C186" s="2752"/>
      <c r="D186" s="2758"/>
      <c r="E186" s="2758"/>
      <c r="F186" s="2758"/>
      <c r="G186" s="2758"/>
      <c r="H186" s="2758"/>
      <c r="I186" s="2758"/>
      <c r="J186" s="2758"/>
      <c r="K186" s="2758"/>
      <c r="L186" s="2758"/>
      <c r="M186" s="2758"/>
      <c r="N186" s="2758"/>
      <c r="O186" s="2758"/>
      <c r="P186" s="2758"/>
      <c r="Q186" s="2758"/>
      <c r="R186" s="2758"/>
      <c r="S186" s="2758"/>
      <c r="T186" s="2758"/>
      <c r="U186" s="2758"/>
      <c r="V186" s="2758"/>
      <c r="W186" s="2758"/>
      <c r="X186" s="2758"/>
      <c r="Y186" s="2758"/>
      <c r="Z186" s="2758"/>
      <c r="AA186" s="2758"/>
      <c r="AB186" s="2758"/>
      <c r="AC186" s="2758"/>
      <c r="AD186" s="2758"/>
      <c r="AE186" s="2758"/>
      <c r="AF186" s="2758"/>
      <c r="AG186" s="2758"/>
      <c r="AH186" s="2758"/>
      <c r="AI186" s="2758"/>
      <c r="AJ186" s="2758"/>
      <c r="AK186" s="2758"/>
      <c r="AL186" s="2758"/>
      <c r="AM186" s="2758"/>
      <c r="AN186" s="2758"/>
      <c r="AO186" s="2758"/>
      <c r="AP186" s="2758"/>
      <c r="AQ186" s="2758"/>
      <c r="AR186" s="2758"/>
      <c r="AS186" s="2758"/>
      <c r="AT186" s="2754"/>
      <c r="BG186" s="1364"/>
      <c r="BH186" s="1364"/>
      <c r="BI186" s="1364"/>
      <c r="BJ186" s="1364"/>
      <c r="BK186" s="1364"/>
      <c r="BT186" s="1240"/>
    </row>
    <row r="187" spans="3:72" s="1193" customFormat="1" ht="12.75" customHeight="1" x14ac:dyDescent="0.4">
      <c r="C187" s="2752"/>
      <c r="D187" s="2758"/>
      <c r="E187" s="2758"/>
      <c r="F187" s="2758"/>
      <c r="G187" s="2758"/>
      <c r="H187" s="2758"/>
      <c r="I187" s="2758"/>
      <c r="J187" s="2758"/>
      <c r="K187" s="2758"/>
      <c r="L187" s="2758"/>
      <c r="M187" s="2758"/>
      <c r="N187" s="2758"/>
      <c r="O187" s="2758"/>
      <c r="P187" s="2758"/>
      <c r="Q187" s="2758"/>
      <c r="R187" s="2758"/>
      <c r="S187" s="2758"/>
      <c r="T187" s="2758"/>
      <c r="U187" s="2758"/>
      <c r="V187" s="2758"/>
      <c r="W187" s="2758"/>
      <c r="X187" s="2758"/>
      <c r="Y187" s="2758"/>
      <c r="Z187" s="2758"/>
      <c r="AA187" s="2758"/>
      <c r="AB187" s="2758"/>
      <c r="AC187" s="2758"/>
      <c r="AD187" s="2758"/>
      <c r="AE187" s="2758"/>
      <c r="AF187" s="2758"/>
      <c r="AG187" s="2758"/>
      <c r="AH187" s="2758"/>
      <c r="AI187" s="2758"/>
      <c r="AJ187" s="2758"/>
      <c r="AK187" s="2758"/>
      <c r="AL187" s="2758"/>
      <c r="AM187" s="2758"/>
      <c r="AN187" s="2758"/>
      <c r="AO187" s="2758"/>
      <c r="AP187" s="2758"/>
      <c r="AQ187" s="2758"/>
      <c r="AR187" s="2758"/>
      <c r="AS187" s="2758"/>
      <c r="AT187" s="2754"/>
      <c r="BG187" s="1364"/>
      <c r="BH187" s="1364"/>
      <c r="BI187" s="1364"/>
      <c r="BJ187" s="1364"/>
      <c r="BK187" s="1364"/>
      <c r="BT187" s="1240"/>
    </row>
    <row r="188" spans="3:72" s="1193" customFormat="1" ht="12.75" customHeight="1" x14ac:dyDescent="0.4">
      <c r="C188" s="2752"/>
      <c r="D188" s="2758"/>
      <c r="E188" s="2758"/>
      <c r="F188" s="2758"/>
      <c r="G188" s="2758"/>
      <c r="H188" s="2758"/>
      <c r="I188" s="2758"/>
      <c r="J188" s="2758"/>
      <c r="K188" s="2758"/>
      <c r="L188" s="2758"/>
      <c r="M188" s="2758"/>
      <c r="N188" s="2758"/>
      <c r="O188" s="2758"/>
      <c r="P188" s="2758"/>
      <c r="Q188" s="2758"/>
      <c r="R188" s="2758"/>
      <c r="S188" s="2758"/>
      <c r="T188" s="2758"/>
      <c r="U188" s="2758"/>
      <c r="V188" s="2758"/>
      <c r="W188" s="2758"/>
      <c r="X188" s="2758"/>
      <c r="Y188" s="2758"/>
      <c r="Z188" s="2758"/>
      <c r="AA188" s="2758"/>
      <c r="AB188" s="2758"/>
      <c r="AC188" s="2758"/>
      <c r="AD188" s="2758"/>
      <c r="AE188" s="2758"/>
      <c r="AF188" s="2758"/>
      <c r="AG188" s="2758"/>
      <c r="AH188" s="2758"/>
      <c r="AI188" s="2758"/>
      <c r="AJ188" s="2758"/>
      <c r="AK188" s="2758"/>
      <c r="AL188" s="2758"/>
      <c r="AM188" s="2758"/>
      <c r="AN188" s="2758"/>
      <c r="AO188" s="2758"/>
      <c r="AP188" s="2758"/>
      <c r="AQ188" s="2758"/>
      <c r="AR188" s="2758"/>
      <c r="AS188" s="2758"/>
      <c r="AT188" s="2754"/>
      <c r="BG188" s="1364"/>
      <c r="BH188" s="1364"/>
      <c r="BI188" s="1364"/>
      <c r="BJ188" s="1364"/>
      <c r="BK188" s="1364"/>
      <c r="BT188" s="1240"/>
    </row>
    <row r="189" spans="3:72" s="1193" customFormat="1" ht="12.75" customHeight="1" x14ac:dyDescent="0.4">
      <c r="C189" s="2752"/>
      <c r="D189" s="2758"/>
      <c r="E189" s="2758"/>
      <c r="F189" s="2758"/>
      <c r="G189" s="2758"/>
      <c r="H189" s="2758"/>
      <c r="I189" s="2758"/>
      <c r="J189" s="2758"/>
      <c r="K189" s="2758"/>
      <c r="L189" s="2758"/>
      <c r="M189" s="2758"/>
      <c r="N189" s="2758"/>
      <c r="O189" s="2758"/>
      <c r="P189" s="2758"/>
      <c r="Q189" s="2758"/>
      <c r="R189" s="2758"/>
      <c r="S189" s="2758"/>
      <c r="T189" s="2758"/>
      <c r="U189" s="2758"/>
      <c r="V189" s="2758"/>
      <c r="W189" s="2758"/>
      <c r="X189" s="2758"/>
      <c r="Y189" s="2758"/>
      <c r="Z189" s="2758"/>
      <c r="AA189" s="2758"/>
      <c r="AB189" s="2758"/>
      <c r="AC189" s="2758"/>
      <c r="AD189" s="2758"/>
      <c r="AE189" s="2758"/>
      <c r="AF189" s="2758"/>
      <c r="AG189" s="2758"/>
      <c r="AH189" s="2758"/>
      <c r="AI189" s="2758"/>
      <c r="AJ189" s="2758"/>
      <c r="AK189" s="2758"/>
      <c r="AL189" s="2758"/>
      <c r="AM189" s="2758"/>
      <c r="AN189" s="2758"/>
      <c r="AO189" s="2758"/>
      <c r="AP189" s="2758"/>
      <c r="AQ189" s="2758"/>
      <c r="AR189" s="2758"/>
      <c r="AS189" s="2758"/>
      <c r="AT189" s="2754"/>
      <c r="BG189" s="1364"/>
      <c r="BH189" s="1364"/>
      <c r="BI189" s="1364"/>
      <c r="BJ189" s="1364"/>
      <c r="BK189" s="1364"/>
      <c r="BT189" s="1240"/>
    </row>
    <row r="190" spans="3:72" s="1193" customFormat="1" ht="12.75" customHeight="1" x14ac:dyDescent="0.4">
      <c r="C190" s="2752"/>
      <c r="D190" s="2758"/>
      <c r="E190" s="2758"/>
      <c r="F190" s="2758"/>
      <c r="G190" s="2758"/>
      <c r="H190" s="2758"/>
      <c r="I190" s="2758"/>
      <c r="J190" s="2758"/>
      <c r="K190" s="2758"/>
      <c r="L190" s="2758"/>
      <c r="M190" s="2758"/>
      <c r="N190" s="2758"/>
      <c r="O190" s="2758"/>
      <c r="P190" s="2758"/>
      <c r="Q190" s="2758"/>
      <c r="R190" s="2758"/>
      <c r="S190" s="2758"/>
      <c r="T190" s="2758"/>
      <c r="U190" s="2758"/>
      <c r="V190" s="2758"/>
      <c r="W190" s="2758"/>
      <c r="X190" s="2758"/>
      <c r="Y190" s="2758"/>
      <c r="Z190" s="2758"/>
      <c r="AA190" s="2758"/>
      <c r="AB190" s="2758"/>
      <c r="AC190" s="2758"/>
      <c r="AD190" s="2758"/>
      <c r="AE190" s="2758"/>
      <c r="AF190" s="2758"/>
      <c r="AG190" s="2758"/>
      <c r="AH190" s="2758"/>
      <c r="AI190" s="2758"/>
      <c r="AJ190" s="2758"/>
      <c r="AK190" s="2758"/>
      <c r="AL190" s="2758"/>
      <c r="AM190" s="2758"/>
      <c r="AN190" s="2758"/>
      <c r="AO190" s="2758"/>
      <c r="AP190" s="2758"/>
      <c r="AQ190" s="2758"/>
      <c r="AR190" s="2758"/>
      <c r="AS190" s="2758"/>
      <c r="AT190" s="2754"/>
      <c r="BG190" s="1364"/>
      <c r="BH190" s="1364"/>
      <c r="BI190" s="1364"/>
      <c r="BJ190" s="1364"/>
      <c r="BK190" s="1364"/>
      <c r="BT190" s="1240"/>
    </row>
    <row r="191" spans="3:72" s="1193" customFormat="1" ht="12.75" customHeight="1" x14ac:dyDescent="0.4">
      <c r="C191" s="2752"/>
      <c r="D191" s="2758"/>
      <c r="E191" s="2758"/>
      <c r="F191" s="2758"/>
      <c r="G191" s="2758"/>
      <c r="H191" s="2758"/>
      <c r="I191" s="2758"/>
      <c r="J191" s="2758"/>
      <c r="K191" s="2758"/>
      <c r="L191" s="2758"/>
      <c r="M191" s="2758"/>
      <c r="N191" s="2758"/>
      <c r="O191" s="2758"/>
      <c r="P191" s="2758"/>
      <c r="Q191" s="2758"/>
      <c r="R191" s="2758"/>
      <c r="S191" s="2758"/>
      <c r="T191" s="2758"/>
      <c r="U191" s="2758"/>
      <c r="V191" s="2758"/>
      <c r="W191" s="2758"/>
      <c r="X191" s="2758"/>
      <c r="Y191" s="2758"/>
      <c r="Z191" s="2758"/>
      <c r="AA191" s="2758"/>
      <c r="AB191" s="2758"/>
      <c r="AC191" s="2758"/>
      <c r="AD191" s="2758"/>
      <c r="AE191" s="2758"/>
      <c r="AF191" s="2758"/>
      <c r="AG191" s="2758"/>
      <c r="AH191" s="2758"/>
      <c r="AI191" s="2758"/>
      <c r="AJ191" s="2758"/>
      <c r="AK191" s="2758"/>
      <c r="AL191" s="2758"/>
      <c r="AM191" s="2758"/>
      <c r="AN191" s="2758"/>
      <c r="AO191" s="2758"/>
      <c r="AP191" s="2758"/>
      <c r="AQ191" s="2758"/>
      <c r="AR191" s="2758"/>
      <c r="AS191" s="2758"/>
      <c r="AT191" s="2754"/>
      <c r="BG191" s="1364"/>
      <c r="BH191" s="1364"/>
      <c r="BI191" s="1364"/>
      <c r="BJ191" s="1364"/>
      <c r="BK191" s="1364"/>
      <c r="BT191" s="1240"/>
    </row>
    <row r="192" spans="3:72" s="1193" customFormat="1" ht="12.75" customHeight="1" thickBot="1" x14ac:dyDescent="0.45">
      <c r="C192" s="2755"/>
      <c r="D192" s="2756"/>
      <c r="E192" s="2756"/>
      <c r="F192" s="2756"/>
      <c r="G192" s="2756"/>
      <c r="H192" s="2756"/>
      <c r="I192" s="2756"/>
      <c r="J192" s="2756"/>
      <c r="K192" s="2756"/>
      <c r="L192" s="2756"/>
      <c r="M192" s="2756"/>
      <c r="N192" s="2756"/>
      <c r="O192" s="2756"/>
      <c r="P192" s="2756"/>
      <c r="Q192" s="2756"/>
      <c r="R192" s="2756"/>
      <c r="S192" s="2756"/>
      <c r="T192" s="2756"/>
      <c r="U192" s="2756"/>
      <c r="V192" s="2756"/>
      <c r="W192" s="2756"/>
      <c r="X192" s="2756"/>
      <c r="Y192" s="2756"/>
      <c r="Z192" s="2756"/>
      <c r="AA192" s="2756"/>
      <c r="AB192" s="2756"/>
      <c r="AC192" s="2756"/>
      <c r="AD192" s="2756"/>
      <c r="AE192" s="2756"/>
      <c r="AF192" s="2756"/>
      <c r="AG192" s="2756"/>
      <c r="AH192" s="2756"/>
      <c r="AI192" s="2756"/>
      <c r="AJ192" s="2756"/>
      <c r="AK192" s="2756"/>
      <c r="AL192" s="2756"/>
      <c r="AM192" s="2756"/>
      <c r="AN192" s="2756"/>
      <c r="AO192" s="2756"/>
      <c r="AP192" s="2756"/>
      <c r="AQ192" s="2756"/>
      <c r="AR192" s="2756"/>
      <c r="AS192" s="2756"/>
      <c r="AT192" s="2757"/>
      <c r="BE192" s="1240"/>
      <c r="BF192" s="1240"/>
      <c r="BG192" s="1366"/>
      <c r="BH192" s="1366"/>
      <c r="BI192" s="1366"/>
      <c r="BJ192" s="1366"/>
      <c r="BK192" s="1364"/>
      <c r="BT192" s="1240"/>
    </row>
    <row r="193" spans="1:73" s="1193" customFormat="1" ht="12" customHeight="1" x14ac:dyDescent="0.4">
      <c r="Y193" s="1233"/>
      <c r="Z193" s="1233"/>
      <c r="AA193" s="1233"/>
      <c r="AB193" s="1233"/>
      <c r="AC193" s="1233"/>
      <c r="AD193" s="1233"/>
      <c r="AE193" s="1233"/>
      <c r="AF193" s="1233"/>
      <c r="AG193" s="1233"/>
      <c r="AH193" s="1233"/>
      <c r="AI193" s="1233"/>
      <c r="AJ193" s="1233"/>
      <c r="AK193" s="1233"/>
      <c r="AL193" s="1233"/>
      <c r="AM193" s="1233"/>
      <c r="AN193" s="1233"/>
      <c r="AO193" s="1233"/>
      <c r="AP193" s="1233"/>
      <c r="AQ193" s="1233"/>
      <c r="AR193" s="1233"/>
      <c r="AS193" s="1233"/>
      <c r="AT193" s="1233"/>
      <c r="BE193" s="1240"/>
      <c r="BF193" s="1240"/>
      <c r="BG193" s="1366"/>
      <c r="BH193" s="1366"/>
      <c r="BI193" s="1366"/>
      <c r="BJ193" s="1366"/>
      <c r="BK193" s="1364"/>
      <c r="BT193" s="1240"/>
    </row>
    <row r="194" spans="1:73" s="1193" customFormat="1" ht="12" customHeight="1" x14ac:dyDescent="0.15">
      <c r="AG194" s="1239"/>
      <c r="AH194" s="1239"/>
      <c r="BE194" s="1240"/>
      <c r="BF194" s="1240"/>
      <c r="BG194" s="1366"/>
      <c r="BH194" s="1366"/>
      <c r="BI194" s="1366"/>
      <c r="BJ194" s="1366"/>
      <c r="BK194" s="1364"/>
      <c r="BT194" s="1240"/>
    </row>
    <row r="195" spans="1:73" ht="17.25" customHeight="1" x14ac:dyDescent="0.15">
      <c r="A195" s="2712" t="s">
        <v>403</v>
      </c>
      <c r="B195" s="2712"/>
      <c r="C195" s="2712"/>
      <c r="D195" s="2712"/>
      <c r="E195" s="2712"/>
      <c r="F195" s="2712"/>
      <c r="G195" s="2712"/>
      <c r="H195" s="2712"/>
      <c r="I195" s="2712"/>
      <c r="J195" s="2712"/>
      <c r="K195" s="2712"/>
      <c r="L195" s="2712"/>
      <c r="M195" s="2712"/>
      <c r="N195" s="2712"/>
      <c r="O195" s="2712"/>
      <c r="P195" s="2712"/>
      <c r="Q195" s="2712"/>
      <c r="R195" s="2712"/>
      <c r="S195" s="2712"/>
      <c r="T195" s="2712"/>
      <c r="U195" s="2712"/>
      <c r="V195" s="2712"/>
      <c r="W195" s="2712"/>
      <c r="X195" s="2712"/>
      <c r="Y195" s="2712"/>
      <c r="Z195" s="2712"/>
      <c r="AA195" s="2712"/>
      <c r="AB195" s="2712"/>
      <c r="AC195" s="2712"/>
      <c r="AD195" s="2712"/>
      <c r="AE195" s="2712"/>
      <c r="AF195" s="2712"/>
      <c r="AG195" s="2712"/>
      <c r="AH195" s="2712"/>
      <c r="AI195" s="2712"/>
      <c r="AJ195" s="2712"/>
      <c r="AK195" s="2712"/>
      <c r="AL195" s="2712"/>
      <c r="AM195" s="2712"/>
      <c r="AN195" s="2712"/>
      <c r="AO195" s="2712"/>
      <c r="AP195" s="2712"/>
      <c r="AQ195" s="2712"/>
      <c r="AR195" s="1240"/>
      <c r="AS195" s="1240"/>
      <c r="AT195" s="1240"/>
      <c r="AU195" s="1223"/>
      <c r="BE195" s="1240"/>
      <c r="BF195" s="1240"/>
      <c r="BG195" s="1366"/>
      <c r="BH195" s="1366"/>
      <c r="BI195" s="1366"/>
      <c r="BJ195" s="1366"/>
      <c r="BK195" s="1196"/>
      <c r="BM195" s="1193"/>
      <c r="BN195" s="1193"/>
      <c r="BO195" s="1193"/>
      <c r="BP195" s="1193"/>
      <c r="BQ195" s="1193"/>
      <c r="BR195" s="1193"/>
      <c r="BS195" s="1193"/>
      <c r="BU195" s="1193"/>
    </row>
    <row r="196" spans="1:73" ht="17.25" customHeight="1" x14ac:dyDescent="0.15">
      <c r="B196" s="1196" t="s">
        <v>402</v>
      </c>
      <c r="C196" s="1196"/>
      <c r="D196" s="1196"/>
      <c r="E196" s="1196"/>
      <c r="F196" s="1196"/>
      <c r="G196" s="1196"/>
      <c r="H196" s="1196"/>
      <c r="I196" s="1196"/>
      <c r="J196" s="1196"/>
      <c r="K196" s="1196"/>
      <c r="L196" s="1196"/>
      <c r="M196" s="1196"/>
      <c r="N196" s="1196"/>
      <c r="O196" s="1196"/>
      <c r="P196" s="1196"/>
      <c r="Q196" s="1196"/>
      <c r="R196" s="1196"/>
      <c r="S196" s="1196"/>
      <c r="T196" s="1196"/>
      <c r="U196" s="1196"/>
      <c r="V196" s="1196"/>
      <c r="W196" s="1196"/>
      <c r="X196" s="1196"/>
      <c r="Y196" s="1196"/>
      <c r="Z196" s="1196"/>
      <c r="AA196" s="1196"/>
      <c r="AB196" s="1196"/>
      <c r="AC196" s="1196"/>
      <c r="AD196" s="1196"/>
      <c r="AE196" s="1196"/>
      <c r="AF196" s="1196"/>
      <c r="AG196" s="1196"/>
      <c r="AH196" s="1196"/>
      <c r="AI196" s="1196"/>
      <c r="AJ196" s="1196"/>
      <c r="AK196" s="1196"/>
      <c r="AL196" s="1196"/>
      <c r="AM196" s="1196"/>
      <c r="AN196" s="1196"/>
      <c r="AO196" s="1196"/>
      <c r="AP196" s="1196"/>
      <c r="AQ196" s="1196"/>
      <c r="AR196" s="1196"/>
      <c r="AS196" s="1196"/>
      <c r="BE196" s="1240"/>
      <c r="BF196" s="1240"/>
      <c r="BG196" s="1366"/>
      <c r="BH196" s="1366"/>
      <c r="BI196" s="1366"/>
      <c r="BJ196" s="1366"/>
      <c r="BK196" s="1196"/>
      <c r="BM196" s="1193"/>
      <c r="BN196" s="1193"/>
      <c r="BO196" s="1193"/>
      <c r="BP196" s="1193"/>
      <c r="BQ196" s="1193"/>
      <c r="BR196" s="1193"/>
      <c r="BS196" s="1193"/>
      <c r="BU196" s="1193"/>
    </row>
    <row r="197" spans="1:73" ht="4.5" customHeight="1" x14ac:dyDescent="0.15">
      <c r="A197" s="1198"/>
      <c r="B197" s="1198"/>
      <c r="C197" s="1198"/>
      <c r="D197" s="1198"/>
      <c r="E197" s="1198"/>
      <c r="F197" s="1198"/>
      <c r="G197" s="1198"/>
      <c r="H197" s="1198"/>
      <c r="I197" s="1198"/>
      <c r="J197" s="1198"/>
      <c r="K197" s="1198"/>
      <c r="L197" s="1198"/>
      <c r="M197" s="1198"/>
      <c r="N197" s="1198"/>
      <c r="O197" s="1198"/>
      <c r="P197" s="1198"/>
      <c r="Q197" s="1198"/>
      <c r="R197" s="1198"/>
      <c r="S197" s="1198"/>
      <c r="T197" s="1198"/>
      <c r="U197" s="1198"/>
      <c r="V197" s="1198"/>
      <c r="W197" s="1198"/>
      <c r="X197" s="1198"/>
      <c r="Y197" s="1198"/>
      <c r="Z197" s="1198"/>
      <c r="AA197" s="1198"/>
      <c r="AB197" s="1198"/>
      <c r="AC197" s="1198"/>
      <c r="AD197" s="1198"/>
      <c r="AE197" s="1198"/>
      <c r="AF197" s="1198"/>
      <c r="AG197" s="1198"/>
      <c r="AH197" s="1198"/>
      <c r="AI197" s="1198"/>
      <c r="AJ197" s="1198"/>
      <c r="AK197" s="1198"/>
      <c r="AL197" s="1198"/>
      <c r="AM197" s="1198"/>
      <c r="AN197" s="1198"/>
      <c r="AO197" s="1198"/>
      <c r="AP197" s="1198"/>
      <c r="AQ197" s="1198"/>
      <c r="AR197" s="1198"/>
      <c r="AS197" s="1198"/>
      <c r="BG197" s="1196"/>
      <c r="BH197" s="1196"/>
      <c r="BI197" s="1196"/>
      <c r="BJ197" s="1196"/>
      <c r="BK197" s="1196"/>
      <c r="BR197" s="1193"/>
    </row>
    <row r="198" spans="1:73" ht="18" customHeight="1" x14ac:dyDescent="0.15">
      <c r="A198" s="1196"/>
      <c r="B198" s="1196"/>
      <c r="C198" s="1196"/>
      <c r="D198" s="1196"/>
      <c r="E198" s="1196"/>
      <c r="F198" s="1196"/>
      <c r="G198" s="1196"/>
      <c r="H198" s="1196"/>
      <c r="I198" s="1196"/>
      <c r="J198" s="1196"/>
      <c r="K198" s="1196"/>
      <c r="L198" s="1196"/>
      <c r="M198" s="1196"/>
      <c r="N198" s="1196"/>
      <c r="O198" s="1196"/>
      <c r="P198" s="1196"/>
      <c r="Q198" s="1196"/>
      <c r="R198" s="1196"/>
      <c r="S198" s="1196"/>
      <c r="T198" s="1196"/>
      <c r="U198" s="1196"/>
      <c r="V198" s="1196"/>
      <c r="W198" s="1196"/>
      <c r="X198" s="1196"/>
      <c r="Y198" s="1196"/>
      <c r="Z198" s="1196"/>
      <c r="AA198" s="1196"/>
      <c r="AB198" s="1196"/>
      <c r="AC198" s="1196"/>
      <c r="AD198" s="1196"/>
      <c r="AE198" s="1196"/>
      <c r="AF198" s="1196"/>
      <c r="AG198" s="1196"/>
      <c r="AH198" s="1196"/>
      <c r="AI198" s="1196"/>
      <c r="AJ198" s="1196"/>
      <c r="AK198" s="1196"/>
      <c r="AL198" s="1196"/>
      <c r="AM198" s="1196"/>
      <c r="AN198" s="1196"/>
      <c r="AO198" s="1196"/>
      <c r="AP198" s="1196"/>
      <c r="AQ198" s="1196"/>
      <c r="AR198" s="1196"/>
      <c r="AS198" s="1196"/>
      <c r="BG198" s="1196"/>
      <c r="BH198" s="1196"/>
      <c r="BI198" s="1196"/>
      <c r="BJ198" s="1196"/>
      <c r="BK198" s="1196"/>
    </row>
    <row r="199" spans="1:73" ht="33.75" customHeight="1" x14ac:dyDescent="0.15">
      <c r="A199" s="1196"/>
      <c r="B199" s="2746" t="s">
        <v>401</v>
      </c>
      <c r="C199" s="2746"/>
      <c r="D199" s="2746"/>
      <c r="E199" s="2746"/>
      <c r="F199" s="2746"/>
      <c r="G199" s="2746"/>
      <c r="H199" s="2747" t="s">
        <v>400</v>
      </c>
      <c r="I199" s="2747"/>
      <c r="J199" s="2747"/>
      <c r="K199" s="2747"/>
      <c r="L199" s="2747"/>
      <c r="M199" s="2747"/>
      <c r="N199" s="2747"/>
      <c r="O199" s="2747"/>
      <c r="P199" s="2747"/>
      <c r="Q199" s="2747"/>
      <c r="R199" s="2747" t="s">
        <v>399</v>
      </c>
      <c r="S199" s="2747"/>
      <c r="T199" s="2747"/>
      <c r="U199" s="2747"/>
      <c r="V199" s="2747"/>
      <c r="W199" s="2747"/>
      <c r="X199" s="2747"/>
      <c r="Y199" s="2747"/>
      <c r="Z199" s="2747"/>
      <c r="AA199" s="2747"/>
      <c r="AB199" s="2747"/>
      <c r="AC199" s="2746" t="s">
        <v>398</v>
      </c>
      <c r="AD199" s="2746"/>
      <c r="AE199" s="2746"/>
      <c r="AF199" s="2746"/>
      <c r="AG199" s="2746"/>
      <c r="AH199" s="2746"/>
      <c r="AI199" s="2747" t="s">
        <v>397</v>
      </c>
      <c r="AJ199" s="2747"/>
      <c r="AK199" s="2747"/>
      <c r="AL199" s="2747"/>
      <c r="AM199" s="2747"/>
      <c r="AN199" s="2747"/>
      <c r="AO199" s="2747"/>
      <c r="AP199" s="2747"/>
      <c r="AQ199" s="2747"/>
      <c r="AR199" s="2747"/>
      <c r="AS199" s="2747"/>
      <c r="BG199" s="1196"/>
      <c r="BH199" s="1196"/>
      <c r="BI199" s="1196"/>
      <c r="BJ199" s="1196"/>
      <c r="BK199" s="1196"/>
    </row>
    <row r="200" spans="1:73" ht="41.25" customHeight="1" x14ac:dyDescent="0.15">
      <c r="A200" s="1235"/>
      <c r="B200" s="2761" t="str">
        <f>IF('1_入力シート【基本情報】'!EH146&gt;0,'1_入力シート【基本情報】'!M146&amp;'1_入力シート【基本情報】'!P146&amp;"年"&amp;'1_入力シート【基本情報】'!S146&amp;"月","")</f>
        <v/>
      </c>
      <c r="C200" s="2762"/>
      <c r="D200" s="2762"/>
      <c r="E200" s="2762"/>
      <c r="F200" s="2762"/>
      <c r="G200" s="2763"/>
      <c r="H200" s="2764">
        <f>'1_入力シート【基本情報】'!$V146</f>
        <v>0</v>
      </c>
      <c r="I200" s="2765"/>
      <c r="J200" s="2765"/>
      <c r="K200" s="2765"/>
      <c r="L200" s="2765"/>
      <c r="M200" s="2765"/>
      <c r="N200" s="2765"/>
      <c r="O200" s="2765"/>
      <c r="P200" s="2765"/>
      <c r="Q200" s="2766"/>
      <c r="R200" s="2764">
        <f>'1_入力シート【基本情報】'!$AH146</f>
        <v>0</v>
      </c>
      <c r="S200" s="2765"/>
      <c r="T200" s="2765"/>
      <c r="U200" s="2765"/>
      <c r="V200" s="2765"/>
      <c r="W200" s="2765"/>
      <c r="X200" s="2765"/>
      <c r="Y200" s="2765"/>
      <c r="Z200" s="2765"/>
      <c r="AA200" s="2765"/>
      <c r="AB200" s="2766"/>
      <c r="AC200" s="2767" t="str">
        <f>IF(AND('1_入力シート【基本情報】'!EI146&gt;0,'1_入力シート【基本情報】'!ET146&lt;&gt;1),"令和"&amp;'1_入力シート【基本情報】'!AZ146&amp;"年"&amp;'1_入力シート【基本情報】'!BC146&amp;"月",IF('1_入力シート【基本情報】'!ET146=1,"予定なし",""))</f>
        <v/>
      </c>
      <c r="AD200" s="2768"/>
      <c r="AE200" s="2768"/>
      <c r="AF200" s="2768"/>
      <c r="AG200" s="2768"/>
      <c r="AH200" s="2769"/>
      <c r="AI200" s="2764">
        <f>'1_入力シート【基本情報】'!BF146</f>
        <v>0</v>
      </c>
      <c r="AJ200" s="2765"/>
      <c r="AK200" s="2765"/>
      <c r="AL200" s="2765"/>
      <c r="AM200" s="2765"/>
      <c r="AN200" s="2765"/>
      <c r="AO200" s="2765"/>
      <c r="AP200" s="2765"/>
      <c r="AQ200" s="2765"/>
      <c r="AR200" s="2765"/>
      <c r="AS200" s="2766"/>
      <c r="BG200" s="1196"/>
      <c r="BH200" s="1196"/>
      <c r="BI200" s="1196"/>
      <c r="BJ200" s="1196"/>
      <c r="BK200" s="1196"/>
    </row>
    <row r="201" spans="1:73" ht="41.25" customHeight="1" x14ac:dyDescent="0.15">
      <c r="A201" s="1235"/>
      <c r="B201" s="2761" t="str">
        <f>IF('1_入力シート【基本情報】'!EH147&gt;0,'1_入力シート【基本情報】'!M147&amp;'1_入力シート【基本情報】'!P147&amp;"年"&amp;'1_入力シート【基本情報】'!S147&amp;"月","")</f>
        <v/>
      </c>
      <c r="C201" s="2762"/>
      <c r="D201" s="2762"/>
      <c r="E201" s="2762"/>
      <c r="F201" s="2762"/>
      <c r="G201" s="2763"/>
      <c r="H201" s="2764">
        <f>'1_入力シート【基本情報】'!$V147</f>
        <v>0</v>
      </c>
      <c r="I201" s="2765"/>
      <c r="J201" s="2765"/>
      <c r="K201" s="2765"/>
      <c r="L201" s="2765"/>
      <c r="M201" s="2765"/>
      <c r="N201" s="2765"/>
      <c r="O201" s="2765"/>
      <c r="P201" s="2765"/>
      <c r="Q201" s="2766"/>
      <c r="R201" s="2764">
        <f>'1_入力シート【基本情報】'!$AH147</f>
        <v>0</v>
      </c>
      <c r="S201" s="2765"/>
      <c r="T201" s="2765"/>
      <c r="U201" s="2765"/>
      <c r="V201" s="2765"/>
      <c r="W201" s="2765"/>
      <c r="X201" s="2765"/>
      <c r="Y201" s="2765"/>
      <c r="Z201" s="2765"/>
      <c r="AA201" s="2765"/>
      <c r="AB201" s="2766"/>
      <c r="AC201" s="2767" t="str">
        <f>IF(AND('1_入力シート【基本情報】'!EI147&gt;0,'1_入力シート【基本情報】'!ET147&lt;&gt;1),"令和"&amp;'1_入力シート【基本情報】'!AZ147&amp;"年"&amp;'1_入力シート【基本情報】'!BC147&amp;"月",IF('1_入力シート【基本情報】'!ET147=1,"予定なし",""))</f>
        <v/>
      </c>
      <c r="AD201" s="2768"/>
      <c r="AE201" s="2768"/>
      <c r="AF201" s="2768"/>
      <c r="AG201" s="2768"/>
      <c r="AH201" s="2769"/>
      <c r="AI201" s="2764">
        <f>'1_入力シート【基本情報】'!BF147</f>
        <v>0</v>
      </c>
      <c r="AJ201" s="2765"/>
      <c r="AK201" s="2765"/>
      <c r="AL201" s="2765"/>
      <c r="AM201" s="2765"/>
      <c r="AN201" s="2765"/>
      <c r="AO201" s="2765"/>
      <c r="AP201" s="2765"/>
      <c r="AQ201" s="2765"/>
      <c r="AR201" s="2765"/>
      <c r="AS201" s="2766"/>
    </row>
    <row r="202" spans="1:73" ht="41.25" customHeight="1" x14ac:dyDescent="0.15">
      <c r="A202" s="1235"/>
      <c r="B202" s="2761" t="str">
        <f>IF('1_入力シート【基本情報】'!EH148&gt;0,'1_入力シート【基本情報】'!M148&amp;'1_入力シート【基本情報】'!P148&amp;"年"&amp;'1_入力シート【基本情報】'!S148&amp;"月","")</f>
        <v/>
      </c>
      <c r="C202" s="2762"/>
      <c r="D202" s="2762"/>
      <c r="E202" s="2762"/>
      <c r="F202" s="2762"/>
      <c r="G202" s="2763"/>
      <c r="H202" s="2764">
        <f>'1_入力シート【基本情報】'!$V148</f>
        <v>0</v>
      </c>
      <c r="I202" s="2765"/>
      <c r="J202" s="2765"/>
      <c r="K202" s="2765"/>
      <c r="L202" s="2765"/>
      <c r="M202" s="2765"/>
      <c r="N202" s="2765"/>
      <c r="O202" s="2765"/>
      <c r="P202" s="2765"/>
      <c r="Q202" s="2766"/>
      <c r="R202" s="2764">
        <f>'1_入力シート【基本情報】'!$AH148</f>
        <v>0</v>
      </c>
      <c r="S202" s="2765"/>
      <c r="T202" s="2765"/>
      <c r="U202" s="2765"/>
      <c r="V202" s="2765"/>
      <c r="W202" s="2765"/>
      <c r="X202" s="2765"/>
      <c r="Y202" s="2765"/>
      <c r="Z202" s="2765"/>
      <c r="AA202" s="2765"/>
      <c r="AB202" s="2766"/>
      <c r="AC202" s="2767" t="str">
        <f>IF(AND('1_入力シート【基本情報】'!EI148&gt;0,'1_入力シート【基本情報】'!ET148&lt;&gt;1),"令和"&amp;'1_入力シート【基本情報】'!AZ148&amp;"年"&amp;'1_入力シート【基本情報】'!BC148&amp;"月",IF('1_入力シート【基本情報】'!ET148=1,"予定なし",""))</f>
        <v/>
      </c>
      <c r="AD202" s="2768"/>
      <c r="AE202" s="2768"/>
      <c r="AF202" s="2768"/>
      <c r="AG202" s="2768"/>
      <c r="AH202" s="2769"/>
      <c r="AI202" s="2764">
        <f>'1_入力シート【基本情報】'!BF148</f>
        <v>0</v>
      </c>
      <c r="AJ202" s="2765"/>
      <c r="AK202" s="2765"/>
      <c r="AL202" s="2765"/>
      <c r="AM202" s="2765"/>
      <c r="AN202" s="2765"/>
      <c r="AO202" s="2765"/>
      <c r="AP202" s="2765"/>
      <c r="AQ202" s="2765"/>
      <c r="AR202" s="2765"/>
      <c r="AS202" s="2766"/>
    </row>
    <row r="203" spans="1:73" ht="48" customHeight="1" x14ac:dyDescent="0.15">
      <c r="A203" s="1235"/>
      <c r="B203" s="2761" t="str">
        <f>IF('1_入力シート【基本情報】'!EH149&gt;0,'1_入力シート【基本情報】'!M149&amp;'1_入力シート【基本情報】'!P149&amp;"年"&amp;'1_入力シート【基本情報】'!S149&amp;"月","")</f>
        <v/>
      </c>
      <c r="C203" s="2762"/>
      <c r="D203" s="2762"/>
      <c r="E203" s="2762"/>
      <c r="F203" s="2762"/>
      <c r="G203" s="2763"/>
      <c r="H203" s="2764">
        <f>'1_入力シート【基本情報】'!$V149</f>
        <v>0</v>
      </c>
      <c r="I203" s="2765"/>
      <c r="J203" s="2765"/>
      <c r="K203" s="2765"/>
      <c r="L203" s="2765"/>
      <c r="M203" s="2765"/>
      <c r="N203" s="2765"/>
      <c r="O203" s="2765"/>
      <c r="P203" s="2765"/>
      <c r="Q203" s="2766"/>
      <c r="R203" s="2764">
        <f>'1_入力シート【基本情報】'!$AH149</f>
        <v>0</v>
      </c>
      <c r="S203" s="2765"/>
      <c r="T203" s="2765"/>
      <c r="U203" s="2765"/>
      <c r="V203" s="2765"/>
      <c r="W203" s="2765"/>
      <c r="X203" s="2765"/>
      <c r="Y203" s="2765"/>
      <c r="Z203" s="2765"/>
      <c r="AA203" s="2765"/>
      <c r="AB203" s="2766"/>
      <c r="AC203" s="2767" t="str">
        <f>IF(AND('1_入力シート【基本情報】'!EI149&gt;0,'1_入力シート【基本情報】'!ET149&lt;&gt;1),"令和"&amp;'1_入力シート【基本情報】'!AZ149&amp;"年"&amp;'1_入力シート【基本情報】'!BC149&amp;"月",IF('1_入力シート【基本情報】'!ET149=1,"予定なし",""))</f>
        <v/>
      </c>
      <c r="AD203" s="2768"/>
      <c r="AE203" s="2768"/>
      <c r="AF203" s="2768"/>
      <c r="AG203" s="2768"/>
      <c r="AH203" s="2769"/>
      <c r="AI203" s="2764">
        <f>'1_入力シート【基本情報】'!BF149</f>
        <v>0</v>
      </c>
      <c r="AJ203" s="2765"/>
      <c r="AK203" s="2765"/>
      <c r="AL203" s="2765"/>
      <c r="AM203" s="2765"/>
      <c r="AN203" s="2765"/>
      <c r="AO203" s="2765"/>
      <c r="AP203" s="2765"/>
      <c r="AQ203" s="2765"/>
      <c r="AR203" s="2765"/>
      <c r="AS203" s="2766"/>
    </row>
    <row r="204" spans="1:73" ht="48" hidden="1" customHeight="1" x14ac:dyDescent="0.15">
      <c r="A204" s="1235"/>
      <c r="B204" s="2770"/>
      <c r="C204" s="2770"/>
      <c r="D204" s="2770"/>
      <c r="E204" s="2770"/>
      <c r="F204" s="2770"/>
      <c r="G204" s="2770"/>
      <c r="H204" s="2771"/>
      <c r="I204" s="2771"/>
      <c r="J204" s="2771"/>
      <c r="K204" s="2771"/>
      <c r="L204" s="2771"/>
      <c r="M204" s="2771"/>
      <c r="N204" s="2771"/>
      <c r="O204" s="2771"/>
      <c r="P204" s="2771"/>
      <c r="Q204" s="2771"/>
      <c r="R204" s="2771"/>
      <c r="S204" s="2771"/>
      <c r="T204" s="2771"/>
      <c r="U204" s="2771"/>
      <c r="V204" s="2771"/>
      <c r="W204" s="2771"/>
      <c r="X204" s="2771"/>
      <c r="Y204" s="2771"/>
      <c r="Z204" s="2771"/>
      <c r="AA204" s="2771"/>
      <c r="AB204" s="2771"/>
      <c r="AC204" s="2767" t="str">
        <f>IF('1_入力シート【基本情報】'!EI150&gt;0,"令和"&amp;'1_入力シート【基本情報】'!AZ150&amp;"年"&amp;'1_入力シート【基本情報】'!BC150&amp;"月","")</f>
        <v/>
      </c>
      <c r="AD204" s="2768"/>
      <c r="AE204" s="2768"/>
      <c r="AF204" s="2768"/>
      <c r="AG204" s="2768"/>
      <c r="AH204" s="2769"/>
      <c r="AI204" s="2771"/>
      <c r="AJ204" s="2771"/>
      <c r="AK204" s="2771"/>
      <c r="AL204" s="2771"/>
      <c r="AM204" s="2771"/>
      <c r="AN204" s="2771"/>
      <c r="AO204" s="2771"/>
      <c r="AP204" s="2771"/>
      <c r="AQ204" s="2771"/>
      <c r="AR204" s="2771"/>
      <c r="AS204" s="2771"/>
    </row>
    <row r="205" spans="1:73" ht="48" hidden="1" customHeight="1" x14ac:dyDescent="0.15">
      <c r="A205" s="1235"/>
      <c r="B205" s="2770"/>
      <c r="C205" s="2770"/>
      <c r="D205" s="2770"/>
      <c r="E205" s="2770"/>
      <c r="F205" s="2770"/>
      <c r="G205" s="2770"/>
      <c r="H205" s="2771"/>
      <c r="I205" s="2771"/>
      <c r="J205" s="2771"/>
      <c r="K205" s="2771"/>
      <c r="L205" s="2771"/>
      <c r="M205" s="2771"/>
      <c r="N205" s="2771"/>
      <c r="O205" s="2771"/>
      <c r="P205" s="2771"/>
      <c r="Q205" s="2771"/>
      <c r="R205" s="2771"/>
      <c r="S205" s="2771"/>
      <c r="T205" s="2771"/>
      <c r="U205" s="2771"/>
      <c r="V205" s="2771"/>
      <c r="W205" s="2771"/>
      <c r="X205" s="2771"/>
      <c r="Y205" s="2771"/>
      <c r="Z205" s="2771"/>
      <c r="AA205" s="2771"/>
      <c r="AB205" s="2771"/>
      <c r="AC205" s="2767" t="str">
        <f>IF('1_入力シート【基本情報】'!EI151&gt;0,"令和"&amp;'1_入力シート【基本情報】'!AZ151&amp;"年"&amp;'1_入力シート【基本情報】'!BC151&amp;"月","")</f>
        <v/>
      </c>
      <c r="AD205" s="2768"/>
      <c r="AE205" s="2768"/>
      <c r="AF205" s="2768"/>
      <c r="AG205" s="2768"/>
      <c r="AH205" s="2769"/>
      <c r="AI205" s="2771"/>
      <c r="AJ205" s="2771"/>
      <c r="AK205" s="2771"/>
      <c r="AL205" s="2771"/>
      <c r="AM205" s="2771"/>
      <c r="AN205" s="2771"/>
      <c r="AO205" s="2771"/>
      <c r="AP205" s="2771"/>
      <c r="AQ205" s="2771"/>
      <c r="AR205" s="2771"/>
      <c r="AS205" s="2771"/>
    </row>
    <row r="206" spans="1:73" ht="16.5" hidden="1" customHeight="1" x14ac:dyDescent="0.15">
      <c r="A206" s="1235"/>
      <c r="B206" s="2770"/>
      <c r="C206" s="2770"/>
      <c r="D206" s="2770"/>
      <c r="E206" s="2770"/>
      <c r="F206" s="2770"/>
      <c r="G206" s="2770"/>
      <c r="H206" s="2771"/>
      <c r="I206" s="2771"/>
      <c r="J206" s="2771"/>
      <c r="K206" s="2771"/>
      <c r="L206" s="2771"/>
      <c r="M206" s="2771"/>
      <c r="N206" s="2771"/>
      <c r="O206" s="2771"/>
      <c r="P206" s="2771"/>
      <c r="Q206" s="2771"/>
      <c r="R206" s="2771"/>
      <c r="S206" s="2771"/>
      <c r="T206" s="2771"/>
      <c r="U206" s="2771"/>
      <c r="V206" s="2771"/>
      <c r="W206" s="2771"/>
      <c r="X206" s="2771"/>
      <c r="Y206" s="2771"/>
      <c r="Z206" s="2771"/>
      <c r="AA206" s="2771"/>
      <c r="AB206" s="2771"/>
      <c r="AC206" s="2767" t="str">
        <f>IF('1_入力シート【基本情報】'!EI152&gt;0,"令和"&amp;'1_入力シート【基本情報】'!AZ152&amp;"年"&amp;'1_入力シート【基本情報】'!BC152&amp;"月","")</f>
        <v/>
      </c>
      <c r="AD206" s="2768"/>
      <c r="AE206" s="2768"/>
      <c r="AF206" s="2768"/>
      <c r="AG206" s="2768"/>
      <c r="AH206" s="2769"/>
      <c r="AI206" s="2771"/>
      <c r="AJ206" s="2771"/>
      <c r="AK206" s="2771"/>
      <c r="AL206" s="2771"/>
      <c r="AM206" s="2771"/>
      <c r="AN206" s="2771"/>
      <c r="AO206" s="2771"/>
      <c r="AP206" s="2771"/>
      <c r="AQ206" s="2771"/>
      <c r="AR206" s="2771"/>
      <c r="AS206" s="2771"/>
    </row>
    <row r="207" spans="1:73" ht="15.75" hidden="1" customHeight="1" x14ac:dyDescent="0.15">
      <c r="A207" s="1235"/>
      <c r="B207" s="2770"/>
      <c r="C207" s="2770"/>
      <c r="D207" s="2770"/>
      <c r="E207" s="2770"/>
      <c r="F207" s="2770"/>
      <c r="G207" s="2770"/>
      <c r="H207" s="2771"/>
      <c r="I207" s="2771"/>
      <c r="J207" s="2771"/>
      <c r="K207" s="2771"/>
      <c r="L207" s="2771"/>
      <c r="M207" s="2771"/>
      <c r="N207" s="2771"/>
      <c r="O207" s="2771"/>
      <c r="P207" s="2771"/>
      <c r="Q207" s="2771"/>
      <c r="R207" s="2771"/>
      <c r="S207" s="2771"/>
      <c r="T207" s="2771"/>
      <c r="U207" s="2771"/>
      <c r="V207" s="2771"/>
      <c r="W207" s="2771"/>
      <c r="X207" s="2771"/>
      <c r="Y207" s="2771"/>
      <c r="Z207" s="2771"/>
      <c r="AA207" s="2771"/>
      <c r="AB207" s="2771"/>
      <c r="AC207" s="2767" t="str">
        <f>IF('1_入力シート【基本情報】'!EI153&gt;0,"令和"&amp;'1_入力シート【基本情報】'!AZ153&amp;"年"&amp;'1_入力シート【基本情報】'!BC153&amp;"月","")</f>
        <v/>
      </c>
      <c r="AD207" s="2768"/>
      <c r="AE207" s="2768"/>
      <c r="AF207" s="2768"/>
      <c r="AG207" s="2768"/>
      <c r="AH207" s="2769"/>
      <c r="AI207" s="2771"/>
      <c r="AJ207" s="2771"/>
      <c r="AK207" s="2771"/>
      <c r="AL207" s="2771"/>
      <c r="AM207" s="2771"/>
      <c r="AN207" s="2771"/>
      <c r="AO207" s="2771"/>
      <c r="AP207" s="2771"/>
      <c r="AQ207" s="2771"/>
      <c r="AR207" s="2771"/>
      <c r="AS207" s="2771"/>
    </row>
    <row r="208" spans="1:73" ht="15.75" hidden="1" customHeight="1" x14ac:dyDescent="0.15">
      <c r="A208" s="1235"/>
      <c r="B208" s="2770"/>
      <c r="C208" s="2770"/>
      <c r="D208" s="2770"/>
      <c r="E208" s="2770"/>
      <c r="F208" s="2770"/>
      <c r="G208" s="2770"/>
      <c r="H208" s="2771"/>
      <c r="I208" s="2771"/>
      <c r="J208" s="2771"/>
      <c r="K208" s="2771"/>
      <c r="L208" s="2771"/>
      <c r="M208" s="2771"/>
      <c r="N208" s="2771"/>
      <c r="O208" s="2771"/>
      <c r="P208" s="2771"/>
      <c r="Q208" s="2771"/>
      <c r="R208" s="2771"/>
      <c r="S208" s="2771"/>
      <c r="T208" s="2771"/>
      <c r="U208" s="2771"/>
      <c r="V208" s="2771"/>
      <c r="W208" s="2771"/>
      <c r="X208" s="2771"/>
      <c r="Y208" s="2771"/>
      <c r="Z208" s="2771"/>
      <c r="AA208" s="2771"/>
      <c r="AB208" s="2771"/>
      <c r="AC208" s="2767" t="str">
        <f>IF('1_入力シート【基本情報】'!EI154&gt;0,"令和"&amp;'1_入力シート【基本情報】'!AZ154&amp;"年"&amp;'1_入力シート【基本情報】'!BC154&amp;"月","")</f>
        <v/>
      </c>
      <c r="AD208" s="2768"/>
      <c r="AE208" s="2768"/>
      <c r="AF208" s="2768"/>
      <c r="AG208" s="2768"/>
      <c r="AH208" s="2769"/>
      <c r="AI208" s="2771"/>
      <c r="AJ208" s="2771"/>
      <c r="AK208" s="2771"/>
      <c r="AL208" s="2771"/>
      <c r="AM208" s="2771"/>
      <c r="AN208" s="2771"/>
      <c r="AO208" s="2771"/>
      <c r="AP208" s="2771"/>
      <c r="AQ208" s="2771"/>
      <c r="AR208" s="2771"/>
      <c r="AS208" s="2771"/>
    </row>
    <row r="209" spans="1:73" ht="15.75" hidden="1" customHeight="1" x14ac:dyDescent="0.15">
      <c r="A209" s="1235"/>
      <c r="B209" s="2770"/>
      <c r="C209" s="2770"/>
      <c r="D209" s="2770"/>
      <c r="E209" s="2770"/>
      <c r="F209" s="2770"/>
      <c r="G209" s="2770"/>
      <c r="H209" s="2771"/>
      <c r="I209" s="2771"/>
      <c r="J209" s="2771"/>
      <c r="K209" s="2771"/>
      <c r="L209" s="2771"/>
      <c r="M209" s="2771"/>
      <c r="N209" s="2771"/>
      <c r="O209" s="2771"/>
      <c r="P209" s="2771"/>
      <c r="Q209" s="2771"/>
      <c r="R209" s="2771"/>
      <c r="S209" s="2771"/>
      <c r="T209" s="2771"/>
      <c r="U209" s="2771"/>
      <c r="V209" s="2771"/>
      <c r="W209" s="2771"/>
      <c r="X209" s="2771"/>
      <c r="Y209" s="2771"/>
      <c r="Z209" s="2771"/>
      <c r="AA209" s="2771"/>
      <c r="AB209" s="2771"/>
      <c r="AC209" s="2767" t="str">
        <f>IF('1_入力シート【基本情報】'!EI155&gt;0,"令和"&amp;'1_入力シート【基本情報】'!AZ155&amp;"年"&amp;'1_入力シート【基本情報】'!BC155&amp;"月","")</f>
        <v/>
      </c>
      <c r="AD209" s="2768"/>
      <c r="AE209" s="2768"/>
      <c r="AF209" s="2768"/>
      <c r="AG209" s="2768"/>
      <c r="AH209" s="2769"/>
      <c r="AI209" s="2771"/>
      <c r="AJ209" s="2771"/>
      <c r="AK209" s="2771"/>
      <c r="AL209" s="2771"/>
      <c r="AM209" s="2771"/>
      <c r="AN209" s="2771"/>
      <c r="AO209" s="2771"/>
      <c r="AP209" s="2771"/>
      <c r="AQ209" s="2771"/>
      <c r="AR209" s="2771"/>
      <c r="AS209" s="2771"/>
    </row>
    <row r="214" spans="1:73" s="1367" customFormat="1" ht="17.25" customHeight="1" x14ac:dyDescent="0.15">
      <c r="B214" s="1368" t="s">
        <v>118</v>
      </c>
      <c r="C214" s="1201"/>
      <c r="AU214" s="1369"/>
      <c r="AY214" s="1370"/>
      <c r="BM214" s="1189"/>
      <c r="BN214" s="1189"/>
      <c r="BO214" s="1189"/>
      <c r="BP214" s="1189"/>
      <c r="BQ214" s="1189"/>
      <c r="BR214" s="1189"/>
      <c r="BS214" s="1189"/>
      <c r="BT214" s="1240"/>
      <c r="BU214" s="1189"/>
    </row>
    <row r="215" spans="1:73" s="1367" customFormat="1" ht="17.25" customHeight="1" x14ac:dyDescent="0.15">
      <c r="B215" s="1371" t="s">
        <v>396</v>
      </c>
      <c r="C215" s="1201"/>
      <c r="AY215" s="1370"/>
      <c r="BM215" s="1189"/>
      <c r="BN215" s="1189"/>
      <c r="BO215" s="1189"/>
      <c r="BP215" s="1189"/>
      <c r="BQ215" s="1189"/>
      <c r="BR215" s="1189"/>
      <c r="BS215" s="1189"/>
      <c r="BT215" s="1240"/>
      <c r="BU215" s="1189"/>
    </row>
    <row r="216" spans="1:73" s="1367" customFormat="1" ht="17.25" customHeight="1" x14ac:dyDescent="0.15">
      <c r="B216" s="1201"/>
      <c r="C216" s="1372" t="s">
        <v>117</v>
      </c>
      <c r="D216" s="2772" t="s">
        <v>395</v>
      </c>
      <c r="E216" s="2772"/>
      <c r="F216" s="2772"/>
      <c r="G216" s="2772"/>
      <c r="H216" s="2772"/>
      <c r="I216" s="2772"/>
      <c r="J216" s="2772"/>
      <c r="K216" s="2772"/>
      <c r="L216" s="2772"/>
      <c r="M216" s="2772"/>
      <c r="N216" s="2772"/>
      <c r="O216" s="2772"/>
      <c r="P216" s="2772"/>
      <c r="Q216" s="2772"/>
      <c r="R216" s="2772"/>
      <c r="S216" s="2772"/>
      <c r="T216" s="2772"/>
      <c r="U216" s="2772"/>
      <c r="V216" s="2772"/>
      <c r="W216" s="2772"/>
      <c r="X216" s="2772"/>
      <c r="Y216" s="2772"/>
      <c r="Z216" s="2772"/>
      <c r="AA216" s="2772"/>
      <c r="AB216" s="2772"/>
      <c r="AC216" s="2772"/>
      <c r="AD216" s="2772"/>
      <c r="AE216" s="2772"/>
      <c r="AF216" s="2772"/>
      <c r="AG216" s="2772"/>
      <c r="AH216" s="2772"/>
      <c r="AI216" s="2772"/>
      <c r="AJ216" s="2772"/>
      <c r="AK216" s="2772"/>
      <c r="AL216" s="2772"/>
      <c r="AM216" s="2772"/>
      <c r="AN216" s="2772"/>
      <c r="AO216" s="2772"/>
      <c r="AP216" s="2772"/>
      <c r="AQ216" s="2772"/>
      <c r="AR216" s="2772"/>
      <c r="AS216" s="2772"/>
      <c r="AT216" s="2772"/>
      <c r="AY216" s="1370"/>
      <c r="BR216" s="1189"/>
      <c r="BT216" s="1240"/>
    </row>
    <row r="217" spans="1:73" s="1367" customFormat="1" ht="17.25" customHeight="1" x14ac:dyDescent="0.4">
      <c r="B217" s="1201"/>
      <c r="C217" s="1372" t="s">
        <v>115</v>
      </c>
      <c r="D217" s="2772" t="s">
        <v>394</v>
      </c>
      <c r="E217" s="2772"/>
      <c r="F217" s="2772"/>
      <c r="G217" s="2772"/>
      <c r="H217" s="2772"/>
      <c r="I217" s="2772"/>
      <c r="J217" s="2772"/>
      <c r="K217" s="2772"/>
      <c r="L217" s="2772"/>
      <c r="M217" s="2772"/>
      <c r="N217" s="2772"/>
      <c r="O217" s="2772"/>
      <c r="P217" s="2772"/>
      <c r="Q217" s="2772"/>
      <c r="R217" s="2772"/>
      <c r="S217" s="2772"/>
      <c r="T217" s="2772"/>
      <c r="U217" s="2772"/>
      <c r="V217" s="2772"/>
      <c r="W217" s="2772"/>
      <c r="X217" s="2772"/>
      <c r="Y217" s="2772"/>
      <c r="Z217" s="2772"/>
      <c r="AA217" s="2772"/>
      <c r="AB217" s="2772"/>
      <c r="AC217" s="2772"/>
      <c r="AD217" s="2772"/>
      <c r="AE217" s="2772"/>
      <c r="AF217" s="2772"/>
      <c r="AG217" s="2772"/>
      <c r="AH217" s="2772"/>
      <c r="AI217" s="2772"/>
      <c r="AJ217" s="2772"/>
      <c r="AK217" s="2772"/>
      <c r="AL217" s="2772"/>
      <c r="AM217" s="2772"/>
      <c r="AN217" s="2772"/>
      <c r="AO217" s="2772"/>
      <c r="AP217" s="2772"/>
      <c r="AQ217" s="2772"/>
      <c r="AR217" s="2772"/>
      <c r="AS217" s="2772"/>
      <c r="AT217" s="2772"/>
      <c r="AY217" s="1370"/>
      <c r="BT217" s="1240"/>
    </row>
    <row r="218" spans="1:73" s="1367" customFormat="1" ht="17.25" customHeight="1" x14ac:dyDescent="0.4">
      <c r="B218" s="1201"/>
      <c r="C218" s="1372" t="s">
        <v>114</v>
      </c>
      <c r="D218" s="2773" t="s">
        <v>393</v>
      </c>
      <c r="E218" s="2773"/>
      <c r="F218" s="2773"/>
      <c r="G218" s="2773"/>
      <c r="H218" s="2773"/>
      <c r="I218" s="2773"/>
      <c r="J218" s="2773"/>
      <c r="K218" s="2773"/>
      <c r="L218" s="2773"/>
      <c r="M218" s="2773"/>
      <c r="N218" s="2773"/>
      <c r="O218" s="2773"/>
      <c r="P218" s="2773"/>
      <c r="Q218" s="2773"/>
      <c r="R218" s="2773"/>
      <c r="S218" s="2773"/>
      <c r="T218" s="2773"/>
      <c r="U218" s="2773"/>
      <c r="V218" s="2773"/>
      <c r="W218" s="2773"/>
      <c r="X218" s="2773"/>
      <c r="Y218" s="2773"/>
      <c r="Z218" s="2773"/>
      <c r="AA218" s="2773"/>
      <c r="AB218" s="2773"/>
      <c r="AC218" s="2773"/>
      <c r="AD218" s="2773"/>
      <c r="AE218" s="2773"/>
      <c r="AF218" s="2773"/>
      <c r="AG218" s="2773"/>
      <c r="AH218" s="2773"/>
      <c r="AI218" s="2773"/>
      <c r="AJ218" s="2773"/>
      <c r="AK218" s="2773"/>
      <c r="AL218" s="2773"/>
      <c r="AM218" s="2773"/>
      <c r="AN218" s="2773"/>
      <c r="AO218" s="2773"/>
      <c r="AP218" s="2773"/>
      <c r="AQ218" s="2773"/>
      <c r="AR218" s="2773"/>
      <c r="AS218" s="2773"/>
      <c r="AT218" s="2773"/>
      <c r="AY218" s="1370"/>
      <c r="BT218" s="1240"/>
    </row>
    <row r="219" spans="1:73" s="1367" customFormat="1" ht="17.25" customHeight="1" x14ac:dyDescent="0.4">
      <c r="B219" s="1201"/>
      <c r="C219" s="1372"/>
      <c r="D219" s="2773" t="s">
        <v>392</v>
      </c>
      <c r="E219" s="2773"/>
      <c r="F219" s="2773"/>
      <c r="G219" s="2773"/>
      <c r="H219" s="2773"/>
      <c r="I219" s="2773"/>
      <c r="J219" s="2773"/>
      <c r="K219" s="2773"/>
      <c r="L219" s="2773"/>
      <c r="M219" s="2773"/>
      <c r="N219" s="2773"/>
      <c r="O219" s="2773"/>
      <c r="P219" s="2773"/>
      <c r="Q219" s="2773"/>
      <c r="R219" s="2773"/>
      <c r="S219" s="2773"/>
      <c r="T219" s="2773"/>
      <c r="U219" s="2773"/>
      <c r="V219" s="2773"/>
      <c r="W219" s="2773"/>
      <c r="X219" s="2773"/>
      <c r="Y219" s="2773"/>
      <c r="Z219" s="2773"/>
      <c r="AA219" s="2773"/>
      <c r="AB219" s="2773"/>
      <c r="AC219" s="2773"/>
      <c r="AD219" s="2773"/>
      <c r="AE219" s="2773"/>
      <c r="AF219" s="2773"/>
      <c r="AG219" s="2773"/>
      <c r="AH219" s="2773"/>
      <c r="AI219" s="2773"/>
      <c r="AJ219" s="2773"/>
      <c r="AK219" s="2773"/>
      <c r="AL219" s="2773"/>
      <c r="AM219" s="2773"/>
      <c r="AN219" s="2773"/>
      <c r="AO219" s="2773"/>
      <c r="AP219" s="2773"/>
      <c r="AQ219" s="2773"/>
      <c r="AR219" s="2773"/>
      <c r="AS219" s="2773"/>
      <c r="AT219" s="2773"/>
      <c r="AY219" s="1370"/>
      <c r="BT219" s="1240"/>
    </row>
    <row r="220" spans="1:73" s="1367" customFormat="1" ht="17.25" customHeight="1" x14ac:dyDescent="0.4">
      <c r="B220" s="1201" t="s">
        <v>391</v>
      </c>
      <c r="C220" s="1373"/>
      <c r="D220" s="1374"/>
      <c r="E220" s="1374"/>
      <c r="F220" s="1374"/>
      <c r="G220" s="1374"/>
      <c r="H220" s="1374"/>
      <c r="I220" s="1374"/>
      <c r="J220" s="1374"/>
      <c r="K220" s="1374"/>
      <c r="L220" s="1374"/>
      <c r="M220" s="1374"/>
      <c r="N220" s="1374"/>
      <c r="O220" s="1374"/>
      <c r="P220" s="1374"/>
      <c r="Q220" s="1374"/>
      <c r="R220" s="1374"/>
      <c r="S220" s="1374"/>
      <c r="T220" s="1374"/>
      <c r="U220" s="1374"/>
      <c r="V220" s="1374"/>
      <c r="W220" s="1374"/>
      <c r="X220" s="1374"/>
      <c r="Y220" s="1374"/>
      <c r="Z220" s="1374"/>
      <c r="AA220" s="1374"/>
      <c r="AB220" s="1374"/>
      <c r="AC220" s="1374"/>
      <c r="AD220" s="1374"/>
      <c r="AE220" s="1374"/>
      <c r="AF220" s="1374"/>
      <c r="AG220" s="1374"/>
      <c r="AH220" s="1374"/>
      <c r="AI220" s="1374"/>
      <c r="AJ220" s="1374"/>
      <c r="AK220" s="1374"/>
      <c r="AL220" s="1374"/>
      <c r="AM220" s="1374"/>
      <c r="AN220" s="1374"/>
      <c r="AO220" s="1374"/>
      <c r="AP220" s="1374"/>
      <c r="AQ220" s="1374"/>
      <c r="AR220" s="1374"/>
      <c r="AS220" s="1374"/>
      <c r="AT220" s="1374"/>
      <c r="AY220" s="1370"/>
      <c r="BT220" s="1240"/>
    </row>
    <row r="221" spans="1:73" s="1367" customFormat="1" ht="17.25" customHeight="1" x14ac:dyDescent="0.4">
      <c r="B221" s="1201"/>
      <c r="C221" s="1373" t="s">
        <v>117</v>
      </c>
      <c r="D221" s="2772" t="s">
        <v>390</v>
      </c>
      <c r="E221" s="2772"/>
      <c r="F221" s="2772"/>
      <c r="G221" s="2772"/>
      <c r="H221" s="2772"/>
      <c r="I221" s="2772"/>
      <c r="J221" s="2772"/>
      <c r="K221" s="2772"/>
      <c r="L221" s="2772"/>
      <c r="M221" s="2772"/>
      <c r="N221" s="2772"/>
      <c r="O221" s="2772"/>
      <c r="P221" s="2772"/>
      <c r="Q221" s="2772"/>
      <c r="R221" s="2772"/>
      <c r="S221" s="2772"/>
      <c r="T221" s="2772"/>
      <c r="U221" s="2772"/>
      <c r="V221" s="2772"/>
      <c r="W221" s="2772"/>
      <c r="X221" s="2772"/>
      <c r="Y221" s="2772"/>
      <c r="Z221" s="2772"/>
      <c r="AA221" s="2772"/>
      <c r="AB221" s="2772"/>
      <c r="AC221" s="2772"/>
      <c r="AD221" s="2772"/>
      <c r="AE221" s="2772"/>
      <c r="AF221" s="2772"/>
      <c r="AG221" s="2772"/>
      <c r="AH221" s="2772"/>
      <c r="AI221" s="2772"/>
      <c r="AJ221" s="2772"/>
      <c r="AK221" s="2772"/>
      <c r="AL221" s="2772"/>
      <c r="AM221" s="2772"/>
      <c r="AN221" s="2772"/>
      <c r="AO221" s="2772"/>
      <c r="AP221" s="2772"/>
      <c r="AQ221" s="2772"/>
      <c r="AR221" s="2772"/>
      <c r="AS221" s="2772"/>
      <c r="AT221" s="2772"/>
      <c r="AY221" s="1370"/>
      <c r="BT221" s="1240"/>
    </row>
    <row r="222" spans="1:73" s="1367" customFormat="1" ht="17.25" customHeight="1" x14ac:dyDescent="0.4">
      <c r="B222" s="1201"/>
      <c r="C222" s="1375" t="s">
        <v>115</v>
      </c>
      <c r="D222" s="2772" t="s">
        <v>389</v>
      </c>
      <c r="E222" s="2772"/>
      <c r="F222" s="2772"/>
      <c r="G222" s="2772"/>
      <c r="H222" s="2772"/>
      <c r="I222" s="2772"/>
      <c r="J222" s="2772"/>
      <c r="K222" s="2772"/>
      <c r="L222" s="2772"/>
      <c r="M222" s="2772"/>
      <c r="N222" s="2772"/>
      <c r="O222" s="2772"/>
      <c r="P222" s="2772"/>
      <c r="Q222" s="2772"/>
      <c r="R222" s="2772"/>
      <c r="S222" s="2772"/>
      <c r="T222" s="2772"/>
      <c r="U222" s="2772"/>
      <c r="V222" s="2772"/>
      <c r="W222" s="2772"/>
      <c r="X222" s="2772"/>
      <c r="Y222" s="2772"/>
      <c r="Z222" s="2772"/>
      <c r="AA222" s="2772"/>
      <c r="AB222" s="2772"/>
      <c r="AC222" s="2772"/>
      <c r="AD222" s="2772"/>
      <c r="AE222" s="2772"/>
      <c r="AF222" s="2772"/>
      <c r="AG222" s="2772"/>
      <c r="AH222" s="2772"/>
      <c r="AI222" s="2772"/>
      <c r="AJ222" s="2772"/>
      <c r="AK222" s="2772"/>
      <c r="AL222" s="2772"/>
      <c r="AM222" s="2772"/>
      <c r="AN222" s="2772"/>
      <c r="AO222" s="2772"/>
      <c r="AP222" s="2772"/>
      <c r="AQ222" s="2772"/>
      <c r="AR222" s="2772"/>
      <c r="AS222" s="2772"/>
      <c r="AT222" s="2772"/>
      <c r="AY222" s="1370"/>
      <c r="BT222" s="1240"/>
    </row>
    <row r="223" spans="1:73" s="1367" customFormat="1" ht="17.25" customHeight="1" x14ac:dyDescent="0.4">
      <c r="B223" s="1201"/>
      <c r="C223" s="1375"/>
      <c r="D223" s="2772" t="s">
        <v>388</v>
      </c>
      <c r="E223" s="2772"/>
      <c r="F223" s="2772"/>
      <c r="G223" s="2772"/>
      <c r="H223" s="2772"/>
      <c r="I223" s="2772"/>
      <c r="J223" s="2772"/>
      <c r="K223" s="2772"/>
      <c r="L223" s="2772"/>
      <c r="M223" s="2772"/>
      <c r="N223" s="2772"/>
      <c r="O223" s="2772"/>
      <c r="P223" s="2772"/>
      <c r="Q223" s="2772"/>
      <c r="R223" s="2772"/>
      <c r="S223" s="2772"/>
      <c r="T223" s="2772"/>
      <c r="U223" s="2772"/>
      <c r="V223" s="2772"/>
      <c r="W223" s="2772"/>
      <c r="X223" s="2772"/>
      <c r="Y223" s="2772"/>
      <c r="Z223" s="2772"/>
      <c r="AA223" s="2772"/>
      <c r="AB223" s="2772"/>
      <c r="AC223" s="2772"/>
      <c r="AD223" s="2772"/>
      <c r="AE223" s="2772"/>
      <c r="AF223" s="2772"/>
      <c r="AG223" s="2772"/>
      <c r="AH223" s="2772"/>
      <c r="AI223" s="2772"/>
      <c r="AJ223" s="2772"/>
      <c r="AK223" s="2772"/>
      <c r="AL223" s="2772"/>
      <c r="AM223" s="2772"/>
      <c r="AN223" s="2772"/>
      <c r="AO223" s="2772"/>
      <c r="AP223" s="2772"/>
      <c r="AQ223" s="2772"/>
      <c r="AR223" s="2772"/>
      <c r="AS223" s="2772"/>
      <c r="AT223" s="2772"/>
      <c r="AY223" s="1370"/>
      <c r="BT223" s="1240"/>
    </row>
    <row r="224" spans="1:73" s="1367" customFormat="1" ht="17.25" customHeight="1" x14ac:dyDescent="0.4">
      <c r="B224" s="1201"/>
      <c r="C224" s="1375" t="s">
        <v>114</v>
      </c>
      <c r="D224" s="2772" t="s">
        <v>387</v>
      </c>
      <c r="E224" s="2772"/>
      <c r="F224" s="2772"/>
      <c r="G224" s="2772"/>
      <c r="H224" s="2772"/>
      <c r="I224" s="2772"/>
      <c r="J224" s="2772"/>
      <c r="K224" s="2772"/>
      <c r="L224" s="2772"/>
      <c r="M224" s="2772"/>
      <c r="N224" s="2772"/>
      <c r="O224" s="2772"/>
      <c r="P224" s="2772"/>
      <c r="Q224" s="2772"/>
      <c r="R224" s="2772"/>
      <c r="S224" s="2772"/>
      <c r="T224" s="2772"/>
      <c r="U224" s="2772"/>
      <c r="V224" s="2772"/>
      <c r="W224" s="2772"/>
      <c r="X224" s="2772"/>
      <c r="Y224" s="2772"/>
      <c r="Z224" s="2772"/>
      <c r="AA224" s="2772"/>
      <c r="AB224" s="2772"/>
      <c r="AC224" s="2772"/>
      <c r="AD224" s="2772"/>
      <c r="AE224" s="2772"/>
      <c r="AF224" s="2772"/>
      <c r="AG224" s="2772"/>
      <c r="AH224" s="2772"/>
      <c r="AI224" s="2772"/>
      <c r="AJ224" s="2772"/>
      <c r="AK224" s="2772"/>
      <c r="AL224" s="2772"/>
      <c r="AM224" s="2772"/>
      <c r="AN224" s="2772"/>
      <c r="AO224" s="2772"/>
      <c r="AP224" s="2772"/>
      <c r="AQ224" s="2772"/>
      <c r="AR224" s="2772"/>
      <c r="AS224" s="2772"/>
      <c r="AT224" s="2772"/>
      <c r="AY224" s="1370"/>
      <c r="BT224" s="1240"/>
    </row>
    <row r="225" spans="2:72" s="1367" customFormat="1" ht="17.25" customHeight="1" x14ac:dyDescent="0.4">
      <c r="B225" s="1201"/>
      <c r="C225" s="1373"/>
      <c r="D225" s="2772" t="s">
        <v>386</v>
      </c>
      <c r="E225" s="2772"/>
      <c r="F225" s="2772"/>
      <c r="G225" s="2772"/>
      <c r="H225" s="2772"/>
      <c r="I225" s="2772"/>
      <c r="J225" s="2772"/>
      <c r="K225" s="2772"/>
      <c r="L225" s="2772"/>
      <c r="M225" s="2772"/>
      <c r="N225" s="2772"/>
      <c r="O225" s="2772"/>
      <c r="P225" s="2772"/>
      <c r="Q225" s="2772"/>
      <c r="R225" s="2772"/>
      <c r="S225" s="2772"/>
      <c r="T225" s="2772"/>
      <c r="U225" s="2772"/>
      <c r="V225" s="2772"/>
      <c r="W225" s="2772"/>
      <c r="X225" s="2772"/>
      <c r="Y225" s="2772"/>
      <c r="Z225" s="2772"/>
      <c r="AA225" s="2772"/>
      <c r="AB225" s="2772"/>
      <c r="AC225" s="2772"/>
      <c r="AD225" s="2772"/>
      <c r="AE225" s="2772"/>
      <c r="AF225" s="2772"/>
      <c r="AG225" s="2772"/>
      <c r="AH225" s="2772"/>
      <c r="AI225" s="2772"/>
      <c r="AJ225" s="2772"/>
      <c r="AK225" s="2772"/>
      <c r="AL225" s="2772"/>
      <c r="AM225" s="2772"/>
      <c r="AN225" s="2772"/>
      <c r="AO225" s="2772"/>
      <c r="AP225" s="2772"/>
      <c r="AQ225" s="2772"/>
      <c r="AR225" s="2772"/>
      <c r="AS225" s="2772"/>
      <c r="AT225" s="2772"/>
      <c r="AY225" s="1370"/>
      <c r="BT225" s="1240"/>
    </row>
    <row r="226" spans="2:72" s="1367" customFormat="1" ht="17.25" customHeight="1" x14ac:dyDescent="0.4">
      <c r="B226" s="1201"/>
      <c r="C226" s="1373"/>
      <c r="D226" s="2772" t="s">
        <v>385</v>
      </c>
      <c r="E226" s="2772"/>
      <c r="F226" s="2772"/>
      <c r="G226" s="2772"/>
      <c r="H226" s="2772"/>
      <c r="I226" s="2772"/>
      <c r="J226" s="2772"/>
      <c r="K226" s="2772"/>
      <c r="L226" s="2772"/>
      <c r="M226" s="2772"/>
      <c r="N226" s="2772"/>
      <c r="O226" s="2772"/>
      <c r="P226" s="2772"/>
      <c r="Q226" s="2772"/>
      <c r="R226" s="2772"/>
      <c r="S226" s="2772"/>
      <c r="T226" s="2772"/>
      <c r="U226" s="2772"/>
      <c r="V226" s="2772"/>
      <c r="W226" s="2772"/>
      <c r="X226" s="2772"/>
      <c r="Y226" s="2772"/>
      <c r="Z226" s="2772"/>
      <c r="AA226" s="2772"/>
      <c r="AB226" s="2772"/>
      <c r="AC226" s="2772"/>
      <c r="AD226" s="2772"/>
      <c r="AE226" s="2772"/>
      <c r="AF226" s="2772"/>
      <c r="AG226" s="2772"/>
      <c r="AH226" s="2772"/>
      <c r="AI226" s="2772"/>
      <c r="AJ226" s="2772"/>
      <c r="AK226" s="2772"/>
      <c r="AL226" s="2772"/>
      <c r="AM226" s="2772"/>
      <c r="AN226" s="2772"/>
      <c r="AO226" s="2772"/>
      <c r="AP226" s="2772"/>
      <c r="AQ226" s="2772"/>
      <c r="AR226" s="2772"/>
      <c r="AS226" s="2772"/>
      <c r="AT226" s="2772"/>
      <c r="AY226" s="1370"/>
      <c r="BT226" s="1240"/>
    </row>
    <row r="227" spans="2:72" s="1367" customFormat="1" ht="17.25" customHeight="1" x14ac:dyDescent="0.4">
      <c r="B227" s="1201"/>
      <c r="C227" s="1373"/>
      <c r="D227" s="2772" t="s">
        <v>384</v>
      </c>
      <c r="E227" s="2772"/>
      <c r="F227" s="2772"/>
      <c r="G227" s="2772"/>
      <c r="H227" s="2772"/>
      <c r="I227" s="2772"/>
      <c r="J227" s="2772"/>
      <c r="K227" s="2772"/>
      <c r="L227" s="2772"/>
      <c r="M227" s="2772"/>
      <c r="N227" s="2772"/>
      <c r="O227" s="2772"/>
      <c r="P227" s="2772"/>
      <c r="Q227" s="2772"/>
      <c r="R227" s="2772"/>
      <c r="S227" s="2772"/>
      <c r="T227" s="2772"/>
      <c r="U227" s="2772"/>
      <c r="V227" s="2772"/>
      <c r="W227" s="2772"/>
      <c r="X227" s="2772"/>
      <c r="Y227" s="2772"/>
      <c r="Z227" s="2772"/>
      <c r="AA227" s="2772"/>
      <c r="AB227" s="2772"/>
      <c r="AC227" s="2772"/>
      <c r="AD227" s="2772"/>
      <c r="AE227" s="2772"/>
      <c r="AF227" s="2772"/>
      <c r="AG227" s="2772"/>
      <c r="AH227" s="2772"/>
      <c r="AI227" s="2772"/>
      <c r="AJ227" s="2772"/>
      <c r="AK227" s="2772"/>
      <c r="AL227" s="2772"/>
      <c r="AM227" s="2772"/>
      <c r="AN227" s="2772"/>
      <c r="AO227" s="2772"/>
      <c r="AP227" s="2772"/>
      <c r="AQ227" s="2772"/>
      <c r="AR227" s="2772"/>
      <c r="AS227" s="2772"/>
      <c r="AT227" s="2772"/>
      <c r="AY227" s="1370"/>
      <c r="BT227" s="1240"/>
    </row>
    <row r="228" spans="2:72" s="1367" customFormat="1" ht="17.25" customHeight="1" x14ac:dyDescent="0.4">
      <c r="B228" s="1201" t="s">
        <v>383</v>
      </c>
      <c r="C228" s="1373"/>
      <c r="D228" s="1374"/>
      <c r="E228" s="1374"/>
      <c r="F228" s="1374"/>
      <c r="G228" s="1374"/>
      <c r="H228" s="1374"/>
      <c r="I228" s="1374"/>
      <c r="J228" s="1374"/>
      <c r="K228" s="1374"/>
      <c r="L228" s="1374"/>
      <c r="M228" s="1374"/>
      <c r="N228" s="1374"/>
      <c r="O228" s="1374"/>
      <c r="P228" s="1374"/>
      <c r="Q228" s="1374"/>
      <c r="R228" s="1374"/>
      <c r="S228" s="1374"/>
      <c r="T228" s="1374"/>
      <c r="U228" s="1374"/>
      <c r="V228" s="1374"/>
      <c r="W228" s="1374"/>
      <c r="X228" s="1374"/>
      <c r="Y228" s="1374"/>
      <c r="Z228" s="1374"/>
      <c r="AA228" s="1374"/>
      <c r="AB228" s="1374"/>
      <c r="AC228" s="1374"/>
      <c r="AD228" s="1374"/>
      <c r="AE228" s="1374"/>
      <c r="AF228" s="1374"/>
      <c r="AG228" s="1374"/>
      <c r="AH228" s="1374"/>
      <c r="AI228" s="1374"/>
      <c r="AJ228" s="1374"/>
      <c r="AK228" s="1374"/>
      <c r="AL228" s="1374"/>
      <c r="AM228" s="1374"/>
      <c r="AN228" s="1374"/>
      <c r="AO228" s="1374"/>
      <c r="AP228" s="1374"/>
      <c r="AQ228" s="1374"/>
      <c r="AR228" s="1374"/>
      <c r="AS228" s="1374"/>
      <c r="AT228" s="1374"/>
      <c r="AY228" s="1370"/>
      <c r="BT228" s="1240"/>
    </row>
    <row r="229" spans="2:72" s="1367" customFormat="1" ht="17.25" customHeight="1" x14ac:dyDescent="0.4">
      <c r="B229" s="1201"/>
      <c r="C229" s="1375" t="s">
        <v>117</v>
      </c>
      <c r="D229" s="2772" t="s">
        <v>382</v>
      </c>
      <c r="E229" s="2772"/>
      <c r="F229" s="2772"/>
      <c r="G229" s="2772"/>
      <c r="H229" s="2772"/>
      <c r="I229" s="2772"/>
      <c r="J229" s="2772"/>
      <c r="K229" s="2772"/>
      <c r="L229" s="2772"/>
      <c r="M229" s="2772"/>
      <c r="N229" s="2772"/>
      <c r="O229" s="2772"/>
      <c r="P229" s="2772"/>
      <c r="Q229" s="2772"/>
      <c r="R229" s="2772"/>
      <c r="S229" s="2772"/>
      <c r="T229" s="2772"/>
      <c r="U229" s="2772"/>
      <c r="V229" s="2772"/>
      <c r="W229" s="2772"/>
      <c r="X229" s="2772"/>
      <c r="Y229" s="2772"/>
      <c r="Z229" s="2772"/>
      <c r="AA229" s="2772"/>
      <c r="AB229" s="2772"/>
      <c r="AC229" s="2772"/>
      <c r="AD229" s="2772"/>
      <c r="AE229" s="2772"/>
      <c r="AF229" s="2772"/>
      <c r="AG229" s="2772"/>
      <c r="AH229" s="2772"/>
      <c r="AI229" s="2772"/>
      <c r="AJ229" s="2772"/>
      <c r="AK229" s="2772"/>
      <c r="AL229" s="2772"/>
      <c r="AM229" s="2772"/>
      <c r="AN229" s="2772"/>
      <c r="AO229" s="2772"/>
      <c r="AP229" s="2772"/>
      <c r="AQ229" s="2772"/>
      <c r="AR229" s="2772"/>
      <c r="AS229" s="2772"/>
      <c r="AT229" s="2772"/>
      <c r="AY229" s="1370"/>
      <c r="BT229" s="1240"/>
    </row>
    <row r="230" spans="2:72" s="1367" customFormat="1" ht="17.25" customHeight="1" x14ac:dyDescent="0.4">
      <c r="B230" s="1201"/>
      <c r="C230" s="1375"/>
      <c r="D230" s="2772" t="s">
        <v>381</v>
      </c>
      <c r="E230" s="2772"/>
      <c r="F230" s="2772"/>
      <c r="G230" s="2772"/>
      <c r="H230" s="2772"/>
      <c r="I230" s="2772"/>
      <c r="J230" s="2772"/>
      <c r="K230" s="2772"/>
      <c r="L230" s="2772"/>
      <c r="M230" s="2772"/>
      <c r="N230" s="2772"/>
      <c r="O230" s="2772"/>
      <c r="P230" s="2772"/>
      <c r="Q230" s="2772"/>
      <c r="R230" s="2772"/>
      <c r="S230" s="2772"/>
      <c r="T230" s="2772"/>
      <c r="U230" s="2772"/>
      <c r="V230" s="2772"/>
      <c r="W230" s="2772"/>
      <c r="X230" s="2772"/>
      <c r="Y230" s="2772"/>
      <c r="Z230" s="2772"/>
      <c r="AA230" s="2772"/>
      <c r="AB230" s="2772"/>
      <c r="AC230" s="2772"/>
      <c r="AD230" s="2772"/>
      <c r="AE230" s="2772"/>
      <c r="AF230" s="2772"/>
      <c r="AG230" s="2772"/>
      <c r="AH230" s="2772"/>
      <c r="AI230" s="2772"/>
      <c r="AJ230" s="2772"/>
      <c r="AK230" s="2772"/>
      <c r="AL230" s="2772"/>
      <c r="AM230" s="2772"/>
      <c r="AN230" s="2772"/>
      <c r="AO230" s="2772"/>
      <c r="AP230" s="2772"/>
      <c r="AQ230" s="2772"/>
      <c r="AR230" s="2772"/>
      <c r="AS230" s="2772"/>
      <c r="AT230" s="2772"/>
      <c r="AY230" s="1370"/>
      <c r="BT230" s="1240"/>
    </row>
    <row r="231" spans="2:72" s="1367" customFormat="1" ht="17.25" customHeight="1" x14ac:dyDescent="0.4">
      <c r="B231" s="1201"/>
      <c r="C231" s="1375" t="s">
        <v>115</v>
      </c>
      <c r="D231" s="2772" t="s">
        <v>380</v>
      </c>
      <c r="E231" s="2772"/>
      <c r="F231" s="2772"/>
      <c r="G231" s="2772"/>
      <c r="H231" s="2772"/>
      <c r="I231" s="2772"/>
      <c r="J231" s="2772"/>
      <c r="K231" s="2772"/>
      <c r="L231" s="2772"/>
      <c r="M231" s="2772"/>
      <c r="N231" s="2772"/>
      <c r="O231" s="2772"/>
      <c r="P231" s="2772"/>
      <c r="Q231" s="2772"/>
      <c r="R231" s="2772"/>
      <c r="S231" s="2772"/>
      <c r="T231" s="2772"/>
      <c r="U231" s="2772"/>
      <c r="V231" s="2772"/>
      <c r="W231" s="2772"/>
      <c r="X231" s="2772"/>
      <c r="Y231" s="2772"/>
      <c r="Z231" s="2772"/>
      <c r="AA231" s="2772"/>
      <c r="AB231" s="2772"/>
      <c r="AC231" s="2772"/>
      <c r="AD231" s="2772"/>
      <c r="AE231" s="2772"/>
      <c r="AF231" s="2772"/>
      <c r="AG231" s="2772"/>
      <c r="AH231" s="2772"/>
      <c r="AI231" s="2772"/>
      <c r="AJ231" s="2772"/>
      <c r="AK231" s="2772"/>
      <c r="AL231" s="2772"/>
      <c r="AM231" s="2772"/>
      <c r="AN231" s="2772"/>
      <c r="AO231" s="2772"/>
      <c r="AP231" s="2772"/>
      <c r="AQ231" s="2772"/>
      <c r="AR231" s="2772"/>
      <c r="AS231" s="2772"/>
      <c r="AT231" s="2772"/>
      <c r="AY231" s="1370"/>
      <c r="BT231" s="1240"/>
    </row>
    <row r="232" spans="2:72" s="1367" customFormat="1" ht="17.25" customHeight="1" x14ac:dyDescent="0.4">
      <c r="B232" s="1201"/>
      <c r="C232" s="1375"/>
      <c r="D232" s="2772" t="s">
        <v>379</v>
      </c>
      <c r="E232" s="2772"/>
      <c r="F232" s="2772"/>
      <c r="G232" s="2772"/>
      <c r="H232" s="2772"/>
      <c r="I232" s="2772"/>
      <c r="J232" s="2772"/>
      <c r="K232" s="2772"/>
      <c r="L232" s="2772"/>
      <c r="M232" s="2772"/>
      <c r="N232" s="2772"/>
      <c r="O232" s="2772"/>
      <c r="P232" s="2772"/>
      <c r="Q232" s="2772"/>
      <c r="R232" s="2772"/>
      <c r="S232" s="2772"/>
      <c r="T232" s="2772"/>
      <c r="U232" s="2772"/>
      <c r="V232" s="2772"/>
      <c r="W232" s="2772"/>
      <c r="X232" s="2772"/>
      <c r="Y232" s="2772"/>
      <c r="Z232" s="2772"/>
      <c r="AA232" s="2772"/>
      <c r="AB232" s="2772"/>
      <c r="AC232" s="2772"/>
      <c r="AD232" s="2772"/>
      <c r="AE232" s="2772"/>
      <c r="AF232" s="2772"/>
      <c r="AG232" s="2772"/>
      <c r="AH232" s="2772"/>
      <c r="AI232" s="2772"/>
      <c r="AJ232" s="2772"/>
      <c r="AK232" s="2772"/>
      <c r="AL232" s="2772"/>
      <c r="AM232" s="2772"/>
      <c r="AN232" s="2772"/>
      <c r="AO232" s="2772"/>
      <c r="AP232" s="2772"/>
      <c r="AQ232" s="2772"/>
      <c r="AR232" s="2772"/>
      <c r="AS232" s="2772"/>
      <c r="AT232" s="2772"/>
      <c r="AY232" s="1370"/>
      <c r="BT232" s="1240"/>
    </row>
    <row r="233" spans="2:72" s="1367" customFormat="1" ht="17.25" customHeight="1" x14ac:dyDescent="0.4">
      <c r="B233" s="1201"/>
      <c r="C233" s="1375"/>
      <c r="D233" s="2772" t="s">
        <v>378</v>
      </c>
      <c r="E233" s="2772"/>
      <c r="F233" s="2772"/>
      <c r="G233" s="2772"/>
      <c r="H233" s="2772"/>
      <c r="I233" s="2772"/>
      <c r="J233" s="2772"/>
      <c r="K233" s="2772"/>
      <c r="L233" s="2772"/>
      <c r="M233" s="2772"/>
      <c r="N233" s="2772"/>
      <c r="O233" s="2772"/>
      <c r="P233" s="2772"/>
      <c r="Q233" s="2772"/>
      <c r="R233" s="2772"/>
      <c r="S233" s="2772"/>
      <c r="T233" s="2772"/>
      <c r="U233" s="2772"/>
      <c r="V233" s="2772"/>
      <c r="W233" s="2772"/>
      <c r="X233" s="2772"/>
      <c r="Y233" s="2772"/>
      <c r="Z233" s="2772"/>
      <c r="AA233" s="2772"/>
      <c r="AB233" s="2772"/>
      <c r="AC233" s="2772"/>
      <c r="AD233" s="2772"/>
      <c r="AE233" s="2772"/>
      <c r="AF233" s="2772"/>
      <c r="AG233" s="2772"/>
      <c r="AH233" s="2772"/>
      <c r="AI233" s="2772"/>
      <c r="AJ233" s="2772"/>
      <c r="AK233" s="2772"/>
      <c r="AL233" s="2772"/>
      <c r="AM233" s="2772"/>
      <c r="AN233" s="2772"/>
      <c r="AO233" s="2772"/>
      <c r="AP233" s="2772"/>
      <c r="AQ233" s="2772"/>
      <c r="AR233" s="2772"/>
      <c r="AS233" s="2772"/>
      <c r="AT233" s="2772"/>
      <c r="AY233" s="1370"/>
      <c r="BT233" s="1240"/>
    </row>
    <row r="234" spans="2:72" s="1367" customFormat="1" ht="17.25" customHeight="1" x14ac:dyDescent="0.4">
      <c r="B234" s="1201"/>
      <c r="C234" s="1373" t="s">
        <v>114</v>
      </c>
      <c r="D234" s="2772" t="s">
        <v>377</v>
      </c>
      <c r="E234" s="2772"/>
      <c r="F234" s="2772"/>
      <c r="G234" s="2772"/>
      <c r="H234" s="2772"/>
      <c r="I234" s="2772"/>
      <c r="J234" s="2772"/>
      <c r="K234" s="2772"/>
      <c r="L234" s="2772"/>
      <c r="M234" s="2772"/>
      <c r="N234" s="2772"/>
      <c r="O234" s="2772"/>
      <c r="P234" s="2772"/>
      <c r="Q234" s="2772"/>
      <c r="R234" s="2772"/>
      <c r="S234" s="2772"/>
      <c r="T234" s="2772"/>
      <c r="U234" s="2772"/>
      <c r="V234" s="2772"/>
      <c r="W234" s="2772"/>
      <c r="X234" s="2772"/>
      <c r="Y234" s="2772"/>
      <c r="Z234" s="2772"/>
      <c r="AA234" s="2772"/>
      <c r="AB234" s="2772"/>
      <c r="AC234" s="2772"/>
      <c r="AD234" s="2772"/>
      <c r="AE234" s="2772"/>
      <c r="AF234" s="2772"/>
      <c r="AG234" s="2772"/>
      <c r="AH234" s="2772"/>
      <c r="AI234" s="2772"/>
      <c r="AJ234" s="2772"/>
      <c r="AK234" s="2772"/>
      <c r="AL234" s="2772"/>
      <c r="AM234" s="2772"/>
      <c r="AN234" s="2772"/>
      <c r="AO234" s="2772"/>
      <c r="AP234" s="2772"/>
      <c r="AQ234" s="2772"/>
      <c r="AR234" s="2772"/>
      <c r="AS234" s="2772"/>
      <c r="AT234" s="2772"/>
      <c r="AY234" s="1370"/>
      <c r="BT234" s="1240"/>
    </row>
    <row r="235" spans="2:72" s="1367" customFormat="1" ht="17.25" customHeight="1" x14ac:dyDescent="0.4">
      <c r="B235" s="1201"/>
      <c r="C235" s="1375"/>
      <c r="D235" s="2772" t="s">
        <v>376</v>
      </c>
      <c r="E235" s="2772"/>
      <c r="F235" s="2772"/>
      <c r="G235" s="2772"/>
      <c r="H235" s="2772"/>
      <c r="I235" s="2772"/>
      <c r="J235" s="2772"/>
      <c r="K235" s="2772"/>
      <c r="L235" s="2772"/>
      <c r="M235" s="2772"/>
      <c r="N235" s="2772"/>
      <c r="O235" s="2772"/>
      <c r="P235" s="2772"/>
      <c r="Q235" s="2772"/>
      <c r="R235" s="2772"/>
      <c r="S235" s="2772"/>
      <c r="T235" s="2772"/>
      <c r="U235" s="2772"/>
      <c r="V235" s="2772"/>
      <c r="W235" s="2772"/>
      <c r="X235" s="2772"/>
      <c r="Y235" s="2772"/>
      <c r="Z235" s="2772"/>
      <c r="AA235" s="2772"/>
      <c r="AB235" s="2772"/>
      <c r="AC235" s="2772"/>
      <c r="AD235" s="2772"/>
      <c r="AE235" s="2772"/>
      <c r="AF235" s="2772"/>
      <c r="AG235" s="2772"/>
      <c r="AH235" s="2772"/>
      <c r="AI235" s="2772"/>
      <c r="AJ235" s="2772"/>
      <c r="AK235" s="2772"/>
      <c r="AL235" s="2772"/>
      <c r="AM235" s="2772"/>
      <c r="AN235" s="2772"/>
      <c r="AO235" s="2772"/>
      <c r="AP235" s="2772"/>
      <c r="AQ235" s="2772"/>
      <c r="AR235" s="2772"/>
      <c r="AS235" s="2772"/>
      <c r="AT235" s="2772"/>
      <c r="AY235" s="1370"/>
      <c r="BT235" s="1240"/>
    </row>
    <row r="236" spans="2:72" s="1367" customFormat="1" ht="17.25" customHeight="1" x14ac:dyDescent="0.4">
      <c r="B236" s="1201"/>
      <c r="C236" s="1373" t="s">
        <v>113</v>
      </c>
      <c r="D236" s="2772" t="s">
        <v>375</v>
      </c>
      <c r="E236" s="2772"/>
      <c r="F236" s="2772"/>
      <c r="G236" s="2772"/>
      <c r="H236" s="2772"/>
      <c r="I236" s="2772"/>
      <c r="J236" s="2772"/>
      <c r="K236" s="2772"/>
      <c r="L236" s="2772"/>
      <c r="M236" s="2772"/>
      <c r="N236" s="2772"/>
      <c r="O236" s="2772"/>
      <c r="P236" s="2772"/>
      <c r="Q236" s="2772"/>
      <c r="R236" s="2772"/>
      <c r="S236" s="2772"/>
      <c r="T236" s="2772"/>
      <c r="U236" s="2772"/>
      <c r="V236" s="2772"/>
      <c r="W236" s="2772"/>
      <c r="X236" s="2772"/>
      <c r="Y236" s="2772"/>
      <c r="Z236" s="2772"/>
      <c r="AA236" s="2772"/>
      <c r="AB236" s="2772"/>
      <c r="AC236" s="2772"/>
      <c r="AD236" s="2772"/>
      <c r="AE236" s="2772"/>
      <c r="AF236" s="2772"/>
      <c r="AG236" s="2772"/>
      <c r="AH236" s="2772"/>
      <c r="AI236" s="2772"/>
      <c r="AJ236" s="2772"/>
      <c r="AK236" s="2772"/>
      <c r="AL236" s="2772"/>
      <c r="AM236" s="2772"/>
      <c r="AN236" s="2772"/>
      <c r="AO236" s="2772"/>
      <c r="AP236" s="2772"/>
      <c r="AQ236" s="2772"/>
      <c r="AR236" s="2772"/>
      <c r="AS236" s="2772"/>
      <c r="AT236" s="2772"/>
      <c r="AY236" s="1370"/>
      <c r="BT236" s="1240"/>
    </row>
    <row r="237" spans="2:72" s="1367" customFormat="1" ht="17.25" customHeight="1" x14ac:dyDescent="0.4">
      <c r="B237" s="1201"/>
      <c r="C237" s="1375"/>
      <c r="D237" s="2772" t="s">
        <v>374</v>
      </c>
      <c r="E237" s="2772"/>
      <c r="F237" s="2772"/>
      <c r="G237" s="2772"/>
      <c r="H237" s="2772"/>
      <c r="I237" s="2772"/>
      <c r="J237" s="2772"/>
      <c r="K237" s="2772"/>
      <c r="L237" s="2772"/>
      <c r="M237" s="2772"/>
      <c r="N237" s="2772"/>
      <c r="O237" s="2772"/>
      <c r="P237" s="2772"/>
      <c r="Q237" s="2772"/>
      <c r="R237" s="2772"/>
      <c r="S237" s="2772"/>
      <c r="T237" s="2772"/>
      <c r="U237" s="2772"/>
      <c r="V237" s="2772"/>
      <c r="W237" s="2772"/>
      <c r="X237" s="2772"/>
      <c r="Y237" s="2772"/>
      <c r="Z237" s="2772"/>
      <c r="AA237" s="2772"/>
      <c r="AB237" s="2772"/>
      <c r="AC237" s="2772"/>
      <c r="AD237" s="2772"/>
      <c r="AE237" s="2772"/>
      <c r="AF237" s="2772"/>
      <c r="AG237" s="2772"/>
      <c r="AH237" s="2772"/>
      <c r="AI237" s="2772"/>
      <c r="AJ237" s="2772"/>
      <c r="AK237" s="2772"/>
      <c r="AL237" s="2772"/>
      <c r="AM237" s="2772"/>
      <c r="AN237" s="2772"/>
      <c r="AO237" s="2772"/>
      <c r="AP237" s="2772"/>
      <c r="AQ237" s="2772"/>
      <c r="AR237" s="2772"/>
      <c r="AS237" s="2772"/>
      <c r="AT237" s="2772"/>
      <c r="AY237" s="1370"/>
      <c r="BT237" s="1240"/>
    </row>
    <row r="238" spans="2:72" s="1367" customFormat="1" ht="17.25" customHeight="1" x14ac:dyDescent="0.4">
      <c r="B238" s="1201"/>
      <c r="C238" s="1375" t="s">
        <v>112</v>
      </c>
      <c r="D238" s="2772" t="s">
        <v>373</v>
      </c>
      <c r="E238" s="2772"/>
      <c r="F238" s="2772"/>
      <c r="G238" s="2772"/>
      <c r="H238" s="2772"/>
      <c r="I238" s="2772"/>
      <c r="J238" s="2772"/>
      <c r="K238" s="2772"/>
      <c r="L238" s="2772"/>
      <c r="M238" s="2772"/>
      <c r="N238" s="2772"/>
      <c r="O238" s="2772"/>
      <c r="P238" s="2772"/>
      <c r="Q238" s="2772"/>
      <c r="R238" s="2772"/>
      <c r="S238" s="2772"/>
      <c r="T238" s="2772"/>
      <c r="U238" s="2772"/>
      <c r="V238" s="2772"/>
      <c r="W238" s="2772"/>
      <c r="X238" s="2772"/>
      <c r="Y238" s="2772"/>
      <c r="Z238" s="2772"/>
      <c r="AA238" s="2772"/>
      <c r="AB238" s="2772"/>
      <c r="AC238" s="2772"/>
      <c r="AD238" s="2772"/>
      <c r="AE238" s="2772"/>
      <c r="AF238" s="2772"/>
      <c r="AG238" s="2772"/>
      <c r="AH238" s="2772"/>
      <c r="AI238" s="2772"/>
      <c r="AJ238" s="2772"/>
      <c r="AK238" s="2772"/>
      <c r="AL238" s="2772"/>
      <c r="AM238" s="2772"/>
      <c r="AN238" s="2772"/>
      <c r="AO238" s="2772"/>
      <c r="AP238" s="2772"/>
      <c r="AQ238" s="2772"/>
      <c r="AR238" s="2772"/>
      <c r="AS238" s="2772"/>
      <c r="AT238" s="2772"/>
      <c r="AY238" s="1370"/>
      <c r="BT238" s="1240"/>
    </row>
    <row r="239" spans="2:72" s="1367" customFormat="1" ht="17.25" customHeight="1" x14ac:dyDescent="0.4">
      <c r="B239" s="1201"/>
      <c r="C239" s="1375"/>
      <c r="D239" s="2772" t="s">
        <v>345</v>
      </c>
      <c r="E239" s="2772"/>
      <c r="F239" s="2772"/>
      <c r="G239" s="2772"/>
      <c r="H239" s="2772"/>
      <c r="I239" s="2772"/>
      <c r="J239" s="2772"/>
      <c r="K239" s="2772"/>
      <c r="L239" s="2772"/>
      <c r="M239" s="2772"/>
      <c r="N239" s="2772"/>
      <c r="O239" s="2772"/>
      <c r="P239" s="2772"/>
      <c r="Q239" s="2772"/>
      <c r="R239" s="2772"/>
      <c r="S239" s="2772"/>
      <c r="T239" s="2772"/>
      <c r="U239" s="2772"/>
      <c r="V239" s="2772"/>
      <c r="W239" s="2772"/>
      <c r="X239" s="2772"/>
      <c r="Y239" s="2772"/>
      <c r="Z239" s="2772"/>
      <c r="AA239" s="2772"/>
      <c r="AB239" s="2772"/>
      <c r="AC239" s="2772"/>
      <c r="AD239" s="2772"/>
      <c r="AE239" s="2772"/>
      <c r="AF239" s="2772"/>
      <c r="AG239" s="2772"/>
      <c r="AH239" s="2772"/>
      <c r="AI239" s="2772"/>
      <c r="AJ239" s="2772"/>
      <c r="AK239" s="2772"/>
      <c r="AL239" s="2772"/>
      <c r="AM239" s="2772"/>
      <c r="AN239" s="2772"/>
      <c r="AO239" s="2772"/>
      <c r="AP239" s="2772"/>
      <c r="AQ239" s="2772"/>
      <c r="AR239" s="2772"/>
      <c r="AS239" s="2772"/>
      <c r="AT239" s="2772"/>
      <c r="AY239" s="1370"/>
      <c r="BT239" s="1240"/>
    </row>
    <row r="240" spans="2:72" s="1367" customFormat="1" ht="17.25" customHeight="1" x14ac:dyDescent="0.4">
      <c r="B240" s="1201"/>
      <c r="C240" s="1373" t="s">
        <v>111</v>
      </c>
      <c r="D240" s="2772" t="s">
        <v>372</v>
      </c>
      <c r="E240" s="2772"/>
      <c r="F240" s="2772"/>
      <c r="G240" s="2772"/>
      <c r="H240" s="2772"/>
      <c r="I240" s="2772"/>
      <c r="J240" s="2772"/>
      <c r="K240" s="2772"/>
      <c r="L240" s="2772"/>
      <c r="M240" s="2772"/>
      <c r="N240" s="2772"/>
      <c r="O240" s="2772"/>
      <c r="P240" s="2772"/>
      <c r="Q240" s="2772"/>
      <c r="R240" s="2772"/>
      <c r="S240" s="2772"/>
      <c r="T240" s="2772"/>
      <c r="U240" s="2772"/>
      <c r="V240" s="2772"/>
      <c r="W240" s="2772"/>
      <c r="X240" s="2772"/>
      <c r="Y240" s="2772"/>
      <c r="Z240" s="2772"/>
      <c r="AA240" s="2772"/>
      <c r="AB240" s="2772"/>
      <c r="AC240" s="2772"/>
      <c r="AD240" s="2772"/>
      <c r="AE240" s="2772"/>
      <c r="AF240" s="2772"/>
      <c r="AG240" s="2772"/>
      <c r="AH240" s="2772"/>
      <c r="AI240" s="2772"/>
      <c r="AJ240" s="2772"/>
      <c r="AK240" s="2772"/>
      <c r="AL240" s="2772"/>
      <c r="AM240" s="2772"/>
      <c r="AN240" s="2772"/>
      <c r="AO240" s="2772"/>
      <c r="AP240" s="2772"/>
      <c r="AQ240" s="2772"/>
      <c r="AR240" s="2772"/>
      <c r="AS240" s="2772"/>
      <c r="AT240" s="2772"/>
      <c r="AY240" s="1370"/>
      <c r="BT240" s="1240"/>
    </row>
    <row r="241" spans="1:72" s="1367" customFormat="1" ht="17.25" customHeight="1" x14ac:dyDescent="0.4">
      <c r="B241" s="1201"/>
      <c r="C241" s="1375"/>
      <c r="D241" s="2772" t="s">
        <v>371</v>
      </c>
      <c r="E241" s="2772"/>
      <c r="F241" s="2772"/>
      <c r="G241" s="2772"/>
      <c r="H241" s="2772"/>
      <c r="I241" s="2772"/>
      <c r="J241" s="2772"/>
      <c r="K241" s="2772"/>
      <c r="L241" s="2772"/>
      <c r="M241" s="2772"/>
      <c r="N241" s="2772"/>
      <c r="O241" s="2772"/>
      <c r="P241" s="2772"/>
      <c r="Q241" s="2772"/>
      <c r="R241" s="2772"/>
      <c r="S241" s="2772"/>
      <c r="T241" s="2772"/>
      <c r="U241" s="2772"/>
      <c r="V241" s="2772"/>
      <c r="W241" s="2772"/>
      <c r="X241" s="2772"/>
      <c r="Y241" s="2772"/>
      <c r="Z241" s="2772"/>
      <c r="AA241" s="2772"/>
      <c r="AB241" s="2772"/>
      <c r="AC241" s="2772"/>
      <c r="AD241" s="2772"/>
      <c r="AE241" s="2772"/>
      <c r="AF241" s="2772"/>
      <c r="AG241" s="2772"/>
      <c r="AH241" s="2772"/>
      <c r="AI241" s="2772"/>
      <c r="AJ241" s="2772"/>
      <c r="AK241" s="2772"/>
      <c r="AL241" s="2772"/>
      <c r="AM241" s="2772"/>
      <c r="AN241" s="2772"/>
      <c r="AO241" s="2772"/>
      <c r="AP241" s="2772"/>
      <c r="AQ241" s="2772"/>
      <c r="AR241" s="2772"/>
      <c r="AS241" s="2772"/>
      <c r="AT241" s="2772"/>
      <c r="AY241" s="1370"/>
      <c r="BT241" s="1240"/>
    </row>
    <row r="242" spans="1:72" s="1367" customFormat="1" ht="17.25" customHeight="1" x14ac:dyDescent="0.4">
      <c r="A242" s="1376"/>
      <c r="B242" s="1213"/>
      <c r="C242" s="1377" t="s">
        <v>110</v>
      </c>
      <c r="D242" s="2774" t="s">
        <v>370</v>
      </c>
      <c r="E242" s="2774"/>
      <c r="F242" s="2774"/>
      <c r="G242" s="2774"/>
      <c r="H242" s="2774"/>
      <c r="I242" s="2774"/>
      <c r="J242" s="2774"/>
      <c r="K242" s="2774"/>
      <c r="L242" s="2774"/>
      <c r="M242" s="2774"/>
      <c r="N242" s="2774"/>
      <c r="O242" s="2774"/>
      <c r="P242" s="2774"/>
      <c r="Q242" s="2774"/>
      <c r="R242" s="2774"/>
      <c r="S242" s="2774"/>
      <c r="T242" s="2774"/>
      <c r="U242" s="2774"/>
      <c r="V242" s="2774"/>
      <c r="W242" s="2774"/>
      <c r="X242" s="2774"/>
      <c r="Y242" s="2774"/>
      <c r="Z242" s="2774"/>
      <c r="AA242" s="2774"/>
      <c r="AB242" s="2774"/>
      <c r="AC242" s="2774"/>
      <c r="AD242" s="2774"/>
      <c r="AE242" s="2774"/>
      <c r="AF242" s="2774"/>
      <c r="AG242" s="2774"/>
      <c r="AH242" s="2774"/>
      <c r="AI242" s="2774"/>
      <c r="AJ242" s="2774"/>
      <c r="AK242" s="2774"/>
      <c r="AL242" s="2774"/>
      <c r="AM242" s="2774"/>
      <c r="AN242" s="2774"/>
      <c r="AO242" s="2774"/>
      <c r="AP242" s="2774"/>
      <c r="AQ242" s="2774"/>
      <c r="AR242" s="2774"/>
      <c r="AS242" s="2774"/>
      <c r="AT242" s="2774"/>
      <c r="AY242" s="1370"/>
      <c r="BT242" s="1240"/>
    </row>
    <row r="243" spans="1:72" s="1367" customFormat="1" ht="17.25" customHeight="1" x14ac:dyDescent="0.4">
      <c r="B243" s="1201"/>
      <c r="C243" s="1375"/>
      <c r="D243" s="2774" t="s">
        <v>369</v>
      </c>
      <c r="E243" s="2774"/>
      <c r="F243" s="2774"/>
      <c r="G243" s="2774"/>
      <c r="H243" s="2774"/>
      <c r="I243" s="2774"/>
      <c r="J243" s="2774"/>
      <c r="K243" s="2774"/>
      <c r="L243" s="2774"/>
      <c r="M243" s="2774"/>
      <c r="N243" s="2774"/>
      <c r="O243" s="2774"/>
      <c r="P243" s="2774"/>
      <c r="Q243" s="2774"/>
      <c r="R243" s="2774"/>
      <c r="S243" s="2774"/>
      <c r="T243" s="2774"/>
      <c r="U243" s="2774"/>
      <c r="V243" s="2774"/>
      <c r="W243" s="2774"/>
      <c r="X243" s="2774"/>
      <c r="Y243" s="2774"/>
      <c r="Z243" s="2774"/>
      <c r="AA243" s="2774"/>
      <c r="AB243" s="2774"/>
      <c r="AC243" s="2774"/>
      <c r="AD243" s="2774"/>
      <c r="AE243" s="2774"/>
      <c r="AF243" s="2774"/>
      <c r="AG243" s="2774"/>
      <c r="AH243" s="2774"/>
      <c r="AI243" s="2774"/>
      <c r="AJ243" s="2774"/>
      <c r="AK243" s="2774"/>
      <c r="AL243" s="2774"/>
      <c r="AM243" s="2774"/>
      <c r="AN243" s="2774"/>
      <c r="AO243" s="2774"/>
      <c r="AP243" s="2774"/>
      <c r="AQ243" s="2774"/>
      <c r="AR243" s="2774"/>
      <c r="AS243" s="2774"/>
      <c r="AT243" s="2774"/>
      <c r="AY243" s="1370"/>
      <c r="BT243" s="1240"/>
    </row>
    <row r="244" spans="1:72" s="1367" customFormat="1" ht="17.25" customHeight="1" x14ac:dyDescent="0.4">
      <c r="B244" s="1201"/>
      <c r="C244" s="1373" t="s">
        <v>109</v>
      </c>
      <c r="D244" s="2772" t="s">
        <v>368</v>
      </c>
      <c r="E244" s="2772"/>
      <c r="F244" s="2772"/>
      <c r="G244" s="2772"/>
      <c r="H244" s="2772"/>
      <c r="I244" s="2772"/>
      <c r="J244" s="2772"/>
      <c r="K244" s="2772"/>
      <c r="L244" s="2772"/>
      <c r="M244" s="2772"/>
      <c r="N244" s="2772"/>
      <c r="O244" s="2772"/>
      <c r="P244" s="2772"/>
      <c r="Q244" s="2772"/>
      <c r="R244" s="2772"/>
      <c r="S244" s="2772"/>
      <c r="T244" s="2772"/>
      <c r="U244" s="2772"/>
      <c r="V244" s="2772"/>
      <c r="W244" s="2772"/>
      <c r="X244" s="2772"/>
      <c r="Y244" s="2772"/>
      <c r="Z244" s="2772"/>
      <c r="AA244" s="2772"/>
      <c r="AB244" s="2772"/>
      <c r="AC244" s="2772"/>
      <c r="AD244" s="2772"/>
      <c r="AE244" s="2772"/>
      <c r="AF244" s="2772"/>
      <c r="AG244" s="2772"/>
      <c r="AH244" s="2772"/>
      <c r="AI244" s="2772"/>
      <c r="AJ244" s="2772"/>
      <c r="AK244" s="2772"/>
      <c r="AL244" s="2772"/>
      <c r="AM244" s="2772"/>
      <c r="AN244" s="2772"/>
      <c r="AO244" s="2772"/>
      <c r="AP244" s="2772"/>
      <c r="AQ244" s="2772"/>
      <c r="AR244" s="2772"/>
      <c r="AS244" s="2772"/>
      <c r="AT244" s="2772"/>
      <c r="AY244" s="1370"/>
      <c r="BT244" s="1240"/>
    </row>
    <row r="245" spans="1:72" s="1367" customFormat="1" ht="17.25" customHeight="1" x14ac:dyDescent="0.4">
      <c r="B245" s="1201"/>
      <c r="C245" s="1375"/>
      <c r="D245" s="2772" t="s">
        <v>367</v>
      </c>
      <c r="E245" s="2772"/>
      <c r="F245" s="2772"/>
      <c r="G245" s="2772"/>
      <c r="H245" s="2772"/>
      <c r="I245" s="2772"/>
      <c r="J245" s="2772"/>
      <c r="K245" s="2772"/>
      <c r="L245" s="2772"/>
      <c r="M245" s="2772"/>
      <c r="N245" s="2772"/>
      <c r="O245" s="2772"/>
      <c r="P245" s="2772"/>
      <c r="Q245" s="2772"/>
      <c r="R245" s="2772"/>
      <c r="S245" s="2772"/>
      <c r="T245" s="2772"/>
      <c r="U245" s="2772"/>
      <c r="V245" s="2772"/>
      <c r="W245" s="2772"/>
      <c r="X245" s="2772"/>
      <c r="Y245" s="2772"/>
      <c r="Z245" s="2772"/>
      <c r="AA245" s="2772"/>
      <c r="AB245" s="2772"/>
      <c r="AC245" s="2772"/>
      <c r="AD245" s="2772"/>
      <c r="AE245" s="2772"/>
      <c r="AF245" s="2772"/>
      <c r="AG245" s="2772"/>
      <c r="AH245" s="2772"/>
      <c r="AI245" s="2772"/>
      <c r="AJ245" s="2772"/>
      <c r="AK245" s="2772"/>
      <c r="AL245" s="2772"/>
      <c r="AM245" s="2772"/>
      <c r="AN245" s="2772"/>
      <c r="AO245" s="2772"/>
      <c r="AP245" s="2772"/>
      <c r="AQ245" s="2772"/>
      <c r="AR245" s="2772"/>
      <c r="AS245" s="2772"/>
      <c r="AT245" s="2772"/>
      <c r="AY245" s="1370"/>
      <c r="BT245" s="1240"/>
    </row>
    <row r="246" spans="1:72" s="1367" customFormat="1" ht="17.25" customHeight="1" x14ac:dyDescent="0.4">
      <c r="B246" s="1201"/>
      <c r="C246" s="1373" t="s">
        <v>108</v>
      </c>
      <c r="D246" s="2772" t="s">
        <v>366</v>
      </c>
      <c r="E246" s="2772"/>
      <c r="F246" s="2772"/>
      <c r="G246" s="2772"/>
      <c r="H246" s="2772"/>
      <c r="I246" s="2772"/>
      <c r="J246" s="2772"/>
      <c r="K246" s="2772"/>
      <c r="L246" s="2772"/>
      <c r="M246" s="2772"/>
      <c r="N246" s="2772"/>
      <c r="O246" s="2772"/>
      <c r="P246" s="2772"/>
      <c r="Q246" s="2772"/>
      <c r="R246" s="2772"/>
      <c r="S246" s="2772"/>
      <c r="T246" s="2772"/>
      <c r="U246" s="2772"/>
      <c r="V246" s="2772"/>
      <c r="W246" s="2772"/>
      <c r="X246" s="2772"/>
      <c r="Y246" s="2772"/>
      <c r="Z246" s="2772"/>
      <c r="AA246" s="2772"/>
      <c r="AB246" s="2772"/>
      <c r="AC246" s="2772"/>
      <c r="AD246" s="2772"/>
      <c r="AE246" s="2772"/>
      <c r="AF246" s="2772"/>
      <c r="AG246" s="2772"/>
      <c r="AH246" s="2772"/>
      <c r="AI246" s="2772"/>
      <c r="AJ246" s="2772"/>
      <c r="AK246" s="2772"/>
      <c r="AL246" s="2772"/>
      <c r="AM246" s="2772"/>
      <c r="AN246" s="2772"/>
      <c r="AO246" s="2772"/>
      <c r="AP246" s="2772"/>
      <c r="AQ246" s="2772"/>
      <c r="AR246" s="2772"/>
      <c r="AS246" s="2772"/>
      <c r="AT246" s="2772"/>
      <c r="AY246" s="1370"/>
      <c r="BT246" s="1240"/>
    </row>
    <row r="247" spans="1:72" s="1367" customFormat="1" ht="17.25" customHeight="1" x14ac:dyDescent="0.4">
      <c r="B247" s="1201"/>
      <c r="C247" s="1375"/>
      <c r="D247" s="2772" t="s">
        <v>365</v>
      </c>
      <c r="E247" s="2772"/>
      <c r="F247" s="2772"/>
      <c r="G247" s="2772"/>
      <c r="H247" s="2772"/>
      <c r="I247" s="2772"/>
      <c r="J247" s="2772"/>
      <c r="K247" s="2772"/>
      <c r="L247" s="2772"/>
      <c r="M247" s="2772"/>
      <c r="N247" s="2772"/>
      <c r="O247" s="2772"/>
      <c r="P247" s="2772"/>
      <c r="Q247" s="2772"/>
      <c r="R247" s="2772"/>
      <c r="S247" s="2772"/>
      <c r="T247" s="2772"/>
      <c r="U247" s="2772"/>
      <c r="V247" s="2772"/>
      <c r="W247" s="2772"/>
      <c r="X247" s="2772"/>
      <c r="Y247" s="2772"/>
      <c r="Z247" s="2772"/>
      <c r="AA247" s="2772"/>
      <c r="AB247" s="2772"/>
      <c r="AC247" s="2772"/>
      <c r="AD247" s="2772"/>
      <c r="AE247" s="2772"/>
      <c r="AF247" s="2772"/>
      <c r="AG247" s="2772"/>
      <c r="AH247" s="2772"/>
      <c r="AI247" s="2772"/>
      <c r="AJ247" s="2772"/>
      <c r="AK247" s="2772"/>
      <c r="AL247" s="2772"/>
      <c r="AM247" s="2772"/>
      <c r="AN247" s="2772"/>
      <c r="AO247" s="2772"/>
      <c r="AP247" s="2772"/>
      <c r="AQ247" s="2772"/>
      <c r="AR247" s="2772"/>
      <c r="AS247" s="2772"/>
      <c r="AT247" s="2772"/>
      <c r="AY247" s="1370"/>
      <c r="BT247" s="1240"/>
    </row>
    <row r="248" spans="1:72" s="1367" customFormat="1" ht="17.25" customHeight="1" x14ac:dyDescent="0.4">
      <c r="B248" s="1201"/>
      <c r="C248" s="1373" t="s">
        <v>107</v>
      </c>
      <c r="D248" s="2772" t="s">
        <v>364</v>
      </c>
      <c r="E248" s="2772"/>
      <c r="F248" s="2772"/>
      <c r="G248" s="2772"/>
      <c r="H248" s="2772"/>
      <c r="I248" s="2772"/>
      <c r="J248" s="2772"/>
      <c r="K248" s="2772"/>
      <c r="L248" s="2772"/>
      <c r="M248" s="2772"/>
      <c r="N248" s="2772"/>
      <c r="O248" s="2772"/>
      <c r="P248" s="2772"/>
      <c r="Q248" s="2772"/>
      <c r="R248" s="2772"/>
      <c r="S248" s="2772"/>
      <c r="T248" s="2772"/>
      <c r="U248" s="2772"/>
      <c r="V248" s="2772"/>
      <c r="W248" s="2772"/>
      <c r="X248" s="2772"/>
      <c r="Y248" s="2772"/>
      <c r="Z248" s="2772"/>
      <c r="AA248" s="2772"/>
      <c r="AB248" s="2772"/>
      <c r="AC248" s="2772"/>
      <c r="AD248" s="2772"/>
      <c r="AE248" s="2772"/>
      <c r="AF248" s="2772"/>
      <c r="AG248" s="2772"/>
      <c r="AH248" s="2772"/>
      <c r="AI248" s="2772"/>
      <c r="AJ248" s="2772"/>
      <c r="AK248" s="2772"/>
      <c r="AL248" s="2772"/>
      <c r="AM248" s="2772"/>
      <c r="AN248" s="2772"/>
      <c r="AO248" s="2772"/>
      <c r="AP248" s="2772"/>
      <c r="AQ248" s="2772"/>
      <c r="AR248" s="2772"/>
      <c r="AS248" s="2772"/>
      <c r="AT248" s="2772"/>
      <c r="AY248" s="1370"/>
      <c r="BT248" s="1240"/>
    </row>
    <row r="249" spans="1:72" s="1367" customFormat="1" ht="17.25" customHeight="1" x14ac:dyDescent="0.4">
      <c r="B249" s="1201"/>
      <c r="C249" s="1375"/>
      <c r="D249" s="2772" t="s">
        <v>363</v>
      </c>
      <c r="E249" s="2772"/>
      <c r="F249" s="2772"/>
      <c r="G249" s="2772"/>
      <c r="H249" s="2772"/>
      <c r="I249" s="2772"/>
      <c r="J249" s="2772"/>
      <c r="K249" s="2772"/>
      <c r="L249" s="2772"/>
      <c r="M249" s="2772"/>
      <c r="N249" s="2772"/>
      <c r="O249" s="2772"/>
      <c r="P249" s="2772"/>
      <c r="Q249" s="2772"/>
      <c r="R249" s="2772"/>
      <c r="S249" s="2772"/>
      <c r="T249" s="2772"/>
      <c r="U249" s="2772"/>
      <c r="V249" s="2772"/>
      <c r="W249" s="2772"/>
      <c r="X249" s="2772"/>
      <c r="Y249" s="2772"/>
      <c r="Z249" s="2772"/>
      <c r="AA249" s="2772"/>
      <c r="AB249" s="2772"/>
      <c r="AC249" s="2772"/>
      <c r="AD249" s="2772"/>
      <c r="AE249" s="2772"/>
      <c r="AF249" s="2772"/>
      <c r="AG249" s="2772"/>
      <c r="AH249" s="2772"/>
      <c r="AI249" s="2772"/>
      <c r="AJ249" s="2772"/>
      <c r="AK249" s="2772"/>
      <c r="AL249" s="2772"/>
      <c r="AM249" s="2772"/>
      <c r="AN249" s="2772"/>
      <c r="AO249" s="2772"/>
      <c r="AP249" s="2772"/>
      <c r="AQ249" s="2772"/>
      <c r="AR249" s="2772"/>
      <c r="AS249" s="2772"/>
      <c r="AT249" s="2772"/>
      <c r="AY249" s="1370"/>
      <c r="BT249" s="1240"/>
    </row>
    <row r="250" spans="1:72" s="1367" customFormat="1" ht="17.25" customHeight="1" x14ac:dyDescent="0.4">
      <c r="B250" s="1201"/>
      <c r="C250" s="1375" t="s">
        <v>106</v>
      </c>
      <c r="D250" s="2772" t="s">
        <v>3310</v>
      </c>
      <c r="E250" s="2772"/>
      <c r="F250" s="2772"/>
      <c r="G250" s="2772"/>
      <c r="H250" s="2772"/>
      <c r="I250" s="2772"/>
      <c r="J250" s="2772"/>
      <c r="K250" s="2772"/>
      <c r="L250" s="2772"/>
      <c r="M250" s="2772"/>
      <c r="N250" s="2772"/>
      <c r="O250" s="2772"/>
      <c r="P250" s="2772"/>
      <c r="Q250" s="2772"/>
      <c r="R250" s="2772"/>
      <c r="S250" s="2772"/>
      <c r="T250" s="2772"/>
      <c r="U250" s="2772"/>
      <c r="V250" s="2772"/>
      <c r="W250" s="2772"/>
      <c r="X250" s="2772"/>
      <c r="Y250" s="2772"/>
      <c r="Z250" s="2772"/>
      <c r="AA250" s="2772"/>
      <c r="AB250" s="2772"/>
      <c r="AC250" s="2772"/>
      <c r="AD250" s="2772"/>
      <c r="AE250" s="2772"/>
      <c r="AF250" s="2772"/>
      <c r="AG250" s="2772"/>
      <c r="AH250" s="2772"/>
      <c r="AI250" s="2772"/>
      <c r="AJ250" s="2772"/>
      <c r="AK250" s="2772"/>
      <c r="AL250" s="2772"/>
      <c r="AM250" s="2772"/>
      <c r="AN250" s="2772"/>
      <c r="AO250" s="2772"/>
      <c r="AP250" s="2772"/>
      <c r="AQ250" s="2772"/>
      <c r="AR250" s="2772"/>
      <c r="AS250" s="2772"/>
      <c r="AT250" s="2772"/>
      <c r="AY250" s="1370"/>
      <c r="BT250" s="1240"/>
    </row>
    <row r="251" spans="1:72" s="1367" customFormat="1" ht="17.25" customHeight="1" x14ac:dyDescent="0.4">
      <c r="B251" s="1201"/>
      <c r="C251" s="1375"/>
      <c r="D251" s="2772" t="s">
        <v>362</v>
      </c>
      <c r="E251" s="2772"/>
      <c r="F251" s="2772"/>
      <c r="G251" s="2772"/>
      <c r="H251" s="2772"/>
      <c r="I251" s="2772"/>
      <c r="J251" s="2772"/>
      <c r="K251" s="2772"/>
      <c r="L251" s="2772"/>
      <c r="M251" s="2772"/>
      <c r="N251" s="2772"/>
      <c r="O251" s="2772"/>
      <c r="P251" s="2772"/>
      <c r="Q251" s="2772"/>
      <c r="R251" s="2772"/>
      <c r="S251" s="2772"/>
      <c r="T251" s="2772"/>
      <c r="U251" s="2772"/>
      <c r="V251" s="2772"/>
      <c r="W251" s="2772"/>
      <c r="X251" s="2772"/>
      <c r="Y251" s="2772"/>
      <c r="Z251" s="2772"/>
      <c r="AA251" s="2772"/>
      <c r="AB251" s="2772"/>
      <c r="AC251" s="2772"/>
      <c r="AD251" s="2772"/>
      <c r="AE251" s="2772"/>
      <c r="AF251" s="2772"/>
      <c r="AG251" s="2772"/>
      <c r="AH251" s="2772"/>
      <c r="AI251" s="2772"/>
      <c r="AJ251" s="2772"/>
      <c r="AK251" s="2772"/>
      <c r="AL251" s="2772"/>
      <c r="AM251" s="2772"/>
      <c r="AN251" s="2772"/>
      <c r="AO251" s="2772"/>
      <c r="AP251" s="2772"/>
      <c r="AQ251" s="2772"/>
      <c r="AR251" s="2772"/>
      <c r="AS251" s="2772"/>
      <c r="AT251" s="2772"/>
      <c r="AY251" s="1370"/>
      <c r="BT251" s="1240"/>
    </row>
    <row r="252" spans="1:72" s="1367" customFormat="1" ht="17.25" customHeight="1" x14ac:dyDescent="0.4">
      <c r="B252" s="1201"/>
      <c r="C252" s="1375"/>
      <c r="D252" s="2772" t="s">
        <v>361</v>
      </c>
      <c r="E252" s="2772"/>
      <c r="F252" s="2772"/>
      <c r="G252" s="2772"/>
      <c r="H252" s="2772"/>
      <c r="I252" s="2772"/>
      <c r="J252" s="2772"/>
      <c r="K252" s="2772"/>
      <c r="L252" s="2772"/>
      <c r="M252" s="2772"/>
      <c r="N252" s="2772"/>
      <c r="O252" s="2772"/>
      <c r="P252" s="2772"/>
      <c r="Q252" s="2772"/>
      <c r="R252" s="2772"/>
      <c r="S252" s="2772"/>
      <c r="T252" s="2772"/>
      <c r="U252" s="2772"/>
      <c r="V252" s="2772"/>
      <c r="W252" s="2772"/>
      <c r="X252" s="2772"/>
      <c r="Y252" s="2772"/>
      <c r="Z252" s="2772"/>
      <c r="AA252" s="2772"/>
      <c r="AB252" s="2772"/>
      <c r="AC252" s="2772"/>
      <c r="AD252" s="2772"/>
      <c r="AE252" s="2772"/>
      <c r="AF252" s="2772"/>
      <c r="AG252" s="2772"/>
      <c r="AH252" s="2772"/>
      <c r="AI252" s="2772"/>
      <c r="AJ252" s="2772"/>
      <c r="AK252" s="2772"/>
      <c r="AL252" s="2772"/>
      <c r="AM252" s="2772"/>
      <c r="AN252" s="2772"/>
      <c r="AO252" s="2772"/>
      <c r="AP252" s="2772"/>
      <c r="AQ252" s="2772"/>
      <c r="AR252" s="2772"/>
      <c r="AS252" s="2772"/>
      <c r="AT252" s="2772"/>
      <c r="AY252" s="1370"/>
      <c r="BT252" s="1240"/>
    </row>
    <row r="253" spans="1:72" s="1367" customFormat="1" ht="17.25" customHeight="1" x14ac:dyDescent="0.4">
      <c r="B253" s="1201"/>
      <c r="C253" s="1375"/>
      <c r="D253" s="2772" t="s">
        <v>360</v>
      </c>
      <c r="E253" s="2772"/>
      <c r="F253" s="2772"/>
      <c r="G253" s="2772"/>
      <c r="H253" s="2772"/>
      <c r="I253" s="2772"/>
      <c r="J253" s="2772"/>
      <c r="K253" s="2772"/>
      <c r="L253" s="2772"/>
      <c r="M253" s="2772"/>
      <c r="N253" s="2772"/>
      <c r="O253" s="2772"/>
      <c r="P253" s="2772"/>
      <c r="Q253" s="2772"/>
      <c r="R253" s="2772"/>
      <c r="S253" s="2772"/>
      <c r="T253" s="2772"/>
      <c r="U253" s="2772"/>
      <c r="V253" s="2772"/>
      <c r="W253" s="2772"/>
      <c r="X253" s="2772"/>
      <c r="Y253" s="2772"/>
      <c r="Z253" s="2772"/>
      <c r="AA253" s="2772"/>
      <c r="AB253" s="2772"/>
      <c r="AC253" s="2772"/>
      <c r="AD253" s="2772"/>
      <c r="AE253" s="2772"/>
      <c r="AF253" s="2772"/>
      <c r="AG253" s="2772"/>
      <c r="AH253" s="2772"/>
      <c r="AI253" s="2772"/>
      <c r="AJ253" s="2772"/>
      <c r="AK253" s="2772"/>
      <c r="AL253" s="2772"/>
      <c r="AM253" s="2772"/>
      <c r="AN253" s="2772"/>
      <c r="AO253" s="2772"/>
      <c r="AP253" s="2772"/>
      <c r="AQ253" s="2772"/>
      <c r="AR253" s="2772"/>
      <c r="AS253" s="2772"/>
      <c r="AT253" s="2772"/>
      <c r="AY253" s="1370"/>
      <c r="BT253" s="1240"/>
    </row>
    <row r="254" spans="1:72" s="1367" customFormat="1" ht="17.25" customHeight="1" x14ac:dyDescent="0.4">
      <c r="B254" s="1201"/>
      <c r="C254" s="1375"/>
      <c r="D254" s="2772" t="s">
        <v>359</v>
      </c>
      <c r="E254" s="2772"/>
      <c r="F254" s="2772"/>
      <c r="G254" s="2772"/>
      <c r="H254" s="2772"/>
      <c r="I254" s="2772"/>
      <c r="J254" s="2772"/>
      <c r="K254" s="2772"/>
      <c r="L254" s="2772"/>
      <c r="M254" s="2772"/>
      <c r="N254" s="2772"/>
      <c r="O254" s="2772"/>
      <c r="P254" s="2772"/>
      <c r="Q254" s="2772"/>
      <c r="R254" s="2772"/>
      <c r="S254" s="2772"/>
      <c r="T254" s="2772"/>
      <c r="U254" s="2772"/>
      <c r="V254" s="2772"/>
      <c r="W254" s="2772"/>
      <c r="X254" s="2772"/>
      <c r="Y254" s="2772"/>
      <c r="Z254" s="2772"/>
      <c r="AA254" s="2772"/>
      <c r="AB254" s="2772"/>
      <c r="AC254" s="2772"/>
      <c r="AD254" s="2772"/>
      <c r="AE254" s="2772"/>
      <c r="AF254" s="2772"/>
      <c r="AG254" s="2772"/>
      <c r="AH254" s="2772"/>
      <c r="AI254" s="2772"/>
      <c r="AJ254" s="2772"/>
      <c r="AK254" s="2772"/>
      <c r="AL254" s="2772"/>
      <c r="AM254" s="2772"/>
      <c r="AN254" s="2772"/>
      <c r="AO254" s="2772"/>
      <c r="AP254" s="2772"/>
      <c r="AQ254" s="2772"/>
      <c r="AR254" s="2772"/>
      <c r="AS254" s="2772"/>
      <c r="AT254" s="2772"/>
      <c r="AY254" s="1370"/>
      <c r="BT254" s="1240"/>
    </row>
    <row r="255" spans="1:72" s="1367" customFormat="1" ht="17.25" customHeight="1" x14ac:dyDescent="0.4">
      <c r="B255" s="1201"/>
      <c r="C255" s="1375"/>
      <c r="D255" s="2772" t="s">
        <v>358</v>
      </c>
      <c r="E255" s="2772"/>
      <c r="F255" s="2772"/>
      <c r="G255" s="2772"/>
      <c r="H255" s="2772"/>
      <c r="I255" s="2772"/>
      <c r="J255" s="2772"/>
      <c r="K255" s="2772"/>
      <c r="L255" s="2772"/>
      <c r="M255" s="2772"/>
      <c r="N255" s="2772"/>
      <c r="O255" s="2772"/>
      <c r="P255" s="2772"/>
      <c r="Q255" s="2772"/>
      <c r="R255" s="2772"/>
      <c r="S255" s="2772"/>
      <c r="T255" s="2772"/>
      <c r="U255" s="2772"/>
      <c r="V255" s="2772"/>
      <c r="W255" s="2772"/>
      <c r="X255" s="2772"/>
      <c r="Y255" s="2772"/>
      <c r="Z255" s="2772"/>
      <c r="AA255" s="2772"/>
      <c r="AB255" s="2772"/>
      <c r="AC255" s="2772"/>
      <c r="AD255" s="2772"/>
      <c r="AE255" s="2772"/>
      <c r="AF255" s="2772"/>
      <c r="AG255" s="2772"/>
      <c r="AH255" s="2772"/>
      <c r="AI255" s="2772"/>
      <c r="AJ255" s="2772"/>
      <c r="AK255" s="2772"/>
      <c r="AL255" s="2772"/>
      <c r="AM255" s="2772"/>
      <c r="AN255" s="2772"/>
      <c r="AO255" s="2772"/>
      <c r="AP255" s="2772"/>
      <c r="AQ255" s="2772"/>
      <c r="AR255" s="2772"/>
      <c r="AS255" s="2772"/>
      <c r="AT255" s="2772"/>
      <c r="AY255" s="1370"/>
      <c r="BT255" s="1240"/>
    </row>
    <row r="256" spans="1:72" s="1367" customFormat="1" ht="17.25" customHeight="1" x14ac:dyDescent="0.4">
      <c r="B256" s="1201"/>
      <c r="C256" s="1375"/>
      <c r="D256" s="2772" t="s">
        <v>357</v>
      </c>
      <c r="E256" s="2772"/>
      <c r="F256" s="2772"/>
      <c r="G256" s="2772"/>
      <c r="H256" s="2772"/>
      <c r="I256" s="2772"/>
      <c r="J256" s="2772"/>
      <c r="K256" s="2772"/>
      <c r="L256" s="2772"/>
      <c r="M256" s="2772"/>
      <c r="N256" s="2772"/>
      <c r="O256" s="2772"/>
      <c r="P256" s="2772"/>
      <c r="Q256" s="2772"/>
      <c r="R256" s="2772"/>
      <c r="S256" s="2772"/>
      <c r="T256" s="2772"/>
      <c r="U256" s="2772"/>
      <c r="V256" s="2772"/>
      <c r="W256" s="2772"/>
      <c r="X256" s="2772"/>
      <c r="Y256" s="2772"/>
      <c r="Z256" s="2772"/>
      <c r="AA256" s="2772"/>
      <c r="AB256" s="2772"/>
      <c r="AC256" s="2772"/>
      <c r="AD256" s="2772"/>
      <c r="AE256" s="2772"/>
      <c r="AF256" s="2772"/>
      <c r="AG256" s="2772"/>
      <c r="AH256" s="2772"/>
      <c r="AI256" s="2772"/>
      <c r="AJ256" s="2772"/>
      <c r="AK256" s="2772"/>
      <c r="AL256" s="2772"/>
      <c r="AM256" s="2772"/>
      <c r="AN256" s="2772"/>
      <c r="AO256" s="2772"/>
      <c r="AP256" s="2772"/>
      <c r="AQ256" s="2772"/>
      <c r="AR256" s="2772"/>
      <c r="AS256" s="2772"/>
      <c r="AT256" s="2772"/>
      <c r="AY256" s="1370"/>
      <c r="BT256" s="1240"/>
    </row>
    <row r="257" spans="2:72" s="1367" customFormat="1" ht="17.25" customHeight="1" x14ac:dyDescent="0.4">
      <c r="B257" s="1201"/>
      <c r="C257" s="1375"/>
      <c r="D257" s="2772" t="s">
        <v>356</v>
      </c>
      <c r="E257" s="2772"/>
      <c r="F257" s="2772"/>
      <c r="G257" s="2772"/>
      <c r="H257" s="2772"/>
      <c r="I257" s="2772"/>
      <c r="J257" s="2772"/>
      <c r="K257" s="2772"/>
      <c r="L257" s="2772"/>
      <c r="M257" s="2772"/>
      <c r="N257" s="2772"/>
      <c r="O257" s="2772"/>
      <c r="P257" s="2772"/>
      <c r="Q257" s="2772"/>
      <c r="R257" s="2772"/>
      <c r="S257" s="2772"/>
      <c r="T257" s="2772"/>
      <c r="U257" s="2772"/>
      <c r="V257" s="2772"/>
      <c r="W257" s="2772"/>
      <c r="X257" s="2772"/>
      <c r="Y257" s="2772"/>
      <c r="Z257" s="2772"/>
      <c r="AA257" s="2772"/>
      <c r="AB257" s="2772"/>
      <c r="AC257" s="2772"/>
      <c r="AD257" s="2772"/>
      <c r="AE257" s="2772"/>
      <c r="AF257" s="2772"/>
      <c r="AG257" s="2772"/>
      <c r="AH257" s="2772"/>
      <c r="AI257" s="2772"/>
      <c r="AJ257" s="2772"/>
      <c r="AK257" s="2772"/>
      <c r="AL257" s="2772"/>
      <c r="AM257" s="2772"/>
      <c r="AN257" s="2772"/>
      <c r="AO257" s="2772"/>
      <c r="AP257" s="2772"/>
      <c r="AQ257" s="2772"/>
      <c r="AR257" s="2772"/>
      <c r="AS257" s="2772"/>
      <c r="AT257" s="2772"/>
      <c r="AY257" s="1370"/>
      <c r="BT257" s="1240"/>
    </row>
    <row r="258" spans="2:72" s="1367" customFormat="1" ht="17.25" customHeight="1" x14ac:dyDescent="0.4">
      <c r="B258" s="1201"/>
      <c r="C258" s="1375"/>
      <c r="D258" s="2772" t="s">
        <v>355</v>
      </c>
      <c r="E258" s="2772"/>
      <c r="F258" s="2772"/>
      <c r="G258" s="2772"/>
      <c r="H258" s="2772"/>
      <c r="I258" s="2772"/>
      <c r="J258" s="2772"/>
      <c r="K258" s="2772"/>
      <c r="L258" s="2772"/>
      <c r="M258" s="2772"/>
      <c r="N258" s="2772"/>
      <c r="O258" s="2772"/>
      <c r="P258" s="2772"/>
      <c r="Q258" s="2772"/>
      <c r="R258" s="2772"/>
      <c r="S258" s="2772"/>
      <c r="T258" s="2772"/>
      <c r="U258" s="2772"/>
      <c r="V258" s="2772"/>
      <c r="W258" s="2772"/>
      <c r="X258" s="2772"/>
      <c r="Y258" s="2772"/>
      <c r="Z258" s="2772"/>
      <c r="AA258" s="2772"/>
      <c r="AB258" s="2772"/>
      <c r="AC258" s="2772"/>
      <c r="AD258" s="2772"/>
      <c r="AE258" s="2772"/>
      <c r="AF258" s="2772"/>
      <c r="AG258" s="2772"/>
      <c r="AH258" s="2772"/>
      <c r="AI258" s="2772"/>
      <c r="AJ258" s="2772"/>
      <c r="AK258" s="2772"/>
      <c r="AL258" s="2772"/>
      <c r="AM258" s="2772"/>
      <c r="AN258" s="2772"/>
      <c r="AO258" s="2772"/>
      <c r="AP258" s="2772"/>
      <c r="AQ258" s="2772"/>
      <c r="AR258" s="2772"/>
      <c r="AS258" s="2772"/>
      <c r="AT258" s="2772"/>
      <c r="AY258" s="1370"/>
      <c r="BT258" s="1240"/>
    </row>
    <row r="259" spans="2:72" s="1367" customFormat="1" ht="17.25" customHeight="1" x14ac:dyDescent="0.4">
      <c r="B259" s="1201"/>
      <c r="C259" s="1375"/>
      <c r="D259" s="2772" t="s">
        <v>354</v>
      </c>
      <c r="E259" s="2772"/>
      <c r="F259" s="2772"/>
      <c r="G259" s="2772"/>
      <c r="H259" s="2772"/>
      <c r="I259" s="2772"/>
      <c r="J259" s="2772"/>
      <c r="K259" s="2772"/>
      <c r="L259" s="2772"/>
      <c r="M259" s="2772"/>
      <c r="N259" s="2772"/>
      <c r="O259" s="2772"/>
      <c r="P259" s="2772"/>
      <c r="Q259" s="2772"/>
      <c r="R259" s="2772"/>
      <c r="S259" s="2772"/>
      <c r="T259" s="2772"/>
      <c r="U259" s="2772"/>
      <c r="V259" s="2772"/>
      <c r="W259" s="2772"/>
      <c r="X259" s="2772"/>
      <c r="Y259" s="2772"/>
      <c r="Z259" s="2772"/>
      <c r="AA259" s="2772"/>
      <c r="AB259" s="2772"/>
      <c r="AC259" s="2772"/>
      <c r="AD259" s="2772"/>
      <c r="AE259" s="2772"/>
      <c r="AF259" s="2772"/>
      <c r="AG259" s="2772"/>
      <c r="AH259" s="2772"/>
      <c r="AI259" s="2772"/>
      <c r="AJ259" s="2772"/>
      <c r="AK259" s="2772"/>
      <c r="AL259" s="2772"/>
      <c r="AM259" s="2772"/>
      <c r="AN259" s="2772"/>
      <c r="AO259" s="2772"/>
      <c r="AP259" s="2772"/>
      <c r="AQ259" s="2772"/>
      <c r="AR259" s="2772"/>
      <c r="AS259" s="2772"/>
      <c r="AT259" s="2772"/>
      <c r="AY259" s="1370"/>
      <c r="BT259" s="1240"/>
    </row>
    <row r="260" spans="2:72" s="1367" customFormat="1" ht="17.25" customHeight="1" x14ac:dyDescent="0.4">
      <c r="B260" s="1201"/>
      <c r="C260" s="1375"/>
      <c r="D260" s="2772" t="s">
        <v>353</v>
      </c>
      <c r="E260" s="2772"/>
      <c r="F260" s="2772"/>
      <c r="G260" s="2772"/>
      <c r="H260" s="2772"/>
      <c r="I260" s="2772"/>
      <c r="J260" s="2772"/>
      <c r="K260" s="2772"/>
      <c r="L260" s="2772"/>
      <c r="M260" s="2772"/>
      <c r="N260" s="2772"/>
      <c r="O260" s="2772"/>
      <c r="P260" s="2772"/>
      <c r="Q260" s="2772"/>
      <c r="R260" s="2772"/>
      <c r="S260" s="2772"/>
      <c r="T260" s="2772"/>
      <c r="U260" s="2772"/>
      <c r="V260" s="2772"/>
      <c r="W260" s="2772"/>
      <c r="X260" s="2772"/>
      <c r="Y260" s="2772"/>
      <c r="Z260" s="2772"/>
      <c r="AA260" s="2772"/>
      <c r="AB260" s="2772"/>
      <c r="AC260" s="2772"/>
      <c r="AD260" s="2772"/>
      <c r="AE260" s="2772"/>
      <c r="AF260" s="2772"/>
      <c r="AG260" s="2772"/>
      <c r="AH260" s="2772"/>
      <c r="AI260" s="2772"/>
      <c r="AJ260" s="2772"/>
      <c r="AK260" s="2772"/>
      <c r="AL260" s="2772"/>
      <c r="AM260" s="2772"/>
      <c r="AN260" s="2772"/>
      <c r="AO260" s="2772"/>
      <c r="AP260" s="2772"/>
      <c r="AQ260" s="2772"/>
      <c r="AR260" s="2772"/>
      <c r="AS260" s="2772"/>
      <c r="AT260" s="2772"/>
      <c r="AY260" s="1370"/>
      <c r="BT260" s="1240"/>
    </row>
    <row r="261" spans="2:72" s="1367" customFormat="1" ht="17.25" customHeight="1" x14ac:dyDescent="0.4">
      <c r="B261" s="1201"/>
      <c r="C261" s="1375" t="s">
        <v>105</v>
      </c>
      <c r="D261" s="2772" t="s">
        <v>352</v>
      </c>
      <c r="E261" s="2772"/>
      <c r="F261" s="2772"/>
      <c r="G261" s="2772"/>
      <c r="H261" s="2772"/>
      <c r="I261" s="2772"/>
      <c r="J261" s="2772"/>
      <c r="K261" s="2772"/>
      <c r="L261" s="2772"/>
      <c r="M261" s="2772"/>
      <c r="N261" s="2772"/>
      <c r="O261" s="2772"/>
      <c r="P261" s="2772"/>
      <c r="Q261" s="2772"/>
      <c r="R261" s="2772"/>
      <c r="S261" s="2772"/>
      <c r="T261" s="2772"/>
      <c r="U261" s="2772"/>
      <c r="V261" s="2772"/>
      <c r="W261" s="2772"/>
      <c r="X261" s="2772"/>
      <c r="Y261" s="2772"/>
      <c r="Z261" s="2772"/>
      <c r="AA261" s="2772"/>
      <c r="AB261" s="2772"/>
      <c r="AC261" s="2772"/>
      <c r="AD261" s="2772"/>
      <c r="AE261" s="2772"/>
      <c r="AF261" s="2772"/>
      <c r="AG261" s="2772"/>
      <c r="AH261" s="2772"/>
      <c r="AI261" s="2772"/>
      <c r="AJ261" s="2772"/>
      <c r="AK261" s="2772"/>
      <c r="AL261" s="2772"/>
      <c r="AM261" s="2772"/>
      <c r="AN261" s="2772"/>
      <c r="AO261" s="2772"/>
      <c r="AP261" s="2772"/>
      <c r="AQ261" s="2772"/>
      <c r="AR261" s="2772"/>
      <c r="AS261" s="2772"/>
      <c r="AT261" s="2772"/>
      <c r="AU261" s="1369"/>
      <c r="AY261" s="1370"/>
      <c r="BT261" s="1240"/>
    </row>
    <row r="262" spans="2:72" s="1367" customFormat="1" ht="17.25" customHeight="1" x14ac:dyDescent="0.4">
      <c r="B262" s="1201"/>
      <c r="C262" s="1375"/>
      <c r="D262" s="2772" t="s">
        <v>351</v>
      </c>
      <c r="E262" s="2772"/>
      <c r="F262" s="2772"/>
      <c r="G262" s="2772"/>
      <c r="H262" s="2772"/>
      <c r="I262" s="2772"/>
      <c r="J262" s="2772"/>
      <c r="K262" s="2772"/>
      <c r="L262" s="2772"/>
      <c r="M262" s="2772"/>
      <c r="N262" s="2772"/>
      <c r="O262" s="2772"/>
      <c r="P262" s="2772"/>
      <c r="Q262" s="2772"/>
      <c r="R262" s="2772"/>
      <c r="S262" s="2772"/>
      <c r="T262" s="2772"/>
      <c r="U262" s="2772"/>
      <c r="V262" s="2772"/>
      <c r="W262" s="2772"/>
      <c r="X262" s="2772"/>
      <c r="Y262" s="2772"/>
      <c r="Z262" s="2772"/>
      <c r="AA262" s="2772"/>
      <c r="AB262" s="2772"/>
      <c r="AC262" s="2772"/>
      <c r="AD262" s="2772"/>
      <c r="AE262" s="2772"/>
      <c r="AF262" s="2772"/>
      <c r="AG262" s="2772"/>
      <c r="AH262" s="2772"/>
      <c r="AI262" s="2772"/>
      <c r="AJ262" s="2772"/>
      <c r="AK262" s="2772"/>
      <c r="AL262" s="2772"/>
      <c r="AM262" s="2772"/>
      <c r="AN262" s="2772"/>
      <c r="AO262" s="2772"/>
      <c r="AP262" s="2772"/>
      <c r="AQ262" s="2772"/>
      <c r="AR262" s="2772"/>
      <c r="AS262" s="2772"/>
      <c r="AT262" s="2772"/>
      <c r="AY262" s="1370"/>
      <c r="BT262" s="1240"/>
    </row>
    <row r="263" spans="2:72" s="1367" customFormat="1" ht="17.25" customHeight="1" x14ac:dyDescent="0.4">
      <c r="B263" s="1201"/>
      <c r="C263" s="1375"/>
      <c r="D263" s="2772" t="s">
        <v>350</v>
      </c>
      <c r="E263" s="2772"/>
      <c r="F263" s="2772"/>
      <c r="G263" s="2772"/>
      <c r="H263" s="2772"/>
      <c r="I263" s="2772"/>
      <c r="J263" s="2772"/>
      <c r="K263" s="2772"/>
      <c r="L263" s="2772"/>
      <c r="M263" s="2772"/>
      <c r="N263" s="2772"/>
      <c r="O263" s="2772"/>
      <c r="P263" s="2772"/>
      <c r="Q263" s="2772"/>
      <c r="R263" s="2772"/>
      <c r="S263" s="2772"/>
      <c r="T263" s="2772"/>
      <c r="U263" s="2772"/>
      <c r="V263" s="2772"/>
      <c r="W263" s="2772"/>
      <c r="X263" s="2772"/>
      <c r="Y263" s="2772"/>
      <c r="Z263" s="2772"/>
      <c r="AA263" s="2772"/>
      <c r="AB263" s="2772"/>
      <c r="AC263" s="2772"/>
      <c r="AD263" s="2772"/>
      <c r="AE263" s="2772"/>
      <c r="AF263" s="2772"/>
      <c r="AG263" s="2772"/>
      <c r="AH263" s="2772"/>
      <c r="AI263" s="2772"/>
      <c r="AJ263" s="2772"/>
      <c r="AK263" s="2772"/>
      <c r="AL263" s="2772"/>
      <c r="AM263" s="2772"/>
      <c r="AN263" s="2772"/>
      <c r="AO263" s="2772"/>
      <c r="AP263" s="2772"/>
      <c r="AQ263" s="2772"/>
      <c r="AR263" s="2772"/>
      <c r="AS263" s="2772"/>
      <c r="AT263" s="2772"/>
      <c r="AY263" s="1370"/>
      <c r="BT263" s="1240"/>
    </row>
    <row r="264" spans="2:72" s="1367" customFormat="1" ht="17.25" customHeight="1" x14ac:dyDescent="0.4">
      <c r="B264" s="1201"/>
      <c r="C264" s="1375"/>
      <c r="D264" s="2772" t="s">
        <v>349</v>
      </c>
      <c r="E264" s="2772"/>
      <c r="F264" s="2772"/>
      <c r="G264" s="2772"/>
      <c r="H264" s="2772"/>
      <c r="I264" s="2772"/>
      <c r="J264" s="2772"/>
      <c r="K264" s="2772"/>
      <c r="L264" s="2772"/>
      <c r="M264" s="2772"/>
      <c r="N264" s="2772"/>
      <c r="O264" s="2772"/>
      <c r="P264" s="2772"/>
      <c r="Q264" s="2772"/>
      <c r="R264" s="2772"/>
      <c r="S264" s="2772"/>
      <c r="T264" s="2772"/>
      <c r="U264" s="2772"/>
      <c r="V264" s="2772"/>
      <c r="W264" s="2772"/>
      <c r="X264" s="2772"/>
      <c r="Y264" s="2772"/>
      <c r="Z264" s="2772"/>
      <c r="AA264" s="2772"/>
      <c r="AB264" s="2772"/>
      <c r="AC264" s="2772"/>
      <c r="AD264" s="2772"/>
      <c r="AE264" s="2772"/>
      <c r="AF264" s="2772"/>
      <c r="AG264" s="2772"/>
      <c r="AH264" s="2772"/>
      <c r="AI264" s="2772"/>
      <c r="AJ264" s="2772"/>
      <c r="AK264" s="2772"/>
      <c r="AL264" s="2772"/>
      <c r="AM264" s="2772"/>
      <c r="AN264" s="2772"/>
      <c r="AO264" s="2772"/>
      <c r="AP264" s="2772"/>
      <c r="AQ264" s="2772"/>
      <c r="AR264" s="2772"/>
      <c r="AS264" s="2772"/>
      <c r="AT264" s="2772"/>
      <c r="AY264" s="1370"/>
      <c r="BT264" s="1240"/>
    </row>
    <row r="265" spans="2:72" s="1367" customFormat="1" ht="17.25" customHeight="1" x14ac:dyDescent="0.4">
      <c r="B265" s="1201"/>
      <c r="C265" s="1373" t="s">
        <v>104</v>
      </c>
      <c r="D265" s="2772" t="s">
        <v>348</v>
      </c>
      <c r="E265" s="2772"/>
      <c r="F265" s="2772"/>
      <c r="G265" s="2772"/>
      <c r="H265" s="2772"/>
      <c r="I265" s="2772"/>
      <c r="J265" s="2772"/>
      <c r="K265" s="2772"/>
      <c r="L265" s="2772"/>
      <c r="M265" s="2772"/>
      <c r="N265" s="2772"/>
      <c r="O265" s="2772"/>
      <c r="P265" s="2772"/>
      <c r="Q265" s="2772"/>
      <c r="R265" s="2772"/>
      <c r="S265" s="2772"/>
      <c r="T265" s="2772"/>
      <c r="U265" s="2772"/>
      <c r="V265" s="2772"/>
      <c r="W265" s="2772"/>
      <c r="X265" s="2772"/>
      <c r="Y265" s="2772"/>
      <c r="Z265" s="2772"/>
      <c r="AA265" s="2772"/>
      <c r="AB265" s="2772"/>
      <c r="AC265" s="2772"/>
      <c r="AD265" s="2772"/>
      <c r="AE265" s="2772"/>
      <c r="AF265" s="2772"/>
      <c r="AG265" s="2772"/>
      <c r="AH265" s="2772"/>
      <c r="AI265" s="2772"/>
      <c r="AJ265" s="2772"/>
      <c r="AK265" s="2772"/>
      <c r="AL265" s="2772"/>
      <c r="AM265" s="2772"/>
      <c r="AN265" s="2772"/>
      <c r="AO265" s="2772"/>
      <c r="AP265" s="2772"/>
      <c r="AQ265" s="2772"/>
      <c r="AR265" s="2772"/>
      <c r="AS265" s="2772"/>
      <c r="AT265" s="2772"/>
      <c r="AY265" s="1370"/>
      <c r="BT265" s="1240"/>
    </row>
    <row r="266" spans="2:72" s="1367" customFormat="1" ht="17.25" customHeight="1" x14ac:dyDescent="0.4">
      <c r="B266" s="1201"/>
      <c r="C266" s="1375"/>
      <c r="D266" s="2772" t="s">
        <v>347</v>
      </c>
      <c r="E266" s="2772"/>
      <c r="F266" s="2772"/>
      <c r="G266" s="2772"/>
      <c r="H266" s="2772"/>
      <c r="I266" s="2772"/>
      <c r="J266" s="2772"/>
      <c r="K266" s="2772"/>
      <c r="L266" s="2772"/>
      <c r="M266" s="2772"/>
      <c r="N266" s="2772"/>
      <c r="O266" s="2772"/>
      <c r="P266" s="2772"/>
      <c r="Q266" s="2772"/>
      <c r="R266" s="2772"/>
      <c r="S266" s="2772"/>
      <c r="T266" s="2772"/>
      <c r="U266" s="2772"/>
      <c r="V266" s="2772"/>
      <c r="W266" s="2772"/>
      <c r="X266" s="2772"/>
      <c r="Y266" s="2772"/>
      <c r="Z266" s="2772"/>
      <c r="AA266" s="2772"/>
      <c r="AB266" s="2772"/>
      <c r="AC266" s="2772"/>
      <c r="AD266" s="2772"/>
      <c r="AE266" s="2772"/>
      <c r="AF266" s="2772"/>
      <c r="AG266" s="2772"/>
      <c r="AH266" s="2772"/>
      <c r="AI266" s="2772"/>
      <c r="AJ266" s="2772"/>
      <c r="AK266" s="2772"/>
      <c r="AL266" s="2772"/>
      <c r="AM266" s="2772"/>
      <c r="AN266" s="2772"/>
      <c r="AO266" s="2772"/>
      <c r="AP266" s="2772"/>
      <c r="AQ266" s="2772"/>
      <c r="AR266" s="2772"/>
      <c r="AS266" s="2772"/>
      <c r="AT266" s="2772"/>
      <c r="AY266" s="1370"/>
      <c r="BT266" s="1240"/>
    </row>
    <row r="267" spans="2:72" s="1367" customFormat="1" ht="17.25" customHeight="1" x14ac:dyDescent="0.4">
      <c r="B267" s="1201"/>
      <c r="C267" s="1375"/>
      <c r="D267" s="2772" t="s">
        <v>346</v>
      </c>
      <c r="E267" s="2772"/>
      <c r="F267" s="2772"/>
      <c r="G267" s="2772"/>
      <c r="H267" s="2772"/>
      <c r="I267" s="2772"/>
      <c r="J267" s="2772"/>
      <c r="K267" s="2772"/>
      <c r="L267" s="2772"/>
      <c r="M267" s="2772"/>
      <c r="N267" s="2772"/>
      <c r="O267" s="2772"/>
      <c r="P267" s="2772"/>
      <c r="Q267" s="2772"/>
      <c r="R267" s="2772"/>
      <c r="S267" s="2772"/>
      <c r="T267" s="2772"/>
      <c r="U267" s="2772"/>
      <c r="V267" s="2772"/>
      <c r="W267" s="2772"/>
      <c r="X267" s="2772"/>
      <c r="Y267" s="2772"/>
      <c r="Z267" s="2772"/>
      <c r="AA267" s="2772"/>
      <c r="AB267" s="2772"/>
      <c r="AC267" s="2772"/>
      <c r="AD267" s="2772"/>
      <c r="AE267" s="2772"/>
      <c r="AF267" s="2772"/>
      <c r="AG267" s="2772"/>
      <c r="AH267" s="2772"/>
      <c r="AI267" s="2772"/>
      <c r="AJ267" s="2772"/>
      <c r="AK267" s="2772"/>
      <c r="AL267" s="2772"/>
      <c r="AM267" s="2772"/>
      <c r="AN267" s="2772"/>
      <c r="AO267" s="2772"/>
      <c r="AP267" s="2772"/>
      <c r="AQ267" s="2772"/>
      <c r="AR267" s="2772"/>
      <c r="AS267" s="2772"/>
      <c r="AT267" s="2772"/>
      <c r="AY267" s="1370"/>
      <c r="BT267" s="1240"/>
    </row>
    <row r="268" spans="2:72" s="1367" customFormat="1" ht="17.25" customHeight="1" x14ac:dyDescent="0.4">
      <c r="B268" s="1201"/>
      <c r="C268" s="1375"/>
      <c r="D268" s="2772" t="s">
        <v>345</v>
      </c>
      <c r="E268" s="2772"/>
      <c r="F268" s="2772"/>
      <c r="G268" s="2772"/>
      <c r="H268" s="2772"/>
      <c r="I268" s="2772"/>
      <c r="J268" s="2772"/>
      <c r="K268" s="2772"/>
      <c r="L268" s="2772"/>
      <c r="M268" s="2772"/>
      <c r="N268" s="2772"/>
      <c r="O268" s="2772"/>
      <c r="P268" s="2772"/>
      <c r="Q268" s="2772"/>
      <c r="R268" s="2772"/>
      <c r="S268" s="2772"/>
      <c r="T268" s="2772"/>
      <c r="U268" s="2772"/>
      <c r="V268" s="2772"/>
      <c r="W268" s="2772"/>
      <c r="X268" s="2772"/>
      <c r="Y268" s="2772"/>
      <c r="Z268" s="2772"/>
      <c r="AA268" s="2772"/>
      <c r="AB268" s="2772"/>
      <c r="AC268" s="2772"/>
      <c r="AD268" s="2772"/>
      <c r="AE268" s="2772"/>
      <c r="AF268" s="2772"/>
      <c r="AG268" s="2772"/>
      <c r="AH268" s="2772"/>
      <c r="AI268" s="2772"/>
      <c r="AJ268" s="2772"/>
      <c r="AK268" s="2772"/>
      <c r="AL268" s="2772"/>
      <c r="AM268" s="2772"/>
      <c r="AN268" s="2772"/>
      <c r="AO268" s="2772"/>
      <c r="AP268" s="2772"/>
      <c r="AQ268" s="2772"/>
      <c r="AR268" s="2772"/>
      <c r="AS268" s="2772"/>
      <c r="AT268" s="2772"/>
      <c r="AY268" s="1370"/>
      <c r="BT268" s="1240"/>
    </row>
    <row r="269" spans="2:72" s="1367" customFormat="1" ht="17.25" customHeight="1" x14ac:dyDescent="0.4">
      <c r="B269" s="1201"/>
      <c r="C269" s="1373" t="s">
        <v>257</v>
      </c>
      <c r="D269" s="2772" t="s">
        <v>344</v>
      </c>
      <c r="E269" s="2772"/>
      <c r="F269" s="2772"/>
      <c r="G269" s="2772"/>
      <c r="H269" s="2772"/>
      <c r="I269" s="2772"/>
      <c r="J269" s="2772"/>
      <c r="K269" s="2772"/>
      <c r="L269" s="2772"/>
      <c r="M269" s="2772"/>
      <c r="N269" s="2772"/>
      <c r="O269" s="2772"/>
      <c r="P269" s="2772"/>
      <c r="Q269" s="2772"/>
      <c r="R269" s="2772"/>
      <c r="S269" s="2772"/>
      <c r="T269" s="2772"/>
      <c r="U269" s="2772"/>
      <c r="V269" s="2772"/>
      <c r="W269" s="2772"/>
      <c r="X269" s="2772"/>
      <c r="Y269" s="2772"/>
      <c r="Z269" s="2772"/>
      <c r="AA269" s="2772"/>
      <c r="AB269" s="2772"/>
      <c r="AC269" s="2772"/>
      <c r="AD269" s="2772"/>
      <c r="AE269" s="2772"/>
      <c r="AF269" s="2772"/>
      <c r="AG269" s="2772"/>
      <c r="AH269" s="2772"/>
      <c r="AI269" s="2772"/>
      <c r="AJ269" s="2772"/>
      <c r="AK269" s="2772"/>
      <c r="AL269" s="2772"/>
      <c r="AM269" s="2772"/>
      <c r="AN269" s="2772"/>
      <c r="AO269" s="2772"/>
      <c r="AP269" s="2772"/>
      <c r="AQ269" s="2772"/>
      <c r="AR269" s="2772"/>
      <c r="AS269" s="2772"/>
      <c r="AT269" s="2772"/>
      <c r="AY269" s="1370"/>
      <c r="BT269" s="1240"/>
    </row>
    <row r="270" spans="2:72" s="1367" customFormat="1" ht="17.25" customHeight="1" x14ac:dyDescent="0.4">
      <c r="B270" s="1201"/>
      <c r="C270" s="1375"/>
      <c r="D270" s="2772" t="s">
        <v>343</v>
      </c>
      <c r="E270" s="2772"/>
      <c r="F270" s="2772"/>
      <c r="G270" s="2772"/>
      <c r="H270" s="2772"/>
      <c r="I270" s="2772"/>
      <c r="J270" s="2772"/>
      <c r="K270" s="2772"/>
      <c r="L270" s="2772"/>
      <c r="M270" s="2772"/>
      <c r="N270" s="2772"/>
      <c r="O270" s="2772"/>
      <c r="P270" s="2772"/>
      <c r="Q270" s="2772"/>
      <c r="R270" s="2772"/>
      <c r="S270" s="2772"/>
      <c r="T270" s="2772"/>
      <c r="U270" s="2772"/>
      <c r="V270" s="2772"/>
      <c r="W270" s="2772"/>
      <c r="X270" s="2772"/>
      <c r="Y270" s="2772"/>
      <c r="Z270" s="2772"/>
      <c r="AA270" s="2772"/>
      <c r="AB270" s="2772"/>
      <c r="AC270" s="2772"/>
      <c r="AD270" s="2772"/>
      <c r="AE270" s="2772"/>
      <c r="AF270" s="2772"/>
      <c r="AG270" s="2772"/>
      <c r="AH270" s="2772"/>
      <c r="AI270" s="2772"/>
      <c r="AJ270" s="2772"/>
      <c r="AK270" s="2772"/>
      <c r="AL270" s="2772"/>
      <c r="AM270" s="2772"/>
      <c r="AN270" s="2772"/>
      <c r="AO270" s="2772"/>
      <c r="AP270" s="2772"/>
      <c r="AQ270" s="2772"/>
      <c r="AR270" s="2772"/>
      <c r="AS270" s="2772"/>
      <c r="AT270" s="2772"/>
      <c r="AY270" s="1370"/>
      <c r="BT270" s="1240"/>
    </row>
    <row r="271" spans="2:72" s="1367" customFormat="1" ht="17.25" customHeight="1" x14ac:dyDescent="0.4">
      <c r="B271" s="1201"/>
      <c r="C271" s="1375"/>
      <c r="D271" s="2772" t="s">
        <v>342</v>
      </c>
      <c r="E271" s="2772"/>
      <c r="F271" s="2772"/>
      <c r="G271" s="2772"/>
      <c r="H271" s="2772"/>
      <c r="I271" s="2772"/>
      <c r="J271" s="2772"/>
      <c r="K271" s="2772"/>
      <c r="L271" s="2772"/>
      <c r="M271" s="2772"/>
      <c r="N271" s="2772"/>
      <c r="O271" s="2772"/>
      <c r="P271" s="2772"/>
      <c r="Q271" s="2772"/>
      <c r="R271" s="2772"/>
      <c r="S271" s="2772"/>
      <c r="T271" s="2772"/>
      <c r="U271" s="2772"/>
      <c r="V271" s="2772"/>
      <c r="W271" s="2772"/>
      <c r="X271" s="2772"/>
      <c r="Y271" s="2772"/>
      <c r="Z271" s="2772"/>
      <c r="AA271" s="2772"/>
      <c r="AB271" s="2772"/>
      <c r="AC271" s="2772"/>
      <c r="AD271" s="2772"/>
      <c r="AE271" s="2772"/>
      <c r="AF271" s="2772"/>
      <c r="AG271" s="2772"/>
      <c r="AH271" s="2772"/>
      <c r="AI271" s="2772"/>
      <c r="AJ271" s="2772"/>
      <c r="AK271" s="2772"/>
      <c r="AL271" s="2772"/>
      <c r="AM271" s="2772"/>
      <c r="AN271" s="2772"/>
      <c r="AO271" s="2772"/>
      <c r="AP271" s="2772"/>
      <c r="AQ271" s="2772"/>
      <c r="AR271" s="2772"/>
      <c r="AS271" s="2772"/>
      <c r="AT271" s="2772"/>
      <c r="AY271" s="1370"/>
      <c r="BT271" s="1240"/>
    </row>
    <row r="272" spans="2:72" s="1367" customFormat="1" ht="17.25" customHeight="1" x14ac:dyDescent="0.4">
      <c r="B272" s="1201"/>
      <c r="C272" s="1375" t="s">
        <v>341</v>
      </c>
      <c r="D272" s="2772" t="s">
        <v>340</v>
      </c>
      <c r="E272" s="2772"/>
      <c r="F272" s="2772"/>
      <c r="G272" s="2772"/>
      <c r="H272" s="2772"/>
      <c r="I272" s="2772"/>
      <c r="J272" s="2772"/>
      <c r="K272" s="2772"/>
      <c r="L272" s="2772"/>
      <c r="M272" s="2772"/>
      <c r="N272" s="2772"/>
      <c r="O272" s="2772"/>
      <c r="P272" s="2772"/>
      <c r="Q272" s="2772"/>
      <c r="R272" s="2772"/>
      <c r="S272" s="2772"/>
      <c r="T272" s="2772"/>
      <c r="U272" s="2772"/>
      <c r="V272" s="2772"/>
      <c r="W272" s="2772"/>
      <c r="X272" s="2772"/>
      <c r="Y272" s="2772"/>
      <c r="Z272" s="2772"/>
      <c r="AA272" s="2772"/>
      <c r="AB272" s="2772"/>
      <c r="AC272" s="2772"/>
      <c r="AD272" s="2772"/>
      <c r="AE272" s="2772"/>
      <c r="AF272" s="2772"/>
      <c r="AG272" s="2772"/>
      <c r="AH272" s="2772"/>
      <c r="AI272" s="2772"/>
      <c r="AJ272" s="2772"/>
      <c r="AK272" s="2772"/>
      <c r="AL272" s="2772"/>
      <c r="AM272" s="2772"/>
      <c r="AN272" s="2772"/>
      <c r="AO272" s="2772"/>
      <c r="AP272" s="2772"/>
      <c r="AQ272" s="2772"/>
      <c r="AR272" s="2772"/>
      <c r="AS272" s="2772"/>
      <c r="AT272" s="2772"/>
      <c r="AY272" s="1370"/>
      <c r="BT272" s="1240"/>
    </row>
    <row r="273" spans="2:72" s="1367" customFormat="1" ht="17.25" customHeight="1" x14ac:dyDescent="0.4">
      <c r="B273" s="1201"/>
      <c r="C273" s="1375"/>
      <c r="D273" s="2772" t="s">
        <v>339</v>
      </c>
      <c r="E273" s="2772"/>
      <c r="F273" s="2772"/>
      <c r="G273" s="2772"/>
      <c r="H273" s="2772"/>
      <c r="I273" s="2772"/>
      <c r="J273" s="2772"/>
      <c r="K273" s="2772"/>
      <c r="L273" s="2772"/>
      <c r="M273" s="2772"/>
      <c r="N273" s="2772"/>
      <c r="O273" s="2772"/>
      <c r="P273" s="2772"/>
      <c r="Q273" s="2772"/>
      <c r="R273" s="2772"/>
      <c r="S273" s="2772"/>
      <c r="T273" s="2772"/>
      <c r="U273" s="2772"/>
      <c r="V273" s="2772"/>
      <c r="W273" s="2772"/>
      <c r="X273" s="2772"/>
      <c r="Y273" s="2772"/>
      <c r="Z273" s="2772"/>
      <c r="AA273" s="2772"/>
      <c r="AB273" s="2772"/>
      <c r="AC273" s="2772"/>
      <c r="AD273" s="2772"/>
      <c r="AE273" s="2772"/>
      <c r="AF273" s="2772"/>
      <c r="AG273" s="2772"/>
      <c r="AH273" s="2772"/>
      <c r="AI273" s="2772"/>
      <c r="AJ273" s="2772"/>
      <c r="AK273" s="2772"/>
      <c r="AL273" s="2772"/>
      <c r="AM273" s="2772"/>
      <c r="AN273" s="2772"/>
      <c r="AO273" s="2772"/>
      <c r="AP273" s="2772"/>
      <c r="AQ273" s="2772"/>
      <c r="AR273" s="2772"/>
      <c r="AS273" s="2772"/>
      <c r="AT273" s="2772"/>
      <c r="AY273" s="1370"/>
      <c r="BT273" s="1240"/>
    </row>
    <row r="274" spans="2:72" s="1367" customFormat="1" ht="17.25" customHeight="1" x14ac:dyDescent="0.4">
      <c r="B274" s="1201"/>
      <c r="C274" s="1375"/>
      <c r="D274" s="2772" t="s">
        <v>338</v>
      </c>
      <c r="E274" s="2772"/>
      <c r="F274" s="2772"/>
      <c r="G274" s="2772"/>
      <c r="H274" s="2772"/>
      <c r="I274" s="2772"/>
      <c r="J274" s="2772"/>
      <c r="K274" s="2772"/>
      <c r="L274" s="2772"/>
      <c r="M274" s="2772"/>
      <c r="N274" s="2772"/>
      <c r="O274" s="2772"/>
      <c r="P274" s="2772"/>
      <c r="Q274" s="2772"/>
      <c r="R274" s="2772"/>
      <c r="S274" s="2772"/>
      <c r="T274" s="2772"/>
      <c r="U274" s="2772"/>
      <c r="V274" s="2772"/>
      <c r="W274" s="2772"/>
      <c r="X274" s="2772"/>
      <c r="Y274" s="2772"/>
      <c r="Z274" s="2772"/>
      <c r="AA274" s="2772"/>
      <c r="AB274" s="2772"/>
      <c r="AC274" s="2772"/>
      <c r="AD274" s="2772"/>
      <c r="AE274" s="2772"/>
      <c r="AF274" s="2772"/>
      <c r="AG274" s="2772"/>
      <c r="AH274" s="2772"/>
      <c r="AI274" s="2772"/>
      <c r="AJ274" s="2772"/>
      <c r="AK274" s="2772"/>
      <c r="AL274" s="2772"/>
      <c r="AM274" s="2772"/>
      <c r="AN274" s="2772"/>
      <c r="AO274" s="2772"/>
      <c r="AP274" s="2772"/>
      <c r="AQ274" s="2772"/>
      <c r="AR274" s="2772"/>
      <c r="AS274" s="2772"/>
      <c r="AT274" s="2772"/>
      <c r="AY274" s="1370"/>
      <c r="BT274" s="1240"/>
    </row>
    <row r="275" spans="2:72" s="1367" customFormat="1" ht="17.25" customHeight="1" x14ac:dyDescent="0.4">
      <c r="B275" s="1201"/>
      <c r="C275" s="1375"/>
      <c r="D275" s="2772" t="s">
        <v>337</v>
      </c>
      <c r="E275" s="2772"/>
      <c r="F275" s="2772"/>
      <c r="G275" s="2772"/>
      <c r="H275" s="2772"/>
      <c r="I275" s="2772"/>
      <c r="J275" s="2772"/>
      <c r="K275" s="2772"/>
      <c r="L275" s="2772"/>
      <c r="M275" s="2772"/>
      <c r="N275" s="2772"/>
      <c r="O275" s="2772"/>
      <c r="P275" s="2772"/>
      <c r="Q275" s="2772"/>
      <c r="R275" s="2772"/>
      <c r="S275" s="2772"/>
      <c r="T275" s="2772"/>
      <c r="U275" s="2772"/>
      <c r="V275" s="2772"/>
      <c r="W275" s="2772"/>
      <c r="X275" s="2772"/>
      <c r="Y275" s="2772"/>
      <c r="Z275" s="2772"/>
      <c r="AA275" s="2772"/>
      <c r="AB275" s="2772"/>
      <c r="AC275" s="2772"/>
      <c r="AD275" s="2772"/>
      <c r="AE275" s="2772"/>
      <c r="AF275" s="2772"/>
      <c r="AG275" s="2772"/>
      <c r="AH275" s="2772"/>
      <c r="AI275" s="2772"/>
      <c r="AJ275" s="2772"/>
      <c r="AK275" s="2772"/>
      <c r="AL275" s="2772"/>
      <c r="AM275" s="2772"/>
      <c r="AN275" s="2772"/>
      <c r="AO275" s="2772"/>
      <c r="AP275" s="2772"/>
      <c r="AQ275" s="2772"/>
      <c r="AR275" s="2772"/>
      <c r="AS275" s="2772"/>
      <c r="AT275" s="2772"/>
      <c r="AY275" s="1370"/>
      <c r="BT275" s="1240"/>
    </row>
    <row r="276" spans="2:72" s="1367" customFormat="1" ht="17.25" customHeight="1" x14ac:dyDescent="0.4">
      <c r="B276" s="1201"/>
      <c r="C276" s="1375" t="s">
        <v>336</v>
      </c>
      <c r="D276" s="2772" t="s">
        <v>335</v>
      </c>
      <c r="E276" s="2772"/>
      <c r="F276" s="2772"/>
      <c r="G276" s="2772"/>
      <c r="H276" s="2772"/>
      <c r="I276" s="2772"/>
      <c r="J276" s="2772"/>
      <c r="K276" s="2772"/>
      <c r="L276" s="2772"/>
      <c r="M276" s="2772"/>
      <c r="N276" s="2772"/>
      <c r="O276" s="2772"/>
      <c r="P276" s="2772"/>
      <c r="Q276" s="2772"/>
      <c r="R276" s="2772"/>
      <c r="S276" s="2772"/>
      <c r="T276" s="2772"/>
      <c r="U276" s="2772"/>
      <c r="V276" s="2772"/>
      <c r="W276" s="2772"/>
      <c r="X276" s="2772"/>
      <c r="Y276" s="2772"/>
      <c r="Z276" s="2772"/>
      <c r="AA276" s="2772"/>
      <c r="AB276" s="2772"/>
      <c r="AC276" s="2772"/>
      <c r="AD276" s="2772"/>
      <c r="AE276" s="2772"/>
      <c r="AF276" s="2772"/>
      <c r="AG276" s="2772"/>
      <c r="AH276" s="2772"/>
      <c r="AI276" s="2772"/>
      <c r="AJ276" s="2772"/>
      <c r="AK276" s="2772"/>
      <c r="AL276" s="2772"/>
      <c r="AM276" s="2772"/>
      <c r="AN276" s="2772"/>
      <c r="AO276" s="2772"/>
      <c r="AP276" s="2772"/>
      <c r="AQ276" s="2772"/>
      <c r="AR276" s="2772"/>
      <c r="AS276" s="2772"/>
      <c r="AT276" s="2772"/>
      <c r="AY276" s="1370"/>
      <c r="BT276" s="1240"/>
    </row>
    <row r="277" spans="2:72" s="1367" customFormat="1" ht="17.25" customHeight="1" x14ac:dyDescent="0.4">
      <c r="B277" s="1201"/>
      <c r="C277" s="1375"/>
      <c r="D277" s="2772" t="s">
        <v>334</v>
      </c>
      <c r="E277" s="2772"/>
      <c r="F277" s="2772"/>
      <c r="G277" s="2772"/>
      <c r="H277" s="2772"/>
      <c r="I277" s="2772"/>
      <c r="J277" s="2772"/>
      <c r="K277" s="2772"/>
      <c r="L277" s="2772"/>
      <c r="M277" s="2772"/>
      <c r="N277" s="2772"/>
      <c r="O277" s="2772"/>
      <c r="P277" s="2772"/>
      <c r="Q277" s="2772"/>
      <c r="R277" s="2772"/>
      <c r="S277" s="2772"/>
      <c r="T277" s="2772"/>
      <c r="U277" s="2772"/>
      <c r="V277" s="2772"/>
      <c r="W277" s="2772"/>
      <c r="X277" s="2772"/>
      <c r="Y277" s="2772"/>
      <c r="Z277" s="2772"/>
      <c r="AA277" s="2772"/>
      <c r="AB277" s="2772"/>
      <c r="AC277" s="2772"/>
      <c r="AD277" s="2772"/>
      <c r="AE277" s="2772"/>
      <c r="AF277" s="2772"/>
      <c r="AG277" s="2772"/>
      <c r="AH277" s="2772"/>
      <c r="AI277" s="2772"/>
      <c r="AJ277" s="2772"/>
      <c r="AK277" s="2772"/>
      <c r="AL277" s="2772"/>
      <c r="AM277" s="2772"/>
      <c r="AN277" s="2772"/>
      <c r="AO277" s="2772"/>
      <c r="AP277" s="2772"/>
      <c r="AQ277" s="2772"/>
      <c r="AR277" s="2772"/>
      <c r="AS277" s="2772"/>
      <c r="AT277" s="2772"/>
      <c r="AY277" s="1370"/>
      <c r="BT277" s="1240"/>
    </row>
    <row r="278" spans="2:72" s="1367" customFormat="1" ht="17.25" customHeight="1" x14ac:dyDescent="0.4">
      <c r="B278" s="1201"/>
      <c r="C278" s="1375"/>
      <c r="D278" s="2772" t="s">
        <v>333</v>
      </c>
      <c r="E278" s="2772"/>
      <c r="F278" s="2772"/>
      <c r="G278" s="2772"/>
      <c r="H278" s="2772"/>
      <c r="I278" s="2772"/>
      <c r="J278" s="2772"/>
      <c r="K278" s="2772"/>
      <c r="L278" s="2772"/>
      <c r="M278" s="2772"/>
      <c r="N278" s="2772"/>
      <c r="O278" s="2772"/>
      <c r="P278" s="2772"/>
      <c r="Q278" s="2772"/>
      <c r="R278" s="2772"/>
      <c r="S278" s="2772"/>
      <c r="T278" s="2772"/>
      <c r="U278" s="2772"/>
      <c r="V278" s="2772"/>
      <c r="W278" s="2772"/>
      <c r="X278" s="2772"/>
      <c r="Y278" s="2772"/>
      <c r="Z278" s="2772"/>
      <c r="AA278" s="2772"/>
      <c r="AB278" s="2772"/>
      <c r="AC278" s="2772"/>
      <c r="AD278" s="2772"/>
      <c r="AE278" s="2772"/>
      <c r="AF278" s="2772"/>
      <c r="AG278" s="2772"/>
      <c r="AH278" s="2772"/>
      <c r="AI278" s="2772"/>
      <c r="AJ278" s="2772"/>
      <c r="AK278" s="2772"/>
      <c r="AL278" s="2772"/>
      <c r="AM278" s="2772"/>
      <c r="AN278" s="2772"/>
      <c r="AO278" s="2772"/>
      <c r="AP278" s="2772"/>
      <c r="AQ278" s="2772"/>
      <c r="AR278" s="2772"/>
      <c r="AS278" s="2772"/>
      <c r="AT278" s="2772"/>
      <c r="AY278" s="1370"/>
      <c r="BT278" s="1240"/>
    </row>
    <row r="279" spans="2:72" s="1367" customFormat="1" ht="17.25" customHeight="1" x14ac:dyDescent="0.4">
      <c r="B279" s="1201"/>
      <c r="C279" s="1375"/>
      <c r="D279" s="2772" t="s">
        <v>332</v>
      </c>
      <c r="E279" s="2772"/>
      <c r="F279" s="2772"/>
      <c r="G279" s="2772"/>
      <c r="H279" s="2772"/>
      <c r="I279" s="2772"/>
      <c r="J279" s="2772"/>
      <c r="K279" s="2772"/>
      <c r="L279" s="2772"/>
      <c r="M279" s="2772"/>
      <c r="N279" s="2772"/>
      <c r="O279" s="2772"/>
      <c r="P279" s="2772"/>
      <c r="Q279" s="2772"/>
      <c r="R279" s="2772"/>
      <c r="S279" s="2772"/>
      <c r="T279" s="2772"/>
      <c r="U279" s="2772"/>
      <c r="V279" s="2772"/>
      <c r="W279" s="2772"/>
      <c r="X279" s="2772"/>
      <c r="Y279" s="2772"/>
      <c r="Z279" s="2772"/>
      <c r="AA279" s="2772"/>
      <c r="AB279" s="2772"/>
      <c r="AC279" s="2772"/>
      <c r="AD279" s="2772"/>
      <c r="AE279" s="2772"/>
      <c r="AF279" s="2772"/>
      <c r="AG279" s="2772"/>
      <c r="AH279" s="2772"/>
      <c r="AI279" s="2772"/>
      <c r="AJ279" s="2772"/>
      <c r="AK279" s="2772"/>
      <c r="AL279" s="2772"/>
      <c r="AM279" s="2772"/>
      <c r="AN279" s="2772"/>
      <c r="AO279" s="2772"/>
      <c r="AP279" s="2772"/>
      <c r="AQ279" s="2772"/>
      <c r="AR279" s="2772"/>
      <c r="AS279" s="2772"/>
      <c r="AT279" s="2772"/>
      <c r="AY279" s="1370"/>
      <c r="BT279" s="1240"/>
    </row>
    <row r="280" spans="2:72" s="1367" customFormat="1" ht="17.25" customHeight="1" x14ac:dyDescent="0.4">
      <c r="B280" s="1201"/>
      <c r="C280" s="1375"/>
      <c r="D280" s="2772" t="s">
        <v>331</v>
      </c>
      <c r="E280" s="2772"/>
      <c r="F280" s="2772"/>
      <c r="G280" s="2772"/>
      <c r="H280" s="2772"/>
      <c r="I280" s="2772"/>
      <c r="J280" s="2772"/>
      <c r="K280" s="2772"/>
      <c r="L280" s="2772"/>
      <c r="M280" s="2772"/>
      <c r="N280" s="2772"/>
      <c r="O280" s="2772"/>
      <c r="P280" s="2772"/>
      <c r="Q280" s="2772"/>
      <c r="R280" s="2772"/>
      <c r="S280" s="2772"/>
      <c r="T280" s="2772"/>
      <c r="U280" s="2772"/>
      <c r="V280" s="2772"/>
      <c r="W280" s="2772"/>
      <c r="X280" s="2772"/>
      <c r="Y280" s="2772"/>
      <c r="Z280" s="2772"/>
      <c r="AA280" s="2772"/>
      <c r="AB280" s="2772"/>
      <c r="AC280" s="2772"/>
      <c r="AD280" s="2772"/>
      <c r="AE280" s="2772"/>
      <c r="AF280" s="2772"/>
      <c r="AG280" s="2772"/>
      <c r="AH280" s="2772"/>
      <c r="AI280" s="2772"/>
      <c r="AJ280" s="2772"/>
      <c r="AK280" s="2772"/>
      <c r="AL280" s="2772"/>
      <c r="AM280" s="2772"/>
      <c r="AN280" s="2772"/>
      <c r="AO280" s="2772"/>
      <c r="AP280" s="2772"/>
      <c r="AQ280" s="2772"/>
      <c r="AR280" s="2772"/>
      <c r="AS280" s="2772"/>
      <c r="AT280" s="2772"/>
      <c r="AY280" s="1370"/>
      <c r="BT280" s="1240"/>
    </row>
    <row r="281" spans="2:72" s="1367" customFormat="1" ht="17.25" customHeight="1" x14ac:dyDescent="0.4">
      <c r="B281" s="1201"/>
      <c r="C281" s="1375"/>
      <c r="D281" s="2772" t="s">
        <v>330</v>
      </c>
      <c r="E281" s="2772"/>
      <c r="F281" s="2772"/>
      <c r="G281" s="2772"/>
      <c r="H281" s="2772"/>
      <c r="I281" s="2772"/>
      <c r="J281" s="2772"/>
      <c r="K281" s="2772"/>
      <c r="L281" s="2772"/>
      <c r="M281" s="2772"/>
      <c r="N281" s="2772"/>
      <c r="O281" s="2772"/>
      <c r="P281" s="2772"/>
      <c r="Q281" s="2772"/>
      <c r="R281" s="2772"/>
      <c r="S281" s="2772"/>
      <c r="T281" s="2772"/>
      <c r="U281" s="2772"/>
      <c r="V281" s="2772"/>
      <c r="W281" s="2772"/>
      <c r="X281" s="2772"/>
      <c r="Y281" s="2772"/>
      <c r="Z281" s="2772"/>
      <c r="AA281" s="2772"/>
      <c r="AB281" s="2772"/>
      <c r="AC281" s="2772"/>
      <c r="AD281" s="2772"/>
      <c r="AE281" s="2772"/>
      <c r="AF281" s="2772"/>
      <c r="AG281" s="2772"/>
      <c r="AH281" s="2772"/>
      <c r="AI281" s="2772"/>
      <c r="AJ281" s="2772"/>
      <c r="AK281" s="2772"/>
      <c r="AL281" s="2772"/>
      <c r="AM281" s="2772"/>
      <c r="AN281" s="2772"/>
      <c r="AO281" s="2772"/>
      <c r="AP281" s="2772"/>
      <c r="AQ281" s="2772"/>
      <c r="AR281" s="2772"/>
      <c r="AS281" s="2772"/>
      <c r="AT281" s="2772"/>
      <c r="AY281" s="1370"/>
      <c r="BT281" s="1240"/>
    </row>
    <row r="282" spans="2:72" s="1367" customFormat="1" ht="17.25" customHeight="1" x14ac:dyDescent="0.4">
      <c r="B282" s="1201"/>
      <c r="C282" s="1375"/>
      <c r="D282" s="2772" t="s">
        <v>329</v>
      </c>
      <c r="E282" s="2772"/>
      <c r="F282" s="2772"/>
      <c r="G282" s="2772"/>
      <c r="H282" s="2772"/>
      <c r="I282" s="2772"/>
      <c r="J282" s="2772"/>
      <c r="K282" s="2772"/>
      <c r="L282" s="2772"/>
      <c r="M282" s="2772"/>
      <c r="N282" s="2772"/>
      <c r="O282" s="2772"/>
      <c r="P282" s="2772"/>
      <c r="Q282" s="2772"/>
      <c r="R282" s="2772"/>
      <c r="S282" s="2772"/>
      <c r="T282" s="2772"/>
      <c r="U282" s="2772"/>
      <c r="V282" s="2772"/>
      <c r="W282" s="2772"/>
      <c r="X282" s="2772"/>
      <c r="Y282" s="2772"/>
      <c r="Z282" s="2772"/>
      <c r="AA282" s="2772"/>
      <c r="AB282" s="2772"/>
      <c r="AC282" s="2772"/>
      <c r="AD282" s="2772"/>
      <c r="AE282" s="2772"/>
      <c r="AF282" s="2772"/>
      <c r="AG282" s="2772"/>
      <c r="AH282" s="2772"/>
      <c r="AI282" s="2772"/>
      <c r="AJ282" s="2772"/>
      <c r="AK282" s="2772"/>
      <c r="AL282" s="2772"/>
      <c r="AM282" s="2772"/>
      <c r="AN282" s="2772"/>
      <c r="AO282" s="2772"/>
      <c r="AP282" s="2772"/>
      <c r="AQ282" s="2772"/>
      <c r="AR282" s="2772"/>
      <c r="AS282" s="2772"/>
      <c r="AT282" s="2772"/>
      <c r="AY282" s="1370"/>
      <c r="BT282" s="1240"/>
    </row>
    <row r="283" spans="2:72" s="1367" customFormat="1" ht="17.25" customHeight="1" x14ac:dyDescent="0.4">
      <c r="B283" s="1201"/>
      <c r="C283" s="1375"/>
      <c r="D283" s="2772" t="s">
        <v>328</v>
      </c>
      <c r="E283" s="2772"/>
      <c r="F283" s="2772"/>
      <c r="G283" s="2772"/>
      <c r="H283" s="2772"/>
      <c r="I283" s="2772"/>
      <c r="J283" s="2772"/>
      <c r="K283" s="2772"/>
      <c r="L283" s="2772"/>
      <c r="M283" s="2772"/>
      <c r="N283" s="2772"/>
      <c r="O283" s="2772"/>
      <c r="P283" s="2772"/>
      <c r="Q283" s="2772"/>
      <c r="R283" s="2772"/>
      <c r="S283" s="2772"/>
      <c r="T283" s="2772"/>
      <c r="U283" s="2772"/>
      <c r="V283" s="2772"/>
      <c r="W283" s="2772"/>
      <c r="X283" s="2772"/>
      <c r="Y283" s="2772"/>
      <c r="Z283" s="2772"/>
      <c r="AA283" s="2772"/>
      <c r="AB283" s="2772"/>
      <c r="AC283" s="2772"/>
      <c r="AD283" s="2772"/>
      <c r="AE283" s="2772"/>
      <c r="AF283" s="2772"/>
      <c r="AG283" s="2772"/>
      <c r="AH283" s="2772"/>
      <c r="AI283" s="2772"/>
      <c r="AJ283" s="2772"/>
      <c r="AK283" s="2772"/>
      <c r="AL283" s="2772"/>
      <c r="AM283" s="2772"/>
      <c r="AN283" s="2772"/>
      <c r="AO283" s="2772"/>
      <c r="AP283" s="2772"/>
      <c r="AQ283" s="2772"/>
      <c r="AR283" s="2772"/>
      <c r="AS283" s="2772"/>
      <c r="AT283" s="2772"/>
      <c r="AY283" s="1370"/>
      <c r="BT283" s="1240"/>
    </row>
    <row r="284" spans="2:72" s="1367" customFormat="1" ht="17.25" customHeight="1" x14ac:dyDescent="0.4">
      <c r="B284" s="1201"/>
      <c r="C284" s="1375"/>
      <c r="D284" s="2772" t="s">
        <v>327</v>
      </c>
      <c r="E284" s="2772"/>
      <c r="F284" s="2772"/>
      <c r="G284" s="2772"/>
      <c r="H284" s="2772"/>
      <c r="I284" s="2772"/>
      <c r="J284" s="2772"/>
      <c r="K284" s="2772"/>
      <c r="L284" s="2772"/>
      <c r="M284" s="2772"/>
      <c r="N284" s="2772"/>
      <c r="O284" s="2772"/>
      <c r="P284" s="2772"/>
      <c r="Q284" s="2772"/>
      <c r="R284" s="2772"/>
      <c r="S284" s="2772"/>
      <c r="T284" s="2772"/>
      <c r="U284" s="2772"/>
      <c r="V284" s="2772"/>
      <c r="W284" s="2772"/>
      <c r="X284" s="2772"/>
      <c r="Y284" s="2772"/>
      <c r="Z284" s="2772"/>
      <c r="AA284" s="2772"/>
      <c r="AB284" s="2772"/>
      <c r="AC284" s="2772"/>
      <c r="AD284" s="2772"/>
      <c r="AE284" s="2772"/>
      <c r="AF284" s="2772"/>
      <c r="AG284" s="2772"/>
      <c r="AH284" s="2772"/>
      <c r="AI284" s="2772"/>
      <c r="AJ284" s="2772"/>
      <c r="AK284" s="2772"/>
      <c r="AL284" s="2772"/>
      <c r="AM284" s="2772"/>
      <c r="AN284" s="2772"/>
      <c r="AO284" s="2772"/>
      <c r="AP284" s="2772"/>
      <c r="AQ284" s="2772"/>
      <c r="AR284" s="2772"/>
      <c r="AS284" s="2772"/>
      <c r="AT284" s="2772"/>
      <c r="AY284" s="1370"/>
      <c r="BT284" s="1240"/>
    </row>
    <row r="285" spans="2:72" s="1367" customFormat="1" ht="17.25" customHeight="1" x14ac:dyDescent="0.4">
      <c r="B285" s="1201"/>
      <c r="C285" s="1375"/>
      <c r="D285" s="2772" t="s">
        <v>326</v>
      </c>
      <c r="E285" s="2772"/>
      <c r="F285" s="2772"/>
      <c r="G285" s="2772"/>
      <c r="H285" s="2772"/>
      <c r="I285" s="2772"/>
      <c r="J285" s="2772"/>
      <c r="K285" s="2772"/>
      <c r="L285" s="2772"/>
      <c r="M285" s="2772"/>
      <c r="N285" s="2772"/>
      <c r="O285" s="2772"/>
      <c r="P285" s="2772"/>
      <c r="Q285" s="2772"/>
      <c r="R285" s="2772"/>
      <c r="S285" s="2772"/>
      <c r="T285" s="2772"/>
      <c r="U285" s="2772"/>
      <c r="V285" s="2772"/>
      <c r="W285" s="2772"/>
      <c r="X285" s="2772"/>
      <c r="Y285" s="2772"/>
      <c r="Z285" s="2772"/>
      <c r="AA285" s="2772"/>
      <c r="AB285" s="2772"/>
      <c r="AC285" s="2772"/>
      <c r="AD285" s="2772"/>
      <c r="AE285" s="2772"/>
      <c r="AF285" s="2772"/>
      <c r="AG285" s="2772"/>
      <c r="AH285" s="2772"/>
      <c r="AI285" s="2772"/>
      <c r="AJ285" s="2772"/>
      <c r="AK285" s="2772"/>
      <c r="AL285" s="2772"/>
      <c r="AM285" s="2772"/>
      <c r="AN285" s="2772"/>
      <c r="AO285" s="2772"/>
      <c r="AP285" s="2772"/>
      <c r="AQ285" s="2772"/>
      <c r="AR285" s="2772"/>
      <c r="AS285" s="2772"/>
      <c r="AT285" s="2772"/>
      <c r="AY285" s="1370"/>
      <c r="BT285" s="1240"/>
    </row>
    <row r="286" spans="2:72" s="1367" customFormat="1" ht="17.25" customHeight="1" x14ac:dyDescent="0.4">
      <c r="B286" s="1201"/>
      <c r="C286" s="1375" t="s">
        <v>325</v>
      </c>
      <c r="D286" s="2772" t="s">
        <v>324</v>
      </c>
      <c r="E286" s="2772"/>
      <c r="F286" s="2772"/>
      <c r="G286" s="2772"/>
      <c r="H286" s="2772"/>
      <c r="I286" s="2772"/>
      <c r="J286" s="2772"/>
      <c r="K286" s="2772"/>
      <c r="L286" s="2772"/>
      <c r="M286" s="2772"/>
      <c r="N286" s="2772"/>
      <c r="O286" s="2772"/>
      <c r="P286" s="2772"/>
      <c r="Q286" s="2772"/>
      <c r="R286" s="2772"/>
      <c r="S286" s="2772"/>
      <c r="T286" s="2772"/>
      <c r="U286" s="2772"/>
      <c r="V286" s="2772"/>
      <c r="W286" s="2772"/>
      <c r="X286" s="2772"/>
      <c r="Y286" s="2772"/>
      <c r="Z286" s="2772"/>
      <c r="AA286" s="2772"/>
      <c r="AB286" s="2772"/>
      <c r="AC286" s="2772"/>
      <c r="AD286" s="2772"/>
      <c r="AE286" s="2772"/>
      <c r="AF286" s="2772"/>
      <c r="AG286" s="2772"/>
      <c r="AH286" s="2772"/>
      <c r="AI286" s="2772"/>
      <c r="AJ286" s="2772"/>
      <c r="AK286" s="2772"/>
      <c r="AL286" s="2772"/>
      <c r="AM286" s="2772"/>
      <c r="AN286" s="2772"/>
      <c r="AO286" s="2772"/>
      <c r="AP286" s="2772"/>
      <c r="AQ286" s="2772"/>
      <c r="AR286" s="2772"/>
      <c r="AS286" s="2772"/>
      <c r="AT286" s="2772"/>
      <c r="AY286" s="1370"/>
      <c r="BT286" s="1240"/>
    </row>
    <row r="287" spans="2:72" s="1367" customFormat="1" ht="17.25" customHeight="1" x14ac:dyDescent="0.4">
      <c r="B287" s="1201" t="s">
        <v>323</v>
      </c>
      <c r="C287" s="1373"/>
      <c r="D287" s="1374"/>
      <c r="E287" s="1374"/>
      <c r="F287" s="1374"/>
      <c r="G287" s="1374"/>
      <c r="H287" s="1374"/>
      <c r="I287" s="1374"/>
      <c r="J287" s="1374"/>
      <c r="K287" s="1374"/>
      <c r="L287" s="1374"/>
      <c r="M287" s="1374"/>
      <c r="N287" s="1374"/>
      <c r="O287" s="1374"/>
      <c r="P287" s="1374"/>
      <c r="Q287" s="1374"/>
      <c r="R287" s="1374"/>
      <c r="S287" s="1374"/>
      <c r="T287" s="1374"/>
      <c r="U287" s="1374"/>
      <c r="V287" s="1374"/>
      <c r="W287" s="1374"/>
      <c r="X287" s="1374"/>
      <c r="Y287" s="1374"/>
      <c r="Z287" s="1374"/>
      <c r="AA287" s="1374"/>
      <c r="AB287" s="1374"/>
      <c r="AC287" s="1374"/>
      <c r="AD287" s="1374"/>
      <c r="AE287" s="1374"/>
      <c r="AF287" s="1374"/>
      <c r="AG287" s="1374"/>
      <c r="AH287" s="1374"/>
      <c r="AI287" s="1374"/>
      <c r="AJ287" s="1374"/>
      <c r="AK287" s="1374"/>
      <c r="AL287" s="1374"/>
      <c r="AM287" s="1374"/>
      <c r="AN287" s="1374"/>
      <c r="AO287" s="1374"/>
      <c r="AP287" s="1374"/>
      <c r="AQ287" s="1374"/>
      <c r="AR287" s="1374"/>
      <c r="AS287" s="1374"/>
      <c r="AT287" s="1374"/>
      <c r="AY287" s="1370"/>
      <c r="BT287" s="1240"/>
    </row>
    <row r="288" spans="2:72" s="1367" customFormat="1" ht="17.25" customHeight="1" x14ac:dyDescent="0.4">
      <c r="B288" s="1201"/>
      <c r="C288" s="1375" t="s">
        <v>117</v>
      </c>
      <c r="D288" s="2772" t="s">
        <v>322</v>
      </c>
      <c r="E288" s="2772"/>
      <c r="F288" s="2772"/>
      <c r="G288" s="2772"/>
      <c r="H288" s="2772"/>
      <c r="I288" s="2772"/>
      <c r="J288" s="2772"/>
      <c r="K288" s="2772"/>
      <c r="L288" s="2772"/>
      <c r="M288" s="2772"/>
      <c r="N288" s="2772"/>
      <c r="O288" s="2772"/>
      <c r="P288" s="2772"/>
      <c r="Q288" s="2772"/>
      <c r="R288" s="2772"/>
      <c r="S288" s="2772"/>
      <c r="T288" s="2772"/>
      <c r="U288" s="2772"/>
      <c r="V288" s="2772"/>
      <c r="W288" s="2772"/>
      <c r="X288" s="2772"/>
      <c r="Y288" s="2772"/>
      <c r="Z288" s="2772"/>
      <c r="AA288" s="2772"/>
      <c r="AB288" s="2772"/>
      <c r="AC288" s="2772"/>
      <c r="AD288" s="2772"/>
      <c r="AE288" s="2772"/>
      <c r="AF288" s="2772"/>
      <c r="AG288" s="2772"/>
      <c r="AH288" s="2772"/>
      <c r="AI288" s="2772"/>
      <c r="AJ288" s="2772"/>
      <c r="AK288" s="2772"/>
      <c r="AL288" s="2772"/>
      <c r="AM288" s="2772"/>
      <c r="AN288" s="2772"/>
      <c r="AO288" s="2772"/>
      <c r="AP288" s="2772"/>
      <c r="AQ288" s="2772"/>
      <c r="AR288" s="2772"/>
      <c r="AS288" s="2772"/>
      <c r="AT288" s="2772"/>
      <c r="AY288" s="1370"/>
      <c r="BT288" s="1240"/>
    </row>
    <row r="289" spans="2:72" s="1367" customFormat="1" ht="17.25" customHeight="1" x14ac:dyDescent="0.4">
      <c r="B289" s="1201"/>
      <c r="C289" s="1375"/>
      <c r="D289" s="2772" t="s">
        <v>321</v>
      </c>
      <c r="E289" s="2772"/>
      <c r="F289" s="2772"/>
      <c r="G289" s="2772"/>
      <c r="H289" s="2772"/>
      <c r="I289" s="2772"/>
      <c r="J289" s="2772"/>
      <c r="K289" s="2772"/>
      <c r="L289" s="2772"/>
      <c r="M289" s="2772"/>
      <c r="N289" s="2772"/>
      <c r="O289" s="2772"/>
      <c r="P289" s="2772"/>
      <c r="Q289" s="2772"/>
      <c r="R289" s="2772"/>
      <c r="S289" s="2772"/>
      <c r="T289" s="2772"/>
      <c r="U289" s="2772"/>
      <c r="V289" s="2772"/>
      <c r="W289" s="2772"/>
      <c r="X289" s="2772"/>
      <c r="Y289" s="2772"/>
      <c r="Z289" s="2772"/>
      <c r="AA289" s="2772"/>
      <c r="AB289" s="2772"/>
      <c r="AC289" s="2772"/>
      <c r="AD289" s="2772"/>
      <c r="AE289" s="2772"/>
      <c r="AF289" s="2772"/>
      <c r="AG289" s="2772"/>
      <c r="AH289" s="2772"/>
      <c r="AI289" s="2772"/>
      <c r="AJ289" s="2772"/>
      <c r="AK289" s="2772"/>
      <c r="AL289" s="2772"/>
      <c r="AM289" s="2772"/>
      <c r="AN289" s="2772"/>
      <c r="AO289" s="2772"/>
      <c r="AP289" s="2772"/>
      <c r="AQ289" s="2772"/>
      <c r="AR289" s="2772"/>
      <c r="AS289" s="2772"/>
      <c r="AT289" s="2772"/>
      <c r="AY289" s="1370"/>
      <c r="BT289" s="1240"/>
    </row>
    <row r="290" spans="2:72" s="1367" customFormat="1" ht="17.25" customHeight="1" x14ac:dyDescent="0.4">
      <c r="B290" s="1201"/>
      <c r="C290" s="1375"/>
      <c r="D290" s="2772" t="s">
        <v>320</v>
      </c>
      <c r="E290" s="2772"/>
      <c r="F290" s="2772"/>
      <c r="G290" s="2772"/>
      <c r="H290" s="2772"/>
      <c r="I290" s="2772"/>
      <c r="J290" s="2772"/>
      <c r="K290" s="2772"/>
      <c r="L290" s="2772"/>
      <c r="M290" s="2772"/>
      <c r="N290" s="2772"/>
      <c r="O290" s="2772"/>
      <c r="P290" s="2772"/>
      <c r="Q290" s="2772"/>
      <c r="R290" s="2772"/>
      <c r="S290" s="2772"/>
      <c r="T290" s="2772"/>
      <c r="U290" s="2772"/>
      <c r="V290" s="2772"/>
      <c r="W290" s="2772"/>
      <c r="X290" s="2772"/>
      <c r="Y290" s="2772"/>
      <c r="Z290" s="2772"/>
      <c r="AA290" s="2772"/>
      <c r="AB290" s="2772"/>
      <c r="AC290" s="2772"/>
      <c r="AD290" s="2772"/>
      <c r="AE290" s="2772"/>
      <c r="AF290" s="2772"/>
      <c r="AG290" s="2772"/>
      <c r="AH290" s="2772"/>
      <c r="AI290" s="2772"/>
      <c r="AJ290" s="2772"/>
      <c r="AK290" s="2772"/>
      <c r="AL290" s="2772"/>
      <c r="AM290" s="2772"/>
      <c r="AN290" s="2772"/>
      <c r="AO290" s="2772"/>
      <c r="AP290" s="2772"/>
      <c r="AQ290" s="2772"/>
      <c r="AR290" s="2772"/>
      <c r="AS290" s="2772"/>
      <c r="AT290" s="2772"/>
      <c r="AY290" s="1370"/>
      <c r="BT290" s="1240"/>
    </row>
    <row r="291" spans="2:72" s="1367" customFormat="1" ht="17.25" customHeight="1" x14ac:dyDescent="0.4">
      <c r="B291" s="1201"/>
      <c r="C291" s="1373" t="s">
        <v>115</v>
      </c>
      <c r="D291" s="2772" t="s">
        <v>319</v>
      </c>
      <c r="E291" s="2772"/>
      <c r="F291" s="2772"/>
      <c r="G291" s="2772"/>
      <c r="H291" s="2772"/>
      <c r="I291" s="2772"/>
      <c r="J291" s="2772"/>
      <c r="K291" s="2772"/>
      <c r="L291" s="2772"/>
      <c r="M291" s="2772"/>
      <c r="N291" s="2772"/>
      <c r="O291" s="2772"/>
      <c r="P291" s="2772"/>
      <c r="Q291" s="2772"/>
      <c r="R291" s="2772"/>
      <c r="S291" s="2772"/>
      <c r="T291" s="2772"/>
      <c r="U291" s="2772"/>
      <c r="V291" s="2772"/>
      <c r="W291" s="2772"/>
      <c r="X291" s="2772"/>
      <c r="Y291" s="2772"/>
      <c r="Z291" s="2772"/>
      <c r="AA291" s="2772"/>
      <c r="AB291" s="2772"/>
      <c r="AC291" s="2772"/>
      <c r="AD291" s="2772"/>
      <c r="AE291" s="2772"/>
      <c r="AF291" s="2772"/>
      <c r="AG291" s="2772"/>
      <c r="AH291" s="2772"/>
      <c r="AI291" s="2772"/>
      <c r="AJ291" s="2772"/>
      <c r="AK291" s="2772"/>
      <c r="AL291" s="2772"/>
      <c r="AM291" s="2772"/>
      <c r="AN291" s="2772"/>
      <c r="AO291" s="2772"/>
      <c r="AP291" s="2772"/>
      <c r="AQ291" s="2772"/>
      <c r="AR291" s="2772"/>
      <c r="AS291" s="2772"/>
      <c r="AT291" s="2772"/>
      <c r="AY291" s="1370"/>
      <c r="BT291" s="1240"/>
    </row>
    <row r="292" spans="2:72" s="1367" customFormat="1" ht="17.25" customHeight="1" x14ac:dyDescent="0.4">
      <c r="B292" s="1201"/>
      <c r="C292" s="1373" t="s">
        <v>114</v>
      </c>
      <c r="D292" s="2772" t="s">
        <v>318</v>
      </c>
      <c r="E292" s="2772"/>
      <c r="F292" s="2772"/>
      <c r="G292" s="2772"/>
      <c r="H292" s="2772"/>
      <c r="I292" s="2772"/>
      <c r="J292" s="2772"/>
      <c r="K292" s="2772"/>
      <c r="L292" s="2772"/>
      <c r="M292" s="2772"/>
      <c r="N292" s="2772"/>
      <c r="O292" s="2772"/>
      <c r="P292" s="2772"/>
      <c r="Q292" s="2772"/>
      <c r="R292" s="2772"/>
      <c r="S292" s="2772"/>
      <c r="T292" s="2772"/>
      <c r="U292" s="2772"/>
      <c r="V292" s="2772"/>
      <c r="W292" s="2772"/>
      <c r="X292" s="2772"/>
      <c r="Y292" s="2772"/>
      <c r="Z292" s="2772"/>
      <c r="AA292" s="2772"/>
      <c r="AB292" s="2772"/>
      <c r="AC292" s="2772"/>
      <c r="AD292" s="2772"/>
      <c r="AE292" s="2772"/>
      <c r="AF292" s="2772"/>
      <c r="AG292" s="2772"/>
      <c r="AH292" s="2772"/>
      <c r="AI292" s="2772"/>
      <c r="AJ292" s="2772"/>
      <c r="AK292" s="2772"/>
      <c r="AL292" s="2772"/>
      <c r="AM292" s="2772"/>
      <c r="AN292" s="2772"/>
      <c r="AO292" s="2772"/>
      <c r="AP292" s="2772"/>
      <c r="AQ292" s="2772"/>
      <c r="AR292" s="2772"/>
      <c r="AS292" s="2772"/>
      <c r="AT292" s="2772"/>
      <c r="AY292" s="1370"/>
      <c r="BT292" s="1240"/>
    </row>
    <row r="293" spans="2:72" s="1367" customFormat="1" ht="17.25" customHeight="1" x14ac:dyDescent="0.4">
      <c r="B293" s="1201"/>
      <c r="C293" s="1375"/>
      <c r="D293" s="2772" t="s">
        <v>317</v>
      </c>
      <c r="E293" s="2772"/>
      <c r="F293" s="2772"/>
      <c r="G293" s="2772"/>
      <c r="H293" s="2772"/>
      <c r="I293" s="2772"/>
      <c r="J293" s="2772"/>
      <c r="K293" s="2772"/>
      <c r="L293" s="2772"/>
      <c r="M293" s="2772"/>
      <c r="N293" s="2772"/>
      <c r="O293" s="2772"/>
      <c r="P293" s="2772"/>
      <c r="Q293" s="2772"/>
      <c r="R293" s="2772"/>
      <c r="S293" s="2772"/>
      <c r="T293" s="2772"/>
      <c r="U293" s="2772"/>
      <c r="V293" s="2772"/>
      <c r="W293" s="2772"/>
      <c r="X293" s="2772"/>
      <c r="Y293" s="2772"/>
      <c r="Z293" s="2772"/>
      <c r="AA293" s="2772"/>
      <c r="AB293" s="2772"/>
      <c r="AC293" s="2772"/>
      <c r="AD293" s="2772"/>
      <c r="AE293" s="2772"/>
      <c r="AF293" s="2772"/>
      <c r="AG293" s="2772"/>
      <c r="AH293" s="2772"/>
      <c r="AI293" s="2772"/>
      <c r="AJ293" s="2772"/>
      <c r="AK293" s="2772"/>
      <c r="AL293" s="2772"/>
      <c r="AM293" s="2772"/>
      <c r="AN293" s="2772"/>
      <c r="AO293" s="2772"/>
      <c r="AP293" s="2772"/>
      <c r="AQ293" s="2772"/>
      <c r="AR293" s="2772"/>
      <c r="AS293" s="2772"/>
      <c r="AT293" s="2772"/>
      <c r="AY293" s="1370"/>
      <c r="BT293" s="1240"/>
    </row>
    <row r="294" spans="2:72" s="1367" customFormat="1" ht="17.25" customHeight="1" x14ac:dyDescent="0.4">
      <c r="B294" s="1201"/>
      <c r="C294" s="1375"/>
      <c r="D294" s="2772" t="s">
        <v>316</v>
      </c>
      <c r="E294" s="2772"/>
      <c r="F294" s="2772"/>
      <c r="G294" s="2772"/>
      <c r="H294" s="2772"/>
      <c r="I294" s="2772"/>
      <c r="J294" s="2772"/>
      <c r="K294" s="2772"/>
      <c r="L294" s="2772"/>
      <c r="M294" s="2772"/>
      <c r="N294" s="2772"/>
      <c r="O294" s="2772"/>
      <c r="P294" s="2772"/>
      <c r="Q294" s="2772"/>
      <c r="R294" s="2772"/>
      <c r="S294" s="2772"/>
      <c r="T294" s="2772"/>
      <c r="U294" s="2772"/>
      <c r="V294" s="2772"/>
      <c r="W294" s="2772"/>
      <c r="X294" s="2772"/>
      <c r="Y294" s="2772"/>
      <c r="Z294" s="2772"/>
      <c r="AA294" s="2772"/>
      <c r="AB294" s="2772"/>
      <c r="AC294" s="2772"/>
      <c r="AD294" s="2772"/>
      <c r="AE294" s="2772"/>
      <c r="AF294" s="2772"/>
      <c r="AG294" s="2772"/>
      <c r="AH294" s="2772"/>
      <c r="AI294" s="2772"/>
      <c r="AJ294" s="2772"/>
      <c r="AK294" s="2772"/>
      <c r="AL294" s="2772"/>
      <c r="AM294" s="2772"/>
      <c r="AN294" s="2772"/>
      <c r="AO294" s="2772"/>
      <c r="AP294" s="2772"/>
      <c r="AQ294" s="2772"/>
      <c r="AR294" s="2772"/>
      <c r="AS294" s="2772"/>
      <c r="AT294" s="2772"/>
      <c r="AY294" s="1370"/>
      <c r="BT294" s="1240"/>
    </row>
    <row r="295" spans="2:72" s="1367" customFormat="1" ht="17.25" customHeight="1" x14ac:dyDescent="0.4">
      <c r="B295" s="1201"/>
      <c r="C295" s="1373" t="s">
        <v>113</v>
      </c>
      <c r="D295" s="2772" t="s">
        <v>315</v>
      </c>
      <c r="E295" s="2772"/>
      <c r="F295" s="2772"/>
      <c r="G295" s="2772"/>
      <c r="H295" s="2772"/>
      <c r="I295" s="2772"/>
      <c r="J295" s="2772"/>
      <c r="K295" s="2772"/>
      <c r="L295" s="2772"/>
      <c r="M295" s="2772"/>
      <c r="N295" s="2772"/>
      <c r="O295" s="2772"/>
      <c r="P295" s="2772"/>
      <c r="Q295" s="2772"/>
      <c r="R295" s="2772"/>
      <c r="S295" s="2772"/>
      <c r="T295" s="2772"/>
      <c r="U295" s="2772"/>
      <c r="V295" s="2772"/>
      <c r="W295" s="2772"/>
      <c r="X295" s="2772"/>
      <c r="Y295" s="2772"/>
      <c r="Z295" s="2772"/>
      <c r="AA295" s="2772"/>
      <c r="AB295" s="2772"/>
      <c r="AC295" s="2772"/>
      <c r="AD295" s="2772"/>
      <c r="AE295" s="2772"/>
      <c r="AF295" s="2772"/>
      <c r="AG295" s="2772"/>
      <c r="AH295" s="2772"/>
      <c r="AI295" s="2772"/>
      <c r="AJ295" s="2772"/>
      <c r="AK295" s="2772"/>
      <c r="AL295" s="2772"/>
      <c r="AM295" s="2772"/>
      <c r="AN295" s="2772"/>
      <c r="AO295" s="2772"/>
      <c r="AP295" s="2772"/>
      <c r="AQ295" s="2772"/>
      <c r="AR295" s="2772"/>
      <c r="AS295" s="2772"/>
      <c r="AT295" s="2772"/>
      <c r="AY295" s="1370"/>
      <c r="BT295" s="1240"/>
    </row>
    <row r="296" spans="2:72" s="1367" customFormat="1" ht="17.25" customHeight="1" x14ac:dyDescent="0.4">
      <c r="B296" s="1201"/>
      <c r="C296" s="1375"/>
      <c r="D296" s="2772" t="s">
        <v>314</v>
      </c>
      <c r="E296" s="2772"/>
      <c r="F296" s="2772"/>
      <c r="G296" s="2772"/>
      <c r="H296" s="2772"/>
      <c r="I296" s="2772"/>
      <c r="J296" s="2772"/>
      <c r="K296" s="2772"/>
      <c r="L296" s="2772"/>
      <c r="M296" s="2772"/>
      <c r="N296" s="2772"/>
      <c r="O296" s="2772"/>
      <c r="P296" s="2772"/>
      <c r="Q296" s="2772"/>
      <c r="R296" s="2772"/>
      <c r="S296" s="2772"/>
      <c r="T296" s="2772"/>
      <c r="U296" s="2772"/>
      <c r="V296" s="2772"/>
      <c r="W296" s="2772"/>
      <c r="X296" s="2772"/>
      <c r="Y296" s="2772"/>
      <c r="Z296" s="2772"/>
      <c r="AA296" s="2772"/>
      <c r="AB296" s="2772"/>
      <c r="AC296" s="2772"/>
      <c r="AD296" s="2772"/>
      <c r="AE296" s="2772"/>
      <c r="AF296" s="2772"/>
      <c r="AG296" s="2772"/>
      <c r="AH296" s="2772"/>
      <c r="AI296" s="2772"/>
      <c r="AJ296" s="2772"/>
      <c r="AK296" s="2772"/>
      <c r="AL296" s="2772"/>
      <c r="AM296" s="2772"/>
      <c r="AN296" s="2772"/>
      <c r="AO296" s="2772"/>
      <c r="AP296" s="2772"/>
      <c r="AQ296" s="2772"/>
      <c r="AR296" s="2772"/>
      <c r="AS296" s="2772"/>
      <c r="AT296" s="2772"/>
      <c r="AY296" s="1370"/>
      <c r="BT296" s="1240"/>
    </row>
    <row r="297" spans="2:72" s="1367" customFormat="1" ht="17.25" customHeight="1" x14ac:dyDescent="0.4">
      <c r="B297" s="1201"/>
      <c r="C297" s="1373" t="s">
        <v>112</v>
      </c>
      <c r="D297" s="2772" t="s">
        <v>313</v>
      </c>
      <c r="E297" s="2772"/>
      <c r="F297" s="2772"/>
      <c r="G297" s="2772"/>
      <c r="H297" s="2772"/>
      <c r="I297" s="2772"/>
      <c r="J297" s="2772"/>
      <c r="K297" s="2772"/>
      <c r="L297" s="2772"/>
      <c r="M297" s="2772"/>
      <c r="N297" s="2772"/>
      <c r="O297" s="2772"/>
      <c r="P297" s="2772"/>
      <c r="Q297" s="2772"/>
      <c r="R297" s="2772"/>
      <c r="S297" s="2772"/>
      <c r="T297" s="2772"/>
      <c r="U297" s="2772"/>
      <c r="V297" s="2772"/>
      <c r="W297" s="2772"/>
      <c r="X297" s="2772"/>
      <c r="Y297" s="2772"/>
      <c r="Z297" s="2772"/>
      <c r="AA297" s="2772"/>
      <c r="AB297" s="2772"/>
      <c r="AC297" s="2772"/>
      <c r="AD297" s="2772"/>
      <c r="AE297" s="2772"/>
      <c r="AF297" s="2772"/>
      <c r="AG297" s="2772"/>
      <c r="AH297" s="2772"/>
      <c r="AI297" s="2772"/>
      <c r="AJ297" s="2772"/>
      <c r="AK297" s="2772"/>
      <c r="AL297" s="2772"/>
      <c r="AM297" s="2772"/>
      <c r="AN297" s="2772"/>
      <c r="AO297" s="2772"/>
      <c r="AP297" s="2772"/>
      <c r="AQ297" s="2772"/>
      <c r="AR297" s="2772"/>
      <c r="AS297" s="2772"/>
      <c r="AT297" s="2772"/>
      <c r="AY297" s="1370"/>
      <c r="BT297" s="1240"/>
    </row>
    <row r="298" spans="2:72" s="1367" customFormat="1" ht="17.25" customHeight="1" x14ac:dyDescent="0.4">
      <c r="B298" s="1201"/>
      <c r="C298" s="1375"/>
      <c r="D298" s="2772" t="s">
        <v>312</v>
      </c>
      <c r="E298" s="2772"/>
      <c r="F298" s="2772"/>
      <c r="G298" s="2772"/>
      <c r="H298" s="2772"/>
      <c r="I298" s="2772"/>
      <c r="J298" s="2772"/>
      <c r="K298" s="2772"/>
      <c r="L298" s="2772"/>
      <c r="M298" s="2772"/>
      <c r="N298" s="2772"/>
      <c r="O298" s="2772"/>
      <c r="P298" s="2772"/>
      <c r="Q298" s="2772"/>
      <c r="R298" s="2772"/>
      <c r="S298" s="2772"/>
      <c r="T298" s="2772"/>
      <c r="U298" s="2772"/>
      <c r="V298" s="2772"/>
      <c r="W298" s="2772"/>
      <c r="X298" s="2772"/>
      <c r="Y298" s="2772"/>
      <c r="Z298" s="2772"/>
      <c r="AA298" s="2772"/>
      <c r="AB298" s="2772"/>
      <c r="AC298" s="2772"/>
      <c r="AD298" s="2772"/>
      <c r="AE298" s="2772"/>
      <c r="AF298" s="2772"/>
      <c r="AG298" s="2772"/>
      <c r="AH298" s="2772"/>
      <c r="AI298" s="2772"/>
      <c r="AJ298" s="2772"/>
      <c r="AK298" s="2772"/>
      <c r="AL298" s="2772"/>
      <c r="AM298" s="2772"/>
      <c r="AN298" s="2772"/>
      <c r="AO298" s="2772"/>
      <c r="AP298" s="2772"/>
      <c r="AQ298" s="2772"/>
      <c r="AR298" s="2772"/>
      <c r="AS298" s="2772"/>
      <c r="AT298" s="2772"/>
      <c r="AY298" s="1370"/>
      <c r="BT298" s="1240"/>
    </row>
    <row r="299" spans="2:72" s="1367" customFormat="1" ht="17.25" customHeight="1" x14ac:dyDescent="0.4">
      <c r="B299" s="1201"/>
      <c r="C299" s="1375" t="s">
        <v>111</v>
      </c>
      <c r="D299" s="2772" t="s">
        <v>311</v>
      </c>
      <c r="E299" s="2772"/>
      <c r="F299" s="2772"/>
      <c r="G299" s="2772"/>
      <c r="H299" s="2772"/>
      <c r="I299" s="2772"/>
      <c r="J299" s="2772"/>
      <c r="K299" s="2772"/>
      <c r="L299" s="2772"/>
      <c r="M299" s="2772"/>
      <c r="N299" s="2772"/>
      <c r="O299" s="2772"/>
      <c r="P299" s="2772"/>
      <c r="Q299" s="2772"/>
      <c r="R299" s="2772"/>
      <c r="S299" s="2772"/>
      <c r="T299" s="2772"/>
      <c r="U299" s="2772"/>
      <c r="V299" s="2772"/>
      <c r="W299" s="2772"/>
      <c r="X299" s="2772"/>
      <c r="Y299" s="2772"/>
      <c r="Z299" s="2772"/>
      <c r="AA299" s="2772"/>
      <c r="AB299" s="2772"/>
      <c r="AC299" s="2772"/>
      <c r="AD299" s="2772"/>
      <c r="AE299" s="2772"/>
      <c r="AF299" s="2772"/>
      <c r="AG299" s="2772"/>
      <c r="AH299" s="2772"/>
      <c r="AI299" s="2772"/>
      <c r="AJ299" s="2772"/>
      <c r="AK299" s="2772"/>
      <c r="AL299" s="2772"/>
      <c r="AM299" s="2772"/>
      <c r="AN299" s="2772"/>
      <c r="AO299" s="2772"/>
      <c r="AP299" s="2772"/>
      <c r="AQ299" s="2772"/>
      <c r="AR299" s="2772"/>
      <c r="AS299" s="2772"/>
      <c r="AT299" s="2772"/>
      <c r="AY299" s="1370"/>
      <c r="BT299" s="1240"/>
    </row>
    <row r="300" spans="2:72" s="1367" customFormat="1" ht="17.25" customHeight="1" x14ac:dyDescent="0.4">
      <c r="B300" s="1201"/>
      <c r="C300" s="1375"/>
      <c r="D300" s="2772" t="s">
        <v>310</v>
      </c>
      <c r="E300" s="2772"/>
      <c r="F300" s="2772"/>
      <c r="G300" s="2772"/>
      <c r="H300" s="2772"/>
      <c r="I300" s="2772"/>
      <c r="J300" s="2772"/>
      <c r="K300" s="2772"/>
      <c r="L300" s="2772"/>
      <c r="M300" s="2772"/>
      <c r="N300" s="2772"/>
      <c r="O300" s="2772"/>
      <c r="P300" s="2772"/>
      <c r="Q300" s="2772"/>
      <c r="R300" s="2772"/>
      <c r="S300" s="2772"/>
      <c r="T300" s="2772"/>
      <c r="U300" s="2772"/>
      <c r="V300" s="2772"/>
      <c r="W300" s="2772"/>
      <c r="X300" s="2772"/>
      <c r="Y300" s="2772"/>
      <c r="Z300" s="2772"/>
      <c r="AA300" s="2772"/>
      <c r="AB300" s="2772"/>
      <c r="AC300" s="2772"/>
      <c r="AD300" s="2772"/>
      <c r="AE300" s="2772"/>
      <c r="AF300" s="2772"/>
      <c r="AG300" s="2772"/>
      <c r="AH300" s="2772"/>
      <c r="AI300" s="2772"/>
      <c r="AJ300" s="2772"/>
      <c r="AK300" s="2772"/>
      <c r="AL300" s="2772"/>
      <c r="AM300" s="2772"/>
      <c r="AN300" s="2772"/>
      <c r="AO300" s="2772"/>
      <c r="AP300" s="2772"/>
      <c r="AQ300" s="2772"/>
      <c r="AR300" s="2772"/>
      <c r="AS300" s="2772"/>
      <c r="AT300" s="2772"/>
      <c r="AY300" s="1370"/>
      <c r="BT300" s="1240"/>
    </row>
    <row r="301" spans="2:72" s="1240" customFormat="1" ht="16.5" customHeight="1" x14ac:dyDescent="0.4"/>
    <row r="302" spans="2:72" s="1240" customFormat="1" ht="16.5" customHeight="1" x14ac:dyDescent="0.4"/>
    <row r="303" spans="2:72" s="1240" customFormat="1" ht="16.5" customHeight="1" x14ac:dyDescent="0.4"/>
    <row r="304" spans="2:72" s="1240" customFormat="1" ht="16.5" customHeight="1" x14ac:dyDescent="0.4"/>
    <row r="305" s="1240" customFormat="1" ht="16.5" customHeight="1" x14ac:dyDescent="0.4"/>
    <row r="306" s="1240" customFormat="1" ht="16.5" customHeight="1" x14ac:dyDescent="0.4"/>
    <row r="307" s="1240" customFormat="1" ht="16.5" customHeight="1" x14ac:dyDescent="0.4"/>
    <row r="308" s="1240" customFormat="1" ht="16.5" customHeight="1" x14ac:dyDescent="0.4"/>
    <row r="309" s="1240" customFormat="1" ht="16.5" customHeight="1" x14ac:dyDescent="0.4"/>
    <row r="310" s="1240" customFormat="1" ht="16.5" customHeight="1" x14ac:dyDescent="0.4"/>
    <row r="311" s="1240" customFormat="1" ht="16.5" customHeight="1" x14ac:dyDescent="0.4"/>
    <row r="312" s="1240" customFormat="1" ht="16.5" customHeight="1" x14ac:dyDescent="0.4"/>
    <row r="313" s="1240" customFormat="1" ht="16.5" customHeight="1" x14ac:dyDescent="0.4"/>
    <row r="314" s="1240" customFormat="1" ht="16.5" customHeight="1" x14ac:dyDescent="0.4"/>
    <row r="315" s="1240" customFormat="1" ht="16.5" customHeight="1" x14ac:dyDescent="0.4"/>
    <row r="316" s="1240" customFormat="1" ht="16.5" customHeight="1" x14ac:dyDescent="0.4"/>
    <row r="317" s="1240" customFormat="1" ht="16.5" customHeight="1" x14ac:dyDescent="0.4"/>
    <row r="318" s="1240" customFormat="1" ht="16.5" customHeight="1" x14ac:dyDescent="0.4"/>
    <row r="319" s="1240" customFormat="1" ht="16.5" customHeight="1" x14ac:dyDescent="0.4"/>
    <row r="320" s="1240" customFormat="1" ht="16.5" customHeight="1" x14ac:dyDescent="0.4"/>
    <row r="321" s="1240" customFormat="1" ht="16.5" customHeight="1" x14ac:dyDescent="0.4"/>
    <row r="322" s="1240" customFormat="1" ht="16.5" customHeight="1" x14ac:dyDescent="0.4"/>
    <row r="323" s="1240" customFormat="1" ht="16.5" customHeight="1" x14ac:dyDescent="0.4"/>
    <row r="324" s="1240" customFormat="1" ht="16.5" customHeight="1" x14ac:dyDescent="0.4"/>
    <row r="325" s="1240" customFormat="1" ht="16.5" customHeight="1" x14ac:dyDescent="0.4"/>
    <row r="326" s="1240" customFormat="1" ht="16.5" customHeight="1" x14ac:dyDescent="0.4"/>
    <row r="327" s="1240" customFormat="1" ht="16.5" customHeight="1" x14ac:dyDescent="0.4"/>
    <row r="328" s="1240" customFormat="1" ht="16.5" customHeight="1" x14ac:dyDescent="0.4"/>
    <row r="329" s="1240" customFormat="1" ht="16.5" customHeight="1" x14ac:dyDescent="0.4"/>
    <row r="330" s="1240" customFormat="1" ht="16.5" customHeight="1" x14ac:dyDescent="0.4"/>
    <row r="331" s="1240" customFormat="1" ht="16.5" customHeight="1" x14ac:dyDescent="0.4"/>
    <row r="332" s="1240" customFormat="1" ht="16.5" customHeight="1" x14ac:dyDescent="0.4"/>
    <row r="333" s="1240" customFormat="1" ht="16.5" customHeight="1" x14ac:dyDescent="0.4"/>
    <row r="334" s="1240" customFormat="1" ht="16.5" customHeight="1" x14ac:dyDescent="0.4"/>
    <row r="335" s="1240" customFormat="1" ht="16.5" customHeight="1" x14ac:dyDescent="0.4"/>
    <row r="336" s="1240" customFormat="1" ht="16.5" customHeight="1" x14ac:dyDescent="0.4"/>
    <row r="337" s="1240" customFormat="1" ht="16.5" customHeight="1" x14ac:dyDescent="0.4"/>
    <row r="338" s="1240" customFormat="1" ht="16.5" customHeight="1" x14ac:dyDescent="0.4"/>
    <row r="339" s="1240" customFormat="1" ht="16.5" customHeight="1" x14ac:dyDescent="0.4"/>
    <row r="340" s="1240" customFormat="1" ht="16.5" customHeight="1" x14ac:dyDescent="0.4"/>
    <row r="341" s="1240" customFormat="1" ht="16.5" customHeight="1" x14ac:dyDescent="0.4"/>
    <row r="342" s="1240" customFormat="1" ht="16.5" customHeight="1" x14ac:dyDescent="0.4"/>
    <row r="343" s="1240" customFormat="1" ht="16.5" customHeight="1" x14ac:dyDescent="0.4"/>
    <row r="344" s="1240" customFormat="1" ht="16.5" customHeight="1" x14ac:dyDescent="0.4"/>
    <row r="345" s="1240" customFormat="1" ht="16.5" customHeight="1" x14ac:dyDescent="0.4"/>
    <row r="346" s="1240" customFormat="1" ht="16.5" customHeight="1" x14ac:dyDescent="0.4"/>
    <row r="347" s="1240" customFormat="1" ht="16.5" customHeight="1" x14ac:dyDescent="0.4"/>
    <row r="348" s="1240" customFormat="1" ht="16.5" customHeight="1" x14ac:dyDescent="0.4"/>
    <row r="349" s="1240" customFormat="1" ht="16.5" customHeight="1" x14ac:dyDescent="0.4"/>
    <row r="350" s="1240" customFormat="1" ht="16.5" customHeight="1" x14ac:dyDescent="0.4"/>
    <row r="351" s="1240" customFormat="1" ht="16.5" customHeight="1" x14ac:dyDescent="0.4"/>
    <row r="352" s="1240" customFormat="1" ht="16.5" customHeight="1" x14ac:dyDescent="0.4"/>
    <row r="353" s="1240" customFormat="1" ht="16.5" customHeight="1" x14ac:dyDescent="0.4"/>
    <row r="354" s="1240" customFormat="1" ht="16.5" customHeight="1" x14ac:dyDescent="0.4"/>
    <row r="355" s="1240" customFormat="1" ht="16.5" customHeight="1" x14ac:dyDescent="0.4"/>
    <row r="356" s="1240" customFormat="1" ht="16.5" customHeight="1" x14ac:dyDescent="0.4"/>
    <row r="357" s="1240" customFormat="1" ht="16.5" customHeight="1" x14ac:dyDescent="0.4"/>
    <row r="358" s="1240" customFormat="1" ht="16.5" customHeight="1" x14ac:dyDescent="0.4"/>
    <row r="359" s="1240" customFormat="1" ht="16.5" customHeight="1" x14ac:dyDescent="0.4"/>
    <row r="360" s="1240" customFormat="1" ht="16.5" customHeight="1" x14ac:dyDescent="0.4"/>
    <row r="361" s="1240" customFormat="1" ht="16.5" customHeight="1" x14ac:dyDescent="0.4"/>
    <row r="362" s="1240" customFormat="1" ht="16.5" customHeight="1" x14ac:dyDescent="0.4"/>
    <row r="363" s="1240" customFormat="1" ht="16.5" customHeight="1" x14ac:dyDescent="0.4"/>
    <row r="364" s="1240" customFormat="1" ht="16.5" customHeight="1" x14ac:dyDescent="0.4"/>
    <row r="365" s="1240" customFormat="1" ht="16.5" customHeight="1" x14ac:dyDescent="0.4"/>
    <row r="366" s="1240" customFormat="1" ht="16.5" customHeight="1" x14ac:dyDescent="0.4"/>
    <row r="367" s="1240" customFormat="1" ht="16.5" customHeight="1" x14ac:dyDescent="0.4"/>
    <row r="368" s="1240" customFormat="1" ht="16.5" customHeight="1" x14ac:dyDescent="0.4"/>
    <row r="369" s="1240" customFormat="1" ht="16.5" customHeight="1" x14ac:dyDescent="0.4"/>
    <row r="370" s="1240" customFormat="1" ht="16.5" customHeight="1" x14ac:dyDescent="0.4"/>
    <row r="371" s="1240" customFormat="1" ht="16.5" customHeight="1" x14ac:dyDescent="0.4"/>
    <row r="372" s="1240" customFormat="1" ht="16.5" customHeight="1" x14ac:dyDescent="0.4"/>
    <row r="373" s="1240" customFormat="1" ht="16.5" customHeight="1" x14ac:dyDescent="0.4"/>
    <row r="374" s="1240" customFormat="1" ht="16.5" customHeight="1" x14ac:dyDescent="0.4"/>
    <row r="375" s="1240" customFormat="1" ht="16.5" customHeight="1" x14ac:dyDescent="0.4"/>
    <row r="376" s="1240" customFormat="1" ht="16.5" customHeight="1" x14ac:dyDescent="0.4"/>
    <row r="377" s="1240" customFormat="1" ht="16.5" customHeight="1" x14ac:dyDescent="0.4"/>
    <row r="378" s="1240" customFormat="1" ht="16.5" customHeight="1" x14ac:dyDescent="0.4"/>
    <row r="379" s="1240" customFormat="1" ht="16.5" customHeight="1" x14ac:dyDescent="0.4"/>
    <row r="380" s="1240" customFormat="1" ht="16.5" customHeight="1" x14ac:dyDescent="0.4"/>
    <row r="381" s="1240" customFormat="1" ht="16.5" customHeight="1" x14ac:dyDescent="0.4"/>
    <row r="382" s="1240" customFormat="1" ht="16.5" customHeight="1" x14ac:dyDescent="0.4"/>
    <row r="383" s="1240" customFormat="1" ht="16.5" customHeight="1" x14ac:dyDescent="0.4"/>
    <row r="384" s="1240" customFormat="1" ht="16.5" customHeight="1" x14ac:dyDescent="0.4"/>
    <row r="385" s="1240" customFormat="1" ht="16.5" customHeight="1" x14ac:dyDescent="0.4"/>
    <row r="386" s="1240" customFormat="1" ht="16.5" customHeight="1" x14ac:dyDescent="0.4"/>
    <row r="387" s="1240" customFormat="1" ht="16.5" customHeight="1" x14ac:dyDescent="0.4"/>
    <row r="388" s="1240" customFormat="1" ht="16.5" customHeight="1" x14ac:dyDescent="0.4"/>
    <row r="389" s="1240" customFormat="1" ht="16.5" customHeight="1" x14ac:dyDescent="0.4"/>
    <row r="390" s="1240" customFormat="1" ht="16.5" customHeight="1" x14ac:dyDescent="0.4"/>
    <row r="391" s="1240" customFormat="1" ht="16.5" customHeight="1" x14ac:dyDescent="0.4"/>
    <row r="392" s="1240" customFormat="1" ht="16.5" customHeight="1" x14ac:dyDescent="0.4"/>
    <row r="393" s="1240" customFormat="1" ht="16.5" customHeight="1" x14ac:dyDescent="0.4"/>
    <row r="394" s="1240" customFormat="1" ht="16.5" customHeight="1" x14ac:dyDescent="0.4"/>
    <row r="395" s="1240" customFormat="1" ht="16.5" customHeight="1" x14ac:dyDescent="0.4"/>
    <row r="396" s="1240" customFormat="1" ht="16.5" customHeight="1" x14ac:dyDescent="0.4"/>
    <row r="397" s="1240" customFormat="1" ht="16.5" customHeight="1" x14ac:dyDescent="0.4"/>
    <row r="398" s="1240" customFormat="1" ht="16.5" customHeight="1" x14ac:dyDescent="0.4"/>
    <row r="399" s="1240" customFormat="1" ht="16.5" customHeight="1" x14ac:dyDescent="0.4"/>
    <row r="400" s="1240" customFormat="1" ht="16.5" customHeight="1" x14ac:dyDescent="0.4"/>
    <row r="401" s="1240" customFormat="1" ht="16.5" customHeight="1" x14ac:dyDescent="0.4"/>
    <row r="402" s="1240" customFormat="1" ht="16.5" customHeight="1" x14ac:dyDescent="0.4"/>
    <row r="403" s="1240" customFormat="1" ht="16.5" customHeight="1" x14ac:dyDescent="0.4"/>
    <row r="404" s="1240" customFormat="1" ht="16.5" customHeight="1" x14ac:dyDescent="0.4"/>
    <row r="405" s="1240" customFormat="1" ht="16.5" customHeight="1" x14ac:dyDescent="0.4"/>
    <row r="406" s="1240" customFormat="1" ht="16.5" customHeight="1" x14ac:dyDescent="0.4"/>
    <row r="407" s="1240" customFormat="1" ht="16.5" customHeight="1" x14ac:dyDescent="0.4"/>
    <row r="408" s="1240" customFormat="1" ht="16.5" customHeight="1" x14ac:dyDescent="0.4"/>
    <row r="409" s="1240" customFormat="1" ht="16.5" customHeight="1" x14ac:dyDescent="0.4"/>
    <row r="410" s="1240" customFormat="1" ht="16.5" customHeight="1" x14ac:dyDescent="0.4"/>
    <row r="411" s="1240" customFormat="1" ht="16.5" customHeight="1" x14ac:dyDescent="0.4"/>
    <row r="412" s="1240" customFormat="1" ht="16.5" customHeight="1" x14ac:dyDescent="0.4"/>
    <row r="413" s="1240" customFormat="1" ht="16.5" customHeight="1" x14ac:dyDescent="0.4"/>
    <row r="414" s="1240" customFormat="1" ht="16.5" customHeight="1" x14ac:dyDescent="0.4"/>
    <row r="415" s="1240" customFormat="1" ht="16.5" customHeight="1" x14ac:dyDescent="0.4"/>
    <row r="416" s="1240" customFormat="1" ht="16.5" customHeight="1" x14ac:dyDescent="0.4"/>
    <row r="417" s="1240" customFormat="1" ht="16.5" customHeight="1" x14ac:dyDescent="0.4"/>
    <row r="418" s="1240" customFormat="1" ht="16.5" customHeight="1" x14ac:dyDescent="0.4"/>
    <row r="419" s="1240" customFormat="1" ht="16.5" customHeight="1" x14ac:dyDescent="0.4"/>
    <row r="420" s="1240" customFormat="1" ht="16.5" customHeight="1" x14ac:dyDescent="0.4"/>
    <row r="421" s="1240" customFormat="1" ht="16.5" customHeight="1" x14ac:dyDescent="0.4"/>
    <row r="422" s="1240" customFormat="1" ht="16.5" customHeight="1" x14ac:dyDescent="0.4"/>
    <row r="423" s="1240" customFormat="1" ht="16.5" customHeight="1" x14ac:dyDescent="0.4"/>
    <row r="424" s="1240" customFormat="1" ht="16.5" customHeight="1" x14ac:dyDescent="0.4"/>
    <row r="425" s="1240" customFormat="1" ht="16.5" customHeight="1" x14ac:dyDescent="0.4"/>
    <row r="426" s="1240" customFormat="1" ht="16.5" customHeight="1" x14ac:dyDescent="0.4"/>
    <row r="427" s="1240" customFormat="1" ht="16.5" customHeight="1" x14ac:dyDescent="0.4"/>
    <row r="428" s="1240" customFormat="1" ht="16.5" customHeight="1" x14ac:dyDescent="0.4"/>
    <row r="429" s="1240" customFormat="1" ht="16.5" customHeight="1" x14ac:dyDescent="0.4"/>
    <row r="430" s="1240" customFormat="1" ht="16.5" customHeight="1" x14ac:dyDescent="0.4"/>
    <row r="431" s="1240" customFormat="1" ht="16.5" customHeight="1" x14ac:dyDescent="0.4"/>
    <row r="432" s="1240" customFormat="1" ht="16.5" customHeight="1" x14ac:dyDescent="0.4"/>
    <row r="433" s="1240" customFormat="1" ht="16.5" customHeight="1" x14ac:dyDescent="0.4"/>
    <row r="434" s="1240" customFormat="1" ht="16.5" customHeight="1" x14ac:dyDescent="0.4"/>
    <row r="435" s="1240" customFormat="1" ht="16.5" customHeight="1" x14ac:dyDescent="0.4"/>
    <row r="436" s="1240" customFormat="1" ht="16.5" customHeight="1" x14ac:dyDescent="0.4"/>
    <row r="437" s="1240" customFormat="1" ht="16.5" customHeight="1" x14ac:dyDescent="0.4"/>
    <row r="438" s="1240" customFormat="1" ht="16.5" customHeight="1" x14ac:dyDescent="0.4"/>
    <row r="439" s="1240" customFormat="1" ht="16.5" customHeight="1" x14ac:dyDescent="0.4"/>
    <row r="440" s="1240" customFormat="1" ht="16.5" customHeight="1" x14ac:dyDescent="0.4"/>
    <row r="441" s="1240" customFormat="1" ht="16.5" customHeight="1" x14ac:dyDescent="0.4"/>
    <row r="442" s="1240" customFormat="1" ht="16.5" customHeight="1" x14ac:dyDescent="0.4"/>
    <row r="443" s="1240" customFormat="1" ht="16.5" customHeight="1" x14ac:dyDescent="0.4"/>
    <row r="444" s="1240" customFormat="1" ht="16.5" customHeight="1" x14ac:dyDescent="0.4"/>
    <row r="445" s="1240" customFormat="1" ht="16.5" customHeight="1" x14ac:dyDescent="0.4"/>
    <row r="446" s="1240" customFormat="1" ht="16.5" customHeight="1" x14ac:dyDescent="0.4"/>
    <row r="447" s="1240" customFormat="1" ht="16.5" customHeight="1" x14ac:dyDescent="0.4"/>
    <row r="448" s="1240" customFormat="1" ht="16.5" customHeight="1" x14ac:dyDescent="0.4"/>
    <row r="449" s="1240" customFormat="1" ht="16.5" customHeight="1" x14ac:dyDescent="0.4"/>
    <row r="450" s="1240" customFormat="1" ht="16.5" customHeight="1" x14ac:dyDescent="0.4"/>
    <row r="451" s="1240" customFormat="1" ht="16.5" customHeight="1" x14ac:dyDescent="0.4"/>
    <row r="452" s="1240" customFormat="1" ht="16.5" customHeight="1" x14ac:dyDescent="0.4"/>
    <row r="453" s="1240" customFormat="1" ht="16.5" customHeight="1" x14ac:dyDescent="0.4"/>
    <row r="454" s="1240" customFormat="1" ht="16.5" customHeight="1" x14ac:dyDescent="0.4"/>
    <row r="455" s="1240" customFormat="1" ht="16.5" customHeight="1" x14ac:dyDescent="0.4"/>
    <row r="456" s="1240" customFormat="1" ht="16.5" customHeight="1" x14ac:dyDescent="0.4"/>
    <row r="457" s="1240" customFormat="1" ht="16.5" customHeight="1" x14ac:dyDescent="0.4"/>
    <row r="458" s="1240" customFormat="1" ht="16.5" customHeight="1" x14ac:dyDescent="0.4"/>
    <row r="459" s="1240" customFormat="1" ht="16.5" customHeight="1" x14ac:dyDescent="0.4"/>
    <row r="460" s="1240" customFormat="1" ht="16.5" customHeight="1" x14ac:dyDescent="0.4"/>
    <row r="461" s="1240" customFormat="1" ht="16.5" customHeight="1" x14ac:dyDescent="0.4"/>
    <row r="462" s="1240" customFormat="1" ht="16.5" customHeight="1" x14ac:dyDescent="0.4"/>
    <row r="463" s="1240" customFormat="1" ht="16.5" customHeight="1" x14ac:dyDescent="0.4"/>
    <row r="464" s="1240" customFormat="1" ht="16.5" customHeight="1" x14ac:dyDescent="0.4"/>
    <row r="465" s="1240" customFormat="1" ht="16.5" customHeight="1" x14ac:dyDescent="0.4"/>
    <row r="466" s="1240" customFormat="1" ht="16.5" customHeight="1" x14ac:dyDescent="0.4"/>
    <row r="467" s="1240" customFormat="1" ht="16.5" customHeight="1" x14ac:dyDescent="0.4"/>
    <row r="468" s="1240" customFormat="1" ht="16.5" customHeight="1" x14ac:dyDescent="0.4"/>
    <row r="469" s="1240" customFormat="1" ht="16.5" customHeight="1" x14ac:dyDescent="0.4"/>
    <row r="470" s="1240" customFormat="1" ht="16.5" customHeight="1" x14ac:dyDescent="0.4"/>
    <row r="471" s="1240" customFormat="1" ht="16.5" customHeight="1" x14ac:dyDescent="0.4"/>
    <row r="472" s="1240" customFormat="1" ht="16.5" customHeight="1" x14ac:dyDescent="0.4"/>
    <row r="473" s="1240" customFormat="1" ht="16.5" customHeight="1" x14ac:dyDescent="0.4"/>
    <row r="474" s="1240" customFormat="1" ht="16.5" customHeight="1" x14ac:dyDescent="0.4"/>
    <row r="475" s="1240" customFormat="1" ht="16.5" customHeight="1" x14ac:dyDescent="0.4"/>
    <row r="476" s="1240" customFormat="1" ht="16.5" customHeight="1" x14ac:dyDescent="0.4"/>
    <row r="477" s="1240" customFormat="1" ht="16.5" customHeight="1" x14ac:dyDescent="0.4"/>
    <row r="478" s="1240" customFormat="1" ht="16.5" customHeight="1" x14ac:dyDescent="0.4"/>
    <row r="479" s="1240" customFormat="1" ht="16.5" customHeight="1" x14ac:dyDescent="0.4"/>
    <row r="480" s="1240" customFormat="1" ht="16.5" customHeight="1" x14ac:dyDescent="0.4"/>
    <row r="481" s="1240" customFormat="1" ht="16.5" customHeight="1" x14ac:dyDescent="0.4"/>
    <row r="482" s="1240" customFormat="1" ht="16.5" customHeight="1" x14ac:dyDescent="0.4"/>
    <row r="483" s="1240" customFormat="1" ht="16.5" customHeight="1" x14ac:dyDescent="0.4"/>
    <row r="484" s="1240" customFormat="1" ht="16.5" customHeight="1" x14ac:dyDescent="0.4"/>
    <row r="485" s="1240" customFormat="1" ht="16.5" customHeight="1" x14ac:dyDescent="0.4"/>
    <row r="486" s="1240" customFormat="1" ht="16.5" customHeight="1" x14ac:dyDescent="0.4"/>
    <row r="487" s="1240" customFormat="1" ht="16.5" customHeight="1" x14ac:dyDescent="0.4"/>
    <row r="488" s="1240" customFormat="1" ht="16.5" customHeight="1" x14ac:dyDescent="0.4"/>
    <row r="489" s="1240" customFormat="1" ht="16.5" customHeight="1" x14ac:dyDescent="0.4"/>
    <row r="490" s="1240" customFormat="1" ht="16.5" customHeight="1" x14ac:dyDescent="0.4"/>
    <row r="491" s="1240" customFormat="1" ht="16.5" customHeight="1" x14ac:dyDescent="0.4"/>
    <row r="492" s="1240" customFormat="1" ht="16.5" customHeight="1" x14ac:dyDescent="0.4"/>
    <row r="493" s="1240" customFormat="1" ht="16.5" customHeight="1" x14ac:dyDescent="0.4"/>
    <row r="494" s="1240" customFormat="1" ht="16.5" customHeight="1" x14ac:dyDescent="0.4"/>
    <row r="495" s="1240" customFormat="1" ht="16.5" customHeight="1" x14ac:dyDescent="0.4"/>
    <row r="496" s="1240" customFormat="1" ht="16.5" customHeight="1" x14ac:dyDescent="0.4"/>
    <row r="497" s="1240" customFormat="1" ht="16.5" customHeight="1" x14ac:dyDescent="0.4"/>
    <row r="498" s="1240" customFormat="1" ht="16.5" customHeight="1" x14ac:dyDescent="0.4"/>
    <row r="499" s="1240" customFormat="1" ht="16.5" customHeight="1" x14ac:dyDescent="0.4"/>
    <row r="500" s="1240" customFormat="1" ht="16.5" customHeight="1" x14ac:dyDescent="0.4"/>
    <row r="501" s="1240" customFormat="1" ht="16.5" customHeight="1" x14ac:dyDescent="0.4"/>
    <row r="502" s="1240" customFormat="1" ht="16.5" customHeight="1" x14ac:dyDescent="0.4"/>
    <row r="503" s="1240" customFormat="1" ht="16.5" customHeight="1" x14ac:dyDescent="0.4"/>
    <row r="504" s="1240" customFormat="1" ht="16.5" customHeight="1" x14ac:dyDescent="0.4"/>
    <row r="505" s="1240" customFormat="1" ht="16.5" customHeight="1" x14ac:dyDescent="0.4"/>
    <row r="506" s="1240" customFormat="1" ht="16.5" customHeight="1" x14ac:dyDescent="0.4"/>
    <row r="507" s="1240" customFormat="1" ht="16.5" customHeight="1" x14ac:dyDescent="0.4"/>
    <row r="508" s="1240" customFormat="1" ht="16.5" customHeight="1" x14ac:dyDescent="0.4"/>
    <row r="509" s="1240" customFormat="1" ht="16.5" customHeight="1" x14ac:dyDescent="0.4"/>
    <row r="510" s="1240" customFormat="1" ht="16.5" customHeight="1" x14ac:dyDescent="0.4"/>
    <row r="511" s="1240" customFormat="1" ht="16.5" customHeight="1" x14ac:dyDescent="0.4"/>
    <row r="512" s="1240" customFormat="1" ht="16.5" customHeight="1" x14ac:dyDescent="0.4"/>
    <row r="513" s="1240" customFormat="1" ht="16.5" customHeight="1" x14ac:dyDescent="0.4"/>
    <row r="514" s="1240" customFormat="1" ht="16.5" customHeight="1" x14ac:dyDescent="0.4"/>
    <row r="515" s="1240" customFormat="1" ht="16.5" customHeight="1" x14ac:dyDescent="0.4"/>
    <row r="516" s="1240" customFormat="1" ht="16.5" customHeight="1" x14ac:dyDescent="0.4"/>
    <row r="517" s="1240" customFormat="1" ht="16.5" customHeight="1" x14ac:dyDescent="0.4"/>
    <row r="518" s="1240" customFormat="1" ht="16.5" customHeight="1" x14ac:dyDescent="0.4"/>
    <row r="519" s="1240" customFormat="1" ht="16.5" customHeight="1" x14ac:dyDescent="0.4"/>
    <row r="520" s="1240" customFormat="1" ht="16.5" customHeight="1" x14ac:dyDescent="0.4"/>
    <row r="521" s="1240" customFormat="1" ht="16.5" customHeight="1" x14ac:dyDescent="0.4"/>
    <row r="522" s="1240" customFormat="1" ht="16.5" customHeight="1" x14ac:dyDescent="0.4"/>
    <row r="523" s="1240" customFormat="1" ht="16.5" customHeight="1" x14ac:dyDescent="0.4"/>
    <row r="524" s="1240" customFormat="1" ht="16.5" customHeight="1" x14ac:dyDescent="0.4"/>
    <row r="525" s="1240" customFormat="1" ht="16.5" customHeight="1" x14ac:dyDescent="0.4"/>
    <row r="526" s="1240" customFormat="1" ht="16.5" customHeight="1" x14ac:dyDescent="0.4"/>
    <row r="527" s="1240" customFormat="1" ht="16.5" customHeight="1" x14ac:dyDescent="0.4"/>
    <row r="528" s="1240" customFormat="1" ht="16.5" customHeight="1" x14ac:dyDescent="0.4"/>
    <row r="529" s="1240" customFormat="1" ht="16.5" customHeight="1" x14ac:dyDescent="0.4"/>
    <row r="530" s="1240" customFormat="1" ht="16.5" customHeight="1" x14ac:dyDescent="0.4"/>
    <row r="531" s="1240" customFormat="1" ht="16.5" customHeight="1" x14ac:dyDescent="0.4"/>
    <row r="532" s="1240" customFormat="1" ht="16.5" customHeight="1" x14ac:dyDescent="0.4"/>
    <row r="533" s="1240" customFormat="1" ht="16.5" customHeight="1" x14ac:dyDescent="0.4"/>
    <row r="534" s="1240" customFormat="1" ht="16.5" customHeight="1" x14ac:dyDescent="0.4"/>
    <row r="535" s="1240" customFormat="1" ht="16.5" customHeight="1" x14ac:dyDescent="0.4"/>
    <row r="536" s="1240" customFormat="1" ht="16.5" customHeight="1" x14ac:dyDescent="0.4"/>
    <row r="537" s="1240" customFormat="1" ht="16.5" customHeight="1" x14ac:dyDescent="0.4"/>
    <row r="538" s="1240" customFormat="1" ht="16.5" customHeight="1" x14ac:dyDescent="0.4"/>
    <row r="539" s="1240" customFormat="1" ht="16.5" customHeight="1" x14ac:dyDescent="0.4"/>
    <row r="540" s="1240" customFormat="1" ht="16.5" customHeight="1" x14ac:dyDescent="0.4"/>
    <row r="541" s="1240" customFormat="1" ht="16.5" customHeight="1" x14ac:dyDescent="0.4"/>
    <row r="542" s="1240" customFormat="1" ht="16.5" customHeight="1" x14ac:dyDescent="0.4"/>
    <row r="543" s="1240" customFormat="1" ht="16.5" customHeight="1" x14ac:dyDescent="0.4"/>
    <row r="544" s="1240" customFormat="1" ht="16.5" customHeight="1" x14ac:dyDescent="0.4"/>
    <row r="545" s="1240" customFormat="1" ht="16.5" customHeight="1" x14ac:dyDescent="0.4"/>
    <row r="546" s="1240" customFormat="1" ht="16.5" customHeight="1" x14ac:dyDescent="0.4"/>
    <row r="547" s="1240" customFormat="1" ht="16.5" customHeight="1" x14ac:dyDescent="0.4"/>
    <row r="548" s="1240" customFormat="1" ht="16.5" customHeight="1" x14ac:dyDescent="0.4"/>
    <row r="549" s="1240" customFormat="1" ht="16.5" customHeight="1" x14ac:dyDescent="0.4"/>
    <row r="550" s="1240" customFormat="1" ht="16.5" customHeight="1" x14ac:dyDescent="0.4"/>
    <row r="551" s="1240" customFormat="1" ht="16.5" customHeight="1" x14ac:dyDescent="0.4"/>
    <row r="552" s="1240" customFormat="1" ht="16.5" customHeight="1" x14ac:dyDescent="0.4"/>
    <row r="553" s="1240" customFormat="1" ht="16.5" customHeight="1" x14ac:dyDescent="0.4"/>
    <row r="554" s="1240" customFormat="1" ht="16.5" customHeight="1" x14ac:dyDescent="0.4"/>
    <row r="555" s="1240" customFormat="1" ht="16.5" customHeight="1" x14ac:dyDescent="0.4"/>
    <row r="556" s="1240" customFormat="1" ht="16.5" customHeight="1" x14ac:dyDescent="0.4"/>
    <row r="557" s="1240" customFormat="1" ht="16.5" customHeight="1" x14ac:dyDescent="0.4"/>
    <row r="558" s="1240" customFormat="1" ht="16.5" customHeight="1" x14ac:dyDescent="0.4"/>
    <row r="559" s="1240" customFormat="1" ht="16.5" customHeight="1" x14ac:dyDescent="0.4"/>
    <row r="560" s="1240" customFormat="1" ht="16.5" customHeight="1" x14ac:dyDescent="0.4"/>
    <row r="561" s="1240" customFormat="1" ht="16.5" customHeight="1" x14ac:dyDescent="0.4"/>
    <row r="562" s="1240" customFormat="1" ht="16.5" customHeight="1" x14ac:dyDescent="0.4"/>
    <row r="563" s="1240" customFormat="1" ht="16.5" customHeight="1" x14ac:dyDescent="0.4"/>
    <row r="564" s="1240" customFormat="1" ht="16.5" customHeight="1" x14ac:dyDescent="0.4"/>
    <row r="565" s="1240" customFormat="1" ht="16.5" customHeight="1" x14ac:dyDescent="0.4"/>
    <row r="566" s="1240" customFormat="1" ht="16.5" customHeight="1" x14ac:dyDescent="0.4"/>
    <row r="567" s="1240" customFormat="1" ht="16.5" customHeight="1" x14ac:dyDescent="0.4"/>
    <row r="568" s="1240" customFormat="1" ht="16.5" customHeight="1" x14ac:dyDescent="0.4"/>
    <row r="569" s="1240" customFormat="1" ht="16.5" customHeight="1" x14ac:dyDescent="0.4"/>
    <row r="570" s="1240" customFormat="1" ht="16.5" customHeight="1" x14ac:dyDescent="0.4"/>
    <row r="571" s="1240" customFormat="1" ht="16.5" customHeight="1" x14ac:dyDescent="0.4"/>
    <row r="572" s="1240" customFormat="1" ht="16.5" customHeight="1" x14ac:dyDescent="0.4"/>
    <row r="573" s="1240" customFormat="1" ht="16.5" customHeight="1" x14ac:dyDescent="0.4"/>
    <row r="574" s="1240" customFormat="1" ht="16.5" customHeight="1" x14ac:dyDescent="0.4"/>
    <row r="575" s="1240" customFormat="1" ht="16.5" customHeight="1" x14ac:dyDescent="0.4"/>
    <row r="576" s="1240" customFormat="1" ht="16.5" customHeight="1" x14ac:dyDescent="0.4"/>
    <row r="577" spans="124:153" s="1240" customFormat="1" ht="16.5" customHeight="1" x14ac:dyDescent="0.4"/>
    <row r="578" spans="124:153" s="1240" customFormat="1" ht="16.5" customHeight="1" x14ac:dyDescent="0.4"/>
    <row r="579" spans="124:153" s="1240" customFormat="1" ht="16.5" customHeight="1" x14ac:dyDescent="0.4"/>
    <row r="580" spans="124:153" s="1240" customFormat="1" ht="16.5" customHeight="1" x14ac:dyDescent="0.4"/>
    <row r="581" spans="124:153" s="1240" customFormat="1" ht="16.5" customHeight="1" x14ac:dyDescent="0.4"/>
    <row r="582" spans="124:153" s="1240" customFormat="1" ht="16.5" customHeight="1" x14ac:dyDescent="0.4"/>
    <row r="583" spans="124:153" s="1240" customFormat="1" ht="16.5" customHeight="1" x14ac:dyDescent="0.4"/>
    <row r="584" spans="124:153" s="1240" customFormat="1" ht="16.5" customHeight="1" x14ac:dyDescent="0.4"/>
    <row r="585" spans="124:153" s="1240" customFormat="1" ht="16.5" customHeight="1" x14ac:dyDescent="0.4"/>
    <row r="586" spans="124:153" s="1240" customFormat="1" ht="16.5" customHeight="1" x14ac:dyDescent="0.4"/>
    <row r="587" spans="124:153" s="1240" customFormat="1" ht="16.5" customHeight="1" x14ac:dyDescent="0.4"/>
    <row r="588" spans="124:153" s="1240" customFormat="1" ht="16.5" customHeight="1" x14ac:dyDescent="0.4">
      <c r="EN588" s="1240" t="s">
        <v>890</v>
      </c>
    </row>
    <row r="589" spans="124:153" s="1240" customFormat="1" ht="16.5" customHeight="1" x14ac:dyDescent="0.4"/>
    <row r="590" spans="124:153" s="1240" customFormat="1" ht="16.5" customHeight="1" thickBot="1" x14ac:dyDescent="0.45">
      <c r="DW590" s="1240" t="s">
        <v>888</v>
      </c>
      <c r="EC590" s="1240" t="s">
        <v>889</v>
      </c>
      <c r="EN590" s="1378" t="str">
        <f>IF(OR(DT593="レ",DT594="レ",DT595="レ",DT596="レ",DT597="レ",DT598="レ",DT599="レ",DT600="レ",DT601="レ",DT602="レ",DT603="レ",DT604="レ"),"レ","")</f>
        <v/>
      </c>
      <c r="EO590" s="1379" t="str">
        <f>IF(AND(EN590="",ER590="",OR(DU593="レ",DU594="レ",DU595="レ",DU596="レ",DU597="レ",DU598="レ",DU599="レ",DU600="レ",DU601="レ",DU602="レ",DU603="レ",DU604="レ")),"レ","")</f>
        <v/>
      </c>
      <c r="EP590" s="1379" t="str">
        <f>IF(EL605="レ",IF(EN590="レ",TEXT(EN605,"e"),IF(EO590="レ",TEXT(EO605,"e"),"")),"")</f>
        <v/>
      </c>
      <c r="EQ590" s="1379" t="str">
        <f>IF(EL605="レ",IF(EN590="レ",MONTH(EN605),IF(EO590="レ",MONTH(EO605),"")),"")</f>
        <v/>
      </c>
      <c r="ER590" s="1379" t="str">
        <f>IF(AND(EN590="",EP605&gt;0),"レ","")</f>
        <v/>
      </c>
      <c r="ES590" s="1379" t="str">
        <f>IF(AND(EL605="",OR(DZ593="レ",DZ594="レ",DZ595="レ",DZ596="レ",DZ597="レ",DZ598="レ",DZ599="レ",DZ600="レ",DZ601="レ",DZ602="レ",DZ603="レ",DZ604="レ")),"レ","")</f>
        <v/>
      </c>
      <c r="ET590" s="1379" t="str">
        <f>IF(AND(EL605="",ES590="",EW590="",OR(EA593="レ",EA594="レ",EA595="レ",EA596="レ",EA597="レ",EA598="レ",EA599="レ",EA600="レ",EA601="レ",EA602="レ",EA603="レ",EA604="レ")),"レ","")</f>
        <v/>
      </c>
      <c r="EU590" s="1379" t="str">
        <f>IF(EM605="レ",IF(ES590="レ",TEXT(ES605,"e"),IF(ET590="レ",TEXT(ET605,"e"),"")),"")</f>
        <v/>
      </c>
      <c r="EV590" s="1379" t="str">
        <f>IF(EM605="レ",IF(ES590="レ",MONTH(ES605),IF(ET590="レ",MONTH(ET605),"")),"")</f>
        <v/>
      </c>
      <c r="EW590" s="1379" t="str">
        <f>IF(OR(AND(EL605="",ES590="",EU605&gt;0),AND(EL605="",ES590="",EV605&gt;1)),"レ","")</f>
        <v>レ</v>
      </c>
    </row>
    <row r="591" spans="124:153" s="1240" customFormat="1" ht="28.5" customHeight="1" x14ac:dyDescent="0.4">
      <c r="DT591" s="2707" t="s">
        <v>142</v>
      </c>
      <c r="DU591" s="2708"/>
      <c r="DV591" s="2708"/>
      <c r="DW591" s="2708"/>
      <c r="DX591" s="2708"/>
      <c r="DY591" s="2708"/>
      <c r="DZ591" s="2709" t="s">
        <v>141</v>
      </c>
      <c r="EA591" s="2710"/>
      <c r="EB591" s="2710"/>
      <c r="EC591" s="2710"/>
      <c r="ED591" s="2710"/>
      <c r="EE591" s="2710"/>
      <c r="EI591" s="2701" t="s">
        <v>195</v>
      </c>
      <c r="EJ591" s="2702"/>
      <c r="EK591" s="2702"/>
      <c r="EL591" s="2702"/>
      <c r="EM591" s="2702"/>
      <c r="EN591" s="2703" t="s">
        <v>194</v>
      </c>
      <c r="EO591" s="2704"/>
      <c r="EP591" s="2704"/>
      <c r="EQ591" s="2704"/>
      <c r="ER591" s="2705"/>
      <c r="ES591" s="2703" t="s">
        <v>193</v>
      </c>
      <c r="ET591" s="2704"/>
      <c r="EU591" s="2704"/>
      <c r="EV591" s="2704"/>
      <c r="EW591" s="2706"/>
    </row>
    <row r="592" spans="124:153" s="1240" customFormat="1" ht="39.75" customHeight="1" thickBot="1" x14ac:dyDescent="0.45">
      <c r="DT592" s="1380" t="s">
        <v>129</v>
      </c>
      <c r="DU592" s="1381" t="s">
        <v>128</v>
      </c>
      <c r="DV592" s="1381" t="s">
        <v>125</v>
      </c>
      <c r="DW592" s="1382" t="s">
        <v>124</v>
      </c>
      <c r="DX592" s="1382" t="s">
        <v>123</v>
      </c>
      <c r="DY592" s="1383" t="s">
        <v>122</v>
      </c>
      <c r="DZ592" s="1384" t="s">
        <v>127</v>
      </c>
      <c r="EA592" s="1382" t="s">
        <v>126</v>
      </c>
      <c r="EB592" s="1381" t="s">
        <v>125</v>
      </c>
      <c r="EC592" s="1382" t="s">
        <v>124</v>
      </c>
      <c r="ED592" s="1382" t="s">
        <v>123</v>
      </c>
      <c r="EE592" s="1383" t="s">
        <v>122</v>
      </c>
      <c r="EI592" s="1385"/>
      <c r="EJ592" s="1386" t="s">
        <v>137</v>
      </c>
      <c r="EK592" s="1386" t="s">
        <v>136</v>
      </c>
      <c r="EL592" s="1386" t="s">
        <v>135</v>
      </c>
      <c r="EM592" s="1387" t="s">
        <v>134</v>
      </c>
      <c r="EN592" s="1388" t="s">
        <v>192</v>
      </c>
      <c r="EO592" s="1389" t="s">
        <v>123</v>
      </c>
      <c r="EP592" s="1389" t="s">
        <v>191</v>
      </c>
      <c r="EQ592" s="1389" t="s">
        <v>190</v>
      </c>
      <c r="ER592" s="1390" t="s">
        <v>189</v>
      </c>
      <c r="ES592" s="1388" t="s">
        <v>192</v>
      </c>
      <c r="ET592" s="1389" t="s">
        <v>123</v>
      </c>
      <c r="EU592" s="1389" t="s">
        <v>191</v>
      </c>
      <c r="EV592" s="1389" t="s">
        <v>190</v>
      </c>
      <c r="EW592" s="1391" t="s">
        <v>189</v>
      </c>
    </row>
    <row r="593" spans="116:153" s="1240" customFormat="1" ht="16.5" customHeight="1" x14ac:dyDescent="0.4">
      <c r="DL593" s="1392" t="s">
        <v>879</v>
      </c>
      <c r="DM593" s="1393" t="str">
        <f>'2_入力シート【検査結果表】 防火扉'!EH14</f>
        <v/>
      </c>
      <c r="DN593" s="1393" t="str">
        <f>'2_入力シート【検査結果表】 防火扉'!EI14</f>
        <v/>
      </c>
      <c r="DO593" s="1393" t="str">
        <f>'2_入力シート【検査結果表】 防火扉'!EJ14</f>
        <v/>
      </c>
      <c r="DP593" s="1393" t="str">
        <f>'2_入力シート【検査結果表】 防火扉'!EK14</f>
        <v/>
      </c>
      <c r="DR593" s="1393" t="str">
        <f>'2_入力シート【検査結果表】 防火扉'!$ET$14</f>
        <v/>
      </c>
      <c r="DT593" s="1393" t="str">
        <f>'2_入力シート【検査結果表】 防火扉'!EW14</f>
        <v/>
      </c>
      <c r="DU593" s="1393">
        <f>'2_入力シート【検査結果表】 防火扉'!EX14</f>
        <v>0</v>
      </c>
      <c r="DV593" s="1393" t="str">
        <f>'2_入力シート【検査結果表】 防火扉'!EY14</f>
        <v/>
      </c>
      <c r="DW593" s="1393" t="str">
        <f>'2_入力シート【検査結果表】 防火扉'!EZ14</f>
        <v/>
      </c>
      <c r="DX593" s="1393">
        <f>'2_入力シート【検査結果表】 防火扉'!FA14</f>
        <v>0</v>
      </c>
      <c r="DY593" s="1393" t="str">
        <f>'2_入力シート【検査結果表】 防火扉'!FB14</f>
        <v/>
      </c>
      <c r="DZ593" s="1393" t="str">
        <f>'2_入力シート【検査結果表】 防火扉'!FC14</f>
        <v/>
      </c>
      <c r="EA593" s="1393">
        <f>'2_入力シート【検査結果表】 防火扉'!FD14</f>
        <v>0</v>
      </c>
      <c r="EB593" s="1393" t="str">
        <f>'2_入力シート【検査結果表】 防火扉'!FE14</f>
        <v/>
      </c>
      <c r="EC593" s="1393" t="str">
        <f>'2_入力シート【検査結果表】 防火扉'!FF14</f>
        <v/>
      </c>
      <c r="ED593" s="1393">
        <f>'2_入力シート【検査結果表】 防火扉'!FG14</f>
        <v>0</v>
      </c>
      <c r="EE593" s="1393" t="str">
        <f>'2_入力シート【検査結果表】 防火扉'!FH14</f>
        <v/>
      </c>
      <c r="EH593" s="1240" t="s">
        <v>881</v>
      </c>
      <c r="EI593" s="1394">
        <v>1</v>
      </c>
      <c r="EJ593" s="1393" t="str">
        <f>'2_入力シート【検査結果表】 防火扉'!FR17</f>
        <v/>
      </c>
      <c r="EK593" s="1393" t="str">
        <f>'2_入力シート【検査結果表】 防火扉'!FS17</f>
        <v/>
      </c>
      <c r="EL593" s="1393" t="str">
        <f>'2_入力シート【検査結果表】 防火扉'!FT17</f>
        <v/>
      </c>
      <c r="EM593" s="1393" t="str">
        <f>'2_入力シート【検査結果表】 防火扉'!FU17</f>
        <v/>
      </c>
      <c r="EN593" s="1395" t="str">
        <f>'2_入力シート【検査結果表】 防火扉'!FV17</f>
        <v>0</v>
      </c>
      <c r="EO593" s="1395" t="str">
        <f>'2_入力シート【検査結果表】 防火扉'!FW17</f>
        <v>対象外</v>
      </c>
      <c r="EP593" s="1395" t="str">
        <f>'2_入力シート【検査結果表】 防火扉'!FX17</f>
        <v/>
      </c>
      <c r="EQ593" s="1396" t="str">
        <f>'2_入力シート【検査結果表】 防火扉'!FY17</f>
        <v>現在不使用</v>
      </c>
      <c r="ER593" s="1396" t="str">
        <f>'2_入力シート【検査結果表】 防火扉'!FZ17</f>
        <v>現在不使用</v>
      </c>
      <c r="ES593" s="1395" t="str">
        <f>'2_入力シート【検査結果表】 防火扉'!GA17</f>
        <v>0</v>
      </c>
      <c r="ET593" s="1395" t="str">
        <f>'2_入力シート【検査結果表】 防火扉'!GB17</f>
        <v>対象外</v>
      </c>
      <c r="EU593" s="1395" t="str">
        <f>'2_入力シート【検査結果表】 防火扉'!GC17</f>
        <v/>
      </c>
      <c r="EV593" s="1396" t="str">
        <f>'2_入力シート【検査結果表】 防火扉'!GD17</f>
        <v>現在不使用</v>
      </c>
      <c r="EW593" s="1396" t="str">
        <f>'2_入力シート【検査結果表】 防火扉'!GE17</f>
        <v>現在不使用</v>
      </c>
    </row>
    <row r="594" spans="116:153" s="1240" customFormat="1" ht="16.5" customHeight="1" x14ac:dyDescent="0.4">
      <c r="DM594" s="1393" t="str">
        <f>'2_入力シート【検査結果表】 防火扉'!EH39</f>
        <v/>
      </c>
      <c r="DN594" s="1393" t="str">
        <f>'2_入力シート【検査結果表】 防火扉'!EI39</f>
        <v/>
      </c>
      <c r="DO594" s="1393" t="str">
        <f>'2_入力シート【検査結果表】 防火扉'!EJ39</f>
        <v/>
      </c>
      <c r="DP594" s="1393" t="str">
        <f>'2_入力シート【検査結果表】 防火扉'!EK39</f>
        <v/>
      </c>
      <c r="DR594" s="1393" t="str">
        <f>'2_入力シート【検査結果表】 防火扉'!$ET$39</f>
        <v/>
      </c>
      <c r="DT594" s="1393" t="str">
        <f>'2_入力シート【検査結果表】 防火扉'!EW39</f>
        <v/>
      </c>
      <c r="DU594" s="1393">
        <f>'2_入力シート【検査結果表】 防火扉'!EX39</f>
        <v>0</v>
      </c>
      <c r="DV594" s="1393" t="str">
        <f>'2_入力シート【検査結果表】 防火扉'!EY39</f>
        <v/>
      </c>
      <c r="DW594" s="1393" t="str">
        <f>'2_入力シート【検査結果表】 防火扉'!EZ39</f>
        <v/>
      </c>
      <c r="DX594" s="1393">
        <f>'2_入力シート【検査結果表】 防火扉'!FA39</f>
        <v>0</v>
      </c>
      <c r="DY594" s="1393" t="str">
        <f>'2_入力シート【検査結果表】 防火扉'!FB39</f>
        <v/>
      </c>
      <c r="DZ594" s="1393" t="str">
        <f>'2_入力シート【検査結果表】 防火扉'!FC39</f>
        <v/>
      </c>
      <c r="EA594" s="1393">
        <f>'2_入力シート【検査結果表】 防火扉'!FD39</f>
        <v>0</v>
      </c>
      <c r="EB594" s="1393" t="str">
        <f>'2_入力シート【検査結果表】 防火扉'!FE39</f>
        <v/>
      </c>
      <c r="EC594" s="1393" t="str">
        <f>'2_入力シート【検査結果表】 防火扉'!FF39</f>
        <v/>
      </c>
      <c r="ED594" s="1393">
        <f>'2_入力シート【検査結果表】 防火扉'!FG39</f>
        <v>0</v>
      </c>
      <c r="EE594" s="1393" t="str">
        <f>'2_入力シート【検査結果表】 防火扉'!FH39</f>
        <v/>
      </c>
      <c r="EH594" s="1240" t="s">
        <v>881</v>
      </c>
      <c r="EI594" s="1394">
        <v>2</v>
      </c>
      <c r="EJ594" s="1393" t="str">
        <f>'2_入力シート【検査結果表】 防火扉'!FR18</f>
        <v/>
      </c>
      <c r="EK594" s="1393" t="str">
        <f>'2_入力シート【検査結果表】 防火扉'!FS18</f>
        <v/>
      </c>
      <c r="EL594" s="1393" t="str">
        <f>'2_入力シート【検査結果表】 防火扉'!FT18</f>
        <v/>
      </c>
      <c r="EM594" s="1393" t="str">
        <f>'2_入力シート【検査結果表】 防火扉'!FU18</f>
        <v/>
      </c>
      <c r="EN594" s="1395" t="str">
        <f>'2_入力シート【検査結果表】 防火扉'!FV18</f>
        <v>0</v>
      </c>
      <c r="EO594" s="1395" t="str">
        <f>'2_入力シート【検査結果表】 防火扉'!FW18</f>
        <v>対象外</v>
      </c>
      <c r="EP594" s="1395" t="str">
        <f>'2_入力シート【検査結果表】 防火扉'!FX18</f>
        <v/>
      </c>
      <c r="EQ594" s="1396" t="str">
        <f>'2_入力シート【検査結果表】 防火扉'!FY18</f>
        <v>現在不使用</v>
      </c>
      <c r="ER594" s="1396" t="str">
        <f>'2_入力シート【検査結果表】 防火扉'!FZ18</f>
        <v>現在不使用</v>
      </c>
      <c r="ES594" s="1395" t="str">
        <f>'2_入力シート【検査結果表】 防火扉'!GA18</f>
        <v>0</v>
      </c>
      <c r="ET594" s="1395" t="str">
        <f>'2_入力シート【検査結果表】 防火扉'!GB18</f>
        <v>対象外</v>
      </c>
      <c r="EU594" s="1395" t="str">
        <f>'2_入力シート【検査結果表】 防火扉'!GC18</f>
        <v/>
      </c>
      <c r="EV594" s="1396" t="str">
        <f>'2_入力シート【検査結果表】 防火扉'!GD18</f>
        <v>現在不使用</v>
      </c>
      <c r="EW594" s="1396" t="str">
        <f>'2_入力シート【検査結果表】 防火扉'!GE18</f>
        <v>現在不使用</v>
      </c>
    </row>
    <row r="595" spans="116:153" s="1240" customFormat="1" ht="16.5" customHeight="1" x14ac:dyDescent="0.4">
      <c r="DM595" s="1393" t="str">
        <f>'2_入力シート【検査結果表】 防火扉'!EH49</f>
        <v/>
      </c>
      <c r="DN595" s="1393" t="str">
        <f>'2_入力シート【検査結果表】 防火扉'!EI49</f>
        <v/>
      </c>
      <c r="DO595" s="1393" t="str">
        <f>'2_入力シート【検査結果表】 防火扉'!EJ49</f>
        <v/>
      </c>
      <c r="DP595" s="1393" t="str">
        <f>'2_入力シート【検査結果表】 防火扉'!EK49</f>
        <v/>
      </c>
      <c r="DR595" s="1393" t="str">
        <f>'2_入力シート【検査結果表】 防火扉'!$ET$49</f>
        <v/>
      </c>
      <c r="DT595" s="1393" t="str">
        <f>'2_入力シート【検査結果表】 防火扉'!EW49</f>
        <v/>
      </c>
      <c r="DU595" s="1393">
        <f>'2_入力シート【検査結果表】 防火扉'!EX49</f>
        <v>0</v>
      </c>
      <c r="DV595" s="1393" t="str">
        <f>'2_入力シート【検査結果表】 防火扉'!EY49</f>
        <v/>
      </c>
      <c r="DW595" s="1393" t="str">
        <f>'2_入力シート【検査結果表】 防火扉'!EZ49</f>
        <v/>
      </c>
      <c r="DX595" s="1393">
        <f>'2_入力シート【検査結果表】 防火扉'!FA49</f>
        <v>0</v>
      </c>
      <c r="DY595" s="1393" t="str">
        <f>'2_入力シート【検査結果表】 防火扉'!FB49</f>
        <v/>
      </c>
      <c r="DZ595" s="1393" t="str">
        <f>'2_入力シート【検査結果表】 防火扉'!FC49</f>
        <v/>
      </c>
      <c r="EA595" s="1393">
        <f>'2_入力シート【検査結果表】 防火扉'!FD49</f>
        <v>0</v>
      </c>
      <c r="EB595" s="1393" t="str">
        <f>'2_入力シート【検査結果表】 防火扉'!FE49</f>
        <v/>
      </c>
      <c r="EC595" s="1393" t="str">
        <f>'2_入力シート【検査結果表】 防火扉'!FF49</f>
        <v/>
      </c>
      <c r="ED595" s="1393">
        <f>'2_入力シート【検査結果表】 防火扉'!FG49</f>
        <v>0</v>
      </c>
      <c r="EE595" s="1393" t="str">
        <f>'2_入力シート【検査結果表】 防火扉'!FH49</f>
        <v/>
      </c>
      <c r="EH595" s="1240" t="s">
        <v>881</v>
      </c>
      <c r="EI595" s="1394">
        <v>3</v>
      </c>
      <c r="EJ595" s="1393" t="str">
        <f>'2_入力シート【検査結果表】 防火扉'!FR19</f>
        <v/>
      </c>
      <c r="EK595" s="1393" t="str">
        <f>'2_入力シート【検査結果表】 防火扉'!FS19</f>
        <v/>
      </c>
      <c r="EL595" s="1393" t="str">
        <f>'2_入力シート【検査結果表】 防火扉'!FT19</f>
        <v/>
      </c>
      <c r="EM595" s="1393" t="str">
        <f>'2_入力シート【検査結果表】 防火扉'!FU19</f>
        <v/>
      </c>
      <c r="EN595" s="1395" t="str">
        <f>'2_入力シート【検査結果表】 防火扉'!FV19</f>
        <v>0</v>
      </c>
      <c r="EO595" s="1395" t="str">
        <f>'2_入力シート【検査結果表】 防火扉'!FW19</f>
        <v>対象外</v>
      </c>
      <c r="EP595" s="1395" t="str">
        <f>'2_入力シート【検査結果表】 防火扉'!FX19</f>
        <v/>
      </c>
      <c r="EQ595" s="1396" t="str">
        <f>'2_入力シート【検査結果表】 防火扉'!FY19</f>
        <v>現在不使用</v>
      </c>
      <c r="ER595" s="1396" t="str">
        <f>'2_入力シート【検査結果表】 防火扉'!FZ19</f>
        <v>現在不使用</v>
      </c>
      <c r="ES595" s="1395" t="str">
        <f>'2_入力シート【検査結果表】 防火扉'!GA19</f>
        <v>0</v>
      </c>
      <c r="ET595" s="1395" t="str">
        <f>'2_入力シート【検査結果表】 防火扉'!GB19</f>
        <v>対象外</v>
      </c>
      <c r="EU595" s="1395" t="str">
        <f>'2_入力シート【検査結果表】 防火扉'!GC19</f>
        <v/>
      </c>
      <c r="EV595" s="1396" t="str">
        <f>'2_入力シート【検査結果表】 防火扉'!GD19</f>
        <v>現在不使用</v>
      </c>
      <c r="EW595" s="1396" t="str">
        <f>'2_入力シート【検査結果表】 防火扉'!GE19</f>
        <v>現在不使用</v>
      </c>
    </row>
    <row r="596" spans="116:153" s="1240" customFormat="1" ht="16.5" customHeight="1" x14ac:dyDescent="0.4">
      <c r="DT596" s="1393" t="str">
        <f>'3_入力シート【検査結果表】防火シャッター'!EW14</f>
        <v/>
      </c>
      <c r="DU596" s="1393">
        <f>'3_入力シート【検査結果表】防火シャッター'!EX14</f>
        <v>0</v>
      </c>
      <c r="DV596" s="1393" t="str">
        <f>'3_入力シート【検査結果表】防火シャッター'!EY14</f>
        <v/>
      </c>
      <c r="DW596" s="1393" t="str">
        <f>'3_入力シート【検査結果表】防火シャッター'!EZ14</f>
        <v/>
      </c>
      <c r="DX596" s="1393">
        <f>'3_入力シート【検査結果表】防火シャッター'!FA14</f>
        <v>0</v>
      </c>
      <c r="DY596" s="1393" t="str">
        <f>'3_入力シート【検査結果表】防火シャッター'!FB14</f>
        <v/>
      </c>
      <c r="DZ596" s="1393" t="str">
        <f>'3_入力シート【検査結果表】防火シャッター'!FC14</f>
        <v/>
      </c>
      <c r="EA596" s="1393">
        <f>'3_入力シート【検査結果表】防火シャッター'!FD14</f>
        <v>0</v>
      </c>
      <c r="EB596" s="1393" t="str">
        <f>'3_入力シート【検査結果表】防火シャッター'!FE14</f>
        <v/>
      </c>
      <c r="EC596" s="1393" t="str">
        <f>'3_入力シート【検査結果表】防火シャッター'!FF14</f>
        <v/>
      </c>
      <c r="ED596" s="1393">
        <f>'3_入力シート【検査結果表】防火シャッター'!FG14</f>
        <v>0</v>
      </c>
      <c r="EE596" s="1393" t="str">
        <f>'3_入力シート【検査結果表】防火シャッター'!FH14</f>
        <v/>
      </c>
      <c r="EH596" s="1240" t="s">
        <v>882</v>
      </c>
      <c r="EI596" s="1394">
        <v>4</v>
      </c>
      <c r="EJ596" s="1393" t="str">
        <f>'3_入力シート【検査結果表】防火シャッター'!FR17</f>
        <v/>
      </c>
      <c r="EK596" s="1393" t="str">
        <f>'3_入力シート【検査結果表】防火シャッター'!FS17</f>
        <v/>
      </c>
      <c r="EL596" s="1393" t="str">
        <f>'3_入力シート【検査結果表】防火シャッター'!FT17</f>
        <v/>
      </c>
      <c r="EM596" s="1393" t="str">
        <f>'3_入力シート【検査結果表】防火シャッター'!FU17</f>
        <v/>
      </c>
      <c r="EN596" s="1395" t="str">
        <f>'3_入力シート【検査結果表】防火シャッター'!FV17</f>
        <v>0</v>
      </c>
      <c r="EO596" s="1395" t="str">
        <f>'3_入力シート【検査結果表】防火シャッター'!FW17</f>
        <v>対象外</v>
      </c>
      <c r="EP596" s="1395" t="str">
        <f>'3_入力シート【検査結果表】防火シャッター'!FX17</f>
        <v/>
      </c>
      <c r="EQ596" s="1396" t="str">
        <f>'3_入力シート【検査結果表】防火シャッター'!FY17</f>
        <v>現在不使用</v>
      </c>
      <c r="ER596" s="1396" t="str">
        <f>'3_入力シート【検査結果表】防火シャッター'!FZ17</f>
        <v>現在不使用</v>
      </c>
      <c r="ES596" s="1395" t="str">
        <f>'3_入力シート【検査結果表】防火シャッター'!GA17</f>
        <v>0</v>
      </c>
      <c r="ET596" s="1395" t="str">
        <f>'3_入力シート【検査結果表】防火シャッター'!GB17</f>
        <v>対象外</v>
      </c>
      <c r="EU596" s="1395" t="str">
        <f>'3_入力シート【検査結果表】防火シャッター'!GC17</f>
        <v/>
      </c>
      <c r="EV596" s="1396" t="str">
        <f>'3_入力シート【検査結果表】防火シャッター'!GD17</f>
        <v>現在不使用</v>
      </c>
      <c r="EW596" s="1396" t="str">
        <f>'3_入力シート【検査結果表】防火シャッター'!GE17</f>
        <v>現在不使用</v>
      </c>
    </row>
    <row r="597" spans="116:153" s="1240" customFormat="1" ht="16.5" customHeight="1" x14ac:dyDescent="0.4">
      <c r="DT597" s="1393" t="str">
        <f>'3_入力シート【検査結果表】防火シャッター'!EW48</f>
        <v/>
      </c>
      <c r="DU597" s="1393">
        <f>'3_入力シート【検査結果表】防火シャッター'!EX48</f>
        <v>0</v>
      </c>
      <c r="DV597" s="1393" t="str">
        <f>'3_入力シート【検査結果表】防火シャッター'!EY48</f>
        <v/>
      </c>
      <c r="DW597" s="1393" t="str">
        <f>'3_入力シート【検査結果表】防火シャッター'!EZ48</f>
        <v/>
      </c>
      <c r="DX597" s="1393">
        <f>'3_入力シート【検査結果表】防火シャッター'!FA48</f>
        <v>0</v>
      </c>
      <c r="DY597" s="1393" t="str">
        <f>'3_入力シート【検査結果表】防火シャッター'!FB48</f>
        <v/>
      </c>
      <c r="DZ597" s="1393" t="str">
        <f>'3_入力シート【検査結果表】防火シャッター'!FC48</f>
        <v/>
      </c>
      <c r="EA597" s="1393">
        <f>'3_入力シート【検査結果表】防火シャッター'!FD48</f>
        <v>0</v>
      </c>
      <c r="EB597" s="1393" t="str">
        <f>'3_入力シート【検査結果表】防火シャッター'!FE48</f>
        <v/>
      </c>
      <c r="EC597" s="1393" t="str">
        <f>'3_入力シート【検査結果表】防火シャッター'!FF48</f>
        <v/>
      </c>
      <c r="ED597" s="1393">
        <f>'3_入力シート【検査結果表】防火シャッター'!FG48</f>
        <v>0</v>
      </c>
      <c r="EE597" s="1393" t="str">
        <f>'3_入力シート【検査結果表】防火シャッター'!FH48</f>
        <v/>
      </c>
      <c r="EH597" s="1240" t="s">
        <v>882</v>
      </c>
      <c r="EI597" s="1394">
        <v>5</v>
      </c>
      <c r="EJ597" s="1393" t="str">
        <f>'3_入力シート【検査結果表】防火シャッター'!FR18</f>
        <v/>
      </c>
      <c r="EK597" s="1393" t="str">
        <f>'3_入力シート【検査結果表】防火シャッター'!FS18</f>
        <v/>
      </c>
      <c r="EL597" s="1393" t="str">
        <f>'3_入力シート【検査結果表】防火シャッター'!FT18</f>
        <v/>
      </c>
      <c r="EM597" s="1393" t="str">
        <f>'3_入力シート【検査結果表】防火シャッター'!FU18</f>
        <v/>
      </c>
      <c r="EN597" s="1395" t="str">
        <f>'3_入力シート【検査結果表】防火シャッター'!FV18</f>
        <v>0</v>
      </c>
      <c r="EO597" s="1395" t="str">
        <f>'3_入力シート【検査結果表】防火シャッター'!FW18</f>
        <v>対象外</v>
      </c>
      <c r="EP597" s="1395" t="str">
        <f>'3_入力シート【検査結果表】防火シャッター'!FX18</f>
        <v/>
      </c>
      <c r="EQ597" s="1396" t="str">
        <f>'3_入力シート【検査結果表】防火シャッター'!FY18</f>
        <v>現在不使用</v>
      </c>
      <c r="ER597" s="1396" t="str">
        <f>'3_入力シート【検査結果表】防火シャッター'!FZ18</f>
        <v>現在不使用</v>
      </c>
      <c r="ES597" s="1395" t="str">
        <f>'3_入力シート【検査結果表】防火シャッター'!GA18</f>
        <v>0</v>
      </c>
      <c r="ET597" s="1395" t="str">
        <f>'3_入力シート【検査結果表】防火シャッター'!GB18</f>
        <v>対象外</v>
      </c>
      <c r="EU597" s="1395" t="str">
        <f>'3_入力シート【検査結果表】防火シャッター'!GC18</f>
        <v/>
      </c>
      <c r="EV597" s="1396" t="str">
        <f>'3_入力シート【検査結果表】防火シャッター'!GD18</f>
        <v>現在不使用</v>
      </c>
      <c r="EW597" s="1396" t="str">
        <f>'3_入力シート【検査結果表】防火シャッター'!GE18</f>
        <v>現在不使用</v>
      </c>
    </row>
    <row r="598" spans="116:153" s="1240" customFormat="1" ht="16.5" customHeight="1" x14ac:dyDescent="0.4">
      <c r="DT598" s="1393" t="str">
        <f>'3_入力シート【検査結果表】防火シャッター'!EW58</f>
        <v/>
      </c>
      <c r="DU598" s="1393">
        <f>'3_入力シート【検査結果表】防火シャッター'!EX58</f>
        <v>0</v>
      </c>
      <c r="DV598" s="1393" t="str">
        <f>'3_入力シート【検査結果表】防火シャッター'!EY58</f>
        <v/>
      </c>
      <c r="DW598" s="1393" t="str">
        <f>'3_入力シート【検査結果表】防火シャッター'!EZ58</f>
        <v/>
      </c>
      <c r="DX598" s="1393">
        <f>'3_入力シート【検査結果表】防火シャッター'!FA58</f>
        <v>0</v>
      </c>
      <c r="DY598" s="1393" t="str">
        <f>'3_入力シート【検査結果表】防火シャッター'!FB58</f>
        <v/>
      </c>
      <c r="DZ598" s="1393" t="str">
        <f>'3_入力シート【検査結果表】防火シャッター'!FC58</f>
        <v/>
      </c>
      <c r="EA598" s="1393">
        <f>'3_入力シート【検査結果表】防火シャッター'!FD58</f>
        <v>0</v>
      </c>
      <c r="EB598" s="1393" t="str">
        <f>'3_入力シート【検査結果表】防火シャッター'!FE58</f>
        <v/>
      </c>
      <c r="EC598" s="1393" t="str">
        <f>'3_入力シート【検査結果表】防火シャッター'!FF58</f>
        <v/>
      </c>
      <c r="ED598" s="1393">
        <f>'3_入力シート【検査結果表】防火シャッター'!FG58</f>
        <v>0</v>
      </c>
      <c r="EE598" s="1393" t="str">
        <f>'3_入力シート【検査結果表】防火シャッター'!FH58</f>
        <v/>
      </c>
      <c r="EH598" s="1240" t="s">
        <v>882</v>
      </c>
      <c r="EI598" s="1394">
        <v>6</v>
      </c>
      <c r="EJ598" s="1393" t="str">
        <f>'3_入力シート【検査結果表】防火シャッター'!FR19</f>
        <v/>
      </c>
      <c r="EK598" s="1393" t="str">
        <f>'3_入力シート【検査結果表】防火シャッター'!FS19</f>
        <v/>
      </c>
      <c r="EL598" s="1393" t="str">
        <f>'3_入力シート【検査結果表】防火シャッター'!FT19</f>
        <v/>
      </c>
      <c r="EM598" s="1393" t="str">
        <f>'3_入力シート【検査結果表】防火シャッター'!FU19</f>
        <v/>
      </c>
      <c r="EN598" s="1395" t="str">
        <f>'3_入力シート【検査結果表】防火シャッター'!FV19</f>
        <v>0</v>
      </c>
      <c r="EO598" s="1395" t="str">
        <f>'3_入力シート【検査結果表】防火シャッター'!FW19</f>
        <v>対象外</v>
      </c>
      <c r="EP598" s="1395" t="str">
        <f>'3_入力シート【検査結果表】防火シャッター'!FX19</f>
        <v/>
      </c>
      <c r="EQ598" s="1396" t="str">
        <f>'3_入力シート【検査結果表】防火シャッター'!FY19</f>
        <v>現在不使用</v>
      </c>
      <c r="ER598" s="1396" t="str">
        <f>'3_入力シート【検査結果表】防火シャッター'!FZ19</f>
        <v>現在不使用</v>
      </c>
      <c r="ES598" s="1395" t="str">
        <f>'3_入力シート【検査結果表】防火シャッター'!GA19</f>
        <v>0</v>
      </c>
      <c r="ET598" s="1395" t="str">
        <f>'3_入力シート【検査結果表】防火シャッター'!GB19</f>
        <v>対象外</v>
      </c>
      <c r="EU598" s="1395" t="str">
        <f>'3_入力シート【検査結果表】防火シャッター'!GC19</f>
        <v/>
      </c>
      <c r="EV598" s="1396" t="str">
        <f>'3_入力シート【検査結果表】防火シャッター'!GD19</f>
        <v>現在不使用</v>
      </c>
      <c r="EW598" s="1396" t="str">
        <f>'3_入力シート【検査結果表】防火シャッター'!GE19</f>
        <v>現在不使用</v>
      </c>
    </row>
    <row r="599" spans="116:153" s="1240" customFormat="1" ht="16.5" customHeight="1" x14ac:dyDescent="0.4">
      <c r="DT599" s="1393" t="str">
        <f>'4_入力シート【検査結果表】 耐火クロススクリーン'!EW14</f>
        <v/>
      </c>
      <c r="DU599" s="1393">
        <f>'4_入力シート【検査結果表】 耐火クロススクリーン'!EX14</f>
        <v>0</v>
      </c>
      <c r="DV599" s="1393" t="str">
        <f>'4_入力シート【検査結果表】 耐火クロススクリーン'!EY14</f>
        <v/>
      </c>
      <c r="DW599" s="1393" t="str">
        <f>'4_入力シート【検査結果表】 耐火クロススクリーン'!EZ14</f>
        <v/>
      </c>
      <c r="DX599" s="1393">
        <f>'4_入力シート【検査結果表】 耐火クロススクリーン'!FA14</f>
        <v>0</v>
      </c>
      <c r="DY599" s="1393" t="str">
        <f>'4_入力シート【検査結果表】 耐火クロススクリーン'!FB14</f>
        <v/>
      </c>
      <c r="DZ599" s="1393" t="str">
        <f>'4_入力シート【検査結果表】 耐火クロススクリーン'!FC14</f>
        <v/>
      </c>
      <c r="EA599" s="1393">
        <f>'4_入力シート【検査結果表】 耐火クロススクリーン'!FD14</f>
        <v>0</v>
      </c>
      <c r="EB599" s="1393" t="str">
        <f>'4_入力シート【検査結果表】 耐火クロススクリーン'!FE14</f>
        <v/>
      </c>
      <c r="EC599" s="1393" t="str">
        <f>'4_入力シート【検査結果表】 耐火クロススクリーン'!FF14</f>
        <v/>
      </c>
      <c r="ED599" s="1393">
        <f>'4_入力シート【検査結果表】 耐火クロススクリーン'!FG14</f>
        <v>0</v>
      </c>
      <c r="EE599" s="1393" t="str">
        <f>'4_入力シート【検査結果表】 耐火クロススクリーン'!FH14</f>
        <v/>
      </c>
      <c r="EH599" s="1240" t="s">
        <v>883</v>
      </c>
      <c r="EI599" s="1394">
        <v>7</v>
      </c>
      <c r="EJ599" s="1393" t="str">
        <f>'4_入力シート【検査結果表】 耐火クロススクリーン'!FR17</f>
        <v/>
      </c>
      <c r="EK599" s="1393" t="str">
        <f>'4_入力シート【検査結果表】 耐火クロススクリーン'!FS17</f>
        <v/>
      </c>
      <c r="EL599" s="1393" t="str">
        <f>'4_入力シート【検査結果表】 耐火クロススクリーン'!FT17</f>
        <v/>
      </c>
      <c r="EM599" s="1393" t="str">
        <f>'4_入力シート【検査結果表】 耐火クロススクリーン'!FU17</f>
        <v/>
      </c>
      <c r="EN599" s="1395" t="str">
        <f>'4_入力シート【検査結果表】 耐火クロススクリーン'!FV17</f>
        <v>0</v>
      </c>
      <c r="EO599" s="1393" t="str">
        <f>'4_入力シート【検査結果表】 耐火クロススクリーン'!FW17</f>
        <v>対象外</v>
      </c>
      <c r="EP599" s="1395" t="str">
        <f>'4_入力シート【検査結果表】 耐火クロススクリーン'!FX17</f>
        <v/>
      </c>
      <c r="EQ599" s="1397" t="str">
        <f>'4_入力シート【検査結果表】 耐火クロススクリーン'!FY17</f>
        <v>現在不使用</v>
      </c>
      <c r="ER599" s="1397" t="str">
        <f>'4_入力シート【検査結果表】 耐火クロススクリーン'!FZ17</f>
        <v>現在不使用</v>
      </c>
      <c r="ES599" s="1393" t="str">
        <f>'4_入力シート【検査結果表】 耐火クロススクリーン'!GA17</f>
        <v>0</v>
      </c>
      <c r="ET599" s="1393" t="str">
        <f>'4_入力シート【検査結果表】 耐火クロススクリーン'!GB17</f>
        <v>対象外</v>
      </c>
      <c r="EU599" s="1395" t="str">
        <f>'4_入力シート【検査結果表】 耐火クロススクリーン'!GC17</f>
        <v/>
      </c>
      <c r="EV599" s="1397" t="str">
        <f>'4_入力シート【検査結果表】 耐火クロススクリーン'!GD17</f>
        <v>現在不使用</v>
      </c>
      <c r="EW599" s="1397" t="str">
        <f>'4_入力シート【検査結果表】 耐火クロススクリーン'!GE17</f>
        <v>現在不使用</v>
      </c>
    </row>
    <row r="600" spans="116:153" s="1240" customFormat="1" ht="16.5" customHeight="1" x14ac:dyDescent="0.4">
      <c r="DT600" s="1393" t="str">
        <f>'4_入力シート【検査結果表】 耐火クロススクリーン'!EW44</f>
        <v/>
      </c>
      <c r="DU600" s="1393">
        <f>'4_入力シート【検査結果表】 耐火クロススクリーン'!EX44</f>
        <v>0</v>
      </c>
      <c r="DV600" s="1393" t="str">
        <f>'4_入力シート【検査結果表】 耐火クロススクリーン'!EY44</f>
        <v/>
      </c>
      <c r="DW600" s="1393" t="str">
        <f>'4_入力シート【検査結果表】 耐火クロススクリーン'!EZ44</f>
        <v/>
      </c>
      <c r="DX600" s="1393">
        <f>'4_入力シート【検査結果表】 耐火クロススクリーン'!FA44</f>
        <v>0</v>
      </c>
      <c r="DY600" s="1393" t="str">
        <f>'4_入力シート【検査結果表】 耐火クロススクリーン'!FB44</f>
        <v/>
      </c>
      <c r="DZ600" s="1393" t="str">
        <f>'4_入力シート【検査結果表】 耐火クロススクリーン'!FC44</f>
        <v/>
      </c>
      <c r="EA600" s="1393">
        <f>'4_入力シート【検査結果表】 耐火クロススクリーン'!FD44</f>
        <v>0</v>
      </c>
      <c r="EB600" s="1393" t="str">
        <f>'4_入力シート【検査結果表】 耐火クロススクリーン'!FE44</f>
        <v/>
      </c>
      <c r="EC600" s="1393" t="str">
        <f>'4_入力シート【検査結果表】 耐火クロススクリーン'!FF44</f>
        <v/>
      </c>
      <c r="ED600" s="1393">
        <f>'4_入力シート【検査結果表】 耐火クロススクリーン'!FG44</f>
        <v>0</v>
      </c>
      <c r="EE600" s="1393" t="str">
        <f>'4_入力シート【検査結果表】 耐火クロススクリーン'!FH44</f>
        <v>レ</v>
      </c>
      <c r="EH600" s="1240" t="s">
        <v>883</v>
      </c>
      <c r="EI600" s="1394">
        <v>8</v>
      </c>
      <c r="EJ600" s="1393" t="str">
        <f>'4_入力シート【検査結果表】 耐火クロススクリーン'!FR18</f>
        <v/>
      </c>
      <c r="EK600" s="1393" t="str">
        <f>'4_入力シート【検査結果表】 耐火クロススクリーン'!FS18</f>
        <v/>
      </c>
      <c r="EL600" s="1393" t="str">
        <f>'4_入力シート【検査結果表】 耐火クロススクリーン'!FT18</f>
        <v/>
      </c>
      <c r="EM600" s="1393" t="str">
        <f>'4_入力シート【検査結果表】 耐火クロススクリーン'!FU18</f>
        <v/>
      </c>
      <c r="EN600" s="1395" t="str">
        <f>'4_入力シート【検査結果表】 耐火クロススクリーン'!FV18</f>
        <v>0</v>
      </c>
      <c r="EO600" s="1393" t="str">
        <f>'4_入力シート【検査結果表】 耐火クロススクリーン'!FW18</f>
        <v>対象外</v>
      </c>
      <c r="EP600" s="1395" t="str">
        <f>'4_入力シート【検査結果表】 耐火クロススクリーン'!FX18</f>
        <v/>
      </c>
      <c r="EQ600" s="1397" t="str">
        <f>'4_入力シート【検査結果表】 耐火クロススクリーン'!FY18</f>
        <v>現在不使用</v>
      </c>
      <c r="ER600" s="1397" t="str">
        <f>'4_入力シート【検査結果表】 耐火クロススクリーン'!FZ18</f>
        <v>現在不使用</v>
      </c>
      <c r="ES600" s="1393" t="str">
        <f>'4_入力シート【検査結果表】 耐火クロススクリーン'!GA18</f>
        <v>0</v>
      </c>
      <c r="ET600" s="1393" t="str">
        <f>'4_入力シート【検査結果表】 耐火クロススクリーン'!GB18</f>
        <v>対象外</v>
      </c>
      <c r="EU600" s="1395" t="str">
        <f>'4_入力シート【検査結果表】 耐火クロススクリーン'!GC18</f>
        <v>レ</v>
      </c>
      <c r="EV600" s="1397" t="str">
        <f>'4_入力シート【検査結果表】 耐火クロススクリーン'!GD18</f>
        <v>現在不使用</v>
      </c>
      <c r="EW600" s="1397" t="str">
        <f>'4_入力シート【検査結果表】 耐火クロススクリーン'!GE18</f>
        <v>現在不使用</v>
      </c>
    </row>
    <row r="601" spans="116:153" s="1240" customFormat="1" ht="16.5" customHeight="1" x14ac:dyDescent="0.4">
      <c r="DT601" s="1393" t="str">
        <f>'4_入力シート【検査結果表】 耐火クロススクリーン'!EW54</f>
        <v/>
      </c>
      <c r="DU601" s="1393">
        <f>'4_入力シート【検査結果表】 耐火クロススクリーン'!EX54</f>
        <v>0</v>
      </c>
      <c r="DV601" s="1393" t="str">
        <f>'4_入力シート【検査結果表】 耐火クロススクリーン'!EY54</f>
        <v/>
      </c>
      <c r="DW601" s="1393" t="str">
        <f>'4_入力シート【検査結果表】 耐火クロススクリーン'!EZ54</f>
        <v/>
      </c>
      <c r="DX601" s="1393">
        <f>'4_入力シート【検査結果表】 耐火クロススクリーン'!FA54</f>
        <v>0</v>
      </c>
      <c r="DY601" s="1393" t="str">
        <f>'4_入力シート【検査結果表】 耐火クロススクリーン'!FB54</f>
        <v/>
      </c>
      <c r="DZ601" s="1393" t="str">
        <f>'4_入力シート【検査結果表】 耐火クロススクリーン'!FC54</f>
        <v/>
      </c>
      <c r="EA601" s="1393">
        <f>'4_入力シート【検査結果表】 耐火クロススクリーン'!FD54</f>
        <v>0</v>
      </c>
      <c r="EB601" s="1393" t="str">
        <f>'4_入力シート【検査結果表】 耐火クロススクリーン'!FE54</f>
        <v/>
      </c>
      <c r="EC601" s="1393" t="str">
        <f>'4_入力シート【検査結果表】 耐火クロススクリーン'!FF54</f>
        <v/>
      </c>
      <c r="ED601" s="1393">
        <f>'4_入力シート【検査結果表】 耐火クロススクリーン'!FG54</f>
        <v>0</v>
      </c>
      <c r="EE601" s="1393" t="str">
        <f>'4_入力シート【検査結果表】 耐火クロススクリーン'!FH54</f>
        <v/>
      </c>
      <c r="EH601" s="1240" t="s">
        <v>883</v>
      </c>
      <c r="EI601" s="1394">
        <v>9</v>
      </c>
      <c r="EJ601" s="1393" t="str">
        <f>'4_入力シート【検査結果表】 耐火クロススクリーン'!FR19</f>
        <v/>
      </c>
      <c r="EK601" s="1393" t="str">
        <f>'4_入力シート【検査結果表】 耐火クロススクリーン'!FS19</f>
        <v/>
      </c>
      <c r="EL601" s="1393" t="str">
        <f>'4_入力シート【検査結果表】 耐火クロススクリーン'!FT19</f>
        <v/>
      </c>
      <c r="EM601" s="1393" t="str">
        <f>'4_入力シート【検査結果表】 耐火クロススクリーン'!FU19</f>
        <v/>
      </c>
      <c r="EN601" s="1395" t="str">
        <f>'4_入力シート【検査結果表】 耐火クロススクリーン'!FV19</f>
        <v>0</v>
      </c>
      <c r="EO601" s="1393" t="str">
        <f>'4_入力シート【検査結果表】 耐火クロススクリーン'!FW19</f>
        <v>対象外</v>
      </c>
      <c r="EP601" s="1395" t="str">
        <f>'4_入力シート【検査結果表】 耐火クロススクリーン'!FX19</f>
        <v/>
      </c>
      <c r="EQ601" s="1397" t="str">
        <f>'4_入力シート【検査結果表】 耐火クロススクリーン'!FY19</f>
        <v>現在不使用</v>
      </c>
      <c r="ER601" s="1397" t="str">
        <f>'4_入力シート【検査結果表】 耐火クロススクリーン'!FZ19</f>
        <v>現在不使用</v>
      </c>
      <c r="ES601" s="1393" t="str">
        <f>'4_入力シート【検査結果表】 耐火クロススクリーン'!GA19</f>
        <v>0</v>
      </c>
      <c r="ET601" s="1393" t="str">
        <f>'4_入力シート【検査結果表】 耐火クロススクリーン'!GB19</f>
        <v>対象外</v>
      </c>
      <c r="EU601" s="1395" t="str">
        <f>'4_入力シート【検査結果表】 耐火クロススクリーン'!GC19</f>
        <v/>
      </c>
      <c r="EV601" s="1397" t="str">
        <f>'4_入力シート【検査結果表】 耐火クロススクリーン'!GD19</f>
        <v>現在不使用</v>
      </c>
      <c r="EW601" s="1397" t="str">
        <f>'4_入力シート【検査結果表】 耐火クロススクリーン'!GE19</f>
        <v>現在不使用</v>
      </c>
    </row>
    <row r="602" spans="116:153" s="1240" customFormat="1" ht="16.5" customHeight="1" x14ac:dyDescent="0.4">
      <c r="DT602" s="1393" t="str">
        <f>'5_入力シート【検査結果表】 ドレンチャーその他'!EW14</f>
        <v/>
      </c>
      <c r="DU602" s="1393">
        <f>'5_入力シート【検査結果表】 ドレンチャーその他'!EX14</f>
        <v>0</v>
      </c>
      <c r="DV602" s="1393" t="str">
        <f>'5_入力シート【検査結果表】 ドレンチャーその他'!EY14</f>
        <v/>
      </c>
      <c r="DW602" s="1393" t="str">
        <f>'5_入力シート【検査結果表】 ドレンチャーその他'!EZ14</f>
        <v/>
      </c>
      <c r="DX602" s="1393">
        <f>'5_入力シート【検査結果表】 ドレンチャーその他'!FA14</f>
        <v>0</v>
      </c>
      <c r="DY602" s="1393" t="str">
        <f>'5_入力シート【検査結果表】 ドレンチャーその他'!FB14</f>
        <v/>
      </c>
      <c r="DZ602" s="1393" t="str">
        <f>'5_入力シート【検査結果表】 ドレンチャーその他'!FC14</f>
        <v/>
      </c>
      <c r="EA602" s="1393">
        <f>'5_入力シート【検査結果表】 ドレンチャーその他'!FD14</f>
        <v>0</v>
      </c>
      <c r="EB602" s="1393" t="str">
        <f>'5_入力シート【検査結果表】 ドレンチャーその他'!FE14</f>
        <v/>
      </c>
      <c r="EC602" s="1393" t="str">
        <f>'5_入力シート【検査結果表】 ドレンチャーその他'!FF14</f>
        <v/>
      </c>
      <c r="ED602" s="1393">
        <f>'5_入力シート【検査結果表】 ドレンチャーその他'!FG14</f>
        <v>0</v>
      </c>
      <c r="EE602" s="1393" t="str">
        <f>'5_入力シート【検査結果表】 ドレンチャーその他'!FH14</f>
        <v/>
      </c>
      <c r="EH602" s="1240" t="s">
        <v>884</v>
      </c>
      <c r="EI602" s="1394">
        <v>10</v>
      </c>
      <c r="EJ602" s="1393" t="str">
        <f>'5_入力シート【検査結果表】 ドレンチャーその他'!FR17</f>
        <v/>
      </c>
      <c r="EK602" s="1393" t="str">
        <f>'5_入力シート【検査結果表】 ドレンチャーその他'!FS17</f>
        <v/>
      </c>
      <c r="EL602" s="1393" t="str">
        <f>'5_入力シート【検査結果表】 ドレンチャーその他'!FT17</f>
        <v/>
      </c>
      <c r="EM602" s="1393" t="str">
        <f>'5_入力シート【検査結果表】 ドレンチャーその他'!FU17</f>
        <v/>
      </c>
      <c r="EN602" s="1395" t="str">
        <f>'5_入力シート【検査結果表】 ドレンチャーその他'!FV17</f>
        <v>0</v>
      </c>
      <c r="EO602" s="1393" t="str">
        <f>'5_入力シート【検査結果表】 ドレンチャーその他'!FW17</f>
        <v>対象外</v>
      </c>
      <c r="EP602" s="1395" t="str">
        <f>'5_入力シート【検査結果表】 ドレンチャーその他'!FX17</f>
        <v/>
      </c>
      <c r="EQ602" s="1397" t="str">
        <f>'5_入力シート【検査結果表】 ドレンチャーその他'!FY17</f>
        <v>現在不使用</v>
      </c>
      <c r="ER602" s="1397" t="str">
        <f>'5_入力シート【検査結果表】 ドレンチャーその他'!FZ17</f>
        <v>現在不使用</v>
      </c>
      <c r="ES602" s="1393" t="str">
        <f>'5_入力シート【検査結果表】 ドレンチャーその他'!GA17</f>
        <v>0</v>
      </c>
      <c r="ET602" s="1393" t="str">
        <f>'5_入力シート【検査結果表】 ドレンチャーその他'!GB17</f>
        <v>対象外</v>
      </c>
      <c r="EU602" s="1395" t="str">
        <f>'5_入力シート【検査結果表】 ドレンチャーその他'!GC17</f>
        <v/>
      </c>
      <c r="EV602" s="1397" t="str">
        <f>'5_入力シート【検査結果表】 ドレンチャーその他'!GD17</f>
        <v>現在不使用</v>
      </c>
      <c r="EW602" s="1397" t="str">
        <f>'5_入力シート【検査結果表】 ドレンチャーその他'!GE17</f>
        <v>現在不使用</v>
      </c>
    </row>
    <row r="603" spans="116:153" s="1240" customFormat="1" ht="16.5" customHeight="1" x14ac:dyDescent="0.4">
      <c r="DT603" s="1393" t="str">
        <f>'5_入力シート【検査結果表】 ドレンチャーその他'!EW47</f>
        <v/>
      </c>
      <c r="DU603" s="1393">
        <f>'5_入力シート【検査結果表】 ドレンチャーその他'!EX47</f>
        <v>0</v>
      </c>
      <c r="DV603" s="1393" t="str">
        <f>'5_入力シート【検査結果表】 ドレンチャーその他'!EY47</f>
        <v/>
      </c>
      <c r="DW603" s="1393" t="str">
        <f>'5_入力シート【検査結果表】 ドレンチャーその他'!EZ47</f>
        <v/>
      </c>
      <c r="DX603" s="1393">
        <f>'5_入力シート【検査結果表】 ドレンチャーその他'!FA47</f>
        <v>0</v>
      </c>
      <c r="DY603" s="1393" t="str">
        <f>'5_入力シート【検査結果表】 ドレンチャーその他'!FB47</f>
        <v/>
      </c>
      <c r="DZ603" s="1393" t="str">
        <f>'5_入力シート【検査結果表】 ドレンチャーその他'!FC47</f>
        <v/>
      </c>
      <c r="EA603" s="1393">
        <f>'5_入力シート【検査結果表】 ドレンチャーその他'!FD47</f>
        <v>0</v>
      </c>
      <c r="EB603" s="1393" t="str">
        <f>'5_入力シート【検査結果表】 ドレンチャーその他'!FE47</f>
        <v/>
      </c>
      <c r="EC603" s="1393" t="str">
        <f>'5_入力シート【検査結果表】 ドレンチャーその他'!FF47</f>
        <v/>
      </c>
      <c r="ED603" s="1393">
        <f>'5_入力シート【検査結果表】 ドレンチャーその他'!FG47</f>
        <v>0</v>
      </c>
      <c r="EE603" s="1393" t="str">
        <f>'5_入力シート【検査結果表】 ドレンチャーその他'!FH47</f>
        <v/>
      </c>
      <c r="EH603" s="1240" t="s">
        <v>884</v>
      </c>
      <c r="EI603" s="1394">
        <v>11</v>
      </c>
      <c r="EJ603" s="1393" t="str">
        <f>'5_入力シート【検査結果表】 ドレンチャーその他'!FR18</f>
        <v/>
      </c>
      <c r="EK603" s="1393" t="str">
        <f>'5_入力シート【検査結果表】 ドレンチャーその他'!FS18</f>
        <v/>
      </c>
      <c r="EL603" s="1393" t="str">
        <f>'5_入力シート【検査結果表】 ドレンチャーその他'!FT18</f>
        <v/>
      </c>
      <c r="EM603" s="1393" t="str">
        <f>'5_入力シート【検査結果表】 ドレンチャーその他'!FU18</f>
        <v/>
      </c>
      <c r="EN603" s="1395" t="str">
        <f>'5_入力シート【検査結果表】 ドレンチャーその他'!FV18</f>
        <v>0</v>
      </c>
      <c r="EO603" s="1393" t="str">
        <f>'5_入力シート【検査結果表】 ドレンチャーその他'!FW18</f>
        <v>対象外</v>
      </c>
      <c r="EP603" s="1395" t="str">
        <f>'5_入力シート【検査結果表】 ドレンチャーその他'!FX18</f>
        <v/>
      </c>
      <c r="EQ603" s="1397" t="str">
        <f>'5_入力シート【検査結果表】 ドレンチャーその他'!FY18</f>
        <v>現在不使用</v>
      </c>
      <c r="ER603" s="1397" t="str">
        <f>'5_入力シート【検査結果表】 ドレンチャーその他'!FZ18</f>
        <v>現在不使用</v>
      </c>
      <c r="ES603" s="1393" t="str">
        <f>'5_入力シート【検査結果表】 ドレンチャーその他'!GA18</f>
        <v>0</v>
      </c>
      <c r="ET603" s="1393" t="str">
        <f>'5_入力シート【検査結果表】 ドレンチャーその他'!GB18</f>
        <v>対象外</v>
      </c>
      <c r="EU603" s="1395" t="str">
        <f>'5_入力シート【検査結果表】 ドレンチャーその他'!GC18</f>
        <v/>
      </c>
      <c r="EV603" s="1397" t="str">
        <f>'5_入力シート【検査結果表】 ドレンチャーその他'!GD18</f>
        <v>現在不使用</v>
      </c>
      <c r="EW603" s="1397" t="str">
        <f>'5_入力シート【検査結果表】 ドレンチャーその他'!GE18</f>
        <v>現在不使用</v>
      </c>
    </row>
    <row r="604" spans="116:153" s="1240" customFormat="1" ht="16.5" customHeight="1" x14ac:dyDescent="0.4">
      <c r="DT604" s="1393" t="str">
        <f>'5_入力シート【検査結果表】 ドレンチャーその他'!EW57</f>
        <v/>
      </c>
      <c r="DU604" s="1393">
        <f>'5_入力シート【検査結果表】 ドレンチャーその他'!EX57</f>
        <v>0</v>
      </c>
      <c r="DV604" s="1393" t="str">
        <f>'5_入力シート【検査結果表】 ドレンチャーその他'!EY57</f>
        <v/>
      </c>
      <c r="DW604" s="1393" t="str">
        <f>'5_入力シート【検査結果表】 ドレンチャーその他'!EZ57</f>
        <v/>
      </c>
      <c r="DX604" s="1393">
        <f>'5_入力シート【検査結果表】 ドレンチャーその他'!FA57</f>
        <v>0</v>
      </c>
      <c r="DY604" s="1393" t="str">
        <f>'5_入力シート【検査結果表】 ドレンチャーその他'!FB57</f>
        <v/>
      </c>
      <c r="DZ604" s="1393" t="str">
        <f>'5_入力シート【検査結果表】 ドレンチャーその他'!FC57</f>
        <v/>
      </c>
      <c r="EA604" s="1393">
        <f>'5_入力シート【検査結果表】 ドレンチャーその他'!FD57</f>
        <v>0</v>
      </c>
      <c r="EB604" s="1393" t="str">
        <f>'5_入力シート【検査結果表】 ドレンチャーその他'!FE57</f>
        <v/>
      </c>
      <c r="EC604" s="1393" t="str">
        <f>'5_入力シート【検査結果表】 ドレンチャーその他'!FF57</f>
        <v/>
      </c>
      <c r="ED604" s="1393">
        <f>'5_入力シート【検査結果表】 ドレンチャーその他'!FG57</f>
        <v>0</v>
      </c>
      <c r="EE604" s="1393" t="str">
        <f>'5_入力シート【検査結果表】 ドレンチャーその他'!FH57</f>
        <v/>
      </c>
      <c r="EH604" s="1240" t="s">
        <v>884</v>
      </c>
      <c r="EI604" s="1394">
        <v>12</v>
      </c>
      <c r="EJ604" s="1393" t="str">
        <f>'5_入力シート【検査結果表】 ドレンチャーその他'!FR19</f>
        <v/>
      </c>
      <c r="EK604" s="1393" t="str">
        <f>'5_入力シート【検査結果表】 ドレンチャーその他'!FS19</f>
        <v/>
      </c>
      <c r="EL604" s="1393" t="str">
        <f>'5_入力シート【検査結果表】 ドレンチャーその他'!FT19</f>
        <v/>
      </c>
      <c r="EM604" s="1393" t="str">
        <f>'5_入力シート【検査結果表】 ドレンチャーその他'!FU19</f>
        <v/>
      </c>
      <c r="EN604" s="1395" t="str">
        <f>'5_入力シート【検査結果表】 ドレンチャーその他'!FV19</f>
        <v>0</v>
      </c>
      <c r="EO604" s="1393" t="str">
        <f>'5_入力シート【検査結果表】 ドレンチャーその他'!FW19</f>
        <v>対象外</v>
      </c>
      <c r="EP604" s="1395" t="str">
        <f>'5_入力シート【検査結果表】 ドレンチャーその他'!FX19</f>
        <v/>
      </c>
      <c r="EQ604" s="1397" t="str">
        <f>'5_入力シート【検査結果表】 ドレンチャーその他'!FY19</f>
        <v>現在不使用</v>
      </c>
      <c r="ER604" s="1397" t="str">
        <f>'5_入力シート【検査結果表】 ドレンチャーその他'!FZ19</f>
        <v>現在不使用</v>
      </c>
      <c r="ES604" s="1393" t="str">
        <f>'5_入力シート【検査結果表】 ドレンチャーその他'!GA19</f>
        <v>0</v>
      </c>
      <c r="ET604" s="1393" t="str">
        <f>'5_入力シート【検査結果表】 ドレンチャーその他'!GB19</f>
        <v>対象外</v>
      </c>
      <c r="EU604" s="1395" t="str">
        <f>'5_入力シート【検査結果表】 ドレンチャーその他'!GC19</f>
        <v/>
      </c>
      <c r="EV604" s="1397" t="str">
        <f>'5_入力シート【検査結果表】 ドレンチャーその他'!GD19</f>
        <v>現在不使用</v>
      </c>
      <c r="EW604" s="1397" t="str">
        <f>'5_入力シート【検査結果表】 ドレンチャーその他'!GE19</f>
        <v>現在不使用</v>
      </c>
    </row>
    <row r="605" spans="116:153" s="1240" customFormat="1" ht="16.5" customHeight="1" thickBot="1" x14ac:dyDescent="0.45">
      <c r="EI605" s="1398"/>
      <c r="EJ605" s="1399" t="str">
        <f>IF(AND(EK605&lt;&gt;"レ",EL605&lt;&gt;"レ",EM605&lt;&gt;"レ",COUNTIF(EJ593:EJ604,"レ")&gt;0),"レ","")</f>
        <v/>
      </c>
      <c r="EK605" s="1399" t="str">
        <f>IF(AND(EL605&lt;&gt;"レ",EM605&lt;&gt;"レ",COUNTIF(EK593:EK604,"レ")&gt;0),"レ","")</f>
        <v/>
      </c>
      <c r="EL605" s="1399" t="str">
        <f>IF(COUNTIF(EL593:EL604,"レ")&gt;0,"レ","")</f>
        <v/>
      </c>
      <c r="EM605" s="1400" t="str">
        <f>IF(AND(EL605&lt;&gt;"レ",COUNTIF(EM593:EM604,"レ")&gt;0),"レ","")</f>
        <v/>
      </c>
      <c r="EN605" s="1401" t="str">
        <f t="array" ref="EN605">INDEX(EN593:EN604,MATCH(MIN(ABS(EN593:EN604-$EJ$4)),ABS(EN593:EN604-$EJ$4),0))</f>
        <v>0</v>
      </c>
      <c r="EO605" s="1402" t="s">
        <v>793</v>
      </c>
      <c r="EP605" s="1399">
        <f>COUNTIF(EP593:EP604,"レ")</f>
        <v>0</v>
      </c>
      <c r="EQ605" s="1403" t="s">
        <v>794</v>
      </c>
      <c r="ER605" s="1403" t="s">
        <v>794</v>
      </c>
      <c r="ES605" s="1401" t="str">
        <f t="array" ref="ES605">INDEX(ES593:ES604,MATCH(MIN(ABS(ES593:ES604-$EJ$4)),ABS(ES593:ES604-$EJ$4),0))</f>
        <v>0</v>
      </c>
      <c r="ET605" s="1402" t="s">
        <v>793</v>
      </c>
      <c r="EU605" s="1399">
        <f>COUNTIF(EU593:EU604,"レ")</f>
        <v>1</v>
      </c>
      <c r="EV605" s="1403" t="s">
        <v>794</v>
      </c>
      <c r="EW605" s="1404" t="s">
        <v>794</v>
      </c>
    </row>
    <row r="606" spans="116:153" s="1240" customFormat="1" ht="16.5" customHeight="1" x14ac:dyDescent="0.4"/>
    <row r="607" spans="116:153" s="1240" customFormat="1" ht="16.5" customHeight="1" x14ac:dyDescent="0.4"/>
    <row r="608" spans="116:153" s="1240" customFormat="1" ht="16.5" customHeight="1" x14ac:dyDescent="0.4"/>
    <row r="609" s="1240" customFormat="1" ht="16.5" customHeight="1" x14ac:dyDescent="0.4"/>
    <row r="610" s="1240" customFormat="1" ht="16.5" customHeight="1" x14ac:dyDescent="0.4"/>
    <row r="611" s="1240" customFormat="1" ht="16.5" customHeight="1" x14ac:dyDescent="0.4"/>
    <row r="612" s="1240" customFormat="1" ht="16.5" customHeight="1" x14ac:dyDescent="0.4"/>
    <row r="613" s="1240" customFormat="1" ht="16.5" customHeight="1" x14ac:dyDescent="0.4"/>
    <row r="614" s="1240" customFormat="1" ht="16.5" customHeight="1" x14ac:dyDescent="0.4"/>
    <row r="615" s="1240" customFormat="1" ht="16.5" customHeight="1" x14ac:dyDescent="0.4"/>
    <row r="616" s="1240" customFormat="1" ht="16.5" customHeight="1" x14ac:dyDescent="0.4"/>
    <row r="617" s="1240" customFormat="1" ht="16.5" customHeight="1" x14ac:dyDescent="0.4"/>
    <row r="618" s="1240" customFormat="1" ht="16.5" customHeight="1" x14ac:dyDescent="0.4"/>
    <row r="619" s="1240" customFormat="1" ht="16.5" customHeight="1" x14ac:dyDescent="0.4"/>
    <row r="620" s="1240" customFormat="1" ht="16.5" customHeight="1" x14ac:dyDescent="0.4"/>
    <row r="621" s="1240" customFormat="1" ht="16.5" customHeight="1" x14ac:dyDescent="0.4"/>
    <row r="622" s="1240" customFormat="1" ht="16.5" customHeight="1" x14ac:dyDescent="0.4"/>
    <row r="623" s="1240" customFormat="1" ht="16.5" customHeight="1" x14ac:dyDescent="0.4"/>
    <row r="624" s="1240" customFormat="1" ht="16.5" customHeight="1" x14ac:dyDescent="0.4"/>
    <row r="625" s="1240" customFormat="1" ht="16.5" customHeight="1" x14ac:dyDescent="0.4"/>
    <row r="626" s="1240" customFormat="1" ht="16.5" customHeight="1" x14ac:dyDescent="0.4"/>
    <row r="627" s="1240" customFormat="1" ht="16.5" customHeight="1" x14ac:dyDescent="0.4"/>
    <row r="628" s="1240" customFormat="1" ht="16.5" customHeight="1" x14ac:dyDescent="0.4"/>
    <row r="629" s="1240" customFormat="1" ht="16.5" customHeight="1" x14ac:dyDescent="0.4"/>
    <row r="630" s="1240" customFormat="1" ht="16.5" customHeight="1" x14ac:dyDescent="0.4"/>
    <row r="631" s="1240" customFormat="1" ht="16.5" customHeight="1" x14ac:dyDescent="0.4"/>
    <row r="632" s="1240" customFormat="1" ht="16.5" customHeight="1" x14ac:dyDescent="0.4"/>
    <row r="633" s="1240" customFormat="1" ht="16.5" customHeight="1" x14ac:dyDescent="0.4"/>
    <row r="634" s="1240" customFormat="1" ht="16.5" customHeight="1" x14ac:dyDescent="0.4"/>
    <row r="635" s="1240" customFormat="1" ht="16.5" customHeight="1" x14ac:dyDescent="0.4"/>
    <row r="636" s="1240" customFormat="1" ht="16.5" customHeight="1" x14ac:dyDescent="0.4"/>
    <row r="637" s="1240" customFormat="1" ht="16.5" customHeight="1" x14ac:dyDescent="0.4"/>
    <row r="638" s="1240" customFormat="1" ht="16.5" customHeight="1" x14ac:dyDescent="0.4"/>
    <row r="639" s="1240" customFormat="1" ht="16.5" customHeight="1" x14ac:dyDescent="0.4"/>
    <row r="640" s="1240" customFormat="1" ht="16.5" customHeight="1" x14ac:dyDescent="0.4"/>
    <row r="641" s="1240" customFormat="1" ht="16.5" customHeight="1" x14ac:dyDescent="0.4"/>
    <row r="642" s="1240" customFormat="1" ht="16.5" customHeight="1" x14ac:dyDescent="0.4"/>
    <row r="643" s="1240" customFormat="1" ht="16.5" customHeight="1" x14ac:dyDescent="0.4"/>
    <row r="644" s="1240" customFormat="1" ht="16.5" customHeight="1" x14ac:dyDescent="0.4"/>
    <row r="645" s="1240" customFormat="1" ht="16.5" customHeight="1" x14ac:dyDescent="0.4"/>
    <row r="646" s="1240" customFormat="1" ht="16.5" customHeight="1" x14ac:dyDescent="0.4"/>
    <row r="647" s="1240" customFormat="1" ht="16.5" customHeight="1" x14ac:dyDescent="0.4"/>
    <row r="648" s="1240" customFormat="1" ht="16.5" customHeight="1" x14ac:dyDescent="0.4"/>
    <row r="649" s="1240" customFormat="1" ht="16.5" customHeight="1" x14ac:dyDescent="0.4"/>
    <row r="650" s="1240" customFormat="1" ht="16.5" customHeight="1" x14ac:dyDescent="0.4"/>
    <row r="651" s="1240" customFormat="1" ht="16.5" customHeight="1" x14ac:dyDescent="0.4"/>
    <row r="652" s="1240" customFormat="1" ht="16.5" customHeight="1" x14ac:dyDescent="0.4"/>
    <row r="653" s="1240" customFormat="1" ht="16.5" customHeight="1" x14ac:dyDescent="0.4"/>
    <row r="654" s="1240" customFormat="1" ht="16.5" customHeight="1" x14ac:dyDescent="0.4"/>
    <row r="655" s="1240" customFormat="1" ht="16.5" customHeight="1" x14ac:dyDescent="0.4"/>
    <row r="656" s="1240" customFormat="1" ht="16.5" customHeight="1" x14ac:dyDescent="0.4"/>
    <row r="657" s="1240" customFormat="1" ht="16.5" customHeight="1" x14ac:dyDescent="0.4"/>
    <row r="658" s="1240" customFormat="1" ht="16.5" customHeight="1" x14ac:dyDescent="0.4"/>
    <row r="659" s="1240" customFormat="1" ht="16.5" customHeight="1" x14ac:dyDescent="0.4"/>
    <row r="660" s="1240" customFormat="1" ht="16.5" customHeight="1" x14ac:dyDescent="0.4"/>
    <row r="661" s="1240" customFormat="1" ht="16.5" customHeight="1" x14ac:dyDescent="0.4"/>
    <row r="662" s="1240" customFormat="1" ht="16.5" customHeight="1" x14ac:dyDescent="0.4"/>
    <row r="663" s="1240" customFormat="1" ht="16.5" customHeight="1" x14ac:dyDescent="0.4"/>
    <row r="664" s="1240" customFormat="1" ht="16.5" customHeight="1" x14ac:dyDescent="0.4"/>
    <row r="665" s="1240" customFormat="1" ht="16.5" customHeight="1" x14ac:dyDescent="0.4"/>
    <row r="666" s="1240" customFormat="1" ht="16.5" customHeight="1" x14ac:dyDescent="0.4"/>
    <row r="667" s="1240" customFormat="1" ht="16.5" customHeight="1" x14ac:dyDescent="0.4"/>
    <row r="668" s="1240" customFormat="1" ht="16.5" customHeight="1" x14ac:dyDescent="0.4"/>
    <row r="669" s="1240" customFormat="1" ht="16.5" customHeight="1" x14ac:dyDescent="0.4"/>
    <row r="670" s="1240" customFormat="1" ht="16.5" customHeight="1" x14ac:dyDescent="0.4"/>
    <row r="671" s="1240" customFormat="1" ht="16.5" customHeight="1" x14ac:dyDescent="0.4"/>
    <row r="672" s="1240" customFormat="1" ht="16.5" customHeight="1" x14ac:dyDescent="0.4"/>
    <row r="673" s="1240" customFormat="1" ht="16.5" customHeight="1" x14ac:dyDescent="0.4"/>
    <row r="674" s="1240" customFormat="1" ht="16.5" customHeight="1" x14ac:dyDescent="0.4"/>
    <row r="675" s="1240" customFormat="1" ht="16.5" customHeight="1" x14ac:dyDescent="0.4"/>
    <row r="676" s="1240" customFormat="1" ht="16.5" customHeight="1" x14ac:dyDescent="0.4"/>
    <row r="677" s="1240" customFormat="1" ht="16.5" customHeight="1" x14ac:dyDescent="0.4"/>
    <row r="678" s="1240" customFormat="1" ht="16.5" customHeight="1" x14ac:dyDescent="0.4"/>
    <row r="679" s="1240" customFormat="1" ht="16.5" customHeight="1" x14ac:dyDescent="0.4"/>
    <row r="680" s="1240" customFormat="1" ht="16.5" customHeight="1" x14ac:dyDescent="0.4"/>
    <row r="681" s="1240" customFormat="1" ht="16.5" customHeight="1" x14ac:dyDescent="0.4"/>
    <row r="682" s="1240" customFormat="1" ht="16.5" customHeight="1" x14ac:dyDescent="0.4"/>
    <row r="683" s="1240" customFormat="1" ht="16.5" customHeight="1" x14ac:dyDescent="0.4"/>
    <row r="684" s="1240" customFormat="1" ht="16.5" customHeight="1" x14ac:dyDescent="0.4"/>
    <row r="685" s="1240" customFormat="1" ht="16.5" customHeight="1" x14ac:dyDescent="0.4"/>
    <row r="686" s="1240" customFormat="1" ht="16.5" customHeight="1" x14ac:dyDescent="0.4"/>
    <row r="687" s="1240" customFormat="1" ht="16.5" customHeight="1" x14ac:dyDescent="0.4"/>
    <row r="688" s="1240" customFormat="1" ht="16.5" customHeight="1" x14ac:dyDescent="0.4"/>
    <row r="689" s="1240" customFormat="1" ht="16.5" customHeight="1" x14ac:dyDescent="0.4"/>
    <row r="690" s="1240" customFormat="1" ht="16.5" customHeight="1" x14ac:dyDescent="0.4"/>
    <row r="691" s="1240" customFormat="1" ht="16.5" customHeight="1" x14ac:dyDescent="0.4"/>
    <row r="692" s="1240" customFormat="1" ht="16.5" customHeight="1" x14ac:dyDescent="0.4"/>
    <row r="693" s="1240" customFormat="1" ht="16.5" customHeight="1" x14ac:dyDescent="0.4"/>
    <row r="694" s="1240" customFormat="1" ht="16.5" customHeight="1" x14ac:dyDescent="0.4"/>
    <row r="695" s="1240" customFormat="1" ht="16.5" customHeight="1" x14ac:dyDescent="0.4"/>
    <row r="696" s="1240" customFormat="1" ht="16.5" customHeight="1" x14ac:dyDescent="0.4"/>
    <row r="697" s="1240" customFormat="1" ht="16.5" customHeight="1" x14ac:dyDescent="0.4"/>
    <row r="698" s="1240" customFormat="1" ht="16.5" customHeight="1" x14ac:dyDescent="0.4"/>
    <row r="699" s="1240" customFormat="1" ht="16.5" customHeight="1" x14ac:dyDescent="0.4"/>
    <row r="700" s="1240" customFormat="1" ht="16.5" customHeight="1" x14ac:dyDescent="0.4"/>
    <row r="701" s="1240" customFormat="1" ht="16.5" customHeight="1" x14ac:dyDescent="0.4"/>
    <row r="702" s="1240" customFormat="1" ht="16.5" customHeight="1" x14ac:dyDescent="0.4"/>
    <row r="703" s="1240" customFormat="1" ht="16.5" customHeight="1" x14ac:dyDescent="0.4"/>
    <row r="704" s="1240" customFormat="1" ht="16.5" customHeight="1" x14ac:dyDescent="0.4"/>
    <row r="705" s="1240" customFormat="1" ht="16.5" customHeight="1" x14ac:dyDescent="0.4"/>
    <row r="706" s="1240" customFormat="1" ht="16.5" customHeight="1" x14ac:dyDescent="0.4"/>
    <row r="707" s="1240" customFormat="1" ht="16.5" customHeight="1" x14ac:dyDescent="0.4"/>
    <row r="708" s="1240" customFormat="1" ht="16.5" customHeight="1" x14ac:dyDescent="0.4"/>
    <row r="709" s="1240" customFormat="1" ht="16.5" customHeight="1" x14ac:dyDescent="0.4"/>
    <row r="710" s="1240" customFormat="1" ht="16.5" customHeight="1" x14ac:dyDescent="0.4"/>
    <row r="711" s="1240" customFormat="1" ht="16.5" customHeight="1" x14ac:dyDescent="0.4"/>
    <row r="712" s="1240" customFormat="1" ht="16.5" customHeight="1" x14ac:dyDescent="0.4"/>
    <row r="713" s="1240" customFormat="1" ht="16.5" customHeight="1" x14ac:dyDescent="0.4"/>
    <row r="714" s="1240" customFormat="1" ht="16.5" customHeight="1" x14ac:dyDescent="0.4"/>
    <row r="715" s="1240" customFormat="1" ht="16.5" customHeight="1" x14ac:dyDescent="0.4"/>
    <row r="716" s="1240" customFormat="1" ht="16.5" customHeight="1" x14ac:dyDescent="0.4"/>
    <row r="717" s="1240" customFormat="1" ht="16.5" customHeight="1" x14ac:dyDescent="0.4"/>
    <row r="718" s="1240" customFormat="1" ht="16.5" customHeight="1" x14ac:dyDescent="0.4"/>
    <row r="719" s="1240" customFormat="1" ht="16.5" customHeight="1" x14ac:dyDescent="0.4"/>
    <row r="720" s="1240" customFormat="1" ht="16.5" customHeight="1" x14ac:dyDescent="0.4"/>
    <row r="721" s="1240" customFormat="1" ht="16.5" customHeight="1" x14ac:dyDescent="0.4"/>
    <row r="722" s="1240" customFormat="1" ht="16.5" customHeight="1" x14ac:dyDescent="0.4"/>
    <row r="723" s="1240" customFormat="1" ht="16.5" customHeight="1" x14ac:dyDescent="0.4"/>
    <row r="724" s="1240" customFormat="1" ht="16.5" customHeight="1" x14ac:dyDescent="0.4"/>
    <row r="725" s="1240" customFormat="1" ht="16.5" customHeight="1" x14ac:dyDescent="0.4"/>
    <row r="726" s="1240" customFormat="1" ht="16.5" customHeight="1" x14ac:dyDescent="0.4"/>
    <row r="727" s="1240" customFormat="1" ht="16.5" customHeight="1" x14ac:dyDescent="0.4"/>
    <row r="728" s="1240" customFormat="1" ht="16.5" customHeight="1" x14ac:dyDescent="0.4"/>
    <row r="729" s="1240" customFormat="1" ht="16.5" customHeight="1" x14ac:dyDescent="0.4"/>
    <row r="730" s="1240" customFormat="1" ht="16.5" customHeight="1" x14ac:dyDescent="0.4"/>
    <row r="731" s="1240" customFormat="1" ht="16.5" customHeight="1" x14ac:dyDescent="0.4"/>
    <row r="732" s="1240" customFormat="1" ht="16.5" customHeight="1" x14ac:dyDescent="0.4"/>
    <row r="733" s="1240" customFormat="1" ht="16.5" customHeight="1" x14ac:dyDescent="0.4"/>
    <row r="734" s="1240" customFormat="1" ht="16.5" customHeight="1" x14ac:dyDescent="0.4"/>
    <row r="735" s="1240" customFormat="1" ht="16.5" customHeight="1" x14ac:dyDescent="0.4"/>
    <row r="736" s="1240" customFormat="1" ht="16.5" customHeight="1" x14ac:dyDescent="0.4"/>
    <row r="737" s="1240" customFormat="1" ht="16.5" customHeight="1" x14ac:dyDescent="0.4"/>
    <row r="738" s="1240" customFormat="1" ht="16.5" customHeight="1" x14ac:dyDescent="0.4"/>
    <row r="739" s="1240" customFormat="1" ht="16.5" customHeight="1" x14ac:dyDescent="0.4"/>
    <row r="740" s="1240" customFormat="1" ht="16.5" customHeight="1" x14ac:dyDescent="0.4"/>
    <row r="741" s="1240" customFormat="1" ht="16.5" customHeight="1" x14ac:dyDescent="0.4"/>
    <row r="742" s="1240" customFormat="1" ht="16.5" customHeight="1" x14ac:dyDescent="0.4"/>
    <row r="743" s="1240" customFormat="1" ht="16.5" customHeight="1" x14ac:dyDescent="0.4"/>
    <row r="744" s="1240" customFormat="1" ht="16.5" customHeight="1" x14ac:dyDescent="0.4"/>
    <row r="745" s="1240" customFormat="1" ht="16.5" customHeight="1" x14ac:dyDescent="0.4"/>
    <row r="746" s="1240" customFormat="1" ht="16.5" customHeight="1" x14ac:dyDescent="0.4"/>
    <row r="747" s="1240" customFormat="1" ht="16.5" customHeight="1" x14ac:dyDescent="0.4"/>
    <row r="748" s="1240" customFormat="1" ht="16.5" customHeight="1" x14ac:dyDescent="0.4"/>
    <row r="749" s="1240" customFormat="1" ht="16.5" customHeight="1" x14ac:dyDescent="0.4"/>
    <row r="750" s="1240" customFormat="1" ht="16.5" customHeight="1" x14ac:dyDescent="0.4"/>
    <row r="751" s="1240" customFormat="1" ht="16.5" customHeight="1" x14ac:dyDescent="0.4"/>
    <row r="752" s="1240" customFormat="1" ht="16.5" customHeight="1" x14ac:dyDescent="0.4"/>
    <row r="753" s="1240" customFormat="1" ht="16.5" customHeight="1" x14ac:dyDescent="0.4"/>
    <row r="754" s="1240" customFormat="1" ht="16.5" customHeight="1" x14ac:dyDescent="0.4"/>
    <row r="755" s="1240" customFormat="1" ht="16.5" customHeight="1" x14ac:dyDescent="0.4"/>
    <row r="756" s="1240" customFormat="1" ht="16.5" customHeight="1" x14ac:dyDescent="0.4"/>
    <row r="757" s="1240" customFormat="1" ht="16.5" customHeight="1" x14ac:dyDescent="0.4"/>
    <row r="758" s="1240" customFormat="1" ht="16.5" customHeight="1" x14ac:dyDescent="0.4"/>
    <row r="759" s="1240" customFormat="1" ht="16.5" customHeight="1" x14ac:dyDescent="0.4"/>
    <row r="760" s="1240" customFormat="1" ht="16.5" customHeight="1" x14ac:dyDescent="0.4"/>
    <row r="761" s="1240" customFormat="1" ht="16.5" customHeight="1" x14ac:dyDescent="0.4"/>
    <row r="762" s="1240" customFormat="1" ht="16.5" customHeight="1" x14ac:dyDescent="0.4"/>
    <row r="763" s="1240" customFormat="1" ht="16.5" customHeight="1" x14ac:dyDescent="0.4"/>
    <row r="764" s="1240" customFormat="1" ht="16.5" customHeight="1" x14ac:dyDescent="0.4"/>
    <row r="765" s="1240" customFormat="1" ht="16.5" customHeight="1" x14ac:dyDescent="0.4"/>
    <row r="766" s="1240" customFormat="1" ht="16.5" customHeight="1" x14ac:dyDescent="0.4"/>
    <row r="767" s="1240" customFormat="1" ht="16.5" customHeight="1" x14ac:dyDescent="0.4"/>
    <row r="768" s="1240" customFormat="1" ht="16.5" customHeight="1" x14ac:dyDescent="0.4"/>
    <row r="769" s="1240" customFormat="1" ht="16.5" customHeight="1" x14ac:dyDescent="0.4"/>
    <row r="770" s="1240" customFormat="1" ht="16.5" customHeight="1" x14ac:dyDescent="0.4"/>
    <row r="771" s="1240" customFormat="1" ht="16.5" customHeight="1" x14ac:dyDescent="0.4"/>
    <row r="772" s="1240" customFormat="1" ht="16.5" customHeight="1" x14ac:dyDescent="0.4"/>
    <row r="773" s="1240" customFormat="1" ht="16.5" customHeight="1" x14ac:dyDescent="0.4"/>
    <row r="774" s="1240" customFormat="1" ht="16.5" customHeight="1" x14ac:dyDescent="0.4"/>
    <row r="775" s="1240" customFormat="1" ht="16.5" customHeight="1" x14ac:dyDescent="0.4"/>
    <row r="776" s="1240" customFormat="1" ht="16.5" customHeight="1" x14ac:dyDescent="0.4"/>
    <row r="777" s="1240" customFormat="1" ht="16.5" customHeight="1" x14ac:dyDescent="0.4"/>
    <row r="778" s="1240" customFormat="1" ht="16.5" customHeight="1" x14ac:dyDescent="0.4"/>
    <row r="779" s="1240" customFormat="1" ht="16.5" customHeight="1" x14ac:dyDescent="0.4"/>
    <row r="780" s="1240" customFormat="1" ht="16.5" customHeight="1" x14ac:dyDescent="0.4"/>
    <row r="781" s="1240" customFormat="1" ht="16.5" customHeight="1" x14ac:dyDescent="0.4"/>
    <row r="782" s="1240" customFormat="1" ht="16.5" customHeight="1" x14ac:dyDescent="0.4"/>
    <row r="783" s="1240" customFormat="1" ht="16.5" customHeight="1" x14ac:dyDescent="0.4"/>
    <row r="784" s="1240" customFormat="1" ht="16.5" customHeight="1" x14ac:dyDescent="0.4"/>
    <row r="785" s="1240" customFormat="1" ht="16.5" customHeight="1" x14ac:dyDescent="0.4"/>
    <row r="786" s="1240" customFormat="1" ht="16.5" customHeight="1" x14ac:dyDescent="0.4"/>
    <row r="787" s="1240" customFormat="1" ht="16.5" customHeight="1" x14ac:dyDescent="0.4"/>
    <row r="788" s="1240" customFormat="1" ht="16.5" customHeight="1" x14ac:dyDescent="0.4"/>
    <row r="789" s="1240" customFormat="1" ht="16.5" customHeight="1" x14ac:dyDescent="0.4"/>
    <row r="790" s="1240" customFormat="1" ht="16.5" customHeight="1" x14ac:dyDescent="0.4"/>
    <row r="791" s="1240" customFormat="1" ht="16.5" customHeight="1" x14ac:dyDescent="0.4"/>
    <row r="792" s="1240" customFormat="1" ht="16.5" customHeight="1" x14ac:dyDescent="0.4"/>
    <row r="793" s="1240" customFormat="1" ht="16.5" customHeight="1" x14ac:dyDescent="0.4"/>
    <row r="794" s="1240" customFormat="1" ht="16.5" customHeight="1" x14ac:dyDescent="0.4"/>
    <row r="795" s="1240" customFormat="1" ht="16.5" customHeight="1" x14ac:dyDescent="0.4"/>
    <row r="796" s="1240" customFormat="1" ht="16.5" customHeight="1" x14ac:dyDescent="0.4"/>
    <row r="797" s="1240" customFormat="1" ht="16.5" customHeight="1" x14ac:dyDescent="0.4"/>
    <row r="798" s="1240" customFormat="1" ht="16.5" customHeight="1" x14ac:dyDescent="0.4"/>
    <row r="799" s="1240" customFormat="1" ht="16.5" customHeight="1" x14ac:dyDescent="0.4"/>
    <row r="800" s="1240" customFormat="1" ht="16.5" customHeight="1" x14ac:dyDescent="0.4"/>
    <row r="801" s="1240" customFormat="1" ht="16.5" customHeight="1" x14ac:dyDescent="0.4"/>
    <row r="802" s="1240" customFormat="1" ht="16.5" customHeight="1" x14ac:dyDescent="0.4"/>
    <row r="803" s="1240" customFormat="1" ht="16.5" customHeight="1" x14ac:dyDescent="0.4"/>
    <row r="804" s="1240" customFormat="1" ht="16.5" customHeight="1" x14ac:dyDescent="0.4"/>
    <row r="805" s="1240" customFormat="1" ht="16.5" customHeight="1" x14ac:dyDescent="0.4"/>
    <row r="806" s="1240" customFormat="1" ht="16.5" customHeight="1" x14ac:dyDescent="0.4"/>
    <row r="807" s="1240" customFormat="1" ht="16.5" customHeight="1" x14ac:dyDescent="0.4"/>
    <row r="808" s="1240" customFormat="1" ht="16.5" customHeight="1" x14ac:dyDescent="0.4"/>
    <row r="809" s="1240" customFormat="1" ht="16.5" customHeight="1" x14ac:dyDescent="0.4"/>
    <row r="810" s="1240" customFormat="1" ht="16.5" customHeight="1" x14ac:dyDescent="0.4"/>
    <row r="811" s="1240" customFormat="1" ht="16.5" customHeight="1" x14ac:dyDescent="0.4"/>
    <row r="812" s="1240" customFormat="1" ht="16.5" customHeight="1" x14ac:dyDescent="0.4"/>
    <row r="813" s="1240" customFormat="1" ht="16.5" customHeight="1" x14ac:dyDescent="0.4"/>
    <row r="814" s="1240" customFormat="1" ht="16.5" customHeight="1" x14ac:dyDescent="0.4"/>
    <row r="815" s="1240" customFormat="1" ht="16.5" customHeight="1" x14ac:dyDescent="0.4"/>
    <row r="816" s="1240" customFormat="1" ht="16.5" customHeight="1" x14ac:dyDescent="0.4"/>
    <row r="817" s="1240" customFormat="1" ht="16.5" customHeight="1" x14ac:dyDescent="0.4"/>
    <row r="818" s="1240" customFormat="1" ht="16.5" customHeight="1" x14ac:dyDescent="0.4"/>
    <row r="819" s="1240" customFormat="1" ht="16.5" customHeight="1" x14ac:dyDescent="0.4"/>
    <row r="820" s="1240" customFormat="1" ht="16.5" customHeight="1" x14ac:dyDescent="0.4"/>
    <row r="821" s="1240" customFormat="1" ht="16.5" customHeight="1" x14ac:dyDescent="0.4"/>
    <row r="822" s="1240" customFormat="1" ht="16.5" customHeight="1" x14ac:dyDescent="0.4"/>
    <row r="823" s="1240" customFormat="1" ht="16.5" customHeight="1" x14ac:dyDescent="0.4"/>
    <row r="824" s="1240" customFormat="1" ht="16.5" customHeight="1" x14ac:dyDescent="0.4"/>
    <row r="825" s="1240" customFormat="1" ht="16.5" customHeight="1" x14ac:dyDescent="0.4"/>
    <row r="826" s="1240" customFormat="1" ht="16.5" customHeight="1" x14ac:dyDescent="0.4"/>
    <row r="827" s="1240" customFormat="1" ht="16.5" customHeight="1" x14ac:dyDescent="0.4"/>
    <row r="828" s="1240" customFormat="1" ht="16.5" customHeight="1" x14ac:dyDescent="0.4"/>
    <row r="829" s="1240" customFormat="1" ht="16.5" customHeight="1" x14ac:dyDescent="0.4"/>
    <row r="830" s="1240" customFormat="1" ht="16.5" customHeight="1" x14ac:dyDescent="0.4"/>
    <row r="831" s="1240" customFormat="1" ht="16.5" customHeight="1" x14ac:dyDescent="0.4"/>
    <row r="832" s="1240" customFormat="1" ht="16.5" customHeight="1" x14ac:dyDescent="0.4"/>
    <row r="833" s="1240" customFormat="1" ht="16.5" customHeight="1" x14ac:dyDescent="0.4"/>
    <row r="834" s="1240" customFormat="1" ht="16.5" customHeight="1" x14ac:dyDescent="0.4"/>
    <row r="835" s="1240" customFormat="1" ht="16.5" customHeight="1" x14ac:dyDescent="0.4"/>
    <row r="836" s="1240" customFormat="1" ht="16.5" customHeight="1" x14ac:dyDescent="0.4"/>
    <row r="837" s="1240" customFormat="1" ht="16.5" customHeight="1" x14ac:dyDescent="0.4"/>
    <row r="838" s="1240" customFormat="1" ht="16.5" customHeight="1" x14ac:dyDescent="0.4"/>
    <row r="839" s="1240" customFormat="1" ht="16.5" customHeight="1" x14ac:dyDescent="0.4"/>
    <row r="840" s="1240" customFormat="1" ht="16.5" customHeight="1" x14ac:dyDescent="0.4"/>
    <row r="841" s="1240" customFormat="1" ht="16.5" customHeight="1" x14ac:dyDescent="0.4"/>
    <row r="842" s="1240" customFormat="1" ht="16.5" customHeight="1" x14ac:dyDescent="0.4"/>
    <row r="843" s="1240" customFormat="1" ht="16.5" customHeight="1" x14ac:dyDescent="0.4"/>
    <row r="844" s="1240" customFormat="1" ht="16.5" customHeight="1" x14ac:dyDescent="0.4"/>
    <row r="845" s="1240" customFormat="1" ht="16.5" customHeight="1" x14ac:dyDescent="0.4"/>
    <row r="846" s="1240" customFormat="1" ht="16.5" customHeight="1" x14ac:dyDescent="0.4"/>
    <row r="847" s="1240" customFormat="1" ht="16.5" customHeight="1" x14ac:dyDescent="0.4"/>
    <row r="848" s="1240" customFormat="1" ht="16.5" customHeight="1" x14ac:dyDescent="0.4"/>
    <row r="849" s="1240" customFormat="1" ht="16.5" customHeight="1" x14ac:dyDescent="0.4"/>
    <row r="850" s="1240" customFormat="1" ht="16.5" customHeight="1" x14ac:dyDescent="0.4"/>
    <row r="851" s="1240" customFormat="1" ht="16.5" customHeight="1" x14ac:dyDescent="0.4"/>
    <row r="852" s="1240" customFormat="1" ht="16.5" customHeight="1" x14ac:dyDescent="0.4"/>
    <row r="853" s="1240" customFormat="1" ht="16.5" customHeight="1" x14ac:dyDescent="0.4"/>
    <row r="854" s="1240" customFormat="1" ht="16.5" customHeight="1" x14ac:dyDescent="0.4"/>
    <row r="855" s="1240" customFormat="1" ht="16.5" customHeight="1" x14ac:dyDescent="0.4"/>
    <row r="856" s="1240" customFormat="1" ht="16.5" customHeight="1" x14ac:dyDescent="0.4"/>
    <row r="857" s="1240" customFormat="1" ht="16.5" customHeight="1" x14ac:dyDescent="0.4"/>
    <row r="858" s="1240" customFormat="1" ht="16.5" customHeight="1" x14ac:dyDescent="0.4"/>
    <row r="859" s="1240" customFormat="1" ht="16.5" customHeight="1" x14ac:dyDescent="0.4"/>
    <row r="860" s="1240" customFormat="1" ht="16.5" customHeight="1" x14ac:dyDescent="0.4"/>
    <row r="861" s="1240" customFormat="1" ht="16.5" customHeight="1" x14ac:dyDescent="0.4"/>
    <row r="862" s="1240" customFormat="1" ht="16.5" customHeight="1" x14ac:dyDescent="0.4"/>
    <row r="863" s="1240" customFormat="1" ht="16.5" customHeight="1" x14ac:dyDescent="0.4"/>
    <row r="864" s="1240" customFormat="1" ht="16.5" customHeight="1" x14ac:dyDescent="0.4"/>
    <row r="865" s="1240" customFormat="1" ht="16.5" customHeight="1" x14ac:dyDescent="0.4"/>
    <row r="866" s="1240" customFormat="1" ht="16.5" customHeight="1" x14ac:dyDescent="0.4"/>
    <row r="867" s="1240" customFormat="1" ht="16.5" customHeight="1" x14ac:dyDescent="0.4"/>
    <row r="868" s="1240" customFormat="1" ht="16.5" customHeight="1" x14ac:dyDescent="0.4"/>
    <row r="869" s="1240" customFormat="1" ht="16.5" customHeight="1" x14ac:dyDescent="0.4"/>
    <row r="870" s="1240" customFormat="1" ht="16.5" customHeight="1" x14ac:dyDescent="0.4"/>
    <row r="871" s="1240" customFormat="1" ht="16.5" customHeight="1" x14ac:dyDescent="0.4"/>
    <row r="872" s="1240" customFormat="1" ht="16.5" customHeight="1" x14ac:dyDescent="0.4"/>
    <row r="873" s="1240" customFormat="1" ht="16.5" customHeight="1" x14ac:dyDescent="0.4"/>
    <row r="874" s="1240" customFormat="1" ht="16.5" customHeight="1" x14ac:dyDescent="0.4"/>
    <row r="875" s="1240" customFormat="1" ht="16.5" customHeight="1" x14ac:dyDescent="0.4"/>
    <row r="876" s="1240" customFormat="1" ht="16.5" customHeight="1" x14ac:dyDescent="0.4"/>
    <row r="877" s="1240" customFormat="1" ht="16.5" customHeight="1" x14ac:dyDescent="0.4"/>
    <row r="878" s="1240" customFormat="1" ht="16.5" customHeight="1" x14ac:dyDescent="0.4"/>
    <row r="879" s="1240" customFormat="1" ht="16.5" customHeight="1" x14ac:dyDescent="0.4"/>
    <row r="880" s="1240" customFormat="1" ht="16.5" customHeight="1" x14ac:dyDescent="0.4"/>
    <row r="881" s="1240" customFormat="1" ht="16.5" customHeight="1" x14ac:dyDescent="0.4"/>
    <row r="882" s="1240" customFormat="1" ht="16.5" customHeight="1" x14ac:dyDescent="0.4"/>
    <row r="883" s="1240" customFormat="1" ht="16.5" customHeight="1" x14ac:dyDescent="0.4"/>
    <row r="884" s="1240" customFormat="1" ht="16.5" customHeight="1" x14ac:dyDescent="0.4"/>
    <row r="885" s="1240" customFormat="1" ht="16.5" customHeight="1" x14ac:dyDescent="0.4"/>
    <row r="886" s="1240" customFormat="1" ht="16.5" customHeight="1" x14ac:dyDescent="0.4"/>
    <row r="887" s="1240" customFormat="1" ht="16.5" customHeight="1" x14ac:dyDescent="0.4"/>
    <row r="888" s="1240" customFormat="1" ht="16.5" customHeight="1" x14ac:dyDescent="0.4"/>
    <row r="889" s="1240" customFormat="1" ht="16.5" customHeight="1" x14ac:dyDescent="0.4"/>
    <row r="890" s="1240" customFormat="1" ht="16.5" customHeight="1" x14ac:dyDescent="0.4"/>
    <row r="891" s="1240" customFormat="1" ht="16.5" customHeight="1" x14ac:dyDescent="0.4"/>
    <row r="892" s="1240" customFormat="1" ht="16.5" customHeight="1" x14ac:dyDescent="0.4"/>
    <row r="893" s="1240" customFormat="1" ht="16.5" customHeight="1" x14ac:dyDescent="0.4"/>
    <row r="894" s="1240" customFormat="1" ht="16.5" customHeight="1" x14ac:dyDescent="0.4"/>
    <row r="895" s="1240" customFormat="1" ht="16.5" customHeight="1" x14ac:dyDescent="0.4"/>
    <row r="896" s="1240" customFormat="1" ht="16.5" customHeight="1" x14ac:dyDescent="0.4"/>
    <row r="897" s="1240" customFormat="1" ht="16.5" customHeight="1" x14ac:dyDescent="0.4"/>
    <row r="898" s="1240" customFormat="1" ht="16.5" customHeight="1" x14ac:dyDescent="0.4"/>
    <row r="899" s="1240" customFormat="1" ht="16.5" customHeight="1" x14ac:dyDescent="0.4"/>
    <row r="900" s="1240" customFormat="1" ht="16.5" customHeight="1" x14ac:dyDescent="0.4"/>
    <row r="901" s="1240" customFormat="1" ht="16.5" customHeight="1" x14ac:dyDescent="0.4"/>
    <row r="902" s="1240" customFormat="1" ht="16.5" customHeight="1" x14ac:dyDescent="0.4"/>
    <row r="903" s="1240" customFormat="1" ht="16.5" customHeight="1" x14ac:dyDescent="0.4"/>
    <row r="904" s="1240" customFormat="1" ht="16.5" customHeight="1" x14ac:dyDescent="0.4"/>
    <row r="905" s="1240" customFormat="1" ht="16.5" customHeight="1" x14ac:dyDescent="0.4"/>
    <row r="906" s="1240" customFormat="1" ht="16.5" customHeight="1" x14ac:dyDescent="0.4"/>
    <row r="907" s="1240" customFormat="1" ht="16.5" customHeight="1" x14ac:dyDescent="0.4"/>
    <row r="908" s="1240" customFormat="1" ht="16.5" customHeight="1" x14ac:dyDescent="0.4"/>
    <row r="909" s="1240" customFormat="1" ht="16.5" customHeight="1" x14ac:dyDescent="0.4"/>
    <row r="910" s="1240" customFormat="1" ht="16.5" customHeight="1" x14ac:dyDescent="0.4"/>
    <row r="911" s="1240" customFormat="1" ht="16.5" customHeight="1" x14ac:dyDescent="0.4"/>
    <row r="912" s="1240" customFormat="1" ht="16.5" customHeight="1" x14ac:dyDescent="0.4"/>
    <row r="913" s="1240" customFormat="1" ht="16.5" customHeight="1" x14ac:dyDescent="0.4"/>
    <row r="914" s="1240" customFormat="1" ht="16.5" customHeight="1" x14ac:dyDescent="0.4"/>
    <row r="915" s="1240" customFormat="1" ht="16.5" customHeight="1" x14ac:dyDescent="0.4"/>
    <row r="916" s="1240" customFormat="1" ht="16.5" customHeight="1" x14ac:dyDescent="0.4"/>
    <row r="917" s="1240" customFormat="1" ht="16.5" customHeight="1" x14ac:dyDescent="0.4"/>
    <row r="918" s="1240" customFormat="1" ht="16.5" customHeight="1" x14ac:dyDescent="0.4"/>
    <row r="919" s="1240" customFormat="1" ht="16.5" customHeight="1" x14ac:dyDescent="0.4"/>
    <row r="920" s="1240" customFormat="1" ht="16.5" customHeight="1" x14ac:dyDescent="0.4"/>
    <row r="921" s="1240" customFormat="1" ht="16.5" customHeight="1" x14ac:dyDescent="0.4"/>
    <row r="922" s="1240" customFormat="1" ht="16.5" customHeight="1" x14ac:dyDescent="0.4"/>
    <row r="923" s="1240" customFormat="1" ht="16.5" customHeight="1" x14ac:dyDescent="0.4"/>
    <row r="924" s="1240" customFormat="1" ht="16.5" customHeight="1" x14ac:dyDescent="0.4"/>
    <row r="925" s="1240" customFormat="1" ht="16.5" customHeight="1" x14ac:dyDescent="0.4"/>
    <row r="926" s="1240" customFormat="1" ht="16.5" customHeight="1" x14ac:dyDescent="0.4"/>
    <row r="927" s="1240" customFormat="1" ht="16.5" customHeight="1" x14ac:dyDescent="0.4"/>
    <row r="928" s="1240" customFormat="1" ht="16.5" customHeight="1" x14ac:dyDescent="0.4"/>
    <row r="929" s="1240" customFormat="1" ht="16.5" customHeight="1" x14ac:dyDescent="0.4"/>
    <row r="930" s="1240" customFormat="1" ht="16.5" customHeight="1" x14ac:dyDescent="0.4"/>
    <row r="931" s="1240" customFormat="1" ht="16.5" customHeight="1" x14ac:dyDescent="0.4"/>
    <row r="932" s="1240" customFormat="1" ht="16.5" customHeight="1" x14ac:dyDescent="0.4"/>
    <row r="933" s="1240" customFormat="1" ht="16.5" customHeight="1" x14ac:dyDescent="0.4"/>
    <row r="934" s="1240" customFormat="1" ht="16.5" customHeight="1" x14ac:dyDescent="0.4"/>
    <row r="935" s="1240" customFormat="1" ht="16.5" customHeight="1" x14ac:dyDescent="0.4"/>
    <row r="936" s="1240" customFormat="1" ht="16.5" customHeight="1" x14ac:dyDescent="0.4"/>
    <row r="937" s="1240" customFormat="1" ht="16.5" customHeight="1" x14ac:dyDescent="0.4"/>
    <row r="938" s="1240" customFormat="1" ht="16.5" customHeight="1" x14ac:dyDescent="0.4"/>
    <row r="939" s="1240" customFormat="1" ht="16.5" customHeight="1" x14ac:dyDescent="0.4"/>
    <row r="940" s="1240" customFormat="1" ht="16.5" customHeight="1" x14ac:dyDescent="0.4"/>
    <row r="941" s="1240" customFormat="1" ht="16.5" customHeight="1" x14ac:dyDescent="0.4"/>
    <row r="942" s="1240" customFormat="1" ht="16.5" customHeight="1" x14ac:dyDescent="0.4"/>
    <row r="943" s="1240" customFormat="1" ht="16.5" customHeight="1" x14ac:dyDescent="0.4"/>
    <row r="944" s="1240" customFormat="1" ht="16.5" customHeight="1" x14ac:dyDescent="0.4"/>
    <row r="945" s="1240" customFormat="1" ht="16.5" customHeight="1" x14ac:dyDescent="0.4"/>
    <row r="946" s="1240" customFormat="1" ht="16.5" customHeight="1" x14ac:dyDescent="0.4"/>
    <row r="947" s="1240" customFormat="1" ht="16.5" customHeight="1" x14ac:dyDescent="0.4"/>
    <row r="948" s="1240" customFormat="1" ht="16.5" customHeight="1" x14ac:dyDescent="0.4"/>
    <row r="949" s="1240" customFormat="1" ht="16.5" customHeight="1" x14ac:dyDescent="0.4"/>
    <row r="950" s="1240" customFormat="1" ht="16.5" customHeight="1" x14ac:dyDescent="0.4"/>
    <row r="951" s="1240" customFormat="1" ht="16.5" customHeight="1" x14ac:dyDescent="0.4"/>
    <row r="952" s="1240" customFormat="1" ht="16.5" customHeight="1" x14ac:dyDescent="0.4"/>
    <row r="953" s="1240" customFormat="1" ht="16.5" customHeight="1" x14ac:dyDescent="0.4"/>
    <row r="954" s="1240" customFormat="1" ht="16.5" customHeight="1" x14ac:dyDescent="0.4"/>
    <row r="955" s="1240" customFormat="1" ht="16.5" customHeight="1" x14ac:dyDescent="0.4"/>
    <row r="956" s="1240" customFormat="1" ht="16.5" customHeight="1" x14ac:dyDescent="0.4"/>
    <row r="957" s="1240" customFormat="1" ht="16.5" customHeight="1" x14ac:dyDescent="0.4"/>
    <row r="958" s="1240" customFormat="1" ht="16.5" customHeight="1" x14ac:dyDescent="0.4"/>
    <row r="959" s="1240" customFormat="1" ht="16.5" customHeight="1" x14ac:dyDescent="0.4"/>
    <row r="960" s="1240" customFormat="1" ht="16.5" customHeight="1" x14ac:dyDescent="0.4"/>
    <row r="961" s="1240" customFormat="1" ht="16.5" customHeight="1" x14ac:dyDescent="0.4"/>
    <row r="962" s="1240" customFormat="1" ht="16.5" customHeight="1" x14ac:dyDescent="0.4"/>
    <row r="963" s="1240" customFormat="1" ht="16.5" customHeight="1" x14ac:dyDescent="0.4"/>
    <row r="964" s="1240" customFormat="1" ht="16.5" customHeight="1" x14ac:dyDescent="0.4"/>
    <row r="965" s="1240" customFormat="1" ht="16.5" customHeight="1" x14ac:dyDescent="0.4"/>
    <row r="966" s="1240" customFormat="1" ht="16.5" customHeight="1" x14ac:dyDescent="0.4"/>
    <row r="967" s="1240" customFormat="1" ht="16.5" customHeight="1" x14ac:dyDescent="0.4"/>
    <row r="968" s="1240" customFormat="1" ht="16.5" customHeight="1" x14ac:dyDescent="0.4"/>
    <row r="969" s="1240" customFormat="1" ht="16.5" customHeight="1" x14ac:dyDescent="0.4"/>
    <row r="970" s="1240" customFormat="1" ht="16.5" customHeight="1" x14ac:dyDescent="0.4"/>
    <row r="971" s="1240" customFormat="1" ht="16.5" customHeight="1" x14ac:dyDescent="0.4"/>
    <row r="972" s="1240" customFormat="1" ht="16.5" customHeight="1" x14ac:dyDescent="0.4"/>
    <row r="973" s="1240" customFormat="1" ht="16.5" customHeight="1" x14ac:dyDescent="0.4"/>
    <row r="974" s="1240" customFormat="1" ht="16.5" customHeight="1" x14ac:dyDescent="0.4"/>
    <row r="975" s="1240" customFormat="1" ht="16.5" customHeight="1" x14ac:dyDescent="0.4"/>
    <row r="976" s="1240" customFormat="1" ht="16.5" customHeight="1" x14ac:dyDescent="0.4"/>
    <row r="977" s="1240" customFormat="1" ht="16.5" customHeight="1" x14ac:dyDescent="0.4"/>
    <row r="978" s="1240" customFormat="1" ht="16.5" customHeight="1" x14ac:dyDescent="0.4"/>
    <row r="979" s="1240" customFormat="1" ht="16.5" customHeight="1" x14ac:dyDescent="0.4"/>
    <row r="980" s="1240" customFormat="1" ht="16.5" customHeight="1" x14ac:dyDescent="0.4"/>
    <row r="981" s="1240" customFormat="1" ht="16.5" customHeight="1" x14ac:dyDescent="0.4"/>
    <row r="982" s="1240" customFormat="1" ht="16.5" customHeight="1" x14ac:dyDescent="0.4"/>
    <row r="983" s="1240" customFormat="1" ht="16.5" customHeight="1" x14ac:dyDescent="0.4"/>
    <row r="984" s="1240" customFormat="1" ht="16.5" customHeight="1" x14ac:dyDescent="0.4"/>
    <row r="985" s="1240" customFormat="1" ht="16.5" customHeight="1" x14ac:dyDescent="0.4"/>
    <row r="986" s="1240" customFormat="1" ht="16.5" customHeight="1" x14ac:dyDescent="0.4"/>
    <row r="987" s="1240" customFormat="1" ht="16.5" customHeight="1" x14ac:dyDescent="0.4"/>
    <row r="988" s="1240" customFormat="1" ht="16.5" customHeight="1" x14ac:dyDescent="0.4"/>
    <row r="989" s="1240" customFormat="1" ht="16.5" customHeight="1" x14ac:dyDescent="0.4"/>
    <row r="990" s="1240" customFormat="1" ht="16.5" customHeight="1" x14ac:dyDescent="0.4"/>
    <row r="991" s="1240" customFormat="1" ht="16.5" customHeight="1" x14ac:dyDescent="0.4"/>
    <row r="992" s="1240" customFormat="1" ht="16.5" customHeight="1" x14ac:dyDescent="0.4"/>
    <row r="993" s="1240" customFormat="1" ht="16.5" customHeight="1" x14ac:dyDescent="0.4"/>
    <row r="994" s="1240" customFormat="1" ht="16.5" customHeight="1" x14ac:dyDescent="0.4"/>
    <row r="995" s="1240" customFormat="1" ht="16.5" customHeight="1" x14ac:dyDescent="0.4"/>
    <row r="996" s="1240" customFormat="1" ht="16.5" customHeight="1" x14ac:dyDescent="0.4"/>
    <row r="997" s="1240" customFormat="1" ht="16.5" customHeight="1" x14ac:dyDescent="0.4"/>
    <row r="998" s="1240" customFormat="1" ht="16.5" customHeight="1" x14ac:dyDescent="0.4"/>
    <row r="999" s="1240" customFormat="1" ht="16.5" customHeight="1" x14ac:dyDescent="0.4"/>
    <row r="1000" s="1240" customFormat="1" ht="16.5" customHeight="1" x14ac:dyDescent="0.4"/>
    <row r="1001" s="1240" customFormat="1" ht="16.5" customHeight="1" x14ac:dyDescent="0.4"/>
    <row r="1002" s="1240" customFormat="1" ht="16.5" customHeight="1" x14ac:dyDescent="0.4"/>
    <row r="1003" s="1240" customFormat="1" ht="16.5" customHeight="1" x14ac:dyDescent="0.4"/>
    <row r="1004" s="1240" customFormat="1" ht="16.5" customHeight="1" x14ac:dyDescent="0.4"/>
    <row r="1005" s="1240" customFormat="1" ht="16.5" customHeight="1" x14ac:dyDescent="0.4"/>
    <row r="1006" s="1240" customFormat="1" ht="16.5" customHeight="1" x14ac:dyDescent="0.4"/>
    <row r="1007" s="1240" customFormat="1" ht="16.5" customHeight="1" x14ac:dyDescent="0.4"/>
    <row r="1008" s="1240" customFormat="1" ht="16.5" customHeight="1" x14ac:dyDescent="0.4"/>
    <row r="1009" s="1240" customFormat="1" ht="16.5" customHeight="1" x14ac:dyDescent="0.4"/>
    <row r="1010" s="1240" customFormat="1" ht="16.5" customHeight="1" x14ac:dyDescent="0.4"/>
    <row r="1011" s="1240" customFormat="1" ht="16.5" customHeight="1" x14ac:dyDescent="0.4"/>
    <row r="1012" s="1240" customFormat="1" ht="16.5" customHeight="1" x14ac:dyDescent="0.4"/>
    <row r="1013" s="1240" customFormat="1" ht="16.5" customHeight="1" x14ac:dyDescent="0.4"/>
    <row r="1014" s="1240" customFormat="1" ht="16.5" customHeight="1" x14ac:dyDescent="0.4"/>
    <row r="1015" s="1240" customFormat="1" ht="16.5" customHeight="1" x14ac:dyDescent="0.4"/>
    <row r="1016" s="1240" customFormat="1" ht="16.5" customHeight="1" x14ac:dyDescent="0.4"/>
    <row r="1017" s="1240" customFormat="1" ht="16.5" customHeight="1" x14ac:dyDescent="0.4"/>
    <row r="1018" s="1240" customFormat="1" ht="16.5" customHeight="1" x14ac:dyDescent="0.4"/>
    <row r="1019" s="1240" customFormat="1" ht="16.5" customHeight="1" x14ac:dyDescent="0.4"/>
    <row r="1020" s="1240" customFormat="1" ht="16.5" customHeight="1" x14ac:dyDescent="0.4"/>
    <row r="1021" s="1240" customFormat="1" ht="16.5" customHeight="1" x14ac:dyDescent="0.4"/>
    <row r="1022" s="1240" customFormat="1" ht="16.5" customHeight="1" x14ac:dyDescent="0.4"/>
    <row r="1023" s="1240" customFormat="1" ht="16.5" customHeight="1" x14ac:dyDescent="0.4"/>
    <row r="1024" s="1240" customFormat="1" ht="16.5" customHeight="1" x14ac:dyDescent="0.4"/>
    <row r="1025" s="1240" customFormat="1" ht="16.5" customHeight="1" x14ac:dyDescent="0.4"/>
    <row r="1026" s="1240" customFormat="1" ht="16.5" customHeight="1" x14ac:dyDescent="0.4"/>
    <row r="1027" s="1240" customFormat="1" ht="16.5" customHeight="1" x14ac:dyDescent="0.4"/>
    <row r="1028" s="1240" customFormat="1" ht="16.5" customHeight="1" x14ac:dyDescent="0.4"/>
    <row r="1029" s="1240" customFormat="1" ht="16.5" customHeight="1" x14ac:dyDescent="0.4"/>
    <row r="1030" s="1240" customFormat="1" ht="16.5" customHeight="1" x14ac:dyDescent="0.4"/>
    <row r="1031" s="1240" customFormat="1" ht="16.5" customHeight="1" x14ac:dyDescent="0.4"/>
    <row r="1032" s="1240" customFormat="1" ht="16.5" customHeight="1" x14ac:dyDescent="0.4"/>
    <row r="1033" s="1240" customFormat="1" ht="16.5" customHeight="1" x14ac:dyDescent="0.4"/>
    <row r="1034" s="1240" customFormat="1" ht="16.5" customHeight="1" x14ac:dyDescent="0.4"/>
    <row r="1035" s="1240" customFormat="1" ht="16.5" customHeight="1" x14ac:dyDescent="0.4"/>
    <row r="1036" s="1240" customFormat="1" ht="16.5" customHeight="1" x14ac:dyDescent="0.4"/>
    <row r="1037" s="1240" customFormat="1" ht="16.5" customHeight="1" x14ac:dyDescent="0.4"/>
    <row r="1038" s="1240" customFormat="1" ht="16.5" customHeight="1" x14ac:dyDescent="0.4"/>
    <row r="1039" s="1240" customFormat="1" ht="16.5" customHeight="1" x14ac:dyDescent="0.4"/>
    <row r="1040" s="1240" customFormat="1" ht="16.5" customHeight="1" x14ac:dyDescent="0.4"/>
    <row r="1041" s="1240" customFormat="1" ht="16.5" customHeight="1" x14ac:dyDescent="0.4"/>
    <row r="1042" s="1240" customFormat="1" ht="16.5" customHeight="1" x14ac:dyDescent="0.4"/>
    <row r="1043" s="1240" customFormat="1" ht="16.5" customHeight="1" x14ac:dyDescent="0.4"/>
    <row r="1044" s="1240" customFormat="1" ht="16.5" customHeight="1" x14ac:dyDescent="0.4"/>
    <row r="1045" s="1240" customFormat="1" ht="16.5" customHeight="1" x14ac:dyDescent="0.4"/>
    <row r="1046" s="1240" customFormat="1" ht="16.5" customHeight="1" x14ac:dyDescent="0.4"/>
    <row r="1047" s="1240" customFormat="1" ht="16.5" customHeight="1" x14ac:dyDescent="0.4"/>
    <row r="1048" s="1240" customFormat="1" ht="16.5" customHeight="1" x14ac:dyDescent="0.4"/>
    <row r="1049" s="1240" customFormat="1" ht="16.5" customHeight="1" x14ac:dyDescent="0.4"/>
    <row r="1050" s="1240" customFormat="1" ht="16.5" customHeight="1" x14ac:dyDescent="0.4"/>
    <row r="1051" s="1240" customFormat="1" ht="16.5" customHeight="1" x14ac:dyDescent="0.4"/>
    <row r="1052" s="1240" customFormat="1" ht="16.5" customHeight="1" x14ac:dyDescent="0.4"/>
    <row r="1053" s="1240" customFormat="1" ht="16.5" customHeight="1" x14ac:dyDescent="0.4"/>
    <row r="1054" s="1240" customFormat="1" ht="16.5" customHeight="1" x14ac:dyDescent="0.4"/>
    <row r="1055" s="1240" customFormat="1" ht="16.5" customHeight="1" x14ac:dyDescent="0.4"/>
    <row r="1056" s="1240" customFormat="1" ht="16.5" customHeight="1" x14ac:dyDescent="0.4"/>
    <row r="1057" s="1240" customFormat="1" ht="16.5" customHeight="1" x14ac:dyDescent="0.4"/>
    <row r="1058" s="1240" customFormat="1" ht="16.5" customHeight="1" x14ac:dyDescent="0.4"/>
    <row r="1059" s="1240" customFormat="1" ht="16.5" customHeight="1" x14ac:dyDescent="0.4"/>
    <row r="1060" s="1240" customFormat="1" ht="16.5" customHeight="1" x14ac:dyDescent="0.4"/>
    <row r="1061" s="1240" customFormat="1" ht="16.5" customHeight="1" x14ac:dyDescent="0.4"/>
    <row r="1062" s="1240" customFormat="1" ht="16.5" customHeight="1" x14ac:dyDescent="0.4"/>
    <row r="1063" s="1240" customFormat="1" ht="16.5" customHeight="1" x14ac:dyDescent="0.4"/>
  </sheetData>
  <sheetProtection algorithmName="SHA-512" hashValue="k83nC/MdeHHutOGLZtn//W6qv9xtQC4N7nmQnnTpbC/hYrHfzq0om9HAoTDDWDPgKtr6QY0R0vMQruF4to30+A==" saltValue="cXfySm0Sw326WG38XsmFCg==" spinCount="100000" sheet="1" objects="1" scenarios="1"/>
  <protectedRanges>
    <protectedRange sqref="O21" name="範囲1_3_1_1"/>
    <protectedRange sqref="O22" name="範囲2_1_1"/>
    <protectedRange sqref="O108" name="範囲1_3_3"/>
    <protectedRange sqref="P158:T158 N158 P191:T191 V158:AP158 N191 V191:AP191 N153:N155 V153:AP155 P153:T155 N186:N188 V186:AP188 P186:T188 P169:T169 N169 V169:AP169 N164:N166 V164:AP166 P164:T166 P180:T180 N180 V180:AP180 N175:N177 V175:AP177 P175:T177" name="範囲1_3"/>
    <protectedRange sqref="O29:O30 P96 Z96 AM96 O98:O100 P101 Z101 AM101 O102:O104 O32" name="範囲1_3_1_1_4"/>
    <protectedRange sqref="O38" name="範囲1_3_2_1"/>
  </protectedRanges>
  <dataConsolidate/>
  <mergeCells count="270">
    <mergeCell ref="AX1:BC1"/>
    <mergeCell ref="T3:Z3"/>
    <mergeCell ref="T4:Z4"/>
    <mergeCell ref="AN3:AR4"/>
    <mergeCell ref="AM3:AM4"/>
    <mergeCell ref="AL3:AL4"/>
    <mergeCell ref="BH103:BL103"/>
    <mergeCell ref="AC14:AS14"/>
    <mergeCell ref="AC13:AS13"/>
    <mergeCell ref="O100:AS100"/>
    <mergeCell ref="P101:Q101"/>
    <mergeCell ref="Z101:AE101"/>
    <mergeCell ref="AM101:AR101"/>
    <mergeCell ref="O102:U102"/>
    <mergeCell ref="O103:AS103"/>
    <mergeCell ref="R80:S80"/>
    <mergeCell ref="T80:U80"/>
    <mergeCell ref="W80:X80"/>
    <mergeCell ref="Z80:AA80"/>
    <mergeCell ref="Z86:AG86"/>
    <mergeCell ref="AM86:AR86"/>
    <mergeCell ref="AM87:AR87"/>
    <mergeCell ref="O88:AS88"/>
    <mergeCell ref="O89:AS89"/>
    <mergeCell ref="D291:AT291"/>
    <mergeCell ref="D298:AT298"/>
    <mergeCell ref="D299:AT299"/>
    <mergeCell ref="D300:AT300"/>
    <mergeCell ref="D292:AT292"/>
    <mergeCell ref="D293:AT293"/>
    <mergeCell ref="D294:AT294"/>
    <mergeCell ref="D295:AT295"/>
    <mergeCell ref="D296:AT296"/>
    <mergeCell ref="D297:AT297"/>
    <mergeCell ref="D281:AT281"/>
    <mergeCell ref="D282:AT282"/>
    <mergeCell ref="D283:AT283"/>
    <mergeCell ref="D284:AT284"/>
    <mergeCell ref="D285:AT285"/>
    <mergeCell ref="D286:AT286"/>
    <mergeCell ref="D288:AT288"/>
    <mergeCell ref="D289:AT289"/>
    <mergeCell ref="D290:AT290"/>
    <mergeCell ref="D272:AT272"/>
    <mergeCell ref="D273:AT273"/>
    <mergeCell ref="D274:AT274"/>
    <mergeCell ref="D275:AT275"/>
    <mergeCell ref="D276:AT276"/>
    <mergeCell ref="D277:AT277"/>
    <mergeCell ref="D278:AT278"/>
    <mergeCell ref="D279:AT279"/>
    <mergeCell ref="D280:AT280"/>
    <mergeCell ref="D263:AT263"/>
    <mergeCell ref="D264:AT264"/>
    <mergeCell ref="D265:AT265"/>
    <mergeCell ref="D266:AT266"/>
    <mergeCell ref="D267:AT267"/>
    <mergeCell ref="D268:AT268"/>
    <mergeCell ref="D269:AT269"/>
    <mergeCell ref="D270:AT270"/>
    <mergeCell ref="D271:AT271"/>
    <mergeCell ref="D254:AT254"/>
    <mergeCell ref="D255:AT255"/>
    <mergeCell ref="D256:AT256"/>
    <mergeCell ref="D257:AT257"/>
    <mergeCell ref="D258:AT258"/>
    <mergeCell ref="D259:AT259"/>
    <mergeCell ref="D260:AT260"/>
    <mergeCell ref="D261:AT261"/>
    <mergeCell ref="D262:AT262"/>
    <mergeCell ref="D245:AT245"/>
    <mergeCell ref="D246:AT246"/>
    <mergeCell ref="D247:AT247"/>
    <mergeCell ref="D248:AT248"/>
    <mergeCell ref="D249:AT249"/>
    <mergeCell ref="D250:AT250"/>
    <mergeCell ref="D251:AT251"/>
    <mergeCell ref="D252:AT252"/>
    <mergeCell ref="D253:AT253"/>
    <mergeCell ref="D236:AT236"/>
    <mergeCell ref="D237:AT237"/>
    <mergeCell ref="D238:AT238"/>
    <mergeCell ref="D239:AT239"/>
    <mergeCell ref="D240:AT240"/>
    <mergeCell ref="D241:AT241"/>
    <mergeCell ref="D242:AT242"/>
    <mergeCell ref="D243:AT243"/>
    <mergeCell ref="D244:AT244"/>
    <mergeCell ref="D226:AT226"/>
    <mergeCell ref="D227:AT227"/>
    <mergeCell ref="D229:AT229"/>
    <mergeCell ref="D230:AT230"/>
    <mergeCell ref="D231:AT231"/>
    <mergeCell ref="D232:AT232"/>
    <mergeCell ref="D233:AT233"/>
    <mergeCell ref="D234:AT234"/>
    <mergeCell ref="D235:AT235"/>
    <mergeCell ref="D216:AT216"/>
    <mergeCell ref="D217:AT217"/>
    <mergeCell ref="D218:AT218"/>
    <mergeCell ref="D219:AT219"/>
    <mergeCell ref="D221:AT221"/>
    <mergeCell ref="D222:AT222"/>
    <mergeCell ref="D223:AT223"/>
    <mergeCell ref="D224:AT224"/>
    <mergeCell ref="D225:AT225"/>
    <mergeCell ref="B208:G208"/>
    <mergeCell ref="H208:Q208"/>
    <mergeCell ref="R208:AB208"/>
    <mergeCell ref="AC208:AH208"/>
    <mergeCell ref="AI208:AS208"/>
    <mergeCell ref="B209:G209"/>
    <mergeCell ref="H209:Q209"/>
    <mergeCell ref="R209:AB209"/>
    <mergeCell ref="AC209:AH209"/>
    <mergeCell ref="AI209:AS209"/>
    <mergeCell ref="B206:G206"/>
    <mergeCell ref="H206:Q206"/>
    <mergeCell ref="R206:AB206"/>
    <mergeCell ref="AC206:AH206"/>
    <mergeCell ref="AI206:AS206"/>
    <mergeCell ref="B207:G207"/>
    <mergeCell ref="H207:Q207"/>
    <mergeCell ref="R207:AB207"/>
    <mergeCell ref="AC207:AH207"/>
    <mergeCell ref="AI207:AS207"/>
    <mergeCell ref="B204:G204"/>
    <mergeCell ref="H204:Q204"/>
    <mergeCell ref="R204:AB204"/>
    <mergeCell ref="AC204:AH204"/>
    <mergeCell ref="AI204:AS204"/>
    <mergeCell ref="B205:G205"/>
    <mergeCell ref="H205:Q205"/>
    <mergeCell ref="R205:AB205"/>
    <mergeCell ref="AC205:AH205"/>
    <mergeCell ref="AI205:AS205"/>
    <mergeCell ref="B202:G202"/>
    <mergeCell ref="H202:Q202"/>
    <mergeCell ref="R202:AB202"/>
    <mergeCell ref="AC202:AH202"/>
    <mergeCell ref="AI202:AS202"/>
    <mergeCell ref="B203:G203"/>
    <mergeCell ref="H203:Q203"/>
    <mergeCell ref="R203:AB203"/>
    <mergeCell ref="AC203:AH203"/>
    <mergeCell ref="AI203:AS203"/>
    <mergeCell ref="B200:G200"/>
    <mergeCell ref="H200:Q200"/>
    <mergeCell ref="R200:AB200"/>
    <mergeCell ref="AC200:AH200"/>
    <mergeCell ref="AI200:AS200"/>
    <mergeCell ref="B201:G201"/>
    <mergeCell ref="H201:Q201"/>
    <mergeCell ref="R201:AB201"/>
    <mergeCell ref="AC201:AH201"/>
    <mergeCell ref="AI201:AS201"/>
    <mergeCell ref="X140:Y140"/>
    <mergeCell ref="Z140:AA140"/>
    <mergeCell ref="AC140:AD140"/>
    <mergeCell ref="A195:AQ195"/>
    <mergeCell ref="B199:G199"/>
    <mergeCell ref="H199:Q199"/>
    <mergeCell ref="R199:AB199"/>
    <mergeCell ref="AC199:AH199"/>
    <mergeCell ref="AI199:AS199"/>
    <mergeCell ref="A148:AT148"/>
    <mergeCell ref="C151:AT159"/>
    <mergeCell ref="C162:AT170"/>
    <mergeCell ref="C173:AT181"/>
    <mergeCell ref="C184:AT192"/>
    <mergeCell ref="E144:AS145"/>
    <mergeCell ref="Q124:S124"/>
    <mergeCell ref="O129:AS129"/>
    <mergeCell ref="O130:AS130"/>
    <mergeCell ref="O131:AS131"/>
    <mergeCell ref="O132:AS132"/>
    <mergeCell ref="O133:AS133"/>
    <mergeCell ref="R134:S134"/>
    <mergeCell ref="T134:U134"/>
    <mergeCell ref="W134:X134"/>
    <mergeCell ref="O112:U112"/>
    <mergeCell ref="O113:AS113"/>
    <mergeCell ref="O114:AB114"/>
    <mergeCell ref="AH119:AJ119"/>
    <mergeCell ref="AE120:AR120"/>
    <mergeCell ref="Q122:S122"/>
    <mergeCell ref="AH122:AJ122"/>
    <mergeCell ref="Q123:S123"/>
    <mergeCell ref="AH123:AJ123"/>
    <mergeCell ref="P119:R119"/>
    <mergeCell ref="P106:Q106"/>
    <mergeCell ref="Z106:AG106"/>
    <mergeCell ref="AM106:AR106"/>
    <mergeCell ref="AM107:AR107"/>
    <mergeCell ref="O108:AS108"/>
    <mergeCell ref="O109:AS109"/>
    <mergeCell ref="O110:AS110"/>
    <mergeCell ref="P111:Q111"/>
    <mergeCell ref="Z111:AE111"/>
    <mergeCell ref="AM111:AR111"/>
    <mergeCell ref="O104:AB104"/>
    <mergeCell ref="Z91:AE91"/>
    <mergeCell ref="AM91:AR91"/>
    <mergeCell ref="O92:U92"/>
    <mergeCell ref="O93:AS93"/>
    <mergeCell ref="O94:AB94"/>
    <mergeCell ref="Z96:AG96"/>
    <mergeCell ref="AM96:AR96"/>
    <mergeCell ref="O98:AS98"/>
    <mergeCell ref="O99:AS99"/>
    <mergeCell ref="P96:Q96"/>
    <mergeCell ref="P91:Q91"/>
    <mergeCell ref="AM97:AR97"/>
    <mergeCell ref="P86:Q86"/>
    <mergeCell ref="AG73:AS73"/>
    <mergeCell ref="T74:U74"/>
    <mergeCell ref="V74:W74"/>
    <mergeCell ref="Y74:Z74"/>
    <mergeCell ref="AB74:AC74"/>
    <mergeCell ref="AH74:AR74"/>
    <mergeCell ref="AG75:AS75"/>
    <mergeCell ref="R79:S79"/>
    <mergeCell ref="T79:U79"/>
    <mergeCell ref="W79:X79"/>
    <mergeCell ref="Z79:AA79"/>
    <mergeCell ref="F52:L52"/>
    <mergeCell ref="X60:Y60"/>
    <mergeCell ref="A61:AQ61"/>
    <mergeCell ref="N66:P66"/>
    <mergeCell ref="U66:W66"/>
    <mergeCell ref="L68:R68"/>
    <mergeCell ref="T72:U72"/>
    <mergeCell ref="V72:W72"/>
    <mergeCell ref="Y72:Z72"/>
    <mergeCell ref="AB72:AC72"/>
    <mergeCell ref="AH72:AR72"/>
    <mergeCell ref="L67:R67"/>
    <mergeCell ref="O38:AS38"/>
    <mergeCell ref="O37:AS37"/>
    <mergeCell ref="O39:AS39"/>
    <mergeCell ref="O40:AS40"/>
    <mergeCell ref="B50:C50"/>
    <mergeCell ref="D50:E50"/>
    <mergeCell ref="G50:H50"/>
    <mergeCell ref="J50:K50"/>
    <mergeCell ref="C51:K51"/>
    <mergeCell ref="EI591:EM591"/>
    <mergeCell ref="EN591:ER591"/>
    <mergeCell ref="ES591:EW591"/>
    <mergeCell ref="DT591:DY591"/>
    <mergeCell ref="DZ591:EE591"/>
    <mergeCell ref="O90:AS90"/>
    <mergeCell ref="B5:AS5"/>
    <mergeCell ref="A7:AT7"/>
    <mergeCell ref="B10:M10"/>
    <mergeCell ref="AI11:AJ11"/>
    <mergeCell ref="AK11:AL11"/>
    <mergeCell ref="AN11:AO11"/>
    <mergeCell ref="AQ11:AR11"/>
    <mergeCell ref="AC17:AS17"/>
    <mergeCell ref="O21:AS21"/>
    <mergeCell ref="O22:AS22"/>
    <mergeCell ref="O23:U23"/>
    <mergeCell ref="O24:AS24"/>
    <mergeCell ref="O25:AB25"/>
    <mergeCell ref="O29:AS29"/>
    <mergeCell ref="O30:AS30"/>
    <mergeCell ref="O31:U31"/>
    <mergeCell ref="O32:AS32"/>
    <mergeCell ref="O33:AB33"/>
  </mergeCells>
  <phoneticPr fontId="3"/>
  <dataValidations count="11">
    <dataValidation type="textLength" allowBlank="1" showInputMessage="1" showErrorMessage="1" sqref="AT1" xr:uid="{00000000-0002-0000-0700-000000000000}">
      <formula1>1</formula1>
      <formula2>9999</formula2>
    </dataValidation>
    <dataValidation imeMode="hiragana" allowBlank="1" showInputMessage="1" showErrorMessage="1" sqref="AI11:AJ11 B50 R134:U134 AC13:AC14 R79:S80 T72:U72 T74:U74 O37 AC17 O24 AI200:AI203 O40 P111 B10:M10 E144 P106 O113 Z91 O110 Z111 Z106 R200:R203 O93 H200:H203 O129 X140:Y140 W134:X134" xr:uid="{00000000-0002-0000-0700-000001000000}"/>
    <dataValidation imeMode="fullAlpha" allowBlank="1" showInputMessage="1" showErrorMessage="1" sqref="AG75 AM86:AM87 AM97 Q122:Q124 O25 O31 O23 O33 N66 U66 L67:L68 AE120 O114 P119 AM91 P91 AH74 P86 O94 O92 AM106:AM107 AM111 O112 AH119 AH122:AH123 O88:O90" xr:uid="{00000000-0002-0000-0700-000002000000}"/>
    <dataValidation imeMode="halfKatakana" allowBlank="1" showErrorMessage="1" sqref="O21 O108 O29:O30 O32 O38 P96 Z96 AM96 O98:O100 P101 Z101 AM101 O102:O104" xr:uid="{00000000-0002-0000-0700-000003000000}"/>
    <dataValidation imeMode="hiragana" allowBlank="1" showErrorMessage="1" sqref="O22 O109 O39" xr:uid="{00000000-0002-0000-0700-000004000000}"/>
    <dataValidation type="whole" imeMode="fullAlpha" allowBlank="1" showInputMessage="1" showErrorMessage="1" sqref="Z140:AA140 D50:E50 T79:U79 AN11:AO11 AK11:AL11 AQ11:AR11" xr:uid="{00000000-0002-0000-0700-000005000000}">
      <formula1>3</formula1>
      <formula2>99</formula2>
    </dataValidation>
    <dataValidation type="whole" imeMode="fullAlpha" allowBlank="1" showInputMessage="1" showErrorMessage="1" sqref="AC140:AD140 G50:H50 Y72:Z72 Y74:Z74 W79:X80" xr:uid="{00000000-0002-0000-0700-000006000000}">
      <formula1>1</formula1>
      <formula2>12</formula2>
    </dataValidation>
    <dataValidation type="whole" imeMode="fullAlpha" allowBlank="1" showInputMessage="1" showErrorMessage="1" sqref="Z79:AA80 J50:K50 AB72:AC72 AB74:AC74" xr:uid="{00000000-0002-0000-0700-000007000000}">
      <formula1>1</formula1>
      <formula2>31</formula2>
    </dataValidation>
    <dataValidation type="list" imeMode="fullAlpha" allowBlank="1" showDropDown="1" showInputMessage="1" showErrorMessage="1" sqref="V72:W72 T80:U80 V74:W74" xr:uid="{00000000-0002-0000-0700-000008000000}">
      <formula1>"元,1,2,3,4,5,6,7,8,9,10,11,12,13,14,15,16,17,18,19,20,21,22,23,24,25,26,27,28,29,30,31,32,33,34,35,36,37,38,39,40,41,42,43,44,45,46,47,48,49,50,51,52,53,54,55,56,57,58,59,60,61,62,63,64"</formula1>
    </dataValidation>
    <dataValidation type="list" imeMode="fullAlpha" allowBlank="1" showInputMessage="1" showErrorMessage="1" sqref="B200:G203" xr:uid="{00000000-0002-0000-0700-000009000000}">
      <formula1>リスト_報告書_不具合把握年月</formula1>
    </dataValidation>
    <dataValidation type="list" imeMode="fullAlpha" allowBlank="1" showInputMessage="1" showErrorMessage="1" sqref="AC200:AH209" xr:uid="{00000000-0002-0000-0700-00000A000000}">
      <formula1>リスト_報告書_改善予定年月</formula1>
    </dataValidation>
  </dataValidations>
  <pageMargins left="0.59055118110236227" right="0.39370078740157483" top="0.59055118110236227" bottom="0.19685039370078741" header="0.39370078740157483" footer="0.39370078740157483"/>
  <pageSetup paperSize="9" scale="89" fitToHeight="0" orientation="portrait" r:id="rId1"/>
  <headerFooter alignWithMargins="0">
    <oddHeader>&amp;R&amp;P / &amp;N ページ</oddHeader>
  </headerFooter>
  <rowBreaks count="5" manualBreakCount="5">
    <brk id="60" max="16383" man="1"/>
    <brk id="146" max="45" man="1"/>
    <brk id="194" max="16383" man="1"/>
    <brk id="213" max="45" man="1"/>
    <brk id="260" max="45" man="1"/>
  </rowBreaks>
  <ignoredErrors>
    <ignoredError sqref="V72"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FF00"/>
  </sheetPr>
  <dimension ref="A1:AZ1172"/>
  <sheetViews>
    <sheetView showGridLines="0" view="pageBreakPreview" zoomScaleNormal="100" zoomScaleSheetLayoutView="100" workbookViewId="0">
      <pane ySplit="1" topLeftCell="A2" activePane="bottomLeft" state="frozen"/>
      <selection pane="bottomLeft"/>
    </sheetView>
  </sheetViews>
  <sheetFormatPr defaultColWidth="3.5" defaultRowHeight="16.5" customHeight="1" x14ac:dyDescent="0.15"/>
  <cols>
    <col min="1" max="1" width="1.375" style="1189" customWidth="1"/>
    <col min="2" max="45" width="2" style="1189" customWidth="1"/>
    <col min="46" max="46" width="1.375" style="1189" customWidth="1"/>
    <col min="47" max="47" width="1.75" style="1189" customWidth="1"/>
    <col min="48" max="48" width="8.5" style="1189" customWidth="1"/>
    <col min="49" max="49" width="2.75" style="1189" customWidth="1"/>
    <col min="50" max="50" width="5.875" style="1348" customWidth="1"/>
    <col min="51" max="51" width="3.75" style="1189" customWidth="1"/>
    <col min="52" max="64" width="4.25" style="1189" customWidth="1"/>
    <col min="65" max="16384" width="3.5" style="1189"/>
  </cols>
  <sheetData>
    <row r="1" spans="1:52" ht="16.5" customHeight="1" x14ac:dyDescent="0.15">
      <c r="AW1" s="2775" t="str">
        <f>HYPERLINK("#目次!$F$26:$F$39","目次、シート一覧へ")</f>
        <v>目次、シート一覧へ</v>
      </c>
      <c r="AX1" s="2775"/>
      <c r="AY1" s="2775"/>
      <c r="AZ1" s="2775"/>
    </row>
    <row r="2" spans="1:52" ht="16.5" customHeight="1" x14ac:dyDescent="0.15">
      <c r="B2" s="1189" t="s">
        <v>502</v>
      </c>
      <c r="X2" s="1348"/>
      <c r="AD2" s="1241"/>
      <c r="AL2" s="1242"/>
      <c r="AM2" s="1243"/>
      <c r="AN2" s="1244"/>
      <c r="AO2" s="1245"/>
      <c r="AP2" s="1245"/>
      <c r="AQ2" s="1245"/>
      <c r="AR2" s="1246" t="str">
        <f>'＜入力不要＞報告書'!$AR$2</f>
        <v>Kyoto City(R7.7)　Ver120</v>
      </c>
    </row>
    <row r="3" spans="1:52" ht="16.5" customHeight="1" x14ac:dyDescent="0.15">
      <c r="X3" s="1348"/>
      <c r="AL3" s="2776" t="str">
        <f>'＜入力不要＞報告書'!$AL$3 &amp; '＜入力不要＞報告書'!$AM$3</f>
        <v/>
      </c>
      <c r="AM3" s="2778"/>
      <c r="AN3" s="2776" t="str">
        <f>'＜入力不要＞報告書'!$AN$3</f>
        <v/>
      </c>
      <c r="AO3" s="2777"/>
      <c r="AP3" s="2777"/>
      <c r="AQ3" s="2777"/>
      <c r="AR3" s="2778"/>
    </row>
    <row r="4" spans="1:52" ht="16.5" customHeight="1" x14ac:dyDescent="0.15">
      <c r="S4" s="2787" t="s">
        <v>3141</v>
      </c>
      <c r="T4" s="2787"/>
      <c r="U4" s="2787"/>
      <c r="V4" s="2787"/>
      <c r="W4" s="2787"/>
      <c r="X4" s="2787"/>
      <c r="Y4" s="2787"/>
      <c r="Z4" s="2787"/>
      <c r="AA4" s="2787"/>
      <c r="AB4" s="2787"/>
      <c r="AL4" s="2779"/>
      <c r="AM4" s="2781"/>
      <c r="AN4" s="2779"/>
      <c r="AO4" s="2780"/>
      <c r="AP4" s="2780"/>
      <c r="AQ4" s="2780"/>
      <c r="AR4" s="2781"/>
      <c r="AX4" s="1192"/>
    </row>
    <row r="5" spans="1:52" ht="16.5" customHeight="1" x14ac:dyDescent="0.15">
      <c r="B5" s="2787" t="s">
        <v>492</v>
      </c>
      <c r="C5" s="2787"/>
      <c r="D5" s="2787"/>
      <c r="E5" s="2787"/>
      <c r="F5" s="2787"/>
      <c r="G5" s="2787"/>
      <c r="H5" s="2787"/>
      <c r="I5" s="2787"/>
      <c r="J5" s="2787"/>
      <c r="K5" s="2787"/>
      <c r="L5" s="2787"/>
      <c r="M5" s="2787"/>
      <c r="N5" s="2787"/>
      <c r="O5" s="2787"/>
      <c r="P5" s="2787"/>
      <c r="Q5" s="2787"/>
      <c r="R5" s="2787"/>
      <c r="S5" s="2787"/>
      <c r="T5" s="2787"/>
      <c r="U5" s="2787"/>
      <c r="V5" s="2787"/>
      <c r="W5" s="2787"/>
      <c r="X5" s="2787"/>
      <c r="Y5" s="2787"/>
      <c r="Z5" s="2787"/>
      <c r="AA5" s="2787"/>
      <c r="AB5" s="2787"/>
      <c r="AC5" s="2787"/>
      <c r="AD5" s="2787"/>
      <c r="AE5" s="2787"/>
      <c r="AF5" s="2787"/>
      <c r="AG5" s="2787"/>
      <c r="AH5" s="2787"/>
      <c r="AI5" s="2787"/>
      <c r="AJ5" s="2787"/>
      <c r="AK5" s="2787"/>
      <c r="AL5" s="2787"/>
      <c r="AM5" s="2787"/>
      <c r="AN5" s="2787"/>
      <c r="AO5" s="2787"/>
      <c r="AP5" s="2787"/>
      <c r="AQ5" s="2787"/>
      <c r="AR5" s="2787"/>
      <c r="AS5" s="2787"/>
      <c r="AX5" s="1192"/>
    </row>
    <row r="6" spans="1:52" ht="16.5" customHeight="1" x14ac:dyDescent="0.15">
      <c r="A6" s="1247"/>
      <c r="B6" s="2712" t="s">
        <v>491</v>
      </c>
      <c r="C6" s="2712"/>
      <c r="D6" s="2712"/>
      <c r="E6" s="2712"/>
      <c r="F6" s="2712"/>
      <c r="G6" s="2712"/>
      <c r="H6" s="2712"/>
      <c r="I6" s="2712"/>
      <c r="J6" s="2712"/>
      <c r="K6" s="2712"/>
      <c r="L6" s="2712"/>
      <c r="M6" s="2712"/>
      <c r="N6" s="2712"/>
      <c r="O6" s="2712"/>
      <c r="P6" s="2712"/>
      <c r="Q6" s="2712"/>
      <c r="R6" s="2712"/>
      <c r="S6" s="2712"/>
      <c r="T6" s="2712"/>
      <c r="U6" s="2712"/>
      <c r="V6" s="2712"/>
      <c r="W6" s="2712"/>
      <c r="X6" s="2712"/>
      <c r="Y6" s="2712"/>
      <c r="Z6" s="2712"/>
      <c r="AA6" s="2712"/>
      <c r="AB6" s="2712"/>
      <c r="AC6" s="2712"/>
      <c r="AD6" s="2712"/>
      <c r="AE6" s="2712"/>
      <c r="AF6" s="2712"/>
      <c r="AG6" s="2712"/>
      <c r="AH6" s="2712"/>
      <c r="AI6" s="2712"/>
      <c r="AJ6" s="2712"/>
      <c r="AK6" s="2712"/>
      <c r="AL6" s="2712"/>
      <c r="AM6" s="2712"/>
      <c r="AN6" s="2712"/>
      <c r="AO6" s="2712"/>
      <c r="AP6" s="2712"/>
      <c r="AQ6" s="2712"/>
      <c r="AR6" s="2712"/>
      <c r="AS6" s="2712"/>
      <c r="AX6" s="1192"/>
    </row>
    <row r="7" spans="1:52" ht="15.75" customHeight="1" x14ac:dyDescent="0.15">
      <c r="B7" s="1344"/>
      <c r="C7" s="1344"/>
      <c r="D7" s="1344"/>
      <c r="E7" s="1344"/>
      <c r="F7" s="1344"/>
      <c r="G7" s="1344"/>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4"/>
      <c r="AG7" s="1344"/>
      <c r="AH7" s="1344"/>
      <c r="AI7" s="1344"/>
      <c r="AJ7" s="1344"/>
      <c r="AK7" s="1344"/>
      <c r="AL7" s="1344"/>
      <c r="AM7" s="1344"/>
      <c r="AN7" s="1344"/>
      <c r="AO7" s="1344"/>
      <c r="AP7" s="1344"/>
      <c r="AQ7" s="1344"/>
      <c r="AR7" s="1344"/>
      <c r="AS7" s="1344"/>
      <c r="AX7" s="1192"/>
    </row>
    <row r="8" spans="1:52" ht="4.5" customHeight="1" x14ac:dyDescent="0.15">
      <c r="A8" s="1196"/>
      <c r="B8" s="1196"/>
      <c r="C8" s="1196"/>
      <c r="D8" s="1196"/>
      <c r="E8" s="1196"/>
      <c r="F8" s="1196"/>
      <c r="G8" s="1196"/>
      <c r="H8" s="1196"/>
      <c r="I8" s="1196"/>
      <c r="J8" s="1196"/>
      <c r="K8" s="1196"/>
      <c r="L8" s="1196"/>
      <c r="M8" s="1196"/>
      <c r="N8" s="1196"/>
      <c r="O8" s="1196"/>
      <c r="P8" s="1196"/>
      <c r="Q8" s="1347"/>
      <c r="R8" s="1347"/>
      <c r="S8" s="1347"/>
      <c r="T8" s="1347"/>
      <c r="U8" s="1347"/>
      <c r="V8" s="1196"/>
      <c r="W8" s="1347"/>
      <c r="X8" s="1347"/>
      <c r="Y8" s="1347"/>
      <c r="Z8" s="1347"/>
      <c r="AA8" s="1347"/>
      <c r="AB8" s="1347"/>
      <c r="AC8" s="1347"/>
      <c r="AD8" s="1347"/>
      <c r="AE8" s="1347"/>
      <c r="AF8" s="1347"/>
      <c r="AG8" s="1347"/>
      <c r="AH8" s="1347"/>
      <c r="AI8" s="1347"/>
      <c r="AJ8" s="1347"/>
      <c r="AK8" s="1347"/>
      <c r="AL8" s="1347"/>
      <c r="AM8" s="1347"/>
      <c r="AN8" s="1347"/>
      <c r="AO8" s="1347"/>
      <c r="AP8" s="1347"/>
      <c r="AQ8" s="1347"/>
      <c r="AR8" s="1347"/>
      <c r="AS8" s="1347"/>
      <c r="AX8" s="1192"/>
    </row>
    <row r="9" spans="1:52" ht="4.5" customHeight="1" x14ac:dyDescent="0.15">
      <c r="A9" s="1196"/>
      <c r="B9" s="1196"/>
      <c r="C9" s="1196"/>
      <c r="D9" s="1196"/>
      <c r="E9" s="1196"/>
      <c r="F9" s="1196"/>
      <c r="G9" s="1196"/>
      <c r="H9" s="1196"/>
      <c r="I9" s="1196"/>
      <c r="J9" s="1196"/>
      <c r="K9" s="1196"/>
      <c r="L9" s="1196"/>
      <c r="M9" s="1196"/>
      <c r="N9" s="1196"/>
      <c r="O9" s="1196"/>
      <c r="P9" s="1196"/>
      <c r="Q9" s="1196"/>
      <c r="R9" s="1196"/>
      <c r="S9" s="1347"/>
      <c r="T9" s="1347"/>
      <c r="U9" s="1347"/>
      <c r="V9" s="1199"/>
      <c r="W9" s="1347"/>
      <c r="X9" s="1347"/>
      <c r="Y9" s="1347"/>
      <c r="Z9" s="1347"/>
      <c r="AA9" s="1347"/>
      <c r="AB9" s="1347"/>
      <c r="AC9" s="1347"/>
      <c r="AD9" s="1347"/>
      <c r="AE9" s="1347"/>
      <c r="AF9" s="1347"/>
      <c r="AG9" s="1347"/>
      <c r="AH9" s="1347"/>
      <c r="AI9" s="1347"/>
      <c r="AJ9" s="1347"/>
      <c r="AK9" s="1347"/>
      <c r="AL9" s="1347"/>
      <c r="AM9" s="1347"/>
      <c r="AN9" s="1347"/>
      <c r="AO9" s="1347"/>
      <c r="AP9" s="1347"/>
      <c r="AQ9" s="1347"/>
      <c r="AR9" s="1347"/>
      <c r="AS9" s="1347"/>
      <c r="AX9" s="1192"/>
    </row>
    <row r="10" spans="1:52" ht="16.5" customHeight="1" x14ac:dyDescent="0.15">
      <c r="B10" s="1198" t="s">
        <v>487</v>
      </c>
      <c r="C10" s="1196"/>
      <c r="D10" s="1196"/>
      <c r="E10" s="1196"/>
      <c r="F10" s="1196"/>
      <c r="G10" s="1196"/>
      <c r="H10" s="1196"/>
      <c r="I10" s="1196"/>
      <c r="J10" s="1196"/>
      <c r="L10" s="1196"/>
      <c r="M10" s="1196"/>
      <c r="N10" s="1196"/>
      <c r="O10" s="1196"/>
      <c r="P10" s="1196"/>
      <c r="Q10" s="1196"/>
      <c r="R10" s="1196"/>
      <c r="S10" s="1196"/>
      <c r="T10" s="1196"/>
      <c r="U10" s="1196"/>
      <c r="V10" s="1198"/>
      <c r="W10" s="1196"/>
      <c r="X10" s="1196"/>
      <c r="Y10" s="1196"/>
      <c r="Z10" s="1196"/>
      <c r="AA10" s="1196"/>
      <c r="AB10" s="1196"/>
      <c r="AC10" s="1196"/>
      <c r="AD10" s="1196"/>
      <c r="AE10" s="1196"/>
      <c r="AF10" s="1196"/>
      <c r="AG10" s="1196"/>
      <c r="AH10" s="1196"/>
      <c r="AI10" s="1196"/>
      <c r="AJ10" s="1196"/>
      <c r="AK10" s="1196"/>
      <c r="AL10" s="1196"/>
      <c r="AM10" s="1196"/>
      <c r="AN10" s="1196"/>
      <c r="AO10" s="1196"/>
      <c r="AP10" s="1196"/>
      <c r="AQ10" s="1196"/>
      <c r="AR10" s="1196"/>
      <c r="AS10" s="1196"/>
      <c r="AX10" s="1192"/>
    </row>
    <row r="11" spans="1:52" ht="16.5" customHeight="1" x14ac:dyDescent="0.15">
      <c r="D11" s="1189" t="s">
        <v>485</v>
      </c>
      <c r="O11" s="2788" t="str">
        <f>IF('＜入力不要＞報告書'!O21="","",'＜入力不要＞報告書'!O21)</f>
        <v/>
      </c>
      <c r="P11" s="2788"/>
      <c r="Q11" s="2788"/>
      <c r="R11" s="2788"/>
      <c r="S11" s="2788"/>
      <c r="T11" s="2788"/>
      <c r="U11" s="2788"/>
      <c r="V11" s="2788"/>
      <c r="W11" s="2788"/>
      <c r="X11" s="2788"/>
      <c r="Y11" s="2788"/>
      <c r="Z11" s="2788"/>
      <c r="AA11" s="2788"/>
      <c r="AB11" s="2788"/>
      <c r="AC11" s="2788"/>
      <c r="AD11" s="2788"/>
      <c r="AE11" s="2788"/>
      <c r="AF11" s="2788"/>
      <c r="AG11" s="2788"/>
      <c r="AH11" s="2788"/>
      <c r="AI11" s="2788"/>
      <c r="AJ11" s="2788"/>
      <c r="AK11" s="2788"/>
      <c r="AL11" s="2788"/>
      <c r="AM11" s="2788"/>
      <c r="AN11" s="2788"/>
      <c r="AO11" s="2788"/>
      <c r="AP11" s="2788"/>
      <c r="AQ11" s="2788"/>
      <c r="AR11" s="2788"/>
      <c r="AS11" s="2788"/>
      <c r="AX11" s="1192"/>
    </row>
    <row r="12" spans="1:52" ht="16.5" customHeight="1" x14ac:dyDescent="0.15">
      <c r="D12" s="1189" t="s">
        <v>484</v>
      </c>
      <c r="O12" s="2788" t="str">
        <f>'＜入力不要＞報告書'!O22:AS22</f>
        <v/>
      </c>
      <c r="P12" s="2788"/>
      <c r="Q12" s="2788"/>
      <c r="R12" s="2788"/>
      <c r="S12" s="2788"/>
      <c r="T12" s="2788"/>
      <c r="U12" s="2788"/>
      <c r="V12" s="2788"/>
      <c r="W12" s="2788"/>
      <c r="X12" s="2788"/>
      <c r="Y12" s="2788"/>
      <c r="Z12" s="2788"/>
      <c r="AA12" s="2788"/>
      <c r="AB12" s="2788"/>
      <c r="AC12" s="2788"/>
      <c r="AD12" s="2788"/>
      <c r="AE12" s="2788"/>
      <c r="AF12" s="2788"/>
      <c r="AG12" s="2788"/>
      <c r="AH12" s="2788"/>
      <c r="AI12" s="2788"/>
      <c r="AJ12" s="2788"/>
      <c r="AK12" s="2788"/>
      <c r="AL12" s="2788"/>
      <c r="AM12" s="2788"/>
      <c r="AN12" s="2788"/>
      <c r="AO12" s="2788"/>
      <c r="AP12" s="2788"/>
      <c r="AQ12" s="2788"/>
      <c r="AR12" s="2788"/>
      <c r="AS12" s="2788"/>
      <c r="AX12" s="1192"/>
    </row>
    <row r="13" spans="1:52" ht="16.5" customHeight="1" x14ac:dyDescent="0.15">
      <c r="D13" s="1189" t="s">
        <v>483</v>
      </c>
      <c r="O13" s="2789" t="str">
        <f>IF('＜入力不要＞報告書'!O23="","",'＜入力不要＞報告書'!O23)</f>
        <v/>
      </c>
      <c r="P13" s="2789"/>
      <c r="Q13" s="2789"/>
      <c r="R13" s="2789"/>
      <c r="S13" s="2789"/>
      <c r="T13" s="2789"/>
      <c r="U13" s="2789"/>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c r="AX13" s="1192"/>
    </row>
    <row r="14" spans="1:52" ht="16.5" customHeight="1" x14ac:dyDescent="0.15">
      <c r="D14" s="1189" t="s">
        <v>482</v>
      </c>
      <c r="O14" s="2788" t="str">
        <f>IF('＜入力不要＞報告書'!O24="","",'＜入力不要＞報告書'!O24 )</f>
        <v/>
      </c>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c r="AX14" s="1192"/>
    </row>
    <row r="15" spans="1:52" s="1348" customFormat="1" ht="4.5" customHeight="1" x14ac:dyDescent="0.15">
      <c r="A15" s="1198"/>
      <c r="B15" s="1196"/>
      <c r="C15" s="1196"/>
      <c r="D15" s="1196"/>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G15" s="1196"/>
      <c r="AH15" s="1196"/>
      <c r="AI15" s="1196"/>
      <c r="AJ15" s="1196"/>
      <c r="AK15" s="1196"/>
      <c r="AL15" s="1196"/>
      <c r="AM15" s="1196"/>
      <c r="AN15" s="1196"/>
      <c r="AO15" s="1347"/>
      <c r="AP15" s="1347"/>
      <c r="AQ15" s="1347"/>
      <c r="AR15" s="1347"/>
      <c r="AS15" s="1347"/>
      <c r="AT15" s="1347"/>
      <c r="AX15" s="1192"/>
    </row>
    <row r="16" spans="1:52" s="1348" customFormat="1" ht="4.5" customHeight="1" x14ac:dyDescent="0.15">
      <c r="A16" s="1198"/>
      <c r="B16" s="1196"/>
      <c r="C16" s="1196"/>
      <c r="D16" s="1196"/>
      <c r="E16" s="1196"/>
      <c r="F16" s="1196"/>
      <c r="G16" s="1196"/>
      <c r="H16" s="1196"/>
      <c r="I16" s="1196"/>
      <c r="J16" s="1196"/>
      <c r="K16" s="1196"/>
      <c r="L16" s="1196"/>
      <c r="M16" s="1196"/>
      <c r="N16" s="1196"/>
      <c r="O16" s="1196"/>
      <c r="P16" s="1196"/>
      <c r="Q16" s="1196"/>
      <c r="R16" s="1196"/>
      <c r="S16" s="1196"/>
      <c r="T16" s="1196"/>
      <c r="U16" s="1196"/>
      <c r="V16" s="1196"/>
      <c r="W16" s="1196"/>
      <c r="X16" s="1196"/>
      <c r="Y16" s="1196"/>
      <c r="Z16" s="1196"/>
      <c r="AA16" s="1196"/>
      <c r="AB16" s="1196"/>
      <c r="AC16" s="1196"/>
      <c r="AD16" s="1196"/>
      <c r="AE16" s="1196"/>
      <c r="AF16" s="1196"/>
      <c r="AG16" s="1196"/>
      <c r="AH16" s="1196"/>
      <c r="AI16" s="1196"/>
      <c r="AJ16" s="1196"/>
      <c r="AK16" s="1196"/>
      <c r="AL16" s="1196"/>
      <c r="AM16" s="1196"/>
      <c r="AN16" s="1196"/>
      <c r="AO16" s="1196"/>
      <c r="AP16" s="1196"/>
      <c r="AQ16" s="1196"/>
      <c r="AR16" s="1196"/>
      <c r="AS16" s="1196"/>
      <c r="AT16" s="1196"/>
      <c r="AX16" s="1192"/>
    </row>
    <row r="17" spans="1:50" ht="16.5" customHeight="1" x14ac:dyDescent="0.15">
      <c r="B17" s="1196" t="s">
        <v>486</v>
      </c>
      <c r="C17" s="1196"/>
      <c r="D17" s="1196"/>
      <c r="E17" s="1196"/>
      <c r="F17" s="1196"/>
      <c r="G17" s="1196"/>
      <c r="H17" s="1196"/>
      <c r="I17" s="1196"/>
      <c r="J17" s="1196"/>
      <c r="M17" s="1196"/>
      <c r="N17" s="1196"/>
      <c r="O17" s="1196"/>
      <c r="P17" s="1196"/>
      <c r="Q17" s="1196"/>
      <c r="R17" s="1196"/>
      <c r="S17" s="1196"/>
      <c r="T17" s="1196"/>
      <c r="U17" s="1196"/>
      <c r="V17" s="1196"/>
      <c r="W17" s="1196"/>
      <c r="X17" s="1196"/>
      <c r="Y17" s="1196"/>
      <c r="Z17" s="1196"/>
      <c r="AA17" s="1196"/>
      <c r="AB17" s="1196"/>
      <c r="AC17" s="1196"/>
      <c r="AD17" s="1196"/>
      <c r="AE17" s="1196"/>
      <c r="AF17" s="1196"/>
      <c r="AG17" s="1196"/>
      <c r="AH17" s="1196"/>
      <c r="AI17" s="1196"/>
      <c r="AJ17" s="1196"/>
      <c r="AK17" s="1196"/>
      <c r="AL17" s="1196"/>
      <c r="AM17" s="1196"/>
      <c r="AN17" s="1196"/>
      <c r="AO17" s="1196"/>
      <c r="AP17" s="1196"/>
      <c r="AQ17" s="1196"/>
      <c r="AR17" s="1196"/>
      <c r="AS17" s="1196"/>
      <c r="AT17" s="1196"/>
      <c r="AX17" s="1192"/>
    </row>
    <row r="18" spans="1:50" ht="16.5" customHeight="1" x14ac:dyDescent="0.15">
      <c r="D18" s="1189" t="s">
        <v>485</v>
      </c>
      <c r="O18" s="2788" t="str">
        <f>IF('＜入力不要＞報告書'!O29="","",'＜入力不要＞報告書'!O29)</f>
        <v/>
      </c>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c r="AX18" s="1192"/>
    </row>
    <row r="19" spans="1:50" ht="16.5" customHeight="1" x14ac:dyDescent="0.15">
      <c r="D19" s="1189" t="s">
        <v>484</v>
      </c>
      <c r="O19" s="2788" t="str">
        <f>IF('＜入力不要＞報告書'!O30="","",'＜入力不要＞報告書'!O30 )</f>
        <v/>
      </c>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c r="AX19" s="1192"/>
    </row>
    <row r="20" spans="1:50" ht="16.5" customHeight="1" x14ac:dyDescent="0.15">
      <c r="D20" s="1189" t="s">
        <v>483</v>
      </c>
      <c r="O20" s="2789" t="str">
        <f>IF('＜入力不要＞報告書'!O31="","",'＜入力不要＞報告書'!O31)</f>
        <v/>
      </c>
      <c r="P20" s="2789"/>
      <c r="Q20" s="2789"/>
      <c r="R20" s="2789"/>
      <c r="S20" s="2789"/>
      <c r="T20" s="2789"/>
      <c r="U20" s="2789"/>
      <c r="V20" s="1348"/>
      <c r="W20" s="1348"/>
      <c r="X20" s="1348"/>
      <c r="Y20" s="1348"/>
      <c r="Z20" s="1348"/>
      <c r="AA20" s="1348"/>
      <c r="AB20" s="1348"/>
      <c r="AC20" s="1348"/>
      <c r="AD20" s="1348"/>
      <c r="AE20" s="1348"/>
      <c r="AF20" s="1348"/>
      <c r="AG20" s="1348"/>
      <c r="AH20" s="1348"/>
      <c r="AI20" s="1348"/>
      <c r="AJ20" s="1348"/>
      <c r="AK20" s="1348"/>
      <c r="AL20" s="1348"/>
      <c r="AM20" s="1348"/>
      <c r="AN20" s="1348"/>
      <c r="AO20" s="1348"/>
      <c r="AP20" s="1348"/>
      <c r="AQ20" s="1348"/>
      <c r="AR20" s="1348"/>
      <c r="AS20" s="1348"/>
      <c r="AX20" s="1192"/>
    </row>
    <row r="21" spans="1:50" ht="16.5" customHeight="1" x14ac:dyDescent="0.15">
      <c r="D21" s="1189" t="s">
        <v>482</v>
      </c>
      <c r="O21" s="2788" t="str">
        <f>IF('＜入力不要＞報告書'!O32="","",'＜入力不要＞報告書'!O32 )</f>
        <v/>
      </c>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c r="AX21" s="1192"/>
    </row>
    <row r="22" spans="1:50" ht="4.5" customHeight="1" x14ac:dyDescent="0.15">
      <c r="A22" s="1198"/>
      <c r="B22" s="1198"/>
      <c r="C22" s="1198"/>
      <c r="D22" s="1198"/>
      <c r="E22" s="1198"/>
      <c r="F22" s="1198"/>
      <c r="G22" s="1198"/>
      <c r="H22" s="1198"/>
      <c r="I22" s="1198"/>
      <c r="J22" s="1198"/>
      <c r="K22" s="1196"/>
      <c r="L22" s="1196"/>
      <c r="M22" s="1196"/>
      <c r="N22" s="1196"/>
      <c r="O22" s="1196"/>
      <c r="P22" s="1196"/>
      <c r="Q22" s="1198"/>
      <c r="R22" s="1198"/>
      <c r="S22" s="1198"/>
      <c r="T22" s="1198"/>
      <c r="U22" s="1198"/>
      <c r="V22" s="1198"/>
      <c r="W22" s="1198"/>
      <c r="X22" s="1198"/>
      <c r="Y22" s="1198"/>
      <c r="Z22" s="1198"/>
      <c r="AA22" s="1196"/>
      <c r="AB22" s="1196"/>
      <c r="AC22" s="1196"/>
      <c r="AD22" s="1196"/>
      <c r="AE22" s="1196"/>
      <c r="AF22" s="1196"/>
      <c r="AG22" s="1196"/>
      <c r="AH22" s="1196"/>
      <c r="AI22" s="1196"/>
      <c r="AJ22" s="1196"/>
      <c r="AK22" s="1196"/>
      <c r="AL22" s="1196"/>
      <c r="AM22" s="1196"/>
      <c r="AN22" s="1196"/>
      <c r="AO22" s="1196"/>
      <c r="AP22" s="1196"/>
      <c r="AQ22" s="1196"/>
      <c r="AR22" s="1196"/>
      <c r="AS22" s="1347"/>
      <c r="AX22" s="1192"/>
    </row>
    <row r="23" spans="1:50" ht="4.5" customHeight="1" x14ac:dyDescent="0.15">
      <c r="A23" s="1198"/>
      <c r="B23" s="1198"/>
      <c r="C23" s="1198"/>
      <c r="D23" s="1198"/>
      <c r="E23" s="1198"/>
      <c r="F23" s="1198"/>
      <c r="G23" s="1198"/>
      <c r="H23" s="1198"/>
      <c r="I23" s="1198"/>
      <c r="J23" s="1198"/>
      <c r="K23" s="1196"/>
      <c r="L23" s="1196"/>
      <c r="M23" s="1196"/>
      <c r="N23" s="1196"/>
      <c r="O23" s="1196"/>
      <c r="P23" s="1196"/>
      <c r="Q23" s="1198"/>
      <c r="R23" s="1198"/>
      <c r="S23" s="1198"/>
      <c r="T23" s="1198"/>
      <c r="U23" s="1198"/>
      <c r="V23" s="1198"/>
      <c r="W23" s="1198"/>
      <c r="X23" s="1198"/>
      <c r="Y23" s="1198"/>
      <c r="Z23" s="1198"/>
      <c r="AA23" s="1196"/>
      <c r="AB23" s="1196"/>
      <c r="AC23" s="1196"/>
      <c r="AD23" s="1196"/>
      <c r="AE23" s="1196"/>
      <c r="AF23" s="1196"/>
      <c r="AG23" s="1196"/>
      <c r="AH23" s="1196"/>
      <c r="AI23" s="1196"/>
      <c r="AJ23" s="1196"/>
      <c r="AK23" s="1196"/>
      <c r="AL23" s="1196"/>
      <c r="AM23" s="1196"/>
      <c r="AN23" s="1196"/>
      <c r="AO23" s="1196"/>
      <c r="AP23" s="1196"/>
      <c r="AQ23" s="1196"/>
      <c r="AR23" s="1196"/>
      <c r="AS23" s="1196"/>
      <c r="AX23" s="1192"/>
    </row>
    <row r="24" spans="1:50" ht="16.5" customHeight="1" x14ac:dyDescent="0.15">
      <c r="B24" s="1196" t="s">
        <v>480</v>
      </c>
      <c r="C24" s="1196"/>
      <c r="D24" s="1196"/>
      <c r="E24" s="1196"/>
      <c r="F24" s="1196"/>
      <c r="G24" s="1196"/>
      <c r="H24" s="1196"/>
      <c r="I24" s="1196"/>
      <c r="J24" s="1196"/>
      <c r="M24" s="1196"/>
      <c r="N24" s="1196"/>
      <c r="O24" s="1196"/>
      <c r="P24" s="1196"/>
      <c r="Q24" s="1196"/>
      <c r="R24" s="1196"/>
      <c r="S24" s="1196"/>
      <c r="T24" s="1196"/>
      <c r="U24" s="1196"/>
      <c r="V24" s="1196"/>
      <c r="W24" s="1196"/>
      <c r="X24" s="1196"/>
      <c r="Y24" s="1196"/>
      <c r="Z24" s="1196"/>
      <c r="AA24" s="1196"/>
      <c r="AB24" s="1196"/>
      <c r="AC24" s="1196"/>
      <c r="AD24" s="1196"/>
      <c r="AE24" s="1196"/>
      <c r="AF24" s="1196"/>
      <c r="AG24" s="1196"/>
      <c r="AH24" s="1196"/>
      <c r="AI24" s="1196"/>
      <c r="AJ24" s="1196"/>
      <c r="AK24" s="1196"/>
      <c r="AL24" s="1196"/>
      <c r="AM24" s="1196"/>
      <c r="AN24" s="1196"/>
      <c r="AO24" s="1196"/>
      <c r="AP24" s="1196"/>
      <c r="AQ24" s="1196"/>
      <c r="AS24" s="1196"/>
      <c r="AX24" s="1192"/>
    </row>
    <row r="25" spans="1:50" ht="16.5" customHeight="1" x14ac:dyDescent="0.15">
      <c r="D25" s="1189" t="s">
        <v>479</v>
      </c>
      <c r="O25" s="2792" t="str">
        <f>IF('＜入力不要＞報告書'!O37="","",'＜入力不要＞報告書'!O37)&amp;IF('＜入力不要＞報告書'!V37="","",'＜入力不要＞報告書'!V37)&amp;IF('＜入力不要＞報告書'!AC37="","",'＜入力不要＞報告書'!AC37)&amp;IF('＜入力不要＞報告書'!AJ37="","",'＜入力不要＞報告書'!AJ37)</f>
        <v>京都市</v>
      </c>
      <c r="P25" s="2792"/>
      <c r="Q25" s="2792"/>
      <c r="R25" s="2792"/>
      <c r="S25" s="2792"/>
      <c r="T25" s="2792"/>
      <c r="U25" s="2792"/>
      <c r="V25" s="2792"/>
      <c r="W25" s="2792"/>
      <c r="X25" s="2792"/>
      <c r="Y25" s="2792"/>
      <c r="Z25" s="2792"/>
      <c r="AA25" s="2792"/>
      <c r="AB25" s="2792"/>
      <c r="AC25" s="2792"/>
      <c r="AD25" s="2792"/>
      <c r="AE25" s="2792"/>
      <c r="AF25" s="2792"/>
      <c r="AG25" s="2792"/>
      <c r="AH25" s="2792"/>
      <c r="AI25" s="2792"/>
      <c r="AJ25" s="2792"/>
      <c r="AK25" s="2792"/>
      <c r="AL25" s="2792"/>
      <c r="AM25" s="2792"/>
      <c r="AN25" s="2792"/>
      <c r="AO25" s="2792"/>
      <c r="AP25" s="2792"/>
      <c r="AQ25" s="2792"/>
      <c r="AR25" s="2792"/>
      <c r="AS25" s="2792"/>
    </row>
    <row r="26" spans="1:50" ht="16.5" customHeight="1" x14ac:dyDescent="0.15">
      <c r="D26" s="1189" t="s">
        <v>478</v>
      </c>
      <c r="O26" s="2788" t="str">
        <f>IF('＜入力不要＞報告書'!O38="","",'＜入力不要＞報告書'!O38)</f>
        <v/>
      </c>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50" ht="16.5" customHeight="1" x14ac:dyDescent="0.15">
      <c r="D27" s="1189" t="s">
        <v>477</v>
      </c>
      <c r="O27" s="2788">
        <f>IF('＜入力不要＞報告書'!O39="","",'＜入力不要＞報告書'!O39)</f>
        <v>0</v>
      </c>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50" ht="16.5" customHeight="1" x14ac:dyDescent="0.15">
      <c r="D28" s="1196" t="s">
        <v>476</v>
      </c>
      <c r="E28" s="1196"/>
      <c r="F28" s="1196"/>
      <c r="G28" s="1196"/>
      <c r="H28" s="1196"/>
      <c r="I28" s="1196"/>
      <c r="J28" s="1196"/>
      <c r="K28" s="1196"/>
      <c r="L28" s="1196"/>
      <c r="M28" s="1196"/>
      <c r="O28" s="2788">
        <f>IF('＜入力不要＞報告書'!O40="","",'＜入力不要＞報告書'!O40)</f>
        <v>0</v>
      </c>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c r="AX28" s="1198"/>
    </row>
    <row r="29" spans="1:50" s="1196" customFormat="1" ht="4.5" customHeight="1" x14ac:dyDescent="0.15">
      <c r="A29" s="1198"/>
      <c r="B29" s="1198"/>
      <c r="C29" s="1198"/>
      <c r="D29" s="1198"/>
      <c r="E29" s="1198"/>
      <c r="F29" s="1198"/>
      <c r="G29" s="1198"/>
      <c r="H29" s="1198"/>
      <c r="I29" s="1198"/>
      <c r="J29" s="1198"/>
      <c r="K29" s="1198"/>
      <c r="L29" s="1198"/>
      <c r="M29" s="1198"/>
      <c r="N29" s="1198"/>
      <c r="O29" s="1198"/>
      <c r="P29" s="1198"/>
      <c r="Q29" s="1198"/>
      <c r="R29" s="1198"/>
      <c r="S29" s="1198"/>
      <c r="T29" s="1198"/>
      <c r="U29" s="1198"/>
      <c r="V29" s="1198"/>
      <c r="W29" s="1198"/>
      <c r="X29" s="1198"/>
      <c r="Y29" s="1198"/>
      <c r="Z29" s="1198"/>
      <c r="AA29" s="1198"/>
      <c r="AB29" s="1198"/>
      <c r="AC29" s="1198"/>
      <c r="AD29" s="1198"/>
      <c r="AE29" s="1198"/>
      <c r="AF29" s="1198"/>
      <c r="AG29" s="1198"/>
      <c r="AH29" s="1198"/>
      <c r="AI29" s="1198"/>
      <c r="AJ29" s="1198"/>
      <c r="AK29" s="1198"/>
      <c r="AL29" s="1198"/>
      <c r="AM29" s="1198"/>
      <c r="AN29" s="1198"/>
      <c r="AO29" s="1198"/>
      <c r="AP29" s="1198"/>
      <c r="AQ29" s="1347"/>
      <c r="AX29" s="1198"/>
    </row>
    <row r="30" spans="1:50" s="1196" customFormat="1" ht="4.5" customHeight="1" x14ac:dyDescent="0.15">
      <c r="A30" s="1198"/>
      <c r="B30" s="1198"/>
      <c r="C30" s="1198"/>
      <c r="D30" s="1198"/>
      <c r="E30" s="1198"/>
      <c r="F30" s="1198"/>
      <c r="G30" s="1198"/>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198"/>
      <c r="AO30" s="1198"/>
      <c r="AP30" s="1198"/>
      <c r="AQ30" s="1198"/>
      <c r="AX30" s="1348"/>
    </row>
    <row r="31" spans="1:50" ht="16.5" customHeight="1" x14ac:dyDescent="0.15">
      <c r="B31" s="1196" t="s">
        <v>475</v>
      </c>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196"/>
      <c r="Y31" s="1196"/>
      <c r="Z31" s="1196"/>
      <c r="AA31" s="1196"/>
      <c r="AB31" s="1196"/>
      <c r="AC31" s="1196"/>
      <c r="AD31" s="1196"/>
      <c r="AE31" s="1196"/>
      <c r="AF31" s="1196"/>
      <c r="AG31" s="1196"/>
      <c r="AH31" s="1196"/>
      <c r="AI31" s="1196"/>
      <c r="AJ31" s="1196"/>
      <c r="AK31" s="1196"/>
      <c r="AL31" s="1196"/>
      <c r="AM31" s="1196"/>
      <c r="AN31" s="1196"/>
      <c r="AO31" s="1196"/>
      <c r="AP31" s="1196"/>
    </row>
    <row r="32" spans="1:50" ht="16.5" customHeight="1" x14ac:dyDescent="0.15">
      <c r="E32" s="1248" t="str">
        <f>IF('＜入力不要＞報告書'!E44="","",'＜入力不要＞報告書'!E44)</f>
        <v/>
      </c>
      <c r="F32" s="1189" t="s">
        <v>474</v>
      </c>
      <c r="G32" s="1348"/>
      <c r="H32" s="1348"/>
      <c r="O32" s="1191" t="s">
        <v>289</v>
      </c>
      <c r="P32" s="1248" t="str">
        <f>IF('＜入力不要＞報告書'!P44="","",'＜入力不要＞報告書'!P44)</f>
        <v/>
      </c>
      <c r="Q32" s="1189" t="s">
        <v>415</v>
      </c>
      <c r="Y32" s="1249" t="str">
        <f>IF('＜入力不要＞報告書'!Y44="","",'＜入力不要＞報告書'!Y44)</f>
        <v/>
      </c>
      <c r="Z32" s="1189" t="s">
        <v>299</v>
      </c>
      <c r="AM32" s="1348"/>
    </row>
    <row r="33" spans="1:51" ht="4.5" customHeight="1" x14ac:dyDescent="0.15">
      <c r="A33" s="1196"/>
      <c r="B33" s="1196"/>
      <c r="C33" s="1196"/>
      <c r="D33" s="1196"/>
      <c r="E33" s="1196"/>
      <c r="F33" s="1196"/>
      <c r="G33" s="1196"/>
      <c r="H33" s="1196"/>
      <c r="I33" s="1196"/>
      <c r="J33" s="1196"/>
      <c r="K33" s="1199"/>
      <c r="L33" s="1198"/>
      <c r="M33" s="1198"/>
      <c r="N33" s="1198"/>
      <c r="O33" s="1196"/>
      <c r="P33" s="1196"/>
      <c r="Q33" s="1196"/>
      <c r="R33" s="1196"/>
      <c r="S33" s="1196"/>
      <c r="T33" s="1196"/>
      <c r="U33" s="1196"/>
      <c r="V33" s="1196"/>
      <c r="W33" s="1196"/>
      <c r="X33" s="1196"/>
      <c r="Y33" s="1196"/>
      <c r="Z33" s="1196"/>
      <c r="AA33" s="1196"/>
      <c r="AB33" s="1196"/>
      <c r="AC33" s="1196"/>
      <c r="AD33" s="1196"/>
      <c r="AE33" s="1196"/>
      <c r="AF33" s="1196"/>
      <c r="AG33" s="1196"/>
      <c r="AH33" s="1196"/>
      <c r="AI33" s="1196"/>
      <c r="AJ33" s="1196"/>
      <c r="AK33" s="1196"/>
      <c r="AL33" s="1196"/>
      <c r="AM33" s="1196"/>
      <c r="AN33" s="1196"/>
      <c r="AO33" s="1196"/>
      <c r="AP33" s="1196"/>
      <c r="AQ33" s="1196"/>
      <c r="AR33" s="1196"/>
      <c r="AS33" s="1196"/>
    </row>
    <row r="34" spans="1:51" ht="4.5" customHeight="1" x14ac:dyDescent="0.15">
      <c r="A34" s="1196"/>
      <c r="B34" s="1196"/>
      <c r="C34" s="1196"/>
      <c r="D34" s="1196"/>
      <c r="E34" s="1196"/>
      <c r="F34" s="1196"/>
      <c r="G34" s="1196"/>
      <c r="H34" s="1196"/>
      <c r="I34" s="1196"/>
      <c r="J34" s="1196"/>
      <c r="K34" s="1199"/>
      <c r="L34" s="1198"/>
      <c r="M34" s="1198"/>
      <c r="N34" s="1198"/>
      <c r="O34" s="1196"/>
      <c r="P34" s="1196"/>
      <c r="Q34" s="1196"/>
      <c r="R34" s="1196"/>
      <c r="S34" s="1196"/>
      <c r="T34" s="1196"/>
      <c r="U34" s="1196"/>
      <c r="V34" s="1196"/>
      <c r="W34" s="1196"/>
      <c r="X34" s="1196"/>
      <c r="Y34" s="1196"/>
      <c r="Z34" s="1196"/>
      <c r="AA34" s="1196"/>
      <c r="AB34" s="1196"/>
      <c r="AC34" s="1196"/>
      <c r="AD34" s="1196"/>
      <c r="AE34" s="1196"/>
      <c r="AF34" s="1196"/>
      <c r="AG34" s="1196"/>
      <c r="AH34" s="1196"/>
      <c r="AI34" s="1196"/>
      <c r="AJ34" s="1196"/>
      <c r="AK34" s="1196"/>
      <c r="AL34" s="1196"/>
      <c r="AM34" s="1196"/>
      <c r="AN34" s="1196"/>
      <c r="AO34" s="1196"/>
      <c r="AP34" s="1196"/>
      <c r="AQ34" s="1196"/>
      <c r="AR34" s="1196"/>
      <c r="AS34" s="1196"/>
    </row>
    <row r="35" spans="1:51" ht="16.5" customHeight="1" x14ac:dyDescent="0.15">
      <c r="B35" s="1196" t="s">
        <v>501</v>
      </c>
      <c r="C35" s="1196"/>
      <c r="D35" s="1196"/>
      <c r="E35" s="1196"/>
      <c r="F35" s="1196"/>
      <c r="G35" s="1196"/>
      <c r="H35" s="1196"/>
      <c r="I35" s="1196"/>
      <c r="J35" s="1196"/>
      <c r="K35" s="1196"/>
      <c r="L35" s="1196"/>
      <c r="M35" s="1196"/>
      <c r="N35" s="1196"/>
      <c r="O35" s="1196"/>
      <c r="P35" s="1196"/>
      <c r="Q35" s="1196"/>
      <c r="R35" s="1196"/>
      <c r="S35" s="1196"/>
      <c r="T35" s="1196"/>
      <c r="U35" s="1196"/>
      <c r="V35" s="1196"/>
      <c r="W35" s="1196"/>
      <c r="X35" s="1196"/>
      <c r="Y35" s="1196"/>
      <c r="Z35" s="1196"/>
      <c r="AA35" s="1196"/>
      <c r="AB35" s="1196"/>
      <c r="AC35" s="1196"/>
      <c r="AD35" s="1196"/>
      <c r="AE35" s="1196"/>
      <c r="AF35" s="1196"/>
      <c r="AG35" s="1196"/>
      <c r="AH35" s="1196"/>
      <c r="AI35" s="1196"/>
      <c r="AJ35" s="1196"/>
      <c r="AK35" s="1196"/>
      <c r="AL35" s="1196"/>
      <c r="AM35" s="1196"/>
      <c r="AN35" s="1196"/>
      <c r="AO35" s="1196"/>
      <c r="AP35" s="1196"/>
      <c r="AQ35" s="1196"/>
      <c r="AR35" s="1196"/>
      <c r="AS35" s="1196"/>
    </row>
    <row r="36" spans="1:51" ht="16.5" customHeight="1" x14ac:dyDescent="0.15">
      <c r="C36" s="1189" t="s">
        <v>410</v>
      </c>
      <c r="L36" s="1250"/>
      <c r="M36" s="1249" t="str">
        <f>IF('＜入力不要＞報告書'!M138="","",'＜入力不要＞報告書'!M138)</f>
        <v/>
      </c>
      <c r="N36" s="1348" t="s">
        <v>25</v>
      </c>
      <c r="O36" s="1191"/>
      <c r="Q36" s="1250"/>
      <c r="R36" s="1249" t="str">
        <f>IF('＜入力不要＞報告書'!R138="","",'＜入力不要＞報告書'!R138)</f>
        <v/>
      </c>
      <c r="S36" s="1348" t="s">
        <v>304</v>
      </c>
      <c r="AX36" s="1189"/>
      <c r="AY36" s="1348"/>
    </row>
    <row r="37" spans="1:51" ht="16.5" customHeight="1" x14ac:dyDescent="0.15">
      <c r="C37" s="1189" t="s">
        <v>409</v>
      </c>
      <c r="L37" s="1250"/>
      <c r="M37" s="1249" t="str">
        <f>IF('＜入力不要＞報告書'!M139="","",'＜入力不要＞報告書'!M139)</f>
        <v/>
      </c>
      <c r="N37" s="1348" t="s">
        <v>25</v>
      </c>
      <c r="O37" s="1191"/>
      <c r="Q37" s="1250"/>
      <c r="R37" s="1249" t="str">
        <f>IF('＜入力不要＞報告書'!R139="","",'＜入力不要＞報告書'!R139)</f>
        <v/>
      </c>
      <c r="S37" s="1348" t="s">
        <v>304</v>
      </c>
      <c r="AX37" s="1189"/>
      <c r="AY37" s="1348"/>
    </row>
    <row r="38" spans="1:51" ht="16.5" customHeight="1" x14ac:dyDescent="0.15">
      <c r="C38" s="1196" t="s">
        <v>500</v>
      </c>
      <c r="L38" s="1191"/>
      <c r="M38" s="2790" t="str">
        <f>'1_入力シート【基本情報】'!$ET$144</f>
        <v/>
      </c>
      <c r="N38" s="2790"/>
      <c r="O38" s="2790"/>
      <c r="P38" s="2790"/>
      <c r="Q38" s="2790"/>
      <c r="R38" s="2790"/>
      <c r="S38" s="2790"/>
      <c r="T38" s="2790"/>
      <c r="U38" s="2790"/>
      <c r="V38" s="2790"/>
      <c r="W38" s="2790"/>
      <c r="X38" s="2790"/>
      <c r="Y38" s="2790"/>
      <c r="Z38" s="2790"/>
      <c r="AA38" s="2790"/>
      <c r="AB38" s="2790"/>
      <c r="AC38" s="2790"/>
      <c r="AD38" s="2790"/>
      <c r="AE38" s="2790"/>
      <c r="AF38" s="2790"/>
      <c r="AG38" s="2790"/>
      <c r="AH38" s="2790"/>
      <c r="AI38" s="2790"/>
      <c r="AJ38" s="2790"/>
      <c r="AK38" s="2790"/>
      <c r="AL38" s="2790"/>
      <c r="AM38" s="2790"/>
      <c r="AN38" s="2790"/>
      <c r="AO38" s="2790"/>
      <c r="AP38" s="2790"/>
      <c r="AQ38" s="2790"/>
      <c r="AR38" s="2790"/>
      <c r="AS38" s="2790"/>
      <c r="AX38" s="1189"/>
      <c r="AY38" s="1348"/>
    </row>
    <row r="39" spans="1:51" ht="16.5" hidden="1" customHeight="1" x14ac:dyDescent="0.15">
      <c r="A39" s="1196"/>
      <c r="B39" s="1196"/>
      <c r="C39" s="1196"/>
      <c r="D39" s="1196"/>
      <c r="E39" s="1196"/>
      <c r="F39" s="1196"/>
      <c r="G39" s="1196"/>
      <c r="H39" s="1196"/>
      <c r="I39" s="1196"/>
      <c r="J39" s="1196"/>
      <c r="L39" s="1348"/>
      <c r="M39" s="2791">
        <f>IF('＜入力不要＞報告書'!H201="","",'＜入力不要＞報告書'!H201)</f>
        <v>0</v>
      </c>
      <c r="N39" s="2791"/>
      <c r="O39" s="2791"/>
      <c r="P39" s="2791"/>
      <c r="Q39" s="2791"/>
      <c r="R39" s="2791"/>
      <c r="S39" s="2791"/>
      <c r="T39" s="2791"/>
      <c r="U39" s="2791"/>
      <c r="V39" s="2791"/>
      <c r="W39" s="2791"/>
      <c r="X39" s="2791"/>
      <c r="Y39" s="2791"/>
      <c r="Z39" s="2791"/>
      <c r="AA39" s="2791"/>
      <c r="AB39" s="2791"/>
      <c r="AC39" s="2791"/>
      <c r="AD39" s="2791"/>
      <c r="AE39" s="2791"/>
      <c r="AF39" s="2791"/>
      <c r="AG39" s="2791"/>
      <c r="AH39" s="2791"/>
      <c r="AI39" s="2791"/>
      <c r="AJ39" s="2791"/>
      <c r="AK39" s="2791"/>
      <c r="AL39" s="2791"/>
      <c r="AM39" s="2791"/>
      <c r="AN39" s="2791"/>
      <c r="AO39" s="2791"/>
      <c r="AP39" s="2791"/>
      <c r="AQ39" s="2791"/>
      <c r="AR39" s="2791"/>
      <c r="AS39" s="2791"/>
    </row>
    <row r="40" spans="1:51" ht="16.5" hidden="1" customHeight="1" x14ac:dyDescent="0.15">
      <c r="A40" s="1196"/>
      <c r="B40" s="1196"/>
      <c r="C40" s="1196"/>
      <c r="D40" s="1196"/>
      <c r="E40" s="1196"/>
      <c r="F40" s="1196"/>
      <c r="G40" s="1196"/>
      <c r="H40" s="1196"/>
      <c r="I40" s="1196"/>
      <c r="J40" s="1196"/>
      <c r="L40" s="1348"/>
      <c r="M40" s="2791">
        <f>IF('＜入力不要＞報告書'!H202="","",'＜入力不要＞報告書'!H202)</f>
        <v>0</v>
      </c>
      <c r="N40" s="2791"/>
      <c r="O40" s="2791"/>
      <c r="P40" s="2791"/>
      <c r="Q40" s="2791"/>
      <c r="R40" s="2791"/>
      <c r="S40" s="2791"/>
      <c r="T40" s="2791"/>
      <c r="U40" s="2791"/>
      <c r="V40" s="2791"/>
      <c r="W40" s="2791"/>
      <c r="X40" s="2791"/>
      <c r="Y40" s="2791"/>
      <c r="Z40" s="2791"/>
      <c r="AA40" s="2791"/>
      <c r="AB40" s="2791"/>
      <c r="AC40" s="2791"/>
      <c r="AD40" s="2791"/>
      <c r="AE40" s="2791"/>
      <c r="AF40" s="2791"/>
      <c r="AG40" s="2791"/>
      <c r="AH40" s="2791"/>
      <c r="AI40" s="2791"/>
      <c r="AJ40" s="2791"/>
      <c r="AK40" s="2791"/>
      <c r="AL40" s="2791"/>
      <c r="AM40" s="2791"/>
      <c r="AN40" s="2791"/>
      <c r="AO40" s="2791"/>
      <c r="AP40" s="2791"/>
      <c r="AQ40" s="2791"/>
      <c r="AR40" s="2791"/>
      <c r="AS40" s="2791"/>
    </row>
    <row r="41" spans="1:51" ht="16.5" hidden="1" customHeight="1" x14ac:dyDescent="0.15">
      <c r="A41" s="1196"/>
      <c r="B41" s="1196"/>
      <c r="C41" s="1196"/>
      <c r="D41" s="1196"/>
      <c r="E41" s="1196"/>
      <c r="F41" s="1196"/>
      <c r="G41" s="1196"/>
      <c r="H41" s="1196"/>
      <c r="I41" s="1196"/>
      <c r="J41" s="1196"/>
      <c r="L41" s="1348"/>
      <c r="M41" s="2791">
        <f>IF('＜入力不要＞報告書'!H203="","",'＜入力不要＞報告書'!H203)</f>
        <v>0</v>
      </c>
      <c r="N41" s="2791"/>
      <c r="O41" s="2791"/>
      <c r="P41" s="2791"/>
      <c r="Q41" s="2791"/>
      <c r="R41" s="2791"/>
      <c r="S41" s="2791"/>
      <c r="T41" s="2791"/>
      <c r="U41" s="2791"/>
      <c r="V41" s="2791"/>
      <c r="W41" s="2791"/>
      <c r="X41" s="2791"/>
      <c r="Y41" s="2791"/>
      <c r="Z41" s="2791"/>
      <c r="AA41" s="2791"/>
      <c r="AB41" s="2791"/>
      <c r="AC41" s="2791"/>
      <c r="AD41" s="2791"/>
      <c r="AE41" s="2791"/>
      <c r="AF41" s="2791"/>
      <c r="AG41" s="2791"/>
      <c r="AH41" s="2791"/>
      <c r="AI41" s="2791"/>
      <c r="AJ41" s="2791"/>
      <c r="AK41" s="2791"/>
      <c r="AL41" s="2791"/>
      <c r="AM41" s="2791"/>
      <c r="AN41" s="2791"/>
      <c r="AO41" s="2791"/>
      <c r="AP41" s="2791"/>
      <c r="AQ41" s="2791"/>
      <c r="AR41" s="2791"/>
      <c r="AS41" s="2791"/>
    </row>
    <row r="42" spans="1:51" ht="16.5" hidden="1" customHeight="1" x14ac:dyDescent="0.15">
      <c r="A42" s="1196"/>
      <c r="B42" s="1196"/>
      <c r="C42" s="1196"/>
      <c r="D42" s="1196"/>
      <c r="E42" s="1196"/>
      <c r="F42" s="1196"/>
      <c r="G42" s="1196"/>
      <c r="H42" s="1196"/>
      <c r="I42" s="1196"/>
      <c r="J42" s="1196"/>
      <c r="L42" s="1348"/>
      <c r="M42" s="2791" t="str">
        <f>IF('＜入力不要＞報告書'!H204="","",'＜入力不要＞報告書'!H204)</f>
        <v/>
      </c>
      <c r="N42" s="2791"/>
      <c r="O42" s="2791"/>
      <c r="P42" s="2791"/>
      <c r="Q42" s="2791"/>
      <c r="R42" s="2791"/>
      <c r="S42" s="2791"/>
      <c r="T42" s="2791"/>
      <c r="U42" s="2791"/>
      <c r="V42" s="2791"/>
      <c r="W42" s="2791"/>
      <c r="X42" s="2791"/>
      <c r="Y42" s="2791"/>
      <c r="Z42" s="2791"/>
      <c r="AA42" s="2791"/>
      <c r="AB42" s="2791"/>
      <c r="AC42" s="2791"/>
      <c r="AD42" s="2791"/>
      <c r="AE42" s="2791"/>
      <c r="AF42" s="2791"/>
      <c r="AG42" s="2791"/>
      <c r="AH42" s="2791"/>
      <c r="AI42" s="2791"/>
      <c r="AJ42" s="2791"/>
      <c r="AK42" s="2791"/>
      <c r="AL42" s="2791"/>
      <c r="AM42" s="2791"/>
      <c r="AN42" s="2791"/>
      <c r="AO42" s="2791"/>
      <c r="AP42" s="2791"/>
      <c r="AQ42" s="2791"/>
      <c r="AR42" s="2791"/>
      <c r="AS42" s="2791"/>
    </row>
    <row r="43" spans="1:51" ht="16.5" hidden="1" customHeight="1" x14ac:dyDescent="0.15">
      <c r="A43" s="1196"/>
      <c r="B43" s="1196"/>
      <c r="C43" s="1196"/>
      <c r="D43" s="1196"/>
      <c r="E43" s="1196"/>
      <c r="F43" s="1196"/>
      <c r="G43" s="1196"/>
      <c r="H43" s="1196"/>
      <c r="I43" s="1196"/>
      <c r="J43" s="1196"/>
      <c r="L43" s="1348"/>
      <c r="M43" s="2791" t="str">
        <f>IF('＜入力不要＞報告書'!H205="","",'＜入力不要＞報告書'!H205)</f>
        <v/>
      </c>
      <c r="N43" s="2791"/>
      <c r="O43" s="2791"/>
      <c r="P43" s="2791"/>
      <c r="Q43" s="2791"/>
      <c r="R43" s="2791"/>
      <c r="S43" s="2791"/>
      <c r="T43" s="2791"/>
      <c r="U43" s="2791"/>
      <c r="V43" s="2791"/>
      <c r="W43" s="2791"/>
      <c r="X43" s="2791"/>
      <c r="Y43" s="2791"/>
      <c r="Z43" s="2791"/>
      <c r="AA43" s="2791"/>
      <c r="AB43" s="2791"/>
      <c r="AC43" s="2791"/>
      <c r="AD43" s="2791"/>
      <c r="AE43" s="2791"/>
      <c r="AF43" s="2791"/>
      <c r="AG43" s="2791"/>
      <c r="AH43" s="2791"/>
      <c r="AI43" s="2791"/>
      <c r="AJ43" s="2791"/>
      <c r="AK43" s="2791"/>
      <c r="AL43" s="2791"/>
      <c r="AM43" s="2791"/>
      <c r="AN43" s="2791"/>
      <c r="AO43" s="2791"/>
      <c r="AP43" s="2791"/>
      <c r="AQ43" s="2791"/>
      <c r="AR43" s="2791"/>
      <c r="AS43" s="2791"/>
    </row>
    <row r="44" spans="1:51" ht="16.5" customHeight="1" x14ac:dyDescent="0.15">
      <c r="C44" s="1196" t="s">
        <v>499</v>
      </c>
      <c r="D44" s="1196"/>
      <c r="E44" s="1196"/>
      <c r="F44" s="1196"/>
      <c r="G44" s="1196"/>
      <c r="H44" s="1196"/>
      <c r="I44" s="1196"/>
      <c r="K44" s="1196"/>
      <c r="L44" s="1251"/>
      <c r="M44" s="1248" t="str">
        <f>IF('＜入力不要＞報告書'!M140="","",'＜入力不要＞報告書'!M140)</f>
        <v/>
      </c>
      <c r="N44" s="1196" t="s">
        <v>407</v>
      </c>
      <c r="O44" s="1196"/>
      <c r="Q44" s="1196"/>
      <c r="R44" s="1248" t="str">
        <f>IF('＜入力不要＞報告書'!R140="","",'＜入力不要＞報告書'!R140)</f>
        <v/>
      </c>
      <c r="S44" s="1198" t="s">
        <v>406</v>
      </c>
      <c r="T44" s="1196"/>
      <c r="U44" s="1196"/>
      <c r="V44" s="1196"/>
      <c r="W44" s="1348"/>
      <c r="X44" s="2738" t="str">
        <f>IF('＜入力不要＞報告書'!X140="","",'＜入力不要＞報告書'!X140)</f>
        <v/>
      </c>
      <c r="Y44" s="2738"/>
      <c r="Z44" s="2734" t="str">
        <f>IF('＜入力不要＞報告書'!Z140="","",'＜入力不要＞報告書'!Z140)</f>
        <v/>
      </c>
      <c r="AA44" s="2734"/>
      <c r="AB44" s="1348" t="s">
        <v>405</v>
      </c>
      <c r="AC44" s="2793" t="str">
        <f>IF('＜入力不要＞報告書'!AC140="","",'＜入力不要＞報告書'!AC140)</f>
        <v/>
      </c>
      <c r="AD44" s="2793"/>
      <c r="AE44" s="1189" t="s">
        <v>2721</v>
      </c>
      <c r="AR44" s="1196"/>
      <c r="AS44" s="1196"/>
      <c r="AT44" s="1196"/>
      <c r="AX44" s="1189"/>
      <c r="AY44" s="1348"/>
    </row>
    <row r="45" spans="1:51" ht="16.5" customHeight="1" x14ac:dyDescent="0.15">
      <c r="L45" s="1250"/>
      <c r="M45" s="1248" t="str">
        <f>IF('＜入力不要＞報告書'!AM140="","",'＜入力不要＞報告書'!AM140)</f>
        <v/>
      </c>
      <c r="N45" s="1196" t="s">
        <v>5</v>
      </c>
      <c r="R45" s="1348" t="s">
        <v>498</v>
      </c>
      <c r="V45" s="2790" t="str">
        <f>IF(M45="レ",'1_入力シート【基本情報】'!EU144,"")</f>
        <v/>
      </c>
      <c r="W45" s="2790"/>
      <c r="X45" s="2790"/>
      <c r="Y45" s="2790"/>
      <c r="Z45" s="2790"/>
      <c r="AA45" s="2790"/>
      <c r="AB45" s="2790"/>
      <c r="AC45" s="2790"/>
      <c r="AD45" s="2790"/>
      <c r="AE45" s="2790"/>
      <c r="AF45" s="2790"/>
      <c r="AG45" s="2790"/>
      <c r="AH45" s="2790"/>
      <c r="AI45" s="2790"/>
      <c r="AJ45" s="2790"/>
      <c r="AK45" s="2790"/>
      <c r="AL45" s="2790"/>
      <c r="AM45" s="2790"/>
      <c r="AN45" s="2790"/>
      <c r="AO45" s="2790"/>
      <c r="AP45" s="2790"/>
      <c r="AQ45" s="2790"/>
      <c r="AR45" s="2790"/>
      <c r="AS45" s="1189" t="s">
        <v>287</v>
      </c>
    </row>
    <row r="46" spans="1:51" ht="4.5" customHeight="1" x14ac:dyDescent="0.15">
      <c r="A46" s="1196"/>
      <c r="B46" s="1196"/>
      <c r="C46" s="1196"/>
      <c r="D46" s="1196"/>
      <c r="E46" s="1196"/>
      <c r="F46" s="1196"/>
      <c r="G46" s="1196"/>
      <c r="H46" s="1196"/>
      <c r="I46" s="1196"/>
      <c r="J46" s="1196"/>
      <c r="K46" s="1196"/>
      <c r="L46" s="1198"/>
      <c r="M46" s="1198"/>
      <c r="N46" s="1198"/>
      <c r="O46" s="1196"/>
      <c r="P46" s="1196"/>
      <c r="Q46" s="1196"/>
      <c r="R46" s="1196"/>
      <c r="S46" s="1196"/>
      <c r="T46" s="1196"/>
      <c r="U46" s="1196"/>
      <c r="V46" s="1196"/>
      <c r="W46" s="1196"/>
      <c r="X46" s="1196"/>
      <c r="Y46" s="1196"/>
      <c r="Z46" s="1196"/>
      <c r="AA46" s="1196"/>
      <c r="AB46" s="1196"/>
      <c r="AC46" s="1196"/>
      <c r="AD46" s="1196"/>
      <c r="AE46" s="1196"/>
      <c r="AF46" s="1196"/>
      <c r="AG46" s="1196"/>
      <c r="AH46" s="1196"/>
      <c r="AI46" s="1196"/>
      <c r="AJ46" s="1196"/>
      <c r="AK46" s="1196"/>
      <c r="AL46" s="1196"/>
      <c r="AM46" s="1198"/>
      <c r="AN46" s="1198"/>
      <c r="AO46" s="1196"/>
      <c r="AP46" s="1196"/>
      <c r="AQ46" s="1196"/>
      <c r="AR46" s="1196"/>
      <c r="AS46" s="1196"/>
    </row>
    <row r="47" spans="1:51" ht="4.5" customHeight="1" x14ac:dyDescent="0.15">
      <c r="A47" s="1196"/>
      <c r="B47" s="1196"/>
      <c r="C47" s="1196"/>
      <c r="D47" s="1196"/>
      <c r="E47" s="1196"/>
      <c r="F47" s="1196"/>
      <c r="G47" s="1196"/>
      <c r="H47" s="1196"/>
      <c r="I47" s="1196"/>
      <c r="J47" s="1196"/>
      <c r="K47" s="1196"/>
      <c r="L47" s="1198"/>
      <c r="M47" s="1198"/>
      <c r="N47" s="1198"/>
      <c r="O47" s="1196"/>
      <c r="P47" s="1196"/>
      <c r="Q47" s="1196"/>
      <c r="R47" s="1196"/>
      <c r="S47" s="1196"/>
      <c r="T47" s="1196"/>
      <c r="U47" s="1196"/>
      <c r="V47" s="1196"/>
      <c r="W47" s="1196"/>
      <c r="X47" s="1196"/>
      <c r="Y47" s="1196"/>
      <c r="Z47" s="1196"/>
      <c r="AA47" s="1196"/>
      <c r="AB47" s="1196"/>
      <c r="AC47" s="1196"/>
      <c r="AD47" s="1196"/>
      <c r="AE47" s="1196"/>
      <c r="AF47" s="1196"/>
      <c r="AG47" s="1196"/>
      <c r="AH47" s="1196"/>
      <c r="AI47" s="1196"/>
      <c r="AJ47" s="1196"/>
      <c r="AK47" s="1196"/>
      <c r="AL47" s="1196"/>
      <c r="AM47" s="1198"/>
      <c r="AN47" s="1198"/>
      <c r="AO47" s="1196"/>
      <c r="AP47" s="1196"/>
      <c r="AQ47" s="1196"/>
      <c r="AR47" s="1196"/>
      <c r="AS47" s="1196"/>
    </row>
    <row r="48" spans="1:51" ht="16.5" customHeight="1" x14ac:dyDescent="0.15">
      <c r="A48" s="1196"/>
      <c r="B48" s="1196"/>
      <c r="C48" s="1196"/>
      <c r="D48" s="1196"/>
      <c r="E48" s="1196"/>
      <c r="F48" s="1196"/>
      <c r="G48" s="1196"/>
      <c r="H48" s="1196"/>
      <c r="I48" s="1196"/>
      <c r="J48" s="1196"/>
      <c r="L48" s="1348"/>
      <c r="M48" s="1348"/>
      <c r="N48" s="1348"/>
      <c r="AM48" s="1348"/>
      <c r="AN48" s="1348"/>
    </row>
    <row r="49" spans="1:51" ht="16.5" customHeight="1" x14ac:dyDescent="0.15">
      <c r="A49" s="1196"/>
      <c r="B49" s="1196"/>
      <c r="C49" s="1196"/>
      <c r="D49" s="1196"/>
      <c r="E49" s="1196"/>
      <c r="F49" s="1196"/>
      <c r="G49" s="1196"/>
      <c r="H49" s="1196"/>
      <c r="I49" s="1196"/>
      <c r="J49" s="1196"/>
      <c r="L49" s="1348"/>
      <c r="M49" s="1348"/>
      <c r="N49" s="1348"/>
      <c r="AM49" s="1348"/>
      <c r="AN49" s="1348"/>
    </row>
    <row r="50" spans="1:51" ht="16.5" customHeight="1" x14ac:dyDescent="0.15">
      <c r="A50" s="1196"/>
      <c r="B50" s="1196"/>
      <c r="C50" s="1196"/>
      <c r="D50" s="1196"/>
      <c r="E50" s="1196"/>
      <c r="F50" s="1196"/>
      <c r="G50" s="1196"/>
      <c r="H50" s="1196"/>
      <c r="I50" s="1196"/>
      <c r="J50" s="1196"/>
      <c r="L50" s="1348"/>
      <c r="M50" s="1348"/>
      <c r="N50" s="1348"/>
      <c r="AM50" s="1348"/>
      <c r="AN50" s="1348"/>
    </row>
    <row r="51" spans="1:51" ht="16.5" customHeight="1" x14ac:dyDescent="0.15">
      <c r="A51" s="1196"/>
      <c r="B51" s="1196"/>
      <c r="C51" s="1196"/>
      <c r="D51" s="1196"/>
      <c r="E51" s="1196"/>
      <c r="F51" s="1196"/>
      <c r="G51" s="1196"/>
      <c r="H51" s="1196"/>
      <c r="I51" s="1196"/>
      <c r="J51" s="1196"/>
      <c r="L51" s="1348"/>
      <c r="M51" s="1348"/>
      <c r="N51" s="1348"/>
      <c r="AM51" s="1348"/>
      <c r="AN51" s="1348"/>
    </row>
    <row r="52" spans="1:51" ht="16.5" customHeight="1" x14ac:dyDescent="0.15">
      <c r="A52" s="1196"/>
      <c r="B52" s="1196"/>
      <c r="C52" s="1196"/>
      <c r="D52" s="1196"/>
      <c r="E52" s="1196"/>
      <c r="F52" s="1196"/>
      <c r="G52" s="1196"/>
      <c r="H52" s="1196"/>
      <c r="I52" s="1196"/>
      <c r="J52" s="1196"/>
      <c r="L52" s="1348"/>
      <c r="M52" s="1348"/>
      <c r="N52" s="1348"/>
      <c r="AM52" s="1348"/>
      <c r="AN52" s="1348"/>
    </row>
    <row r="53" spans="1:51" ht="16.5" customHeight="1" x14ac:dyDescent="0.15">
      <c r="A53" s="1196"/>
      <c r="B53" s="1196"/>
      <c r="C53" s="1196"/>
      <c r="D53" s="1196"/>
      <c r="E53" s="1196"/>
      <c r="F53" s="1196"/>
      <c r="G53" s="1196"/>
      <c r="H53" s="1196"/>
      <c r="I53" s="1196"/>
      <c r="J53" s="1196"/>
      <c r="L53" s="1348"/>
      <c r="M53" s="1348"/>
      <c r="N53" s="1348"/>
      <c r="AM53" s="1348"/>
      <c r="AN53" s="1348"/>
    </row>
    <row r="54" spans="1:51" ht="16.5" customHeight="1" x14ac:dyDescent="0.15">
      <c r="A54" s="1196"/>
      <c r="B54" s="1196"/>
      <c r="C54" s="1196"/>
      <c r="D54" s="1196"/>
      <c r="E54" s="1196"/>
      <c r="F54" s="1196"/>
      <c r="G54" s="1196"/>
      <c r="H54" s="1196"/>
      <c r="I54" s="1196"/>
      <c r="J54" s="1196"/>
      <c r="L54" s="1348"/>
      <c r="M54" s="1348"/>
      <c r="N54" s="1348"/>
      <c r="AM54" s="1348"/>
      <c r="AN54" s="1348"/>
    </row>
    <row r="55" spans="1:51" ht="16.5" customHeight="1" x14ac:dyDescent="0.15">
      <c r="A55" s="1196"/>
      <c r="B55" s="1196"/>
      <c r="C55" s="1196"/>
      <c r="D55" s="1196"/>
      <c r="E55" s="1196"/>
      <c r="F55" s="1196"/>
      <c r="G55" s="1196"/>
      <c r="H55" s="1196"/>
      <c r="I55" s="1196"/>
      <c r="J55" s="1196"/>
      <c r="L55" s="1348"/>
      <c r="M55" s="1348"/>
      <c r="N55" s="1348"/>
      <c r="AM55" s="1348"/>
      <c r="AN55" s="1348"/>
    </row>
    <row r="56" spans="1:51" ht="16.5" customHeight="1" x14ac:dyDescent="0.15">
      <c r="A56" s="1196"/>
      <c r="B56" s="1196"/>
      <c r="C56" s="1196"/>
      <c r="D56" s="1196"/>
      <c r="E56" s="1196"/>
      <c r="F56" s="1196"/>
      <c r="G56" s="1196"/>
      <c r="H56" s="1196"/>
      <c r="I56" s="1196"/>
      <c r="J56" s="1196"/>
      <c r="L56" s="1348"/>
      <c r="M56" s="1348"/>
      <c r="N56" s="1348"/>
      <c r="AM56" s="1348"/>
      <c r="AN56" s="1348"/>
    </row>
    <row r="57" spans="1:51" ht="16.5" customHeight="1" x14ac:dyDescent="0.15">
      <c r="A57" s="1196"/>
      <c r="B57" s="1196"/>
      <c r="C57" s="1196"/>
      <c r="D57" s="1196"/>
      <c r="E57" s="1196"/>
      <c r="F57" s="1196"/>
      <c r="G57" s="1196"/>
      <c r="H57" s="1196"/>
      <c r="I57" s="1196"/>
      <c r="J57" s="1196"/>
      <c r="K57" s="1196"/>
      <c r="L57" s="1196"/>
      <c r="M57" s="1196"/>
      <c r="N57" s="1196"/>
      <c r="O57" s="1196"/>
      <c r="P57" s="1196"/>
      <c r="Q57" s="1196"/>
      <c r="R57" s="1196"/>
      <c r="S57" s="1196"/>
      <c r="T57" s="1196"/>
      <c r="U57" s="1196"/>
      <c r="V57" s="1196"/>
      <c r="W57" s="1196"/>
      <c r="X57" s="1196"/>
      <c r="Y57" s="1196"/>
      <c r="Z57" s="1196"/>
      <c r="AA57" s="1196"/>
      <c r="AB57" s="1196"/>
      <c r="AC57" s="1196"/>
      <c r="AD57" s="1196"/>
      <c r="AE57" s="1196"/>
      <c r="AF57" s="1196"/>
      <c r="AG57" s="1196"/>
      <c r="AH57" s="1196"/>
      <c r="AI57" s="1196"/>
      <c r="AJ57" s="1196"/>
      <c r="AK57" s="1196"/>
      <c r="AL57" s="1196"/>
      <c r="AM57" s="1196"/>
      <c r="AN57" s="1196"/>
      <c r="AO57" s="1196"/>
      <c r="AP57" s="1196"/>
      <c r="AQ57" s="1196"/>
      <c r="AR57" s="1196"/>
      <c r="AS57" s="1196"/>
      <c r="AX57" s="1189"/>
      <c r="AY57" s="1348"/>
    </row>
    <row r="58" spans="1:51" ht="19.5" customHeight="1" x14ac:dyDescent="0.15">
      <c r="A58" s="1196"/>
      <c r="B58" s="1252"/>
      <c r="C58" s="1252"/>
      <c r="D58" s="1213"/>
      <c r="E58" s="1213"/>
      <c r="F58" s="1213"/>
      <c r="G58" s="1213"/>
      <c r="H58" s="1213"/>
      <c r="I58" s="1213"/>
      <c r="J58" s="1213"/>
      <c r="K58" s="1213"/>
      <c r="L58" s="1213"/>
      <c r="M58" s="1213"/>
      <c r="N58" s="1213"/>
      <c r="O58" s="1213"/>
      <c r="P58" s="1213"/>
      <c r="Q58" s="1213"/>
      <c r="R58" s="1213"/>
      <c r="S58" s="1213"/>
      <c r="T58" s="1213"/>
      <c r="U58" s="1213"/>
      <c r="V58" s="1213"/>
      <c r="W58" s="1213"/>
      <c r="X58" s="1213"/>
      <c r="Y58" s="1213"/>
      <c r="Z58" s="1213"/>
      <c r="AA58" s="1213"/>
      <c r="AB58" s="1213"/>
      <c r="AC58" s="1213"/>
      <c r="AD58" s="1213"/>
      <c r="AE58" s="1213"/>
      <c r="AF58" s="1213"/>
      <c r="AG58" s="1213"/>
      <c r="AH58" s="1213"/>
      <c r="AI58" s="1213"/>
      <c r="AJ58" s="1213"/>
      <c r="AK58" s="1213"/>
      <c r="AL58" s="1213"/>
      <c r="AM58" s="1213"/>
      <c r="AN58" s="1213"/>
      <c r="AO58" s="1213"/>
      <c r="AP58" s="1213"/>
      <c r="AQ58" s="1213"/>
      <c r="AR58" s="1213"/>
      <c r="AS58" s="1213"/>
      <c r="AT58" s="1196"/>
      <c r="AX58" s="1189"/>
      <c r="AY58" s="1348"/>
    </row>
    <row r="59" spans="1:51" ht="19.5" customHeight="1" x14ac:dyDescent="0.15">
      <c r="A59" s="1196"/>
      <c r="B59" s="1252"/>
      <c r="C59" s="1252"/>
      <c r="D59" s="1213"/>
      <c r="E59" s="1213"/>
      <c r="F59" s="1213"/>
      <c r="G59" s="1213"/>
      <c r="H59" s="1213"/>
      <c r="I59" s="1213"/>
      <c r="J59" s="1213"/>
      <c r="K59" s="1213"/>
      <c r="L59" s="1213"/>
      <c r="M59" s="1213"/>
      <c r="N59" s="1213"/>
      <c r="O59" s="1213"/>
      <c r="P59" s="1213"/>
      <c r="Q59" s="1213"/>
      <c r="R59" s="1213"/>
      <c r="S59" s="1213"/>
      <c r="T59" s="1213"/>
      <c r="U59" s="1213"/>
      <c r="V59" s="1213"/>
      <c r="W59" s="1213"/>
      <c r="X59" s="1213"/>
      <c r="Y59" s="1213"/>
      <c r="Z59" s="1213"/>
      <c r="AA59" s="1213"/>
      <c r="AB59" s="1213"/>
      <c r="AC59" s="1213"/>
      <c r="AD59" s="1213"/>
      <c r="AE59" s="1213"/>
      <c r="AF59" s="1213"/>
      <c r="AG59" s="1213"/>
      <c r="AH59" s="1213"/>
      <c r="AI59" s="1213"/>
      <c r="AJ59" s="1213"/>
      <c r="AK59" s="1213"/>
      <c r="AL59" s="1213"/>
      <c r="AM59" s="1213"/>
      <c r="AN59" s="1213"/>
      <c r="AO59" s="1213"/>
      <c r="AP59" s="1213"/>
      <c r="AQ59" s="1213"/>
      <c r="AR59" s="1213"/>
      <c r="AS59" s="1213"/>
      <c r="AT59" s="1196"/>
      <c r="AX59" s="1189"/>
      <c r="AY59" s="1348"/>
    </row>
    <row r="60" spans="1:51" ht="19.5" customHeight="1" x14ac:dyDescent="0.15">
      <c r="A60" s="1196"/>
      <c r="B60" s="1252"/>
      <c r="C60" s="1252"/>
      <c r="D60" s="1213"/>
      <c r="E60" s="1213"/>
      <c r="F60" s="1213"/>
      <c r="G60" s="1213"/>
      <c r="H60" s="1213"/>
      <c r="I60" s="1213"/>
      <c r="J60" s="1213"/>
      <c r="K60" s="1213"/>
      <c r="L60" s="1213"/>
      <c r="M60" s="1213"/>
      <c r="N60" s="1213"/>
      <c r="O60" s="1213"/>
      <c r="P60" s="1213"/>
      <c r="Q60" s="1213"/>
      <c r="R60" s="1213"/>
      <c r="S60" s="1213"/>
      <c r="T60" s="1213"/>
      <c r="U60" s="1213"/>
      <c r="V60" s="1213"/>
      <c r="W60" s="1213"/>
      <c r="X60" s="1213"/>
      <c r="Y60" s="1213"/>
      <c r="Z60" s="1213"/>
      <c r="AA60" s="1213"/>
      <c r="AB60" s="1213"/>
      <c r="AC60" s="1213"/>
      <c r="AD60" s="1213"/>
      <c r="AE60" s="1213"/>
      <c r="AF60" s="1213"/>
      <c r="AG60" s="1213"/>
      <c r="AH60" s="1213"/>
      <c r="AI60" s="1213"/>
      <c r="AJ60" s="1213"/>
      <c r="AK60" s="1213"/>
      <c r="AL60" s="1213"/>
      <c r="AM60" s="1213"/>
      <c r="AN60" s="1213"/>
      <c r="AO60" s="1213"/>
      <c r="AP60" s="1213"/>
      <c r="AQ60" s="1213"/>
      <c r="AR60" s="1213"/>
      <c r="AS60" s="1213"/>
      <c r="AT60" s="1196"/>
      <c r="AX60" s="1189"/>
      <c r="AY60" s="1348"/>
    </row>
    <row r="61" spans="1:51" ht="6" customHeight="1" x14ac:dyDescent="0.15">
      <c r="A61" s="1196"/>
      <c r="B61" s="1196"/>
      <c r="C61" s="1253"/>
      <c r="D61" s="1253"/>
      <c r="E61" s="1254"/>
      <c r="F61" s="1254"/>
      <c r="G61" s="1254"/>
      <c r="H61" s="1254"/>
      <c r="I61" s="1254"/>
      <c r="J61" s="1254"/>
      <c r="K61" s="1254"/>
      <c r="L61" s="1254"/>
      <c r="M61" s="1254"/>
      <c r="N61" s="1254"/>
      <c r="O61" s="1254"/>
      <c r="P61" s="1254"/>
      <c r="Q61" s="1254"/>
      <c r="R61" s="1254"/>
      <c r="S61" s="1254"/>
      <c r="T61" s="1254"/>
      <c r="U61" s="1254"/>
      <c r="V61" s="1254"/>
      <c r="W61" s="1213"/>
      <c r="X61" s="1213"/>
      <c r="Y61" s="1253"/>
      <c r="Z61" s="1253"/>
      <c r="AA61" s="1254"/>
      <c r="AB61" s="1254"/>
      <c r="AC61" s="1254"/>
      <c r="AD61" s="1254"/>
      <c r="AE61" s="1254"/>
      <c r="AF61" s="1254"/>
      <c r="AG61" s="1254"/>
      <c r="AH61" s="1254"/>
      <c r="AI61" s="1254"/>
      <c r="AJ61" s="1254"/>
      <c r="AK61" s="1254"/>
      <c r="AL61" s="1254"/>
      <c r="AM61" s="1254"/>
      <c r="AN61" s="1254"/>
      <c r="AO61" s="1254"/>
      <c r="AP61" s="1254"/>
      <c r="AQ61" s="1254"/>
      <c r="AR61" s="1254"/>
      <c r="AS61" s="1255"/>
      <c r="AT61" s="1196"/>
    </row>
    <row r="62" spans="1:51" ht="16.5" customHeight="1" x14ac:dyDescent="0.15">
      <c r="A62" s="2712" t="s">
        <v>468</v>
      </c>
      <c r="B62" s="2712"/>
      <c r="C62" s="2712"/>
      <c r="D62" s="2712"/>
      <c r="E62" s="2712"/>
      <c r="F62" s="2712"/>
      <c r="G62" s="2712"/>
      <c r="H62" s="2712"/>
      <c r="I62" s="2712"/>
      <c r="J62" s="2712"/>
      <c r="K62" s="2712"/>
      <c r="L62" s="2712"/>
      <c r="M62" s="2712"/>
      <c r="N62" s="2712"/>
      <c r="O62" s="2712"/>
      <c r="P62" s="2712"/>
      <c r="Q62" s="2712"/>
      <c r="R62" s="2712"/>
      <c r="S62" s="2712"/>
      <c r="T62" s="2712"/>
      <c r="U62" s="2712"/>
      <c r="V62" s="2712"/>
      <c r="W62" s="2712"/>
      <c r="X62" s="2712"/>
      <c r="Y62" s="2712"/>
      <c r="Z62" s="2712"/>
      <c r="AA62" s="2712"/>
      <c r="AB62" s="2712"/>
      <c r="AC62" s="2712"/>
      <c r="AD62" s="2712"/>
      <c r="AE62" s="2712"/>
      <c r="AF62" s="2712"/>
      <c r="AG62" s="2712"/>
      <c r="AH62" s="2712"/>
      <c r="AI62" s="2712"/>
      <c r="AJ62" s="2712"/>
      <c r="AK62" s="2712"/>
      <c r="AL62" s="2712"/>
      <c r="AM62" s="2712"/>
      <c r="AN62" s="2712"/>
      <c r="AO62" s="2712"/>
      <c r="AP62" s="2712"/>
      <c r="AQ62" s="2712"/>
      <c r="AR62" s="2712"/>
      <c r="AS62" s="2712"/>
    </row>
    <row r="63" spans="1:51" ht="16.5" customHeight="1" x14ac:dyDescent="0.15">
      <c r="B63" s="1196" t="s">
        <v>467</v>
      </c>
      <c r="C63" s="1196"/>
      <c r="D63" s="1196"/>
      <c r="E63" s="1196"/>
      <c r="F63" s="1196"/>
      <c r="G63" s="1196"/>
      <c r="H63" s="1196"/>
      <c r="I63" s="1196"/>
      <c r="J63" s="1196"/>
      <c r="K63" s="1196"/>
      <c r="L63" s="1196"/>
      <c r="M63" s="1196"/>
      <c r="N63" s="1196"/>
      <c r="O63" s="1196"/>
      <c r="P63" s="1196"/>
      <c r="Q63" s="1196"/>
      <c r="R63" s="1196"/>
      <c r="S63" s="1196"/>
      <c r="T63" s="1196"/>
      <c r="U63" s="1196"/>
      <c r="V63" s="1196"/>
      <c r="W63" s="1196"/>
      <c r="X63" s="1196"/>
      <c r="Y63" s="1196"/>
      <c r="Z63" s="1196"/>
      <c r="AA63" s="1196"/>
      <c r="AB63" s="1196"/>
      <c r="AC63" s="1196"/>
      <c r="AD63" s="1196"/>
      <c r="AE63" s="1196"/>
      <c r="AF63" s="1196"/>
      <c r="AG63" s="1196"/>
      <c r="AH63" s="1196"/>
      <c r="AI63" s="1196"/>
      <c r="AJ63" s="1196"/>
      <c r="AK63" s="1196"/>
      <c r="AL63" s="1196"/>
      <c r="AM63" s="1196"/>
      <c r="AN63" s="1196"/>
      <c r="AO63" s="1196"/>
      <c r="AP63" s="1196"/>
      <c r="AQ63" s="1196"/>
      <c r="AR63" s="1196"/>
      <c r="AS63" s="1196"/>
    </row>
    <row r="64" spans="1:51" ht="3" customHeight="1" x14ac:dyDescent="0.15">
      <c r="A64" s="1196"/>
      <c r="B64" s="1196"/>
      <c r="C64" s="1196"/>
      <c r="D64" s="1196"/>
      <c r="E64" s="1196"/>
      <c r="F64" s="1196"/>
      <c r="G64" s="1196"/>
      <c r="H64" s="1196"/>
      <c r="I64" s="1196"/>
      <c r="J64" s="1196"/>
      <c r="K64" s="1196"/>
      <c r="L64" s="1196"/>
      <c r="M64" s="1196"/>
      <c r="N64" s="1196"/>
      <c r="O64" s="1196"/>
      <c r="P64" s="1196"/>
      <c r="Q64" s="1196"/>
      <c r="R64" s="1196"/>
      <c r="S64" s="1196"/>
      <c r="T64" s="1196"/>
      <c r="U64" s="1196"/>
      <c r="V64" s="1196"/>
      <c r="W64" s="1196"/>
      <c r="X64" s="1196"/>
      <c r="Y64" s="1196"/>
      <c r="Z64" s="1196"/>
      <c r="AA64" s="1196"/>
      <c r="AB64" s="1196"/>
      <c r="AC64" s="1196"/>
      <c r="AD64" s="1196"/>
      <c r="AE64" s="1196"/>
      <c r="AF64" s="1196"/>
      <c r="AG64" s="1196"/>
      <c r="AH64" s="1196"/>
      <c r="AI64" s="1196"/>
      <c r="AJ64" s="1196"/>
      <c r="AK64" s="1196"/>
      <c r="AL64" s="1196"/>
      <c r="AM64" s="1196"/>
      <c r="AN64" s="1196"/>
      <c r="AO64" s="1196"/>
      <c r="AP64" s="1196"/>
      <c r="AQ64" s="1196"/>
      <c r="AR64" s="1196"/>
      <c r="AS64" s="1196"/>
      <c r="AX64" s="1189"/>
    </row>
    <row r="65" spans="1:50" ht="3" customHeight="1" x14ac:dyDescent="0.15">
      <c r="A65" s="1196"/>
      <c r="B65" s="1196"/>
      <c r="C65" s="1196"/>
      <c r="D65" s="1196"/>
      <c r="E65" s="1196"/>
      <c r="F65" s="1196"/>
      <c r="G65" s="1196"/>
      <c r="H65" s="1196"/>
      <c r="I65" s="1196"/>
      <c r="J65" s="1196"/>
      <c r="K65" s="1196"/>
      <c r="L65" s="1196"/>
      <c r="M65" s="1196"/>
      <c r="N65" s="1196"/>
      <c r="O65" s="1196"/>
      <c r="P65" s="1196"/>
      <c r="Q65" s="1196"/>
      <c r="R65" s="1196"/>
      <c r="S65" s="1196"/>
      <c r="T65" s="1196"/>
      <c r="U65" s="1196"/>
      <c r="V65" s="1196"/>
      <c r="W65" s="1196"/>
      <c r="X65" s="1196"/>
      <c r="Y65" s="1196"/>
      <c r="Z65" s="1196"/>
      <c r="AA65" s="1196"/>
      <c r="AB65" s="1196"/>
      <c r="AC65" s="1196"/>
      <c r="AD65" s="1196"/>
      <c r="AE65" s="1196"/>
      <c r="AF65" s="1196"/>
      <c r="AG65" s="1196"/>
      <c r="AH65" s="1196"/>
      <c r="AI65" s="1196"/>
      <c r="AJ65" s="1196"/>
      <c r="AK65" s="1196"/>
      <c r="AL65" s="1196"/>
      <c r="AM65" s="1196"/>
      <c r="AN65" s="1196"/>
      <c r="AO65" s="1196"/>
      <c r="AP65" s="1196"/>
      <c r="AQ65" s="1196"/>
      <c r="AR65" s="1196"/>
      <c r="AS65" s="1196"/>
      <c r="AX65" s="1189"/>
    </row>
    <row r="66" spans="1:50" ht="16.5" customHeight="1" x14ac:dyDescent="0.15">
      <c r="B66" s="1196" t="s">
        <v>466</v>
      </c>
      <c r="C66" s="1196"/>
      <c r="D66" s="1196"/>
      <c r="E66" s="1196"/>
      <c r="F66" s="1196"/>
      <c r="G66" s="1196"/>
      <c r="H66" s="1196"/>
      <c r="I66" s="1196"/>
      <c r="J66" s="1196"/>
      <c r="K66" s="1196"/>
      <c r="L66" s="1196"/>
      <c r="M66" s="1196"/>
      <c r="N66" s="1196"/>
      <c r="O66" s="1196"/>
      <c r="P66" s="1196"/>
      <c r="Q66" s="1196"/>
      <c r="R66" s="1196"/>
      <c r="S66" s="1196"/>
      <c r="T66" s="1196"/>
      <c r="U66" s="1196"/>
      <c r="V66" s="1196"/>
      <c r="W66" s="1196"/>
      <c r="X66" s="1196"/>
      <c r="Y66" s="1196"/>
      <c r="Z66" s="1196"/>
      <c r="AA66" s="1196"/>
      <c r="AB66" s="1196"/>
      <c r="AC66" s="1196"/>
      <c r="AD66" s="1196"/>
      <c r="AE66" s="1196"/>
      <c r="AF66" s="1196"/>
      <c r="AG66" s="1196"/>
      <c r="AH66" s="1196"/>
      <c r="AI66" s="1196"/>
      <c r="AJ66" s="1196"/>
      <c r="AK66" s="1196"/>
      <c r="AL66" s="1196"/>
      <c r="AM66" s="1196"/>
      <c r="AN66" s="1196"/>
      <c r="AO66" s="1196"/>
      <c r="AP66" s="1196"/>
      <c r="AQ66" s="1196"/>
      <c r="AR66" s="1196"/>
      <c r="AS66" s="1196"/>
      <c r="AX66" s="1189"/>
    </row>
    <row r="67" spans="1:50" ht="16.5" customHeight="1" x14ac:dyDescent="0.15">
      <c r="D67" s="1189" t="s">
        <v>465</v>
      </c>
      <c r="L67" s="1344"/>
      <c r="M67" s="1348" t="s">
        <v>75</v>
      </c>
      <c r="N67" s="1191"/>
      <c r="O67" s="2794" t="str">
        <f>IF('＜入力不要＞報告書'!N66="","",IF('＜入力不要＞報告書'!N66="","",'＜入力不要＞報告書'!N66))</f>
        <v/>
      </c>
      <c r="P67" s="2794"/>
      <c r="Q67" s="2794"/>
      <c r="R67" s="1348" t="s">
        <v>37</v>
      </c>
      <c r="T67" s="1348" t="s">
        <v>74</v>
      </c>
      <c r="V67" s="2794" t="str">
        <f>IF('＜入力不要＞報告書'!U66="","",IF('＜入力不要＞報告書'!U66="","",'＜入力不要＞報告書'!U66))</f>
        <v/>
      </c>
      <c r="W67" s="2794"/>
      <c r="X67" s="2794"/>
      <c r="Y67" s="1189" t="s">
        <v>37</v>
      </c>
      <c r="AU67" s="1348"/>
      <c r="AV67" s="1348"/>
      <c r="AW67" s="1348"/>
    </row>
    <row r="68" spans="1:50" ht="16.5" customHeight="1" x14ac:dyDescent="0.15">
      <c r="D68" s="1189" t="s">
        <v>464</v>
      </c>
      <c r="M68" s="2795" t="str">
        <f>'＜入力不要＞報告書'!$L$67</f>
        <v/>
      </c>
      <c r="N68" s="2795"/>
      <c r="O68" s="2795"/>
      <c r="P68" s="2795"/>
      <c r="Q68" s="2795"/>
      <c r="R68" s="2795"/>
      <c r="S68" s="2795"/>
      <c r="T68" s="1344" t="s">
        <v>71</v>
      </c>
      <c r="V68" s="1344"/>
      <c r="AM68" s="1191"/>
      <c r="AN68" s="1191"/>
      <c r="AU68" s="1348"/>
      <c r="AV68" s="1348"/>
      <c r="AW68" s="1348"/>
    </row>
    <row r="69" spans="1:50" ht="16.5" customHeight="1" x14ac:dyDescent="0.15">
      <c r="D69" s="1189" t="s">
        <v>463</v>
      </c>
      <c r="M69" s="2795" t="str">
        <f>'＜入力不要＞報告書'!$L$68</f>
        <v/>
      </c>
      <c r="N69" s="2795"/>
      <c r="O69" s="2795"/>
      <c r="P69" s="2795"/>
      <c r="Q69" s="2795"/>
      <c r="R69" s="2795"/>
      <c r="S69" s="2795"/>
      <c r="T69" s="1344" t="s">
        <v>71</v>
      </c>
      <c r="V69" s="1344"/>
      <c r="Z69" s="1344"/>
      <c r="AA69" s="1344"/>
      <c r="AP69" s="1196"/>
      <c r="AQ69" s="1196"/>
      <c r="AR69" s="1196"/>
      <c r="AS69" s="1196"/>
      <c r="AU69" s="1348"/>
      <c r="AV69" s="1348"/>
      <c r="AW69" s="1348"/>
    </row>
    <row r="70" spans="1:50" ht="3" customHeight="1" x14ac:dyDescent="0.15">
      <c r="B70" s="1196"/>
      <c r="C70" s="1196"/>
      <c r="D70" s="1196"/>
      <c r="E70" s="1196"/>
      <c r="F70" s="1196"/>
      <c r="G70" s="1196"/>
      <c r="H70" s="1196"/>
      <c r="I70" s="1196"/>
      <c r="J70" s="1196"/>
      <c r="K70" s="1196"/>
      <c r="L70" s="1196"/>
      <c r="M70" s="1196"/>
      <c r="N70" s="1196"/>
      <c r="O70" s="1196"/>
      <c r="P70" s="1196"/>
      <c r="Q70" s="1347"/>
      <c r="R70" s="1347"/>
      <c r="S70" s="1347"/>
      <c r="T70" s="1347"/>
      <c r="U70" s="1347"/>
      <c r="V70" s="1347"/>
      <c r="W70" s="1347"/>
      <c r="X70" s="1347"/>
      <c r="Y70" s="1347"/>
      <c r="Z70" s="1196"/>
      <c r="AA70" s="1196"/>
      <c r="AB70" s="1196"/>
      <c r="AC70" s="1196"/>
      <c r="AD70" s="1199"/>
      <c r="AE70" s="1199"/>
      <c r="AF70" s="1196"/>
      <c r="AG70" s="1196"/>
      <c r="AH70" s="1196"/>
      <c r="AI70" s="1196"/>
      <c r="AJ70" s="1196"/>
      <c r="AK70" s="1196"/>
      <c r="AL70" s="1196"/>
      <c r="AM70" s="1196"/>
      <c r="AN70" s="1196"/>
      <c r="AO70" s="1196"/>
      <c r="AP70" s="1196"/>
      <c r="AQ70" s="1196"/>
      <c r="AR70" s="1196"/>
      <c r="AS70" s="1196"/>
    </row>
    <row r="71" spans="1:50" ht="3" customHeight="1" x14ac:dyDescent="0.15">
      <c r="A71" s="1196"/>
      <c r="B71" s="1196"/>
      <c r="C71" s="1196"/>
      <c r="D71" s="1196"/>
      <c r="E71" s="1196"/>
      <c r="F71" s="1196"/>
      <c r="G71" s="1196"/>
      <c r="H71" s="1196"/>
      <c r="I71" s="1196"/>
      <c r="J71" s="1196"/>
      <c r="K71" s="1199"/>
      <c r="L71" s="1196"/>
      <c r="M71" s="1196"/>
      <c r="N71" s="1196"/>
      <c r="O71" s="1196"/>
      <c r="P71" s="1196"/>
      <c r="Q71" s="1196"/>
      <c r="R71" s="1199"/>
      <c r="S71" s="1199"/>
      <c r="T71" s="1196"/>
      <c r="U71" s="1196"/>
      <c r="V71" s="1196"/>
      <c r="W71" s="1196"/>
      <c r="X71" s="1196"/>
      <c r="Y71" s="1196"/>
      <c r="Z71" s="1196"/>
      <c r="AA71" s="1196"/>
      <c r="AB71" s="1196"/>
      <c r="AC71" s="1196"/>
      <c r="AD71" s="1347"/>
      <c r="AE71" s="1347"/>
      <c r="AF71" s="1196"/>
      <c r="AG71" s="1196"/>
      <c r="AH71" s="1196"/>
      <c r="AI71" s="1196"/>
      <c r="AJ71" s="1196"/>
      <c r="AK71" s="1196"/>
      <c r="AL71" s="1196"/>
      <c r="AM71" s="1196"/>
      <c r="AN71" s="1196"/>
      <c r="AO71" s="1196"/>
      <c r="AP71" s="1196"/>
      <c r="AQ71" s="1199"/>
      <c r="AR71" s="1199"/>
      <c r="AS71" s="1199"/>
    </row>
    <row r="72" spans="1:50" ht="16.5" customHeight="1" x14ac:dyDescent="0.15">
      <c r="B72" s="1196" t="s">
        <v>462</v>
      </c>
      <c r="C72" s="1196"/>
      <c r="D72" s="1196"/>
      <c r="E72" s="1196"/>
      <c r="F72" s="1196"/>
      <c r="G72" s="1196"/>
      <c r="H72" s="1196"/>
      <c r="I72" s="1196"/>
      <c r="J72" s="1196"/>
      <c r="K72" s="1196"/>
      <c r="L72" s="1196"/>
      <c r="M72" s="1196"/>
      <c r="N72" s="1196"/>
      <c r="O72" s="1196"/>
      <c r="P72" s="1196"/>
      <c r="Q72" s="1196"/>
      <c r="R72" s="1196"/>
      <c r="S72" s="1196"/>
      <c r="T72" s="1196"/>
      <c r="U72" s="1196"/>
      <c r="V72" s="1196"/>
      <c r="W72" s="1196"/>
      <c r="X72" s="1196"/>
      <c r="Y72" s="1196"/>
      <c r="Z72" s="1196"/>
      <c r="AA72" s="1196"/>
      <c r="AB72" s="1196"/>
      <c r="AC72" s="1196"/>
      <c r="AD72" s="1196"/>
      <c r="AE72" s="1196"/>
      <c r="AF72" s="1196"/>
      <c r="AG72" s="1196"/>
      <c r="AH72" s="1196"/>
      <c r="AI72" s="1196"/>
      <c r="AJ72" s="1196"/>
      <c r="AK72" s="1196"/>
      <c r="AL72" s="1196"/>
      <c r="AM72" s="1196"/>
      <c r="AN72" s="1196"/>
      <c r="AO72" s="1196"/>
      <c r="AP72" s="1196"/>
      <c r="AQ72" s="1196"/>
      <c r="AR72" s="1196"/>
      <c r="AS72" s="1196"/>
    </row>
    <row r="73" spans="1:50" ht="16.5" customHeight="1" x14ac:dyDescent="0.15">
      <c r="D73" s="1189" t="s">
        <v>461</v>
      </c>
      <c r="S73" s="1344"/>
      <c r="T73" s="2733">
        <f>IF('＜入力不要＞報告書'!T72="","",IF('＜入力不要＞報告書'!T72="","",'＜入力不要＞報告書'!T72))</f>
        <v>0</v>
      </c>
      <c r="U73" s="2733"/>
      <c r="V73" s="2734">
        <f>IF('＜入力不要＞報告書'!V72="","",'＜入力不要＞報告書'!V72)</f>
        <v>0</v>
      </c>
      <c r="W73" s="2734"/>
      <c r="X73" s="1344" t="s">
        <v>405</v>
      </c>
      <c r="Y73" s="2793">
        <f>IF('＜入力不要＞報告書'!Y72="","",IF('＜入力不要＞報告書'!Y72="","",'＜入力不要＞報告書'!Y72))</f>
        <v>0</v>
      </c>
      <c r="Z73" s="2793"/>
      <c r="AA73" s="1344" t="s">
        <v>0</v>
      </c>
      <c r="AB73" s="2793">
        <f>IF('＜入力不要＞報告書'!AB72="","",IF('＜入力不要＞報告書'!AB72="","",'＜入力不要＞報告書'!AB72))</f>
        <v>0</v>
      </c>
      <c r="AC73" s="2793"/>
      <c r="AD73" s="1344" t="s">
        <v>449</v>
      </c>
      <c r="AF73" s="1344"/>
      <c r="AG73" s="1191" t="s">
        <v>46</v>
      </c>
      <c r="AH73" s="2740" t="str">
        <f>IF('＜入力不要＞報告書'!AH72="","",IF('＜入力不要＞報告書'!AH72="","",'＜入力不要＞報告書'!AH72))</f>
        <v/>
      </c>
      <c r="AI73" s="2740"/>
      <c r="AJ73" s="2740"/>
      <c r="AK73" s="2740"/>
      <c r="AL73" s="2740"/>
      <c r="AM73" s="2740"/>
      <c r="AN73" s="2740"/>
      <c r="AO73" s="2740"/>
      <c r="AP73" s="2740"/>
      <c r="AQ73" s="2740"/>
      <c r="AR73" s="2740"/>
      <c r="AS73" s="1189" t="s">
        <v>432</v>
      </c>
    </row>
    <row r="74" spans="1:50" ht="16.5" customHeight="1" x14ac:dyDescent="0.15">
      <c r="D74" s="1189" t="s">
        <v>460</v>
      </c>
      <c r="K74" s="1191"/>
      <c r="P74" s="1191"/>
      <c r="Q74" s="1249" t="str">
        <f>IF('＜入力不要＞報告書'!Q73="","",IF('＜入力不要＞報告書'!Q73="","",'＜入力不要＞報告書'!Q73))</f>
        <v/>
      </c>
      <c r="R74" s="1189" t="s">
        <v>3269</v>
      </c>
      <c r="W74" s="1248" t="str">
        <f>IF('＜入力不要＞報告書'!W73="","",IF('＜入力不要＞報告書'!W73="","",'＜入力不要＞報告書'!W73))</f>
        <v/>
      </c>
      <c r="X74" s="1189" t="s">
        <v>457</v>
      </c>
      <c r="AF74" s="1344" t="s">
        <v>456</v>
      </c>
      <c r="AG74" s="2792" t="str">
        <f>IF('＜入力不要＞報告書'!AG73="","",IF('＜入力不要＞報告書'!AG73="","",'＜入力不要＞報告書'!AG73))</f>
        <v/>
      </c>
      <c r="AH74" s="2792"/>
      <c r="AI74" s="2792"/>
      <c r="AJ74" s="2792"/>
      <c r="AK74" s="2792"/>
      <c r="AL74" s="2792"/>
      <c r="AM74" s="2792"/>
      <c r="AN74" s="2792"/>
      <c r="AO74" s="2792"/>
      <c r="AP74" s="2792"/>
      <c r="AQ74" s="2792"/>
      <c r="AR74" s="2792"/>
      <c r="AS74" s="2792"/>
      <c r="AT74" s="1344" t="s">
        <v>455</v>
      </c>
    </row>
    <row r="75" spans="1:50" ht="16.5" customHeight="1" x14ac:dyDescent="0.15">
      <c r="D75" s="1189" t="s">
        <v>459</v>
      </c>
      <c r="S75" s="1344"/>
      <c r="T75" s="2733">
        <f>IF('＜入力不要＞報告書'!T74="","",IF('＜入力不要＞報告書'!T74="","",'＜入力不要＞報告書'!T74))</f>
        <v>0</v>
      </c>
      <c r="U75" s="2733"/>
      <c r="V75" s="2734">
        <f>IF('＜入力不要＞報告書'!V74="","",IF('＜入力不要＞報告書'!V74="","",'＜入力不要＞報告書'!V74))</f>
        <v>0</v>
      </c>
      <c r="W75" s="2734"/>
      <c r="X75" s="1344" t="s">
        <v>405</v>
      </c>
      <c r="Y75" s="2793">
        <f>IF('＜入力不要＞報告書'!Y74="","",IF('＜入力不要＞報告書'!Y74="","",'＜入力不要＞報告書'!Y74))</f>
        <v>0</v>
      </c>
      <c r="Z75" s="2793"/>
      <c r="AA75" s="1344" t="s">
        <v>0</v>
      </c>
      <c r="AB75" s="2793">
        <f>IF('＜入力不要＞報告書'!AB74="","",IF('＜入力不要＞報告書'!AB74="","",'＜入力不要＞報告書'!AB74))</f>
        <v>0</v>
      </c>
      <c r="AC75" s="2793"/>
      <c r="AD75" s="1344" t="s">
        <v>449</v>
      </c>
      <c r="AF75" s="1344"/>
      <c r="AG75" s="1191" t="s">
        <v>46</v>
      </c>
      <c r="AH75" s="2740" t="str">
        <f>IF('＜入力不要＞報告書'!AH74="","",IF('＜入力不要＞報告書'!AH74="","",'＜入力不要＞報告書'!AH74))</f>
        <v/>
      </c>
      <c r="AI75" s="2740"/>
      <c r="AJ75" s="2740"/>
      <c r="AK75" s="2740"/>
      <c r="AL75" s="2740"/>
      <c r="AM75" s="2740"/>
      <c r="AN75" s="2740"/>
      <c r="AO75" s="2740"/>
      <c r="AP75" s="2740"/>
      <c r="AQ75" s="2740"/>
      <c r="AR75" s="2740"/>
      <c r="AS75" s="1189" t="s">
        <v>432</v>
      </c>
    </row>
    <row r="76" spans="1:50" ht="16.5" customHeight="1" x14ac:dyDescent="0.15">
      <c r="D76" s="1189" t="s">
        <v>458</v>
      </c>
      <c r="P76" s="1191"/>
      <c r="Q76" s="1249" t="str">
        <f>IF('＜入力不要＞報告書'!Q75="","",IF('＜入力不要＞報告書'!Q75="","",'＜入力不要＞報告書'!Q75))</f>
        <v/>
      </c>
      <c r="R76" s="1189" t="s">
        <v>3269</v>
      </c>
      <c r="V76" s="1227"/>
      <c r="W76" s="1248" t="str">
        <f>IF('＜入力不要＞報告書'!W75="","",IF('＜入力不要＞報告書'!W75="","",'＜入力不要＞報告書'!W75))</f>
        <v/>
      </c>
      <c r="X76" s="1189" t="s">
        <v>457</v>
      </c>
      <c r="AF76" s="1344" t="s">
        <v>456</v>
      </c>
      <c r="AG76" s="2792" t="str">
        <f>IF('＜入力不要＞報告書'!AG75="","",IF('＜入力不要＞報告書'!AG75="","",'＜入力不要＞報告書'!AG75))</f>
        <v/>
      </c>
      <c r="AH76" s="2792"/>
      <c r="AI76" s="2792"/>
      <c r="AJ76" s="2792"/>
      <c r="AK76" s="2792"/>
      <c r="AL76" s="2792"/>
      <c r="AM76" s="2792"/>
      <c r="AN76" s="2792"/>
      <c r="AO76" s="2792"/>
      <c r="AP76" s="2792"/>
      <c r="AQ76" s="2792"/>
      <c r="AR76" s="2792"/>
      <c r="AS76" s="2792"/>
      <c r="AT76" s="1344" t="s">
        <v>455</v>
      </c>
    </row>
    <row r="77" spans="1:50" ht="3" customHeight="1" x14ac:dyDescent="0.15">
      <c r="A77" s="1196"/>
      <c r="B77" s="1196"/>
      <c r="C77" s="1196"/>
      <c r="D77" s="1196"/>
      <c r="E77" s="1196"/>
      <c r="F77" s="1196"/>
      <c r="G77" s="1196"/>
      <c r="H77" s="1196"/>
      <c r="I77" s="1196"/>
      <c r="J77" s="1196"/>
      <c r="K77" s="1199"/>
      <c r="L77" s="1196"/>
      <c r="M77" s="1196"/>
      <c r="N77" s="1196"/>
      <c r="O77" s="1196"/>
      <c r="P77" s="1196"/>
      <c r="Q77" s="1196"/>
      <c r="R77" s="1199"/>
      <c r="S77" s="1199"/>
      <c r="T77" s="1196"/>
      <c r="U77" s="1196"/>
      <c r="V77" s="1196"/>
      <c r="W77" s="1196"/>
      <c r="X77" s="1196"/>
      <c r="Y77" s="1196"/>
      <c r="Z77" s="1196"/>
      <c r="AA77" s="1196"/>
      <c r="AB77" s="1196"/>
      <c r="AC77" s="1196"/>
      <c r="AD77" s="1347"/>
      <c r="AE77" s="1347"/>
      <c r="AF77" s="1347"/>
      <c r="AG77" s="1347"/>
      <c r="AH77" s="1347"/>
      <c r="AI77" s="1347"/>
      <c r="AJ77" s="1347"/>
      <c r="AK77" s="1347"/>
      <c r="AL77" s="1347"/>
      <c r="AM77" s="1347"/>
      <c r="AN77" s="1347"/>
      <c r="AO77" s="1347"/>
      <c r="AP77" s="1347"/>
      <c r="AQ77" s="1347"/>
      <c r="AR77" s="1347"/>
      <c r="AS77" s="1347"/>
    </row>
    <row r="78" spans="1:50" ht="3" customHeight="1" x14ac:dyDescent="0.15">
      <c r="A78" s="1196"/>
      <c r="B78" s="1196"/>
      <c r="C78" s="1196"/>
      <c r="D78" s="1196"/>
      <c r="E78" s="1196"/>
      <c r="F78" s="1196"/>
      <c r="G78" s="1196"/>
      <c r="H78" s="1196"/>
      <c r="I78" s="1196"/>
      <c r="J78" s="1196"/>
      <c r="K78" s="1199"/>
      <c r="L78" s="1196"/>
      <c r="M78" s="1196"/>
      <c r="N78" s="1196"/>
      <c r="O78" s="1196"/>
      <c r="P78" s="1196"/>
      <c r="Q78" s="1196"/>
      <c r="R78" s="1199"/>
      <c r="S78" s="1199"/>
      <c r="T78" s="1196"/>
      <c r="U78" s="1196"/>
      <c r="V78" s="1196"/>
      <c r="W78" s="1196"/>
      <c r="X78" s="1196"/>
      <c r="Y78" s="1196"/>
      <c r="Z78" s="1196"/>
      <c r="AA78" s="1196"/>
      <c r="AB78" s="1196"/>
      <c r="AC78" s="1196"/>
      <c r="AD78" s="1347"/>
      <c r="AE78" s="1347"/>
      <c r="AF78" s="1347"/>
      <c r="AG78" s="1347"/>
      <c r="AH78" s="1347"/>
      <c r="AI78" s="1347"/>
      <c r="AJ78" s="1347"/>
      <c r="AK78" s="1347"/>
      <c r="AL78" s="1347"/>
      <c r="AM78" s="1347"/>
      <c r="AN78" s="1347"/>
      <c r="AO78" s="1347"/>
      <c r="AP78" s="1347"/>
      <c r="AQ78" s="1347"/>
      <c r="AR78" s="1347"/>
      <c r="AS78" s="1347"/>
    </row>
    <row r="79" spans="1:50" ht="16.5" customHeight="1" x14ac:dyDescent="0.15">
      <c r="B79" s="1196" t="s">
        <v>454</v>
      </c>
      <c r="C79" s="1196"/>
      <c r="D79" s="1196"/>
      <c r="E79" s="1196"/>
      <c r="F79" s="1196"/>
      <c r="G79" s="1196"/>
      <c r="H79" s="1196"/>
      <c r="I79" s="1196"/>
      <c r="J79" s="1196"/>
      <c r="K79" s="1196"/>
      <c r="L79" s="1196"/>
      <c r="M79" s="1196"/>
      <c r="N79" s="1196"/>
      <c r="O79" s="1196"/>
      <c r="P79" s="1196"/>
      <c r="Q79" s="1196"/>
      <c r="R79" s="1196"/>
      <c r="S79" s="1196"/>
      <c r="T79" s="1196"/>
      <c r="U79" s="1196"/>
      <c r="V79" s="1196"/>
      <c r="W79" s="1196"/>
      <c r="X79" s="1196"/>
      <c r="Y79" s="1196"/>
      <c r="Z79" s="1196"/>
      <c r="AA79" s="1196"/>
      <c r="AB79" s="1196"/>
      <c r="AC79" s="1196"/>
      <c r="AD79" s="1196"/>
      <c r="AE79" s="1196"/>
      <c r="AF79" s="1196"/>
      <c r="AG79" s="1196"/>
      <c r="AH79" s="1196"/>
      <c r="AI79" s="1196"/>
      <c r="AJ79" s="1196"/>
      <c r="AK79" s="1196"/>
      <c r="AL79" s="1196"/>
      <c r="AM79" s="1196"/>
      <c r="AN79" s="1196"/>
      <c r="AO79" s="1196"/>
      <c r="AP79" s="1196"/>
      <c r="AQ79" s="1196"/>
      <c r="AR79" s="1196"/>
      <c r="AS79" s="1196"/>
    </row>
    <row r="80" spans="1:50" ht="16.5" customHeight="1" x14ac:dyDescent="0.15">
      <c r="D80" s="1189" t="s">
        <v>453</v>
      </c>
      <c r="M80" s="1344"/>
      <c r="R80" s="2738" t="str">
        <f>IF('＜入力不要＞報告書'!R79="","",IF('＜入力不要＞報告書'!R79="","",'＜入力不要＞報告書'!R79))</f>
        <v/>
      </c>
      <c r="S80" s="2738"/>
      <c r="T80" s="2734">
        <f>IF('＜入力不要＞報告書'!T79="","",IF('＜入力不要＞報告書'!T79="","",'＜入力不要＞報告書'!T79))</f>
        <v>0</v>
      </c>
      <c r="U80" s="2734"/>
      <c r="V80" s="1344" t="s">
        <v>405</v>
      </c>
      <c r="W80" s="2793">
        <f>IF('＜入力不要＞報告書'!W79="","",IF('＜入力不要＞報告書'!W79="","",'＜入力不要＞報告書'!W79))</f>
        <v>0</v>
      </c>
      <c r="X80" s="2793"/>
      <c r="Y80" s="1344" t="s">
        <v>0</v>
      </c>
      <c r="Z80" s="2793">
        <f>IF('＜入力不要＞報告書'!Z79="","",IF('＜入力不要＞報告書'!Z79="","",'＜入力不要＞報告書'!Z79))</f>
        <v>0</v>
      </c>
      <c r="AA80" s="2793"/>
      <c r="AB80" s="1344" t="s">
        <v>449</v>
      </c>
      <c r="AC80" s="1189" t="s">
        <v>452</v>
      </c>
      <c r="AX80" s="1189"/>
    </row>
    <row r="81" spans="1:51" ht="16.5" customHeight="1" x14ac:dyDescent="0.15">
      <c r="D81" s="1189" t="s">
        <v>451</v>
      </c>
      <c r="N81" s="1249" t="str">
        <f>IF('＜入力不要＞報告書'!N80="","",IF('＜入力不要＞報告書'!N80="","",'＜入力不要＞報告書'!N80))</f>
        <v/>
      </c>
      <c r="O81" s="1189" t="s">
        <v>450</v>
      </c>
      <c r="R81" s="2733">
        <f>IF('＜入力不要＞報告書'!R80="","",IF('＜入力不要＞報告書'!R80="","",'＜入力不要＞報告書'!R80))</f>
        <v>0</v>
      </c>
      <c r="S81" s="2733"/>
      <c r="T81" s="2734">
        <f>IF('＜入力不要＞報告書'!T80="","",IF('＜入力不要＞報告書'!T80="","",'＜入力不要＞報告書'!T80))</f>
        <v>0</v>
      </c>
      <c r="U81" s="2734"/>
      <c r="V81" s="1344" t="s">
        <v>405</v>
      </c>
      <c r="W81" s="2793">
        <f>IF('＜入力不要＞報告書'!W80="","",IF('＜入力不要＞報告書'!W80="","",'＜入力不要＞報告書'!W80))</f>
        <v>0</v>
      </c>
      <c r="X81" s="2793"/>
      <c r="Y81" s="1344" t="s">
        <v>0</v>
      </c>
      <c r="Z81" s="2793">
        <f>IF('＜入力不要＞報告書'!Z80="","",IF('＜入力不要＞報告書'!Z80="","",'＜入力不要＞報告書'!Z80))</f>
        <v>0</v>
      </c>
      <c r="AA81" s="2793"/>
      <c r="AB81" s="1344" t="s">
        <v>449</v>
      </c>
      <c r="AC81" s="1189" t="s">
        <v>448</v>
      </c>
      <c r="AF81" s="1344"/>
      <c r="AG81" s="1249" t="str">
        <f>IF('＜入力不要＞報告書'!AG80="","",IF('＜入力不要＞報告書'!AG80="","",'＜入力不要＞報告書'!AG80))</f>
        <v/>
      </c>
      <c r="AH81" s="1189" t="s">
        <v>303</v>
      </c>
      <c r="AU81" s="1348"/>
      <c r="AX81" s="1189"/>
    </row>
    <row r="82" spans="1:51" ht="16.5" customHeight="1" x14ac:dyDescent="0.15">
      <c r="D82" s="1196" t="s">
        <v>447</v>
      </c>
      <c r="E82" s="1196"/>
      <c r="F82" s="1196"/>
      <c r="G82" s="1196"/>
      <c r="H82" s="1196"/>
      <c r="I82" s="1196"/>
      <c r="J82" s="1196"/>
      <c r="K82" s="1196"/>
      <c r="L82" s="1196"/>
      <c r="M82" s="1196"/>
      <c r="N82" s="1196"/>
      <c r="O82" s="1196"/>
      <c r="P82" s="1196"/>
      <c r="R82" s="1196"/>
      <c r="S82" s="1191"/>
      <c r="T82" s="1196"/>
      <c r="U82" s="1191"/>
      <c r="V82" s="1249" t="str">
        <f>IF('＜入力不要＞報告書'!V81="","",IF('＜入力不要＞報告書'!V81="","",'＜入力不要＞報告書'!V81))</f>
        <v/>
      </c>
      <c r="W82" s="1196" t="s">
        <v>25</v>
      </c>
      <c r="Z82" s="1249" t="str">
        <f>IF('＜入力不要＞報告書'!Z81="","",IF('＜入力不要＞報告書'!Z81="","",'＜入力不要＞報告書'!Z81))</f>
        <v/>
      </c>
      <c r="AA82" s="1196" t="s">
        <v>304</v>
      </c>
      <c r="AB82" s="1191"/>
      <c r="AE82" s="1196"/>
      <c r="AF82" s="1196"/>
      <c r="AG82" s="1196"/>
      <c r="AH82" s="1191"/>
      <c r="AI82" s="1196"/>
      <c r="AJ82" s="1196"/>
      <c r="AK82" s="1196"/>
      <c r="AL82" s="1196"/>
      <c r="AM82" s="1196"/>
      <c r="AN82" s="1196"/>
      <c r="AO82" s="1196"/>
      <c r="AP82" s="1196"/>
      <c r="AQ82" s="1196"/>
      <c r="AR82" s="1196"/>
      <c r="AS82" s="1196"/>
      <c r="AX82" s="1189"/>
      <c r="AY82" s="1348"/>
    </row>
    <row r="83" spans="1:51" ht="3" customHeight="1" x14ac:dyDescent="0.15">
      <c r="A83" s="1196"/>
      <c r="B83" s="1196"/>
      <c r="C83" s="1196"/>
      <c r="D83" s="1196"/>
      <c r="E83" s="1196"/>
      <c r="F83" s="1196"/>
      <c r="G83" s="1196"/>
      <c r="H83" s="1196"/>
      <c r="I83" s="1196"/>
      <c r="J83" s="1196"/>
      <c r="K83" s="1196"/>
      <c r="L83" s="1196"/>
      <c r="M83" s="1196"/>
      <c r="N83" s="1196"/>
      <c r="O83" s="1196"/>
      <c r="P83" s="1196"/>
      <c r="Q83" s="1196"/>
      <c r="R83" s="1199"/>
      <c r="S83" s="1199"/>
      <c r="T83" s="1196"/>
      <c r="U83" s="1196"/>
      <c r="V83" s="1196"/>
      <c r="W83" s="1196"/>
      <c r="X83" s="1196"/>
      <c r="Y83" s="1199"/>
      <c r="Z83" s="1199"/>
      <c r="AA83" s="1196"/>
      <c r="AB83" s="1196"/>
      <c r="AC83" s="1196"/>
      <c r="AD83" s="1196"/>
      <c r="AE83" s="1196"/>
      <c r="AF83" s="1196"/>
      <c r="AG83" s="1196"/>
      <c r="AH83" s="1196"/>
      <c r="AI83" s="1196"/>
      <c r="AJ83" s="1196"/>
      <c r="AK83" s="1196"/>
      <c r="AL83" s="1196"/>
      <c r="AM83" s="1196"/>
      <c r="AN83" s="1196"/>
      <c r="AO83" s="1196"/>
      <c r="AP83" s="1196"/>
      <c r="AQ83" s="1196"/>
      <c r="AR83" s="1196"/>
      <c r="AS83" s="1196"/>
    </row>
    <row r="84" spans="1:51" ht="3" customHeight="1" x14ac:dyDescent="0.15">
      <c r="A84" s="1196"/>
      <c r="B84" s="1196"/>
      <c r="C84" s="1196"/>
      <c r="D84" s="1196"/>
      <c r="E84" s="1196"/>
      <c r="F84" s="1196"/>
      <c r="G84" s="1196"/>
      <c r="H84" s="1196"/>
      <c r="I84" s="1196"/>
      <c r="J84" s="1196"/>
      <c r="K84" s="1196"/>
      <c r="L84" s="1196"/>
      <c r="M84" s="1196"/>
      <c r="N84" s="1196"/>
      <c r="O84" s="1196"/>
      <c r="P84" s="1196"/>
      <c r="Q84" s="1196"/>
      <c r="R84" s="1199"/>
      <c r="S84" s="1199"/>
      <c r="T84" s="1196"/>
      <c r="U84" s="1196"/>
      <c r="V84" s="1196"/>
      <c r="W84" s="1196"/>
      <c r="X84" s="1196"/>
      <c r="Y84" s="1199"/>
      <c r="Z84" s="1199"/>
      <c r="AA84" s="1196"/>
      <c r="AB84" s="1196"/>
      <c r="AC84" s="1196"/>
      <c r="AD84" s="1196"/>
      <c r="AE84" s="1196"/>
      <c r="AF84" s="1196"/>
      <c r="AG84" s="1196"/>
      <c r="AH84" s="1196"/>
      <c r="AI84" s="1196"/>
      <c r="AJ84" s="1196"/>
      <c r="AK84" s="1196"/>
      <c r="AL84" s="1196"/>
      <c r="AM84" s="1196"/>
      <c r="AN84" s="1196"/>
      <c r="AO84" s="1196"/>
      <c r="AP84" s="1196"/>
      <c r="AQ84" s="1196"/>
      <c r="AR84" s="1196"/>
      <c r="AS84" s="1196"/>
    </row>
    <row r="85" spans="1:51" ht="16.5" customHeight="1" x14ac:dyDescent="0.15">
      <c r="B85" s="1196" t="s">
        <v>446</v>
      </c>
      <c r="C85" s="1196"/>
      <c r="D85" s="1196"/>
      <c r="E85" s="1196"/>
      <c r="F85" s="1196"/>
      <c r="G85" s="1196"/>
      <c r="H85" s="1196"/>
      <c r="I85" s="1196"/>
      <c r="J85" s="1196"/>
      <c r="L85" s="1196"/>
      <c r="M85" s="1196"/>
      <c r="N85" s="1196"/>
      <c r="O85" s="1196"/>
      <c r="P85" s="1196"/>
      <c r="Q85" s="1196"/>
      <c r="R85" s="1196"/>
      <c r="S85" s="1196"/>
      <c r="T85" s="1196"/>
      <c r="U85" s="1196"/>
      <c r="V85" s="1196"/>
      <c r="W85" s="1196"/>
      <c r="X85" s="1196"/>
      <c r="Y85" s="1196"/>
      <c r="Z85" s="1196"/>
      <c r="AA85" s="1196"/>
      <c r="AB85" s="1196"/>
      <c r="AC85" s="1196"/>
      <c r="AD85" s="1196"/>
      <c r="AE85" s="1196"/>
      <c r="AF85" s="1196"/>
      <c r="AG85" s="1196"/>
      <c r="AH85" s="1196"/>
      <c r="AI85" s="1196"/>
      <c r="AJ85" s="1196"/>
      <c r="AK85" s="1196"/>
      <c r="AL85" s="1196"/>
      <c r="AM85" s="1196"/>
      <c r="AN85" s="1196"/>
      <c r="AO85" s="1196"/>
      <c r="AP85" s="1196"/>
      <c r="AQ85" s="1196"/>
      <c r="AR85" s="1196"/>
      <c r="AS85" s="1196"/>
    </row>
    <row r="86" spans="1:51" ht="16.5" customHeight="1" x14ac:dyDescent="0.15">
      <c r="C86" s="1189" t="s">
        <v>445</v>
      </c>
    </row>
    <row r="87" spans="1:51" ht="16.5" customHeight="1" x14ac:dyDescent="0.15">
      <c r="D87" s="1189" t="s">
        <v>442</v>
      </c>
      <c r="M87" s="1191"/>
      <c r="O87" s="1191" t="s">
        <v>289</v>
      </c>
      <c r="P87" s="2740" t="str">
        <f>IF('＜入力不要＞報告書'!P86="","",IF('＜入力不要＞報告書'!P86="","",'＜入力不要＞報告書'!P86))</f>
        <v/>
      </c>
      <c r="Q87" s="2740"/>
      <c r="R87" s="1189" t="s">
        <v>441</v>
      </c>
      <c r="V87" s="1346"/>
      <c r="Y87" s="1191" t="s">
        <v>289</v>
      </c>
      <c r="Z87" s="2792" t="str">
        <f>IF('＜入力不要＞報告書'!Z86="","",IF('＜入力不要＞報告書'!Z86="","",'＜入力不要＞報告書'!Z86))</f>
        <v/>
      </c>
      <c r="AA87" s="2792"/>
      <c r="AB87" s="2792"/>
      <c r="AC87" s="2792"/>
      <c r="AD87" s="2792"/>
      <c r="AE87" s="2792"/>
      <c r="AF87" s="2792"/>
      <c r="AG87" s="2792"/>
      <c r="AH87" s="1348" t="s">
        <v>440</v>
      </c>
      <c r="AL87" s="1191" t="s">
        <v>433</v>
      </c>
      <c r="AM87" s="2740" t="str">
        <f>IF('＜入力不要＞報告書'!AM86="","",IF('＜入力不要＞報告書'!AM86="","",'＜入力不要＞報告書'!AM86))</f>
        <v/>
      </c>
      <c r="AN87" s="2740"/>
      <c r="AO87" s="2740"/>
      <c r="AP87" s="2740"/>
      <c r="AQ87" s="2740"/>
      <c r="AR87" s="2740"/>
      <c r="AS87" s="1189" t="s">
        <v>432</v>
      </c>
    </row>
    <row r="88" spans="1:51" ht="16.5" customHeight="1" x14ac:dyDescent="0.15">
      <c r="O88" s="1189" t="s">
        <v>439</v>
      </c>
      <c r="AG88" s="1346"/>
      <c r="AL88" s="1191" t="s">
        <v>433</v>
      </c>
      <c r="AM88" s="2740" t="str">
        <f>IF('＜入力不要＞報告書'!AM87="","",IF('＜入力不要＞報告書'!AM87="","",'＜入力不要＞報告書'!AM87))</f>
        <v/>
      </c>
      <c r="AN88" s="2740"/>
      <c r="AO88" s="2740"/>
      <c r="AP88" s="2740"/>
      <c r="AQ88" s="2740"/>
      <c r="AR88" s="2740"/>
      <c r="AS88" s="1189" t="s">
        <v>432</v>
      </c>
    </row>
    <row r="89" spans="1:51" ht="16.5" customHeight="1" x14ac:dyDescent="0.15">
      <c r="D89" s="1189" t="s">
        <v>438</v>
      </c>
      <c r="J89" s="1191"/>
      <c r="L89" s="1346"/>
      <c r="M89" s="1191"/>
      <c r="O89" s="2796" t="str">
        <f>IF('＜入力不要＞報告書'!O88="","",IF('＜入力不要＞報告書'!O88="","",'＜入力不要＞報告書'!O88))</f>
        <v/>
      </c>
      <c r="P89" s="2796"/>
      <c r="Q89" s="2796"/>
      <c r="R89" s="2796"/>
      <c r="S89" s="2796"/>
      <c r="T89" s="2796"/>
      <c r="U89" s="2796"/>
      <c r="V89" s="2796"/>
      <c r="W89" s="2796"/>
      <c r="X89" s="2796"/>
      <c r="Y89" s="2796"/>
      <c r="Z89" s="2796"/>
      <c r="AA89" s="2796"/>
      <c r="AB89" s="2796"/>
      <c r="AC89" s="2796"/>
      <c r="AD89" s="2796"/>
      <c r="AE89" s="2796"/>
      <c r="AF89" s="2796"/>
      <c r="AG89" s="2796"/>
      <c r="AH89" s="2796"/>
      <c r="AI89" s="2796"/>
      <c r="AJ89" s="2796"/>
      <c r="AK89" s="2796"/>
      <c r="AL89" s="2796"/>
      <c r="AM89" s="2796"/>
      <c r="AN89" s="2796"/>
      <c r="AO89" s="2796"/>
      <c r="AP89" s="2796"/>
      <c r="AQ89" s="2796"/>
      <c r="AR89" s="2796"/>
      <c r="AS89" s="2796"/>
    </row>
    <row r="90" spans="1:51" ht="16.5" customHeight="1" x14ac:dyDescent="0.15">
      <c r="D90" s="1189" t="s">
        <v>437</v>
      </c>
      <c r="J90" s="1191"/>
      <c r="L90" s="1346"/>
      <c r="M90" s="1191"/>
      <c r="O90" s="2796" t="str">
        <f>IF('＜入力不要＞報告書'!O89="","",IF('＜入力不要＞報告書'!O89="","",'＜入力不要＞報告書'!O89))</f>
        <v/>
      </c>
      <c r="P90" s="2796"/>
      <c r="Q90" s="2796"/>
      <c r="R90" s="2796"/>
      <c r="S90" s="2796"/>
      <c r="T90" s="2796"/>
      <c r="U90" s="2796"/>
      <c r="V90" s="2796"/>
      <c r="W90" s="2796"/>
      <c r="X90" s="2796"/>
      <c r="Y90" s="2796"/>
      <c r="Z90" s="2796"/>
      <c r="AA90" s="2796"/>
      <c r="AB90" s="2796"/>
      <c r="AC90" s="2796"/>
      <c r="AD90" s="2796"/>
      <c r="AE90" s="2796"/>
      <c r="AF90" s="2796"/>
      <c r="AG90" s="2796"/>
      <c r="AH90" s="2796"/>
      <c r="AI90" s="2796"/>
      <c r="AJ90" s="2796"/>
      <c r="AK90" s="2796"/>
      <c r="AL90" s="2796"/>
      <c r="AM90" s="2796"/>
      <c r="AN90" s="2796"/>
      <c r="AO90" s="2796"/>
      <c r="AP90" s="2796"/>
      <c r="AQ90" s="2796"/>
      <c r="AR90" s="2796"/>
      <c r="AS90" s="2796"/>
    </row>
    <row r="91" spans="1:51" ht="16.5" customHeight="1" x14ac:dyDescent="0.15">
      <c r="D91" s="1189" t="s">
        <v>436</v>
      </c>
      <c r="J91" s="1191"/>
      <c r="L91" s="1346"/>
      <c r="O91" s="2796" t="str">
        <f>IF('＜入力不要＞報告書'!O90="","",IF('＜入力不要＞報告書'!O90="","",'＜入力不要＞報告書'!O90))</f>
        <v/>
      </c>
      <c r="P91" s="2796"/>
      <c r="Q91" s="2796"/>
      <c r="R91" s="2796"/>
      <c r="S91" s="2796"/>
      <c r="T91" s="2796"/>
      <c r="U91" s="2796"/>
      <c r="V91" s="2796"/>
      <c r="W91" s="2796"/>
      <c r="X91" s="2796"/>
      <c r="Y91" s="2796"/>
      <c r="Z91" s="2796"/>
      <c r="AA91" s="2796"/>
      <c r="AB91" s="2796"/>
      <c r="AC91" s="2796"/>
      <c r="AD91" s="2796"/>
      <c r="AE91" s="2796"/>
      <c r="AF91" s="2796"/>
      <c r="AG91" s="2796"/>
      <c r="AH91" s="2796"/>
      <c r="AI91" s="2796"/>
      <c r="AJ91" s="2796"/>
      <c r="AK91" s="2796"/>
      <c r="AL91" s="2796"/>
      <c r="AM91" s="2796"/>
      <c r="AN91" s="2796"/>
      <c r="AO91" s="2796"/>
      <c r="AP91" s="2796"/>
      <c r="AQ91" s="2796"/>
      <c r="AR91" s="2796"/>
      <c r="AS91" s="2796"/>
    </row>
    <row r="92" spans="1:51" ht="16.5" customHeight="1" x14ac:dyDescent="0.15">
      <c r="J92" s="1191"/>
      <c r="L92" s="1191"/>
      <c r="O92" s="1191" t="s">
        <v>289</v>
      </c>
      <c r="P92" s="2740" t="str">
        <f>IF('＜入力不要＞報告書'!P91="","",IF('＜入力不要＞報告書'!P91="","",'＜入力不要＞報告書'!P91))</f>
        <v/>
      </c>
      <c r="Q92" s="2740"/>
      <c r="R92" s="1189" t="s">
        <v>435</v>
      </c>
      <c r="X92" s="1191"/>
      <c r="Y92" s="1191" t="s">
        <v>289</v>
      </c>
      <c r="Z92" s="2792" t="str">
        <f>IF('＜入力不要＞報告書'!Z91="","",IF('＜入力不要＞報告書'!Z91="","",'＜入力不要＞報告書'!Z91))</f>
        <v/>
      </c>
      <c r="AA92" s="2792"/>
      <c r="AB92" s="2792"/>
      <c r="AC92" s="2792"/>
      <c r="AD92" s="2792"/>
      <c r="AE92" s="2792"/>
      <c r="AF92" s="1348" t="s">
        <v>434</v>
      </c>
      <c r="AG92" s="1348"/>
      <c r="AI92" s="1346"/>
      <c r="AL92" s="1191" t="s">
        <v>433</v>
      </c>
      <c r="AM92" s="2740" t="str">
        <f>IF('＜入力不要＞報告書'!AM91="","",IF('＜入力不要＞報告書'!AM91="","",'＜入力不要＞報告書'!AM91))</f>
        <v/>
      </c>
      <c r="AN92" s="2740"/>
      <c r="AO92" s="2740"/>
      <c r="AP92" s="2740"/>
      <c r="AQ92" s="2740"/>
      <c r="AR92" s="2740"/>
      <c r="AS92" s="1189" t="s">
        <v>432</v>
      </c>
    </row>
    <row r="93" spans="1:51" ht="16.5" customHeight="1" x14ac:dyDescent="0.15">
      <c r="D93" s="1189" t="s">
        <v>431</v>
      </c>
      <c r="O93" s="2789" t="str">
        <f>IF('＜入力不要＞報告書'!O92="","",IF('＜入力不要＞報告書'!O92="","",'＜入力不要＞報告書'!O92))</f>
        <v/>
      </c>
      <c r="P93" s="2789"/>
      <c r="Q93" s="2789"/>
      <c r="R93" s="2789"/>
      <c r="S93" s="2789"/>
      <c r="T93" s="1344"/>
      <c r="AK93" s="1191"/>
      <c r="AL93" s="1191"/>
    </row>
    <row r="94" spans="1:51" ht="16.5" customHeight="1" x14ac:dyDescent="0.15">
      <c r="D94" s="1189" t="s">
        <v>430</v>
      </c>
      <c r="L94" s="1346"/>
      <c r="O94" s="2798">
        <f>IF('＜入力不要＞報告書'!O93="","",IF('＜入力不要＞報告書'!O93="","",'＜入力不要＞報告書'!O93))</f>
        <v>0</v>
      </c>
      <c r="P94" s="2798"/>
      <c r="Q94" s="2798"/>
      <c r="R94" s="2798"/>
      <c r="S94" s="2798"/>
      <c r="T94" s="2798"/>
      <c r="U94" s="2798"/>
      <c r="V94" s="2798"/>
      <c r="W94" s="2798"/>
      <c r="X94" s="2798"/>
      <c r="Y94" s="2798"/>
      <c r="Z94" s="2798"/>
      <c r="AA94" s="2798"/>
      <c r="AB94" s="2798"/>
      <c r="AC94" s="2798"/>
      <c r="AD94" s="2798"/>
      <c r="AE94" s="2798"/>
      <c r="AF94" s="2798"/>
      <c r="AG94" s="2798"/>
      <c r="AH94" s="2798"/>
      <c r="AI94" s="2798"/>
      <c r="AJ94" s="2798"/>
      <c r="AK94" s="2798"/>
      <c r="AL94" s="2798"/>
      <c r="AM94" s="2798"/>
      <c r="AN94" s="2798"/>
      <c r="AO94" s="2798"/>
      <c r="AP94" s="2798"/>
      <c r="AQ94" s="2798"/>
      <c r="AR94" s="2798"/>
      <c r="AS94" s="2798"/>
    </row>
    <row r="95" spans="1:51" ht="16.5" customHeight="1" x14ac:dyDescent="0.15">
      <c r="D95" s="1189" t="s">
        <v>429</v>
      </c>
      <c r="L95" s="1344"/>
      <c r="O95" s="2721" t="str">
        <f>IF('＜入力不要＞報告書'!O94="","",IF('＜入力不要＞報告書'!O94="","",'＜入力不要＞報告書'!O94))</f>
        <v/>
      </c>
      <c r="P95" s="2721"/>
      <c r="Q95" s="2721"/>
      <c r="R95" s="2721"/>
      <c r="S95" s="2721"/>
      <c r="T95" s="2721"/>
      <c r="U95" s="2721"/>
      <c r="V95" s="2721"/>
      <c r="W95" s="2721"/>
      <c r="X95" s="1256"/>
      <c r="Y95" s="1256"/>
      <c r="Z95" s="1196"/>
      <c r="AA95" s="1196"/>
      <c r="AB95" s="1198"/>
      <c r="AC95" s="1344"/>
      <c r="AD95" s="1344"/>
      <c r="AE95" s="1344"/>
      <c r="AF95" s="1344"/>
      <c r="AG95" s="1344"/>
      <c r="AH95" s="1344"/>
      <c r="AI95" s="1344"/>
      <c r="AJ95" s="1344"/>
      <c r="AK95" s="1344"/>
      <c r="AL95" s="1344"/>
      <c r="AM95" s="1344"/>
      <c r="AN95" s="1344"/>
      <c r="AO95" s="1344"/>
      <c r="AP95" s="1344"/>
      <c r="AQ95" s="1344"/>
      <c r="AR95" s="1344"/>
      <c r="AS95" s="1344"/>
    </row>
    <row r="96" spans="1:51" ht="16.5" customHeight="1" x14ac:dyDescent="0.15">
      <c r="C96" s="1189" t="s">
        <v>444</v>
      </c>
      <c r="AK96" s="1191"/>
      <c r="AL96" s="1191"/>
    </row>
    <row r="97" spans="3:45" ht="16.5" customHeight="1" x14ac:dyDescent="0.15">
      <c r="D97" s="1189" t="s">
        <v>442</v>
      </c>
      <c r="M97" s="1191"/>
      <c r="O97" s="1191" t="s">
        <v>289</v>
      </c>
      <c r="P97" s="2740" t="str">
        <f>IF('＜入力不要＞報告書'!P96="","",IF('＜入力不要＞報告書'!P96="","",'＜入力不要＞報告書'!P96))</f>
        <v/>
      </c>
      <c r="Q97" s="2740"/>
      <c r="R97" s="1189" t="s">
        <v>441</v>
      </c>
      <c r="V97" s="1346"/>
      <c r="Y97" s="1191" t="s">
        <v>289</v>
      </c>
      <c r="Z97" s="2792" t="str">
        <f>IF('＜入力不要＞報告書'!Z96="","",IF('＜入力不要＞報告書'!Z96="","",'＜入力不要＞報告書'!Z96))</f>
        <v/>
      </c>
      <c r="AA97" s="2792"/>
      <c r="AB97" s="2792"/>
      <c r="AC97" s="2792"/>
      <c r="AD97" s="2792"/>
      <c r="AE97" s="2792"/>
      <c r="AF97" s="2792"/>
      <c r="AG97" s="2792"/>
      <c r="AH97" s="1348" t="s">
        <v>440</v>
      </c>
      <c r="AL97" s="1191" t="s">
        <v>433</v>
      </c>
      <c r="AM97" s="2740" t="str">
        <f>IF('＜入力不要＞報告書'!AM96="","",IF('＜入力不要＞報告書'!AM96="","",'＜入力不要＞報告書'!AM96))</f>
        <v/>
      </c>
      <c r="AN97" s="2740"/>
      <c r="AO97" s="2740"/>
      <c r="AP97" s="2740"/>
      <c r="AQ97" s="2740"/>
      <c r="AR97" s="2740"/>
      <c r="AS97" s="1189" t="s">
        <v>432</v>
      </c>
    </row>
    <row r="98" spans="3:45" ht="16.5" customHeight="1" x14ac:dyDescent="0.15">
      <c r="O98" s="1189" t="s">
        <v>439</v>
      </c>
      <c r="AG98" s="1346"/>
      <c r="AL98" s="1191" t="s">
        <v>433</v>
      </c>
      <c r="AM98" s="2740" t="str">
        <f>IF('＜入力不要＞報告書'!AM97="","",'＜入力不要＞報告書'!AM97)</f>
        <v/>
      </c>
      <c r="AN98" s="2740"/>
      <c r="AO98" s="2740"/>
      <c r="AP98" s="2740"/>
      <c r="AQ98" s="2740"/>
      <c r="AR98" s="2740"/>
      <c r="AS98" s="1189" t="s">
        <v>432</v>
      </c>
    </row>
    <row r="99" spans="3:45" ht="16.5" customHeight="1" x14ac:dyDescent="0.15">
      <c r="D99" s="1189" t="s">
        <v>438</v>
      </c>
      <c r="J99" s="1191"/>
      <c r="L99" s="1346"/>
      <c r="M99" s="1191"/>
      <c r="O99" s="2792" t="str">
        <f>IF('＜入力不要＞報告書'!O98="","",IF('＜入力不要＞報告書'!O98="","",'＜入力不要＞報告書'!O98))</f>
        <v/>
      </c>
      <c r="P99" s="2792"/>
      <c r="Q99" s="2792"/>
      <c r="R99" s="2792"/>
      <c r="S99" s="2792"/>
      <c r="T99" s="2792"/>
      <c r="U99" s="2792"/>
      <c r="V99" s="2792"/>
      <c r="W99" s="2792"/>
      <c r="X99" s="2792"/>
      <c r="Y99" s="2792"/>
      <c r="Z99" s="2792"/>
      <c r="AA99" s="2792"/>
      <c r="AB99" s="2792"/>
      <c r="AC99" s="2792"/>
      <c r="AD99" s="2792"/>
      <c r="AE99" s="2792"/>
      <c r="AF99" s="2792"/>
      <c r="AG99" s="2792"/>
      <c r="AH99" s="2792"/>
      <c r="AI99" s="2792"/>
      <c r="AJ99" s="2792"/>
      <c r="AK99" s="2792"/>
      <c r="AL99" s="2792"/>
      <c r="AM99" s="2792"/>
      <c r="AN99" s="2792"/>
      <c r="AO99" s="2792"/>
      <c r="AP99" s="2792"/>
      <c r="AQ99" s="2792"/>
      <c r="AR99" s="2792"/>
      <c r="AS99" s="2792"/>
    </row>
    <row r="100" spans="3:45" ht="16.5" customHeight="1" x14ac:dyDescent="0.15">
      <c r="D100" s="1189" t="s">
        <v>437</v>
      </c>
      <c r="J100" s="1191"/>
      <c r="L100" s="1346"/>
      <c r="M100" s="1191"/>
      <c r="O100" s="2792" t="str">
        <f>IF('＜入力不要＞報告書'!O99="","",IF('＜入力不要＞報告書'!O99="","",'＜入力不要＞報告書'!O99))</f>
        <v/>
      </c>
      <c r="P100" s="2792"/>
      <c r="Q100" s="2792"/>
      <c r="R100" s="2792"/>
      <c r="S100" s="2792"/>
      <c r="T100" s="2792"/>
      <c r="U100" s="2792"/>
      <c r="V100" s="2792"/>
      <c r="W100" s="2792"/>
      <c r="X100" s="2792"/>
      <c r="Y100" s="2792"/>
      <c r="Z100" s="2792"/>
      <c r="AA100" s="2792"/>
      <c r="AB100" s="2792"/>
      <c r="AC100" s="2792"/>
      <c r="AD100" s="2792"/>
      <c r="AE100" s="2792"/>
      <c r="AF100" s="2792"/>
      <c r="AG100" s="2792"/>
      <c r="AH100" s="2792"/>
      <c r="AI100" s="2792"/>
      <c r="AJ100" s="2792"/>
      <c r="AK100" s="2792"/>
      <c r="AL100" s="2792"/>
      <c r="AM100" s="2792"/>
      <c r="AN100" s="2792"/>
      <c r="AO100" s="2792"/>
      <c r="AP100" s="2792"/>
      <c r="AQ100" s="2792"/>
      <c r="AR100" s="2792"/>
      <c r="AS100" s="2792"/>
    </row>
    <row r="101" spans="3:45" ht="16.5" customHeight="1" x14ac:dyDescent="0.15">
      <c r="D101" s="1189" t="s">
        <v>436</v>
      </c>
      <c r="J101" s="1191"/>
      <c r="L101" s="1346"/>
      <c r="O101" s="2788">
        <f>IF('＜入力不要＞報告書'!O100="","",IF('＜入力不要＞報告書'!O100="","",'＜入力不要＞報告書'!O100))</f>
        <v>0</v>
      </c>
      <c r="P101" s="2788"/>
      <c r="Q101" s="2788"/>
      <c r="R101" s="2788"/>
      <c r="S101" s="2788"/>
      <c r="T101" s="2788"/>
      <c r="U101" s="2788"/>
      <c r="V101" s="2788"/>
      <c r="W101" s="2788"/>
      <c r="X101" s="2788"/>
      <c r="Y101" s="2788"/>
      <c r="Z101" s="2788"/>
      <c r="AA101" s="2788"/>
      <c r="AB101" s="2788"/>
      <c r="AC101" s="2788"/>
      <c r="AD101" s="2788"/>
      <c r="AE101" s="2788"/>
      <c r="AF101" s="2788"/>
      <c r="AG101" s="2788"/>
      <c r="AH101" s="2788"/>
      <c r="AI101" s="2788"/>
      <c r="AJ101" s="2788"/>
      <c r="AK101" s="2788"/>
      <c r="AL101" s="2788"/>
      <c r="AM101" s="2788"/>
      <c r="AN101" s="2788"/>
      <c r="AO101" s="2788"/>
      <c r="AP101" s="2788"/>
      <c r="AQ101" s="2788"/>
      <c r="AR101" s="2788"/>
      <c r="AS101" s="2788"/>
    </row>
    <row r="102" spans="3:45" ht="16.5" customHeight="1" x14ac:dyDescent="0.15">
      <c r="J102" s="1191"/>
      <c r="L102" s="1191"/>
      <c r="O102" s="1191" t="s">
        <v>289</v>
      </c>
      <c r="P102" s="2740" t="str">
        <f>IF('＜入力不要＞報告書'!P101="","",IF('＜入力不要＞報告書'!P101="","",'＜入力不要＞報告書'!P101))</f>
        <v/>
      </c>
      <c r="Q102" s="2740"/>
      <c r="R102" s="1189" t="s">
        <v>435</v>
      </c>
      <c r="X102" s="1191"/>
      <c r="Y102" s="1191" t="s">
        <v>289</v>
      </c>
      <c r="Z102" s="2792" t="str">
        <f>IF('＜入力不要＞報告書'!Z101="","",IF('＜入力不要＞報告書'!Z101="","",'＜入力不要＞報告書'!Z101))</f>
        <v/>
      </c>
      <c r="AA102" s="2792"/>
      <c r="AB102" s="2792"/>
      <c r="AC102" s="2792"/>
      <c r="AD102" s="2792"/>
      <c r="AE102" s="2792"/>
      <c r="AF102" s="1348" t="s">
        <v>434</v>
      </c>
      <c r="AG102" s="1348"/>
      <c r="AI102" s="1346"/>
      <c r="AL102" s="1191" t="s">
        <v>433</v>
      </c>
      <c r="AM102" s="2740" t="str">
        <f>IF('＜入力不要＞報告書'!AM101="","",IF('＜入力不要＞報告書'!AM101="","",'＜入力不要＞報告書'!AM101))</f>
        <v/>
      </c>
      <c r="AN102" s="2740"/>
      <c r="AO102" s="2740"/>
      <c r="AP102" s="2740"/>
      <c r="AQ102" s="2740"/>
      <c r="AR102" s="2740"/>
      <c r="AS102" s="1189" t="s">
        <v>432</v>
      </c>
    </row>
    <row r="103" spans="3:45" ht="16.5" customHeight="1" x14ac:dyDescent="0.15">
      <c r="D103" s="1189" t="s">
        <v>431</v>
      </c>
      <c r="O103" s="2789" t="str">
        <f>IF('＜入力不要＞報告書'!O102="","",IF('＜入力不要＞報告書'!O102="","",'＜入力不要＞報告書'!O102))</f>
        <v/>
      </c>
      <c r="P103" s="2789"/>
      <c r="Q103" s="2789"/>
      <c r="R103" s="2789"/>
      <c r="S103" s="2789"/>
      <c r="T103" s="1344"/>
      <c r="AK103" s="1191"/>
      <c r="AL103" s="1191"/>
    </row>
    <row r="104" spans="3:45" ht="16.5" customHeight="1" x14ac:dyDescent="0.15">
      <c r="D104" s="1189" t="s">
        <v>430</v>
      </c>
      <c r="L104" s="1346"/>
      <c r="O104" s="2792" t="str">
        <f>IF('＜入力不要＞報告書'!O103="","",IF('＜入力不要＞報告書'!O103="","",'＜入力不要＞報告書'!O103))</f>
        <v/>
      </c>
      <c r="P104" s="2792"/>
      <c r="Q104" s="2792"/>
      <c r="R104" s="2792"/>
      <c r="S104" s="2792"/>
      <c r="T104" s="2792"/>
      <c r="U104" s="2792"/>
      <c r="V104" s="2792"/>
      <c r="W104" s="2792"/>
      <c r="X104" s="2792"/>
      <c r="Y104" s="2792"/>
      <c r="Z104" s="2792"/>
      <c r="AA104" s="2792"/>
      <c r="AB104" s="2792"/>
      <c r="AC104" s="2792"/>
      <c r="AD104" s="2792"/>
      <c r="AE104" s="2792"/>
      <c r="AF104" s="2792"/>
      <c r="AG104" s="2792"/>
      <c r="AH104" s="2792"/>
      <c r="AI104" s="2792"/>
      <c r="AJ104" s="2792"/>
      <c r="AK104" s="2792"/>
      <c r="AL104" s="2792"/>
      <c r="AM104" s="2792"/>
      <c r="AN104" s="2792"/>
      <c r="AO104" s="2792"/>
      <c r="AP104" s="2792"/>
      <c r="AQ104" s="2792"/>
      <c r="AR104" s="2792"/>
      <c r="AS104" s="2792"/>
    </row>
    <row r="105" spans="3:45" ht="16.5" customHeight="1" x14ac:dyDescent="0.15">
      <c r="D105" s="1189" t="s">
        <v>429</v>
      </c>
      <c r="L105" s="1344"/>
      <c r="O105" s="2721" t="str">
        <f>IF('＜入力不要＞報告書'!O104="","",IF('＜入力不要＞報告書'!O104="","",'＜入力不要＞報告書'!O104))</f>
        <v/>
      </c>
      <c r="P105" s="2721"/>
      <c r="Q105" s="2721"/>
      <c r="R105" s="2721"/>
      <c r="S105" s="2721"/>
      <c r="T105" s="2721"/>
      <c r="U105" s="2721"/>
      <c r="V105" s="2721"/>
      <c r="W105" s="2721"/>
      <c r="X105" s="1256"/>
      <c r="Y105" s="1256"/>
      <c r="Z105" s="1196"/>
      <c r="AA105" s="1196"/>
      <c r="AB105" s="1198"/>
      <c r="AC105" s="1344"/>
      <c r="AD105" s="1344"/>
      <c r="AE105" s="1344"/>
      <c r="AF105" s="1344"/>
      <c r="AG105" s="1344"/>
      <c r="AH105" s="1344"/>
      <c r="AI105" s="1344"/>
      <c r="AJ105" s="1344"/>
      <c r="AK105" s="1344"/>
      <c r="AL105" s="1344"/>
      <c r="AM105" s="1344"/>
      <c r="AN105" s="1344"/>
      <c r="AO105" s="1344"/>
      <c r="AP105" s="1344"/>
      <c r="AQ105" s="1344"/>
      <c r="AR105" s="1344"/>
      <c r="AS105" s="1344"/>
    </row>
    <row r="106" spans="3:45" ht="16.5" hidden="1" customHeight="1" x14ac:dyDescent="0.15">
      <c r="C106" s="1189" t="s">
        <v>443</v>
      </c>
      <c r="AK106" s="1191"/>
      <c r="AL106" s="1191"/>
    </row>
    <row r="107" spans="3:45" ht="16.5" hidden="1" customHeight="1" x14ac:dyDescent="0.15">
      <c r="D107" s="1189" t="s">
        <v>442</v>
      </c>
      <c r="M107" s="1191"/>
      <c r="O107" s="1191" t="s">
        <v>289</v>
      </c>
      <c r="P107" s="2797" t="str">
        <f>IF('＜入力不要＞報告書'!P106="","",'＜入力不要＞報告書'!P106)</f>
        <v/>
      </c>
      <c r="Q107" s="2797"/>
      <c r="R107" s="1189" t="s">
        <v>441</v>
      </c>
      <c r="V107" s="1346"/>
      <c r="Y107" s="1191" t="s">
        <v>289</v>
      </c>
      <c r="Z107" s="2797" t="str">
        <f>IF('＜入力不要＞報告書'!Z106="","",'＜入力不要＞報告書'!Z106)</f>
        <v/>
      </c>
      <c r="AA107" s="2797"/>
      <c r="AB107" s="2797"/>
      <c r="AC107" s="2797"/>
      <c r="AD107" s="2797"/>
      <c r="AE107" s="2797"/>
      <c r="AF107" s="2797"/>
      <c r="AG107" s="2797"/>
      <c r="AH107" s="1348" t="s">
        <v>440</v>
      </c>
      <c r="AI107" s="1348"/>
      <c r="AL107" s="1191" t="s">
        <v>433</v>
      </c>
      <c r="AM107" s="2797" t="str">
        <f>IF('＜入力不要＞報告書'!AM106="","",'＜入力不要＞報告書'!AM106)</f>
        <v/>
      </c>
      <c r="AN107" s="2797"/>
      <c r="AO107" s="2797"/>
      <c r="AP107" s="2797"/>
      <c r="AQ107" s="2797"/>
      <c r="AR107" s="2797"/>
      <c r="AS107" s="1189" t="s">
        <v>432</v>
      </c>
    </row>
    <row r="108" spans="3:45" ht="16.5" hidden="1" customHeight="1" x14ac:dyDescent="0.15">
      <c r="O108" s="1189" t="s">
        <v>439</v>
      </c>
      <c r="AG108" s="1346"/>
      <c r="AL108" s="1191" t="s">
        <v>433</v>
      </c>
      <c r="AM108" s="2797" t="str">
        <f>IF('＜入力不要＞報告書'!AM107="","",'＜入力不要＞報告書'!AM107)</f>
        <v/>
      </c>
      <c r="AN108" s="2797"/>
      <c r="AO108" s="2797"/>
      <c r="AP108" s="2797"/>
      <c r="AQ108" s="2797"/>
      <c r="AR108" s="2797"/>
      <c r="AS108" s="1189" t="s">
        <v>432</v>
      </c>
    </row>
    <row r="109" spans="3:45" ht="16.5" hidden="1" customHeight="1" x14ac:dyDescent="0.15">
      <c r="D109" s="1189" t="s">
        <v>438</v>
      </c>
      <c r="J109" s="1191"/>
      <c r="L109" s="1346"/>
      <c r="M109" s="1191"/>
      <c r="O109" s="2806" t="str">
        <f>IF('＜入力不要＞報告書'!O108="","",'＜入力不要＞報告書'!O108)</f>
        <v/>
      </c>
      <c r="P109" s="2806"/>
      <c r="Q109" s="2806"/>
      <c r="R109" s="2806"/>
      <c r="S109" s="2806"/>
      <c r="T109" s="2806"/>
      <c r="U109" s="2806"/>
      <c r="V109" s="2806"/>
      <c r="W109" s="2806"/>
      <c r="X109" s="2806"/>
      <c r="Y109" s="2806"/>
      <c r="Z109" s="2806"/>
      <c r="AA109" s="2806"/>
      <c r="AB109" s="2806"/>
      <c r="AC109" s="2806"/>
      <c r="AD109" s="2806"/>
      <c r="AE109" s="2806"/>
      <c r="AF109" s="2806"/>
      <c r="AG109" s="2806"/>
      <c r="AH109" s="2806"/>
      <c r="AI109" s="2806"/>
      <c r="AJ109" s="2806"/>
      <c r="AK109" s="2806"/>
      <c r="AL109" s="2806"/>
      <c r="AM109" s="2806"/>
      <c r="AN109" s="2806"/>
      <c r="AO109" s="2806"/>
      <c r="AP109" s="2806"/>
      <c r="AQ109" s="2806"/>
      <c r="AR109" s="2806"/>
      <c r="AS109" s="2806"/>
    </row>
    <row r="110" spans="3:45" ht="16.5" hidden="1" customHeight="1" x14ac:dyDescent="0.15">
      <c r="D110" s="1189" t="s">
        <v>437</v>
      </c>
      <c r="J110" s="1191"/>
      <c r="L110" s="1346"/>
      <c r="M110" s="1191"/>
      <c r="O110" s="2806" t="str">
        <f>IF('＜入力不要＞報告書'!O109="","",'＜入力不要＞報告書'!O109)</f>
        <v/>
      </c>
      <c r="P110" s="2806"/>
      <c r="Q110" s="2806"/>
      <c r="R110" s="2806"/>
      <c r="S110" s="2806"/>
      <c r="T110" s="2806"/>
      <c r="U110" s="2806"/>
      <c r="V110" s="2806"/>
      <c r="W110" s="2806"/>
      <c r="X110" s="2806"/>
      <c r="Y110" s="2806"/>
      <c r="Z110" s="2806"/>
      <c r="AA110" s="2806"/>
      <c r="AB110" s="2806"/>
      <c r="AC110" s="2806"/>
      <c r="AD110" s="2806"/>
      <c r="AE110" s="2806"/>
      <c r="AF110" s="2806"/>
      <c r="AG110" s="2806"/>
      <c r="AH110" s="2806"/>
      <c r="AI110" s="2806"/>
      <c r="AJ110" s="2806"/>
      <c r="AK110" s="2806"/>
      <c r="AL110" s="2806"/>
      <c r="AM110" s="2806"/>
      <c r="AN110" s="2806"/>
      <c r="AO110" s="2806"/>
      <c r="AP110" s="2806"/>
      <c r="AQ110" s="2806"/>
      <c r="AR110" s="2806"/>
      <c r="AS110" s="2806"/>
    </row>
    <row r="111" spans="3:45" ht="16.5" hidden="1" customHeight="1" x14ac:dyDescent="0.15">
      <c r="D111" s="1189" t="s">
        <v>436</v>
      </c>
      <c r="J111" s="1191"/>
      <c r="L111" s="1346"/>
      <c r="O111" s="2806" t="str">
        <f>IF('＜入力不要＞報告書'!O110="","",'＜入力不要＞報告書'!O110)</f>
        <v/>
      </c>
      <c r="P111" s="2806"/>
      <c r="Q111" s="2806"/>
      <c r="R111" s="2806"/>
      <c r="S111" s="2806"/>
      <c r="T111" s="2806"/>
      <c r="U111" s="2806"/>
      <c r="V111" s="2806"/>
      <c r="W111" s="2806"/>
      <c r="X111" s="2806"/>
      <c r="Y111" s="2806"/>
      <c r="Z111" s="2806"/>
      <c r="AA111" s="2806"/>
      <c r="AB111" s="2806"/>
      <c r="AC111" s="2806"/>
      <c r="AD111" s="2806"/>
      <c r="AE111" s="2806"/>
      <c r="AF111" s="2806"/>
      <c r="AG111" s="2806"/>
      <c r="AH111" s="2806"/>
      <c r="AI111" s="2806"/>
      <c r="AJ111" s="2806"/>
      <c r="AK111" s="2806"/>
      <c r="AL111" s="2806"/>
      <c r="AM111" s="2806"/>
      <c r="AN111" s="2806"/>
      <c r="AO111" s="2806"/>
      <c r="AP111" s="2806"/>
      <c r="AQ111" s="2806"/>
      <c r="AR111" s="2806"/>
      <c r="AS111" s="2806"/>
    </row>
    <row r="112" spans="3:45" ht="16.5" hidden="1" customHeight="1" x14ac:dyDescent="0.15">
      <c r="J112" s="1191"/>
      <c r="L112" s="1191"/>
      <c r="O112" s="1191" t="s">
        <v>289</v>
      </c>
      <c r="P112" s="2797" t="str">
        <f>IF('＜入力不要＞報告書'!P111="","",'＜入力不要＞報告書'!P111)</f>
        <v/>
      </c>
      <c r="Q112" s="2797"/>
      <c r="R112" s="1189" t="s">
        <v>435</v>
      </c>
      <c r="X112" s="1191"/>
      <c r="Y112" s="1191" t="s">
        <v>289</v>
      </c>
      <c r="Z112" s="2797" t="str">
        <f>IF('＜入力不要＞報告書'!Z111="","",'＜入力不要＞報告書'!Z111)</f>
        <v/>
      </c>
      <c r="AA112" s="2797"/>
      <c r="AB112" s="2797"/>
      <c r="AC112" s="2797"/>
      <c r="AD112" s="2797"/>
      <c r="AE112" s="2797"/>
      <c r="AF112" s="1348" t="s">
        <v>434</v>
      </c>
      <c r="AG112" s="1348"/>
      <c r="AI112" s="1346"/>
      <c r="AL112" s="1191" t="s">
        <v>433</v>
      </c>
      <c r="AM112" s="2797" t="str">
        <f>IF('＜入力不要＞報告書'!AM111="","",'＜入力不要＞報告書'!AM111)</f>
        <v/>
      </c>
      <c r="AN112" s="2797"/>
      <c r="AO112" s="2797"/>
      <c r="AP112" s="2797"/>
      <c r="AQ112" s="2797"/>
      <c r="AR112" s="2797"/>
      <c r="AS112" s="1189" t="s">
        <v>432</v>
      </c>
    </row>
    <row r="113" spans="1:51" ht="16.5" hidden="1" customHeight="1" x14ac:dyDescent="0.15">
      <c r="D113" s="1189" t="s">
        <v>431</v>
      </c>
      <c r="O113" s="2807" t="str">
        <f>IF('＜入力不要＞報告書'!O112="","",'＜入力不要＞報告書'!O112)</f>
        <v/>
      </c>
      <c r="P113" s="2807"/>
      <c r="Q113" s="2807"/>
      <c r="R113" s="2807"/>
      <c r="S113" s="2807"/>
      <c r="T113" s="1344"/>
      <c r="AK113" s="1191"/>
      <c r="AL113" s="1191"/>
    </row>
    <row r="114" spans="1:51" ht="16.5" hidden="1" customHeight="1" x14ac:dyDescent="0.15">
      <c r="D114" s="1189" t="s">
        <v>430</v>
      </c>
      <c r="L114" s="1346"/>
      <c r="O114" s="2806" t="str">
        <f>IF('＜入力不要＞報告書'!O113="","",'＜入力不要＞報告書'!O113)</f>
        <v/>
      </c>
      <c r="P114" s="2806"/>
      <c r="Q114" s="2806"/>
      <c r="R114" s="2806"/>
      <c r="S114" s="2806"/>
      <c r="T114" s="2806"/>
      <c r="U114" s="2806"/>
      <c r="V114" s="2806"/>
      <c r="W114" s="2806"/>
      <c r="X114" s="2806"/>
      <c r="Y114" s="2806"/>
      <c r="Z114" s="2806"/>
      <c r="AA114" s="2806"/>
      <c r="AB114" s="2806"/>
      <c r="AC114" s="2806"/>
      <c r="AD114" s="2806"/>
      <c r="AE114" s="2806"/>
      <c r="AF114" s="2806"/>
      <c r="AG114" s="2806"/>
      <c r="AH114" s="2806"/>
      <c r="AI114" s="2806"/>
      <c r="AJ114" s="2806"/>
      <c r="AK114" s="2806"/>
      <c r="AL114" s="2806"/>
      <c r="AM114" s="2806"/>
      <c r="AN114" s="2806"/>
      <c r="AO114" s="2806"/>
      <c r="AP114" s="2806"/>
      <c r="AQ114" s="2806"/>
      <c r="AR114" s="2806"/>
      <c r="AS114" s="2806"/>
    </row>
    <row r="115" spans="1:51" ht="16.5" hidden="1" customHeight="1" x14ac:dyDescent="0.15">
      <c r="D115" s="1189" t="s">
        <v>429</v>
      </c>
      <c r="L115" s="1344"/>
      <c r="O115" s="2805" t="str">
        <f>IF('＜入力不要＞報告書'!O114="","",'＜入力不要＞報告書'!O114)</f>
        <v/>
      </c>
      <c r="P115" s="2805"/>
      <c r="Q115" s="2805"/>
      <c r="R115" s="2805"/>
      <c r="S115" s="2805"/>
      <c r="T115" s="2805"/>
      <c r="U115" s="2805"/>
      <c r="V115" s="2805"/>
      <c r="W115" s="2805"/>
      <c r="X115" s="1256"/>
      <c r="Y115" s="1256"/>
      <c r="Z115" s="1196"/>
      <c r="AA115" s="1196"/>
      <c r="AB115" s="1198"/>
      <c r="AC115" s="1344"/>
      <c r="AD115" s="1344"/>
      <c r="AE115" s="1344"/>
      <c r="AF115" s="1344"/>
      <c r="AG115" s="1344"/>
      <c r="AH115" s="1344"/>
      <c r="AI115" s="1344"/>
      <c r="AJ115" s="1344"/>
      <c r="AK115" s="1344"/>
      <c r="AL115" s="1344"/>
      <c r="AM115" s="1344"/>
      <c r="AN115" s="1344"/>
      <c r="AO115" s="1344"/>
      <c r="AP115" s="1344"/>
      <c r="AQ115" s="1344"/>
      <c r="AR115" s="1344"/>
      <c r="AS115" s="1344"/>
    </row>
    <row r="116" spans="1:51" ht="3" customHeight="1" x14ac:dyDescent="0.15">
      <c r="A116" s="1196"/>
      <c r="B116" s="1196"/>
      <c r="C116" s="1196"/>
      <c r="D116" s="1196"/>
      <c r="E116" s="1196"/>
      <c r="F116" s="1196"/>
      <c r="G116" s="1196"/>
      <c r="H116" s="1196"/>
      <c r="I116" s="1196"/>
      <c r="J116" s="1196"/>
      <c r="K116" s="1196"/>
      <c r="L116" s="1196"/>
      <c r="M116" s="1196"/>
      <c r="N116" s="1196"/>
      <c r="AK116" s="1191"/>
      <c r="AL116" s="1191"/>
    </row>
    <row r="117" spans="1:51" ht="3" customHeight="1" x14ac:dyDescent="0.15">
      <c r="A117" s="1196"/>
      <c r="B117" s="1196"/>
      <c r="C117" s="1196"/>
      <c r="D117" s="1196"/>
      <c r="E117" s="1196"/>
      <c r="F117" s="1196"/>
      <c r="G117" s="1196"/>
      <c r="H117" s="1196"/>
      <c r="I117" s="1196"/>
      <c r="J117" s="1196"/>
      <c r="K117" s="1196"/>
      <c r="L117" s="1196"/>
      <c r="M117" s="1196"/>
      <c r="N117" s="1196"/>
      <c r="O117" s="1196"/>
      <c r="P117" s="1196"/>
      <c r="Q117" s="1196"/>
      <c r="R117" s="1196"/>
      <c r="S117" s="1196"/>
      <c r="T117" s="1196"/>
      <c r="U117" s="1196"/>
      <c r="V117" s="1196"/>
      <c r="W117" s="1196"/>
      <c r="X117" s="1196"/>
      <c r="Y117" s="1196"/>
      <c r="Z117" s="1196"/>
      <c r="AA117" s="1196"/>
      <c r="AB117" s="1196"/>
      <c r="AC117" s="1196"/>
      <c r="AD117" s="1196"/>
      <c r="AE117" s="1196"/>
      <c r="AF117" s="1196"/>
      <c r="AG117" s="1196"/>
      <c r="AH117" s="1196"/>
      <c r="AI117" s="1196"/>
      <c r="AJ117" s="1196"/>
      <c r="AK117" s="1196"/>
      <c r="AL117" s="1196"/>
      <c r="AM117" s="1196"/>
      <c r="AN117" s="1196"/>
      <c r="AO117" s="1196"/>
      <c r="AP117" s="1196"/>
      <c r="AQ117" s="1196"/>
      <c r="AR117" s="1196"/>
      <c r="AS117" s="1196"/>
    </row>
    <row r="118" spans="1:51" ht="16.5" customHeight="1" x14ac:dyDescent="0.15">
      <c r="B118" s="1196" t="s">
        <v>428</v>
      </c>
      <c r="C118" s="1196"/>
      <c r="D118" s="1196"/>
      <c r="E118" s="1196"/>
      <c r="F118" s="1196"/>
      <c r="G118" s="1196"/>
      <c r="H118" s="1196"/>
      <c r="I118" s="1196"/>
      <c r="J118" s="1199"/>
      <c r="K118" s="1199"/>
      <c r="L118" s="1199"/>
      <c r="M118" s="1199"/>
      <c r="N118" s="1196"/>
      <c r="O118" s="1196"/>
      <c r="P118" s="1196"/>
      <c r="Q118" s="1196"/>
      <c r="R118" s="1196"/>
      <c r="S118" s="1196"/>
      <c r="T118" s="1196"/>
      <c r="U118" s="1196"/>
      <c r="V118" s="1196"/>
      <c r="W118" s="1196"/>
      <c r="Z118" s="1196"/>
      <c r="AA118" s="1196"/>
      <c r="AB118" s="1196"/>
      <c r="AC118" s="1196"/>
      <c r="AD118" s="1196"/>
      <c r="AE118" s="1196"/>
      <c r="AF118" s="1196"/>
      <c r="AG118" s="1196"/>
      <c r="AH118" s="1196"/>
      <c r="AI118" s="1196"/>
      <c r="AJ118" s="1196"/>
      <c r="AK118" s="1196"/>
      <c r="AL118" s="1196"/>
      <c r="AM118" s="1196"/>
      <c r="AN118" s="1196"/>
      <c r="AO118" s="1196"/>
      <c r="AP118" s="1196"/>
      <c r="AQ118" s="1196"/>
      <c r="AS118" s="1196"/>
    </row>
    <row r="119" spans="1:51" ht="16.5" customHeight="1" x14ac:dyDescent="0.15">
      <c r="C119" s="1348" t="s">
        <v>427</v>
      </c>
      <c r="D119" s="1348"/>
      <c r="E119" s="1348"/>
      <c r="F119" s="1348"/>
      <c r="G119" s="1348"/>
      <c r="H119" s="1191"/>
      <c r="I119" s="1191"/>
      <c r="J119" s="1348"/>
      <c r="K119" s="1348"/>
      <c r="L119" s="1348"/>
      <c r="M119" s="1348"/>
      <c r="N119" s="1348"/>
      <c r="O119" s="1348"/>
      <c r="P119" s="1348"/>
      <c r="Q119" s="1191"/>
      <c r="R119" s="1191"/>
      <c r="S119" s="1348"/>
      <c r="T119" s="1348"/>
      <c r="X119" s="1348"/>
      <c r="Y119" s="1348"/>
      <c r="Z119" s="1348"/>
      <c r="AA119" s="1348"/>
      <c r="AB119" s="1348"/>
      <c r="AC119" s="1348"/>
      <c r="AD119" s="1348"/>
      <c r="AE119" s="1348"/>
      <c r="AF119" s="1348"/>
      <c r="AG119" s="1348"/>
      <c r="AH119" s="1348"/>
      <c r="AI119" s="1348"/>
      <c r="AJ119" s="1348"/>
      <c r="AK119" s="1348"/>
      <c r="AL119" s="1348"/>
      <c r="AM119" s="1348"/>
      <c r="AN119" s="1348"/>
      <c r="AO119" s="1348"/>
      <c r="AP119" s="1348"/>
    </row>
    <row r="120" spans="1:51" ht="16.5" customHeight="1" x14ac:dyDescent="0.15">
      <c r="C120" s="1348"/>
      <c r="D120" s="1250"/>
      <c r="E120" s="1249" t="str">
        <f>IF('＜入力不要＞報告書'!E119="","",IF('＜入力不要＞報告書'!E119="","",'＜入力不要＞報告書'!E119))</f>
        <v/>
      </c>
      <c r="F120" s="1348" t="s">
        <v>426</v>
      </c>
      <c r="G120" s="1348"/>
      <c r="H120" s="1191"/>
      <c r="I120" s="1191"/>
      <c r="J120" s="1348"/>
      <c r="K120" s="1348"/>
      <c r="L120" s="1348"/>
      <c r="M120" s="1348"/>
      <c r="N120" s="1348"/>
      <c r="O120" s="1191" t="s">
        <v>289</v>
      </c>
      <c r="P120" s="2802" t="str">
        <f>IF('＜入力不要＞報告書'!P119="","",IF('＜入力不要＞報告書'!P119="","",'＜入力不要＞報告書'!P119))</f>
        <v/>
      </c>
      <c r="Q120" s="2802"/>
      <c r="R120" s="2802"/>
      <c r="S120" s="1348" t="s">
        <v>424</v>
      </c>
      <c r="T120" s="1348"/>
      <c r="X120" s="1249" t="str">
        <f>IF('＜入力不要＞報告書'!X119="","",IF('＜入力不要＞報告書'!X119="","",'＜入力不要＞報告書'!X119))</f>
        <v/>
      </c>
      <c r="Y120" s="1348" t="s">
        <v>425</v>
      </c>
      <c r="AB120" s="1191"/>
      <c r="AC120" s="1191"/>
      <c r="AD120" s="1191"/>
      <c r="AE120" s="1348"/>
      <c r="AF120" s="1348"/>
      <c r="AG120" s="1191" t="s">
        <v>289</v>
      </c>
      <c r="AH120" s="2802" t="str">
        <f>IF('＜入力不要＞報告書'!AH119="","",IF('＜入力不要＞報告書'!AH119="","",'＜入力不要＞報告書'!AH119))</f>
        <v/>
      </c>
      <c r="AI120" s="2802"/>
      <c r="AJ120" s="2802"/>
      <c r="AK120" s="1348" t="s">
        <v>424</v>
      </c>
      <c r="AL120" s="1348"/>
      <c r="AM120" s="1348"/>
      <c r="AN120" s="1348"/>
      <c r="AR120" s="1348"/>
      <c r="AS120" s="1348"/>
    </row>
    <row r="121" spans="1:51" ht="16.5" customHeight="1" x14ac:dyDescent="0.15">
      <c r="C121" s="1348"/>
      <c r="D121" s="1250"/>
      <c r="E121" s="1249" t="str">
        <f>IF('＜入力不要＞報告書'!E120="","",IF('＜入力不要＞報告書'!E120="","",'＜入力不要＞報告書'!E120))</f>
        <v/>
      </c>
      <c r="F121" s="1348" t="s">
        <v>36</v>
      </c>
      <c r="G121" s="1348"/>
      <c r="I121" s="1191"/>
      <c r="J121" s="1191"/>
      <c r="K121" s="1191"/>
      <c r="L121" s="1348"/>
      <c r="M121" s="1348"/>
      <c r="N121" s="1348"/>
      <c r="O121" s="1348"/>
      <c r="P121" s="1348"/>
      <c r="Q121" s="1348"/>
      <c r="R121" s="1348"/>
      <c r="S121" s="1348"/>
      <c r="T121" s="1348"/>
      <c r="U121" s="1348"/>
      <c r="V121" s="1348"/>
      <c r="W121" s="1348"/>
      <c r="X121" s="1249" t="str">
        <f>IF('＜入力不要＞報告書'!X120="","",IF('＜入力不要＞報告書'!X120="","",'＜入力不要＞報告書'!X120))</f>
        <v/>
      </c>
      <c r="Y121" s="1348" t="s">
        <v>29</v>
      </c>
      <c r="Z121" s="1348"/>
      <c r="AA121" s="1348"/>
      <c r="AB121" s="1348"/>
      <c r="AC121" s="1348"/>
      <c r="AD121" s="1348" t="s">
        <v>497</v>
      </c>
      <c r="AE121" s="2799" t="str">
        <f>IF('＜入力不要＞報告書'!AE120="","",IF('＜入力不要＞報告書'!AE120="","",'＜入力不要＞報告書'!AE120))</f>
        <v/>
      </c>
      <c r="AF121" s="2800"/>
      <c r="AG121" s="2800"/>
      <c r="AH121" s="2800"/>
      <c r="AI121" s="2800"/>
      <c r="AJ121" s="2800"/>
      <c r="AK121" s="2800"/>
      <c r="AL121" s="2800"/>
      <c r="AM121" s="2800"/>
      <c r="AN121" s="2800"/>
      <c r="AO121" s="2800"/>
      <c r="AP121" s="2800"/>
      <c r="AQ121" s="2800"/>
      <c r="AR121" s="2800"/>
      <c r="AS121" s="1348" t="s">
        <v>287</v>
      </c>
      <c r="AT121" s="1348"/>
    </row>
    <row r="122" spans="1:51" ht="16.5" customHeight="1" x14ac:dyDescent="0.15">
      <c r="C122" s="1348" t="s">
        <v>423</v>
      </c>
      <c r="D122" s="1348"/>
      <c r="E122" s="1348"/>
      <c r="F122" s="1348"/>
      <c r="G122" s="1348"/>
      <c r="H122" s="1191"/>
      <c r="I122" s="1191"/>
      <c r="L122" s="1348"/>
      <c r="M122" s="1348"/>
      <c r="N122" s="1348"/>
      <c r="O122" s="1191"/>
      <c r="P122" s="1348"/>
      <c r="Q122" s="1191"/>
      <c r="R122" s="1191"/>
      <c r="S122" s="1191"/>
      <c r="T122" s="1348"/>
      <c r="U122" s="1348"/>
      <c r="V122" s="1348"/>
      <c r="W122" s="1348"/>
      <c r="X122" s="1348"/>
      <c r="Y122" s="1191"/>
      <c r="Z122" s="1191"/>
      <c r="AA122" s="1348"/>
      <c r="AB122" s="1348"/>
      <c r="AC122" s="1348"/>
      <c r="AD122" s="1348"/>
      <c r="AE122" s="1348"/>
      <c r="AF122" s="1191"/>
      <c r="AG122" s="1191"/>
      <c r="AI122" s="1348"/>
      <c r="AJ122" s="1348"/>
      <c r="AK122" s="1348"/>
      <c r="AL122" s="1348"/>
      <c r="AM122" s="1348"/>
      <c r="AN122" s="1348"/>
      <c r="AO122" s="1348"/>
      <c r="AP122" s="1348"/>
      <c r="AQ122" s="1228"/>
    </row>
    <row r="123" spans="1:51" ht="16.5" customHeight="1" x14ac:dyDescent="0.15">
      <c r="D123" s="1250"/>
      <c r="E123" s="1249" t="str">
        <f>IF('＜入力不要＞報告書'!E122="","",IF('＜入力不要＞報告書'!E122="","",'＜入力不要＞報告書'!E122))</f>
        <v/>
      </c>
      <c r="F123" s="1348" t="s">
        <v>422</v>
      </c>
      <c r="G123" s="1348"/>
      <c r="H123" s="1191"/>
      <c r="I123" s="1191"/>
      <c r="J123" s="1191"/>
      <c r="K123" s="1348"/>
      <c r="M123" s="1348"/>
      <c r="P123" s="1191" t="s">
        <v>289</v>
      </c>
      <c r="Q123" s="2802" t="str">
        <f>IF('＜入力不要＞報告書'!Q122="","",IF('＜入力不要＞報告書'!Q122="","",'＜入力不要＞報告書'!Q122))</f>
        <v/>
      </c>
      <c r="R123" s="2802"/>
      <c r="S123" s="2802"/>
      <c r="T123" s="1348" t="s">
        <v>421</v>
      </c>
      <c r="U123" s="1348"/>
      <c r="W123" s="1250"/>
      <c r="X123" s="1249" t="str">
        <f>IF('＜入力不要＞報告書'!X122="","",IF('＜入力不要＞報告書'!X122="","",'＜入力不要＞報告書'!X122))</f>
        <v/>
      </c>
      <c r="Y123" s="1348" t="s">
        <v>33</v>
      </c>
      <c r="Z123" s="1348"/>
      <c r="AA123" s="1191"/>
      <c r="AB123" s="1191"/>
      <c r="AC123" s="1191"/>
      <c r="AG123" s="1191" t="s">
        <v>289</v>
      </c>
      <c r="AH123" s="2802" t="str">
        <f>IF('＜入力不要＞報告書'!AH122="","",IF('＜入力不要＞報告書'!AH122="","",'＜入力不要＞報告書'!AH122))</f>
        <v/>
      </c>
      <c r="AI123" s="2802"/>
      <c r="AJ123" s="2802"/>
      <c r="AK123" s="1348" t="s">
        <v>421</v>
      </c>
      <c r="AL123" s="1191"/>
      <c r="AO123" s="1348"/>
      <c r="AP123" s="1348"/>
    </row>
    <row r="124" spans="1:51" ht="16.5" customHeight="1" x14ac:dyDescent="0.15">
      <c r="D124" s="1250"/>
      <c r="E124" s="1249" t="str">
        <f>IF('＜入力不要＞報告書'!E123="","",IF('＜入力不要＞報告書'!E123="","",'＜入力不要＞報告書'!E123))</f>
        <v/>
      </c>
      <c r="F124" s="1348" t="s">
        <v>32</v>
      </c>
      <c r="G124" s="1348"/>
      <c r="H124" s="1348"/>
      <c r="I124" s="1348"/>
      <c r="J124" s="1191"/>
      <c r="K124" s="1348"/>
      <c r="L124" s="1191"/>
      <c r="M124" s="1348"/>
      <c r="P124" s="1191" t="s">
        <v>289</v>
      </c>
      <c r="Q124" s="2802" t="str">
        <f>IF('＜入力不要＞報告書'!Q123="","",IF('＜入力不要＞報告書'!Q123="","",'＜入力不要＞報告書'!Q123))</f>
        <v/>
      </c>
      <c r="R124" s="2802"/>
      <c r="S124" s="2802"/>
      <c r="T124" s="1348" t="s">
        <v>421</v>
      </c>
      <c r="U124" s="1348"/>
      <c r="V124" s="1348"/>
      <c r="W124" s="1250"/>
      <c r="X124" s="1249" t="str">
        <f>IF('＜入力不要＞報告書'!X123="","",IF('＜入力不要＞報告書'!X123="","",'＜入力不要＞報告書'!X123))</f>
        <v/>
      </c>
      <c r="Y124" s="1189" t="s">
        <v>30</v>
      </c>
      <c r="AG124" s="1191" t="s">
        <v>289</v>
      </c>
      <c r="AH124" s="2802" t="str">
        <f>IF('＜入力不要＞報告書'!AH123="","",IF('＜入力不要＞報告書'!AH123="","",'＜入力不要＞報告書'!AH123))</f>
        <v/>
      </c>
      <c r="AI124" s="2802"/>
      <c r="AJ124" s="2802"/>
      <c r="AK124" s="1189" t="s">
        <v>419</v>
      </c>
      <c r="AO124" s="1348"/>
      <c r="AP124" s="1348"/>
      <c r="AQ124" s="1348"/>
    </row>
    <row r="125" spans="1:51" ht="16.5" customHeight="1" x14ac:dyDescent="0.15">
      <c r="C125" s="1191"/>
      <c r="D125" s="1250"/>
      <c r="E125" s="1249" t="str">
        <f>IF('＜入力不要＞報告書'!E124="","",IF('＜入力不要＞報告書'!E124="","",'＜入力不要＞報告書'!E124))</f>
        <v/>
      </c>
      <c r="F125" s="1189" t="s">
        <v>420</v>
      </c>
      <c r="K125" s="1191"/>
      <c r="N125" s="1344"/>
      <c r="P125" s="1191" t="s">
        <v>289</v>
      </c>
      <c r="Q125" s="2802" t="str">
        <f>IF('＜入力不要＞報告書'!E124="","",IF('＜入力不要＞報告書'!Q124="","",'＜入力不要＞報告書'!Q124))</f>
        <v/>
      </c>
      <c r="R125" s="2802"/>
      <c r="S125" s="2802"/>
      <c r="T125" s="1189" t="s">
        <v>419</v>
      </c>
      <c r="V125" s="1191"/>
      <c r="W125" s="1191"/>
      <c r="X125" s="1191"/>
      <c r="AA125" s="1229"/>
      <c r="AB125" s="1229"/>
      <c r="AC125" s="1191"/>
      <c r="AD125" s="1191"/>
      <c r="AE125" s="1348"/>
      <c r="AH125" s="1191"/>
      <c r="AI125" s="1344"/>
      <c r="AJ125" s="1344"/>
      <c r="AM125" s="1348"/>
      <c r="AN125" s="1348"/>
      <c r="AQ125" s="1191"/>
      <c r="AR125" s="1191"/>
      <c r="AS125" s="1191"/>
      <c r="AX125" s="1189"/>
      <c r="AY125" s="1348"/>
    </row>
    <row r="126" spans="1:51" ht="3" customHeight="1" x14ac:dyDescent="0.15">
      <c r="A126" s="1196"/>
      <c r="B126" s="1196"/>
      <c r="C126" s="1196"/>
      <c r="D126" s="1196"/>
      <c r="E126" s="1196"/>
      <c r="F126" s="1196"/>
      <c r="G126" s="1196"/>
      <c r="H126" s="1196"/>
      <c r="I126" s="1199"/>
      <c r="J126" s="1199"/>
      <c r="K126" s="1196"/>
      <c r="L126" s="1196"/>
      <c r="M126" s="1196"/>
      <c r="N126" s="1196"/>
      <c r="O126" s="1196"/>
      <c r="P126" s="1199"/>
      <c r="Q126" s="1196"/>
      <c r="R126" s="1196"/>
      <c r="S126" s="1196"/>
      <c r="T126" s="1196"/>
      <c r="U126" s="1199"/>
      <c r="V126" s="1199"/>
      <c r="W126" s="1199"/>
      <c r="X126" s="1347"/>
      <c r="Y126" s="1347"/>
      <c r="Z126" s="1347"/>
      <c r="AA126" s="1347"/>
      <c r="AB126" s="1198"/>
      <c r="AC126" s="1198"/>
      <c r="AD126" s="1198"/>
      <c r="AE126" s="1196"/>
      <c r="AF126" s="1196"/>
      <c r="AG126" s="1196"/>
      <c r="AH126" s="1196"/>
      <c r="AI126" s="1196"/>
      <c r="AJ126" s="1196"/>
      <c r="AK126" s="1196"/>
      <c r="AL126" s="1196"/>
      <c r="AM126" s="1196"/>
      <c r="AN126" s="1196"/>
      <c r="AO126" s="1196"/>
      <c r="AP126" s="1196"/>
      <c r="AQ126" s="1196"/>
      <c r="AR126" s="1196"/>
      <c r="AS126" s="1196"/>
    </row>
    <row r="127" spans="1:51" ht="3" customHeight="1" x14ac:dyDescent="0.15">
      <c r="A127" s="1196"/>
      <c r="B127" s="1196"/>
      <c r="C127" s="1196"/>
      <c r="D127" s="1196"/>
      <c r="E127" s="1196"/>
      <c r="F127" s="1196"/>
      <c r="G127" s="1196"/>
      <c r="H127" s="1196"/>
      <c r="I127" s="1199"/>
      <c r="J127" s="1199"/>
      <c r="K127" s="1196"/>
      <c r="L127" s="1196"/>
      <c r="M127" s="1196"/>
      <c r="N127" s="1196"/>
      <c r="O127" s="1196"/>
      <c r="P127" s="1196"/>
      <c r="Q127" s="1199"/>
      <c r="R127" s="1199"/>
      <c r="S127" s="1196"/>
      <c r="T127" s="1196"/>
      <c r="U127" s="1196"/>
      <c r="V127" s="1196"/>
      <c r="W127" s="1196"/>
      <c r="X127" s="1199"/>
      <c r="Y127" s="1199"/>
      <c r="Z127" s="1347"/>
      <c r="AA127" s="1347"/>
      <c r="AB127" s="1347"/>
      <c r="AC127" s="1347"/>
      <c r="AD127" s="1347"/>
      <c r="AE127" s="1198"/>
      <c r="AF127" s="1198"/>
      <c r="AG127" s="1196"/>
      <c r="AH127" s="1196"/>
      <c r="AI127" s="1196"/>
      <c r="AJ127" s="1196"/>
      <c r="AK127" s="1196"/>
      <c r="AL127" s="1196"/>
      <c r="AM127" s="1196"/>
      <c r="AN127" s="1196"/>
      <c r="AO127" s="1196"/>
      <c r="AP127" s="1196"/>
      <c r="AQ127" s="1196"/>
      <c r="AR127" s="1196"/>
      <c r="AS127" s="1196"/>
    </row>
    <row r="128" spans="1:51" ht="17.25" customHeight="1" x14ac:dyDescent="0.15">
      <c r="B128" s="1196" t="s">
        <v>496</v>
      </c>
      <c r="C128" s="1196"/>
      <c r="D128" s="1196"/>
      <c r="E128" s="1196"/>
      <c r="F128" s="1196"/>
      <c r="G128" s="1196"/>
      <c r="H128" s="1196"/>
      <c r="I128" s="1257"/>
      <c r="J128" s="1196"/>
      <c r="K128" s="1196"/>
      <c r="L128" s="1196"/>
      <c r="M128" s="1196"/>
      <c r="N128" s="1196"/>
      <c r="O128" s="1196"/>
      <c r="P128" s="1196"/>
      <c r="Q128" s="1196"/>
      <c r="R128" s="1196"/>
      <c r="S128" s="1196"/>
      <c r="T128" s="1196"/>
      <c r="U128" s="1196"/>
      <c r="V128" s="1196"/>
      <c r="W128" s="1196"/>
      <c r="X128" s="1196"/>
      <c r="Y128" s="1196"/>
      <c r="Z128" s="1196"/>
      <c r="AA128" s="1196"/>
      <c r="AB128" s="1196"/>
      <c r="AC128" s="1196"/>
      <c r="AD128" s="1196"/>
      <c r="AE128" s="1196"/>
      <c r="AF128" s="1196"/>
      <c r="AG128" s="1196"/>
      <c r="AH128" s="1196"/>
      <c r="AI128" s="1196"/>
      <c r="AJ128" s="1196"/>
      <c r="AK128" s="1196"/>
      <c r="AL128" s="1196"/>
      <c r="AM128" s="1196"/>
      <c r="AN128" s="1196"/>
      <c r="AO128" s="1196"/>
      <c r="AP128" s="1196"/>
      <c r="AQ128" s="1196"/>
      <c r="AR128" s="1196"/>
      <c r="AS128" s="1196"/>
    </row>
    <row r="129" spans="1:50" ht="16.5" customHeight="1" x14ac:dyDescent="0.15">
      <c r="A129" s="1196"/>
      <c r="B129" s="1196"/>
      <c r="D129" s="1235"/>
      <c r="E129" s="2803">
        <f>IF('＜入力不要＞報告書'!E144="","",IF('＜入力不要＞報告書'!E144="","",'＜入力不要＞報告書'!E144))</f>
        <v>0</v>
      </c>
      <c r="F129" s="2803"/>
      <c r="G129" s="2803"/>
      <c r="H129" s="2803"/>
      <c r="I129" s="2803"/>
      <c r="J129" s="2803"/>
      <c r="K129" s="2803"/>
      <c r="L129" s="2803"/>
      <c r="M129" s="2803"/>
      <c r="N129" s="2803"/>
      <c r="O129" s="2803"/>
      <c r="P129" s="2803"/>
      <c r="Q129" s="2803"/>
      <c r="R129" s="2803"/>
      <c r="S129" s="2803"/>
      <c r="T129" s="2803"/>
      <c r="U129" s="2803"/>
      <c r="V129" s="2803"/>
      <c r="W129" s="2803"/>
      <c r="X129" s="2803"/>
      <c r="Y129" s="2803"/>
      <c r="Z129" s="2803"/>
      <c r="AA129" s="2803"/>
      <c r="AB129" s="2803"/>
      <c r="AC129" s="2803"/>
      <c r="AD129" s="2803"/>
      <c r="AE129" s="2803"/>
      <c r="AF129" s="2803"/>
      <c r="AG129" s="2803"/>
      <c r="AH129" s="2803"/>
      <c r="AI129" s="2803"/>
      <c r="AJ129" s="2804"/>
      <c r="AK129" s="2804"/>
      <c r="AL129" s="2804"/>
      <c r="AM129" s="2804"/>
      <c r="AN129" s="2804"/>
      <c r="AO129" s="2804"/>
      <c r="AP129" s="2804"/>
      <c r="AQ129" s="2804"/>
      <c r="AR129" s="2804"/>
      <c r="AS129" s="2804"/>
    </row>
    <row r="130" spans="1:50" ht="16.5" customHeight="1" x14ac:dyDescent="0.15">
      <c r="A130" s="1196"/>
      <c r="B130" s="1196"/>
      <c r="C130" s="1196"/>
      <c r="D130" s="1196"/>
      <c r="E130" s="2804"/>
      <c r="F130" s="2804"/>
      <c r="G130" s="2804"/>
      <c r="H130" s="2804"/>
      <c r="I130" s="2804"/>
      <c r="J130" s="2804"/>
      <c r="K130" s="2804"/>
      <c r="L130" s="2804"/>
      <c r="M130" s="2804"/>
      <c r="N130" s="2804"/>
      <c r="O130" s="2804"/>
      <c r="P130" s="2804"/>
      <c r="Q130" s="2804"/>
      <c r="R130" s="2804"/>
      <c r="S130" s="2804"/>
      <c r="T130" s="2804"/>
      <c r="U130" s="2804"/>
      <c r="V130" s="2804"/>
      <c r="W130" s="2804"/>
      <c r="X130" s="2804"/>
      <c r="Y130" s="2804"/>
      <c r="Z130" s="2804"/>
      <c r="AA130" s="2804"/>
      <c r="AB130" s="2804"/>
      <c r="AC130" s="2804"/>
      <c r="AD130" s="2804"/>
      <c r="AE130" s="2804"/>
      <c r="AF130" s="2804"/>
      <c r="AG130" s="2804"/>
      <c r="AH130" s="2804"/>
      <c r="AI130" s="2804"/>
      <c r="AJ130" s="2804"/>
      <c r="AK130" s="2804"/>
      <c r="AL130" s="2804"/>
      <c r="AM130" s="2804"/>
      <c r="AN130" s="2804"/>
      <c r="AO130" s="2804"/>
      <c r="AP130" s="2804"/>
      <c r="AQ130" s="2804"/>
      <c r="AR130" s="2804"/>
      <c r="AS130" s="2804"/>
    </row>
    <row r="131" spans="1:50" ht="4.5" customHeight="1" x14ac:dyDescent="0.15">
      <c r="A131" s="1196"/>
      <c r="B131" s="1196"/>
      <c r="C131" s="1196"/>
      <c r="D131" s="1196"/>
      <c r="E131" s="1196"/>
      <c r="F131" s="1196"/>
      <c r="G131" s="1196"/>
      <c r="H131" s="1196"/>
      <c r="I131" s="1196"/>
      <c r="J131" s="1196"/>
      <c r="K131" s="1196"/>
      <c r="L131" s="1196"/>
      <c r="M131" s="1196"/>
      <c r="N131" s="1196"/>
      <c r="O131" s="1196"/>
      <c r="P131" s="1196"/>
      <c r="Q131" s="1196"/>
      <c r="R131" s="1196"/>
      <c r="S131" s="1196"/>
      <c r="T131" s="1196"/>
      <c r="U131" s="1196"/>
      <c r="V131" s="1196"/>
      <c r="W131" s="1196"/>
      <c r="X131" s="1196"/>
      <c r="Y131" s="1196"/>
      <c r="Z131" s="1196"/>
      <c r="AA131" s="1196"/>
      <c r="AB131" s="1196"/>
      <c r="AC131" s="1196"/>
      <c r="AD131" s="1196"/>
      <c r="AE131" s="1196"/>
      <c r="AF131" s="1196"/>
      <c r="AG131" s="1196"/>
      <c r="AH131" s="1196"/>
      <c r="AI131" s="1196"/>
      <c r="AJ131" s="1196"/>
      <c r="AK131" s="1196"/>
      <c r="AL131" s="1196"/>
      <c r="AM131" s="1196"/>
      <c r="AN131" s="1196"/>
      <c r="AO131" s="1196"/>
      <c r="AP131" s="1196"/>
      <c r="AQ131" s="1196"/>
      <c r="AR131" s="1196"/>
      <c r="AS131" s="1196"/>
    </row>
    <row r="132" spans="1:50" ht="13.5" customHeight="1" x14ac:dyDescent="0.15">
      <c r="B132" s="1189" t="s">
        <v>118</v>
      </c>
      <c r="AU132" s="1223"/>
      <c r="AX132" s="1189"/>
    </row>
    <row r="133" spans="1:50" ht="16.5" customHeight="1" x14ac:dyDescent="0.15">
      <c r="B133" s="2801" t="s">
        <v>495</v>
      </c>
      <c r="C133" s="2801"/>
      <c r="D133" s="2801"/>
      <c r="E133" s="2801"/>
      <c r="F133" s="2801"/>
      <c r="G133" s="2801"/>
      <c r="H133" s="2801"/>
      <c r="I133" s="2801"/>
      <c r="J133" s="2801"/>
      <c r="K133" s="2801"/>
      <c r="L133" s="2801"/>
      <c r="M133" s="2801"/>
      <c r="N133" s="2801"/>
      <c r="O133" s="2801"/>
      <c r="P133" s="2801"/>
      <c r="Q133" s="2801"/>
      <c r="R133" s="2801"/>
      <c r="S133" s="2801"/>
      <c r="T133" s="2801"/>
      <c r="U133" s="2801"/>
      <c r="V133" s="2801"/>
      <c r="W133" s="2801"/>
      <c r="X133" s="2801"/>
      <c r="Y133" s="2801"/>
      <c r="Z133" s="2801"/>
      <c r="AA133" s="2801"/>
      <c r="AB133" s="2801"/>
      <c r="AC133" s="2801"/>
      <c r="AD133" s="2801"/>
      <c r="AE133" s="2801"/>
      <c r="AF133" s="2801"/>
      <c r="AG133" s="2801"/>
      <c r="AH133" s="2801"/>
      <c r="AI133" s="2801"/>
      <c r="AJ133" s="2801"/>
      <c r="AK133" s="2801"/>
      <c r="AL133" s="2801"/>
      <c r="AM133" s="2801"/>
      <c r="AN133" s="2801"/>
      <c r="AO133" s="2801"/>
      <c r="AP133" s="2801"/>
      <c r="AQ133" s="2801"/>
      <c r="AR133" s="2801"/>
      <c r="AS133" s="2801"/>
      <c r="AT133" s="2801"/>
      <c r="AX133" s="1189"/>
    </row>
    <row r="134" spans="1:50" ht="16.5" customHeight="1" x14ac:dyDescent="0.15">
      <c r="B134" s="2801" t="s">
        <v>494</v>
      </c>
      <c r="C134" s="2801"/>
      <c r="D134" s="2801"/>
      <c r="E134" s="2801"/>
      <c r="F134" s="2801"/>
      <c r="G134" s="2801"/>
      <c r="H134" s="2801"/>
      <c r="I134" s="2801"/>
      <c r="J134" s="2801"/>
      <c r="K134" s="2801"/>
      <c r="L134" s="2801"/>
      <c r="M134" s="2801"/>
      <c r="N134" s="2801"/>
      <c r="O134" s="2801"/>
      <c r="P134" s="2801"/>
      <c r="Q134" s="2801"/>
      <c r="R134" s="2801"/>
      <c r="S134" s="2801"/>
      <c r="T134" s="2801"/>
      <c r="U134" s="2801"/>
      <c r="V134" s="2801"/>
      <c r="W134" s="2801"/>
      <c r="X134" s="2801"/>
      <c r="Y134" s="2801"/>
      <c r="Z134" s="2801"/>
      <c r="AA134" s="2801"/>
      <c r="AB134" s="2801"/>
      <c r="AC134" s="2801"/>
      <c r="AD134" s="2801"/>
      <c r="AE134" s="2801"/>
      <c r="AF134" s="2801"/>
      <c r="AG134" s="2801"/>
      <c r="AH134" s="2801"/>
      <c r="AI134" s="2801"/>
      <c r="AJ134" s="2801"/>
      <c r="AK134" s="2801"/>
      <c r="AL134" s="2801"/>
      <c r="AM134" s="2801"/>
      <c r="AN134" s="2801"/>
      <c r="AO134" s="2801"/>
      <c r="AP134" s="2801"/>
      <c r="AQ134" s="2801"/>
      <c r="AR134" s="2801"/>
      <c r="AS134" s="2801"/>
      <c r="AT134" s="2801"/>
      <c r="AX134" s="1189"/>
    </row>
    <row r="135" spans="1:50" s="1258" customFormat="1" ht="16.5" customHeight="1" x14ac:dyDescent="0.4"/>
    <row r="136" spans="1:50" s="1258" customFormat="1" ht="16.5" customHeight="1" x14ac:dyDescent="0.4"/>
    <row r="137" spans="1:50" s="1258" customFormat="1" ht="16.5" customHeight="1" x14ac:dyDescent="0.4"/>
    <row r="138" spans="1:50" s="1258" customFormat="1" ht="16.5" customHeight="1" x14ac:dyDescent="0.4"/>
    <row r="139" spans="1:50" s="1258" customFormat="1" ht="16.5" customHeight="1" x14ac:dyDescent="0.4"/>
    <row r="140" spans="1:50" s="1258" customFormat="1" ht="16.5" customHeight="1" x14ac:dyDescent="0.4"/>
    <row r="141" spans="1:50" s="1258" customFormat="1" ht="16.5" customHeight="1" x14ac:dyDescent="0.4"/>
    <row r="142" spans="1:50" s="1258" customFormat="1" ht="16.5" customHeight="1" x14ac:dyDescent="0.4"/>
    <row r="143" spans="1:50" s="1258" customFormat="1" ht="16.5" customHeight="1" x14ac:dyDescent="0.4"/>
    <row r="144" spans="1:50" s="1258" customFormat="1" ht="16.5" customHeight="1" x14ac:dyDescent="0.4"/>
    <row r="145" s="1258" customFormat="1" ht="16.5" customHeight="1" x14ac:dyDescent="0.4"/>
    <row r="146" s="1258" customFormat="1" ht="16.5" customHeight="1" x14ac:dyDescent="0.4"/>
    <row r="147" s="1258" customFormat="1" ht="16.5" customHeight="1" x14ac:dyDescent="0.4"/>
    <row r="148" s="1258" customFormat="1" ht="16.5" customHeight="1" x14ac:dyDescent="0.4"/>
    <row r="149" s="1258" customFormat="1" ht="16.5" customHeight="1" x14ac:dyDescent="0.4"/>
    <row r="150" s="1258" customFormat="1" ht="16.5" customHeight="1" x14ac:dyDescent="0.4"/>
    <row r="151" s="1258" customFormat="1" ht="16.5" customHeight="1" x14ac:dyDescent="0.4"/>
    <row r="152" s="1258" customFormat="1" ht="16.5" customHeight="1" x14ac:dyDescent="0.4"/>
    <row r="153" s="1258" customFormat="1" ht="16.5" customHeight="1" x14ac:dyDescent="0.4"/>
    <row r="154" s="1258" customFormat="1" ht="16.5" customHeight="1" x14ac:dyDescent="0.4"/>
    <row r="155" s="1258" customFormat="1" ht="16.5" customHeight="1" x14ac:dyDescent="0.4"/>
    <row r="156" s="1258" customFormat="1" ht="16.5" customHeight="1" x14ac:dyDescent="0.4"/>
    <row r="157" s="1258" customFormat="1" ht="16.5" customHeight="1" x14ac:dyDescent="0.4"/>
    <row r="158" s="1258" customFormat="1" ht="16.5" customHeight="1" x14ac:dyDescent="0.4"/>
    <row r="159" s="1258" customFormat="1" ht="16.5" customHeight="1" x14ac:dyDescent="0.4"/>
    <row r="160" s="1258" customFormat="1" ht="16.5" customHeight="1" x14ac:dyDescent="0.4"/>
    <row r="161" s="1258" customFormat="1" ht="16.5" customHeight="1" x14ac:dyDescent="0.4"/>
    <row r="162" s="1258" customFormat="1" ht="16.5" customHeight="1" x14ac:dyDescent="0.4"/>
    <row r="163" s="1258" customFormat="1" ht="16.5" customHeight="1" x14ac:dyDescent="0.4"/>
    <row r="164" s="1258" customFormat="1" ht="16.5" customHeight="1" x14ac:dyDescent="0.4"/>
    <row r="165" s="1258" customFormat="1" ht="16.5" customHeight="1" x14ac:dyDescent="0.4"/>
    <row r="166" s="1258" customFormat="1" ht="16.5" customHeight="1" x14ac:dyDescent="0.4"/>
    <row r="167" s="1258" customFormat="1" ht="16.5" customHeight="1" x14ac:dyDescent="0.4"/>
    <row r="168" s="1258" customFormat="1" ht="16.5" customHeight="1" x14ac:dyDescent="0.4"/>
    <row r="169" s="1258" customFormat="1" ht="16.5" customHeight="1" x14ac:dyDescent="0.4"/>
    <row r="170" s="1258" customFormat="1" ht="16.5" customHeight="1" x14ac:dyDescent="0.4"/>
    <row r="171" s="1258" customFormat="1" ht="16.5" customHeight="1" x14ac:dyDescent="0.4"/>
    <row r="172" s="1258" customFormat="1" ht="16.5" customHeight="1" x14ac:dyDescent="0.4"/>
    <row r="173" s="1258" customFormat="1" ht="16.5" customHeight="1" x14ac:dyDescent="0.4"/>
    <row r="174" s="1258" customFormat="1" ht="16.5" customHeight="1" x14ac:dyDescent="0.4"/>
    <row r="175" s="1258" customFormat="1" ht="16.5" customHeight="1" x14ac:dyDescent="0.4"/>
    <row r="176" s="1258" customFormat="1" ht="16.5" customHeight="1" x14ac:dyDescent="0.4"/>
    <row r="177" s="1258" customFormat="1" ht="16.5" customHeight="1" x14ac:dyDescent="0.4"/>
    <row r="178" s="1258" customFormat="1" ht="16.5" customHeight="1" x14ac:dyDescent="0.4"/>
    <row r="179" s="1258" customFormat="1" ht="16.5" customHeight="1" x14ac:dyDescent="0.4"/>
    <row r="180" s="1258" customFormat="1" ht="16.5" customHeight="1" x14ac:dyDescent="0.4"/>
    <row r="181" s="1258" customFormat="1" ht="16.5" customHeight="1" x14ac:dyDescent="0.4"/>
    <row r="182" s="1258" customFormat="1" ht="16.5" customHeight="1" x14ac:dyDescent="0.4"/>
    <row r="183" s="1258" customFormat="1" ht="16.5" customHeight="1" x14ac:dyDescent="0.4"/>
    <row r="184" s="1258" customFormat="1" ht="16.5" customHeight="1" x14ac:dyDescent="0.4"/>
    <row r="185" s="1258" customFormat="1" ht="16.5" customHeight="1" x14ac:dyDescent="0.4"/>
    <row r="186" s="1258" customFormat="1" ht="16.5" customHeight="1" x14ac:dyDescent="0.4"/>
    <row r="187" s="1258" customFormat="1" ht="16.5" customHeight="1" x14ac:dyDescent="0.4"/>
    <row r="188" s="1258" customFormat="1" ht="16.5" customHeight="1" x14ac:dyDescent="0.4"/>
    <row r="189" s="1258" customFormat="1" ht="16.5" customHeight="1" x14ac:dyDescent="0.4"/>
    <row r="190" s="1258" customFormat="1" ht="16.5" customHeight="1" x14ac:dyDescent="0.4"/>
    <row r="191" s="1258" customFormat="1" ht="16.5" customHeight="1" x14ac:dyDescent="0.4"/>
    <row r="192" s="1258" customFormat="1" ht="16.5" customHeight="1" x14ac:dyDescent="0.4"/>
    <row r="193" s="1258" customFormat="1" ht="16.5" customHeight="1" x14ac:dyDescent="0.4"/>
    <row r="194" s="1258" customFormat="1" ht="16.5" customHeight="1" x14ac:dyDescent="0.4"/>
    <row r="195" s="1258" customFormat="1" ht="16.5" customHeight="1" x14ac:dyDescent="0.4"/>
    <row r="196" s="1258" customFormat="1" ht="16.5" customHeight="1" x14ac:dyDescent="0.4"/>
    <row r="197" s="1258" customFormat="1" ht="16.5" customHeight="1" x14ac:dyDescent="0.4"/>
    <row r="198" s="1258" customFormat="1" ht="16.5" customHeight="1" x14ac:dyDescent="0.4"/>
    <row r="199" s="1258" customFormat="1" ht="16.5" customHeight="1" x14ac:dyDescent="0.4"/>
    <row r="200" s="1258" customFormat="1" ht="16.5" customHeight="1" x14ac:dyDescent="0.4"/>
    <row r="201" s="1258" customFormat="1" ht="16.5" customHeight="1" x14ac:dyDescent="0.4"/>
    <row r="202" s="1258" customFormat="1" ht="16.5" customHeight="1" x14ac:dyDescent="0.4"/>
    <row r="203" s="1258" customFormat="1" ht="16.5" customHeight="1" x14ac:dyDescent="0.4"/>
    <row r="204" s="1258" customFormat="1" ht="16.5" customHeight="1" x14ac:dyDescent="0.4"/>
    <row r="205" s="1258" customFormat="1" ht="16.5" customHeight="1" x14ac:dyDescent="0.4"/>
    <row r="206" s="1258" customFormat="1" ht="16.5" customHeight="1" x14ac:dyDescent="0.4"/>
    <row r="207" s="1258" customFormat="1" ht="16.5" customHeight="1" x14ac:dyDescent="0.4"/>
    <row r="208" s="1258" customFormat="1" ht="16.5" customHeight="1" x14ac:dyDescent="0.4"/>
    <row r="209" s="1258" customFormat="1" ht="16.5" customHeight="1" x14ac:dyDescent="0.4"/>
    <row r="210" s="1258" customFormat="1" ht="16.5" customHeight="1" x14ac:dyDescent="0.4"/>
    <row r="211" s="1258" customFormat="1" ht="16.5" customHeight="1" x14ac:dyDescent="0.4"/>
    <row r="212" s="1258" customFormat="1" ht="16.5" customHeight="1" x14ac:dyDescent="0.4"/>
    <row r="213" s="1258" customFormat="1" ht="16.5" customHeight="1" x14ac:dyDescent="0.4"/>
    <row r="214" s="1258" customFormat="1" ht="16.5" customHeight="1" x14ac:dyDescent="0.4"/>
    <row r="215" s="1258" customFormat="1" ht="16.5" customHeight="1" x14ac:dyDescent="0.4"/>
    <row r="216" s="1258" customFormat="1" ht="16.5" customHeight="1" x14ac:dyDescent="0.4"/>
    <row r="217" s="1258" customFormat="1" ht="16.5" customHeight="1" x14ac:dyDescent="0.4"/>
    <row r="218" s="1258" customFormat="1" ht="16.5" customHeight="1" x14ac:dyDescent="0.4"/>
    <row r="219" s="1258" customFormat="1" ht="16.5" customHeight="1" x14ac:dyDescent="0.4"/>
    <row r="220" s="1258" customFormat="1" ht="16.5" customHeight="1" x14ac:dyDescent="0.4"/>
    <row r="221" s="1258" customFormat="1" ht="16.5" customHeight="1" x14ac:dyDescent="0.4"/>
    <row r="222" s="1258" customFormat="1" ht="16.5" customHeight="1" x14ac:dyDescent="0.4"/>
    <row r="223" s="1258" customFormat="1" ht="16.5" customHeight="1" x14ac:dyDescent="0.4"/>
    <row r="224" s="1258" customFormat="1" ht="16.5" customHeight="1" x14ac:dyDescent="0.4"/>
    <row r="225" s="1258" customFormat="1" ht="16.5" customHeight="1" x14ac:dyDescent="0.4"/>
    <row r="226" s="1258" customFormat="1" ht="16.5" customHeight="1" x14ac:dyDescent="0.4"/>
    <row r="227" s="1258" customFormat="1" ht="16.5" customHeight="1" x14ac:dyDescent="0.4"/>
    <row r="228" s="1258" customFormat="1" ht="16.5" customHeight="1" x14ac:dyDescent="0.4"/>
    <row r="229" s="1258" customFormat="1" ht="16.5" customHeight="1" x14ac:dyDescent="0.4"/>
    <row r="230" s="1258" customFormat="1" ht="16.5" customHeight="1" x14ac:dyDescent="0.4"/>
    <row r="231" s="1258" customFormat="1" ht="16.5" customHeight="1" x14ac:dyDescent="0.4"/>
    <row r="232" s="1258" customFormat="1" ht="16.5" customHeight="1" x14ac:dyDescent="0.4"/>
    <row r="233" s="1258" customFormat="1" ht="16.5" customHeight="1" x14ac:dyDescent="0.4"/>
    <row r="234" s="1258" customFormat="1" ht="16.5" customHeight="1" x14ac:dyDescent="0.4"/>
    <row r="235" s="1258" customFormat="1" ht="16.5" customHeight="1" x14ac:dyDescent="0.4"/>
    <row r="236" s="1258" customFormat="1" ht="16.5" customHeight="1" x14ac:dyDescent="0.4"/>
    <row r="237" s="1258" customFormat="1" ht="16.5" customHeight="1" x14ac:dyDescent="0.4"/>
    <row r="238" s="1258" customFormat="1" ht="16.5" customHeight="1" x14ac:dyDescent="0.4"/>
    <row r="239" s="1258" customFormat="1" ht="16.5" customHeight="1" x14ac:dyDescent="0.4"/>
    <row r="240" s="1258" customFormat="1" ht="16.5" customHeight="1" x14ac:dyDescent="0.4"/>
    <row r="241" s="1258" customFormat="1" ht="16.5" customHeight="1" x14ac:dyDescent="0.4"/>
    <row r="242" s="1258" customFormat="1" ht="16.5" customHeight="1" x14ac:dyDescent="0.4"/>
    <row r="243" s="1258" customFormat="1" ht="16.5" customHeight="1" x14ac:dyDescent="0.4"/>
    <row r="244" s="1258" customFormat="1" ht="16.5" customHeight="1" x14ac:dyDescent="0.4"/>
    <row r="245" s="1258" customFormat="1" ht="16.5" customHeight="1" x14ac:dyDescent="0.4"/>
    <row r="246" s="1258" customFormat="1" ht="16.5" customHeight="1" x14ac:dyDescent="0.4"/>
    <row r="247" s="1258" customFormat="1" ht="16.5" customHeight="1" x14ac:dyDescent="0.4"/>
    <row r="248" s="1258" customFormat="1" ht="16.5" customHeight="1" x14ac:dyDescent="0.4"/>
    <row r="249" s="1258" customFormat="1" ht="16.5" customHeight="1" x14ac:dyDescent="0.4"/>
    <row r="250" s="1258" customFormat="1" ht="16.5" customHeight="1" x14ac:dyDescent="0.4"/>
    <row r="251" s="1258" customFormat="1" ht="16.5" customHeight="1" x14ac:dyDescent="0.4"/>
    <row r="252" s="1258" customFormat="1" ht="16.5" customHeight="1" x14ac:dyDescent="0.4"/>
    <row r="253" s="1258" customFormat="1" ht="16.5" customHeight="1" x14ac:dyDescent="0.4"/>
    <row r="254" s="1258" customFormat="1" ht="16.5" customHeight="1" x14ac:dyDescent="0.4"/>
    <row r="255" s="1258" customFormat="1" ht="16.5" customHeight="1" x14ac:dyDescent="0.4"/>
    <row r="256" s="1258" customFormat="1" ht="16.5" customHeight="1" x14ac:dyDescent="0.4"/>
    <row r="257" s="1258" customFormat="1" ht="16.5" customHeight="1" x14ac:dyDescent="0.4"/>
    <row r="258" s="1258" customFormat="1" ht="16.5" customHeight="1" x14ac:dyDescent="0.4"/>
    <row r="259" s="1258" customFormat="1" ht="16.5" customHeight="1" x14ac:dyDescent="0.4"/>
    <row r="260" s="1258" customFormat="1" ht="16.5" customHeight="1" x14ac:dyDescent="0.4"/>
    <row r="261" s="1258" customFormat="1" ht="16.5" customHeight="1" x14ac:dyDescent="0.4"/>
    <row r="262" s="1258" customFormat="1" ht="16.5" customHeight="1" x14ac:dyDescent="0.4"/>
    <row r="263" s="1258" customFormat="1" ht="16.5" customHeight="1" x14ac:dyDescent="0.4"/>
    <row r="264" s="1258" customFormat="1" ht="16.5" customHeight="1" x14ac:dyDescent="0.4"/>
    <row r="265" s="1258" customFormat="1" ht="16.5" customHeight="1" x14ac:dyDescent="0.4"/>
    <row r="266" s="1258" customFormat="1" ht="16.5" customHeight="1" x14ac:dyDescent="0.4"/>
    <row r="267" s="1258" customFormat="1" ht="16.5" customHeight="1" x14ac:dyDescent="0.4"/>
    <row r="268" s="1258" customFormat="1" ht="16.5" customHeight="1" x14ac:dyDescent="0.4"/>
    <row r="269" s="1258" customFormat="1" ht="16.5" customHeight="1" x14ac:dyDescent="0.4"/>
    <row r="270" s="1258" customFormat="1" ht="16.5" customHeight="1" x14ac:dyDescent="0.4"/>
    <row r="271" s="1258" customFormat="1" ht="16.5" customHeight="1" x14ac:dyDescent="0.4"/>
    <row r="272" s="1258" customFormat="1" ht="16.5" customHeight="1" x14ac:dyDescent="0.4"/>
    <row r="273" s="1258" customFormat="1" ht="16.5" customHeight="1" x14ac:dyDescent="0.4"/>
    <row r="274" s="1258" customFormat="1" ht="16.5" customHeight="1" x14ac:dyDescent="0.4"/>
    <row r="275" s="1258" customFormat="1" ht="16.5" customHeight="1" x14ac:dyDescent="0.4"/>
    <row r="276" s="1258" customFormat="1" ht="16.5" customHeight="1" x14ac:dyDescent="0.4"/>
    <row r="277" s="1258" customFormat="1" ht="16.5" customHeight="1" x14ac:dyDescent="0.4"/>
    <row r="278" s="1258" customFormat="1" ht="16.5" customHeight="1" x14ac:dyDescent="0.4"/>
    <row r="279" s="1258" customFormat="1" ht="16.5" customHeight="1" x14ac:dyDescent="0.4"/>
    <row r="280" s="1258" customFormat="1" ht="16.5" customHeight="1" x14ac:dyDescent="0.4"/>
    <row r="281" s="1258" customFormat="1" ht="16.5" customHeight="1" x14ac:dyDescent="0.4"/>
    <row r="282" s="1258" customFormat="1" ht="16.5" customHeight="1" x14ac:dyDescent="0.4"/>
    <row r="283" s="1258" customFormat="1" ht="16.5" customHeight="1" x14ac:dyDescent="0.4"/>
    <row r="284" s="1258" customFormat="1" ht="16.5" customHeight="1" x14ac:dyDescent="0.4"/>
    <row r="285" s="1258" customFormat="1" ht="16.5" customHeight="1" x14ac:dyDescent="0.4"/>
    <row r="286" s="1258" customFormat="1" ht="16.5" customHeight="1" x14ac:dyDescent="0.4"/>
    <row r="287" s="1258" customFormat="1" ht="16.5" customHeight="1" x14ac:dyDescent="0.4"/>
    <row r="288" s="1258" customFormat="1" ht="16.5" customHeight="1" x14ac:dyDescent="0.4"/>
    <row r="289" s="1258" customFormat="1" ht="16.5" customHeight="1" x14ac:dyDescent="0.4"/>
    <row r="290" s="1258" customFormat="1" ht="16.5" customHeight="1" x14ac:dyDescent="0.4"/>
    <row r="291" s="1258" customFormat="1" ht="16.5" customHeight="1" x14ac:dyDescent="0.4"/>
    <row r="292" s="1258" customFormat="1" ht="16.5" customHeight="1" x14ac:dyDescent="0.4"/>
    <row r="293" s="1258" customFormat="1" ht="16.5" customHeight="1" x14ac:dyDescent="0.4"/>
    <row r="294" s="1258" customFormat="1" ht="16.5" customHeight="1" x14ac:dyDescent="0.4"/>
    <row r="295" s="1258" customFormat="1" ht="16.5" customHeight="1" x14ac:dyDescent="0.4"/>
    <row r="296" s="1258" customFormat="1" ht="16.5" customHeight="1" x14ac:dyDescent="0.4"/>
    <row r="297" s="1258" customFormat="1" ht="16.5" customHeight="1" x14ac:dyDescent="0.4"/>
    <row r="298" s="1258" customFormat="1" ht="16.5" customHeight="1" x14ac:dyDescent="0.4"/>
    <row r="299" s="1258" customFormat="1" ht="16.5" customHeight="1" x14ac:dyDescent="0.4"/>
    <row r="300" s="1258" customFormat="1" ht="16.5" customHeight="1" x14ac:dyDescent="0.4"/>
    <row r="301" s="1258" customFormat="1" ht="16.5" customHeight="1" x14ac:dyDescent="0.4"/>
    <row r="302" s="1258" customFormat="1" ht="16.5" customHeight="1" x14ac:dyDescent="0.4"/>
    <row r="303" s="1258" customFormat="1" ht="16.5" customHeight="1" x14ac:dyDescent="0.4"/>
    <row r="304" s="1258" customFormat="1" ht="16.5" customHeight="1" x14ac:dyDescent="0.4"/>
    <row r="305" s="1258" customFormat="1" ht="16.5" customHeight="1" x14ac:dyDescent="0.4"/>
    <row r="306" s="1258" customFormat="1" ht="16.5" customHeight="1" x14ac:dyDescent="0.4"/>
    <row r="307" s="1258" customFormat="1" ht="16.5" customHeight="1" x14ac:dyDescent="0.4"/>
    <row r="308" s="1258" customFormat="1" ht="16.5" customHeight="1" x14ac:dyDescent="0.4"/>
    <row r="309" s="1258" customFormat="1" ht="16.5" customHeight="1" x14ac:dyDescent="0.4"/>
    <row r="310" s="1258" customFormat="1" ht="16.5" customHeight="1" x14ac:dyDescent="0.4"/>
    <row r="311" s="1258" customFormat="1" ht="16.5" customHeight="1" x14ac:dyDescent="0.4"/>
    <row r="312" s="1258" customFormat="1" ht="16.5" customHeight="1" x14ac:dyDescent="0.4"/>
    <row r="313" s="1258" customFormat="1" ht="16.5" customHeight="1" x14ac:dyDescent="0.4"/>
    <row r="314" s="1258" customFormat="1" ht="16.5" customHeight="1" x14ac:dyDescent="0.4"/>
    <row r="315" s="1258" customFormat="1" ht="16.5" customHeight="1" x14ac:dyDescent="0.4"/>
    <row r="316" s="1258" customFormat="1" ht="16.5" customHeight="1" x14ac:dyDescent="0.4"/>
    <row r="317" s="1258" customFormat="1" ht="16.5" customHeight="1" x14ac:dyDescent="0.4"/>
    <row r="318" s="1258" customFormat="1" ht="16.5" customHeight="1" x14ac:dyDescent="0.4"/>
    <row r="319" s="1258" customFormat="1" ht="16.5" customHeight="1" x14ac:dyDescent="0.4"/>
    <row r="320" s="1258" customFormat="1" ht="16.5" customHeight="1" x14ac:dyDescent="0.4"/>
    <row r="321" s="1258" customFormat="1" ht="16.5" customHeight="1" x14ac:dyDescent="0.4"/>
    <row r="322" s="1258" customFormat="1" ht="16.5" customHeight="1" x14ac:dyDescent="0.4"/>
    <row r="323" s="1258" customFormat="1" ht="16.5" customHeight="1" x14ac:dyDescent="0.4"/>
    <row r="324" s="1258" customFormat="1" ht="16.5" customHeight="1" x14ac:dyDescent="0.4"/>
    <row r="325" s="1258" customFormat="1" ht="16.5" customHeight="1" x14ac:dyDescent="0.4"/>
    <row r="326" s="1258" customFormat="1" ht="16.5" customHeight="1" x14ac:dyDescent="0.4"/>
    <row r="327" s="1258" customFormat="1" ht="16.5" customHeight="1" x14ac:dyDescent="0.4"/>
    <row r="328" s="1258" customFormat="1" ht="16.5" customHeight="1" x14ac:dyDescent="0.4"/>
    <row r="329" s="1258" customFormat="1" ht="16.5" customHeight="1" x14ac:dyDescent="0.4"/>
    <row r="330" s="1258" customFormat="1" ht="16.5" customHeight="1" x14ac:dyDescent="0.4"/>
    <row r="331" s="1258" customFormat="1" ht="16.5" customHeight="1" x14ac:dyDescent="0.4"/>
    <row r="332" s="1258" customFormat="1" ht="16.5" customHeight="1" x14ac:dyDescent="0.4"/>
    <row r="333" s="1258" customFormat="1" ht="16.5" customHeight="1" x14ac:dyDescent="0.4"/>
    <row r="334" s="1258" customFormat="1" ht="16.5" customHeight="1" x14ac:dyDescent="0.4"/>
    <row r="335" s="1258" customFormat="1" ht="16.5" customHeight="1" x14ac:dyDescent="0.4"/>
    <row r="336" s="1258" customFormat="1" ht="16.5" customHeight="1" x14ac:dyDescent="0.4"/>
    <row r="337" s="1258" customFormat="1" ht="16.5" customHeight="1" x14ac:dyDescent="0.4"/>
    <row r="338" s="1258" customFormat="1" ht="16.5" customHeight="1" x14ac:dyDescent="0.4"/>
    <row r="339" s="1258" customFormat="1" ht="16.5" customHeight="1" x14ac:dyDescent="0.4"/>
    <row r="340" s="1258" customFormat="1" ht="16.5" customHeight="1" x14ac:dyDescent="0.4"/>
    <row r="341" s="1258" customFormat="1" ht="16.5" customHeight="1" x14ac:dyDescent="0.4"/>
    <row r="342" s="1258" customFormat="1" ht="16.5" customHeight="1" x14ac:dyDescent="0.4"/>
    <row r="343" s="1258" customFormat="1" ht="16.5" customHeight="1" x14ac:dyDescent="0.4"/>
    <row r="344" s="1258" customFormat="1" ht="16.5" customHeight="1" x14ac:dyDescent="0.4"/>
    <row r="345" s="1258" customFormat="1" ht="16.5" customHeight="1" x14ac:dyDescent="0.4"/>
    <row r="346" s="1258" customFormat="1" ht="16.5" customHeight="1" x14ac:dyDescent="0.4"/>
    <row r="347" s="1258" customFormat="1" ht="16.5" customHeight="1" x14ac:dyDescent="0.4"/>
    <row r="348" s="1258" customFormat="1" ht="16.5" customHeight="1" x14ac:dyDescent="0.4"/>
    <row r="349" s="1258" customFormat="1" ht="16.5" customHeight="1" x14ac:dyDescent="0.4"/>
    <row r="350" s="1258" customFormat="1" ht="16.5" customHeight="1" x14ac:dyDescent="0.4"/>
    <row r="351" s="1258" customFormat="1" ht="16.5" customHeight="1" x14ac:dyDescent="0.4"/>
    <row r="352" s="1258" customFormat="1" ht="16.5" customHeight="1" x14ac:dyDescent="0.4"/>
    <row r="353" s="1258" customFormat="1" ht="16.5" customHeight="1" x14ac:dyDescent="0.4"/>
    <row r="354" s="1258" customFormat="1" ht="16.5" customHeight="1" x14ac:dyDescent="0.4"/>
    <row r="355" s="1258" customFormat="1" ht="16.5" customHeight="1" x14ac:dyDescent="0.4"/>
    <row r="356" s="1258" customFormat="1" ht="16.5" customHeight="1" x14ac:dyDescent="0.4"/>
    <row r="357" s="1258" customFormat="1" ht="16.5" customHeight="1" x14ac:dyDescent="0.4"/>
    <row r="358" s="1258" customFormat="1" ht="16.5" customHeight="1" x14ac:dyDescent="0.4"/>
    <row r="359" s="1258" customFormat="1" ht="16.5" customHeight="1" x14ac:dyDescent="0.4"/>
    <row r="360" s="1258" customFormat="1" ht="16.5" customHeight="1" x14ac:dyDescent="0.4"/>
    <row r="361" s="1258" customFormat="1" ht="16.5" customHeight="1" x14ac:dyDescent="0.4"/>
    <row r="362" s="1258" customFormat="1" ht="16.5" customHeight="1" x14ac:dyDescent="0.4"/>
    <row r="363" s="1258" customFormat="1" ht="16.5" customHeight="1" x14ac:dyDescent="0.4"/>
    <row r="364" s="1258" customFormat="1" ht="16.5" customHeight="1" x14ac:dyDescent="0.4"/>
    <row r="365" s="1258" customFormat="1" ht="16.5" customHeight="1" x14ac:dyDescent="0.4"/>
    <row r="366" s="1258" customFormat="1" ht="16.5" customHeight="1" x14ac:dyDescent="0.4"/>
    <row r="367" s="1258" customFormat="1" ht="16.5" customHeight="1" x14ac:dyDescent="0.4"/>
    <row r="368" s="1258" customFormat="1" ht="16.5" customHeight="1" x14ac:dyDescent="0.4"/>
    <row r="369" s="1258" customFormat="1" ht="16.5" customHeight="1" x14ac:dyDescent="0.4"/>
    <row r="370" s="1258" customFormat="1" ht="16.5" customHeight="1" x14ac:dyDescent="0.4"/>
    <row r="371" s="1258" customFormat="1" ht="16.5" customHeight="1" x14ac:dyDescent="0.4"/>
    <row r="372" s="1258" customFormat="1" ht="16.5" customHeight="1" x14ac:dyDescent="0.4"/>
    <row r="373" s="1258" customFormat="1" ht="16.5" customHeight="1" x14ac:dyDescent="0.4"/>
    <row r="374" s="1258" customFormat="1" ht="16.5" customHeight="1" x14ac:dyDescent="0.4"/>
    <row r="375" s="1258" customFormat="1" ht="16.5" customHeight="1" x14ac:dyDescent="0.4"/>
    <row r="376" s="1258" customFormat="1" ht="16.5" customHeight="1" x14ac:dyDescent="0.4"/>
    <row r="377" s="1258" customFormat="1" ht="16.5" customHeight="1" x14ac:dyDescent="0.4"/>
    <row r="378" s="1258" customFormat="1" ht="16.5" customHeight="1" x14ac:dyDescent="0.4"/>
    <row r="379" s="1258" customFormat="1" ht="16.5" customHeight="1" x14ac:dyDescent="0.4"/>
    <row r="380" s="1258" customFormat="1" ht="16.5" customHeight="1" x14ac:dyDescent="0.4"/>
    <row r="381" s="1258" customFormat="1" ht="16.5" customHeight="1" x14ac:dyDescent="0.4"/>
    <row r="382" s="1258" customFormat="1" ht="16.5" customHeight="1" x14ac:dyDescent="0.4"/>
    <row r="383" s="1258" customFormat="1" ht="16.5" customHeight="1" x14ac:dyDescent="0.4"/>
    <row r="384" s="1258" customFormat="1" ht="16.5" customHeight="1" x14ac:dyDescent="0.4"/>
    <row r="385" s="1258" customFormat="1" ht="16.5" customHeight="1" x14ac:dyDescent="0.4"/>
    <row r="386" s="1258" customFormat="1" ht="16.5" customHeight="1" x14ac:dyDescent="0.4"/>
    <row r="387" s="1258" customFormat="1" ht="16.5" customHeight="1" x14ac:dyDescent="0.4"/>
    <row r="388" s="1258" customFormat="1" ht="16.5" customHeight="1" x14ac:dyDescent="0.4"/>
    <row r="389" s="1258" customFormat="1" ht="16.5" customHeight="1" x14ac:dyDescent="0.4"/>
    <row r="390" s="1258" customFormat="1" ht="16.5" customHeight="1" x14ac:dyDescent="0.4"/>
    <row r="391" s="1258" customFormat="1" ht="16.5" customHeight="1" x14ac:dyDescent="0.4"/>
    <row r="392" s="1258" customFormat="1" ht="16.5" customHeight="1" x14ac:dyDescent="0.4"/>
    <row r="393" s="1258" customFormat="1" ht="16.5" customHeight="1" x14ac:dyDescent="0.4"/>
    <row r="394" s="1258" customFormat="1" ht="16.5" customHeight="1" x14ac:dyDescent="0.4"/>
    <row r="395" s="1258" customFormat="1" ht="16.5" customHeight="1" x14ac:dyDescent="0.4"/>
    <row r="396" s="1258" customFormat="1" ht="16.5" customHeight="1" x14ac:dyDescent="0.4"/>
    <row r="397" s="1258" customFormat="1" ht="16.5" customHeight="1" x14ac:dyDescent="0.4"/>
    <row r="398" s="1258" customFormat="1" ht="16.5" customHeight="1" x14ac:dyDescent="0.4"/>
    <row r="399" s="1258" customFormat="1" ht="16.5" customHeight="1" x14ac:dyDescent="0.4"/>
    <row r="400" s="1258" customFormat="1" ht="16.5" customHeight="1" x14ac:dyDescent="0.4"/>
    <row r="401" s="1258" customFormat="1" ht="16.5" customHeight="1" x14ac:dyDescent="0.4"/>
    <row r="402" s="1258" customFormat="1" ht="16.5" customHeight="1" x14ac:dyDescent="0.4"/>
    <row r="403" s="1258" customFormat="1" ht="16.5" customHeight="1" x14ac:dyDescent="0.4"/>
    <row r="404" s="1258" customFormat="1" ht="16.5" customHeight="1" x14ac:dyDescent="0.4"/>
    <row r="405" s="1258" customFormat="1" ht="16.5" customHeight="1" x14ac:dyDescent="0.4"/>
    <row r="406" s="1258" customFormat="1" ht="16.5" customHeight="1" x14ac:dyDescent="0.4"/>
    <row r="407" s="1258" customFormat="1" ht="16.5" customHeight="1" x14ac:dyDescent="0.4"/>
    <row r="408" s="1258" customFormat="1" ht="16.5" customHeight="1" x14ac:dyDescent="0.4"/>
    <row r="409" s="1258" customFormat="1" ht="16.5" customHeight="1" x14ac:dyDescent="0.4"/>
    <row r="410" s="1258" customFormat="1" ht="16.5" customHeight="1" x14ac:dyDescent="0.4"/>
    <row r="411" s="1258" customFormat="1" ht="16.5" customHeight="1" x14ac:dyDescent="0.4"/>
    <row r="412" s="1258" customFormat="1" ht="16.5" customHeight="1" x14ac:dyDescent="0.4"/>
    <row r="413" s="1258" customFormat="1" ht="16.5" customHeight="1" x14ac:dyDescent="0.4"/>
    <row r="414" s="1258" customFormat="1" ht="16.5" customHeight="1" x14ac:dyDescent="0.4"/>
    <row r="415" s="1258" customFormat="1" ht="16.5" customHeight="1" x14ac:dyDescent="0.4"/>
    <row r="416" s="1258" customFormat="1" ht="16.5" customHeight="1" x14ac:dyDescent="0.4"/>
    <row r="417" s="1258" customFormat="1" ht="16.5" customHeight="1" x14ac:dyDescent="0.4"/>
    <row r="418" s="1258" customFormat="1" ht="16.5" customHeight="1" x14ac:dyDescent="0.4"/>
    <row r="419" s="1258" customFormat="1" ht="16.5" customHeight="1" x14ac:dyDescent="0.4"/>
    <row r="420" s="1258" customFormat="1" ht="16.5" customHeight="1" x14ac:dyDescent="0.4"/>
    <row r="421" s="1258" customFormat="1" ht="16.5" customHeight="1" x14ac:dyDescent="0.4"/>
    <row r="422" s="1258" customFormat="1" ht="16.5" customHeight="1" x14ac:dyDescent="0.4"/>
    <row r="423" s="1258" customFormat="1" ht="16.5" customHeight="1" x14ac:dyDescent="0.4"/>
    <row r="424" s="1258" customFormat="1" ht="16.5" customHeight="1" x14ac:dyDescent="0.4"/>
    <row r="425" s="1258" customFormat="1" ht="16.5" customHeight="1" x14ac:dyDescent="0.4"/>
    <row r="426" s="1258" customFormat="1" ht="16.5" customHeight="1" x14ac:dyDescent="0.4"/>
    <row r="427" s="1258" customFormat="1" ht="16.5" customHeight="1" x14ac:dyDescent="0.4"/>
    <row r="428" s="1258" customFormat="1" ht="16.5" customHeight="1" x14ac:dyDescent="0.4"/>
    <row r="429" s="1258" customFormat="1" ht="16.5" customHeight="1" x14ac:dyDescent="0.4"/>
    <row r="430" s="1258" customFormat="1" ht="16.5" customHeight="1" x14ac:dyDescent="0.4"/>
    <row r="431" s="1258" customFormat="1" ht="16.5" customHeight="1" x14ac:dyDescent="0.4"/>
    <row r="432" s="1258" customFormat="1" ht="16.5" customHeight="1" x14ac:dyDescent="0.4"/>
    <row r="433" s="1258" customFormat="1" ht="16.5" customHeight="1" x14ac:dyDescent="0.4"/>
    <row r="434" s="1258" customFormat="1" ht="16.5" customHeight="1" x14ac:dyDescent="0.4"/>
    <row r="435" s="1258" customFormat="1" ht="16.5" customHeight="1" x14ac:dyDescent="0.4"/>
    <row r="436" s="1258" customFormat="1" ht="16.5" customHeight="1" x14ac:dyDescent="0.4"/>
    <row r="437" s="1258" customFormat="1" ht="16.5" customHeight="1" x14ac:dyDescent="0.4"/>
    <row r="438" s="1258" customFormat="1" ht="16.5" customHeight="1" x14ac:dyDescent="0.4"/>
    <row r="439" s="1258" customFormat="1" ht="16.5" customHeight="1" x14ac:dyDescent="0.4"/>
    <row r="440" s="1258" customFormat="1" ht="16.5" customHeight="1" x14ac:dyDescent="0.4"/>
    <row r="441" s="1258" customFormat="1" ht="16.5" customHeight="1" x14ac:dyDescent="0.4"/>
    <row r="442" s="1258" customFormat="1" ht="16.5" customHeight="1" x14ac:dyDescent="0.4"/>
    <row r="443" s="1258" customFormat="1" ht="16.5" customHeight="1" x14ac:dyDescent="0.4"/>
    <row r="444" s="1258" customFormat="1" ht="16.5" customHeight="1" x14ac:dyDescent="0.4"/>
    <row r="445" s="1258" customFormat="1" ht="16.5" customHeight="1" x14ac:dyDescent="0.4"/>
    <row r="446" s="1258" customFormat="1" ht="16.5" customHeight="1" x14ac:dyDescent="0.4"/>
    <row r="447" s="1258" customFormat="1" ht="16.5" customHeight="1" x14ac:dyDescent="0.4"/>
    <row r="448" s="1258" customFormat="1" ht="16.5" customHeight="1" x14ac:dyDescent="0.4"/>
    <row r="449" s="1258" customFormat="1" ht="16.5" customHeight="1" x14ac:dyDescent="0.4"/>
    <row r="450" s="1258" customFormat="1" ht="16.5" customHeight="1" x14ac:dyDescent="0.4"/>
    <row r="451" s="1258" customFormat="1" ht="16.5" customHeight="1" x14ac:dyDescent="0.4"/>
    <row r="452" s="1258" customFormat="1" ht="16.5" customHeight="1" x14ac:dyDescent="0.4"/>
    <row r="453" s="1258" customFormat="1" ht="16.5" customHeight="1" x14ac:dyDescent="0.4"/>
    <row r="454" s="1258" customFormat="1" ht="16.5" customHeight="1" x14ac:dyDescent="0.4"/>
    <row r="455" s="1258" customFormat="1" ht="16.5" customHeight="1" x14ac:dyDescent="0.4"/>
    <row r="456" s="1258" customFormat="1" ht="16.5" customHeight="1" x14ac:dyDescent="0.4"/>
    <row r="457" s="1258" customFormat="1" ht="16.5" customHeight="1" x14ac:dyDescent="0.4"/>
    <row r="458" s="1258" customFormat="1" ht="16.5" customHeight="1" x14ac:dyDescent="0.4"/>
    <row r="459" s="1258" customFormat="1" ht="16.5" customHeight="1" x14ac:dyDescent="0.4"/>
    <row r="460" s="1258" customFormat="1" ht="16.5" customHeight="1" x14ac:dyDescent="0.4"/>
    <row r="461" s="1258" customFormat="1" ht="16.5" customHeight="1" x14ac:dyDescent="0.4"/>
    <row r="462" s="1258" customFormat="1" ht="16.5" customHeight="1" x14ac:dyDescent="0.4"/>
    <row r="463" s="1258" customFormat="1" ht="16.5" customHeight="1" x14ac:dyDescent="0.4"/>
    <row r="464" s="1258" customFormat="1" ht="16.5" customHeight="1" x14ac:dyDescent="0.4"/>
    <row r="465" s="1258" customFormat="1" ht="16.5" customHeight="1" x14ac:dyDescent="0.4"/>
    <row r="466" s="1258" customFormat="1" ht="16.5" customHeight="1" x14ac:dyDescent="0.4"/>
    <row r="467" s="1258" customFormat="1" ht="16.5" customHeight="1" x14ac:dyDescent="0.4"/>
    <row r="468" s="1258" customFormat="1" ht="16.5" customHeight="1" x14ac:dyDescent="0.4"/>
    <row r="469" s="1258" customFormat="1" ht="16.5" customHeight="1" x14ac:dyDescent="0.4"/>
    <row r="470" s="1258" customFormat="1" ht="16.5" customHeight="1" x14ac:dyDescent="0.4"/>
    <row r="471" s="1258" customFormat="1" ht="16.5" customHeight="1" x14ac:dyDescent="0.4"/>
    <row r="472" s="1258" customFormat="1" ht="16.5" customHeight="1" x14ac:dyDescent="0.4"/>
    <row r="473" s="1258" customFormat="1" ht="16.5" customHeight="1" x14ac:dyDescent="0.4"/>
    <row r="474" s="1258" customFormat="1" ht="16.5" customHeight="1" x14ac:dyDescent="0.4"/>
    <row r="475" s="1258" customFormat="1" ht="16.5" customHeight="1" x14ac:dyDescent="0.4"/>
    <row r="476" s="1258" customFormat="1" ht="16.5" customHeight="1" x14ac:dyDescent="0.4"/>
    <row r="477" s="1258" customFormat="1" ht="16.5" customHeight="1" x14ac:dyDescent="0.4"/>
    <row r="478" s="1258" customFormat="1" ht="16.5" customHeight="1" x14ac:dyDescent="0.4"/>
    <row r="479" s="1258" customFormat="1" ht="16.5" customHeight="1" x14ac:dyDescent="0.4"/>
    <row r="480" s="1258" customFormat="1" ht="16.5" customHeight="1" x14ac:dyDescent="0.4"/>
    <row r="481" s="1258" customFormat="1" ht="16.5" customHeight="1" x14ac:dyDescent="0.4"/>
    <row r="482" s="1258" customFormat="1" ht="16.5" customHeight="1" x14ac:dyDescent="0.4"/>
    <row r="483" s="1258" customFormat="1" ht="16.5" customHeight="1" x14ac:dyDescent="0.4"/>
    <row r="484" s="1258" customFormat="1" ht="16.5" customHeight="1" x14ac:dyDescent="0.4"/>
    <row r="485" s="1258" customFormat="1" ht="16.5" customHeight="1" x14ac:dyDescent="0.4"/>
    <row r="486" s="1258" customFormat="1" ht="16.5" customHeight="1" x14ac:dyDescent="0.4"/>
    <row r="487" s="1258" customFormat="1" ht="16.5" customHeight="1" x14ac:dyDescent="0.4"/>
    <row r="488" s="1258" customFormat="1" ht="16.5" customHeight="1" x14ac:dyDescent="0.4"/>
    <row r="489" s="1258" customFormat="1" ht="16.5" customHeight="1" x14ac:dyDescent="0.4"/>
    <row r="490" s="1258" customFormat="1" ht="16.5" customHeight="1" x14ac:dyDescent="0.4"/>
    <row r="491" s="1258" customFormat="1" ht="16.5" customHeight="1" x14ac:dyDescent="0.4"/>
    <row r="492" s="1258" customFormat="1" ht="16.5" customHeight="1" x14ac:dyDescent="0.4"/>
    <row r="493" s="1258" customFormat="1" ht="16.5" customHeight="1" x14ac:dyDescent="0.4"/>
    <row r="494" s="1258" customFormat="1" ht="16.5" customHeight="1" x14ac:dyDescent="0.4"/>
    <row r="495" s="1258" customFormat="1" ht="16.5" customHeight="1" x14ac:dyDescent="0.4"/>
    <row r="496" s="1258" customFormat="1" ht="16.5" customHeight="1" x14ac:dyDescent="0.4"/>
    <row r="497" s="1258" customFormat="1" ht="16.5" customHeight="1" x14ac:dyDescent="0.4"/>
    <row r="498" s="1258" customFormat="1" ht="16.5" customHeight="1" x14ac:dyDescent="0.4"/>
    <row r="499" s="1258" customFormat="1" ht="16.5" customHeight="1" x14ac:dyDescent="0.4"/>
    <row r="500" s="1258" customFormat="1" ht="16.5" customHeight="1" x14ac:dyDescent="0.4"/>
    <row r="501" s="1258" customFormat="1" ht="16.5" customHeight="1" x14ac:dyDescent="0.4"/>
    <row r="502" s="1258" customFormat="1" ht="16.5" customHeight="1" x14ac:dyDescent="0.4"/>
    <row r="503" s="1258" customFormat="1" ht="16.5" customHeight="1" x14ac:dyDescent="0.4"/>
    <row r="504" s="1258" customFormat="1" ht="16.5" customHeight="1" x14ac:dyDescent="0.4"/>
    <row r="505" s="1258" customFormat="1" ht="16.5" customHeight="1" x14ac:dyDescent="0.4"/>
    <row r="506" s="1258" customFormat="1" ht="16.5" customHeight="1" x14ac:dyDescent="0.4"/>
    <row r="507" s="1258" customFormat="1" ht="16.5" customHeight="1" x14ac:dyDescent="0.4"/>
    <row r="508" s="1258" customFormat="1" ht="16.5" customHeight="1" x14ac:dyDescent="0.4"/>
    <row r="509" s="1258" customFormat="1" ht="16.5" customHeight="1" x14ac:dyDescent="0.4"/>
    <row r="510" s="1258" customFormat="1" ht="16.5" customHeight="1" x14ac:dyDescent="0.4"/>
    <row r="511" s="1258" customFormat="1" ht="16.5" customHeight="1" x14ac:dyDescent="0.4"/>
    <row r="512" s="1258" customFormat="1" ht="16.5" customHeight="1" x14ac:dyDescent="0.4"/>
    <row r="513" s="1258" customFormat="1" ht="16.5" customHeight="1" x14ac:dyDescent="0.4"/>
    <row r="514" s="1258" customFormat="1" ht="16.5" customHeight="1" x14ac:dyDescent="0.4"/>
    <row r="515" s="1258" customFormat="1" ht="16.5" customHeight="1" x14ac:dyDescent="0.4"/>
    <row r="516" s="1258" customFormat="1" ht="16.5" customHeight="1" x14ac:dyDescent="0.4"/>
    <row r="517" s="1258" customFormat="1" ht="16.5" customHeight="1" x14ac:dyDescent="0.4"/>
    <row r="518" s="1258" customFormat="1" ht="16.5" customHeight="1" x14ac:dyDescent="0.4"/>
    <row r="519" s="1258" customFormat="1" ht="16.5" customHeight="1" x14ac:dyDescent="0.4"/>
    <row r="520" s="1258" customFormat="1" ht="16.5" customHeight="1" x14ac:dyDescent="0.4"/>
    <row r="521" s="1258" customFormat="1" ht="16.5" customHeight="1" x14ac:dyDescent="0.4"/>
    <row r="522" s="1258" customFormat="1" ht="16.5" customHeight="1" x14ac:dyDescent="0.4"/>
    <row r="523" s="1258" customFormat="1" ht="16.5" customHeight="1" x14ac:dyDescent="0.4"/>
    <row r="524" s="1258" customFormat="1" ht="16.5" customHeight="1" x14ac:dyDescent="0.4"/>
    <row r="525" s="1258" customFormat="1" ht="16.5" customHeight="1" x14ac:dyDescent="0.4"/>
    <row r="526" s="1258" customFormat="1" ht="16.5" customHeight="1" x14ac:dyDescent="0.4"/>
    <row r="527" s="1258" customFormat="1" ht="16.5" customHeight="1" x14ac:dyDescent="0.4"/>
    <row r="528" s="1258" customFormat="1" ht="16.5" customHeight="1" x14ac:dyDescent="0.4"/>
    <row r="529" s="1258" customFormat="1" ht="16.5" customHeight="1" x14ac:dyDescent="0.4"/>
    <row r="530" s="1258" customFormat="1" ht="16.5" customHeight="1" x14ac:dyDescent="0.4"/>
    <row r="531" s="1258" customFormat="1" ht="16.5" customHeight="1" x14ac:dyDescent="0.4"/>
    <row r="532" s="1258" customFormat="1" ht="16.5" customHeight="1" x14ac:dyDescent="0.4"/>
    <row r="533" s="1258" customFormat="1" ht="16.5" customHeight="1" x14ac:dyDescent="0.4"/>
    <row r="534" s="1258" customFormat="1" ht="16.5" customHeight="1" x14ac:dyDescent="0.4"/>
    <row r="535" s="1258" customFormat="1" ht="16.5" customHeight="1" x14ac:dyDescent="0.4"/>
    <row r="536" s="1258" customFormat="1" ht="16.5" customHeight="1" x14ac:dyDescent="0.4"/>
    <row r="537" s="1258" customFormat="1" ht="16.5" customHeight="1" x14ac:dyDescent="0.4"/>
    <row r="538" s="1258" customFormat="1" ht="16.5" customHeight="1" x14ac:dyDescent="0.4"/>
    <row r="539" s="1258" customFormat="1" ht="16.5" customHeight="1" x14ac:dyDescent="0.4"/>
    <row r="540" s="1258" customFormat="1" ht="16.5" customHeight="1" x14ac:dyDescent="0.4"/>
    <row r="541" s="1258" customFormat="1" ht="16.5" customHeight="1" x14ac:dyDescent="0.4"/>
    <row r="542" s="1258" customFormat="1" ht="16.5" customHeight="1" x14ac:dyDescent="0.4"/>
    <row r="543" s="1258" customFormat="1" ht="16.5" customHeight="1" x14ac:dyDescent="0.4"/>
    <row r="544" s="1258" customFormat="1" ht="16.5" customHeight="1" x14ac:dyDescent="0.4"/>
    <row r="545" s="1258" customFormat="1" ht="16.5" customHeight="1" x14ac:dyDescent="0.4"/>
    <row r="546" s="1258" customFormat="1" ht="16.5" customHeight="1" x14ac:dyDescent="0.4"/>
    <row r="547" s="1258" customFormat="1" ht="16.5" customHeight="1" x14ac:dyDescent="0.4"/>
    <row r="548" s="1258" customFormat="1" ht="16.5" customHeight="1" x14ac:dyDescent="0.4"/>
    <row r="549" s="1258" customFormat="1" ht="16.5" customHeight="1" x14ac:dyDescent="0.4"/>
    <row r="550" s="1258" customFormat="1" ht="16.5" customHeight="1" x14ac:dyDescent="0.4"/>
    <row r="551" s="1258" customFormat="1" ht="16.5" customHeight="1" x14ac:dyDescent="0.4"/>
    <row r="552" s="1258" customFormat="1" ht="16.5" customHeight="1" x14ac:dyDescent="0.4"/>
    <row r="553" s="1258" customFormat="1" ht="16.5" customHeight="1" x14ac:dyDescent="0.4"/>
    <row r="554" s="1258" customFormat="1" ht="16.5" customHeight="1" x14ac:dyDescent="0.4"/>
    <row r="555" s="1258" customFormat="1" ht="16.5" customHeight="1" x14ac:dyDescent="0.4"/>
    <row r="556" s="1258" customFormat="1" ht="16.5" customHeight="1" x14ac:dyDescent="0.4"/>
    <row r="557" s="1258" customFormat="1" ht="16.5" customHeight="1" x14ac:dyDescent="0.4"/>
    <row r="558" s="1258" customFormat="1" ht="16.5" customHeight="1" x14ac:dyDescent="0.4"/>
    <row r="559" s="1258" customFormat="1" ht="16.5" customHeight="1" x14ac:dyDescent="0.4"/>
    <row r="560" s="1258" customFormat="1" ht="16.5" customHeight="1" x14ac:dyDescent="0.4"/>
    <row r="561" s="1258" customFormat="1" ht="16.5" customHeight="1" x14ac:dyDescent="0.4"/>
    <row r="562" s="1258" customFormat="1" ht="16.5" customHeight="1" x14ac:dyDescent="0.4"/>
    <row r="563" s="1258" customFormat="1" ht="16.5" customHeight="1" x14ac:dyDescent="0.4"/>
    <row r="564" s="1258" customFormat="1" ht="16.5" customHeight="1" x14ac:dyDescent="0.4"/>
    <row r="565" s="1258" customFormat="1" ht="16.5" customHeight="1" x14ac:dyDescent="0.4"/>
    <row r="566" s="1258" customFormat="1" ht="16.5" customHeight="1" x14ac:dyDescent="0.4"/>
    <row r="567" s="1258" customFormat="1" ht="16.5" customHeight="1" x14ac:dyDescent="0.4"/>
    <row r="568" s="1258" customFormat="1" ht="16.5" customHeight="1" x14ac:dyDescent="0.4"/>
    <row r="569" s="1258" customFormat="1" ht="16.5" customHeight="1" x14ac:dyDescent="0.4"/>
    <row r="570" s="1258" customFormat="1" ht="16.5" customHeight="1" x14ac:dyDescent="0.4"/>
    <row r="571" s="1258" customFormat="1" ht="16.5" customHeight="1" x14ac:dyDescent="0.4"/>
    <row r="572" s="1258" customFormat="1" ht="16.5" customHeight="1" x14ac:dyDescent="0.4"/>
    <row r="573" s="1258" customFormat="1" ht="16.5" customHeight="1" x14ac:dyDescent="0.4"/>
    <row r="574" s="1258" customFormat="1" ht="16.5" customHeight="1" x14ac:dyDescent="0.4"/>
    <row r="575" s="1258" customFormat="1" ht="16.5" customHeight="1" x14ac:dyDescent="0.4"/>
    <row r="576" s="1258" customFormat="1" ht="16.5" customHeight="1" x14ac:dyDescent="0.4"/>
    <row r="577" s="1258" customFormat="1" ht="16.5" customHeight="1" x14ac:dyDescent="0.4"/>
    <row r="578" s="1258" customFormat="1" ht="16.5" customHeight="1" x14ac:dyDescent="0.4"/>
    <row r="579" s="1258" customFormat="1" ht="16.5" customHeight="1" x14ac:dyDescent="0.4"/>
    <row r="580" s="1258" customFormat="1" ht="16.5" customHeight="1" x14ac:dyDescent="0.4"/>
    <row r="581" s="1258" customFormat="1" ht="16.5" customHeight="1" x14ac:dyDescent="0.4"/>
    <row r="582" s="1258" customFormat="1" ht="16.5" customHeight="1" x14ac:dyDescent="0.4"/>
    <row r="583" s="1258" customFormat="1" ht="16.5" customHeight="1" x14ac:dyDescent="0.4"/>
    <row r="584" s="1258" customFormat="1" ht="16.5" customHeight="1" x14ac:dyDescent="0.4"/>
    <row r="585" s="1258" customFormat="1" ht="16.5" customHeight="1" x14ac:dyDescent="0.4"/>
    <row r="586" s="1258" customFormat="1" ht="16.5" customHeight="1" x14ac:dyDescent="0.4"/>
    <row r="587" s="1258" customFormat="1" ht="16.5" customHeight="1" x14ac:dyDescent="0.4"/>
    <row r="588" s="1258" customFormat="1" ht="16.5" customHeight="1" x14ac:dyDescent="0.4"/>
    <row r="589" s="1258" customFormat="1" ht="16.5" customHeight="1" x14ac:dyDescent="0.4"/>
    <row r="590" s="1258" customFormat="1" ht="16.5" customHeight="1" x14ac:dyDescent="0.4"/>
    <row r="591" s="1258" customFormat="1" ht="16.5" customHeight="1" x14ac:dyDescent="0.4"/>
    <row r="592" s="1258" customFormat="1" ht="16.5" customHeight="1" x14ac:dyDescent="0.4"/>
    <row r="593" s="1258" customFormat="1" ht="16.5" customHeight="1" x14ac:dyDescent="0.4"/>
    <row r="594" s="1258" customFormat="1" ht="16.5" customHeight="1" x14ac:dyDescent="0.4"/>
    <row r="595" s="1258" customFormat="1" ht="16.5" customHeight="1" x14ac:dyDescent="0.4"/>
    <row r="596" s="1258" customFormat="1" ht="16.5" customHeight="1" x14ac:dyDescent="0.4"/>
    <row r="597" s="1258" customFormat="1" ht="16.5" customHeight="1" x14ac:dyDescent="0.4"/>
    <row r="598" s="1258" customFormat="1" ht="16.5" customHeight="1" x14ac:dyDescent="0.4"/>
    <row r="599" s="1258" customFormat="1" ht="16.5" customHeight="1" x14ac:dyDescent="0.4"/>
    <row r="600" s="1258" customFormat="1" ht="16.5" customHeight="1" x14ac:dyDescent="0.4"/>
    <row r="601" s="1258" customFormat="1" ht="16.5" customHeight="1" x14ac:dyDescent="0.4"/>
    <row r="602" s="1258" customFormat="1" ht="16.5" customHeight="1" x14ac:dyDescent="0.4"/>
    <row r="603" s="1258" customFormat="1" ht="16.5" customHeight="1" x14ac:dyDescent="0.4"/>
    <row r="604" s="1258" customFormat="1" ht="16.5" customHeight="1" x14ac:dyDescent="0.4"/>
    <row r="605" s="1258" customFormat="1" ht="16.5" customHeight="1" x14ac:dyDescent="0.4"/>
    <row r="606" s="1258" customFormat="1" ht="16.5" customHeight="1" x14ac:dyDescent="0.4"/>
    <row r="607" s="1258" customFormat="1" ht="16.5" customHeight="1" x14ac:dyDescent="0.4"/>
    <row r="608" s="1258" customFormat="1" ht="16.5" customHeight="1" x14ac:dyDescent="0.4"/>
    <row r="609" s="1258" customFormat="1" ht="16.5" customHeight="1" x14ac:dyDescent="0.4"/>
    <row r="610" s="1258" customFormat="1" ht="16.5" customHeight="1" x14ac:dyDescent="0.4"/>
    <row r="611" s="1258" customFormat="1" ht="16.5" customHeight="1" x14ac:dyDescent="0.4"/>
    <row r="612" s="1258" customFormat="1" ht="16.5" customHeight="1" x14ac:dyDescent="0.4"/>
    <row r="613" s="1258" customFormat="1" ht="16.5" customHeight="1" x14ac:dyDescent="0.4"/>
    <row r="614" s="1258" customFormat="1" ht="16.5" customHeight="1" x14ac:dyDescent="0.4"/>
    <row r="615" s="1258" customFormat="1" ht="16.5" customHeight="1" x14ac:dyDescent="0.4"/>
    <row r="616" s="1258" customFormat="1" ht="16.5" customHeight="1" x14ac:dyDescent="0.4"/>
    <row r="617" s="1258" customFormat="1" ht="16.5" customHeight="1" x14ac:dyDescent="0.4"/>
    <row r="618" s="1258" customFormat="1" ht="16.5" customHeight="1" x14ac:dyDescent="0.4"/>
    <row r="619" s="1258" customFormat="1" ht="16.5" customHeight="1" x14ac:dyDescent="0.4"/>
    <row r="620" s="1258" customFormat="1" ht="16.5" customHeight="1" x14ac:dyDescent="0.4"/>
    <row r="621" s="1258" customFormat="1" ht="16.5" customHeight="1" x14ac:dyDescent="0.4"/>
    <row r="622" s="1258" customFormat="1" ht="16.5" customHeight="1" x14ac:dyDescent="0.4"/>
    <row r="623" s="1258" customFormat="1" ht="16.5" customHeight="1" x14ac:dyDescent="0.4"/>
    <row r="624" s="1258" customFormat="1" ht="16.5" customHeight="1" x14ac:dyDescent="0.4"/>
    <row r="625" s="1258" customFormat="1" ht="16.5" customHeight="1" x14ac:dyDescent="0.4"/>
    <row r="626" s="1258" customFormat="1" ht="16.5" customHeight="1" x14ac:dyDescent="0.4"/>
    <row r="627" s="1258" customFormat="1" ht="16.5" customHeight="1" x14ac:dyDescent="0.4"/>
    <row r="628" s="1258" customFormat="1" ht="16.5" customHeight="1" x14ac:dyDescent="0.4"/>
    <row r="629" s="1258" customFormat="1" ht="16.5" customHeight="1" x14ac:dyDescent="0.4"/>
    <row r="630" s="1258" customFormat="1" ht="16.5" customHeight="1" x14ac:dyDescent="0.4"/>
    <row r="631" s="1258" customFormat="1" ht="16.5" customHeight="1" x14ac:dyDescent="0.4"/>
    <row r="632" s="1258" customFormat="1" ht="16.5" customHeight="1" x14ac:dyDescent="0.4"/>
    <row r="633" s="1258" customFormat="1" ht="16.5" customHeight="1" x14ac:dyDescent="0.4"/>
    <row r="634" s="1258" customFormat="1" ht="16.5" customHeight="1" x14ac:dyDescent="0.4"/>
    <row r="635" s="1258" customFormat="1" ht="16.5" customHeight="1" x14ac:dyDescent="0.4"/>
    <row r="636" s="1258" customFormat="1" ht="16.5" customHeight="1" x14ac:dyDescent="0.4"/>
    <row r="637" s="1258" customFormat="1" ht="16.5" customHeight="1" x14ac:dyDescent="0.4"/>
    <row r="638" s="1258" customFormat="1" ht="16.5" customHeight="1" x14ac:dyDescent="0.4"/>
    <row r="639" s="1258" customFormat="1" ht="16.5" customHeight="1" x14ac:dyDescent="0.4"/>
    <row r="640" s="1258" customFormat="1" ht="16.5" customHeight="1" x14ac:dyDescent="0.4"/>
    <row r="641" s="1258" customFormat="1" ht="16.5" customHeight="1" x14ac:dyDescent="0.4"/>
    <row r="642" s="1258" customFormat="1" ht="16.5" customHeight="1" x14ac:dyDescent="0.4"/>
    <row r="643" s="1258" customFormat="1" ht="16.5" customHeight="1" x14ac:dyDescent="0.4"/>
    <row r="644" s="1258" customFormat="1" ht="16.5" customHeight="1" x14ac:dyDescent="0.4"/>
    <row r="645" s="1258" customFormat="1" ht="16.5" customHeight="1" x14ac:dyDescent="0.4"/>
    <row r="646" s="1258" customFormat="1" ht="16.5" customHeight="1" x14ac:dyDescent="0.4"/>
    <row r="647" s="1258" customFormat="1" ht="16.5" customHeight="1" x14ac:dyDescent="0.4"/>
    <row r="648" s="1258" customFormat="1" ht="16.5" customHeight="1" x14ac:dyDescent="0.4"/>
    <row r="649" s="1258" customFormat="1" ht="16.5" customHeight="1" x14ac:dyDescent="0.4"/>
    <row r="650" s="1258" customFormat="1" ht="16.5" customHeight="1" x14ac:dyDescent="0.4"/>
    <row r="651" s="1258" customFormat="1" ht="16.5" customHeight="1" x14ac:dyDescent="0.4"/>
    <row r="652" s="1258" customFormat="1" ht="16.5" customHeight="1" x14ac:dyDescent="0.4"/>
    <row r="653" s="1258" customFormat="1" ht="16.5" customHeight="1" x14ac:dyDescent="0.4"/>
    <row r="654" s="1258" customFormat="1" ht="16.5" customHeight="1" x14ac:dyDescent="0.4"/>
    <row r="655" s="1258" customFormat="1" ht="16.5" customHeight="1" x14ac:dyDescent="0.4"/>
    <row r="656" s="1258" customFormat="1" ht="16.5" customHeight="1" x14ac:dyDescent="0.4"/>
    <row r="657" s="1258" customFormat="1" ht="16.5" customHeight="1" x14ac:dyDescent="0.4"/>
    <row r="658" s="1258" customFormat="1" ht="16.5" customHeight="1" x14ac:dyDescent="0.4"/>
    <row r="659" s="1258" customFormat="1" ht="16.5" customHeight="1" x14ac:dyDescent="0.4"/>
    <row r="660" s="1258" customFormat="1" ht="16.5" customHeight="1" x14ac:dyDescent="0.4"/>
    <row r="661" s="1258" customFormat="1" ht="16.5" customHeight="1" x14ac:dyDescent="0.4"/>
    <row r="662" s="1258" customFormat="1" ht="16.5" customHeight="1" x14ac:dyDescent="0.4"/>
    <row r="663" s="1258" customFormat="1" ht="16.5" customHeight="1" x14ac:dyDescent="0.4"/>
    <row r="664" s="1258" customFormat="1" ht="16.5" customHeight="1" x14ac:dyDescent="0.4"/>
    <row r="665" s="1258" customFormat="1" ht="16.5" customHeight="1" x14ac:dyDescent="0.4"/>
    <row r="666" s="1258" customFormat="1" ht="16.5" customHeight="1" x14ac:dyDescent="0.4"/>
    <row r="667" s="1258" customFormat="1" ht="16.5" customHeight="1" x14ac:dyDescent="0.4"/>
    <row r="668" s="1258" customFormat="1" ht="16.5" customHeight="1" x14ac:dyDescent="0.4"/>
    <row r="669" s="1258" customFormat="1" ht="16.5" customHeight="1" x14ac:dyDescent="0.4"/>
    <row r="670" s="1258" customFormat="1" ht="16.5" customHeight="1" x14ac:dyDescent="0.4"/>
    <row r="671" s="1258" customFormat="1" ht="16.5" customHeight="1" x14ac:dyDescent="0.4"/>
    <row r="672" s="1258" customFormat="1" ht="16.5" customHeight="1" x14ac:dyDescent="0.4"/>
    <row r="673" s="1258" customFormat="1" ht="16.5" customHeight="1" x14ac:dyDescent="0.4"/>
    <row r="674" s="1258" customFormat="1" ht="16.5" customHeight="1" x14ac:dyDescent="0.4"/>
    <row r="675" s="1258" customFormat="1" ht="16.5" customHeight="1" x14ac:dyDescent="0.4"/>
    <row r="676" s="1258" customFormat="1" ht="16.5" customHeight="1" x14ac:dyDescent="0.4"/>
    <row r="677" s="1258" customFormat="1" ht="16.5" customHeight="1" x14ac:dyDescent="0.4"/>
    <row r="678" s="1258" customFormat="1" ht="16.5" customHeight="1" x14ac:dyDescent="0.4"/>
    <row r="679" s="1258" customFormat="1" ht="16.5" customHeight="1" x14ac:dyDescent="0.4"/>
    <row r="680" s="1258" customFormat="1" ht="16.5" customHeight="1" x14ac:dyDescent="0.4"/>
    <row r="681" s="1258" customFormat="1" ht="16.5" customHeight="1" x14ac:dyDescent="0.4"/>
    <row r="682" s="1258" customFormat="1" ht="16.5" customHeight="1" x14ac:dyDescent="0.4"/>
    <row r="683" s="1258" customFormat="1" ht="16.5" customHeight="1" x14ac:dyDescent="0.4"/>
    <row r="684" s="1258" customFormat="1" ht="16.5" customHeight="1" x14ac:dyDescent="0.4"/>
    <row r="685" s="1258" customFormat="1" ht="16.5" customHeight="1" x14ac:dyDescent="0.4"/>
    <row r="686" s="1258" customFormat="1" ht="16.5" customHeight="1" x14ac:dyDescent="0.4"/>
    <row r="687" s="1258" customFormat="1" ht="16.5" customHeight="1" x14ac:dyDescent="0.4"/>
    <row r="688" s="1258" customFormat="1" ht="16.5" customHeight="1" x14ac:dyDescent="0.4"/>
    <row r="689" s="1258" customFormat="1" ht="16.5" customHeight="1" x14ac:dyDescent="0.4"/>
    <row r="690" s="1258" customFormat="1" ht="16.5" customHeight="1" x14ac:dyDescent="0.4"/>
    <row r="691" s="1258" customFormat="1" ht="16.5" customHeight="1" x14ac:dyDescent="0.4"/>
    <row r="692" s="1258" customFormat="1" ht="16.5" customHeight="1" x14ac:dyDescent="0.4"/>
    <row r="693" s="1258" customFormat="1" ht="16.5" customHeight="1" x14ac:dyDescent="0.4"/>
    <row r="694" s="1258" customFormat="1" ht="16.5" customHeight="1" x14ac:dyDescent="0.4"/>
    <row r="695" s="1258" customFormat="1" ht="16.5" customHeight="1" x14ac:dyDescent="0.4"/>
    <row r="696" s="1258" customFormat="1" ht="16.5" customHeight="1" x14ac:dyDescent="0.4"/>
    <row r="697" s="1258" customFormat="1" ht="16.5" customHeight="1" x14ac:dyDescent="0.4"/>
    <row r="698" s="1258" customFormat="1" ht="16.5" customHeight="1" x14ac:dyDescent="0.4"/>
    <row r="699" s="1258" customFormat="1" ht="16.5" customHeight="1" x14ac:dyDescent="0.4"/>
    <row r="700" s="1258" customFormat="1" ht="16.5" customHeight="1" x14ac:dyDescent="0.4"/>
    <row r="701" s="1258" customFormat="1" ht="16.5" customHeight="1" x14ac:dyDescent="0.4"/>
    <row r="702" s="1258" customFormat="1" ht="16.5" customHeight="1" x14ac:dyDescent="0.4"/>
    <row r="703" s="1258" customFormat="1" ht="16.5" customHeight="1" x14ac:dyDescent="0.4"/>
    <row r="704" s="1258" customFormat="1" ht="16.5" customHeight="1" x14ac:dyDescent="0.4"/>
    <row r="705" s="1258" customFormat="1" ht="16.5" customHeight="1" x14ac:dyDescent="0.4"/>
    <row r="706" s="1258" customFormat="1" ht="16.5" customHeight="1" x14ac:dyDescent="0.4"/>
    <row r="707" s="1258" customFormat="1" ht="16.5" customHeight="1" x14ac:dyDescent="0.4"/>
    <row r="708" s="1258" customFormat="1" ht="16.5" customHeight="1" x14ac:dyDescent="0.4"/>
    <row r="709" s="1258" customFormat="1" ht="16.5" customHeight="1" x14ac:dyDescent="0.4"/>
    <row r="710" s="1258" customFormat="1" ht="16.5" customHeight="1" x14ac:dyDescent="0.4"/>
    <row r="711" s="1258" customFormat="1" ht="16.5" customHeight="1" x14ac:dyDescent="0.4"/>
    <row r="712" s="1258" customFormat="1" ht="16.5" customHeight="1" x14ac:dyDescent="0.4"/>
    <row r="713" s="1258" customFormat="1" ht="16.5" customHeight="1" x14ac:dyDescent="0.4"/>
    <row r="714" s="1258" customFormat="1" ht="16.5" customHeight="1" x14ac:dyDescent="0.4"/>
    <row r="715" s="1258" customFormat="1" ht="16.5" customHeight="1" x14ac:dyDescent="0.4"/>
    <row r="716" s="1258" customFormat="1" ht="16.5" customHeight="1" x14ac:dyDescent="0.4"/>
    <row r="717" s="1258" customFormat="1" ht="16.5" customHeight="1" x14ac:dyDescent="0.4"/>
    <row r="718" s="1258" customFormat="1" ht="16.5" customHeight="1" x14ac:dyDescent="0.4"/>
    <row r="719" s="1258" customFormat="1" ht="16.5" customHeight="1" x14ac:dyDescent="0.4"/>
    <row r="720" s="1258" customFormat="1" ht="16.5" customHeight="1" x14ac:dyDescent="0.4"/>
    <row r="721" s="1258" customFormat="1" ht="16.5" customHeight="1" x14ac:dyDescent="0.4"/>
    <row r="722" s="1258" customFormat="1" ht="16.5" customHeight="1" x14ac:dyDescent="0.4"/>
    <row r="723" s="1258" customFormat="1" ht="16.5" customHeight="1" x14ac:dyDescent="0.4"/>
    <row r="724" s="1258" customFormat="1" ht="16.5" customHeight="1" x14ac:dyDescent="0.4"/>
    <row r="725" s="1258" customFormat="1" ht="16.5" customHeight="1" x14ac:dyDescent="0.4"/>
    <row r="726" s="1258" customFormat="1" ht="16.5" customHeight="1" x14ac:dyDescent="0.4"/>
    <row r="727" s="1258" customFormat="1" ht="16.5" customHeight="1" x14ac:dyDescent="0.4"/>
    <row r="728" s="1258" customFormat="1" ht="16.5" customHeight="1" x14ac:dyDescent="0.4"/>
    <row r="729" s="1258" customFormat="1" ht="16.5" customHeight="1" x14ac:dyDescent="0.4"/>
    <row r="730" s="1258" customFormat="1" ht="16.5" customHeight="1" x14ac:dyDescent="0.4"/>
    <row r="731" s="1258" customFormat="1" ht="16.5" customHeight="1" x14ac:dyDescent="0.4"/>
    <row r="732" s="1258" customFormat="1" ht="16.5" customHeight="1" x14ac:dyDescent="0.4"/>
    <row r="733" s="1258" customFormat="1" ht="16.5" customHeight="1" x14ac:dyDescent="0.4"/>
    <row r="734" s="1258" customFormat="1" ht="16.5" customHeight="1" x14ac:dyDescent="0.4"/>
    <row r="735" s="1258" customFormat="1" ht="16.5" customHeight="1" x14ac:dyDescent="0.4"/>
    <row r="736" s="1258" customFormat="1" ht="16.5" customHeight="1" x14ac:dyDescent="0.4"/>
    <row r="737" s="1258" customFormat="1" ht="16.5" customHeight="1" x14ac:dyDescent="0.4"/>
    <row r="738" s="1258" customFormat="1" ht="16.5" customHeight="1" x14ac:dyDescent="0.4"/>
    <row r="739" s="1258" customFormat="1" ht="16.5" customHeight="1" x14ac:dyDescent="0.4"/>
    <row r="740" s="1258" customFormat="1" ht="16.5" customHeight="1" x14ac:dyDescent="0.4"/>
    <row r="741" s="1258" customFormat="1" ht="16.5" customHeight="1" x14ac:dyDescent="0.4"/>
    <row r="742" s="1258" customFormat="1" ht="16.5" customHeight="1" x14ac:dyDescent="0.4"/>
    <row r="743" s="1258" customFormat="1" ht="16.5" customHeight="1" x14ac:dyDescent="0.4"/>
    <row r="744" s="1258" customFormat="1" ht="16.5" customHeight="1" x14ac:dyDescent="0.4"/>
    <row r="745" s="1258" customFormat="1" ht="16.5" customHeight="1" x14ac:dyDescent="0.4"/>
    <row r="746" s="1258" customFormat="1" ht="16.5" customHeight="1" x14ac:dyDescent="0.4"/>
    <row r="747" s="1258" customFormat="1" ht="16.5" customHeight="1" x14ac:dyDescent="0.4"/>
    <row r="748" s="1258" customFormat="1" ht="16.5" customHeight="1" x14ac:dyDescent="0.4"/>
    <row r="749" s="1258" customFormat="1" ht="16.5" customHeight="1" x14ac:dyDescent="0.4"/>
    <row r="750" s="1258" customFormat="1" ht="16.5" customHeight="1" x14ac:dyDescent="0.4"/>
    <row r="751" s="1258" customFormat="1" ht="16.5" customHeight="1" x14ac:dyDescent="0.4"/>
    <row r="752" s="1258" customFormat="1" ht="16.5" customHeight="1" x14ac:dyDescent="0.4"/>
    <row r="753" s="1258" customFormat="1" ht="16.5" customHeight="1" x14ac:dyDescent="0.4"/>
    <row r="754" s="1258" customFormat="1" ht="16.5" customHeight="1" x14ac:dyDescent="0.4"/>
    <row r="755" s="1258" customFormat="1" ht="16.5" customHeight="1" x14ac:dyDescent="0.4"/>
    <row r="756" s="1258" customFormat="1" ht="16.5" customHeight="1" x14ac:dyDescent="0.4"/>
    <row r="757" s="1258" customFormat="1" ht="16.5" customHeight="1" x14ac:dyDescent="0.4"/>
    <row r="758" s="1258" customFormat="1" ht="16.5" customHeight="1" x14ac:dyDescent="0.4"/>
    <row r="759" s="1258" customFormat="1" ht="16.5" customHeight="1" x14ac:dyDescent="0.4"/>
    <row r="760" s="1258" customFormat="1" ht="16.5" customHeight="1" x14ac:dyDescent="0.4"/>
    <row r="761" s="1258" customFormat="1" ht="16.5" customHeight="1" x14ac:dyDescent="0.4"/>
    <row r="762" s="1258" customFormat="1" ht="16.5" customHeight="1" x14ac:dyDescent="0.4"/>
    <row r="763" s="1258" customFormat="1" ht="16.5" customHeight="1" x14ac:dyDescent="0.4"/>
    <row r="764" s="1258" customFormat="1" ht="16.5" customHeight="1" x14ac:dyDescent="0.4"/>
    <row r="765" s="1258" customFormat="1" ht="16.5" customHeight="1" x14ac:dyDescent="0.4"/>
    <row r="766" s="1258" customFormat="1" ht="16.5" customHeight="1" x14ac:dyDescent="0.4"/>
    <row r="767" s="1258" customFormat="1" ht="16.5" customHeight="1" x14ac:dyDescent="0.4"/>
    <row r="768" s="1258" customFormat="1" ht="16.5" customHeight="1" x14ac:dyDescent="0.4"/>
    <row r="769" s="1258" customFormat="1" ht="16.5" customHeight="1" x14ac:dyDescent="0.4"/>
    <row r="770" s="1258" customFormat="1" ht="16.5" customHeight="1" x14ac:dyDescent="0.4"/>
    <row r="771" s="1258" customFormat="1" ht="16.5" customHeight="1" x14ac:dyDescent="0.4"/>
    <row r="772" s="1258" customFormat="1" ht="16.5" customHeight="1" x14ac:dyDescent="0.4"/>
    <row r="773" s="1258" customFormat="1" ht="16.5" customHeight="1" x14ac:dyDescent="0.4"/>
    <row r="774" s="1258" customFormat="1" ht="16.5" customHeight="1" x14ac:dyDescent="0.4"/>
    <row r="775" s="1258" customFormat="1" ht="16.5" customHeight="1" x14ac:dyDescent="0.4"/>
    <row r="776" s="1258" customFormat="1" ht="16.5" customHeight="1" x14ac:dyDescent="0.4"/>
    <row r="777" s="1258" customFormat="1" ht="16.5" customHeight="1" x14ac:dyDescent="0.4"/>
    <row r="778" s="1258" customFormat="1" ht="16.5" customHeight="1" x14ac:dyDescent="0.4"/>
    <row r="779" s="1258" customFormat="1" ht="16.5" customHeight="1" x14ac:dyDescent="0.4"/>
    <row r="780" s="1258" customFormat="1" ht="16.5" customHeight="1" x14ac:dyDescent="0.4"/>
    <row r="781" s="1258" customFormat="1" ht="16.5" customHeight="1" x14ac:dyDescent="0.4"/>
    <row r="782" s="1258" customFormat="1" ht="16.5" customHeight="1" x14ac:dyDescent="0.4"/>
    <row r="783" s="1258" customFormat="1" ht="16.5" customHeight="1" x14ac:dyDescent="0.4"/>
    <row r="784" s="1258" customFormat="1" ht="16.5" customHeight="1" x14ac:dyDescent="0.4"/>
    <row r="785" s="1258" customFormat="1" ht="16.5" customHeight="1" x14ac:dyDescent="0.4"/>
    <row r="786" s="1258" customFormat="1" ht="16.5" customHeight="1" x14ac:dyDescent="0.4"/>
    <row r="787" s="1258" customFormat="1" ht="16.5" customHeight="1" x14ac:dyDescent="0.4"/>
    <row r="788" s="1258" customFormat="1" ht="16.5" customHeight="1" x14ac:dyDescent="0.4"/>
    <row r="789" s="1258" customFormat="1" ht="16.5" customHeight="1" x14ac:dyDescent="0.4"/>
    <row r="790" s="1258" customFormat="1" ht="16.5" customHeight="1" x14ac:dyDescent="0.4"/>
    <row r="791" s="1258" customFormat="1" ht="16.5" customHeight="1" x14ac:dyDescent="0.4"/>
    <row r="792" s="1258" customFormat="1" ht="16.5" customHeight="1" x14ac:dyDescent="0.4"/>
    <row r="793" s="1258" customFormat="1" ht="16.5" customHeight="1" x14ac:dyDescent="0.4"/>
    <row r="794" s="1258" customFormat="1" ht="16.5" customHeight="1" x14ac:dyDescent="0.4"/>
    <row r="795" s="1258" customFormat="1" ht="16.5" customHeight="1" x14ac:dyDescent="0.4"/>
    <row r="796" s="1258" customFormat="1" ht="16.5" customHeight="1" x14ac:dyDescent="0.4"/>
    <row r="797" s="1258" customFormat="1" ht="16.5" customHeight="1" x14ac:dyDescent="0.4"/>
    <row r="798" s="1258" customFormat="1" ht="16.5" customHeight="1" x14ac:dyDescent="0.4"/>
    <row r="799" s="1258" customFormat="1" ht="16.5" customHeight="1" x14ac:dyDescent="0.4"/>
    <row r="800" s="1258" customFormat="1" ht="16.5" customHeight="1" x14ac:dyDescent="0.4"/>
    <row r="801" s="1258" customFormat="1" ht="16.5" customHeight="1" x14ac:dyDescent="0.4"/>
    <row r="802" s="1258" customFormat="1" ht="16.5" customHeight="1" x14ac:dyDescent="0.4"/>
    <row r="803" s="1258" customFormat="1" ht="16.5" customHeight="1" x14ac:dyDescent="0.4"/>
    <row r="804" s="1258" customFormat="1" ht="16.5" customHeight="1" x14ac:dyDescent="0.4"/>
    <row r="805" s="1258" customFormat="1" ht="16.5" customHeight="1" x14ac:dyDescent="0.4"/>
    <row r="806" s="1258" customFormat="1" ht="16.5" customHeight="1" x14ac:dyDescent="0.4"/>
    <row r="807" s="1258" customFormat="1" ht="16.5" customHeight="1" x14ac:dyDescent="0.4"/>
    <row r="808" s="1258" customFormat="1" ht="16.5" customHeight="1" x14ac:dyDescent="0.4"/>
    <row r="809" s="1258" customFormat="1" ht="16.5" customHeight="1" x14ac:dyDescent="0.4"/>
    <row r="810" s="1258" customFormat="1" ht="16.5" customHeight="1" x14ac:dyDescent="0.4"/>
    <row r="811" s="1258" customFormat="1" ht="16.5" customHeight="1" x14ac:dyDescent="0.4"/>
    <row r="812" s="1258" customFormat="1" ht="16.5" customHeight="1" x14ac:dyDescent="0.4"/>
    <row r="813" s="1258" customFormat="1" ht="16.5" customHeight="1" x14ac:dyDescent="0.4"/>
    <row r="814" s="1258" customFormat="1" ht="16.5" customHeight="1" x14ac:dyDescent="0.4"/>
    <row r="815" s="1258" customFormat="1" ht="16.5" customHeight="1" x14ac:dyDescent="0.4"/>
    <row r="816" s="1258" customFormat="1" ht="16.5" customHeight="1" x14ac:dyDescent="0.4"/>
    <row r="817" s="1258" customFormat="1" ht="16.5" customHeight="1" x14ac:dyDescent="0.4"/>
    <row r="818" s="1258" customFormat="1" ht="16.5" customHeight="1" x14ac:dyDescent="0.4"/>
    <row r="819" s="1258" customFormat="1" ht="16.5" customHeight="1" x14ac:dyDescent="0.4"/>
    <row r="820" s="1258" customFormat="1" ht="16.5" customHeight="1" x14ac:dyDescent="0.4"/>
    <row r="821" s="1258" customFormat="1" ht="16.5" customHeight="1" x14ac:dyDescent="0.4"/>
    <row r="822" s="1258" customFormat="1" ht="16.5" customHeight="1" x14ac:dyDescent="0.4"/>
    <row r="823" s="1258" customFormat="1" ht="16.5" customHeight="1" x14ac:dyDescent="0.4"/>
    <row r="824" s="1258" customFormat="1" ht="16.5" customHeight="1" x14ac:dyDescent="0.4"/>
    <row r="825" s="1258" customFormat="1" ht="16.5" customHeight="1" x14ac:dyDescent="0.4"/>
    <row r="826" s="1258" customFormat="1" ht="16.5" customHeight="1" x14ac:dyDescent="0.4"/>
    <row r="827" s="1258" customFormat="1" ht="16.5" customHeight="1" x14ac:dyDescent="0.4"/>
    <row r="828" s="1258" customFormat="1" ht="16.5" customHeight="1" x14ac:dyDescent="0.4"/>
    <row r="829" s="1258" customFormat="1" ht="16.5" customHeight="1" x14ac:dyDescent="0.4"/>
    <row r="830" s="1258" customFormat="1" ht="16.5" customHeight="1" x14ac:dyDescent="0.4"/>
    <row r="831" s="1258" customFormat="1" ht="16.5" customHeight="1" x14ac:dyDescent="0.4"/>
    <row r="832" s="1258" customFormat="1" ht="16.5" customHeight="1" x14ac:dyDescent="0.4"/>
    <row r="833" s="1258" customFormat="1" ht="16.5" customHeight="1" x14ac:dyDescent="0.4"/>
    <row r="834" s="1258" customFormat="1" ht="16.5" customHeight="1" x14ac:dyDescent="0.4"/>
    <row r="835" s="1258" customFormat="1" ht="16.5" customHeight="1" x14ac:dyDescent="0.4"/>
    <row r="836" s="1258" customFormat="1" ht="16.5" customHeight="1" x14ac:dyDescent="0.4"/>
    <row r="837" s="1258" customFormat="1" ht="16.5" customHeight="1" x14ac:dyDescent="0.4"/>
    <row r="838" s="1258" customFormat="1" ht="16.5" customHeight="1" x14ac:dyDescent="0.4"/>
    <row r="839" s="1258" customFormat="1" ht="16.5" customHeight="1" x14ac:dyDescent="0.4"/>
    <row r="840" s="1258" customFormat="1" ht="16.5" customHeight="1" x14ac:dyDescent="0.4"/>
    <row r="841" s="1258" customFormat="1" ht="16.5" customHeight="1" x14ac:dyDescent="0.4"/>
    <row r="842" s="1258" customFormat="1" ht="16.5" customHeight="1" x14ac:dyDescent="0.4"/>
    <row r="843" s="1258" customFormat="1" ht="16.5" customHeight="1" x14ac:dyDescent="0.4"/>
    <row r="844" s="1258" customFormat="1" ht="16.5" customHeight="1" x14ac:dyDescent="0.4"/>
    <row r="845" s="1258" customFormat="1" ht="16.5" customHeight="1" x14ac:dyDescent="0.4"/>
    <row r="846" s="1258" customFormat="1" ht="16.5" customHeight="1" x14ac:dyDescent="0.4"/>
    <row r="847" s="1258" customFormat="1" ht="16.5" customHeight="1" x14ac:dyDescent="0.4"/>
    <row r="848" s="1258" customFormat="1" ht="16.5" customHeight="1" x14ac:dyDescent="0.4"/>
    <row r="849" s="1258" customFormat="1" ht="16.5" customHeight="1" x14ac:dyDescent="0.4"/>
    <row r="850" s="1258" customFormat="1" ht="16.5" customHeight="1" x14ac:dyDescent="0.4"/>
    <row r="851" s="1258" customFormat="1" ht="16.5" customHeight="1" x14ac:dyDescent="0.4"/>
    <row r="852" s="1258" customFormat="1" ht="16.5" customHeight="1" x14ac:dyDescent="0.4"/>
    <row r="853" s="1258" customFormat="1" ht="16.5" customHeight="1" x14ac:dyDescent="0.4"/>
    <row r="854" s="1258" customFormat="1" ht="16.5" customHeight="1" x14ac:dyDescent="0.4"/>
    <row r="855" s="1258" customFormat="1" ht="16.5" customHeight="1" x14ac:dyDescent="0.4"/>
    <row r="856" s="1258" customFormat="1" ht="16.5" customHeight="1" x14ac:dyDescent="0.4"/>
    <row r="857" s="1258" customFormat="1" ht="16.5" customHeight="1" x14ac:dyDescent="0.4"/>
    <row r="858" s="1258" customFormat="1" ht="16.5" customHeight="1" x14ac:dyDescent="0.4"/>
    <row r="859" s="1258" customFormat="1" ht="16.5" customHeight="1" x14ac:dyDescent="0.4"/>
    <row r="860" s="1258" customFormat="1" ht="16.5" customHeight="1" x14ac:dyDescent="0.4"/>
    <row r="861" s="1258" customFormat="1" ht="16.5" customHeight="1" x14ac:dyDescent="0.4"/>
    <row r="862" s="1258" customFormat="1" ht="16.5" customHeight="1" x14ac:dyDescent="0.4"/>
    <row r="863" s="1258" customFormat="1" ht="16.5" customHeight="1" x14ac:dyDescent="0.4"/>
    <row r="864" s="1258" customFormat="1" ht="16.5" customHeight="1" x14ac:dyDescent="0.4"/>
    <row r="865" s="1258" customFormat="1" ht="16.5" customHeight="1" x14ac:dyDescent="0.4"/>
    <row r="866" s="1258" customFormat="1" ht="16.5" customHeight="1" x14ac:dyDescent="0.4"/>
    <row r="867" s="1258" customFormat="1" ht="16.5" customHeight="1" x14ac:dyDescent="0.4"/>
    <row r="868" s="1258" customFormat="1" ht="16.5" customHeight="1" x14ac:dyDescent="0.4"/>
    <row r="869" s="1258" customFormat="1" ht="16.5" customHeight="1" x14ac:dyDescent="0.4"/>
    <row r="870" s="1258" customFormat="1" ht="16.5" customHeight="1" x14ac:dyDescent="0.4"/>
    <row r="871" s="1258" customFormat="1" ht="16.5" customHeight="1" x14ac:dyDescent="0.4"/>
    <row r="872" s="1258" customFormat="1" ht="16.5" customHeight="1" x14ac:dyDescent="0.4"/>
    <row r="873" s="1258" customFormat="1" ht="16.5" customHeight="1" x14ac:dyDescent="0.4"/>
    <row r="874" s="1258" customFormat="1" ht="16.5" customHeight="1" x14ac:dyDescent="0.4"/>
    <row r="875" s="1258" customFormat="1" ht="16.5" customHeight="1" x14ac:dyDescent="0.4"/>
    <row r="876" s="1258" customFormat="1" ht="16.5" customHeight="1" x14ac:dyDescent="0.4"/>
    <row r="877" s="1258" customFormat="1" ht="16.5" customHeight="1" x14ac:dyDescent="0.4"/>
    <row r="878" s="1258" customFormat="1" ht="16.5" customHeight="1" x14ac:dyDescent="0.4"/>
    <row r="879" s="1258" customFormat="1" ht="16.5" customHeight="1" x14ac:dyDescent="0.4"/>
    <row r="880" s="1258" customFormat="1" ht="16.5" customHeight="1" x14ac:dyDescent="0.4"/>
    <row r="881" s="1258" customFormat="1" ht="16.5" customHeight="1" x14ac:dyDescent="0.4"/>
    <row r="882" s="1258" customFormat="1" ht="16.5" customHeight="1" x14ac:dyDescent="0.4"/>
    <row r="883" s="1258" customFormat="1" ht="16.5" customHeight="1" x14ac:dyDescent="0.4"/>
    <row r="884" s="1258" customFormat="1" ht="16.5" customHeight="1" x14ac:dyDescent="0.4"/>
    <row r="885" s="1258" customFormat="1" ht="16.5" customHeight="1" x14ac:dyDescent="0.4"/>
    <row r="886" s="1258" customFormat="1" ht="16.5" customHeight="1" x14ac:dyDescent="0.4"/>
    <row r="887" s="1258" customFormat="1" ht="16.5" customHeight="1" x14ac:dyDescent="0.4"/>
    <row r="888" s="1258" customFormat="1" ht="16.5" customHeight="1" x14ac:dyDescent="0.4"/>
    <row r="889" s="1258" customFormat="1" ht="16.5" customHeight="1" x14ac:dyDescent="0.4"/>
    <row r="890" s="1258" customFormat="1" ht="16.5" customHeight="1" x14ac:dyDescent="0.4"/>
    <row r="891" s="1258" customFormat="1" ht="16.5" customHeight="1" x14ac:dyDescent="0.4"/>
    <row r="892" s="1258" customFormat="1" ht="16.5" customHeight="1" x14ac:dyDescent="0.4"/>
    <row r="893" s="1258" customFormat="1" ht="16.5" customHeight="1" x14ac:dyDescent="0.4"/>
    <row r="894" s="1258" customFormat="1" ht="16.5" customHeight="1" x14ac:dyDescent="0.4"/>
    <row r="895" s="1258" customFormat="1" ht="16.5" customHeight="1" x14ac:dyDescent="0.4"/>
    <row r="896" s="1258" customFormat="1" ht="16.5" customHeight="1" x14ac:dyDescent="0.4"/>
    <row r="897" s="1258" customFormat="1" ht="16.5" customHeight="1" x14ac:dyDescent="0.4"/>
    <row r="898" s="1258" customFormat="1" ht="16.5" customHeight="1" x14ac:dyDescent="0.4"/>
    <row r="899" s="1258" customFormat="1" ht="16.5" customHeight="1" x14ac:dyDescent="0.4"/>
    <row r="900" s="1258" customFormat="1" ht="16.5" customHeight="1" x14ac:dyDescent="0.4"/>
    <row r="901" s="1258" customFormat="1" ht="16.5" customHeight="1" x14ac:dyDescent="0.4"/>
    <row r="902" s="1258" customFormat="1" ht="16.5" customHeight="1" x14ac:dyDescent="0.4"/>
    <row r="903" s="1258" customFormat="1" ht="16.5" customHeight="1" x14ac:dyDescent="0.4"/>
    <row r="904" s="1258" customFormat="1" ht="16.5" customHeight="1" x14ac:dyDescent="0.4"/>
    <row r="905" s="1258" customFormat="1" ht="16.5" customHeight="1" x14ac:dyDescent="0.4"/>
    <row r="906" s="1258" customFormat="1" ht="16.5" customHeight="1" x14ac:dyDescent="0.4"/>
    <row r="907" s="1258" customFormat="1" ht="16.5" customHeight="1" x14ac:dyDescent="0.4"/>
    <row r="908" s="1258" customFormat="1" ht="16.5" customHeight="1" x14ac:dyDescent="0.4"/>
    <row r="909" s="1258" customFormat="1" ht="16.5" customHeight="1" x14ac:dyDescent="0.4"/>
    <row r="910" s="1258" customFormat="1" ht="16.5" customHeight="1" x14ac:dyDescent="0.4"/>
    <row r="911" s="1258" customFormat="1" ht="16.5" customHeight="1" x14ac:dyDescent="0.4"/>
    <row r="912" s="1258" customFormat="1" ht="16.5" customHeight="1" x14ac:dyDescent="0.4"/>
    <row r="913" s="1258" customFormat="1" ht="16.5" customHeight="1" x14ac:dyDescent="0.4"/>
    <row r="914" s="1258" customFormat="1" ht="16.5" customHeight="1" x14ac:dyDescent="0.4"/>
    <row r="915" s="1258" customFormat="1" ht="16.5" customHeight="1" x14ac:dyDescent="0.4"/>
    <row r="916" s="1258" customFormat="1" ht="16.5" customHeight="1" x14ac:dyDescent="0.4"/>
    <row r="917" s="1258" customFormat="1" ht="16.5" customHeight="1" x14ac:dyDescent="0.4"/>
    <row r="918" s="1258" customFormat="1" ht="16.5" customHeight="1" x14ac:dyDescent="0.4"/>
    <row r="919" s="1258" customFormat="1" ht="16.5" customHeight="1" x14ac:dyDescent="0.4"/>
    <row r="920" s="1258" customFormat="1" ht="16.5" customHeight="1" x14ac:dyDescent="0.4"/>
    <row r="921" s="1258" customFormat="1" ht="16.5" customHeight="1" x14ac:dyDescent="0.4"/>
    <row r="922" s="1258" customFormat="1" ht="16.5" customHeight="1" x14ac:dyDescent="0.4"/>
    <row r="923" s="1258" customFormat="1" ht="16.5" customHeight="1" x14ac:dyDescent="0.4"/>
    <row r="924" s="1258" customFormat="1" ht="16.5" customHeight="1" x14ac:dyDescent="0.4"/>
    <row r="925" s="1258" customFormat="1" ht="16.5" customHeight="1" x14ac:dyDescent="0.4"/>
    <row r="926" s="1258" customFormat="1" ht="16.5" customHeight="1" x14ac:dyDescent="0.4"/>
    <row r="927" s="1258" customFormat="1" ht="16.5" customHeight="1" x14ac:dyDescent="0.4"/>
    <row r="928" s="1258" customFormat="1" ht="16.5" customHeight="1" x14ac:dyDescent="0.4"/>
    <row r="929" s="1258" customFormat="1" ht="16.5" customHeight="1" x14ac:dyDescent="0.4"/>
    <row r="930" s="1258" customFormat="1" ht="16.5" customHeight="1" x14ac:dyDescent="0.4"/>
    <row r="931" s="1258" customFormat="1" ht="16.5" customHeight="1" x14ac:dyDescent="0.4"/>
    <row r="932" s="1258" customFormat="1" ht="16.5" customHeight="1" x14ac:dyDescent="0.4"/>
    <row r="933" s="1258" customFormat="1" ht="16.5" customHeight="1" x14ac:dyDescent="0.4"/>
    <row r="934" s="1258" customFormat="1" ht="16.5" customHeight="1" x14ac:dyDescent="0.4"/>
    <row r="935" s="1258" customFormat="1" ht="16.5" customHeight="1" x14ac:dyDescent="0.4"/>
    <row r="936" s="1258" customFormat="1" ht="16.5" customHeight="1" x14ac:dyDescent="0.4"/>
    <row r="937" s="1258" customFormat="1" ht="16.5" customHeight="1" x14ac:dyDescent="0.4"/>
    <row r="938" s="1258" customFormat="1" ht="16.5" customHeight="1" x14ac:dyDescent="0.4"/>
    <row r="939" s="1258" customFormat="1" ht="16.5" customHeight="1" x14ac:dyDescent="0.4"/>
    <row r="940" s="1258" customFormat="1" ht="16.5" customHeight="1" x14ac:dyDescent="0.4"/>
    <row r="941" s="1258" customFormat="1" ht="16.5" customHeight="1" x14ac:dyDescent="0.4"/>
    <row r="942" s="1258" customFormat="1" ht="16.5" customHeight="1" x14ac:dyDescent="0.4"/>
    <row r="943" s="1258" customFormat="1" ht="16.5" customHeight="1" x14ac:dyDescent="0.4"/>
    <row r="944" s="1258" customFormat="1" ht="16.5" customHeight="1" x14ac:dyDescent="0.4"/>
    <row r="945" s="1258" customFormat="1" ht="16.5" customHeight="1" x14ac:dyDescent="0.4"/>
    <row r="946" s="1258" customFormat="1" ht="16.5" customHeight="1" x14ac:dyDescent="0.4"/>
    <row r="947" s="1258" customFormat="1" ht="16.5" customHeight="1" x14ac:dyDescent="0.4"/>
    <row r="948" s="1258" customFormat="1" ht="16.5" customHeight="1" x14ac:dyDescent="0.4"/>
    <row r="949" s="1258" customFormat="1" ht="16.5" customHeight="1" x14ac:dyDescent="0.4"/>
    <row r="950" s="1258" customFormat="1" ht="16.5" customHeight="1" x14ac:dyDescent="0.4"/>
    <row r="951" s="1258" customFormat="1" ht="16.5" customHeight="1" x14ac:dyDescent="0.4"/>
    <row r="952" s="1258" customFormat="1" ht="16.5" customHeight="1" x14ac:dyDescent="0.4"/>
    <row r="953" s="1258" customFormat="1" ht="16.5" customHeight="1" x14ac:dyDescent="0.4"/>
    <row r="954" s="1258" customFormat="1" ht="16.5" customHeight="1" x14ac:dyDescent="0.4"/>
    <row r="955" s="1258" customFormat="1" ht="16.5" customHeight="1" x14ac:dyDescent="0.4"/>
    <row r="956" s="1258" customFormat="1" ht="16.5" customHeight="1" x14ac:dyDescent="0.4"/>
    <row r="957" s="1258" customFormat="1" ht="16.5" customHeight="1" x14ac:dyDescent="0.4"/>
    <row r="958" s="1258" customFormat="1" ht="16.5" customHeight="1" x14ac:dyDescent="0.4"/>
    <row r="959" s="1258" customFormat="1" ht="16.5" customHeight="1" x14ac:dyDescent="0.4"/>
    <row r="960" s="1258" customFormat="1" ht="16.5" customHeight="1" x14ac:dyDescent="0.4"/>
    <row r="961" s="1258" customFormat="1" ht="16.5" customHeight="1" x14ac:dyDescent="0.4"/>
    <row r="962" s="1258" customFormat="1" ht="16.5" customHeight="1" x14ac:dyDescent="0.4"/>
    <row r="963" s="1258" customFormat="1" ht="16.5" customHeight="1" x14ac:dyDescent="0.4"/>
    <row r="964" s="1258" customFormat="1" ht="16.5" customHeight="1" x14ac:dyDescent="0.4"/>
    <row r="965" s="1258" customFormat="1" ht="16.5" customHeight="1" x14ac:dyDescent="0.4"/>
    <row r="966" s="1258" customFormat="1" ht="16.5" customHeight="1" x14ac:dyDescent="0.4"/>
    <row r="967" s="1258" customFormat="1" ht="16.5" customHeight="1" x14ac:dyDescent="0.4"/>
    <row r="968" s="1258" customFormat="1" ht="16.5" customHeight="1" x14ac:dyDescent="0.4"/>
    <row r="969" s="1258" customFormat="1" ht="16.5" customHeight="1" x14ac:dyDescent="0.4"/>
    <row r="970" s="1258" customFormat="1" ht="16.5" customHeight="1" x14ac:dyDescent="0.4"/>
    <row r="971" s="1258" customFormat="1" ht="16.5" customHeight="1" x14ac:dyDescent="0.4"/>
    <row r="972" s="1258" customFormat="1" ht="16.5" customHeight="1" x14ac:dyDescent="0.4"/>
    <row r="973" s="1258" customFormat="1" ht="16.5" customHeight="1" x14ac:dyDescent="0.4"/>
    <row r="974" s="1258" customFormat="1" ht="16.5" customHeight="1" x14ac:dyDescent="0.4"/>
    <row r="975" s="1258" customFormat="1" ht="16.5" customHeight="1" x14ac:dyDescent="0.4"/>
    <row r="976" s="1258" customFormat="1" ht="16.5" customHeight="1" x14ac:dyDescent="0.4"/>
    <row r="977" s="1258" customFormat="1" ht="16.5" customHeight="1" x14ac:dyDescent="0.4"/>
    <row r="978" s="1258" customFormat="1" ht="16.5" customHeight="1" x14ac:dyDescent="0.4"/>
    <row r="979" s="1258" customFormat="1" ht="16.5" customHeight="1" x14ac:dyDescent="0.4"/>
    <row r="980" s="1258" customFormat="1" ht="16.5" customHeight="1" x14ac:dyDescent="0.4"/>
    <row r="981" s="1258" customFormat="1" ht="16.5" customHeight="1" x14ac:dyDescent="0.4"/>
    <row r="982" s="1258" customFormat="1" ht="16.5" customHeight="1" x14ac:dyDescent="0.4"/>
    <row r="983" s="1258" customFormat="1" ht="16.5" customHeight="1" x14ac:dyDescent="0.4"/>
    <row r="984" s="1258" customFormat="1" ht="16.5" customHeight="1" x14ac:dyDescent="0.4"/>
    <row r="985" s="1258" customFormat="1" ht="16.5" customHeight="1" x14ac:dyDescent="0.4"/>
    <row r="986" s="1258" customFormat="1" ht="16.5" customHeight="1" x14ac:dyDescent="0.4"/>
    <row r="987" s="1258" customFormat="1" ht="16.5" customHeight="1" x14ac:dyDescent="0.4"/>
    <row r="988" s="1258" customFormat="1" ht="16.5" customHeight="1" x14ac:dyDescent="0.4"/>
    <row r="989" s="1258" customFormat="1" ht="16.5" customHeight="1" x14ac:dyDescent="0.4"/>
    <row r="990" s="1258" customFormat="1" ht="16.5" customHeight="1" x14ac:dyDescent="0.4"/>
    <row r="991" s="1258" customFormat="1" ht="16.5" customHeight="1" x14ac:dyDescent="0.4"/>
    <row r="992" s="1258" customFormat="1" ht="16.5" customHeight="1" x14ac:dyDescent="0.4"/>
    <row r="993" s="1258" customFormat="1" ht="16.5" customHeight="1" x14ac:dyDescent="0.4"/>
    <row r="994" s="1258" customFormat="1" ht="16.5" customHeight="1" x14ac:dyDescent="0.4"/>
    <row r="995" s="1258" customFormat="1" ht="16.5" customHeight="1" x14ac:dyDescent="0.4"/>
    <row r="996" s="1258" customFormat="1" ht="16.5" customHeight="1" x14ac:dyDescent="0.4"/>
    <row r="997" s="1258" customFormat="1" ht="16.5" customHeight="1" x14ac:dyDescent="0.4"/>
    <row r="998" s="1258" customFormat="1" ht="16.5" customHeight="1" x14ac:dyDescent="0.4"/>
    <row r="999" s="1258" customFormat="1" ht="16.5" customHeight="1" x14ac:dyDescent="0.4"/>
    <row r="1000" s="1258" customFormat="1" ht="16.5" customHeight="1" x14ac:dyDescent="0.4"/>
    <row r="1001" s="1258" customFormat="1" ht="16.5" customHeight="1" x14ac:dyDescent="0.4"/>
    <row r="1002" s="1258" customFormat="1" ht="16.5" customHeight="1" x14ac:dyDescent="0.4"/>
    <row r="1003" s="1258" customFormat="1" ht="16.5" customHeight="1" x14ac:dyDescent="0.4"/>
    <row r="1004" s="1258" customFormat="1" ht="16.5" customHeight="1" x14ac:dyDescent="0.4"/>
    <row r="1005" s="1258" customFormat="1" ht="16.5" customHeight="1" x14ac:dyDescent="0.4"/>
    <row r="1006" s="1258" customFormat="1" ht="16.5" customHeight="1" x14ac:dyDescent="0.4"/>
    <row r="1007" s="1258" customFormat="1" ht="16.5" customHeight="1" x14ac:dyDescent="0.4"/>
    <row r="1008" s="1258" customFormat="1" ht="16.5" customHeight="1" x14ac:dyDescent="0.4"/>
    <row r="1009" s="1258" customFormat="1" ht="16.5" customHeight="1" x14ac:dyDescent="0.4"/>
    <row r="1010" s="1258" customFormat="1" ht="16.5" customHeight="1" x14ac:dyDescent="0.4"/>
    <row r="1011" s="1258" customFormat="1" ht="16.5" customHeight="1" x14ac:dyDescent="0.4"/>
    <row r="1012" s="1258" customFormat="1" ht="16.5" customHeight="1" x14ac:dyDescent="0.4"/>
    <row r="1013" s="1258" customFormat="1" ht="16.5" customHeight="1" x14ac:dyDescent="0.4"/>
    <row r="1014" s="1258" customFormat="1" ht="16.5" customHeight="1" x14ac:dyDescent="0.4"/>
    <row r="1015" s="1258" customFormat="1" ht="16.5" customHeight="1" x14ac:dyDescent="0.4"/>
    <row r="1016" s="1258" customFormat="1" ht="16.5" customHeight="1" x14ac:dyDescent="0.4"/>
    <row r="1017" s="1258" customFormat="1" ht="16.5" customHeight="1" x14ac:dyDescent="0.4"/>
    <row r="1018" s="1258" customFormat="1" ht="16.5" customHeight="1" x14ac:dyDescent="0.4"/>
    <row r="1019" s="1258" customFormat="1" ht="16.5" customHeight="1" x14ac:dyDescent="0.4"/>
    <row r="1020" s="1258" customFormat="1" ht="16.5" customHeight="1" x14ac:dyDescent="0.4"/>
    <row r="1021" s="1258" customFormat="1" ht="16.5" customHeight="1" x14ac:dyDescent="0.4"/>
    <row r="1022" s="1258" customFormat="1" ht="16.5" customHeight="1" x14ac:dyDescent="0.4"/>
    <row r="1023" s="1258" customFormat="1" ht="16.5" customHeight="1" x14ac:dyDescent="0.4"/>
    <row r="1024" s="1258" customFormat="1" ht="16.5" customHeight="1" x14ac:dyDescent="0.4"/>
    <row r="1025" s="1258" customFormat="1" ht="16.5" customHeight="1" x14ac:dyDescent="0.4"/>
    <row r="1026" s="1258" customFormat="1" ht="16.5" customHeight="1" x14ac:dyDescent="0.4"/>
    <row r="1027" s="1258" customFormat="1" ht="16.5" customHeight="1" x14ac:dyDescent="0.4"/>
    <row r="1028" s="1258" customFormat="1" ht="16.5" customHeight="1" x14ac:dyDescent="0.4"/>
    <row r="1029" s="1258" customFormat="1" ht="16.5" customHeight="1" x14ac:dyDescent="0.4"/>
    <row r="1030" s="1258" customFormat="1" ht="16.5" customHeight="1" x14ac:dyDescent="0.4"/>
    <row r="1031" s="1258" customFormat="1" ht="16.5" customHeight="1" x14ac:dyDescent="0.4"/>
    <row r="1032" s="1258" customFormat="1" ht="16.5" customHeight="1" x14ac:dyDescent="0.4"/>
    <row r="1033" s="1258" customFormat="1" ht="16.5" customHeight="1" x14ac:dyDescent="0.4"/>
    <row r="1034" s="1258" customFormat="1" ht="16.5" customHeight="1" x14ac:dyDescent="0.4"/>
    <row r="1035" s="1258" customFormat="1" ht="16.5" customHeight="1" x14ac:dyDescent="0.4"/>
    <row r="1036" s="1258" customFormat="1" ht="16.5" customHeight="1" x14ac:dyDescent="0.4"/>
    <row r="1037" s="1258" customFormat="1" ht="16.5" customHeight="1" x14ac:dyDescent="0.4"/>
    <row r="1038" s="1258" customFormat="1" ht="16.5" customHeight="1" x14ac:dyDescent="0.4"/>
    <row r="1039" s="1258" customFormat="1" ht="16.5" customHeight="1" x14ac:dyDescent="0.4"/>
    <row r="1040" s="1258" customFormat="1" ht="16.5" customHeight="1" x14ac:dyDescent="0.4"/>
    <row r="1041" s="1258" customFormat="1" ht="16.5" customHeight="1" x14ac:dyDescent="0.4"/>
    <row r="1042" s="1258" customFormat="1" ht="16.5" customHeight="1" x14ac:dyDescent="0.4"/>
    <row r="1043" s="1258" customFormat="1" ht="16.5" customHeight="1" x14ac:dyDescent="0.4"/>
    <row r="1044" s="1258" customFormat="1" ht="16.5" customHeight="1" x14ac:dyDescent="0.4"/>
    <row r="1045" s="1258" customFormat="1" ht="16.5" customHeight="1" x14ac:dyDescent="0.4"/>
    <row r="1046" s="1258" customFormat="1" ht="16.5" customHeight="1" x14ac:dyDescent="0.4"/>
    <row r="1047" s="1258" customFormat="1" ht="16.5" customHeight="1" x14ac:dyDescent="0.4"/>
    <row r="1048" s="1258" customFormat="1" ht="16.5" customHeight="1" x14ac:dyDescent="0.4"/>
    <row r="1049" s="1258" customFormat="1" ht="16.5" customHeight="1" x14ac:dyDescent="0.4"/>
    <row r="1050" s="1258" customFormat="1" ht="16.5" customHeight="1" x14ac:dyDescent="0.4"/>
    <row r="1051" s="1258" customFormat="1" ht="16.5" customHeight="1" x14ac:dyDescent="0.4"/>
    <row r="1052" s="1258" customFormat="1" ht="16.5" customHeight="1" x14ac:dyDescent="0.4"/>
    <row r="1053" s="1258" customFormat="1" ht="16.5" customHeight="1" x14ac:dyDescent="0.4"/>
    <row r="1054" s="1258" customFormat="1" ht="16.5" customHeight="1" x14ac:dyDescent="0.4"/>
    <row r="1055" s="1258" customFormat="1" ht="16.5" customHeight="1" x14ac:dyDescent="0.4"/>
    <row r="1056" s="1258" customFormat="1" ht="16.5" customHeight="1" x14ac:dyDescent="0.4"/>
    <row r="1057" s="1258" customFormat="1" ht="16.5" customHeight="1" x14ac:dyDescent="0.4"/>
    <row r="1058" s="1258" customFormat="1" ht="16.5" customHeight="1" x14ac:dyDescent="0.4"/>
    <row r="1059" s="1258" customFormat="1" ht="16.5" customHeight="1" x14ac:dyDescent="0.4"/>
    <row r="1060" s="1258" customFormat="1" ht="16.5" customHeight="1" x14ac:dyDescent="0.4"/>
    <row r="1061" s="1258" customFormat="1" ht="16.5" customHeight="1" x14ac:dyDescent="0.4"/>
    <row r="1062" s="1258" customFormat="1" ht="16.5" customHeight="1" x14ac:dyDescent="0.4"/>
    <row r="1063" s="1258" customFormat="1" ht="16.5" customHeight="1" x14ac:dyDescent="0.4"/>
    <row r="1064" s="1258" customFormat="1" ht="16.5" customHeight="1" x14ac:dyDescent="0.4"/>
    <row r="1065" s="1258" customFormat="1" ht="16.5" customHeight="1" x14ac:dyDescent="0.4"/>
    <row r="1066" s="1258" customFormat="1" ht="16.5" customHeight="1" x14ac:dyDescent="0.4"/>
    <row r="1067" s="1258" customFormat="1" ht="16.5" customHeight="1" x14ac:dyDescent="0.4"/>
    <row r="1068" s="1258" customFormat="1" ht="16.5" customHeight="1" x14ac:dyDescent="0.4"/>
    <row r="1069" s="1258" customFormat="1" ht="16.5" customHeight="1" x14ac:dyDescent="0.4"/>
    <row r="1070" s="1258" customFormat="1" ht="16.5" customHeight="1" x14ac:dyDescent="0.4"/>
    <row r="1071" s="1258" customFormat="1" ht="16.5" customHeight="1" x14ac:dyDescent="0.4"/>
    <row r="1072" s="1258" customFormat="1" ht="16.5" customHeight="1" x14ac:dyDescent="0.4"/>
    <row r="1073" s="1258" customFormat="1" ht="16.5" customHeight="1" x14ac:dyDescent="0.4"/>
    <row r="1074" s="1258" customFormat="1" ht="16.5" customHeight="1" x14ac:dyDescent="0.4"/>
    <row r="1075" s="1258" customFormat="1" ht="16.5" customHeight="1" x14ac:dyDescent="0.4"/>
    <row r="1076" s="1258" customFormat="1" ht="16.5" customHeight="1" x14ac:dyDescent="0.4"/>
    <row r="1077" s="1258" customFormat="1" ht="16.5" customHeight="1" x14ac:dyDescent="0.4"/>
    <row r="1078" s="1258" customFormat="1" ht="16.5" customHeight="1" x14ac:dyDescent="0.4"/>
    <row r="1079" s="1258" customFormat="1" ht="16.5" customHeight="1" x14ac:dyDescent="0.4"/>
    <row r="1080" s="1258" customFormat="1" ht="16.5" customHeight="1" x14ac:dyDescent="0.4"/>
    <row r="1081" s="1258" customFormat="1" ht="16.5" customHeight="1" x14ac:dyDescent="0.4"/>
    <row r="1082" s="1258" customFormat="1" ht="16.5" customHeight="1" x14ac:dyDescent="0.4"/>
    <row r="1083" s="1258" customFormat="1" ht="16.5" customHeight="1" x14ac:dyDescent="0.4"/>
    <row r="1084" s="1258" customFormat="1" ht="16.5" customHeight="1" x14ac:dyDescent="0.4"/>
    <row r="1085" s="1258" customFormat="1" ht="16.5" customHeight="1" x14ac:dyDescent="0.4"/>
    <row r="1086" s="1258" customFormat="1" ht="16.5" customHeight="1" x14ac:dyDescent="0.4"/>
    <row r="1087" s="1258" customFormat="1" ht="16.5" customHeight="1" x14ac:dyDescent="0.4"/>
    <row r="1088" s="1258" customFormat="1" ht="16.5" customHeight="1" x14ac:dyDescent="0.4"/>
    <row r="1089" s="1258" customFormat="1" ht="16.5" customHeight="1" x14ac:dyDescent="0.4"/>
    <row r="1090" s="1258" customFormat="1" ht="16.5" customHeight="1" x14ac:dyDescent="0.4"/>
    <row r="1091" s="1258" customFormat="1" ht="16.5" customHeight="1" x14ac:dyDescent="0.4"/>
    <row r="1092" s="1258" customFormat="1" ht="16.5" customHeight="1" x14ac:dyDescent="0.4"/>
    <row r="1093" s="1258" customFormat="1" ht="16.5" customHeight="1" x14ac:dyDescent="0.4"/>
    <row r="1094" s="1258" customFormat="1" ht="16.5" customHeight="1" x14ac:dyDescent="0.4"/>
    <row r="1095" s="1258" customFormat="1" ht="16.5" customHeight="1" x14ac:dyDescent="0.4"/>
    <row r="1096" s="1258" customFormat="1" ht="16.5" customHeight="1" x14ac:dyDescent="0.4"/>
    <row r="1097" s="1258" customFormat="1" ht="16.5" customHeight="1" x14ac:dyDescent="0.4"/>
    <row r="1098" s="1258" customFormat="1" ht="16.5" customHeight="1" x14ac:dyDescent="0.4"/>
    <row r="1099" s="1258" customFormat="1" ht="16.5" customHeight="1" x14ac:dyDescent="0.4"/>
    <row r="1100" s="1258" customFormat="1" ht="16.5" customHeight="1" x14ac:dyDescent="0.4"/>
    <row r="1101" s="1258" customFormat="1" ht="16.5" customHeight="1" x14ac:dyDescent="0.4"/>
    <row r="1102" s="1258" customFormat="1" ht="16.5" customHeight="1" x14ac:dyDescent="0.4"/>
    <row r="1103" s="1258" customFormat="1" ht="16.5" customHeight="1" x14ac:dyDescent="0.4"/>
    <row r="1104" s="1258" customFormat="1" ht="16.5" customHeight="1" x14ac:dyDescent="0.4"/>
    <row r="1105" s="1258" customFormat="1" ht="16.5" customHeight="1" x14ac:dyDescent="0.4"/>
    <row r="1106" s="1258" customFormat="1" ht="16.5" customHeight="1" x14ac:dyDescent="0.4"/>
    <row r="1107" s="1258" customFormat="1" ht="16.5" customHeight="1" x14ac:dyDescent="0.4"/>
    <row r="1108" s="1258" customFormat="1" ht="16.5" customHeight="1" x14ac:dyDescent="0.4"/>
    <row r="1109" s="1258" customFormat="1" ht="16.5" customHeight="1" x14ac:dyDescent="0.4"/>
    <row r="1110" s="1258" customFormat="1" ht="16.5" customHeight="1" x14ac:dyDescent="0.4"/>
    <row r="1111" s="1258" customFormat="1" ht="16.5" customHeight="1" x14ac:dyDescent="0.4"/>
    <row r="1112" s="1258" customFormat="1" ht="16.5" customHeight="1" x14ac:dyDescent="0.4"/>
    <row r="1113" s="1258" customFormat="1" ht="16.5" customHeight="1" x14ac:dyDescent="0.4"/>
    <row r="1114" s="1258" customFormat="1" ht="16.5" customHeight="1" x14ac:dyDescent="0.4"/>
    <row r="1115" s="1258" customFormat="1" ht="16.5" customHeight="1" x14ac:dyDescent="0.4"/>
    <row r="1116" s="1258" customFormat="1" ht="16.5" customHeight="1" x14ac:dyDescent="0.4"/>
    <row r="1117" s="1258" customFormat="1" ht="16.5" customHeight="1" x14ac:dyDescent="0.4"/>
    <row r="1118" s="1258" customFormat="1" ht="16.5" customHeight="1" x14ac:dyDescent="0.4"/>
    <row r="1119" s="1258" customFormat="1" ht="16.5" customHeight="1" x14ac:dyDescent="0.4"/>
    <row r="1120" s="1258" customFormat="1" ht="16.5" customHeight="1" x14ac:dyDescent="0.4"/>
    <row r="1121" s="1258" customFormat="1" ht="16.5" customHeight="1" x14ac:dyDescent="0.4"/>
    <row r="1122" s="1258" customFormat="1" ht="16.5" customHeight="1" x14ac:dyDescent="0.4"/>
    <row r="1123" s="1258" customFormat="1" ht="16.5" customHeight="1" x14ac:dyDescent="0.4"/>
    <row r="1124" s="1258" customFormat="1" ht="16.5" customHeight="1" x14ac:dyDescent="0.4"/>
    <row r="1125" s="1258" customFormat="1" ht="16.5" customHeight="1" x14ac:dyDescent="0.4"/>
    <row r="1126" s="1258" customFormat="1" ht="16.5" customHeight="1" x14ac:dyDescent="0.4"/>
    <row r="1127" s="1258" customFormat="1" ht="16.5" customHeight="1" x14ac:dyDescent="0.4"/>
    <row r="1128" s="1258" customFormat="1" ht="16.5" customHeight="1" x14ac:dyDescent="0.4"/>
    <row r="1129" s="1258" customFormat="1" ht="16.5" customHeight="1" x14ac:dyDescent="0.4"/>
    <row r="1130" s="1258" customFormat="1" ht="16.5" customHeight="1" x14ac:dyDescent="0.4"/>
    <row r="1131" s="1258" customFormat="1" ht="16.5" customHeight="1" x14ac:dyDescent="0.4"/>
    <row r="1132" s="1258" customFormat="1" ht="16.5" customHeight="1" x14ac:dyDescent="0.4"/>
    <row r="1133" s="1258" customFormat="1" ht="16.5" customHeight="1" x14ac:dyDescent="0.4"/>
    <row r="1134" s="1258" customFormat="1" ht="16.5" customHeight="1" x14ac:dyDescent="0.4"/>
    <row r="1135" s="1258" customFormat="1" ht="16.5" customHeight="1" x14ac:dyDescent="0.4"/>
    <row r="1136" s="1258" customFormat="1" ht="16.5" customHeight="1" x14ac:dyDescent="0.4"/>
    <row r="1137" s="1258" customFormat="1" ht="16.5" customHeight="1" x14ac:dyDescent="0.4"/>
    <row r="1138" s="1258" customFormat="1" ht="16.5" customHeight="1" x14ac:dyDescent="0.4"/>
    <row r="1139" s="1258" customFormat="1" ht="16.5" customHeight="1" x14ac:dyDescent="0.4"/>
    <row r="1140" s="1258" customFormat="1" ht="16.5" customHeight="1" x14ac:dyDescent="0.4"/>
    <row r="1141" s="1258" customFormat="1" ht="16.5" customHeight="1" x14ac:dyDescent="0.4"/>
    <row r="1142" s="1258" customFormat="1" ht="16.5" customHeight="1" x14ac:dyDescent="0.4"/>
    <row r="1143" s="1258" customFormat="1" ht="16.5" customHeight="1" x14ac:dyDescent="0.4"/>
    <row r="1144" s="1258" customFormat="1" ht="16.5" customHeight="1" x14ac:dyDescent="0.4"/>
    <row r="1145" s="1258" customFormat="1" ht="16.5" customHeight="1" x14ac:dyDescent="0.4"/>
    <row r="1146" s="1258" customFormat="1" ht="16.5" customHeight="1" x14ac:dyDescent="0.4"/>
    <row r="1147" s="1258" customFormat="1" ht="16.5" customHeight="1" x14ac:dyDescent="0.4"/>
    <row r="1148" s="1258" customFormat="1" ht="16.5" customHeight="1" x14ac:dyDescent="0.4"/>
    <row r="1149" s="1258" customFormat="1" ht="16.5" customHeight="1" x14ac:dyDescent="0.4"/>
    <row r="1150" s="1258" customFormat="1" ht="16.5" customHeight="1" x14ac:dyDescent="0.4"/>
    <row r="1151" s="1258" customFormat="1" ht="16.5" customHeight="1" x14ac:dyDescent="0.4"/>
    <row r="1152" s="1258" customFormat="1" ht="16.5" customHeight="1" x14ac:dyDescent="0.4"/>
    <row r="1153" s="1258" customFormat="1" ht="16.5" customHeight="1" x14ac:dyDescent="0.4"/>
    <row r="1154" s="1258" customFormat="1" ht="16.5" customHeight="1" x14ac:dyDescent="0.4"/>
    <row r="1155" s="1258" customFormat="1" ht="16.5" customHeight="1" x14ac:dyDescent="0.4"/>
    <row r="1156" s="1258" customFormat="1" ht="16.5" customHeight="1" x14ac:dyDescent="0.4"/>
    <row r="1157" s="1258" customFormat="1" ht="16.5" customHeight="1" x14ac:dyDescent="0.4"/>
    <row r="1158" s="1258" customFormat="1" ht="16.5" customHeight="1" x14ac:dyDescent="0.4"/>
    <row r="1159" s="1258" customFormat="1" ht="16.5" customHeight="1" x14ac:dyDescent="0.4"/>
    <row r="1160" s="1258" customFormat="1" ht="16.5" customHeight="1" x14ac:dyDescent="0.4"/>
    <row r="1161" s="1258" customFormat="1" ht="16.5" customHeight="1" x14ac:dyDescent="0.4"/>
    <row r="1162" s="1258" customFormat="1" ht="16.5" customHeight="1" x14ac:dyDescent="0.4"/>
    <row r="1163" s="1258" customFormat="1" ht="16.5" customHeight="1" x14ac:dyDescent="0.4"/>
    <row r="1164" s="1258" customFormat="1" ht="16.5" customHeight="1" x14ac:dyDescent="0.4"/>
    <row r="1165" s="1258" customFormat="1" ht="16.5" customHeight="1" x14ac:dyDescent="0.4"/>
    <row r="1166" s="1258" customFormat="1" ht="16.5" customHeight="1" x14ac:dyDescent="0.4"/>
    <row r="1167" s="1258" customFormat="1" ht="16.5" customHeight="1" x14ac:dyDescent="0.4"/>
    <row r="1168" s="1258" customFormat="1" ht="16.5" customHeight="1" x14ac:dyDescent="0.4"/>
    <row r="1169" s="1258" customFormat="1" ht="16.5" customHeight="1" x14ac:dyDescent="0.4"/>
    <row r="1170" s="1258" customFormat="1" ht="16.5" customHeight="1" x14ac:dyDescent="0.4"/>
    <row r="1171" s="1258" customFormat="1" ht="16.5" customHeight="1" x14ac:dyDescent="0.4"/>
    <row r="1172" s="1258" customFormat="1" ht="16.5" customHeight="1" x14ac:dyDescent="0.4"/>
  </sheetData>
  <sheetProtection algorithmName="SHA-512" hashValue="WWPI//iOLgMLXQYJ5dhOX8j4P1gOJUya1Cf+DY6APlDrFr34ys/ql+xdF2yt2qqsI9CRZ1SzujiUMaryIsVf0w==" saltValue="ZJ6K8bIUIrHX24dgjgA8ew==" spinCount="100000" sheet="1" objects="1" scenarios="1"/>
  <mergeCells count="103">
    <mergeCell ref="AW1:AZ1"/>
    <mergeCell ref="S4:AB4"/>
    <mergeCell ref="AN3:AR4"/>
    <mergeCell ref="O115:W115"/>
    <mergeCell ref="P120:R120"/>
    <mergeCell ref="AH120:AJ120"/>
    <mergeCell ref="O109:AS109"/>
    <mergeCell ref="O110:AS110"/>
    <mergeCell ref="O111:AS111"/>
    <mergeCell ref="P112:Q112"/>
    <mergeCell ref="Z112:AE112"/>
    <mergeCell ref="AM112:AR112"/>
    <mergeCell ref="P97:Q97"/>
    <mergeCell ref="Z97:AG97"/>
    <mergeCell ref="AM97:AR97"/>
    <mergeCell ref="O113:S113"/>
    <mergeCell ref="O114:AS114"/>
    <mergeCell ref="O101:AS101"/>
    <mergeCell ref="P102:Q102"/>
    <mergeCell ref="Z102:AE102"/>
    <mergeCell ref="AM102:AR102"/>
    <mergeCell ref="AL3:AM4"/>
    <mergeCell ref="O103:S103"/>
    <mergeCell ref="O104:AS104"/>
    <mergeCell ref="AE121:AR121"/>
    <mergeCell ref="B133:AT133"/>
    <mergeCell ref="B134:AT134"/>
    <mergeCell ref="Q123:S123"/>
    <mergeCell ref="AH123:AJ123"/>
    <mergeCell ref="Q124:S124"/>
    <mergeCell ref="AH124:AJ124"/>
    <mergeCell ref="Q125:S125"/>
    <mergeCell ref="E129:AS130"/>
    <mergeCell ref="O105:W105"/>
    <mergeCell ref="P107:Q107"/>
    <mergeCell ref="Z107:AG107"/>
    <mergeCell ref="AM107:AR107"/>
    <mergeCell ref="AM108:AR108"/>
    <mergeCell ref="AM98:AR98"/>
    <mergeCell ref="O99:AS99"/>
    <mergeCell ref="O100:AS100"/>
    <mergeCell ref="O93:S93"/>
    <mergeCell ref="O94:AS94"/>
    <mergeCell ref="O95:W95"/>
    <mergeCell ref="AG76:AS76"/>
    <mergeCell ref="R80:S80"/>
    <mergeCell ref="T80:U80"/>
    <mergeCell ref="W80:X80"/>
    <mergeCell ref="Z80:AA80"/>
    <mergeCell ref="R81:S81"/>
    <mergeCell ref="T81:U81"/>
    <mergeCell ref="W81:X81"/>
    <mergeCell ref="Z81:AA81"/>
    <mergeCell ref="P87:Q87"/>
    <mergeCell ref="Z87:AG87"/>
    <mergeCell ref="AM87:AR87"/>
    <mergeCell ref="AM88:AR88"/>
    <mergeCell ref="O89:AS89"/>
    <mergeCell ref="O90:AS90"/>
    <mergeCell ref="O91:AS91"/>
    <mergeCell ref="P92:Q92"/>
    <mergeCell ref="Z92:AE92"/>
    <mergeCell ref="AM92:AR92"/>
    <mergeCell ref="M68:S68"/>
    <mergeCell ref="M69:S69"/>
    <mergeCell ref="T73:U73"/>
    <mergeCell ref="V73:W73"/>
    <mergeCell ref="Y73:Z73"/>
    <mergeCell ref="AB73:AC73"/>
    <mergeCell ref="AH73:AR73"/>
    <mergeCell ref="AG74:AS74"/>
    <mergeCell ref="T75:U75"/>
    <mergeCell ref="V75:W75"/>
    <mergeCell ref="Y75:Z75"/>
    <mergeCell ref="AB75:AC75"/>
    <mergeCell ref="AH75:AR75"/>
    <mergeCell ref="M41:AS41"/>
    <mergeCell ref="M42:AS42"/>
    <mergeCell ref="M43:AS43"/>
    <mergeCell ref="X44:Y44"/>
    <mergeCell ref="Z44:AA44"/>
    <mergeCell ref="AC44:AD44"/>
    <mergeCell ref="V45:AR45"/>
    <mergeCell ref="O67:Q67"/>
    <mergeCell ref="V67:X67"/>
    <mergeCell ref="A62:AS62"/>
    <mergeCell ref="B5:AS5"/>
    <mergeCell ref="B6:AS6"/>
    <mergeCell ref="O11:AS11"/>
    <mergeCell ref="O12:AS12"/>
    <mergeCell ref="O13:U13"/>
    <mergeCell ref="M38:AS38"/>
    <mergeCell ref="M39:AS39"/>
    <mergeCell ref="M40:AS40"/>
    <mergeCell ref="O14:AS14"/>
    <mergeCell ref="O18:AS18"/>
    <mergeCell ref="O19:AS19"/>
    <mergeCell ref="O28:AS28"/>
    <mergeCell ref="O20:U20"/>
    <mergeCell ref="O21:AS21"/>
    <mergeCell ref="O25:AS25"/>
    <mergeCell ref="O26:AS26"/>
    <mergeCell ref="O27:AS27"/>
  </mergeCells>
  <phoneticPr fontId="3"/>
  <dataValidations xWindow="551" yWindow="531" count="4">
    <dataValidation imeMode="fullAlpha" allowBlank="1" showInputMessage="1" showErrorMessage="1" sqref="V75 Z44 T80:T81 V73" xr:uid="{00000000-0002-0000-0800-000000000000}"/>
    <dataValidation imeMode="hiragana" allowBlank="1" showInputMessage="1" showErrorMessage="1" sqref="T73:U73 T75:U75 R80:S81 X44:Y44 A6" xr:uid="{00000000-0002-0000-0800-000001000000}"/>
    <dataValidation imeMode="hiragana" allowBlank="1" showInputMessage="1" showErrorMessage="1" promptTitle="不具合がある場合（改善済を含む）は、記入してください。" prompt="報告書（第三面）の「不具合の概要」欄に記入した全ての事項を記入してください。_x000a_" sqref="M38" xr:uid="{00000000-0002-0000-0800-000002000000}"/>
    <dataValidation imeMode="hiragana" allowBlank="1" showErrorMessage="1" sqref="V45:AR45" xr:uid="{00000000-0002-0000-0800-000003000000}"/>
  </dataValidations>
  <pageMargins left="0.59055118110236227" right="0.39370078740157483" top="0.59055118110236227" bottom="0.39370078740157483" header="0.39370078740157483" footer="0.39370078740157483"/>
  <pageSetup paperSize="9" scale="84" fitToHeight="0" orientation="portrait" blackAndWhite="1" r:id="rId1"/>
  <headerFooter alignWithMargins="0">
    <oddHeader>&amp;R&amp;P / &amp;N ページ</oddHeader>
  </headerFooter>
  <rowBreaks count="1" manualBreakCount="1">
    <brk id="61" max="16383" man="1"/>
  </rowBreaks>
  <ignoredErrors>
    <ignoredError sqref="V73 T73"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L72"/>
  <sheetViews>
    <sheetView showGridLines="0" view="pageBreakPreview" zoomScaleNormal="100" zoomScaleSheetLayoutView="100" workbookViewId="0">
      <pane ySplit="1" topLeftCell="A2" activePane="bottomLeft" state="frozen"/>
      <selection pane="bottomLeft"/>
    </sheetView>
  </sheetViews>
  <sheetFormatPr defaultRowHeight="10.5" x14ac:dyDescent="0.4"/>
  <cols>
    <col min="1" max="1" width="4.125" style="1260" customWidth="1"/>
    <col min="2" max="2" width="10" style="1260" customWidth="1"/>
    <col min="3" max="3" width="15.625" style="1260" customWidth="1"/>
    <col min="4" max="4" width="30.75" style="1260" customWidth="1"/>
    <col min="5" max="5" width="9" style="1260" hidden="1" customWidth="1"/>
    <col min="6" max="7" width="6" style="1260" customWidth="1"/>
    <col min="8" max="9" width="6.625" style="1260" customWidth="1"/>
    <col min="10" max="10" width="8" style="1260" customWidth="1"/>
    <col min="11" max="256" width="9" style="1260"/>
    <col min="257" max="257" width="4.125" style="1260" customWidth="1"/>
    <col min="258" max="258" width="10" style="1260" customWidth="1"/>
    <col min="259" max="259" width="15.625" style="1260" customWidth="1"/>
    <col min="260" max="260" width="30.7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0.7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0.7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0.7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0.7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0.7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0.7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0.7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0.7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0.7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0.7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0.7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0.7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0.7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0.7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0.7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0.7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0.7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0.7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0.7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0.7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0.7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0.7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0.7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0.7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0.7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0.7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0.7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0.7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0.7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0.7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0.7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0.7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0.7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0.7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0.7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0.7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0.7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0.7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0.7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0.7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0.7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0.7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0.7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0.7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0.7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0.7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0.7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0.7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0.7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0.7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0.7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0.7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0.7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0.7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0.7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0.7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0.7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0.7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0.7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0.7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0.7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0.7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3.5" x14ac:dyDescent="0.4">
      <c r="A1" s="1259" t="s">
        <v>566</v>
      </c>
      <c r="G1" s="1261" t="str">
        <f>'＜入力不要＞報告書'!$AR$2</f>
        <v>Kyoto City(R7.7)　Ver120</v>
      </c>
      <c r="H1" s="1262" t="str">
        <f>'＜入力不要＞報告書'!$AL$3 &amp; '＜入力不要＞報告書'!$AM$3</f>
        <v/>
      </c>
      <c r="I1" s="1263" t="str">
        <f>'＜入力不要＞報告書'!$AN$3</f>
        <v/>
      </c>
      <c r="K1" s="2850" t="str">
        <f>HYPERLINK("#目次!$F$26:$F$39","目次、シート一覧へ")</f>
        <v>目次、シート一覧へ</v>
      </c>
      <c r="L1" s="2850"/>
    </row>
    <row r="2" spans="1:12" ht="13.5" x14ac:dyDescent="0.4">
      <c r="A2" s="2851" t="s">
        <v>565</v>
      </c>
      <c r="B2" s="2851"/>
      <c r="C2" s="2851"/>
      <c r="D2" s="2851"/>
      <c r="E2" s="2851"/>
      <c r="F2" s="2851"/>
      <c r="G2" s="2851"/>
      <c r="H2" s="2851"/>
      <c r="I2" s="2851"/>
    </row>
    <row r="3" spans="1:12" ht="13.5" customHeight="1" x14ac:dyDescent="0.15">
      <c r="A3" s="2852" t="s">
        <v>564</v>
      </c>
      <c r="B3" s="2852"/>
      <c r="C3" s="2852"/>
      <c r="D3" s="2852"/>
      <c r="E3" s="2852"/>
      <c r="F3" s="2852"/>
      <c r="G3" s="2852"/>
      <c r="H3" s="2852"/>
      <c r="I3" s="2852"/>
    </row>
    <row r="4" spans="1:12" ht="12.75" thickBot="1" x14ac:dyDescent="0.45">
      <c r="A4" s="1264"/>
      <c r="F4" s="1265"/>
      <c r="G4" s="1265"/>
      <c r="H4" s="1265"/>
      <c r="I4" s="1266"/>
    </row>
    <row r="5" spans="1:12" ht="11.25" customHeight="1" x14ac:dyDescent="0.4">
      <c r="A5" s="2853" t="s">
        <v>563</v>
      </c>
      <c r="B5" s="2854"/>
      <c r="C5" s="1267"/>
      <c r="D5" s="2859" t="s">
        <v>562</v>
      </c>
      <c r="E5" s="2860"/>
      <c r="F5" s="2860"/>
      <c r="G5" s="2861"/>
      <c r="H5" s="2822" t="s">
        <v>561</v>
      </c>
      <c r="I5" s="2862"/>
    </row>
    <row r="6" spans="1:12" ht="11.25" customHeight="1" x14ac:dyDescent="0.4">
      <c r="A6" s="2855"/>
      <c r="B6" s="2856"/>
      <c r="C6" s="1268" t="s">
        <v>560</v>
      </c>
      <c r="D6" s="2863">
        <f>'1_入力シート【基本情報】'!$AB$81</f>
        <v>0</v>
      </c>
      <c r="E6" s="2864"/>
      <c r="F6" s="2864"/>
      <c r="G6" s="2865"/>
      <c r="H6" s="2812">
        <v>1</v>
      </c>
      <c r="I6" s="2866"/>
    </row>
    <row r="7" spans="1:12" ht="11.25" customHeight="1" x14ac:dyDescent="0.4">
      <c r="A7" s="2855"/>
      <c r="B7" s="2856"/>
      <c r="C7" s="2867" t="s">
        <v>559</v>
      </c>
      <c r="D7" s="2863">
        <f>'1_入力シート【基本情報】'!$AB$95</f>
        <v>0</v>
      </c>
      <c r="E7" s="2864"/>
      <c r="F7" s="2864"/>
      <c r="G7" s="2865"/>
      <c r="H7" s="2812">
        <v>2</v>
      </c>
      <c r="I7" s="2866"/>
    </row>
    <row r="8" spans="1:12" ht="11.25" customHeight="1" thickBot="1" x14ac:dyDescent="0.45">
      <c r="A8" s="2857"/>
      <c r="B8" s="2858"/>
      <c r="C8" s="2868"/>
      <c r="D8" s="2869">
        <f>'1_入力シート【基本情報】'!$AB$109</f>
        <v>0</v>
      </c>
      <c r="E8" s="2870"/>
      <c r="F8" s="2870"/>
      <c r="G8" s="2871"/>
      <c r="H8" s="2872">
        <v>3</v>
      </c>
      <c r="I8" s="2873"/>
    </row>
    <row r="9" spans="1:12" ht="11.25" thickBot="1" x14ac:dyDescent="0.45">
      <c r="A9" s="1269"/>
      <c r="B9" s="1269"/>
      <c r="C9" s="1269"/>
      <c r="D9" s="1269"/>
      <c r="E9" s="1269"/>
      <c r="F9" s="1269"/>
      <c r="G9" s="1269"/>
      <c r="H9" s="1269"/>
      <c r="I9" s="1269"/>
    </row>
    <row r="10" spans="1:12" ht="12" customHeight="1" x14ac:dyDescent="0.4">
      <c r="A10" s="2837" t="s">
        <v>150</v>
      </c>
      <c r="B10" s="2840" t="s">
        <v>558</v>
      </c>
      <c r="C10" s="2841"/>
      <c r="D10" s="2846" t="s">
        <v>557</v>
      </c>
      <c r="E10" s="2848" t="s">
        <v>556</v>
      </c>
      <c r="F10" s="2822" t="s">
        <v>555</v>
      </c>
      <c r="G10" s="2823"/>
      <c r="H10" s="2824"/>
      <c r="I10" s="2825" t="s">
        <v>554</v>
      </c>
      <c r="J10" s="1270"/>
      <c r="K10" s="1270"/>
    </row>
    <row r="11" spans="1:12" ht="11.25" customHeight="1" x14ac:dyDescent="0.4">
      <c r="A11" s="2838"/>
      <c r="B11" s="2842"/>
      <c r="C11" s="2843"/>
      <c r="D11" s="2828"/>
      <c r="E11" s="2849"/>
      <c r="F11" s="2828" t="s">
        <v>553</v>
      </c>
      <c r="G11" s="1351" t="s">
        <v>552</v>
      </c>
      <c r="H11" s="1271"/>
      <c r="I11" s="2826"/>
      <c r="J11" s="1270"/>
      <c r="K11" s="1270"/>
    </row>
    <row r="12" spans="1:12" ht="21" customHeight="1" thickBot="1" x14ac:dyDescent="0.45">
      <c r="A12" s="2839"/>
      <c r="B12" s="2844"/>
      <c r="C12" s="2845"/>
      <c r="D12" s="2847"/>
      <c r="E12" s="1350"/>
      <c r="F12" s="2829"/>
      <c r="G12" s="1352"/>
      <c r="H12" s="1272" t="s">
        <v>551</v>
      </c>
      <c r="I12" s="2827"/>
      <c r="J12" s="1270"/>
      <c r="K12" s="1270"/>
    </row>
    <row r="13" spans="1:12" ht="22.5" customHeight="1" x14ac:dyDescent="0.4">
      <c r="A13" s="1453" t="s">
        <v>550</v>
      </c>
      <c r="B13" s="2816" t="s">
        <v>34</v>
      </c>
      <c r="C13" s="1452"/>
      <c r="D13" s="1274" t="s">
        <v>3264</v>
      </c>
      <c r="E13" s="1268"/>
      <c r="F13" s="1275" t="str">
        <f>'2_入力シート【検査結果表】 防火扉'!GK17</f>
        <v/>
      </c>
      <c r="G13" s="1310" t="str">
        <f>'2_入力シート【検査結果表】 防火扉'!GL17</f>
        <v/>
      </c>
      <c r="H13" s="1285" t="str">
        <f>'2_入力シート【検査結果表】 防火扉'!GM17</f>
        <v/>
      </c>
      <c r="I13" s="1286">
        <f>'2_入力シート【検査結果表】 防火扉'!GN17</f>
        <v>0</v>
      </c>
    </row>
    <row r="14" spans="1:12" ht="12" customHeight="1" x14ac:dyDescent="0.4">
      <c r="A14" s="1273" t="s">
        <v>549</v>
      </c>
      <c r="B14" s="2817"/>
      <c r="C14" s="2819"/>
      <c r="D14" s="1276" t="s">
        <v>548</v>
      </c>
      <c r="E14" s="1268"/>
      <c r="F14" s="1275" t="str">
        <f>'2_入力シート【検査結果表】 防火扉'!GK18</f>
        <v/>
      </c>
      <c r="G14" s="1285" t="str">
        <f>'2_入力シート【検査結果表】 防火扉'!GL18</f>
        <v/>
      </c>
      <c r="H14" s="1285" t="str">
        <f>'2_入力シート【検査結果表】 防火扉'!GM18</f>
        <v/>
      </c>
      <c r="I14" s="1286">
        <f>'2_入力シート【検査結果表】 防火扉'!GN18</f>
        <v>0</v>
      </c>
    </row>
    <row r="15" spans="1:12" ht="12" customHeight="1" x14ac:dyDescent="0.4">
      <c r="A15" s="1273" t="s">
        <v>547</v>
      </c>
      <c r="B15" s="2817"/>
      <c r="C15" s="2820"/>
      <c r="D15" s="1276" t="s">
        <v>546</v>
      </c>
      <c r="E15" s="1268"/>
      <c r="F15" s="1275" t="str">
        <f>'2_入力シート【検査結果表】 防火扉'!GK19</f>
        <v/>
      </c>
      <c r="G15" s="1285" t="str">
        <f>'2_入力シート【検査結果表】 防火扉'!GL19</f>
        <v/>
      </c>
      <c r="H15" s="1285" t="str">
        <f>'2_入力シート【検査結果表】 防火扉'!GM19</f>
        <v/>
      </c>
      <c r="I15" s="1286">
        <f>'2_入力シート【検査結果表】 防火扉'!GN19</f>
        <v>0</v>
      </c>
    </row>
    <row r="16" spans="1:12" ht="12" customHeight="1" x14ac:dyDescent="0.4">
      <c r="A16" s="1273" t="s">
        <v>545</v>
      </c>
      <c r="B16" s="2817"/>
      <c r="C16" s="1456" t="s">
        <v>3265</v>
      </c>
      <c r="D16" s="1456" t="s">
        <v>3266</v>
      </c>
      <c r="E16" s="1268"/>
      <c r="F16" s="1275" t="s">
        <v>3282</v>
      </c>
      <c r="G16" s="1285" t="s">
        <v>3282</v>
      </c>
      <c r="H16" s="1285" t="s">
        <v>3282</v>
      </c>
      <c r="I16" s="1286" t="s">
        <v>3282</v>
      </c>
    </row>
    <row r="17" spans="1:9" ht="22.5" customHeight="1" x14ac:dyDescent="0.4">
      <c r="A17" s="1453" t="s">
        <v>543</v>
      </c>
      <c r="B17" s="2818"/>
      <c r="C17" s="1456" t="s">
        <v>3287</v>
      </c>
      <c r="D17" s="1456" t="s">
        <v>544</v>
      </c>
      <c r="E17" s="1268"/>
      <c r="F17" s="1275" t="s">
        <v>3282</v>
      </c>
      <c r="G17" s="1285" t="s">
        <v>3282</v>
      </c>
      <c r="H17" s="1285" t="s">
        <v>3282</v>
      </c>
      <c r="I17" s="1286" t="s">
        <v>3282</v>
      </c>
    </row>
    <row r="18" spans="1:9" ht="12" customHeight="1" x14ac:dyDescent="0.4">
      <c r="A18" s="1273" t="s">
        <v>539</v>
      </c>
      <c r="B18" s="2821" t="s">
        <v>542</v>
      </c>
      <c r="C18" s="2821" t="s">
        <v>541</v>
      </c>
      <c r="D18" s="1277" t="s">
        <v>540</v>
      </c>
      <c r="E18" s="1268"/>
      <c r="F18" s="1275" t="str">
        <f>'2_入力シート【検査結果表】 防火扉'!GK22</f>
        <v/>
      </c>
      <c r="G18" s="1285" t="str">
        <f>'2_入力シート【検査結果表】 防火扉'!GL22</f>
        <v/>
      </c>
      <c r="H18" s="1285" t="str">
        <f>'2_入力シート【検査結果表】 防火扉'!GM22</f>
        <v/>
      </c>
      <c r="I18" s="1286">
        <f>'2_入力シート【検査結果表】 防火扉'!GN22</f>
        <v>0</v>
      </c>
    </row>
    <row r="19" spans="1:9" x14ac:dyDescent="0.4">
      <c r="A19" s="1273" t="s">
        <v>537</v>
      </c>
      <c r="B19" s="2821"/>
      <c r="C19" s="2821"/>
      <c r="D19" s="1277" t="s">
        <v>538</v>
      </c>
      <c r="E19" s="1268"/>
      <c r="F19" s="1275" t="str">
        <f>'2_入力シート【検査結果表】 防火扉'!GK23</f>
        <v/>
      </c>
      <c r="G19" s="1285" t="str">
        <f>'2_入力シート【検査結果表】 防火扉'!GL23</f>
        <v/>
      </c>
      <c r="H19" s="1285" t="str">
        <f>'2_入力シート【検査結果表】 防火扉'!GM23</f>
        <v/>
      </c>
      <c r="I19" s="1286">
        <f>'2_入力シート【検査結果表】 防火扉'!GN23</f>
        <v>0</v>
      </c>
    </row>
    <row r="20" spans="1:9" x14ac:dyDescent="0.4">
      <c r="A20" s="1273" t="s">
        <v>535</v>
      </c>
      <c r="B20" s="2821"/>
      <c r="C20" s="1277" t="s">
        <v>536</v>
      </c>
      <c r="D20" s="1277" t="s">
        <v>212</v>
      </c>
      <c r="E20" s="1268"/>
      <c r="F20" s="1275" t="str">
        <f>'2_入力シート【検査結果表】 防火扉'!GK24</f>
        <v/>
      </c>
      <c r="G20" s="1285" t="str">
        <f>'2_入力シート【検査結果表】 防火扉'!GL24</f>
        <v/>
      </c>
      <c r="H20" s="1285" t="str">
        <f>'2_入力シート【検査結果表】 防火扉'!GM24</f>
        <v/>
      </c>
      <c r="I20" s="1286">
        <f>'2_入力シート【検査結果表】 防火扉'!GN24</f>
        <v>0</v>
      </c>
    </row>
    <row r="21" spans="1:9" ht="12" customHeight="1" x14ac:dyDescent="0.4">
      <c r="A21" s="1273" t="s">
        <v>533</v>
      </c>
      <c r="B21" s="2821"/>
      <c r="C21" s="2821" t="s">
        <v>534</v>
      </c>
      <c r="D21" s="1277" t="s">
        <v>219</v>
      </c>
      <c r="E21" s="1268"/>
      <c r="F21" s="1275" t="str">
        <f>'2_入力シート【検査結果表】 防火扉'!GK25</f>
        <v/>
      </c>
      <c r="G21" s="1285" t="str">
        <f>'2_入力シート【検査結果表】 防火扉'!GL25</f>
        <v/>
      </c>
      <c r="H21" s="1285" t="str">
        <f>'2_入力シート【検査結果表】 防火扉'!GM25</f>
        <v/>
      </c>
      <c r="I21" s="1286">
        <f>'2_入力シート【検査結果表】 防火扉'!GN25</f>
        <v>0</v>
      </c>
    </row>
    <row r="22" spans="1:9" ht="11.25" customHeight="1" x14ac:dyDescent="0.4">
      <c r="A22" s="1273" t="s">
        <v>531</v>
      </c>
      <c r="B22" s="2821"/>
      <c r="C22" s="2821"/>
      <c r="D22" s="1277" t="s">
        <v>532</v>
      </c>
      <c r="E22" s="1268"/>
      <c r="F22" s="1275" t="str">
        <f>'2_入力シート【検査結果表】 防火扉'!GK26</f>
        <v/>
      </c>
      <c r="G22" s="1285" t="str">
        <f>'2_入力シート【検査結果表】 防火扉'!GL26</f>
        <v/>
      </c>
      <c r="H22" s="1285" t="str">
        <f>'2_入力シート【検査結果表】 防火扉'!GM26</f>
        <v/>
      </c>
      <c r="I22" s="1286">
        <f>'2_入力シート【検査結果表】 防火扉'!GN26</f>
        <v>0</v>
      </c>
    </row>
    <row r="23" spans="1:9" ht="12" customHeight="1" x14ac:dyDescent="0.4">
      <c r="A23" s="1273" t="s">
        <v>529</v>
      </c>
      <c r="B23" s="2821"/>
      <c r="C23" s="2821"/>
      <c r="D23" s="1268" t="s">
        <v>530</v>
      </c>
      <c r="E23" s="1268"/>
      <c r="F23" s="1275" t="str">
        <f>'2_入力シート【検査結果表】 防火扉'!GK27</f>
        <v/>
      </c>
      <c r="G23" s="1285" t="str">
        <f>'2_入力シート【検査結果表】 防火扉'!GL27</f>
        <v/>
      </c>
      <c r="H23" s="1285" t="str">
        <f>'2_入力シート【検査結果表】 防火扉'!GM27</f>
        <v/>
      </c>
      <c r="I23" s="1286">
        <f>'2_入力シート【検査結果表】 防火扉'!GN27</f>
        <v>0</v>
      </c>
    </row>
    <row r="24" spans="1:9" ht="12" customHeight="1" x14ac:dyDescent="0.4">
      <c r="A24" s="1273" t="s">
        <v>527</v>
      </c>
      <c r="B24" s="2821"/>
      <c r="C24" s="2821"/>
      <c r="D24" s="1268" t="s">
        <v>528</v>
      </c>
      <c r="E24" s="1268"/>
      <c r="F24" s="1275" t="str">
        <f>'2_入力シート【検査結果表】 防火扉'!GK28</f>
        <v/>
      </c>
      <c r="G24" s="1285" t="str">
        <f>'2_入力シート【検査結果表】 防火扉'!GL28</f>
        <v/>
      </c>
      <c r="H24" s="1285" t="str">
        <f>'2_入力シート【検査結果表】 防火扉'!GM28</f>
        <v/>
      </c>
      <c r="I24" s="1286">
        <f>'2_入力シート【検査結果表】 防火扉'!GN28</f>
        <v>0</v>
      </c>
    </row>
    <row r="25" spans="1:9" ht="12" customHeight="1" x14ac:dyDescent="0.4">
      <c r="A25" s="1273" t="s">
        <v>524</v>
      </c>
      <c r="B25" s="2821"/>
      <c r="C25" s="2821" t="s">
        <v>526</v>
      </c>
      <c r="D25" s="1268" t="s">
        <v>525</v>
      </c>
      <c r="E25" s="1268"/>
      <c r="F25" s="1275" t="str">
        <f>'2_入力シート【検査結果表】 防火扉'!GK29</f>
        <v/>
      </c>
      <c r="G25" s="1285" t="str">
        <f>'2_入力シート【検査結果表】 防火扉'!GL29</f>
        <v/>
      </c>
      <c r="H25" s="1285" t="str">
        <f>'2_入力シート【検査結果表】 防火扉'!GM29</f>
        <v/>
      </c>
      <c r="I25" s="1286">
        <f>'2_入力シート【検査結果表】 防火扉'!GN29</f>
        <v>0</v>
      </c>
    </row>
    <row r="26" spans="1:9" ht="12" customHeight="1" x14ac:dyDescent="0.4">
      <c r="A26" s="1273" t="s">
        <v>523</v>
      </c>
      <c r="B26" s="2821"/>
      <c r="C26" s="2821"/>
      <c r="D26" s="1268" t="s">
        <v>214</v>
      </c>
      <c r="E26" s="1268"/>
      <c r="F26" s="1275" t="str">
        <f>'2_入力シート【検査結果表】 防火扉'!GK30</f>
        <v/>
      </c>
      <c r="G26" s="1285" t="str">
        <f>'2_入力シート【検査結果表】 防火扉'!GL30</f>
        <v/>
      </c>
      <c r="H26" s="1285" t="str">
        <f>'2_入力シート【検査結果表】 防火扉'!GM30</f>
        <v/>
      </c>
      <c r="I26" s="1286">
        <f>'2_入力シート【検査結果表】 防火扉'!GN30</f>
        <v>0</v>
      </c>
    </row>
    <row r="27" spans="1:9" x14ac:dyDescent="0.4">
      <c r="A27" s="1273" t="s">
        <v>521</v>
      </c>
      <c r="B27" s="2821"/>
      <c r="C27" s="2821" t="s">
        <v>522</v>
      </c>
      <c r="D27" s="1268" t="s">
        <v>212</v>
      </c>
      <c r="E27" s="1268"/>
      <c r="F27" s="1275" t="str">
        <f>'2_入力シート【検査結果表】 防火扉'!GK31</f>
        <v/>
      </c>
      <c r="G27" s="1285" t="str">
        <f>'2_入力シート【検査結果表】 防火扉'!GL31</f>
        <v/>
      </c>
      <c r="H27" s="1285" t="str">
        <f>'2_入力シート【検査結果表】 防火扉'!GM31</f>
        <v/>
      </c>
      <c r="I27" s="1286">
        <f>'2_入力シート【検査結果表】 防火扉'!GN31</f>
        <v>0</v>
      </c>
    </row>
    <row r="28" spans="1:9" ht="12" customHeight="1" x14ac:dyDescent="0.4">
      <c r="A28" s="1273" t="s">
        <v>519</v>
      </c>
      <c r="B28" s="2821"/>
      <c r="C28" s="2821"/>
      <c r="D28" s="1268" t="s">
        <v>520</v>
      </c>
      <c r="E28" s="1268"/>
      <c r="F28" s="1275" t="str">
        <f>'2_入力シート【検査結果表】 防火扉'!GK32</f>
        <v/>
      </c>
      <c r="G28" s="1285" t="str">
        <f>'2_入力シート【検査結果表】 防火扉'!GL32</f>
        <v/>
      </c>
      <c r="H28" s="1285" t="str">
        <f>'2_入力シート【検査結果表】 防火扉'!GM32</f>
        <v/>
      </c>
      <c r="I28" s="1286">
        <f>'2_入力シート【検査結果表】 防火扉'!GN32</f>
        <v>0</v>
      </c>
    </row>
    <row r="29" spans="1:9" ht="11.25" customHeight="1" x14ac:dyDescent="0.4">
      <c r="A29" s="1273" t="s">
        <v>517</v>
      </c>
      <c r="B29" s="2830" t="s">
        <v>518</v>
      </c>
      <c r="C29" s="2831"/>
      <c r="D29" s="1278" t="s">
        <v>3267</v>
      </c>
      <c r="E29" s="1268"/>
      <c r="F29" s="1275" t="str">
        <f>'2_入力シート【検査結果表】 防火扉'!GK33</f>
        <v/>
      </c>
      <c r="G29" s="1285" t="str">
        <f>'2_入力シート【検査結果表】 防火扉'!GL33</f>
        <v/>
      </c>
      <c r="H29" s="1285" t="str">
        <f>'2_入力シート【検査結果表】 防火扉'!GM33</f>
        <v/>
      </c>
      <c r="I29" s="1286">
        <f>'2_入力シート【検査結果表】 防火扉'!GN33</f>
        <v>0</v>
      </c>
    </row>
    <row r="30" spans="1:9" ht="11.25" thickBot="1" x14ac:dyDescent="0.45">
      <c r="A30" s="1273" t="s">
        <v>3268</v>
      </c>
      <c r="B30" s="2832"/>
      <c r="C30" s="2833"/>
      <c r="D30" s="1279" t="s">
        <v>516</v>
      </c>
      <c r="E30" s="1268"/>
      <c r="F30" s="1275" t="str">
        <f>'2_入力シート【検査結果表】 防火扉'!GK34</f>
        <v/>
      </c>
      <c r="G30" s="1311" t="str">
        <f>'2_入力シート【検査結果表】 防火扉'!GL34</f>
        <v/>
      </c>
      <c r="H30" s="1285" t="str">
        <f>'2_入力シート【検査結果表】 防火扉'!GM34</f>
        <v/>
      </c>
      <c r="I30" s="1286">
        <f>'2_入力シート【検査結果表】 防火扉'!GN34</f>
        <v>0</v>
      </c>
    </row>
    <row r="31" spans="1:9" ht="11.25" customHeight="1" x14ac:dyDescent="0.4">
      <c r="A31" s="2834" t="s">
        <v>515</v>
      </c>
      <c r="B31" s="2835"/>
      <c r="C31" s="2835"/>
      <c r="D31" s="2835"/>
      <c r="E31" s="2835"/>
      <c r="F31" s="2835"/>
      <c r="G31" s="2835"/>
      <c r="H31" s="2835"/>
      <c r="I31" s="2836"/>
    </row>
    <row r="32" spans="1:9" ht="12" customHeight="1" x14ac:dyDescent="0.4">
      <c r="A32" s="1280"/>
      <c r="B32" s="1281"/>
      <c r="C32" s="1282"/>
      <c r="D32" s="1282"/>
      <c r="E32" s="1283">
        <f>'2_入力シート【検査結果表】 防火扉'!Q42</f>
        <v>0</v>
      </c>
      <c r="F32" s="1284" t="str">
        <f>'2_入力シート【検査結果表】 防火扉'!GK42</f>
        <v/>
      </c>
      <c r="G32" s="1285" t="str">
        <f>'2_入力シート【検査結果表】 防火扉'!GL42</f>
        <v/>
      </c>
      <c r="H32" s="1285" t="str">
        <f>'2_入力シート【検査結果表】 防火扉'!GM42</f>
        <v/>
      </c>
      <c r="I32" s="1286">
        <f>'2_入力シート【検査結果表】 防火扉'!GN42</f>
        <v>0</v>
      </c>
    </row>
    <row r="33" spans="1:9" ht="12" customHeight="1" x14ac:dyDescent="0.4">
      <c r="A33" s="1280"/>
      <c r="B33" s="1281"/>
      <c r="C33" s="1282"/>
      <c r="D33" s="1282"/>
      <c r="E33" s="1283">
        <f>'2_入力シート【検査結果表】 防火扉'!Q43</f>
        <v>0</v>
      </c>
      <c r="F33" s="1284" t="str">
        <f>'2_入力シート【検査結果表】 防火扉'!GK43</f>
        <v/>
      </c>
      <c r="G33" s="1285" t="str">
        <f>'2_入力シート【検査結果表】 防火扉'!GL43</f>
        <v/>
      </c>
      <c r="H33" s="1285" t="str">
        <f>'2_入力シート【検査結果表】 防火扉'!GM43</f>
        <v/>
      </c>
      <c r="I33" s="1286">
        <f>'2_入力シート【検査結果表】 防火扉'!GN43</f>
        <v>0</v>
      </c>
    </row>
    <row r="34" spans="1:9" ht="12" customHeight="1" thickBot="1" x14ac:dyDescent="0.45">
      <c r="A34" s="1287"/>
      <c r="B34" s="1288"/>
      <c r="C34" s="1289"/>
      <c r="D34" s="1289"/>
      <c r="E34" s="1290">
        <f>'2_入力シート【検査結果表】 防火扉'!Q44</f>
        <v>0</v>
      </c>
      <c r="F34" s="1284" t="str">
        <f>'2_入力シート【検査結果表】 防火扉'!GK44</f>
        <v/>
      </c>
      <c r="G34" s="1285" t="str">
        <f>'2_入力シート【検査結果表】 防火扉'!GL44</f>
        <v/>
      </c>
      <c r="H34" s="1285" t="str">
        <f>'2_入力シート【検査結果表】 防火扉'!GM44</f>
        <v/>
      </c>
      <c r="I34" s="1286">
        <f>'2_入力シート【検査結果表】 防火扉'!GN44</f>
        <v>0</v>
      </c>
    </row>
    <row r="35" spans="1:9" ht="12" customHeight="1" x14ac:dyDescent="0.4">
      <c r="A35" s="2810" t="s">
        <v>514</v>
      </c>
      <c r="B35" s="2811"/>
      <c r="C35" s="2811"/>
      <c r="D35" s="2811"/>
      <c r="E35" s="1291"/>
      <c r="F35" s="1291"/>
      <c r="G35" s="1291"/>
      <c r="H35" s="1291"/>
      <c r="I35" s="1292"/>
    </row>
    <row r="36" spans="1:9" ht="21" customHeight="1" x14ac:dyDescent="0.4">
      <c r="A36" s="1293" t="s">
        <v>150</v>
      </c>
      <c r="B36" s="2812" t="s">
        <v>513</v>
      </c>
      <c r="C36" s="2813"/>
      <c r="D36" s="1294" t="s">
        <v>149</v>
      </c>
      <c r="E36" s="2814" t="s">
        <v>512</v>
      </c>
      <c r="F36" s="2814"/>
      <c r="G36" s="2814"/>
      <c r="H36" s="2815"/>
      <c r="I36" s="1295" t="s">
        <v>148</v>
      </c>
    </row>
    <row r="37" spans="1:9" ht="45" customHeight="1" x14ac:dyDescent="0.4">
      <c r="A37" s="1437" t="str">
        <f>IFERROR(INDEX('2_入力シート【検査結果表】 防火扉'!ER:ER,1/LARGE(INDEX(('2_入力シート【検査結果表】 防火扉'!$BA$17:$BA$71={"×要是正（既存不適格以外）","△既存不適格"})/ROW('2_入力シート【検査結果表】 防火扉'!$ER$17:$ER$71),0),ROW(A1))),"")</f>
        <v/>
      </c>
      <c r="B37" s="2809" t="str">
        <f>IFERROR(INDEX('2_入力シート【検査結果表】 防火扉'!EM:EM,1/LARGE(INDEX(('2_入力シート【検査結果表】 防火扉'!$BA$17:$BA$71={"×要是正（既存不適格以外）","△既存不適格"})/ROW('2_入力シート【検査結果表】 防火扉'!$EM$17:$EM$71),0),ROW(A1))),"")</f>
        <v/>
      </c>
      <c r="C37" s="2809"/>
      <c r="D37" s="1297" t="str">
        <f>IFERROR(INDEX('2_入力シート【検査結果表】 防火扉'!GX:GX,1/LARGE(INDEX(('2_入力シート【検査結果表】 防火扉'!$BA$17:$BA$71={"×要是正（既存不適格以外）","△既存不適格"})/ROW('2_入力シート【検査結果表】 防火扉'!$GX$17:$GX$71),0),ROW(A1))),"")</f>
        <v/>
      </c>
      <c r="E37" s="1297"/>
      <c r="F37" s="2809" t="str">
        <f>IFERROR(INDEX('2_入力シート【検査結果表】 防火扉'!BY:BY,1/LARGE(INDEX(('2_入力シート【検査結果表】 防火扉'!$BA$17:$BA$71={"×要是正（既存不適格以外）","△既存不適格"})/ROW('2_入力シート【検査結果表】 防火扉'!$BY$17:$BY$71),0),ROW(A1))),"")</f>
        <v/>
      </c>
      <c r="G37" s="2809"/>
      <c r="H37" s="2809"/>
      <c r="I37" s="1438" t="str">
        <f>IFERROR(INDEX('2_入力シート【検査結果表】 防火扉'!EV:EV,1/LARGE(INDEX(('2_入力シート【検査結果表】 防火扉'!$BA$17:$BA$71={"×要是正（既存不適格以外）","△既存不適格"})/ROW('2_入力シート【検査結果表】 防火扉'!$EV$17:$EV$71),0),ROW(A1))),"")</f>
        <v/>
      </c>
    </row>
    <row r="38" spans="1:9" ht="45" customHeight="1" x14ac:dyDescent="0.4">
      <c r="A38" s="1437" t="str">
        <f>IFERROR(INDEX('2_入力シート【検査結果表】 防火扉'!ER:ER,1/LARGE(INDEX(('2_入力シート【検査結果表】 防火扉'!$BA$17:$BA$71={"×要是正（既存不適格以外）","△既存不適格"})/ROW('2_入力シート【検査結果表】 防火扉'!$ER$17:$ER$71),0),ROW(A2))),"")</f>
        <v/>
      </c>
      <c r="B38" s="2809" t="str">
        <f>IFERROR(INDEX('2_入力シート【検査結果表】 防火扉'!EM:EM,1/LARGE(INDEX(('2_入力シート【検査結果表】 防火扉'!$BA$17:$BA$71={"×要是正（既存不適格以外）","△既存不適格"})/ROW('2_入力シート【検査結果表】 防火扉'!$EM$17:$EM$71),0),ROW(A2))),"")</f>
        <v/>
      </c>
      <c r="C38" s="2809"/>
      <c r="D38" s="1297" t="str">
        <f>IFERROR(INDEX('2_入力シート【検査結果表】 防火扉'!GX:GX,1/LARGE(INDEX(('2_入力シート【検査結果表】 防火扉'!$BA$17:$BA$71={"×要是正（既存不適格以外）","△既存不適格"})/ROW('2_入力シート【検査結果表】 防火扉'!$GX$17:$GX$71),0),ROW(A2))),"")</f>
        <v/>
      </c>
      <c r="E38" s="1297"/>
      <c r="F38" s="2809" t="str">
        <f>IFERROR(INDEX('2_入力シート【検査結果表】 防火扉'!BY:BY,1/LARGE(INDEX(('2_入力シート【検査結果表】 防火扉'!$BA$17:$BA$71={"×要是正（既存不適格以外）","△既存不適格"})/ROW('2_入力シート【検査結果表】 防火扉'!$BY$17:$BY$71),0),ROW(A2))),"")</f>
        <v/>
      </c>
      <c r="G38" s="2809"/>
      <c r="H38" s="2809"/>
      <c r="I38" s="1438" t="str">
        <f>IFERROR(INDEX('2_入力シート【検査結果表】 防火扉'!EV:EV,1/LARGE(INDEX(('2_入力シート【検査結果表】 防火扉'!$BA$17:$BA$71={"×要是正（既存不適格以外）","△既存不適格"})/ROW('2_入力シート【検査結果表】 防火扉'!$EV$17:$EV$71),0),ROW(A2))),"")</f>
        <v/>
      </c>
    </row>
    <row r="39" spans="1:9" ht="45" customHeight="1" x14ac:dyDescent="0.4">
      <c r="A39" s="1437" t="str">
        <f>IFERROR(INDEX('2_入力シート【検査結果表】 防火扉'!ER:ER,1/LARGE(INDEX(('2_入力シート【検査結果表】 防火扉'!$BA$17:$BA$71={"×要是正（既存不適格以外）","△既存不適格"})/ROW('2_入力シート【検査結果表】 防火扉'!$ER$17:$ER$71),0),ROW(A3))),"")</f>
        <v/>
      </c>
      <c r="B39" s="2809" t="str">
        <f>IFERROR(INDEX('2_入力シート【検査結果表】 防火扉'!EM:EM,1/LARGE(INDEX(('2_入力シート【検査結果表】 防火扉'!$BA$17:$BA$71={"×要是正（既存不適格以外）","△既存不適格"})/ROW('2_入力シート【検査結果表】 防火扉'!$EM$17:$EM$71),0),ROW(A3))),"")</f>
        <v/>
      </c>
      <c r="C39" s="2809"/>
      <c r="D39" s="1297" t="str">
        <f>IFERROR(INDEX('2_入力シート【検査結果表】 防火扉'!GX:GX,1/LARGE(INDEX(('2_入力シート【検査結果表】 防火扉'!$BA$17:$BA$71={"×要是正（既存不適格以外）","△既存不適格"})/ROW('2_入力シート【検査結果表】 防火扉'!$GX$17:$GX$71),0),ROW(A3))),"")</f>
        <v/>
      </c>
      <c r="E39" s="1297"/>
      <c r="F39" s="2809" t="str">
        <f>IFERROR(INDEX('2_入力シート【検査結果表】 防火扉'!BY:BY,1/LARGE(INDEX(('2_入力シート【検査結果表】 防火扉'!$BA$17:$BA$71={"×要是正（既存不適格以外）","△既存不適格"})/ROW('2_入力シート【検査結果表】 防火扉'!$BY$17:$BY$71),0),ROW(A3))),"")</f>
        <v/>
      </c>
      <c r="G39" s="2809"/>
      <c r="H39" s="2809"/>
      <c r="I39" s="1438" t="str">
        <f>IFERROR(INDEX('2_入力シート【検査結果表】 防火扉'!EV:EV,1/LARGE(INDEX(('2_入力シート【検査結果表】 防火扉'!$BA$17:$BA$71={"×要是正（既存不適格以外）","△既存不適格"})/ROW('2_入力シート【検査結果表】 防火扉'!$EV$17:$EV$71),0),ROW(A3))),"")</f>
        <v/>
      </c>
    </row>
    <row r="40" spans="1:9" ht="45" customHeight="1" x14ac:dyDescent="0.4">
      <c r="A40" s="1437" t="str">
        <f>IFERROR(INDEX('2_入力シート【検査結果表】 防火扉'!ER:ER,1/LARGE(INDEX(('2_入力シート【検査結果表】 防火扉'!$BA$17:$BA$71={"×要是正（既存不適格以外）","△既存不適格"})/ROW('2_入力シート【検査結果表】 防火扉'!$ER$17:$ER$71),0),ROW(A4))),"")</f>
        <v/>
      </c>
      <c r="B40" s="2809" t="str">
        <f>IFERROR(INDEX('2_入力シート【検査結果表】 防火扉'!EM:EM,1/LARGE(INDEX(('2_入力シート【検査結果表】 防火扉'!$BA$17:$BA$71={"×要是正（既存不適格以外）","△既存不適格"})/ROW('2_入力シート【検査結果表】 防火扉'!$EM$17:$EM$71),0),ROW(A4))),"")</f>
        <v/>
      </c>
      <c r="C40" s="2809"/>
      <c r="D40" s="1297" t="str">
        <f>IFERROR(INDEX('2_入力シート【検査結果表】 防火扉'!GX:GX,1/LARGE(INDEX(('2_入力シート【検査結果表】 防火扉'!$BA$17:$BA$71={"×要是正（既存不適格以外）","△既存不適格"})/ROW('2_入力シート【検査結果表】 防火扉'!$GX$17:$GX$71),0),ROW(A4))),"")</f>
        <v/>
      </c>
      <c r="E40" s="1297"/>
      <c r="F40" s="2809" t="str">
        <f>IFERROR(INDEX('2_入力シート【検査結果表】 防火扉'!BY:BY,1/LARGE(INDEX(('2_入力シート【検査結果表】 防火扉'!$BA$17:$BA$71={"×要是正（既存不適格以外）","△既存不適格"})/ROW('2_入力シート【検査結果表】 防火扉'!$BY$17:$BY$71),0),ROW(A4))),"")</f>
        <v/>
      </c>
      <c r="G40" s="2809"/>
      <c r="H40" s="2809"/>
      <c r="I40" s="1438" t="str">
        <f>IFERROR(INDEX('2_入力シート【検査結果表】 防火扉'!EV:EV,1/LARGE(INDEX(('2_入力シート【検査結果表】 防火扉'!$BA$17:$BA$71={"×要是正（既存不適格以外）","△既存不適格"})/ROW('2_入力シート【検査結果表】 防火扉'!$EV$17:$EV$71),0),ROW(A4))),"")</f>
        <v/>
      </c>
    </row>
    <row r="41" spans="1:9" ht="45" customHeight="1" x14ac:dyDescent="0.4">
      <c r="A41" s="1437" t="str">
        <f>IFERROR(INDEX('2_入力シート【検査結果表】 防火扉'!ER:ER,1/LARGE(INDEX(('2_入力シート【検査結果表】 防火扉'!$BA$17:$BA$71={"×要是正（既存不適格以外）","△既存不適格"})/ROW('2_入力シート【検査結果表】 防火扉'!$ER$17:$ER$71),0),ROW(A5))),"")</f>
        <v/>
      </c>
      <c r="B41" s="2809" t="str">
        <f>IFERROR(INDEX('2_入力シート【検査結果表】 防火扉'!EM:EM,1/LARGE(INDEX(('2_入力シート【検査結果表】 防火扉'!$BA$17:$BA$71={"×要是正（既存不適格以外）","△既存不適格"})/ROW('2_入力シート【検査結果表】 防火扉'!$EM$17:$EM$71),0),ROW(A5))),"")</f>
        <v/>
      </c>
      <c r="C41" s="2809"/>
      <c r="D41" s="1297" t="str">
        <f>IFERROR(INDEX('2_入力シート【検査結果表】 防火扉'!GX:GX,1/LARGE(INDEX(('2_入力シート【検査結果表】 防火扉'!$BA$17:$BA$71={"×要是正（既存不適格以外）","△既存不適格"})/ROW('2_入力シート【検査結果表】 防火扉'!$GX$17:$GX$71),0),ROW(A5))),"")</f>
        <v/>
      </c>
      <c r="E41" s="1297"/>
      <c r="F41" s="2809" t="str">
        <f>IFERROR(INDEX('2_入力シート【検査結果表】 防火扉'!BY:BY,1/LARGE(INDEX(('2_入力シート【検査結果表】 防火扉'!$BA$17:$BA$71={"×要是正（既存不適格以外）","△既存不適格"})/ROW('2_入力シート【検査結果表】 防火扉'!$BY$17:$BY$71),0),ROW(A5))),"")</f>
        <v/>
      </c>
      <c r="G41" s="2809"/>
      <c r="H41" s="2809"/>
      <c r="I41" s="1438" t="str">
        <f>IFERROR(INDEX('2_入力シート【検査結果表】 防火扉'!EV:EV,1/LARGE(INDEX(('2_入力シート【検査結果表】 防火扉'!$BA$17:$BA$71={"×要是正（既存不適格以外）","△既存不適格"})/ROW('2_入力シート【検査結果表】 防火扉'!$EV$17:$EV$71),0),ROW(A5))),"")</f>
        <v/>
      </c>
    </row>
    <row r="42" spans="1:9" ht="45" customHeight="1" x14ac:dyDescent="0.4">
      <c r="A42" s="1437" t="str">
        <f>IFERROR(INDEX('2_入力シート【検査結果表】 防火扉'!ER:ER,1/LARGE(INDEX(('2_入力シート【検査結果表】 防火扉'!$BA$17:$BA$71={"×要是正（既存不適格以外）","△既存不適格"})/ROW('2_入力シート【検査結果表】 防火扉'!$ER$17:$ER$71),0),ROW(A6))),"")</f>
        <v/>
      </c>
      <c r="B42" s="2809" t="str">
        <f>IFERROR(INDEX('2_入力シート【検査結果表】 防火扉'!EM:EM,1/LARGE(INDEX(('2_入力シート【検査結果表】 防火扉'!$BA$17:$BA$71={"×要是正（既存不適格以外）","△既存不適格"})/ROW('2_入力シート【検査結果表】 防火扉'!$EM$17:$EM$71),0),ROW(A6))),"")</f>
        <v/>
      </c>
      <c r="C42" s="2809"/>
      <c r="D42" s="1446" t="str">
        <f>IFERROR(INDEX('2_入力シート【検査結果表】 防火扉'!GX:GX,1/LARGE(INDEX(('2_入力シート【検査結果表】 防火扉'!$BA$17:$BA$71={"×要是正（既存不適格以外）","△既存不適格"})/ROW('2_入力シート【検査結果表】 防火扉'!$GX$17:$GX$71),0),ROW(A6))),"")</f>
        <v/>
      </c>
      <c r="E42" s="1297"/>
      <c r="F42" s="2809" t="str">
        <f>IFERROR(INDEX('2_入力シート【検査結果表】 防火扉'!BY:BY,1/LARGE(INDEX(('2_入力シート【検査結果表】 防火扉'!$BA$17:$BA$71={"×要是正（既存不適格以外）","△既存不適格"})/ROW('2_入力シート【検査結果表】 防火扉'!$BY$17:$BY$71),0),ROW(A6))),"")</f>
        <v/>
      </c>
      <c r="G42" s="2809"/>
      <c r="H42" s="2809"/>
      <c r="I42" s="1438" t="str">
        <f>IFERROR(INDEX('2_入力シート【検査結果表】 防火扉'!EV:EV,1/LARGE(INDEX(('2_入力シート【検査結果表】 防火扉'!$BA$17:$BA$71={"×要是正（既存不適格以外）","△既存不適格"})/ROW('2_入力シート【検査結果表】 防火扉'!$EV$17:$EV$71),0),ROW(A6))),"")</f>
        <v/>
      </c>
    </row>
    <row r="43" spans="1:9" ht="45" customHeight="1" x14ac:dyDescent="0.4">
      <c r="A43" s="1437" t="str">
        <f>IFERROR(INDEX('2_入力シート【検査結果表】 防火扉'!ER:ER,1/LARGE(INDEX(('2_入力シート【検査結果表】 防火扉'!$BA$17:$BA$71={"×要是正（既存不適格以外）","△既存不適格"})/ROW('2_入力シート【検査結果表】 防火扉'!$ER$17:$ER$71),0),ROW(A7))),"")</f>
        <v/>
      </c>
      <c r="B43" s="2809" t="str">
        <f>IFERROR(INDEX('2_入力シート【検査結果表】 防火扉'!EM:EM,1/LARGE(INDEX(('2_入力シート【検査結果表】 防火扉'!$BA$17:$BA$71={"×要是正（既存不適格以外）","△既存不適格"})/ROW('2_入力シート【検査結果表】 防火扉'!$EM$17:$EM$71),0),ROW(A7))),"")</f>
        <v/>
      </c>
      <c r="C43" s="2809"/>
      <c r="D43" s="1446" t="str">
        <f>IFERROR(INDEX('2_入力シート【検査結果表】 防火扉'!GX:GX,1/LARGE(INDEX(('2_入力シート【検査結果表】 防火扉'!$BA$17:$BA$71={"×要是正（既存不適格以外）","△既存不適格"})/ROW('2_入力シート【検査結果表】 防火扉'!$GX$17:$GX$71),0),ROW(A7))),"")</f>
        <v/>
      </c>
      <c r="E43" s="1297"/>
      <c r="F43" s="2809" t="str">
        <f>IFERROR(INDEX('2_入力シート【検査結果表】 防火扉'!BY:BY,1/LARGE(INDEX(('2_入力シート【検査結果表】 防火扉'!$BA$17:$BA$71={"×要是正（既存不適格以外）","△既存不適格"})/ROW('2_入力シート【検査結果表】 防火扉'!$BY$17:$BY$71),0),ROW(A7))),"")</f>
        <v/>
      </c>
      <c r="G43" s="2809"/>
      <c r="H43" s="2809"/>
      <c r="I43" s="1438" t="str">
        <f>IFERROR(INDEX('2_入力シート【検査結果表】 防火扉'!EV:EV,1/LARGE(INDEX(('2_入力シート【検査結果表】 防火扉'!$BA$17:$BA$71={"×要是正（既存不適格以外）","△既存不適格"})/ROW('2_入力シート【検査結果表】 防火扉'!$EV$17:$EV$71),0),ROW(A7))),"")</f>
        <v/>
      </c>
    </row>
    <row r="44" spans="1:9" ht="45" customHeight="1" x14ac:dyDescent="0.4">
      <c r="A44" s="1437" t="str">
        <f>IFERROR(INDEX('2_入力シート【検査結果表】 防火扉'!ER:ER,1/LARGE(INDEX(('2_入力シート【検査結果表】 防火扉'!$BA$17:$BA$71={"×要是正（既存不適格以外）","△既存不適格"})/ROW('2_入力シート【検査結果表】 防火扉'!$ER$17:$ER$71),0),ROW(A8))),"")</f>
        <v/>
      </c>
      <c r="B44" s="2809" t="str">
        <f>IFERROR(INDEX('2_入力シート【検査結果表】 防火扉'!EM:EM,1/LARGE(INDEX(('2_入力シート【検査結果表】 防火扉'!$BA$17:$BA$71={"×要是正（既存不適格以外）","△既存不適格"})/ROW('2_入力シート【検査結果表】 防火扉'!$EM$17:$EM$71),0),ROW(A8))),"")</f>
        <v/>
      </c>
      <c r="C44" s="2809"/>
      <c r="D44" s="1446" t="str">
        <f>IFERROR(INDEX('2_入力シート【検査結果表】 防火扉'!GX:GX,1/LARGE(INDEX(('2_入力シート【検査結果表】 防火扉'!$BA$17:$BA$71={"×要是正（既存不適格以外）","△既存不適格"})/ROW('2_入力シート【検査結果表】 防火扉'!$GX$17:$GX$71),0),ROW(A8))),"")</f>
        <v/>
      </c>
      <c r="E44" s="1297"/>
      <c r="F44" s="2809" t="str">
        <f>IFERROR(INDEX('2_入力シート【検査結果表】 防火扉'!BY:BY,1/LARGE(INDEX(('2_入力シート【検査結果表】 防火扉'!$BA$17:$BA$71={"×要是正（既存不適格以外）","△既存不適格"})/ROW('2_入力シート【検査結果表】 防火扉'!$BY$17:$BY$71),0),ROW(A8))),"")</f>
        <v/>
      </c>
      <c r="G44" s="2809"/>
      <c r="H44" s="2809"/>
      <c r="I44" s="1438" t="str">
        <f>IFERROR(INDEX('2_入力シート【検査結果表】 防火扉'!EV:EV,1/LARGE(INDEX(('2_入力シート【検査結果表】 防火扉'!$BA$17:$BA$71={"×要是正（既存不適格以外）","△既存不適格"})/ROW('2_入力シート【検査結果表】 防火扉'!$EV$17:$EV$71),0),ROW(A8))),"")</f>
        <v/>
      </c>
    </row>
    <row r="45" spans="1:9" ht="45" customHeight="1" x14ac:dyDescent="0.4">
      <c r="A45" s="1437" t="str">
        <f>IFERROR(INDEX('2_入力シート【検査結果表】 防火扉'!ER:ER,1/LARGE(INDEX(('2_入力シート【検査結果表】 防火扉'!$BA$17:$BA$71={"×要是正（既存不適格以外）","△既存不適格"})/ROW('2_入力シート【検査結果表】 防火扉'!$ER$17:$ER$71),0),ROW(A9))),"")</f>
        <v/>
      </c>
      <c r="B45" s="2809" t="str">
        <f>IFERROR(INDEX('2_入力シート【検査結果表】 防火扉'!EM:EM,1/LARGE(INDEX(('2_入力シート【検査結果表】 防火扉'!$BA$17:$BA$71={"×要是正（既存不適格以外）","△既存不適格"})/ROW('2_入力シート【検査結果表】 防火扉'!$EM$17:$EM$71),0),ROW(A9))),"")</f>
        <v/>
      </c>
      <c r="C45" s="2809"/>
      <c r="D45" s="1446" t="str">
        <f>IFERROR(INDEX('2_入力シート【検査結果表】 防火扉'!GX:GX,1/LARGE(INDEX(('2_入力シート【検査結果表】 防火扉'!$BA$17:$BA$71={"×要是正（既存不適格以外）","△既存不適格"})/ROW('2_入力シート【検査結果表】 防火扉'!$GX$17:$GX$71),0),ROW(A9))),"")</f>
        <v/>
      </c>
      <c r="E45" s="1297"/>
      <c r="F45" s="2809" t="str">
        <f>IFERROR(INDEX('2_入力シート【検査結果表】 防火扉'!BY:BY,1/LARGE(INDEX(('2_入力シート【検査結果表】 防火扉'!$BA$17:$BA$71={"×要是正（既存不適格以外）","△既存不適格"})/ROW('2_入力シート【検査結果表】 防火扉'!$BY$17:$BY$71),0),ROW(A9))),"")</f>
        <v/>
      </c>
      <c r="G45" s="2809"/>
      <c r="H45" s="2809"/>
      <c r="I45" s="1438" t="str">
        <f>IFERROR(INDEX('2_入力シート【検査結果表】 防火扉'!EV:EV,1/LARGE(INDEX(('2_入力シート【検査結果表】 防火扉'!$BA$17:$BA$71={"×要是正（既存不適格以外）","△既存不適格"})/ROW('2_入力シート【検査結果表】 防火扉'!$EV$17:$EV$71),0),ROW(A9))),"")</f>
        <v/>
      </c>
    </row>
    <row r="46" spans="1:9" ht="45" customHeight="1" x14ac:dyDescent="0.4">
      <c r="A46" s="1437" t="str">
        <f>IFERROR(INDEX('2_入力シート【検査結果表】 防火扉'!ER:ER,1/LARGE(INDEX(('2_入力シート【検査結果表】 防火扉'!$BA$17:$BA$71={"×要是正（既存不適格以外）","△既存不適格"})/ROW('2_入力シート【検査結果表】 防火扉'!$ER$17:$ER$71),0),ROW(A10))),"")</f>
        <v/>
      </c>
      <c r="B46" s="2809" t="str">
        <f>IFERROR(INDEX('2_入力シート【検査結果表】 防火扉'!EM:EM,1/LARGE(INDEX(('2_入力シート【検査結果表】 防火扉'!$BA$17:$BA$71={"×要是正（既存不適格以外）","△既存不適格"})/ROW('2_入力シート【検査結果表】 防火扉'!$EM$17:$EM$71),0),ROW(A10))),"")</f>
        <v/>
      </c>
      <c r="C46" s="2809"/>
      <c r="D46" s="1446" t="str">
        <f>IFERROR(INDEX('2_入力シート【検査結果表】 防火扉'!GX:GX,1/LARGE(INDEX(('2_入力シート【検査結果表】 防火扉'!$BA$17:$BA$71={"×要是正（既存不適格以外）","△既存不適格"})/ROW('2_入力シート【検査結果表】 防火扉'!$GX$17:$GX$71),0),ROW(A10))),"")</f>
        <v/>
      </c>
      <c r="E46" s="1297"/>
      <c r="F46" s="2809" t="str">
        <f>IFERROR(INDEX('2_入力シート【検査結果表】 防火扉'!BY:BY,1/LARGE(INDEX(('2_入力シート【検査結果表】 防火扉'!$BA$17:$BA$71={"×要是正（既存不適格以外）","△既存不適格"})/ROW('2_入力シート【検査結果表】 防火扉'!$BY$17:$BY$71),0),ROW(A10))),"")</f>
        <v/>
      </c>
      <c r="G46" s="2809"/>
      <c r="H46" s="2809"/>
      <c r="I46" s="1438" t="str">
        <f>IFERROR(INDEX('2_入力シート【検査結果表】 防火扉'!EV:EV,1/LARGE(INDEX(('2_入力シート【検査結果表】 防火扉'!$BA$17:$BA$71={"×要是正（既存不適格以外）","△既存不適格"})/ROW('2_入力シート【検査結果表】 防火扉'!$EV$17:$EV$71),0),ROW(A10))),"")</f>
        <v/>
      </c>
    </row>
    <row r="47" spans="1:9" ht="45" customHeight="1" x14ac:dyDescent="0.4">
      <c r="A47" s="1437" t="str">
        <f>IFERROR(INDEX('2_入力シート【検査結果表】 防火扉'!ER:ER,1/LARGE(INDEX(('2_入力シート【検査結果表】 防火扉'!$BA$17:$BA$71={"×要是正（既存不適格以外）","△既存不適格"})/ROW('2_入力シート【検査結果表】 防火扉'!$ER$17:$ER$71),0),ROW(A11))),"")</f>
        <v/>
      </c>
      <c r="B47" s="2809" t="str">
        <f>IFERROR(INDEX('2_入力シート【検査結果表】 防火扉'!EM:EM,1/LARGE(INDEX(('2_入力シート【検査結果表】 防火扉'!$BA$17:$BA$71={"×要是正（既存不適格以外）","△既存不適格"})/ROW('2_入力シート【検査結果表】 防火扉'!$EM$17:$EM$71),0),ROW(A11))),"")</f>
        <v/>
      </c>
      <c r="C47" s="2809"/>
      <c r="D47" s="1446" t="str">
        <f>IFERROR(INDEX('2_入力シート【検査結果表】 防火扉'!GX:GX,1/LARGE(INDEX(('2_入力シート【検査結果表】 防火扉'!$BA$17:$BA$71={"×要是正（既存不適格以外）","△既存不適格"})/ROW('2_入力シート【検査結果表】 防火扉'!$GX$17:$GX$71),0),ROW(A11))),"")</f>
        <v/>
      </c>
      <c r="E47" s="1297"/>
      <c r="F47" s="2809" t="str">
        <f>IFERROR(INDEX('2_入力シート【検査結果表】 防火扉'!BY:BY,1/LARGE(INDEX(('2_入力シート【検査結果表】 防火扉'!$BA$17:$BA$71={"×要是正（既存不適格以外）","△既存不適格"})/ROW('2_入力シート【検査結果表】 防火扉'!$BY$17:$BY$71),0),ROW(A11))),"")</f>
        <v/>
      </c>
      <c r="G47" s="2809"/>
      <c r="H47" s="2809"/>
      <c r="I47" s="1438" t="str">
        <f>IFERROR(INDEX('2_入力シート【検査結果表】 防火扉'!EV:EV,1/LARGE(INDEX(('2_入力シート【検査結果表】 防火扉'!$BA$17:$BA$71={"×要是正（既存不適格以外）","△既存不適格"})/ROW('2_入力シート【検査結果表】 防火扉'!$EV$17:$EV$71),0),ROW(A11))),"")</f>
        <v/>
      </c>
    </row>
    <row r="48" spans="1:9" ht="45" customHeight="1" x14ac:dyDescent="0.4">
      <c r="A48" s="1437" t="str">
        <f>IFERROR(INDEX('2_入力シート【検査結果表】 防火扉'!ER:ER,1/LARGE(INDEX(('2_入力シート【検査結果表】 防火扉'!$BA$17:$BA$71={"×要是正（既存不適格以外）","△既存不適格"})/ROW('2_入力シート【検査結果表】 防火扉'!$ER$17:$ER$71),0),ROW(A12))),"")</f>
        <v/>
      </c>
      <c r="B48" s="2809" t="str">
        <f>IFERROR(INDEX('2_入力シート【検査結果表】 防火扉'!EM:EM,1/LARGE(INDEX(('2_入力シート【検査結果表】 防火扉'!$BA$17:$BA$71={"×要是正（既存不適格以外）","△既存不適格"})/ROW('2_入力シート【検査結果表】 防火扉'!$EM$17:$EM$71),0),ROW(A12))),"")</f>
        <v/>
      </c>
      <c r="C48" s="2809"/>
      <c r="D48" s="1446" t="str">
        <f>IFERROR(INDEX('2_入力シート【検査結果表】 防火扉'!GX:GX,1/LARGE(INDEX(('2_入力シート【検査結果表】 防火扉'!$BA$17:$BA$71={"×要是正（既存不適格以外）","△既存不適格"})/ROW('2_入力シート【検査結果表】 防火扉'!$GX$17:$GX$71),0),ROW(A12))),"")</f>
        <v/>
      </c>
      <c r="E48" s="1297"/>
      <c r="F48" s="2809" t="str">
        <f>IFERROR(INDEX('2_入力シート【検査結果表】 防火扉'!BY:BY,1/LARGE(INDEX(('2_入力シート【検査結果表】 防火扉'!$BA$17:$BA$71={"×要是正（既存不適格以外）","△既存不適格"})/ROW('2_入力シート【検査結果表】 防火扉'!$BY$17:$BY$71),0),ROW(A12))),"")</f>
        <v/>
      </c>
      <c r="G48" s="2809"/>
      <c r="H48" s="2809"/>
      <c r="I48" s="1438" t="str">
        <f>IFERROR(INDEX('2_入力シート【検査結果表】 防火扉'!EV:EV,1/LARGE(INDEX(('2_入力シート【検査結果表】 防火扉'!$BA$17:$BA$71={"×要是正（既存不適格以外）","△既存不適格"})/ROW('2_入力シート【検査結果表】 防火扉'!$EV$17:$EV$71),0),ROW(A12))),"")</f>
        <v/>
      </c>
    </row>
    <row r="49" spans="1:9" ht="45" customHeight="1" x14ac:dyDescent="0.4">
      <c r="A49" s="1437" t="str">
        <f>IFERROR(INDEX('2_入力シート【検査結果表】 防火扉'!ER:ER,1/LARGE(INDEX(('2_入力シート【検査結果表】 防火扉'!$BA$17:$BA$71={"×要是正（既存不適格以外）","△既存不適格"})/ROW('2_入力シート【検査結果表】 防火扉'!$ER$17:$ER$71),0),ROW(A13))),"")</f>
        <v/>
      </c>
      <c r="B49" s="2809" t="str">
        <f>IFERROR(INDEX('2_入力シート【検査結果表】 防火扉'!EM:EM,1/LARGE(INDEX(('2_入力シート【検査結果表】 防火扉'!$BA$17:$BA$71={"×要是正（既存不適格以外）","△既存不適格"})/ROW('2_入力シート【検査結果表】 防火扉'!$EM$17:$EM$71),0),ROW(A13))),"")</f>
        <v/>
      </c>
      <c r="C49" s="2809"/>
      <c r="D49" s="1446" t="str">
        <f>IFERROR(INDEX('2_入力シート【検査結果表】 防火扉'!GX:GX,1/LARGE(INDEX(('2_入力シート【検査結果表】 防火扉'!$BA$17:$BA$71={"×要是正（既存不適格以外）","△既存不適格"})/ROW('2_入力シート【検査結果表】 防火扉'!$GX$17:$GX$71),0),ROW(A13))),"")</f>
        <v/>
      </c>
      <c r="E49" s="1297"/>
      <c r="F49" s="2809" t="str">
        <f>IFERROR(INDEX('2_入力シート【検査結果表】 防火扉'!BY:BY,1/LARGE(INDEX(('2_入力シート【検査結果表】 防火扉'!$BA$17:$BA$71={"×要是正（既存不適格以外）","△既存不適格"})/ROW('2_入力シート【検査結果表】 防火扉'!$BY$17:$BY$71),0),ROW(A13))),"")</f>
        <v/>
      </c>
      <c r="G49" s="2809"/>
      <c r="H49" s="2809"/>
      <c r="I49" s="1438" t="str">
        <f>IFERROR(INDEX('2_入力シート【検査結果表】 防火扉'!EV:EV,1/LARGE(INDEX(('2_入力シート【検査結果表】 防火扉'!$BA$17:$BA$71={"×要是正（既存不適格以外）","△既存不適格"})/ROW('2_入力シート【検査結果表】 防火扉'!$EV$17:$EV$71),0),ROW(A13))),"")</f>
        <v/>
      </c>
    </row>
    <row r="50" spans="1:9" ht="45" customHeight="1" x14ac:dyDescent="0.4">
      <c r="A50" s="1437" t="str">
        <f>IFERROR(INDEX('2_入力シート【検査結果表】 防火扉'!ER:ER,1/LARGE(INDEX(('2_入力シート【検査結果表】 防火扉'!$BA$17:$BA$71={"×要是正（既存不適格以外）","△既存不適格"})/ROW('2_入力シート【検査結果表】 防火扉'!$ER$17:$ER$71),0),ROW(A14))),"")</f>
        <v/>
      </c>
      <c r="B50" s="2809" t="str">
        <f>IFERROR(INDEX('2_入力シート【検査結果表】 防火扉'!EM:EM,1/LARGE(INDEX(('2_入力シート【検査結果表】 防火扉'!$BA$17:$BA$71={"×要是正（既存不適格以外）","△既存不適格"})/ROW('2_入力シート【検査結果表】 防火扉'!$EM$17:$EM$71),0),ROW(A14))),"")</f>
        <v/>
      </c>
      <c r="C50" s="2809"/>
      <c r="D50" s="1446" t="str">
        <f>IFERROR(INDEX('2_入力シート【検査結果表】 防火扉'!GX:GX,1/LARGE(INDEX(('2_入力シート【検査結果表】 防火扉'!$BA$17:$BA$71={"×要是正（既存不適格以外）","△既存不適格"})/ROW('2_入力シート【検査結果表】 防火扉'!$GX$17:$GX$71),0),ROW(A14))),"")</f>
        <v/>
      </c>
      <c r="E50" s="1297"/>
      <c r="F50" s="2809" t="str">
        <f>IFERROR(INDEX('2_入力シート【検査結果表】 防火扉'!BY:BY,1/LARGE(INDEX(('2_入力シート【検査結果表】 防火扉'!$BA$17:$BA$71={"×要是正（既存不適格以外）","△既存不適格"})/ROW('2_入力シート【検査結果表】 防火扉'!$BY$17:$BY$71),0),ROW(A14))),"")</f>
        <v/>
      </c>
      <c r="G50" s="2809"/>
      <c r="H50" s="2809"/>
      <c r="I50" s="1438" t="str">
        <f>IFERROR(INDEX('2_入力シート【検査結果表】 防火扉'!EV:EV,1/LARGE(INDEX(('2_入力シート【検査結果表】 防火扉'!$BA$17:$BA$71={"×要是正（既存不適格以外）","△既存不適格"})/ROW('2_入力シート【検査結果表】 防火扉'!$EV$17:$EV$71),0),ROW(A14))),"")</f>
        <v/>
      </c>
    </row>
    <row r="51" spans="1:9" ht="45" customHeight="1" x14ac:dyDescent="0.4">
      <c r="A51" s="1437" t="str">
        <f>IFERROR(INDEX('2_入力シート【検査結果表】 防火扉'!ER:ER,1/LARGE(INDEX(('2_入力シート【検査結果表】 防火扉'!$BA$17:$BA$71={"×要是正（既存不適格以外）","△既存不適格"})/ROW('2_入力シート【検査結果表】 防火扉'!$ER$17:$ER$71),0),ROW(A15))),"")</f>
        <v/>
      </c>
      <c r="B51" s="2809" t="str">
        <f>IFERROR(INDEX('2_入力シート【検査結果表】 防火扉'!EM:EM,1/LARGE(INDEX(('2_入力シート【検査結果表】 防火扉'!$BA$17:$BA$71={"×要是正（既存不適格以外）","△既存不適格"})/ROW('2_入力シート【検査結果表】 防火扉'!$EM$17:$EM$71),0),ROW(A15))),"")</f>
        <v/>
      </c>
      <c r="C51" s="2809"/>
      <c r="D51" s="1446" t="str">
        <f>IFERROR(INDEX('2_入力シート【検査結果表】 防火扉'!GX:GX,1/LARGE(INDEX(('2_入力シート【検査結果表】 防火扉'!$BA$17:$BA$71={"×要是正（既存不適格以外）","△既存不適格"})/ROW('2_入力シート【検査結果表】 防火扉'!$GX$17:$GX$71),0),ROW(A15))),"")</f>
        <v/>
      </c>
      <c r="E51" s="1297"/>
      <c r="F51" s="2809" t="str">
        <f>IFERROR(INDEX('2_入力シート【検査結果表】 防火扉'!BY:BY,1/LARGE(INDEX(('2_入力シート【検査結果表】 防火扉'!$BA$17:$BA$71={"×要是正（既存不適格以外）","△既存不適格"})/ROW('2_入力シート【検査結果表】 防火扉'!$BY$17:$BY$71),0),ROW(A15))),"")</f>
        <v/>
      </c>
      <c r="G51" s="2809"/>
      <c r="H51" s="2809"/>
      <c r="I51" s="1438" t="str">
        <f>IFERROR(INDEX('2_入力シート【検査結果表】 防火扉'!EV:EV,1/LARGE(INDEX(('2_入力シート【検査結果表】 防火扉'!$BA$17:$BA$71={"×要是正（既存不適格以外）","△既存不適格"})/ROW('2_入力シート【検査結果表】 防火扉'!$EV$17:$EV$71),0),ROW(A15))),"")</f>
        <v/>
      </c>
    </row>
    <row r="52" spans="1:9" ht="9.75" customHeight="1" x14ac:dyDescent="0.4">
      <c r="B52" s="2874"/>
      <c r="C52" s="2874"/>
      <c r="F52" s="2874"/>
      <c r="G52" s="2874"/>
      <c r="H52" s="2874"/>
    </row>
    <row r="53" spans="1:9" ht="11.25" customHeight="1" x14ac:dyDescent="0.4"/>
    <row r="54" spans="1:9" ht="12.75" customHeight="1" x14ac:dyDescent="0.4"/>
    <row r="55" spans="1:9" ht="12" customHeight="1" x14ac:dyDescent="0.4"/>
    <row r="56" spans="1:9" ht="15.75" customHeight="1" x14ac:dyDescent="0.4"/>
    <row r="58" spans="1:9" x14ac:dyDescent="0.4">
      <c r="A58" s="2808" t="s">
        <v>118</v>
      </c>
      <c r="B58" s="2808"/>
      <c r="C58" s="2808"/>
      <c r="D58" s="2808"/>
      <c r="E58" s="2808"/>
      <c r="F58" s="2808"/>
      <c r="G58" s="2808"/>
      <c r="H58" s="2808"/>
      <c r="I58" s="2808"/>
    </row>
    <row r="59" spans="1:9" ht="9.9499999999999993" customHeight="1" x14ac:dyDescent="0.4">
      <c r="A59" s="1439" t="s">
        <v>117</v>
      </c>
      <c r="B59" s="2808" t="s">
        <v>116</v>
      </c>
      <c r="C59" s="2808"/>
      <c r="D59" s="2808"/>
      <c r="E59" s="2808"/>
      <c r="F59" s="2808"/>
      <c r="G59" s="2808"/>
      <c r="H59" s="2808"/>
      <c r="I59" s="2808"/>
    </row>
    <row r="60" spans="1:9" ht="9.9499999999999993" customHeight="1" x14ac:dyDescent="0.4">
      <c r="A60" s="1439" t="s">
        <v>115</v>
      </c>
      <c r="B60" s="2808" t="s">
        <v>511</v>
      </c>
      <c r="C60" s="2808"/>
      <c r="D60" s="2808"/>
      <c r="E60" s="2808"/>
      <c r="F60" s="2808"/>
      <c r="G60" s="2808"/>
      <c r="H60" s="2808"/>
      <c r="I60" s="2808"/>
    </row>
    <row r="61" spans="1:9" ht="30" customHeight="1" x14ac:dyDescent="0.4">
      <c r="A61" s="1439" t="s">
        <v>114</v>
      </c>
      <c r="B61" s="2808" t="s">
        <v>3283</v>
      </c>
      <c r="C61" s="2808"/>
      <c r="D61" s="2808"/>
      <c r="E61" s="2808"/>
      <c r="F61" s="2808"/>
      <c r="G61" s="2808"/>
      <c r="H61" s="2808"/>
      <c r="I61" s="2808"/>
    </row>
    <row r="62" spans="1:9" ht="9.9499999999999993" customHeight="1" x14ac:dyDescent="0.4">
      <c r="A62" s="1439" t="s">
        <v>113</v>
      </c>
      <c r="B62" s="2808" t="s">
        <v>3284</v>
      </c>
      <c r="C62" s="2808"/>
      <c r="D62" s="2808"/>
      <c r="E62" s="2808"/>
      <c r="F62" s="2808"/>
      <c r="G62" s="2808"/>
      <c r="H62" s="2808"/>
      <c r="I62" s="2808"/>
    </row>
    <row r="63" spans="1:9" ht="9.9499999999999993" customHeight="1" x14ac:dyDescent="0.4">
      <c r="A63" s="1439" t="s">
        <v>112</v>
      </c>
      <c r="B63" s="2808" t="s">
        <v>510</v>
      </c>
      <c r="C63" s="2808"/>
      <c r="D63" s="2808"/>
      <c r="E63" s="2808"/>
      <c r="F63" s="2808"/>
      <c r="G63" s="2808"/>
      <c r="H63" s="2808"/>
      <c r="I63" s="2808"/>
    </row>
    <row r="64" spans="1:9" ht="21" customHeight="1" x14ac:dyDescent="0.4">
      <c r="A64" s="1439" t="s">
        <v>111</v>
      </c>
      <c r="B64" s="2808" t="s">
        <v>509</v>
      </c>
      <c r="C64" s="2808"/>
      <c r="D64" s="2808"/>
      <c r="E64" s="2808"/>
      <c r="F64" s="2808"/>
      <c r="G64" s="2808"/>
      <c r="H64" s="2808"/>
      <c r="I64" s="2808"/>
    </row>
    <row r="65" spans="1:9" ht="9.9499999999999993" customHeight="1" x14ac:dyDescent="0.4">
      <c r="A65" s="1439" t="s">
        <v>110</v>
      </c>
      <c r="B65" s="2808" t="s">
        <v>508</v>
      </c>
      <c r="C65" s="2808"/>
      <c r="D65" s="2808"/>
      <c r="E65" s="2808"/>
      <c r="F65" s="2808"/>
      <c r="G65" s="2808"/>
      <c r="H65" s="2808"/>
      <c r="I65" s="2808"/>
    </row>
    <row r="66" spans="1:9" ht="24.95" customHeight="1" x14ac:dyDescent="0.4">
      <c r="A66" s="1439" t="s">
        <v>109</v>
      </c>
      <c r="B66" s="2808" t="s">
        <v>507</v>
      </c>
      <c r="C66" s="2808"/>
      <c r="D66" s="2808"/>
      <c r="E66" s="2808"/>
      <c r="F66" s="2808"/>
      <c r="G66" s="2808"/>
      <c r="H66" s="2808"/>
      <c r="I66" s="2808"/>
    </row>
    <row r="67" spans="1:9" ht="24.95" customHeight="1" x14ac:dyDescent="0.4">
      <c r="A67" s="1439" t="s">
        <v>108</v>
      </c>
      <c r="B67" s="2808" t="s">
        <v>3285</v>
      </c>
      <c r="C67" s="2808"/>
      <c r="D67" s="2808"/>
      <c r="E67" s="2808"/>
      <c r="F67" s="2808"/>
      <c r="G67" s="2808"/>
      <c r="H67" s="2808"/>
      <c r="I67" s="2808"/>
    </row>
    <row r="68" spans="1:9" ht="33.75" customHeight="1" x14ac:dyDescent="0.4">
      <c r="A68" s="1439" t="s">
        <v>107</v>
      </c>
      <c r="B68" s="2808" t="s">
        <v>3286</v>
      </c>
      <c r="C68" s="2808"/>
      <c r="D68" s="2808"/>
      <c r="E68" s="2808"/>
      <c r="F68" s="2808"/>
      <c r="G68" s="2808"/>
      <c r="H68" s="2808"/>
      <c r="I68" s="2808"/>
    </row>
    <row r="69" spans="1:9" ht="54" customHeight="1" x14ac:dyDescent="0.4">
      <c r="A69" s="1439" t="s">
        <v>106</v>
      </c>
      <c r="B69" s="2808" t="s">
        <v>505</v>
      </c>
      <c r="C69" s="2808"/>
      <c r="D69" s="2808"/>
      <c r="E69" s="2808"/>
      <c r="F69" s="2808"/>
      <c r="G69" s="2808"/>
      <c r="H69" s="2808"/>
      <c r="I69" s="2808"/>
    </row>
    <row r="70" spans="1:9" ht="32.25" customHeight="1" x14ac:dyDescent="0.4">
      <c r="A70" s="1439" t="s">
        <v>105</v>
      </c>
      <c r="B70" s="2808" t="s">
        <v>504</v>
      </c>
      <c r="C70" s="2808"/>
      <c r="D70" s="2808"/>
      <c r="E70" s="2808"/>
      <c r="F70" s="2808"/>
      <c r="G70" s="2808"/>
      <c r="H70" s="2808"/>
      <c r="I70" s="2808"/>
    </row>
    <row r="71" spans="1:9" ht="21" customHeight="1" x14ac:dyDescent="0.4">
      <c r="A71" s="1439" t="s">
        <v>104</v>
      </c>
      <c r="B71" s="2808" t="s">
        <v>503</v>
      </c>
      <c r="C71" s="2808"/>
      <c r="D71" s="2808"/>
      <c r="E71" s="2808"/>
      <c r="F71" s="2808"/>
      <c r="G71" s="2808"/>
      <c r="H71" s="2808"/>
      <c r="I71" s="2808"/>
    </row>
    <row r="72" spans="1:9" x14ac:dyDescent="0.4">
      <c r="A72" s="1439"/>
    </row>
  </sheetData>
  <sheetProtection algorithmName="SHA-512" hashValue="j0ycvEAE7ZQQPiYZ48ni05iUEdY0xFTv40LEQoEYM2KTg5NQcK6BwM3gldXGRdBDTG51wU6xnhXMkf3gRq9GHA==" saltValue="mr5v9I6E/ZtnEwv0PeYu5A==" spinCount="100000" sheet="1" objects="1" scenarios="1"/>
  <mergeCells count="78">
    <mergeCell ref="B52:C52"/>
    <mergeCell ref="F52:H52"/>
    <mergeCell ref="F51:H51"/>
    <mergeCell ref="B48:C48"/>
    <mergeCell ref="B49:C49"/>
    <mergeCell ref="B50:C50"/>
    <mergeCell ref="B51:C51"/>
    <mergeCell ref="B47:C47"/>
    <mergeCell ref="F47:H47"/>
    <mergeCell ref="F48:H48"/>
    <mergeCell ref="F49:H49"/>
    <mergeCell ref="F50:H50"/>
    <mergeCell ref="B44:C44"/>
    <mergeCell ref="B45:C45"/>
    <mergeCell ref="F45:H45"/>
    <mergeCell ref="B46:C46"/>
    <mergeCell ref="F46:H46"/>
    <mergeCell ref="K1:L1"/>
    <mergeCell ref="A2:I2"/>
    <mergeCell ref="A3:I3"/>
    <mergeCell ref="A5:B8"/>
    <mergeCell ref="D5:G5"/>
    <mergeCell ref="H5:I5"/>
    <mergeCell ref="D6:G6"/>
    <mergeCell ref="H6:I6"/>
    <mergeCell ref="C7:C8"/>
    <mergeCell ref="D7:G7"/>
    <mergeCell ref="H7:I7"/>
    <mergeCell ref="D8:G8"/>
    <mergeCell ref="H8:I8"/>
    <mergeCell ref="F10:H10"/>
    <mergeCell ref="I10:I12"/>
    <mergeCell ref="F11:F12"/>
    <mergeCell ref="B29:C30"/>
    <mergeCell ref="A31:I31"/>
    <mergeCell ref="A10:A12"/>
    <mergeCell ref="B10:C12"/>
    <mergeCell ref="D10:D12"/>
    <mergeCell ref="E10:E11"/>
    <mergeCell ref="A35:D35"/>
    <mergeCell ref="B36:C36"/>
    <mergeCell ref="E36:H36"/>
    <mergeCell ref="B13:B17"/>
    <mergeCell ref="C14:C15"/>
    <mergeCell ref="B18:B28"/>
    <mergeCell ref="C18:C19"/>
    <mergeCell ref="C21:C24"/>
    <mergeCell ref="C25:C26"/>
    <mergeCell ref="C27:C28"/>
    <mergeCell ref="B37:C37"/>
    <mergeCell ref="B38:C38"/>
    <mergeCell ref="B39:C39"/>
    <mergeCell ref="F41:H41"/>
    <mergeCell ref="A58:I58"/>
    <mergeCell ref="F37:H37"/>
    <mergeCell ref="F38:H38"/>
    <mergeCell ref="F39:H39"/>
    <mergeCell ref="F40:H40"/>
    <mergeCell ref="B40:C40"/>
    <mergeCell ref="B41:C41"/>
    <mergeCell ref="B42:C42"/>
    <mergeCell ref="F42:H42"/>
    <mergeCell ref="F43:H43"/>
    <mergeCell ref="F44:H44"/>
    <mergeCell ref="B43:C43"/>
    <mergeCell ref="B59:I59"/>
    <mergeCell ref="B71:I71"/>
    <mergeCell ref="B60:I60"/>
    <mergeCell ref="B61:I61"/>
    <mergeCell ref="B62:I62"/>
    <mergeCell ref="B63:I63"/>
    <mergeCell ref="B64:I64"/>
    <mergeCell ref="B65:I65"/>
    <mergeCell ref="B66:I66"/>
    <mergeCell ref="B67:I67"/>
    <mergeCell ref="B68:I68"/>
    <mergeCell ref="B69:I69"/>
    <mergeCell ref="B70:I70"/>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45"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86"/>
  <sheetViews>
    <sheetView showGridLines="0" view="pageBreakPreview" zoomScaleNormal="140" zoomScaleSheetLayoutView="100" workbookViewId="0">
      <pane ySplit="1" topLeftCell="A2" activePane="bottomLeft" state="frozen"/>
      <selection pane="bottomLeft"/>
    </sheetView>
  </sheetViews>
  <sheetFormatPr defaultRowHeight="10.5" x14ac:dyDescent="0.4"/>
  <cols>
    <col min="1" max="1" width="4.125" style="1260" customWidth="1"/>
    <col min="2" max="2" width="10" style="1260" customWidth="1"/>
    <col min="3" max="3" width="15.625" style="1260" customWidth="1"/>
    <col min="4" max="4" width="30.75" style="1260" customWidth="1"/>
    <col min="5" max="5" width="9" style="1260" hidden="1" customWidth="1"/>
    <col min="6" max="7" width="6" style="1260" customWidth="1"/>
    <col min="8" max="9" width="6.625" style="1260" customWidth="1"/>
    <col min="10" max="10" width="8" style="1260" customWidth="1"/>
    <col min="11" max="256" width="9" style="1260"/>
    <col min="257" max="257" width="4.125" style="1260" customWidth="1"/>
    <col min="258" max="258" width="10" style="1260" customWidth="1"/>
    <col min="259" max="259" width="15.625" style="1260" customWidth="1"/>
    <col min="260" max="260" width="30.7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0.7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0.7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0.7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0.7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0.7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0.7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0.7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0.7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0.7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0.7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0.7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0.7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0.7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0.7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0.7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0.7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0.7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0.7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0.7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0.7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0.7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0.7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0.7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0.7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0.7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0.7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0.7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0.7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0.7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0.7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0.7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0.7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0.7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0.7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0.7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0.7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0.7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0.7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0.7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0.7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0.7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0.7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0.7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0.7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0.7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0.7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0.7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0.7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0.7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0.7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0.7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0.7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0.7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0.7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0.7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0.7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0.7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0.7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0.7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0.7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0.7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0.7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3.5" x14ac:dyDescent="0.4">
      <c r="A1" s="1259" t="s">
        <v>631</v>
      </c>
      <c r="G1" s="1261" t="str">
        <f>'＜入力不要＞報告書'!$AR$2</f>
        <v>Kyoto City(R7.7)　Ver120</v>
      </c>
      <c r="H1" s="1262" t="str">
        <f>'＜入力不要＞報告書'!$AL$3 &amp; '＜入力不要＞報告書'!$AM$3</f>
        <v/>
      </c>
      <c r="I1" s="1263" t="str">
        <f>'＜入力不要＞報告書'!$AN$3</f>
        <v/>
      </c>
      <c r="K1" s="2850" t="str">
        <f>HYPERLINK("#目次!$F$26:$F$39","目次、シート一覧へ")</f>
        <v>目次、シート一覧へ</v>
      </c>
      <c r="L1" s="2850"/>
    </row>
    <row r="2" spans="1:12" ht="13.5" x14ac:dyDescent="0.4">
      <c r="A2" s="2851" t="s">
        <v>565</v>
      </c>
      <c r="B2" s="2851"/>
      <c r="C2" s="2851"/>
      <c r="D2" s="2851"/>
      <c r="E2" s="2851"/>
      <c r="F2" s="2851"/>
      <c r="G2" s="2851"/>
      <c r="H2" s="2851"/>
      <c r="I2" s="2851"/>
    </row>
    <row r="3" spans="1:12" ht="13.5" customHeight="1" x14ac:dyDescent="0.15">
      <c r="A3" s="2879" t="s">
        <v>630</v>
      </c>
      <c r="B3" s="2879"/>
      <c r="C3" s="2879"/>
      <c r="D3" s="2879"/>
      <c r="E3" s="2879"/>
      <c r="F3" s="2879"/>
      <c r="G3" s="2879"/>
      <c r="H3" s="2879"/>
      <c r="I3" s="2879"/>
    </row>
    <row r="4" spans="1:12" ht="12.75" thickBot="1" x14ac:dyDescent="0.45">
      <c r="A4" s="1264"/>
    </row>
    <row r="5" spans="1:12" ht="11.25" customHeight="1" x14ac:dyDescent="0.4">
      <c r="A5" s="2853" t="s">
        <v>563</v>
      </c>
      <c r="B5" s="2854"/>
      <c r="C5" s="1267"/>
      <c r="D5" s="2859" t="s">
        <v>562</v>
      </c>
      <c r="E5" s="2860"/>
      <c r="F5" s="2860"/>
      <c r="G5" s="2861"/>
      <c r="H5" s="2822" t="s">
        <v>561</v>
      </c>
      <c r="I5" s="2862"/>
    </row>
    <row r="6" spans="1:12" ht="11.25" customHeight="1" x14ac:dyDescent="0.4">
      <c r="A6" s="2855"/>
      <c r="B6" s="2856"/>
      <c r="C6" s="1268" t="s">
        <v>560</v>
      </c>
      <c r="D6" s="2863">
        <f>'1_入力シート【基本情報】'!$AB$81</f>
        <v>0</v>
      </c>
      <c r="E6" s="2880"/>
      <c r="F6" s="2880"/>
      <c r="G6" s="2881"/>
      <c r="H6" s="2812">
        <v>1</v>
      </c>
      <c r="I6" s="2866"/>
    </row>
    <row r="7" spans="1:12" ht="11.25" customHeight="1" x14ac:dyDescent="0.4">
      <c r="A7" s="2855"/>
      <c r="B7" s="2856"/>
      <c r="C7" s="2867" t="s">
        <v>559</v>
      </c>
      <c r="D7" s="2863">
        <f>'1_入力シート【基本情報】'!$AB$95</f>
        <v>0</v>
      </c>
      <c r="E7" s="2880"/>
      <c r="F7" s="2880"/>
      <c r="G7" s="2881"/>
      <c r="H7" s="2812">
        <v>2</v>
      </c>
      <c r="I7" s="2866"/>
    </row>
    <row r="8" spans="1:12" ht="11.25" customHeight="1" thickBot="1" x14ac:dyDescent="0.45">
      <c r="A8" s="2857"/>
      <c r="B8" s="2858"/>
      <c r="C8" s="2868"/>
      <c r="D8" s="2869">
        <f>'1_入力シート【基本情報】'!$AB$109</f>
        <v>0</v>
      </c>
      <c r="E8" s="2882"/>
      <c r="F8" s="2882"/>
      <c r="G8" s="2883"/>
      <c r="H8" s="2872">
        <v>3</v>
      </c>
      <c r="I8" s="2873"/>
    </row>
    <row r="9" spans="1:12" ht="11.25" thickBot="1" x14ac:dyDescent="0.45">
      <c r="A9" s="1269"/>
      <c r="B9" s="1269"/>
      <c r="C9" s="1269"/>
      <c r="D9" s="1269"/>
      <c r="E9" s="1269"/>
      <c r="F9" s="1269"/>
      <c r="G9" s="1269"/>
      <c r="H9" s="1269"/>
      <c r="I9" s="1269"/>
    </row>
    <row r="10" spans="1:12" ht="12" customHeight="1" x14ac:dyDescent="0.4">
      <c r="A10" s="2837" t="s">
        <v>150</v>
      </c>
      <c r="B10" s="2840" t="s">
        <v>558</v>
      </c>
      <c r="C10" s="2841"/>
      <c r="D10" s="2846" t="s">
        <v>557</v>
      </c>
      <c r="E10" s="2848" t="s">
        <v>556</v>
      </c>
      <c r="F10" s="2822" t="s">
        <v>555</v>
      </c>
      <c r="G10" s="2823"/>
      <c r="H10" s="2824"/>
      <c r="I10" s="2825" t="s">
        <v>554</v>
      </c>
      <c r="J10" s="1270"/>
      <c r="K10" s="1270"/>
    </row>
    <row r="11" spans="1:12" ht="11.25" customHeight="1" x14ac:dyDescent="0.4">
      <c r="A11" s="2838"/>
      <c r="B11" s="2842"/>
      <c r="C11" s="2843"/>
      <c r="D11" s="2828"/>
      <c r="E11" s="2849"/>
      <c r="F11" s="2828" t="s">
        <v>553</v>
      </c>
      <c r="G11" s="1407" t="s">
        <v>552</v>
      </c>
      <c r="H11" s="1271"/>
      <c r="I11" s="2826"/>
      <c r="J11" s="1270"/>
      <c r="K11" s="1270"/>
    </row>
    <row r="12" spans="1:12" ht="21" customHeight="1" thickBot="1" x14ac:dyDescent="0.45">
      <c r="A12" s="2839"/>
      <c r="B12" s="2844"/>
      <c r="C12" s="2845"/>
      <c r="D12" s="2847"/>
      <c r="E12" s="1406"/>
      <c r="F12" s="2829"/>
      <c r="G12" s="1408"/>
      <c r="H12" s="1272" t="s">
        <v>551</v>
      </c>
      <c r="I12" s="2827"/>
      <c r="J12" s="1270"/>
      <c r="K12" s="1270"/>
    </row>
    <row r="13" spans="1:12" ht="21" customHeight="1" x14ac:dyDescent="0.4">
      <c r="A13" s="1453" t="s">
        <v>550</v>
      </c>
      <c r="B13" s="2884" t="s">
        <v>629</v>
      </c>
      <c r="C13" s="1274" t="s">
        <v>588</v>
      </c>
      <c r="D13" s="1274" t="s">
        <v>3276</v>
      </c>
      <c r="E13" s="1268"/>
      <c r="F13" s="1275" t="str">
        <f>'3_入力シート【検査結果表】防火シャッター'!GJ17</f>
        <v/>
      </c>
      <c r="G13" s="1303" t="str">
        <f>'3_入力シート【検査結果表】防火シャッター'!GK17</f>
        <v/>
      </c>
      <c r="H13" s="1303" t="str">
        <f>'3_入力シート【検査結果表】防火シャッター'!GL17</f>
        <v/>
      </c>
      <c r="I13" s="1286">
        <f>'3_入力シート【検査結果表】防火シャッター'!GM17</f>
        <v>0</v>
      </c>
    </row>
    <row r="14" spans="1:12" ht="21" x14ac:dyDescent="0.4">
      <c r="A14" s="1453" t="s">
        <v>549</v>
      </c>
      <c r="B14" s="2885"/>
      <c r="C14" s="2887" t="s">
        <v>587</v>
      </c>
      <c r="D14" s="1276" t="s">
        <v>628</v>
      </c>
      <c r="E14" s="1268"/>
      <c r="F14" s="1275" t="str">
        <f>'3_入力シート【検査結果表】防火シャッター'!GJ18</f>
        <v/>
      </c>
      <c r="G14" s="1285" t="str">
        <f>'3_入力シート【検査結果表】防火シャッター'!GK18</f>
        <v/>
      </c>
      <c r="H14" s="1285" t="str">
        <f>'3_入力シート【検査結果表】防火シャッター'!GL18</f>
        <v/>
      </c>
      <c r="I14" s="1286">
        <f>'3_入力シート【検査結果表】防火シャッター'!GM18</f>
        <v>0</v>
      </c>
    </row>
    <row r="15" spans="1:12" x14ac:dyDescent="0.4">
      <c r="A15" s="1453" t="s">
        <v>627</v>
      </c>
      <c r="B15" s="2885"/>
      <c r="C15" s="2885"/>
      <c r="D15" s="1276" t="s">
        <v>263</v>
      </c>
      <c r="E15" s="1268"/>
      <c r="F15" s="1275" t="str">
        <f>'3_入力シート【検査結果表】防火シャッター'!GJ19</f>
        <v/>
      </c>
      <c r="G15" s="1285" t="str">
        <f>'3_入力シート【検査結果表】防火シャッター'!GK19</f>
        <v/>
      </c>
      <c r="H15" s="1285" t="str">
        <f>'3_入力シート【検査結果表】防火シャッター'!GL19</f>
        <v/>
      </c>
      <c r="I15" s="1286">
        <f>'3_入力シート【検査結果表】防火シャッター'!GM19</f>
        <v>0</v>
      </c>
    </row>
    <row r="16" spans="1:12" ht="31.5" x14ac:dyDescent="0.4">
      <c r="A16" s="1453" t="s">
        <v>545</v>
      </c>
      <c r="B16" s="2885"/>
      <c r="C16" s="2885"/>
      <c r="D16" s="1276" t="s">
        <v>626</v>
      </c>
      <c r="E16" s="1268"/>
      <c r="F16" s="1275" t="str">
        <f>'3_入力シート【検査結果表】防火シャッター'!GJ20</f>
        <v/>
      </c>
      <c r="G16" s="1285" t="str">
        <f>'3_入力シート【検査結果表】防火シャッター'!GK20</f>
        <v/>
      </c>
      <c r="H16" s="1285" t="str">
        <f>'3_入力シート【検査結果表】防火シャッター'!GL20</f>
        <v/>
      </c>
      <c r="I16" s="1286">
        <f>'3_入力シート【検査結果表】防火シャッター'!GM20</f>
        <v>0</v>
      </c>
    </row>
    <row r="17" spans="1:9" ht="21" x14ac:dyDescent="0.4">
      <c r="A17" s="1453" t="s">
        <v>543</v>
      </c>
      <c r="B17" s="2885"/>
      <c r="C17" s="2885"/>
      <c r="D17" s="1276" t="s">
        <v>625</v>
      </c>
      <c r="E17" s="1268"/>
      <c r="F17" s="1275" t="str">
        <f>'3_入力シート【検査結果表】防火シャッター'!GJ21</f>
        <v/>
      </c>
      <c r="G17" s="1285" t="str">
        <f>'3_入力シート【検査結果表】防火シャッター'!GK21</f>
        <v/>
      </c>
      <c r="H17" s="1285" t="str">
        <f>'3_入力シート【検査結果表】防火シャッター'!GL21</f>
        <v/>
      </c>
      <c r="I17" s="1286">
        <f>'3_入力シート【検査結果表】防火シャッター'!GM21</f>
        <v>0</v>
      </c>
    </row>
    <row r="18" spans="1:9" x14ac:dyDescent="0.4">
      <c r="A18" s="1453" t="s">
        <v>539</v>
      </c>
      <c r="B18" s="2885"/>
      <c r="C18" s="2887" t="s">
        <v>624</v>
      </c>
      <c r="D18" s="1277" t="s">
        <v>623</v>
      </c>
      <c r="E18" s="1268"/>
      <c r="F18" s="1275" t="str">
        <f>'3_入力シート【検査結果表】防火シャッター'!GJ22</f>
        <v/>
      </c>
      <c r="G18" s="1285" t="str">
        <f>'3_入力シート【検査結果表】防火シャッター'!GK22</f>
        <v/>
      </c>
      <c r="H18" s="1285" t="str">
        <f>'3_入力シート【検査結果表】防火シャッター'!GL22</f>
        <v/>
      </c>
      <c r="I18" s="1286">
        <f>'3_入力シート【検査結果表】防火シャッター'!GM22</f>
        <v>0</v>
      </c>
    </row>
    <row r="19" spans="1:9" x14ac:dyDescent="0.4">
      <c r="A19" s="1453" t="s">
        <v>537</v>
      </c>
      <c r="B19" s="2885"/>
      <c r="C19" s="2886"/>
      <c r="D19" s="1277" t="s">
        <v>583</v>
      </c>
      <c r="E19" s="1268"/>
      <c r="F19" s="1275" t="str">
        <f>'3_入力シート【検査結果表】防火シャッター'!GJ23</f>
        <v/>
      </c>
      <c r="G19" s="1285" t="str">
        <f>'3_入力シート【検査結果表】防火シャッター'!GK23</f>
        <v/>
      </c>
      <c r="H19" s="1285" t="str">
        <f>'3_入力シート【検査結果表】防火シャッター'!GL23</f>
        <v/>
      </c>
      <c r="I19" s="1286">
        <f>'3_入力シート【検査結果表】防火シャッター'!GM23</f>
        <v>0</v>
      </c>
    </row>
    <row r="20" spans="1:9" ht="12" customHeight="1" x14ac:dyDescent="0.4">
      <c r="A20" s="1453" t="s">
        <v>535</v>
      </c>
      <c r="B20" s="2885"/>
      <c r="C20" s="1276" t="s">
        <v>582</v>
      </c>
      <c r="D20" s="1277" t="s">
        <v>622</v>
      </c>
      <c r="E20" s="1268"/>
      <c r="F20" s="1275" t="str">
        <f>'3_入力シート【検査結果表】防火シャッター'!GJ24</f>
        <v/>
      </c>
      <c r="G20" s="1285" t="str">
        <f>'3_入力シート【検査結果表】防火シャッター'!GK24</f>
        <v/>
      </c>
      <c r="H20" s="1285" t="str">
        <f>'3_入力シート【検査結果表】防火シャッター'!GL24</f>
        <v/>
      </c>
      <c r="I20" s="1286">
        <f>'3_入力シート【検査結果表】防火シャッター'!GM24</f>
        <v>0</v>
      </c>
    </row>
    <row r="21" spans="1:9" ht="21" x14ac:dyDescent="0.4">
      <c r="A21" s="1453" t="s">
        <v>533</v>
      </c>
      <c r="B21" s="2885"/>
      <c r="C21" s="1276" t="s">
        <v>581</v>
      </c>
      <c r="D21" s="1277" t="s">
        <v>525</v>
      </c>
      <c r="E21" s="1268"/>
      <c r="F21" s="1275" t="str">
        <f>'3_入力シート【検査結果表】防火シャッター'!GJ25</f>
        <v/>
      </c>
      <c r="G21" s="1285" t="str">
        <f>'3_入力シート【検査結果表】防火シャッター'!GK25</f>
        <v/>
      </c>
      <c r="H21" s="1285" t="str">
        <f>'3_入力シート【検査結果表】防火シャッター'!GL25</f>
        <v/>
      </c>
      <c r="I21" s="1286">
        <f>'3_入力シート【検査結果表】防火シャッター'!GM25</f>
        <v>0</v>
      </c>
    </row>
    <row r="22" spans="1:9" ht="12" customHeight="1" x14ac:dyDescent="0.4">
      <c r="A22" s="1453" t="s">
        <v>531</v>
      </c>
      <c r="B22" s="2885"/>
      <c r="C22" s="2887" t="s">
        <v>3277</v>
      </c>
      <c r="D22" s="1276" t="s">
        <v>580</v>
      </c>
      <c r="E22" s="1268"/>
      <c r="F22" s="1275" t="str">
        <f>'3_入力シート【検査結果表】防火シャッター'!GJ26</f>
        <v/>
      </c>
      <c r="G22" s="1285" t="str">
        <f>'3_入力シート【検査結果表】防火シャッター'!GK26</f>
        <v/>
      </c>
      <c r="H22" s="1285" t="str">
        <f>'3_入力シート【検査結果表】防火シャッター'!GL26</f>
        <v/>
      </c>
      <c r="I22" s="1286">
        <f>'3_入力シート【検査結果表】防火シャッター'!GM26</f>
        <v>0</v>
      </c>
    </row>
    <row r="23" spans="1:9" ht="21" x14ac:dyDescent="0.4">
      <c r="A23" s="1453" t="s">
        <v>529</v>
      </c>
      <c r="B23" s="2885"/>
      <c r="C23" s="2885"/>
      <c r="D23" s="1276" t="s">
        <v>579</v>
      </c>
      <c r="E23" s="1268"/>
      <c r="F23" s="1275" t="str">
        <f>'3_入力シート【検査結果表】防火シャッター'!GJ27</f>
        <v/>
      </c>
      <c r="G23" s="1285" t="str">
        <f>'3_入力シート【検査結果表】防火シャッター'!GK27</f>
        <v/>
      </c>
      <c r="H23" s="1285" t="str">
        <f>'3_入力シート【検査結果表】防火シャッター'!GL27</f>
        <v/>
      </c>
      <c r="I23" s="1286">
        <f>'3_入力シート【検査結果表】防火シャッター'!GM27</f>
        <v>0</v>
      </c>
    </row>
    <row r="24" spans="1:9" ht="12" customHeight="1" x14ac:dyDescent="0.4">
      <c r="A24" s="1453" t="s">
        <v>527</v>
      </c>
      <c r="B24" s="2885"/>
      <c r="C24" s="2885"/>
      <c r="D24" s="1276" t="s">
        <v>578</v>
      </c>
      <c r="E24" s="1268"/>
      <c r="F24" s="1275" t="str">
        <f>'3_入力シート【検査結果表】防火シャッター'!GJ28</f>
        <v/>
      </c>
      <c r="G24" s="1285" t="str">
        <f>'3_入力シート【検査結果表】防火シャッター'!GK28</f>
        <v/>
      </c>
      <c r="H24" s="1285" t="str">
        <f>'3_入力シート【検査結果表】防火シャッター'!GL28</f>
        <v/>
      </c>
      <c r="I24" s="1286">
        <f>'3_入力シート【検査結果表】防火シャッター'!GM28</f>
        <v>0</v>
      </c>
    </row>
    <row r="25" spans="1:9" ht="12" customHeight="1" x14ac:dyDescent="0.4">
      <c r="A25" s="1453" t="s">
        <v>524</v>
      </c>
      <c r="B25" s="2885"/>
      <c r="C25" s="2885"/>
      <c r="D25" s="1276" t="s">
        <v>577</v>
      </c>
      <c r="E25" s="1268"/>
      <c r="F25" s="1275" t="str">
        <f>'3_入力シート【検査結果表】防火シャッター'!GJ29</f>
        <v/>
      </c>
      <c r="G25" s="1285" t="str">
        <f>'3_入力シート【検査結果表】防火シャッター'!GK29</f>
        <v/>
      </c>
      <c r="H25" s="1285" t="str">
        <f>'3_入力シート【検査結果表】防火シャッター'!GL29</f>
        <v/>
      </c>
      <c r="I25" s="1286">
        <f>'3_入力シート【検査結果表】防火シャッター'!GM29</f>
        <v>0</v>
      </c>
    </row>
    <row r="26" spans="1:9" x14ac:dyDescent="0.4">
      <c r="A26" s="1453" t="s">
        <v>523</v>
      </c>
      <c r="B26" s="2886"/>
      <c r="C26" s="2886"/>
      <c r="D26" s="1276" t="s">
        <v>544</v>
      </c>
      <c r="E26" s="1268"/>
      <c r="F26" s="1275" t="str">
        <f>'3_入力シート【検査結果表】防火シャッター'!GJ30</f>
        <v/>
      </c>
      <c r="G26" s="1285" t="str">
        <f>'3_入力シート【検査結果表】防火シャッター'!GK30</f>
        <v/>
      </c>
      <c r="H26" s="1285" t="str">
        <f>'3_入力シート【検査結果表】防火シャッター'!GL30</f>
        <v/>
      </c>
      <c r="I26" s="1286">
        <f>'3_入力シート【検査結果表】防火シャッター'!GM30</f>
        <v>0</v>
      </c>
    </row>
    <row r="27" spans="1:9" ht="12" customHeight="1" x14ac:dyDescent="0.4">
      <c r="A27" s="1453" t="s">
        <v>521</v>
      </c>
      <c r="B27" s="2821" t="s">
        <v>542</v>
      </c>
      <c r="C27" s="2821" t="s">
        <v>576</v>
      </c>
      <c r="D27" s="1276" t="s">
        <v>540</v>
      </c>
      <c r="E27" s="1268"/>
      <c r="F27" s="1275" t="str">
        <f>'3_入力シート【検査結果表】防火シャッター'!GJ31</f>
        <v/>
      </c>
      <c r="G27" s="1285" t="str">
        <f>'3_入力シート【検査結果表】防火シャッター'!GK31</f>
        <v/>
      </c>
      <c r="H27" s="1285" t="str">
        <f>'3_入力シート【検査結果表】防火シャッター'!GL31</f>
        <v/>
      </c>
      <c r="I27" s="1286">
        <f>'3_入力シート【検査結果表】防火シャッター'!GM31</f>
        <v>0</v>
      </c>
    </row>
    <row r="28" spans="1:9" ht="12" customHeight="1" x14ac:dyDescent="0.4">
      <c r="A28" s="1453" t="s">
        <v>519</v>
      </c>
      <c r="B28" s="2821"/>
      <c r="C28" s="2821"/>
      <c r="D28" s="1276" t="s">
        <v>538</v>
      </c>
      <c r="E28" s="1268"/>
      <c r="F28" s="1275" t="str">
        <f>'3_入力シート【検査結果表】防火シャッター'!GJ32</f>
        <v/>
      </c>
      <c r="G28" s="1285" t="str">
        <f>'3_入力シート【検査結果表】防火シャッター'!GK32</f>
        <v/>
      </c>
      <c r="H28" s="1285" t="str">
        <f>'3_入力シート【検査結果表】防火シャッター'!GL32</f>
        <v/>
      </c>
      <c r="I28" s="1286">
        <f>'3_入力シート【検査結果表】防火シャッター'!GM32</f>
        <v>0</v>
      </c>
    </row>
    <row r="29" spans="1:9" ht="12" customHeight="1" x14ac:dyDescent="0.4">
      <c r="A29" s="1453" t="s">
        <v>517</v>
      </c>
      <c r="B29" s="2821"/>
      <c r="C29" s="1405" t="s">
        <v>536</v>
      </c>
      <c r="D29" s="1276" t="s">
        <v>212</v>
      </c>
      <c r="E29" s="1268"/>
      <c r="F29" s="1275" t="str">
        <f>'3_入力シート【検査結果表】防火シャッター'!GJ33</f>
        <v/>
      </c>
      <c r="G29" s="1285" t="str">
        <f>'3_入力シート【検査結果表】防火シャッター'!GK33</f>
        <v/>
      </c>
      <c r="H29" s="1285" t="str">
        <f>'3_入力シート【検査結果表】防火シャッター'!GL33</f>
        <v/>
      </c>
      <c r="I29" s="1286">
        <f>'3_入力シート【検査結果表】防火シャッター'!GM33</f>
        <v>0</v>
      </c>
    </row>
    <row r="30" spans="1:9" ht="12" customHeight="1" x14ac:dyDescent="0.4">
      <c r="A30" s="1453" t="s">
        <v>575</v>
      </c>
      <c r="B30" s="2821"/>
      <c r="C30" s="2821" t="s">
        <v>534</v>
      </c>
      <c r="D30" s="1276" t="s">
        <v>219</v>
      </c>
      <c r="E30" s="1268"/>
      <c r="F30" s="1275" t="str">
        <f>'3_入力シート【検査結果表】防火シャッター'!GJ34</f>
        <v/>
      </c>
      <c r="G30" s="1285" t="str">
        <f>'3_入力シート【検査結果表】防火シャッター'!GK34</f>
        <v/>
      </c>
      <c r="H30" s="1285" t="str">
        <f>'3_入力シート【検査結果表】防火シャッター'!GL34</f>
        <v/>
      </c>
      <c r="I30" s="1286">
        <f>'3_入力シート【検査結果表】防火シャッター'!GM34</f>
        <v>0</v>
      </c>
    </row>
    <row r="31" spans="1:9" ht="12" customHeight="1" x14ac:dyDescent="0.4">
      <c r="A31" s="1453" t="s">
        <v>574</v>
      </c>
      <c r="B31" s="2821"/>
      <c r="C31" s="2821"/>
      <c r="D31" s="1276" t="s">
        <v>532</v>
      </c>
      <c r="E31" s="1268"/>
      <c r="F31" s="1275" t="str">
        <f>'3_入力シート【検査結果表】防火シャッター'!GJ35</f>
        <v/>
      </c>
      <c r="G31" s="1285" t="str">
        <f>'3_入力シート【検査結果表】防火シャッター'!GK35</f>
        <v/>
      </c>
      <c r="H31" s="1285" t="str">
        <f>'3_入力シート【検査結果表】防火シャッター'!GL35</f>
        <v/>
      </c>
      <c r="I31" s="1286">
        <f>'3_入力シート【検査結果表】防火シャッター'!GM35</f>
        <v>0</v>
      </c>
    </row>
    <row r="32" spans="1:9" ht="12" customHeight="1" x14ac:dyDescent="0.4">
      <c r="A32" s="1453" t="s">
        <v>573</v>
      </c>
      <c r="B32" s="2821"/>
      <c r="C32" s="2821"/>
      <c r="D32" s="1276" t="s">
        <v>530</v>
      </c>
      <c r="E32" s="1268"/>
      <c r="F32" s="1275" t="str">
        <f>'3_入力シート【検査結果表】防火シャッター'!GJ36</f>
        <v/>
      </c>
      <c r="G32" s="1285" t="str">
        <f>'3_入力シート【検査結果表】防火シャッター'!GK36</f>
        <v/>
      </c>
      <c r="H32" s="1285" t="str">
        <f>'3_入力シート【検査結果表】防火シャッター'!GL36</f>
        <v/>
      </c>
      <c r="I32" s="1286">
        <f>'3_入力シート【検査結果表】防火シャッター'!GM36</f>
        <v>0</v>
      </c>
    </row>
    <row r="33" spans="1:9" ht="11.25" customHeight="1" x14ac:dyDescent="0.4">
      <c r="A33" s="1453" t="s">
        <v>572</v>
      </c>
      <c r="B33" s="2821"/>
      <c r="C33" s="2821"/>
      <c r="D33" s="1276" t="s">
        <v>528</v>
      </c>
      <c r="E33" s="1268"/>
      <c r="F33" s="1275" t="str">
        <f>'3_入力シート【検査結果表】防火シャッター'!GJ37</f>
        <v/>
      </c>
      <c r="G33" s="1285" t="str">
        <f>'3_入力シート【検査結果表】防火シャッター'!GK37</f>
        <v/>
      </c>
      <c r="H33" s="1285" t="str">
        <f>'3_入力シート【検査結果表】防火シャッター'!GL37</f>
        <v/>
      </c>
      <c r="I33" s="1286">
        <f>'3_入力シート【検査結果表】防火シャッター'!GM37</f>
        <v>0</v>
      </c>
    </row>
    <row r="34" spans="1:9" ht="11.25" customHeight="1" x14ac:dyDescent="0.4">
      <c r="A34" s="1453" t="s">
        <v>570</v>
      </c>
      <c r="B34" s="2821"/>
      <c r="C34" s="2821" t="s">
        <v>526</v>
      </c>
      <c r="D34" s="1276" t="s">
        <v>525</v>
      </c>
      <c r="E34" s="1268"/>
      <c r="F34" s="1275" t="str">
        <f>'3_入力シート【検査結果表】防火シャッター'!GJ38</f>
        <v/>
      </c>
      <c r="G34" s="1285" t="str">
        <f>'3_入力シート【検査結果表】防火シャッター'!GK38</f>
        <v/>
      </c>
      <c r="H34" s="1285" t="str">
        <f>'3_入力シート【検査結果表】防火シャッター'!GL38</f>
        <v/>
      </c>
      <c r="I34" s="1286">
        <f>'3_入力シート【検査結果表】防火シャッター'!GM38</f>
        <v>0</v>
      </c>
    </row>
    <row r="35" spans="1:9" ht="11.25" customHeight="1" x14ac:dyDescent="0.4">
      <c r="A35" s="1453" t="s">
        <v>568</v>
      </c>
      <c r="B35" s="2821"/>
      <c r="C35" s="2821"/>
      <c r="D35" s="1276" t="s">
        <v>214</v>
      </c>
      <c r="E35" s="1268"/>
      <c r="F35" s="1275" t="str">
        <f>'3_入力シート【検査結果表】防火シャッター'!GJ39</f>
        <v/>
      </c>
      <c r="G35" s="1285" t="str">
        <f>'3_入力シート【検査結果表】防火シャッター'!GK39</f>
        <v/>
      </c>
      <c r="H35" s="1285" t="str">
        <f>'3_入力シート【検査結果表】防火シャッター'!GL39</f>
        <v/>
      </c>
      <c r="I35" s="1286">
        <f>'3_入力シート【検査結果表】防火シャッター'!GM39</f>
        <v>0</v>
      </c>
    </row>
    <row r="36" spans="1:9" ht="11.25" customHeight="1" x14ac:dyDescent="0.4">
      <c r="A36" s="1453" t="s">
        <v>597</v>
      </c>
      <c r="B36" s="2821"/>
      <c r="C36" s="1276" t="s">
        <v>522</v>
      </c>
      <c r="D36" s="1276" t="s">
        <v>212</v>
      </c>
      <c r="E36" s="1268"/>
      <c r="F36" s="1275" t="str">
        <f>'3_入力シート【検査結果表】防火シャッター'!GJ40</f>
        <v/>
      </c>
      <c r="G36" s="1285" t="str">
        <f>'3_入力シート【検査結果表】防火シャッター'!GK40</f>
        <v/>
      </c>
      <c r="H36" s="1285" t="str">
        <f>'3_入力シート【検査結果表】防火シャッター'!GL40</f>
        <v/>
      </c>
      <c r="I36" s="1286">
        <f>'3_入力シート【検査結果表】防火シャッター'!GM40</f>
        <v>0</v>
      </c>
    </row>
    <row r="37" spans="1:9" ht="11.25" customHeight="1" x14ac:dyDescent="0.4">
      <c r="A37" s="1453" t="s">
        <v>595</v>
      </c>
      <c r="B37" s="2821"/>
      <c r="C37" s="1276" t="s">
        <v>571</v>
      </c>
      <c r="D37" s="1276" t="s">
        <v>212</v>
      </c>
      <c r="E37" s="1268"/>
      <c r="F37" s="1275" t="str">
        <f>'3_入力シート【検査結果表】防火シャッター'!GJ41</f>
        <v/>
      </c>
      <c r="G37" s="1285" t="str">
        <f>'3_入力シート【検査結果表】防火シャッター'!GK41</f>
        <v/>
      </c>
      <c r="H37" s="1285" t="str">
        <f>'3_入力シート【検査結果表】防火シャッター'!GL41</f>
        <v/>
      </c>
      <c r="I37" s="1286">
        <f>'3_入力シート【検査結果表】防火シャッター'!GM41</f>
        <v>0</v>
      </c>
    </row>
    <row r="38" spans="1:9" ht="11.25" customHeight="1" x14ac:dyDescent="0.4">
      <c r="A38" s="1453" t="s">
        <v>593</v>
      </c>
      <c r="B38" s="2817" t="s">
        <v>518</v>
      </c>
      <c r="C38" s="2819"/>
      <c r="D38" s="1304" t="s">
        <v>621</v>
      </c>
      <c r="E38" s="1268"/>
      <c r="F38" s="1275" t="str">
        <f>'3_入力シート【検査結果表】防火シャッター'!GJ42</f>
        <v/>
      </c>
      <c r="G38" s="1285" t="str">
        <f>'3_入力シート【検査結果表】防火シャッター'!GK42</f>
        <v/>
      </c>
      <c r="H38" s="1285" t="str">
        <f>'3_入力シート【検査結果表】防火シャッター'!GL42</f>
        <v/>
      </c>
      <c r="I38" s="1286">
        <f>'3_入力シート【検査結果表】防火シャッター'!GM42</f>
        <v>0</v>
      </c>
    </row>
    <row r="39" spans="1:9" ht="14.25" customHeight="1" thickBot="1" x14ac:dyDescent="0.45">
      <c r="A39" s="1453" t="s">
        <v>620</v>
      </c>
      <c r="B39" s="2832"/>
      <c r="C39" s="2833"/>
      <c r="D39" s="1305" t="s">
        <v>516</v>
      </c>
      <c r="E39" s="1268"/>
      <c r="F39" s="1275" t="str">
        <f>'3_入力シート【検査結果表】防火シャッター'!GJ43</f>
        <v/>
      </c>
      <c r="G39" s="1285" t="str">
        <f>'3_入力シート【検査結果表】防火シャッター'!GK43</f>
        <v/>
      </c>
      <c r="H39" s="1285" t="str">
        <f>'3_入力シート【検査結果表】防火シャッター'!GL43</f>
        <v/>
      </c>
      <c r="I39" s="1286">
        <f>'3_入力シート【検査結果表】防火シャッター'!GM43</f>
        <v>0</v>
      </c>
    </row>
    <row r="40" spans="1:9" ht="11.25" customHeight="1" x14ac:dyDescent="0.4">
      <c r="A40" s="2834" t="s">
        <v>515</v>
      </c>
      <c r="B40" s="2835"/>
      <c r="C40" s="2835"/>
      <c r="D40" s="2835"/>
      <c r="E40" s="2835"/>
      <c r="F40" s="2835"/>
      <c r="G40" s="2835"/>
      <c r="H40" s="2835"/>
      <c r="I40" s="2836"/>
    </row>
    <row r="41" spans="1:9" ht="12" customHeight="1" x14ac:dyDescent="0.4">
      <c r="A41" s="1280"/>
      <c r="B41" s="1306"/>
      <c r="C41" s="1282"/>
      <c r="D41" s="1282"/>
      <c r="E41" s="1283">
        <f>'3_入力シート【検査結果表】防火シャッター'!Q51</f>
        <v>0</v>
      </c>
      <c r="F41" s="1284" t="str">
        <f>IF('3_入力シート【検査結果表】防火シャッター'!EI51&gt;=1,"○","")&amp;IF('3_入力シート【検査結果表】防火シャッター'!EH51&gt;=1,"－","")</f>
        <v/>
      </c>
      <c r="G41" s="1285" t="str">
        <f>IF('3_入力シート【検査結果表】防火シャッター'!EJ51,"○","")</f>
        <v/>
      </c>
      <c r="H41" s="1285" t="str">
        <f>IF('3_入力シート【検査結果表】防火シャッター'!EK51,"○","")</f>
        <v/>
      </c>
      <c r="I41" s="1286">
        <f>'3_入力シート【検査結果表】防火シャッター'!BM51</f>
        <v>0</v>
      </c>
    </row>
    <row r="42" spans="1:9" ht="12" customHeight="1" x14ac:dyDescent="0.4">
      <c r="A42" s="1280"/>
      <c r="B42" s="1306"/>
      <c r="C42" s="1282"/>
      <c r="D42" s="1282"/>
      <c r="E42" s="1283">
        <f>'3_入力シート【検査結果表】防火シャッター'!Q52</f>
        <v>0</v>
      </c>
      <c r="F42" s="1284" t="str">
        <f>IF('3_入力シート【検査結果表】防火シャッター'!EI52&gt;=1,"○","")&amp;IF('3_入力シート【検査結果表】防火シャッター'!EH52&gt;=1,"－","")</f>
        <v/>
      </c>
      <c r="G42" s="1285" t="str">
        <f>IF('3_入力シート【検査結果表】防火シャッター'!EJ52,"○","")</f>
        <v/>
      </c>
      <c r="H42" s="1285" t="str">
        <f>IF('3_入力シート【検査結果表】防火シャッター'!EK52,"○","")</f>
        <v/>
      </c>
      <c r="I42" s="1286">
        <f>'3_入力シート【検査結果表】防火シャッター'!BM52</f>
        <v>0</v>
      </c>
    </row>
    <row r="43" spans="1:9" ht="12" customHeight="1" thickBot="1" x14ac:dyDescent="0.45">
      <c r="A43" s="1287"/>
      <c r="B43" s="1307"/>
      <c r="C43" s="1289"/>
      <c r="D43" s="1289"/>
      <c r="E43" s="1290">
        <f>'3_入力シート【検査結果表】防火シャッター'!Q53</f>
        <v>0</v>
      </c>
      <c r="F43" s="1284" t="str">
        <f>IF('3_入力シート【検査結果表】防火シャッター'!EI53&gt;=1,"○","")&amp;IF('3_入力シート【検査結果表】防火シャッター'!EH53&gt;=1,"－","")</f>
        <v/>
      </c>
      <c r="G43" s="1285" t="str">
        <f>IF('3_入力シート【検査結果表】防火シャッター'!EJ53,"○","")</f>
        <v/>
      </c>
      <c r="H43" s="1285" t="str">
        <f>IF('3_入力シート【検査結果表】防火シャッター'!EK53,"○","")</f>
        <v/>
      </c>
      <c r="I43" s="1286">
        <f>'3_入力シート【検査結果表】防火シャッター'!BM53</f>
        <v>0</v>
      </c>
    </row>
    <row r="44" spans="1:9" ht="12" customHeight="1" x14ac:dyDescent="0.4">
      <c r="A44" s="2810" t="s">
        <v>514</v>
      </c>
      <c r="B44" s="2811"/>
      <c r="C44" s="2811"/>
      <c r="D44" s="2811"/>
      <c r="E44" s="1291"/>
      <c r="F44" s="1291"/>
      <c r="G44" s="1291"/>
      <c r="H44" s="1291"/>
      <c r="I44" s="1292"/>
    </row>
    <row r="45" spans="1:9" ht="21" customHeight="1" thickBot="1" x14ac:dyDescent="0.45">
      <c r="A45" s="1293" t="s">
        <v>150</v>
      </c>
      <c r="B45" s="2875" t="s">
        <v>513</v>
      </c>
      <c r="C45" s="2876"/>
      <c r="D45" s="1440" t="s">
        <v>149</v>
      </c>
      <c r="E45" s="2877" t="s">
        <v>512</v>
      </c>
      <c r="F45" s="2877"/>
      <c r="G45" s="2877"/>
      <c r="H45" s="2878"/>
      <c r="I45" s="1441" t="s">
        <v>148</v>
      </c>
    </row>
    <row r="46" spans="1:9" ht="45" customHeight="1" x14ac:dyDescent="0.4">
      <c r="A46" s="1443" t="str">
        <f>IFERROR(INDEX('3_入力シート【検査結果表】防火シャッター'!ER:ER,1/LARGE(INDEX(('3_入力シート【検査結果表】防火シャッター'!$BA$17:$BA$75={"×要是正（既存不適格以外）","△既存不適格"})/ROW('3_入力シート【検査結果表】防火シャッター'!$ER$17:$ER$75),0),ROW(A1))),"")</f>
        <v/>
      </c>
      <c r="B46" s="2809" t="str">
        <f>IFERROR(INDEX('3_入力シート【検査結果表】防火シャッター'!EM:EM,1/LARGE(INDEX(('3_入力シート【検査結果表】防火シャッター'!$BA$17:$BA$75={"×要是正（既存不適格以外）","△既存不適格"})/ROW('3_入力シート【検査結果表】防火シャッター'!$EM$17:$EM$75),0),ROW(A1))),"")</f>
        <v/>
      </c>
      <c r="C46" s="2809"/>
      <c r="D46" s="1297" t="str">
        <f>IFERROR(INDEX('3_入力シート【検査結果表】防火シャッター'!GW:GW,1/LARGE(INDEX(('3_入力シート【検査結果表】防火シャッター'!$BA$17:$BA$75={"×要是正（既存不適格以外）","△既存不適格"})/ROW('3_入力シート【検査結果表】防火シャッター'!$GW$17:$GW$75),0),ROW(A1))),"")</f>
        <v/>
      </c>
      <c r="E46" s="1442"/>
      <c r="F46" s="2809" t="str">
        <f>IFERROR(INDEX('3_入力シート【検査結果表】防火シャッター'!BY:BY,1/LARGE(INDEX(('3_入力シート【検査結果表】防火シャッター'!$BA$17:$BA$75={"×要是正（既存不適格以外）","△既存不適格"})/ROW('3_入力シート【検査結果表】防火シャッター'!$BY$17:$BY$75),0),ROW(A1))),"")</f>
        <v/>
      </c>
      <c r="G46" s="2809"/>
      <c r="H46" s="2809"/>
      <c r="I46" s="1298" t="str">
        <f>IFERROR(INDEX('3_入力シート【検査結果表】防火シャッター'!EV:EV,1/LARGE(INDEX(('3_入力シート【検査結果表】防火シャッター'!$BA$17:$BA$75={"×要是正（既存不適格以外）","△既存不適格"})/ROW('3_入力シート【検査結果表】防火シャッター'!$EV$17:$EV$75),0),ROW(A1))),"")</f>
        <v/>
      </c>
    </row>
    <row r="47" spans="1:9" ht="45" customHeight="1" x14ac:dyDescent="0.4">
      <c r="A47" s="1308" t="str">
        <f>IFERROR(INDEX('3_入力シート【検査結果表】防火シャッター'!ER:ER,1/LARGE(INDEX(('3_入力シート【検査結果表】防火シャッター'!$BA$17:$BA$75={"×要是正（既存不適格以外）","△既存不適格"})/ROW('3_入力シート【検査結果表】防火シャッター'!$ER$17:$ER$75),0),ROW(A2))),"")</f>
        <v/>
      </c>
      <c r="B47" s="2809" t="str">
        <f>IFERROR(INDEX('3_入力シート【検査結果表】防火シャッター'!EM:EM,1/LARGE(INDEX(('3_入力シート【検査結果表】防火シャッター'!$BA$17:$BA$75={"×要是正（既存不適格以外）","△既存不適格"})/ROW('3_入力シート【検査結果表】防火シャッター'!$EM$17:$EM$75),0),ROW(A2))),"")</f>
        <v/>
      </c>
      <c r="C47" s="2809"/>
      <c r="D47" s="1297" t="str">
        <f>IFERROR(INDEX('3_入力シート【検査結果表】防火シャッター'!GW:GW,1/LARGE(INDEX(('3_入力シート【検査結果表】防火シャッター'!$BA$17:$BA$75={"×要是正（既存不適格以外）","△既存不適格"})/ROW('3_入力シート【検査結果表】防火シャッター'!$GW$17:$GW$75),0),ROW(A2))),"")</f>
        <v/>
      </c>
      <c r="E47" s="1297"/>
      <c r="F47" s="2809" t="str">
        <f>IFERROR(INDEX('3_入力シート【検査結果表】防火シャッター'!BY:BY,1/LARGE(INDEX(('3_入力シート【検査結果表】防火シャッター'!$BA$17:$BA$75={"×要是正（既存不適格以外）","△既存不適格"})/ROW('3_入力シート【検査結果表】防火シャッター'!$BY$17:$BY$75),0),ROW(A2))),"")</f>
        <v/>
      </c>
      <c r="G47" s="2809"/>
      <c r="H47" s="2809"/>
      <c r="I47" s="1298" t="str">
        <f>IFERROR(INDEX('3_入力シート【検査結果表】防火シャッター'!EV:EV,1/LARGE(INDEX(('3_入力シート【検査結果表】防火シャッター'!$BA$17:$BA$75={"×要是正（既存不適格以外）","△既存不適格"})/ROW('3_入力シート【検査結果表】防火シャッター'!$EV$17:$EV$75),0),ROW(A2))),"")</f>
        <v/>
      </c>
    </row>
    <row r="48" spans="1:9" ht="45" customHeight="1" x14ac:dyDescent="0.4">
      <c r="A48" s="1308" t="str">
        <f>IFERROR(INDEX('3_入力シート【検査結果表】防火シャッター'!ER:ER,1/LARGE(INDEX(('3_入力シート【検査結果表】防火シャッター'!$BA$17:$BA$75={"×要是正（既存不適格以外）","△既存不適格"})/ROW('3_入力シート【検査結果表】防火シャッター'!$ER$17:$ER$75),0),ROW(A3))),"")</f>
        <v/>
      </c>
      <c r="B48" s="2809" t="str">
        <f>IFERROR(INDEX('3_入力シート【検査結果表】防火シャッター'!EM:EM,1/LARGE(INDEX(('3_入力シート【検査結果表】防火シャッター'!$BA$17:$BA$75={"×要是正（既存不適格以外）","△既存不適格"})/ROW('3_入力シート【検査結果表】防火シャッター'!$EM$17:$EM$75),0),ROW(A3))),"")</f>
        <v/>
      </c>
      <c r="C48" s="2809"/>
      <c r="D48" s="1297" t="str">
        <f>IFERROR(INDEX('3_入力シート【検査結果表】防火シャッター'!GW:GW,1/LARGE(INDEX(('3_入力シート【検査結果表】防火シャッター'!$BA$17:$BA$75={"×要是正（既存不適格以外）","△既存不適格"})/ROW('3_入力シート【検査結果表】防火シャッター'!$GW$17:$GW$75),0),ROW(A3))),"")</f>
        <v/>
      </c>
      <c r="E48" s="1297"/>
      <c r="F48" s="2809" t="str">
        <f>IFERROR(INDEX('3_入力シート【検査結果表】防火シャッター'!BY:BY,1/LARGE(INDEX(('3_入力シート【検査結果表】防火シャッター'!$BA$17:$BA$75={"×要是正（既存不適格以外）","△既存不適格"})/ROW('3_入力シート【検査結果表】防火シャッター'!$BY$17:$BY$75),0),ROW(A3))),"")</f>
        <v/>
      </c>
      <c r="G48" s="2809"/>
      <c r="H48" s="2809"/>
      <c r="I48" s="1298" t="str">
        <f>IFERROR(INDEX('3_入力シート【検査結果表】防火シャッター'!EV:EV,1/LARGE(INDEX(('3_入力シート【検査結果表】防火シャッター'!$BA$17:$BA$75={"×要是正（既存不適格以外）","△既存不適格"})/ROW('3_入力シート【検査結果表】防火シャッター'!$EV$17:$EV$75),0),ROW(A3))),"")</f>
        <v/>
      </c>
    </row>
    <row r="49" spans="1:9" ht="45" customHeight="1" x14ac:dyDescent="0.4">
      <c r="A49" s="1308" t="str">
        <f>IFERROR(INDEX('3_入力シート【検査結果表】防火シャッター'!ER:ER,1/LARGE(INDEX(('3_入力シート【検査結果表】防火シャッター'!$BA$17:$BA$75={"×要是正（既存不適格以外）","△既存不適格"})/ROW('3_入力シート【検査結果表】防火シャッター'!$ER$17:$ER$75),0),ROW(A4))),"")</f>
        <v/>
      </c>
      <c r="B49" s="2809" t="str">
        <f>IFERROR(INDEX('3_入力シート【検査結果表】防火シャッター'!EM:EM,1/LARGE(INDEX(('3_入力シート【検査結果表】防火シャッター'!$BA$17:$BA$75={"×要是正（既存不適格以外）","△既存不適格"})/ROW('3_入力シート【検査結果表】防火シャッター'!$EM$17:$EM$75),0),ROW(A4))),"")</f>
        <v/>
      </c>
      <c r="C49" s="2809"/>
      <c r="D49" s="1297" t="str">
        <f>IFERROR(INDEX('3_入力シート【検査結果表】防火シャッター'!GW:GW,1/LARGE(INDEX(('3_入力シート【検査結果表】防火シャッター'!$BA$17:$BA$75={"×要是正（既存不適格以外）","△既存不適格"})/ROW('3_入力シート【検査結果表】防火シャッター'!$GW$17:$GW$75),0),ROW(A4))),"")</f>
        <v/>
      </c>
      <c r="E49" s="1297"/>
      <c r="F49" s="2809" t="str">
        <f>IFERROR(INDEX('3_入力シート【検査結果表】防火シャッター'!BY:BY,1/LARGE(INDEX(('3_入力シート【検査結果表】防火シャッター'!$BA$17:$BA$75={"×要是正（既存不適格以外）","△既存不適格"})/ROW('3_入力シート【検査結果表】防火シャッター'!$BY$17:$BY$75),0),ROW(A4))),"")</f>
        <v/>
      </c>
      <c r="G49" s="2809"/>
      <c r="H49" s="2809"/>
      <c r="I49" s="1298" t="str">
        <f>IFERROR(INDEX('3_入力シート【検査結果表】防火シャッター'!EV:EV,1/LARGE(INDEX(('3_入力シート【検査結果表】防火シャッター'!$BA$17:$BA$75={"×要是正（既存不適格以外）","△既存不適格"})/ROW('3_入力シート【検査結果表】防火シャッター'!$EV$17:$EV$75),0),ROW(A4))),"")</f>
        <v/>
      </c>
    </row>
    <row r="50" spans="1:9" ht="45" customHeight="1" x14ac:dyDescent="0.4">
      <c r="A50" s="1308" t="str">
        <f>IFERROR(INDEX('3_入力シート【検査結果表】防火シャッター'!ER:ER,1/LARGE(INDEX(('3_入力シート【検査結果表】防火シャッター'!$BA$17:$BA$75={"×要是正（既存不適格以外）","△既存不適格"})/ROW('3_入力シート【検査結果表】防火シャッター'!$ER$17:$ER$75),0),ROW(A5))),"")</f>
        <v/>
      </c>
      <c r="B50" s="2809" t="str">
        <f>IFERROR(INDEX('3_入力シート【検査結果表】防火シャッター'!EM:EM,1/LARGE(INDEX(('3_入力シート【検査結果表】防火シャッター'!$BA$17:$BA$75={"×要是正（既存不適格以外）","△既存不適格"})/ROW('3_入力シート【検査結果表】防火シャッター'!$EM$17:$EM$75),0),ROW(A5))),"")</f>
        <v/>
      </c>
      <c r="C50" s="2809"/>
      <c r="D50" s="1297" t="str">
        <f>IFERROR(INDEX('3_入力シート【検査結果表】防火シャッター'!GW:GW,1/LARGE(INDEX(('3_入力シート【検査結果表】防火シャッター'!$BA$17:$BA$75={"×要是正（既存不適格以外）","△既存不適格"})/ROW('3_入力シート【検査結果表】防火シャッター'!$GW$17:$GW$75),0),ROW(A5))),"")</f>
        <v/>
      </c>
      <c r="E50" s="1297"/>
      <c r="F50" s="2809" t="str">
        <f>IFERROR(INDEX('3_入力シート【検査結果表】防火シャッター'!BY:BY,1/LARGE(INDEX(('3_入力シート【検査結果表】防火シャッター'!$BA$17:$BA$75={"×要是正（既存不適格以外）","△既存不適格"})/ROW('3_入力シート【検査結果表】防火シャッター'!$BY$17:$BY$75),0),ROW(A5))),"")</f>
        <v/>
      </c>
      <c r="G50" s="2809"/>
      <c r="H50" s="2809"/>
      <c r="I50" s="1298" t="str">
        <f>IFERROR(INDEX('3_入力シート【検査結果表】防火シャッター'!EV:EV,1/LARGE(INDEX(('3_入力シート【検査結果表】防火シャッター'!$BA$17:$BA$75={"×要是正（既存不適格以外）","△既存不適格"})/ROW('3_入力シート【検査結果表】防火シャッター'!$EV$17:$EV$75),0),ROW(A5))),"")</f>
        <v/>
      </c>
    </row>
    <row r="51" spans="1:9" ht="45" customHeight="1" x14ac:dyDescent="0.4">
      <c r="A51" s="1308" t="str">
        <f>IFERROR(INDEX('3_入力シート【検査結果表】防火シャッター'!ER:ER,1/LARGE(INDEX(('3_入力シート【検査結果表】防火シャッター'!$BA$17:$BA$75={"×要是正（既存不適格以外）","△既存不適格"})/ROW('3_入力シート【検査結果表】防火シャッター'!$ER$17:$ER$75),0),ROW(A6))),"")</f>
        <v/>
      </c>
      <c r="B51" s="2809" t="str">
        <f>IFERROR(INDEX('3_入力シート【検査結果表】防火シャッター'!EM:EM,1/LARGE(INDEX(('3_入力シート【検査結果表】防火シャッター'!$BA$17:$BA$75={"×要是正（既存不適格以外）","△既存不適格"})/ROW('3_入力シート【検査結果表】防火シャッター'!$EM$17:$EM$75),0),ROW(A6))),"")</f>
        <v/>
      </c>
      <c r="C51" s="2809"/>
      <c r="D51" s="1446" t="str">
        <f>IFERROR(INDEX('3_入力シート【検査結果表】防火シャッター'!GW:GW,1/LARGE(INDEX(('3_入力シート【検査結果表】防火シャッター'!$BA$17:$BA$75={"×要是正（既存不適格以外）","△既存不適格"})/ROW('3_入力シート【検査結果表】防火シャッター'!$GW$17:$GW$75),0),ROW(A6))),"")</f>
        <v/>
      </c>
      <c r="E51" s="1436"/>
      <c r="F51" s="2809" t="str">
        <f>IFERROR(INDEX('3_入力シート【検査結果表】防火シャッター'!BY:BY,1/LARGE(INDEX(('3_入力シート【検査結果表】防火シャッター'!$BA$17:$BA$75={"×要是正（既存不適格以外）","△既存不適格"})/ROW('3_入力シート【検査結果表】防火シャッター'!$BY$17:$BY$75),0),ROW(A6))),"")</f>
        <v/>
      </c>
      <c r="G51" s="2809"/>
      <c r="H51" s="2809"/>
      <c r="I51" s="1298" t="str">
        <f>IFERROR(INDEX('3_入力シート【検査結果表】防火シャッター'!EV:EV,1/LARGE(INDEX(('3_入力シート【検査結果表】防火シャッター'!$BA$17:$BA$75={"×要是正（既存不適格以外）","△既存不適格"})/ROW('3_入力シート【検査結果表】防火シャッター'!$EV$17:$EV$75),0),ROW(A6))),"")</f>
        <v/>
      </c>
    </row>
    <row r="52" spans="1:9" ht="45" customHeight="1" x14ac:dyDescent="0.4">
      <c r="A52" s="1308" t="str">
        <f>IFERROR(INDEX('3_入力シート【検査結果表】防火シャッター'!ER:ER,1/LARGE(INDEX(('3_入力シート【検査結果表】防火シャッター'!$BA$17:$BA$75={"×要是正（既存不適格以外）","△既存不適格"})/ROW('3_入力シート【検査結果表】防火シャッター'!$ER$17:$ER$75),0),ROW(A7))),"")</f>
        <v/>
      </c>
      <c r="B52" s="2809" t="str">
        <f>IFERROR(INDEX('3_入力シート【検査結果表】防火シャッター'!EM:EM,1/LARGE(INDEX(('3_入力シート【検査結果表】防火シャッター'!$BA$17:$BA$75={"×要是正（既存不適格以外）","△既存不適格"})/ROW('3_入力シート【検査結果表】防火シャッター'!$EM$17:$EM$75),0),ROW(A7))),"")</f>
        <v/>
      </c>
      <c r="C52" s="2809"/>
      <c r="D52" s="1446" t="str">
        <f>IFERROR(INDEX('3_入力シート【検査結果表】防火シャッター'!GW:GW,1/LARGE(INDEX(('3_入力シート【検査結果表】防火シャッター'!$BA$17:$BA$75={"×要是正（既存不適格以外）","△既存不適格"})/ROW('3_入力シート【検査結果表】防火シャッター'!$GW$17:$GW$75),0),ROW(A7))),"")</f>
        <v/>
      </c>
      <c r="E52" s="1444"/>
      <c r="F52" s="2809" t="str">
        <f>IFERROR(INDEX('3_入力シート【検査結果表】防火シャッター'!BY:BY,1/LARGE(INDEX(('3_入力シート【検査結果表】防火シャッター'!$BA$17:$BA$75={"×要是正（既存不適格以外）","△既存不適格"})/ROW('3_入力シート【検査結果表】防火シャッター'!$BY$17:$BY$75),0),ROW(A7))),"")</f>
        <v/>
      </c>
      <c r="G52" s="2809"/>
      <c r="H52" s="2809"/>
      <c r="I52" s="1298" t="str">
        <f>IFERROR(INDEX('3_入力シート【検査結果表】防火シャッター'!EV:EV,1/LARGE(INDEX(('3_入力シート【検査結果表】防火シャッター'!$BA$17:$BA$75={"×要是正（既存不適格以外）","△既存不適格"})/ROW('3_入力シート【検査結果表】防火シャッター'!$EV$17:$EV$75),0),ROW(A7))),"")</f>
        <v/>
      </c>
    </row>
    <row r="53" spans="1:9" ht="45" customHeight="1" x14ac:dyDescent="0.4">
      <c r="A53" s="1308" t="str">
        <f>IFERROR(INDEX('3_入力シート【検査結果表】防火シャッター'!ER:ER,1/LARGE(INDEX(('3_入力シート【検査結果表】防火シャッター'!$BA$17:$BA$75={"×要是正（既存不適格以外）","△既存不適格"})/ROW('3_入力シート【検査結果表】防火シャッター'!$ER$17:$ER$75),0),ROW(A8))),"")</f>
        <v/>
      </c>
      <c r="B53" s="2809" t="str">
        <f>IFERROR(INDEX('3_入力シート【検査結果表】防火シャッター'!EM:EM,1/LARGE(INDEX(('3_入力シート【検査結果表】防火シャッター'!$BA$17:$BA$75={"×要是正（既存不適格以外）","△既存不適格"})/ROW('3_入力シート【検査結果表】防火シャッター'!$EM$17:$EM$75),0),ROW(A8))),"")</f>
        <v/>
      </c>
      <c r="C53" s="2809"/>
      <c r="D53" s="1446" t="str">
        <f>IFERROR(INDEX('3_入力シート【検査結果表】防火シャッター'!GW:GW,1/LARGE(INDEX(('3_入力シート【検査結果表】防火シャッター'!$BA$17:$BA$75={"×要是正（既存不適格以外）","△既存不適格"})/ROW('3_入力シート【検査結果表】防火シャッター'!$GW$17:$GW$75),0),ROW(A8))),"")</f>
        <v/>
      </c>
      <c r="E53" s="1297"/>
      <c r="F53" s="2809" t="str">
        <f>IFERROR(INDEX('3_入力シート【検査結果表】防火シャッター'!BY:BY,1/LARGE(INDEX(('3_入力シート【検査結果表】防火シャッター'!$BA$17:$BA$75={"×要是正（既存不適格以外）","△既存不適格"})/ROW('3_入力シート【検査結果表】防火シャッター'!$BY$17:$BY$75),0),ROW(A8))),"")</f>
        <v/>
      </c>
      <c r="G53" s="2809"/>
      <c r="H53" s="2809"/>
      <c r="I53" s="1298" t="str">
        <f>IFERROR(INDEX('3_入力シート【検査結果表】防火シャッター'!EV:EV,1/LARGE(INDEX(('3_入力シート【検査結果表】防火シャッター'!$BA$17:$BA$75={"×要是正（既存不適格以外）","△既存不適格"})/ROW('3_入力シート【検査結果表】防火シャッター'!$EV$17:$EV$75),0),ROW(A8))),"")</f>
        <v/>
      </c>
    </row>
    <row r="54" spans="1:9" ht="45" customHeight="1" x14ac:dyDescent="0.4">
      <c r="A54" s="1308" t="str">
        <f>IFERROR(INDEX('3_入力シート【検査結果表】防火シャッター'!ER:ER,1/LARGE(INDEX(('3_入力シート【検査結果表】防火シャッター'!$BA$17:$BA$75={"×要是正（既存不適格以外）","△既存不適格"})/ROW('3_入力シート【検査結果表】防火シャッター'!$ER$17:$ER$75),0),ROW(A9))),"")</f>
        <v/>
      </c>
      <c r="B54" s="2809" t="str">
        <f>IFERROR(INDEX('3_入力シート【検査結果表】防火シャッター'!EM:EM,1/LARGE(INDEX(('3_入力シート【検査結果表】防火シャッター'!$BA$17:$BA$75={"×要是正（既存不適格以外）","△既存不適格"})/ROW('3_入力シート【検査結果表】防火シャッター'!$EM$17:$EM$75),0),ROW(A9))),"")</f>
        <v/>
      </c>
      <c r="C54" s="2809"/>
      <c r="D54" s="1446" t="str">
        <f>IFERROR(INDEX('3_入力シート【検査結果表】防火シャッター'!GW:GW,1/LARGE(INDEX(('3_入力シート【検査結果表】防火シャッター'!$BA$17:$BA$75={"×要是正（既存不適格以外）","△既存不適格"})/ROW('3_入力シート【検査結果表】防火シャッター'!$GW$17:$GW$75),0),ROW(A9))),"")</f>
        <v/>
      </c>
      <c r="E54" s="1297"/>
      <c r="F54" s="2809" t="str">
        <f>IFERROR(INDEX('3_入力シート【検査結果表】防火シャッター'!BY:BY,1/LARGE(INDEX(('3_入力シート【検査結果表】防火シャッター'!$BA$17:$BA$75={"×要是正（既存不適格以外）","△既存不適格"})/ROW('3_入力シート【検査結果表】防火シャッター'!$BY$17:$BY$75),0),ROW(A9))),"")</f>
        <v/>
      </c>
      <c r="G54" s="2809"/>
      <c r="H54" s="2809"/>
      <c r="I54" s="1298" t="str">
        <f>IFERROR(INDEX('3_入力シート【検査結果表】防火シャッター'!EV:EV,1/LARGE(INDEX(('3_入力シート【検査結果表】防火シャッター'!$BA$17:$BA$75={"×要是正（既存不適格以外）","△既存不適格"})/ROW('3_入力シート【検査結果表】防火シャッター'!$EV$17:$EV$75),0),ROW(A9))),"")</f>
        <v/>
      </c>
    </row>
    <row r="55" spans="1:9" ht="45" customHeight="1" x14ac:dyDescent="0.4">
      <c r="A55" s="1308" t="str">
        <f>IFERROR(INDEX('3_入力シート【検査結果表】防火シャッター'!ER:ER,1/LARGE(INDEX(('3_入力シート【検査結果表】防火シャッター'!$BA$17:$BA$75={"×要是正（既存不適格以外）","△既存不適格"})/ROW('3_入力シート【検査結果表】防火シャッター'!$ER$17:$ER$75),0),ROW(A10))),"")</f>
        <v/>
      </c>
      <c r="B55" s="2809" t="str">
        <f>IFERROR(INDEX('3_入力シート【検査結果表】防火シャッター'!EM:EM,1/LARGE(INDEX(('3_入力シート【検査結果表】防火シャッター'!$BA$17:$BA$75={"×要是正（既存不適格以外）","△既存不適格"})/ROW('3_入力シート【検査結果表】防火シャッター'!$EM$17:$EM$75),0),ROW(A10))),"")</f>
        <v/>
      </c>
      <c r="C55" s="2809"/>
      <c r="D55" s="1446" t="str">
        <f>IFERROR(INDEX('3_入力シート【検査結果表】防火シャッター'!GW:GW,1/LARGE(INDEX(('3_入力シート【検査結果表】防火シャッター'!$BA$17:$BA$75={"×要是正（既存不適格以外）","△既存不適格"})/ROW('3_入力シート【検査結果表】防火シャッター'!$GW$17:$GW$75),0),ROW(A10))),"")</f>
        <v/>
      </c>
      <c r="E55" s="1297"/>
      <c r="F55" s="2809" t="str">
        <f>IFERROR(INDEX('3_入力シート【検査結果表】防火シャッター'!BY:BY,1/LARGE(INDEX(('3_入力シート【検査結果表】防火シャッター'!$BA$17:$BA$75={"×要是正（既存不適格以外）","△既存不適格"})/ROW('3_入力シート【検査結果表】防火シャッター'!$BY$17:$BY$75),0),ROW(A10))),"")</f>
        <v/>
      </c>
      <c r="G55" s="2809"/>
      <c r="H55" s="2809"/>
      <c r="I55" s="1298" t="str">
        <f>IFERROR(INDEX('3_入力シート【検査結果表】防火シャッター'!EV:EV,1/LARGE(INDEX(('3_入力シート【検査結果表】防火シャッター'!$BA$17:$BA$75={"×要是正（既存不適格以外）","△既存不適格"})/ROW('3_入力シート【検査結果表】防火シャッター'!$EV$17:$EV$75),0),ROW(A10))),"")</f>
        <v/>
      </c>
    </row>
    <row r="56" spans="1:9" ht="45" customHeight="1" x14ac:dyDescent="0.4">
      <c r="A56" s="1308" t="str">
        <f>IFERROR(INDEX('3_入力シート【検査結果表】防火シャッター'!ER:ER,1/LARGE(INDEX(('3_入力シート【検査結果表】防火シャッター'!$BA$17:$BA$75={"×要是正（既存不適格以外）","△既存不適格"})/ROW('3_入力シート【検査結果表】防火シャッター'!$ER$17:$ER$75),0),ROW(A11))),"")</f>
        <v/>
      </c>
      <c r="B56" s="2809" t="str">
        <f>IFERROR(INDEX('3_入力シート【検査結果表】防火シャッター'!EM:EM,1/LARGE(INDEX(('3_入力シート【検査結果表】防火シャッター'!$BA$17:$BA$75={"×要是正（既存不適格以外）","△既存不適格"})/ROW('3_入力シート【検査結果表】防火シャッター'!$EM$17:$EM$75),0),ROW(A11))),"")</f>
        <v/>
      </c>
      <c r="C56" s="2809"/>
      <c r="D56" s="1446" t="str">
        <f>IFERROR(INDEX('3_入力シート【検査結果表】防火シャッター'!GW:GW,1/LARGE(INDEX(('3_入力シート【検査結果表】防火シャッター'!$BA$17:$BA$75={"×要是正（既存不適格以外）","△既存不適格"})/ROW('3_入力シート【検査結果表】防火シャッター'!$GW$17:$GW$75),0),ROW(A11))),"")</f>
        <v/>
      </c>
      <c r="E56" s="1297"/>
      <c r="F56" s="2809" t="str">
        <f>IFERROR(INDEX('3_入力シート【検査結果表】防火シャッター'!BY:BY,1/LARGE(INDEX(('3_入力シート【検査結果表】防火シャッター'!$BA$17:$BA$75={"×要是正（既存不適格以外）","△既存不適格"})/ROW('3_入力シート【検査結果表】防火シャッター'!$BY$17:$BY$75),0),ROW(A11))),"")</f>
        <v/>
      </c>
      <c r="G56" s="2809"/>
      <c r="H56" s="2809"/>
      <c r="I56" s="1298" t="str">
        <f>IFERROR(INDEX('3_入力シート【検査結果表】防火シャッター'!EV:EV,1/LARGE(INDEX(('3_入力シート【検査結果表】防火シャッター'!$BA$17:$BA$75={"×要是正（既存不適格以外）","△既存不適格"})/ROW('3_入力シート【検査結果表】防火シャッター'!$EV$17:$EV$75),0),ROW(A11))),"")</f>
        <v/>
      </c>
    </row>
    <row r="57" spans="1:9" ht="45" customHeight="1" x14ac:dyDescent="0.4">
      <c r="A57" s="1308" t="str">
        <f>IFERROR(INDEX('3_入力シート【検査結果表】防火シャッター'!ER:ER,1/LARGE(INDEX(('3_入力シート【検査結果表】防火シャッター'!$BA$17:$BA$75={"×要是正（既存不適格以外）","△既存不適格"})/ROW('3_入力シート【検査結果表】防火シャッター'!$ER$17:$ER$75),0),ROW(A12))),"")</f>
        <v/>
      </c>
      <c r="B57" s="2809" t="str">
        <f>IFERROR(INDEX('3_入力シート【検査結果表】防火シャッター'!EM:EM,1/LARGE(INDEX(('3_入力シート【検査結果表】防火シャッター'!$BA$17:$BA$75={"×要是正（既存不適格以外）","△既存不適格"})/ROW('3_入力シート【検査結果表】防火シャッター'!$EM$17:$EM$75),0),ROW(A12))),"")</f>
        <v/>
      </c>
      <c r="C57" s="2809"/>
      <c r="D57" s="1446" t="str">
        <f>IFERROR(INDEX('3_入力シート【検査結果表】防火シャッター'!GW:GW,1/LARGE(INDEX(('3_入力シート【検査結果表】防火シャッター'!$BA$17:$BA$75={"×要是正（既存不適格以外）","△既存不適格"})/ROW('3_入力シート【検査結果表】防火シャッター'!$GW$17:$GW$75),0),ROW(A12))),"")</f>
        <v/>
      </c>
      <c r="E57" s="1297"/>
      <c r="F57" s="2809" t="str">
        <f>IFERROR(INDEX('3_入力シート【検査結果表】防火シャッター'!BY:BY,1/LARGE(INDEX(('3_入力シート【検査結果表】防火シャッター'!$BA$17:$BA$75={"×要是正（既存不適格以外）","△既存不適格"})/ROW('3_入力シート【検査結果表】防火シャッター'!$BY$17:$BY$75),0),ROW(A12))),"")</f>
        <v/>
      </c>
      <c r="G57" s="2809"/>
      <c r="H57" s="2809"/>
      <c r="I57" s="1298" t="str">
        <f>IFERROR(INDEX('3_入力シート【検査結果表】防火シャッター'!EV:EV,1/LARGE(INDEX(('3_入力シート【検査結果表】防火シャッター'!$BA$17:$BA$75={"×要是正（既存不適格以外）","△既存不適格"})/ROW('3_入力シート【検査結果表】防火シャッター'!$EV$17:$EV$75),0),ROW(A12))),"")</f>
        <v/>
      </c>
    </row>
    <row r="58" spans="1:9" ht="45" customHeight="1" x14ac:dyDescent="0.4">
      <c r="A58" s="1308" t="str">
        <f>IFERROR(INDEX('3_入力シート【検査結果表】防火シャッター'!ER:ER,1/LARGE(INDEX(('3_入力シート【検査結果表】防火シャッター'!$BA$17:$BA$75={"×要是正（既存不適格以外）","△既存不適格"})/ROW('3_入力シート【検査結果表】防火シャッター'!$ER$17:$ER$75),0),ROW(A13))),"")</f>
        <v/>
      </c>
      <c r="B58" s="2809" t="str">
        <f>IFERROR(INDEX('3_入力シート【検査結果表】防火シャッター'!EM:EM,1/LARGE(INDEX(('3_入力シート【検査結果表】防火シャッター'!$BA$17:$BA$75={"×要是正（既存不適格以外）","△既存不適格"})/ROW('3_入力シート【検査結果表】防火シャッター'!$EM$17:$EM$75),0),ROW(A13))),"")</f>
        <v/>
      </c>
      <c r="C58" s="2809"/>
      <c r="D58" s="1446" t="str">
        <f>IFERROR(INDEX('3_入力シート【検査結果表】防火シャッター'!GW:GW,1/LARGE(INDEX(('3_入力シート【検査結果表】防火シャッター'!$BA$17:$BA$75={"×要是正（既存不適格以外）","△既存不適格"})/ROW('3_入力シート【検査結果表】防火シャッター'!$GW$17:$GW$75),0),ROW(A13))),"")</f>
        <v/>
      </c>
      <c r="E58" s="1297"/>
      <c r="F58" s="2809" t="str">
        <f>IFERROR(INDEX('3_入力シート【検査結果表】防火シャッター'!BY:BY,1/LARGE(INDEX(('3_入力シート【検査結果表】防火シャッター'!$BA$17:$BA$75={"×要是正（既存不適格以外）","△既存不適格"})/ROW('3_入力シート【検査結果表】防火シャッター'!$BY$17:$BY$75),0),ROW(A13))),"")</f>
        <v/>
      </c>
      <c r="G58" s="2809"/>
      <c r="H58" s="2809"/>
      <c r="I58" s="1298" t="str">
        <f>IFERROR(INDEX('3_入力シート【検査結果表】防火シャッター'!EV:EV,1/LARGE(INDEX(('3_入力シート【検査結果表】防火シャッター'!$BA$17:$BA$75={"×要是正（既存不適格以外）","△既存不適格"})/ROW('3_入力シート【検査結果表】防火シャッター'!$EV$17:$EV$75),0),ROW(A13))),"")</f>
        <v/>
      </c>
    </row>
    <row r="59" spans="1:9" ht="45" customHeight="1" x14ac:dyDescent="0.4">
      <c r="A59" s="1308" t="str">
        <f>IFERROR(INDEX('3_入力シート【検査結果表】防火シャッター'!ER:ER,1/LARGE(INDEX(('3_入力シート【検査結果表】防火シャッター'!$BA$17:$BA$75={"×要是正（既存不適格以外）","△既存不適格"})/ROW('3_入力シート【検査結果表】防火シャッター'!$ER$17:$ER$75),0),ROW(A14))),"")</f>
        <v/>
      </c>
      <c r="B59" s="2809" t="str">
        <f>IFERROR(INDEX('3_入力シート【検査結果表】防火シャッター'!EM:EM,1/LARGE(INDEX(('3_入力シート【検査結果表】防火シャッター'!$BA$17:$BA$75={"×要是正（既存不適格以外）","△既存不適格"})/ROW('3_入力シート【検査結果表】防火シャッター'!$EM$17:$EM$75),0),ROW(A14))),"")</f>
        <v/>
      </c>
      <c r="C59" s="2809"/>
      <c r="D59" s="1446" t="str">
        <f>IFERROR(INDEX('3_入力シート【検査結果表】防火シャッター'!GW:GW,1/LARGE(INDEX(('3_入力シート【検査結果表】防火シャッター'!$BA$17:$BA$75={"×要是正（既存不適格以外）","△既存不適格"})/ROW('3_入力シート【検査結果表】防火シャッター'!$GW$17:$GW$75),0),ROW(A14))),"")</f>
        <v/>
      </c>
      <c r="E59" s="1297"/>
      <c r="F59" s="2809" t="str">
        <f>IFERROR(INDEX('3_入力シート【検査結果表】防火シャッター'!BY:BY,1/LARGE(INDEX(('3_入力シート【検査結果表】防火シャッター'!$BA$17:$BA$75={"×要是正（既存不適格以外）","△既存不適格"})/ROW('3_入力シート【検査結果表】防火シャッター'!$BY$17:$BY$75),0),ROW(A14))),"")</f>
        <v/>
      </c>
      <c r="G59" s="2809"/>
      <c r="H59" s="2809"/>
      <c r="I59" s="1298" t="str">
        <f>IFERROR(INDEX('3_入力シート【検査結果表】防火シャッター'!EV:EV,1/LARGE(INDEX(('3_入力シート【検査結果表】防火シャッター'!$BA$17:$BA$75={"×要是正（既存不適格以外）","△既存不適格"})/ROW('3_入力シート【検査結果表】防火シャッター'!$EV$17:$EV$75),0),ROW(A14))),"")</f>
        <v/>
      </c>
    </row>
    <row r="60" spans="1:9" ht="45" customHeight="1" thickBot="1" x14ac:dyDescent="0.45">
      <c r="A60" s="1308" t="str" cm="1">
        <f t="array" ref="A60">IFERROR(_xlfn.SINGLE(INDEX('3_入力シート【検査結果表】防火シャッター'!ER:ER,1/LARGE(INDEX(('3_入力シート【検査結果表】防火シャッター'!$BA$17:$BA$75={"×要是正（既存不適格以外）","△既存不適格"})/ROW('3_入力シート【検査結果表】防火シャッター'!$ER$17:$ER$75),0),ROW(A15)))),"")</f>
        <v/>
      </c>
      <c r="B60" s="2809" t="str" cm="1">
        <f t="array" ref="B60">IFERROR(_xlfn.SINGLE(INDEX('3_入力シート【検査結果表】防火シャッター'!EM:EM,1/LARGE(INDEX(('3_入力シート【検査結果表】防火シャッター'!$BA$17:$BA$75={"×要是正（既存不適格以外）","△既存不適格"})/ROW('3_入力シート【検査結果表】防火シャッター'!$EM$17:$EM$75),0),ROW(A15)))),"")</f>
        <v/>
      </c>
      <c r="C60" s="2809"/>
      <c r="D60" s="1455" t="str" cm="1">
        <f t="array" ref="D60">IFERROR(_xlfn.SINGLE(INDEX('3_入力シート【検査結果表】防火シャッター'!GW:GW,1/LARGE(INDEX(('3_入力シート【検査結果表】防火シャッター'!$BA$17:$BA$75={"×要是正（既存不適格以外）","△既存不適格"})/ROW('3_入力シート【検査結果表】防火シャッター'!$GW$17:$GW$75),0),ROW(A15)))),"")</f>
        <v/>
      </c>
      <c r="E60" s="1300"/>
      <c r="F60" s="2809" t="str" cm="1">
        <f t="array" ref="F60">IFERROR(_xlfn.SINGLE(INDEX('3_入力シート【検査結果表】防火シャッター'!BY:BY,1/LARGE(INDEX(('3_入力シート【検査結果表】防火シャッター'!$BA$17:$BA$75={"×要是正（既存不適格以外）","△既存不適格"})/ROW('3_入力シート【検査結果表】防火シャッター'!$BY$17:$BY$75),0),ROW(A15)))),"")</f>
        <v/>
      </c>
      <c r="G60" s="2809"/>
      <c r="H60" s="2809"/>
      <c r="I60" s="1298" t="str" cm="1">
        <f t="array" ref="I60">IFERROR(_xlfn.SINGLE(INDEX('3_入力シート【検査結果表】防火シャッター'!EV:EV,1/LARGE(INDEX(('3_入力シート【検査結果表】防火シャッター'!$BA$17:$BA$75={"×要是正（既存不適格以外）","△既存不適格"})/ROW('3_入力シート【検査結果表】防火シャッター'!$EV$17:$EV$75),0),ROW(A15)))),"")</f>
        <v/>
      </c>
    </row>
    <row r="61" spans="1:9" ht="45" customHeight="1" thickBot="1" x14ac:dyDescent="0.45">
      <c r="A61" s="1308" t="str" cm="1">
        <f t="array" ref="A61">IFERROR(_xlfn.SINGLE(INDEX('3_入力シート【検査結果表】防火シャッター'!ER:ER,1/LARGE(INDEX(('3_入力シート【検査結果表】防火シャッター'!$BA$17:$BA$75={"×要是正（既存不適格以外）","△既存不適格"})/ROW('3_入力シート【検査結果表】防火シャッター'!$ER$17:$ER$75),0),ROW(A16)))),"")</f>
        <v/>
      </c>
      <c r="B61" s="2809" t="str" cm="1">
        <f t="array" ref="B61">IFERROR(_xlfn.SINGLE(INDEX('3_入力シート【検査結果表】防火シャッター'!EM:EM,1/LARGE(INDEX(('3_入力シート【検査結果表】防火シャッター'!$BA$17:$BA$75={"×要是正（既存不適格以外）","△既存不適格"})/ROW('3_入力シート【検査結果表】防火シャッター'!$EM$17:$EM$75),0),ROW(A16)))),"")</f>
        <v/>
      </c>
      <c r="C61" s="2809"/>
      <c r="D61" s="1455" t="str" cm="1">
        <f t="array" ref="D61">IFERROR(_xlfn.SINGLE(INDEX('3_入力シート【検査結果表】防火シャッター'!GW:GW,1/LARGE(INDEX(('3_入力シート【検査結果表】防火シャッター'!$BA$17:$BA$75={"×要是正（既存不適格以外）","△既存不適格"})/ROW('3_入力シート【検査結果表】防火シャッター'!$GW$17:$GW$75),0),ROW(A16)))),"")</f>
        <v/>
      </c>
      <c r="E61" s="1300"/>
      <c r="F61" s="2809" t="str" cm="1">
        <f t="array" ref="F61">IFERROR(_xlfn.SINGLE(INDEX('3_入力シート【検査結果表】防火シャッター'!BY:BY,1/LARGE(INDEX(('3_入力シート【検査結果表】防火シャッター'!$BA$17:$BA$75={"×要是正（既存不適格以外）","△既存不適格"})/ROW('3_入力シート【検査結果表】防火シャッター'!$BY$17:$BY$75),0),ROW(A16)))),"")</f>
        <v/>
      </c>
      <c r="G61" s="2809"/>
      <c r="H61" s="2809"/>
      <c r="I61" s="1298" t="str" cm="1">
        <f t="array" ref="I61">IFERROR(_xlfn.SINGLE(INDEX('3_入力シート【検査結果表】防火シャッター'!EV:EV,1/LARGE(INDEX(('3_入力シート【検査結果表】防火シャッター'!$BA$17:$BA$75={"×要是正（既存不適格以外）","△既存不適格"})/ROW('3_入力シート【検査結果表】防火シャッター'!$EV$17:$EV$75),0),ROW(A16)))),"")</f>
        <v/>
      </c>
    </row>
    <row r="62" spans="1:9" ht="45" customHeight="1" thickBot="1" x14ac:dyDescent="0.45">
      <c r="A62" s="1308" t="str" cm="1">
        <f t="array" ref="A62">IFERROR(_xlfn.SINGLE(INDEX('3_入力シート【検査結果表】防火シャッター'!ER:ER,1/LARGE(INDEX(('3_入力シート【検査結果表】防火シャッター'!$BA$17:$BA$75={"×要是正（既存不適格以外）","△既存不適格"})/ROW('3_入力シート【検査結果表】防火シャッター'!$ER$17:$ER$75),0),ROW(A17)))),"")</f>
        <v/>
      </c>
      <c r="B62" s="2809" t="str" cm="1">
        <f t="array" ref="B62">IFERROR(_xlfn.SINGLE(INDEX('3_入力シート【検査結果表】防火シャッター'!EM:EM,1/LARGE(INDEX(('3_入力シート【検査結果表】防火シャッター'!$BA$17:$BA$75={"×要是正（既存不適格以外）","△既存不適格"})/ROW('3_入力シート【検査結果表】防火シャッター'!$EM$17:$EM$75),0),ROW(A17)))),"")</f>
        <v/>
      </c>
      <c r="C62" s="2809"/>
      <c r="D62" s="1455" t="str" cm="1">
        <f t="array" ref="D62">IFERROR(_xlfn.SINGLE(INDEX('3_入力シート【検査結果表】防火シャッター'!GW:GW,1/LARGE(INDEX(('3_入力シート【検査結果表】防火シャッター'!$BA$17:$BA$75={"×要是正（既存不適格以外）","△既存不適格"})/ROW('3_入力シート【検査結果表】防火シャッター'!$GW$17:$GW$75),0),ROW(A17)))),"")</f>
        <v/>
      </c>
      <c r="E62" s="1300"/>
      <c r="F62" s="2809" t="str" cm="1">
        <f t="array" ref="F62">IFERROR(_xlfn.SINGLE(INDEX('3_入力シート【検査結果表】防火シャッター'!BY:BY,1/LARGE(INDEX(('3_入力シート【検査結果表】防火シャッター'!$BA$17:$BA$75={"×要是正（既存不適格以外）","△既存不適格"})/ROW('3_入力シート【検査結果表】防火シャッター'!$BY$17:$BY$75),0),ROW(A17)))),"")</f>
        <v/>
      </c>
      <c r="G62" s="2809"/>
      <c r="H62" s="2809"/>
      <c r="I62" s="1298" t="str" cm="1">
        <f t="array" ref="I62">IFERROR(_xlfn.SINGLE(INDEX('3_入力シート【検査結果表】防火シャッター'!EV:EV,1/LARGE(INDEX(('3_入力シート【検査結果表】防火シャッター'!$BA$17:$BA$75={"×要是正（既存不適格以外）","△既存不適格"})/ROW('3_入力シート【検査結果表】防火シャッター'!$EV$17:$EV$75),0),ROW(A17)))),"")</f>
        <v/>
      </c>
    </row>
    <row r="63" spans="1:9" ht="45" customHeight="1" thickBot="1" x14ac:dyDescent="0.45">
      <c r="A63" s="1308" t="str" cm="1">
        <f t="array" ref="A63">IFERROR(_xlfn.SINGLE(INDEX('3_入力シート【検査結果表】防火シャッター'!ER:ER,1/LARGE(INDEX(('3_入力シート【検査結果表】防火シャッター'!$BA$17:$BA$75={"×要是正（既存不適格以外）","△既存不適格"})/ROW('3_入力シート【検査結果表】防火シャッター'!$ER$17:$ER$75),0),ROW(A18)))),"")</f>
        <v/>
      </c>
      <c r="B63" s="2809" t="str" cm="1">
        <f t="array" ref="B63">IFERROR(_xlfn.SINGLE(INDEX('3_入力シート【検査結果表】防火シャッター'!EM:EM,1/LARGE(INDEX(('3_入力シート【検査結果表】防火シャッター'!$BA$17:$BA$75={"×要是正（既存不適格以外）","△既存不適格"})/ROW('3_入力シート【検査結果表】防火シャッター'!$EM$17:$EM$75),0),ROW(A18)))),"")</f>
        <v/>
      </c>
      <c r="C63" s="2809"/>
      <c r="D63" s="1455" t="str" cm="1">
        <f t="array" ref="D63">IFERROR(_xlfn.SINGLE(INDEX('3_入力シート【検査結果表】防火シャッター'!GW:GW,1/LARGE(INDEX(('3_入力シート【検査結果表】防火シャッター'!$BA$17:$BA$75={"×要是正（既存不適格以外）","△既存不適格"})/ROW('3_入力シート【検査結果表】防火シャッター'!$GW$17:$GW$75),0),ROW(A18)))),"")</f>
        <v/>
      </c>
      <c r="E63" s="1300"/>
      <c r="F63" s="2809" t="str" cm="1">
        <f t="array" ref="F63">IFERROR(_xlfn.SINGLE(INDEX('3_入力シート【検査結果表】防火シャッター'!BY:BY,1/LARGE(INDEX(('3_入力シート【検査結果表】防火シャッター'!$BA$17:$BA$75={"×要是正（既存不適格以外）","△既存不適格"})/ROW('3_入力シート【検査結果表】防火シャッター'!$BY$17:$BY$75),0),ROW(A18)))),"")</f>
        <v/>
      </c>
      <c r="G63" s="2809"/>
      <c r="H63" s="2809"/>
      <c r="I63" s="1298" t="str" cm="1">
        <f t="array" ref="I63">IFERROR(_xlfn.SINGLE(INDEX('3_入力シート【検査結果表】防火シャッター'!EV:EV,1/LARGE(INDEX(('3_入力シート【検査結果表】防火シャッター'!$BA$17:$BA$75={"×要是正（既存不適格以外）","△既存不適格"})/ROW('3_入力シート【検査結果表】防火シャッター'!$EV$17:$EV$75),0),ROW(A18)))),"")</f>
        <v/>
      </c>
    </row>
    <row r="64" spans="1:9" ht="45" customHeight="1" thickBot="1" x14ac:dyDescent="0.45">
      <c r="A64" s="1308" t="str" cm="1">
        <f t="array" ref="A64">IFERROR(_xlfn.SINGLE(INDEX('3_入力シート【検査結果表】防火シャッター'!ER:ER,1/LARGE(INDEX(('3_入力シート【検査結果表】防火シャッター'!$BA$17:$BA$75={"×要是正（既存不適格以外）","△既存不適格"})/ROW('3_入力シート【検査結果表】防火シャッター'!$ER$17:$ER$75),0),ROW(A19)))),"")</f>
        <v/>
      </c>
      <c r="B64" s="2809" t="str" cm="1">
        <f t="array" ref="B64">IFERROR(_xlfn.SINGLE(INDEX('3_入力シート【検査結果表】防火シャッター'!EM:EM,1/LARGE(INDEX(('3_入力シート【検査結果表】防火シャッター'!$BA$17:$BA$75={"×要是正（既存不適格以外）","△既存不適格"})/ROW('3_入力シート【検査結果表】防火シャッター'!$EM$17:$EM$75),0),ROW(A19)))),"")</f>
        <v/>
      </c>
      <c r="C64" s="2809"/>
      <c r="D64" s="1455" t="str" cm="1">
        <f t="array" ref="D64">IFERROR(_xlfn.SINGLE(INDEX('3_入力シート【検査結果表】防火シャッター'!GW:GW,1/LARGE(INDEX(('3_入力シート【検査結果表】防火シャッター'!$BA$17:$BA$75={"×要是正（既存不適格以外）","△既存不適格"})/ROW('3_入力シート【検査結果表】防火シャッター'!$GW$17:$GW$75),0),ROW(A19)))),"")</f>
        <v/>
      </c>
      <c r="E64" s="1300"/>
      <c r="F64" s="2809" t="str" cm="1">
        <f t="array" ref="F64">IFERROR(_xlfn.SINGLE(INDEX('3_入力シート【検査結果表】防火シャッター'!BY:BY,1/LARGE(INDEX(('3_入力シート【検査結果表】防火シャッター'!$BA$17:$BA$75={"×要是正（既存不適格以外）","△既存不適格"})/ROW('3_入力シート【検査結果表】防火シャッター'!$BY$17:$BY$75),0),ROW(A19)))),"")</f>
        <v/>
      </c>
      <c r="G64" s="2809"/>
      <c r="H64" s="2809"/>
      <c r="I64" s="1298" t="str" cm="1">
        <f t="array" ref="I64">IFERROR(_xlfn.SINGLE(INDEX('3_入力シート【検査結果表】防火シャッター'!EV:EV,1/LARGE(INDEX(('3_入力シート【検査結果表】防火シャッター'!$BA$17:$BA$75={"×要是正（既存不適格以外）","△既存不適格"})/ROW('3_入力シート【検査結果表】防火シャッター'!$EV$17:$EV$75),0),ROW(A19)))),"")</f>
        <v/>
      </c>
    </row>
    <row r="65" spans="1:9" ht="45" customHeight="1" thickBot="1" x14ac:dyDescent="0.45">
      <c r="A65" s="1308" t="str" cm="1">
        <f t="array" ref="A65">IFERROR(_xlfn.SINGLE(INDEX('3_入力シート【検査結果表】防火シャッター'!ER:ER,1/LARGE(INDEX(('3_入力シート【検査結果表】防火シャッター'!$BA$17:$BA$75={"×要是正（既存不適格以外）","△既存不適格"})/ROW('3_入力シート【検査結果表】防火シャッター'!$ER$17:$ER$75),0),ROW(A20)))),"")</f>
        <v/>
      </c>
      <c r="B65" s="2809" t="str" cm="1">
        <f t="array" ref="B65">IFERROR(_xlfn.SINGLE(INDEX('3_入力シート【検査結果表】防火シャッター'!EM:EM,1/LARGE(INDEX(('3_入力シート【検査結果表】防火シャッター'!$BA$17:$BA$75={"×要是正（既存不適格以外）","△既存不適格"})/ROW('3_入力シート【検査結果表】防火シャッター'!$EM$17:$EM$75),0),ROW(A20)))),"")</f>
        <v/>
      </c>
      <c r="C65" s="2809"/>
      <c r="D65" s="1446" t="str" cm="1">
        <f t="array" ref="D65">IFERROR(_xlfn.SINGLE(INDEX('3_入力シート【検査結果表】防火シャッター'!GW:GW,1/LARGE(INDEX(('3_入力シート【検査結果表】防火シャッター'!$BA$17:$BA$75={"×要是正（既存不適格以外）","△既存不適格"})/ROW('3_入力シート【検査結果表】防火シャッター'!$GW$17:$GW$75),0),ROW(A20)))),"")</f>
        <v/>
      </c>
      <c r="E65" s="1300"/>
      <c r="F65" s="2809" t="str" cm="1">
        <f t="array" ref="F65">IFERROR(_xlfn.SINGLE(INDEX('3_入力シート【検査結果表】防火シャッター'!BY:BY,1/LARGE(INDEX(('3_入力シート【検査結果表】防火シャッター'!$BA$17:$BA$75={"×要是正（既存不適格以外）","△既存不適格"})/ROW('3_入力シート【検査結果表】防火シャッター'!$BY$17:$BY$75),0),ROW(A20)))),"")</f>
        <v/>
      </c>
      <c r="G65" s="2809"/>
      <c r="H65" s="2809"/>
      <c r="I65" s="1298" t="str" cm="1">
        <f t="array" ref="I65">IFERROR(_xlfn.SINGLE(INDEX('3_入力シート【検査結果表】防火シャッター'!EV:EV,1/LARGE(INDEX(('3_入力シート【検査結果表】防火シャッター'!$BA$17:$BA$75={"×要是正（既存不適格以外）","△既存不適格"})/ROW('3_入力シート【検査結果表】防火シャッター'!$EV$17:$EV$75),0),ROW(A20)))),"")</f>
        <v/>
      </c>
    </row>
    <row r="66" spans="1:9" ht="5.0999999999999996" customHeight="1" x14ac:dyDescent="0.4">
      <c r="A66" s="1302"/>
      <c r="B66" s="2808"/>
      <c r="C66" s="2808"/>
      <c r="D66" s="2808"/>
      <c r="E66" s="2808"/>
      <c r="F66" s="2808"/>
      <c r="G66" s="2808"/>
      <c r="H66" s="2808"/>
      <c r="I66" s="2808"/>
    </row>
    <row r="67" spans="1:9" s="1309" customFormat="1" ht="5.0999999999999996" customHeight="1" x14ac:dyDescent="0.4">
      <c r="A67" s="1302"/>
      <c r="B67" s="2808"/>
      <c r="C67" s="2808"/>
      <c r="D67" s="2808"/>
      <c r="E67" s="2808"/>
      <c r="F67" s="2808"/>
      <c r="G67" s="2808"/>
      <c r="H67" s="2808"/>
      <c r="I67" s="2808"/>
    </row>
    <row r="68" spans="1:9" ht="5.0999999999999996" customHeight="1" x14ac:dyDescent="0.4">
      <c r="A68" s="1302"/>
      <c r="B68" s="2808"/>
      <c r="C68" s="2808"/>
      <c r="D68" s="2808"/>
      <c r="E68" s="2808"/>
      <c r="F68" s="2808"/>
      <c r="G68" s="2808"/>
      <c r="H68" s="2808"/>
      <c r="I68" s="2808"/>
    </row>
    <row r="69" spans="1:9" ht="5.0999999999999996" customHeight="1" x14ac:dyDescent="0.4">
      <c r="A69" s="1302"/>
      <c r="B69" s="2808"/>
      <c r="C69" s="2808"/>
      <c r="D69" s="2808"/>
      <c r="E69" s="2808"/>
      <c r="F69" s="2808"/>
      <c r="G69" s="2808"/>
      <c r="H69" s="2808"/>
      <c r="I69" s="2808"/>
    </row>
    <row r="70" spans="1:9" ht="5.0999999999999996" customHeight="1" x14ac:dyDescent="0.4">
      <c r="A70" s="1302"/>
      <c r="B70" s="2808"/>
      <c r="C70" s="2808"/>
      <c r="D70" s="2808"/>
      <c r="E70" s="2808"/>
      <c r="F70" s="2808"/>
      <c r="G70" s="2808"/>
      <c r="H70" s="2808"/>
      <c r="I70" s="2808"/>
    </row>
    <row r="71" spans="1:9" ht="22.5" customHeight="1" x14ac:dyDescent="0.4">
      <c r="A71" s="1302"/>
      <c r="B71" s="2808"/>
      <c r="C71" s="2808"/>
      <c r="D71" s="2808"/>
      <c r="E71" s="2808"/>
      <c r="F71" s="2808"/>
      <c r="G71" s="2808"/>
      <c r="H71" s="2808"/>
      <c r="I71" s="2808"/>
    </row>
    <row r="72" spans="1:9" ht="13.5" x14ac:dyDescent="0.4">
      <c r="A72" s="2808" t="s">
        <v>118</v>
      </c>
      <c r="B72" s="2888"/>
      <c r="C72" s="2888"/>
      <c r="D72" s="2888"/>
      <c r="E72" s="2888"/>
      <c r="F72" s="2888"/>
      <c r="G72" s="2888"/>
      <c r="H72" s="2888"/>
      <c r="I72" s="2888"/>
    </row>
    <row r="73" spans="1:9" x14ac:dyDescent="0.4">
      <c r="A73" s="1302" t="s">
        <v>117</v>
      </c>
      <c r="B73" s="2808" t="s">
        <v>116</v>
      </c>
      <c r="C73" s="2808"/>
      <c r="D73" s="2808"/>
      <c r="E73" s="2808"/>
      <c r="F73" s="2808"/>
      <c r="G73" s="2808"/>
      <c r="H73" s="2808"/>
      <c r="I73" s="2808"/>
    </row>
    <row r="74" spans="1:9" x14ac:dyDescent="0.4">
      <c r="A74" s="1302" t="s">
        <v>115</v>
      </c>
      <c r="B74" s="2808" t="s">
        <v>511</v>
      </c>
      <c r="C74" s="2808"/>
      <c r="D74" s="2808"/>
      <c r="E74" s="2808"/>
      <c r="F74" s="2808"/>
      <c r="G74" s="2808"/>
      <c r="H74" s="2808"/>
      <c r="I74" s="2808"/>
    </row>
    <row r="75" spans="1:9" ht="23.25" customHeight="1" x14ac:dyDescent="0.4">
      <c r="A75" s="1302" t="s">
        <v>114</v>
      </c>
      <c r="B75" s="2808" t="s">
        <v>3288</v>
      </c>
      <c r="C75" s="2808"/>
      <c r="D75" s="2808"/>
      <c r="E75" s="2808"/>
      <c r="F75" s="2808"/>
      <c r="G75" s="2808"/>
      <c r="H75" s="2808"/>
      <c r="I75" s="2808"/>
    </row>
    <row r="76" spans="1:9" x14ac:dyDescent="0.4">
      <c r="A76" s="1302" t="s">
        <v>113</v>
      </c>
      <c r="B76" s="2808" t="s">
        <v>3289</v>
      </c>
      <c r="C76" s="2808"/>
      <c r="D76" s="2808"/>
      <c r="E76" s="2808"/>
      <c r="F76" s="2808"/>
      <c r="G76" s="2808"/>
      <c r="H76" s="2808"/>
      <c r="I76" s="2808"/>
    </row>
    <row r="77" spans="1:9" x14ac:dyDescent="0.4">
      <c r="A77" s="1302" t="s">
        <v>112</v>
      </c>
      <c r="B77" s="2808" t="s">
        <v>510</v>
      </c>
      <c r="C77" s="2808"/>
      <c r="D77" s="2808"/>
      <c r="E77" s="2808"/>
      <c r="F77" s="2808"/>
      <c r="G77" s="2808"/>
      <c r="H77" s="2808"/>
      <c r="I77" s="2808"/>
    </row>
    <row r="78" spans="1:9" ht="21.75" customHeight="1" x14ac:dyDescent="0.4">
      <c r="A78" s="1302" t="s">
        <v>111</v>
      </c>
      <c r="B78" s="2808" t="s">
        <v>509</v>
      </c>
      <c r="C78" s="2808"/>
      <c r="D78" s="2808"/>
      <c r="E78" s="2808"/>
      <c r="F78" s="2808"/>
      <c r="G78" s="2808"/>
      <c r="H78" s="2808"/>
      <c r="I78" s="2808"/>
    </row>
    <row r="79" spans="1:9" x14ac:dyDescent="0.4">
      <c r="A79" s="1302" t="s">
        <v>110</v>
      </c>
      <c r="B79" s="2808" t="s">
        <v>508</v>
      </c>
      <c r="C79" s="2808"/>
      <c r="D79" s="2808"/>
      <c r="E79" s="2808"/>
      <c r="F79" s="2808"/>
      <c r="G79" s="2808"/>
      <c r="H79" s="2808"/>
      <c r="I79" s="2808"/>
    </row>
    <row r="80" spans="1:9" ht="21" customHeight="1" x14ac:dyDescent="0.4">
      <c r="A80" s="1302" t="s">
        <v>109</v>
      </c>
      <c r="B80" s="2808" t="s">
        <v>507</v>
      </c>
      <c r="C80" s="2808"/>
      <c r="D80" s="2808"/>
      <c r="E80" s="2808"/>
      <c r="F80" s="2808"/>
      <c r="G80" s="2808"/>
      <c r="H80" s="2808"/>
      <c r="I80" s="2808"/>
    </row>
    <row r="81" spans="1:9" ht="21.75" customHeight="1" x14ac:dyDescent="0.4">
      <c r="A81" s="1302" t="s">
        <v>108</v>
      </c>
      <c r="B81" s="2808" t="s">
        <v>3290</v>
      </c>
      <c r="C81" s="2808"/>
      <c r="D81" s="2808"/>
      <c r="E81" s="2808"/>
      <c r="F81" s="2808"/>
      <c r="G81" s="2808"/>
      <c r="H81" s="2808"/>
      <c r="I81" s="2808"/>
    </row>
    <row r="82" spans="1:9" x14ac:dyDescent="0.4">
      <c r="A82" s="1302" t="s">
        <v>107</v>
      </c>
      <c r="B82" s="2808" t="s">
        <v>619</v>
      </c>
      <c r="C82" s="2808"/>
      <c r="D82" s="2808"/>
      <c r="E82" s="2808"/>
      <c r="F82" s="2808"/>
      <c r="G82" s="2808"/>
      <c r="H82" s="2808"/>
      <c r="I82" s="2808"/>
    </row>
    <row r="83" spans="1:9" ht="33.75" customHeight="1" x14ac:dyDescent="0.4">
      <c r="A83" s="1302" t="s">
        <v>106</v>
      </c>
      <c r="B83" s="2808" t="s">
        <v>3291</v>
      </c>
      <c r="C83" s="2808"/>
      <c r="D83" s="2808"/>
      <c r="E83" s="2808"/>
      <c r="F83" s="2808"/>
      <c r="G83" s="2808"/>
      <c r="H83" s="2808"/>
      <c r="I83" s="2808"/>
    </row>
    <row r="84" spans="1:9" ht="54" customHeight="1" x14ac:dyDescent="0.4">
      <c r="A84" s="1302" t="s">
        <v>105</v>
      </c>
      <c r="B84" s="2808" t="s">
        <v>505</v>
      </c>
      <c r="C84" s="2808"/>
      <c r="D84" s="2808"/>
      <c r="E84" s="2808"/>
      <c r="F84" s="2808"/>
      <c r="G84" s="2808"/>
      <c r="H84" s="2808"/>
      <c r="I84" s="2808"/>
    </row>
    <row r="85" spans="1:9" ht="33" customHeight="1" x14ac:dyDescent="0.4">
      <c r="A85" s="1302" t="s">
        <v>104</v>
      </c>
      <c r="B85" s="2808" t="s">
        <v>618</v>
      </c>
      <c r="C85" s="2808"/>
      <c r="D85" s="2808"/>
      <c r="E85" s="2808"/>
      <c r="F85" s="2808"/>
      <c r="G85" s="2808"/>
      <c r="H85" s="2808"/>
      <c r="I85" s="2808"/>
    </row>
    <row r="86" spans="1:9" ht="21.75" customHeight="1" x14ac:dyDescent="0.4">
      <c r="A86" s="1302" t="s">
        <v>257</v>
      </c>
      <c r="B86" s="2808" t="s">
        <v>503</v>
      </c>
      <c r="C86" s="2808"/>
      <c r="D86" s="2808"/>
      <c r="E86" s="2808"/>
      <c r="F86" s="2808"/>
      <c r="G86" s="2808"/>
      <c r="H86" s="2808"/>
      <c r="I86" s="2808"/>
    </row>
  </sheetData>
  <sheetProtection algorithmName="SHA-512" hashValue="VIvlySnjA3gkBXn0LbYbCupWmeHh1WueHrZHLjXqYBkZ2LLNpXJBibRhkCkgIT6Ru9CB1L/Rry8e/0olXNZySQ==" saltValue="52CjSRrINveC7hUX/E6MaA==" spinCount="100000" sheet="1" objects="1" scenarios="1"/>
  <mergeCells count="94">
    <mergeCell ref="B54:C54"/>
    <mergeCell ref="B55:C55"/>
    <mergeCell ref="B56:C56"/>
    <mergeCell ref="B57:C57"/>
    <mergeCell ref="B58:C58"/>
    <mergeCell ref="F54:H54"/>
    <mergeCell ref="F55:H55"/>
    <mergeCell ref="F56:H56"/>
    <mergeCell ref="F57:H57"/>
    <mergeCell ref="F58:H58"/>
    <mergeCell ref="B51:C51"/>
    <mergeCell ref="F51:H51"/>
    <mergeCell ref="B52:C52"/>
    <mergeCell ref="F52:H52"/>
    <mergeCell ref="B53:C53"/>
    <mergeCell ref="F53:H53"/>
    <mergeCell ref="B82:I82"/>
    <mergeCell ref="B83:I83"/>
    <mergeCell ref="B84:I84"/>
    <mergeCell ref="B85:I85"/>
    <mergeCell ref="B86:I86"/>
    <mergeCell ref="B77:I77"/>
    <mergeCell ref="B78:I78"/>
    <mergeCell ref="B79:I79"/>
    <mergeCell ref="B80:I80"/>
    <mergeCell ref="B81:I81"/>
    <mergeCell ref="A72:I72"/>
    <mergeCell ref="B73:I73"/>
    <mergeCell ref="B74:I74"/>
    <mergeCell ref="B75:I75"/>
    <mergeCell ref="B76:I76"/>
    <mergeCell ref="A10:A12"/>
    <mergeCell ref="B10:C12"/>
    <mergeCell ref="K1:L1"/>
    <mergeCell ref="B46:C46"/>
    <mergeCell ref="B47:C47"/>
    <mergeCell ref="D10:D12"/>
    <mergeCell ref="E10:E11"/>
    <mergeCell ref="F10:H10"/>
    <mergeCell ref="I10:I12"/>
    <mergeCell ref="F11:F12"/>
    <mergeCell ref="B13:B26"/>
    <mergeCell ref="C14:C17"/>
    <mergeCell ref="C18:C19"/>
    <mergeCell ref="C22:C26"/>
    <mergeCell ref="B27:B37"/>
    <mergeCell ref="C27:C28"/>
    <mergeCell ref="A2:I2"/>
    <mergeCell ref="A3:I3"/>
    <mergeCell ref="A5:B8"/>
    <mergeCell ref="D5:G5"/>
    <mergeCell ref="H5:I5"/>
    <mergeCell ref="D6:G6"/>
    <mergeCell ref="H6:I6"/>
    <mergeCell ref="C7:C8"/>
    <mergeCell ref="D7:G7"/>
    <mergeCell ref="H7:I7"/>
    <mergeCell ref="D8:G8"/>
    <mergeCell ref="H8:I8"/>
    <mergeCell ref="C30:C33"/>
    <mergeCell ref="C34:C35"/>
    <mergeCell ref="F47:H47"/>
    <mergeCell ref="F48:H48"/>
    <mergeCell ref="F49:H49"/>
    <mergeCell ref="B38:C39"/>
    <mergeCell ref="B48:C48"/>
    <mergeCell ref="B49:C49"/>
    <mergeCell ref="F50:H50"/>
    <mergeCell ref="A40:I40"/>
    <mergeCell ref="A44:D44"/>
    <mergeCell ref="B45:C45"/>
    <mergeCell ref="E45:H45"/>
    <mergeCell ref="F46:H46"/>
    <mergeCell ref="B50:C50"/>
    <mergeCell ref="B71:I71"/>
    <mergeCell ref="B66:I66"/>
    <mergeCell ref="B67:I67"/>
    <mergeCell ref="B68:I68"/>
    <mergeCell ref="B69:I69"/>
    <mergeCell ref="B70:I70"/>
    <mergeCell ref="F61:H61"/>
    <mergeCell ref="B64:C64"/>
    <mergeCell ref="F64:H64"/>
    <mergeCell ref="F59:H59"/>
    <mergeCell ref="F65:H65"/>
    <mergeCell ref="B59:C59"/>
    <mergeCell ref="B65:C65"/>
    <mergeCell ref="B63:C63"/>
    <mergeCell ref="F63:H63"/>
    <mergeCell ref="B62:C62"/>
    <mergeCell ref="F62:H62"/>
    <mergeCell ref="B60:C60"/>
    <mergeCell ref="F60:H60"/>
    <mergeCell ref="B61:C61"/>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51"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L77"/>
  <sheetViews>
    <sheetView showGridLines="0" view="pageBreakPreview" zoomScaleNormal="100" zoomScaleSheetLayoutView="100" workbookViewId="0">
      <pane ySplit="1" topLeftCell="A2" activePane="bottomLeft" state="frozen"/>
      <selection pane="bottomLeft"/>
    </sheetView>
  </sheetViews>
  <sheetFormatPr defaultRowHeight="10.5" x14ac:dyDescent="0.4"/>
  <cols>
    <col min="1" max="1" width="4.125" style="1260" customWidth="1"/>
    <col min="2" max="2" width="10" style="1260" customWidth="1"/>
    <col min="3" max="3" width="15.625" style="1260" customWidth="1"/>
    <col min="4" max="4" width="34.75" style="1260" customWidth="1"/>
    <col min="5" max="5" width="9" style="1260" hidden="1" customWidth="1"/>
    <col min="6" max="7" width="6" style="1260" customWidth="1"/>
    <col min="8" max="9" width="6.625" style="1260" customWidth="1"/>
    <col min="10" max="10" width="8" style="1260" customWidth="1"/>
    <col min="11" max="256" width="9" style="1260"/>
    <col min="257" max="257" width="4.125" style="1260" customWidth="1"/>
    <col min="258" max="258" width="10" style="1260" customWidth="1"/>
    <col min="259" max="259" width="15.625" style="1260" customWidth="1"/>
    <col min="260" max="260" width="34.7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4.7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4.7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4.7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4.7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4.7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4.7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4.7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4.7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4.7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4.7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4.7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4.7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4.7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4.7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4.7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4.7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4.7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4.7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4.7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4.7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4.7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4.7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4.7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4.7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4.7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4.7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4.7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4.7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4.7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4.7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4.7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4.7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4.7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4.7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4.7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4.7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4.7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4.7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4.7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4.7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4.7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4.7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4.7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4.7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4.7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4.7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4.7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4.7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4.7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4.7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4.7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4.7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4.7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4.7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4.7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4.7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4.7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4.7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4.7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4.7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4.7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4.7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2" customHeight="1" x14ac:dyDescent="0.4">
      <c r="A1" s="1259" t="s">
        <v>591</v>
      </c>
      <c r="G1" s="1261" t="str">
        <f>'＜入力不要＞報告書'!$AR$2</f>
        <v>Kyoto City(R7.7)　Ver120</v>
      </c>
      <c r="H1" s="1262" t="str">
        <f>'＜入力不要＞報告書'!$AL$3 &amp; '＜入力不要＞報告書'!$AM$3</f>
        <v/>
      </c>
      <c r="I1" s="1263" t="str">
        <f>'＜入力不要＞報告書'!$AN$3</f>
        <v/>
      </c>
      <c r="K1" s="2850" t="str">
        <f>HYPERLINK("#目次!$F$26:$F$39","目次、シート一覧へ")</f>
        <v>目次、シート一覧へ</v>
      </c>
      <c r="L1" s="2850"/>
    </row>
    <row r="2" spans="1:12" ht="13.5" x14ac:dyDescent="0.4">
      <c r="A2" s="2851" t="s">
        <v>565</v>
      </c>
      <c r="B2" s="2851"/>
      <c r="C2" s="2851"/>
      <c r="D2" s="2851"/>
      <c r="E2" s="2851"/>
      <c r="F2" s="2851"/>
      <c r="G2" s="2851"/>
      <c r="H2" s="2851"/>
      <c r="I2" s="2851"/>
    </row>
    <row r="3" spans="1:12" ht="13.5" customHeight="1" x14ac:dyDescent="0.15">
      <c r="A3" s="2879" t="s">
        <v>590</v>
      </c>
      <c r="B3" s="2879"/>
      <c r="C3" s="2879"/>
      <c r="D3" s="2879"/>
      <c r="E3" s="2879"/>
      <c r="F3" s="2879"/>
      <c r="G3" s="2879"/>
      <c r="H3" s="2879"/>
      <c r="I3" s="2879"/>
    </row>
    <row r="4" spans="1:12" ht="12.75" thickBot="1" x14ac:dyDescent="0.45">
      <c r="A4" s="1264"/>
    </row>
    <row r="5" spans="1:12" ht="11.25" customHeight="1" x14ac:dyDescent="0.4">
      <c r="A5" s="2853" t="s">
        <v>563</v>
      </c>
      <c r="B5" s="2854"/>
      <c r="C5" s="1267"/>
      <c r="D5" s="2859" t="s">
        <v>562</v>
      </c>
      <c r="E5" s="2860"/>
      <c r="F5" s="2860"/>
      <c r="G5" s="2861"/>
      <c r="H5" s="2822" t="s">
        <v>561</v>
      </c>
      <c r="I5" s="2862"/>
    </row>
    <row r="6" spans="1:12" ht="11.25" customHeight="1" x14ac:dyDescent="0.4">
      <c r="A6" s="2855"/>
      <c r="B6" s="2856"/>
      <c r="C6" s="1268" t="s">
        <v>560</v>
      </c>
      <c r="D6" s="2907">
        <f>'1_入力シート【基本情報】'!$AB$81</f>
        <v>0</v>
      </c>
      <c r="E6" s="2908"/>
      <c r="F6" s="2908"/>
      <c r="G6" s="2909"/>
      <c r="H6" s="2812">
        <v>1</v>
      </c>
      <c r="I6" s="2910"/>
    </row>
    <row r="7" spans="1:12" ht="11.25" customHeight="1" x14ac:dyDescent="0.4">
      <c r="A7" s="2855"/>
      <c r="B7" s="2856"/>
      <c r="C7" s="2867" t="s">
        <v>559</v>
      </c>
      <c r="D7" s="2907">
        <f>'1_入力シート【基本情報】'!$AB$95</f>
        <v>0</v>
      </c>
      <c r="E7" s="2908"/>
      <c r="F7" s="2908"/>
      <c r="G7" s="2909"/>
      <c r="H7" s="2812">
        <v>2</v>
      </c>
      <c r="I7" s="2910"/>
    </row>
    <row r="8" spans="1:12" ht="11.25" customHeight="1" thickBot="1" x14ac:dyDescent="0.45">
      <c r="A8" s="2857"/>
      <c r="B8" s="2858"/>
      <c r="C8" s="2911"/>
      <c r="D8" s="2912">
        <f>'1_入力シート【基本情報】'!$AB$109</f>
        <v>0</v>
      </c>
      <c r="E8" s="2913"/>
      <c r="F8" s="2913"/>
      <c r="G8" s="2914"/>
      <c r="H8" s="2872">
        <v>3</v>
      </c>
      <c r="I8" s="2915"/>
    </row>
    <row r="9" spans="1:12" ht="11.25" thickBot="1" x14ac:dyDescent="0.45">
      <c r="A9" s="1269"/>
      <c r="B9" s="1269"/>
      <c r="C9" s="1269"/>
      <c r="D9" s="1269"/>
      <c r="E9" s="1269"/>
      <c r="F9" s="1269"/>
      <c r="G9" s="1269"/>
      <c r="H9" s="1269"/>
      <c r="I9" s="1269"/>
    </row>
    <row r="10" spans="1:12" ht="12" customHeight="1" x14ac:dyDescent="0.4">
      <c r="A10" s="2837" t="s">
        <v>150</v>
      </c>
      <c r="B10" s="2840" t="s">
        <v>558</v>
      </c>
      <c r="C10" s="2841"/>
      <c r="D10" s="2846" t="s">
        <v>557</v>
      </c>
      <c r="E10" s="2848" t="s">
        <v>556</v>
      </c>
      <c r="F10" s="2822" t="s">
        <v>555</v>
      </c>
      <c r="G10" s="2823"/>
      <c r="H10" s="2899"/>
      <c r="I10" s="2825" t="s">
        <v>554</v>
      </c>
      <c r="J10" s="1270"/>
      <c r="K10" s="1270"/>
    </row>
    <row r="11" spans="1:12" ht="11.25" customHeight="1" x14ac:dyDescent="0.4">
      <c r="A11" s="2838"/>
      <c r="B11" s="2842"/>
      <c r="C11" s="2843"/>
      <c r="D11" s="2828"/>
      <c r="E11" s="2906"/>
      <c r="F11" s="2828" t="s">
        <v>553</v>
      </c>
      <c r="G11" s="1351" t="s">
        <v>552</v>
      </c>
      <c r="H11" s="1271"/>
      <c r="I11" s="2826"/>
      <c r="J11" s="1270"/>
      <c r="K11" s="1270"/>
    </row>
    <row r="12" spans="1:12" ht="21" customHeight="1" thickBot="1" x14ac:dyDescent="0.45">
      <c r="A12" s="2905"/>
      <c r="B12" s="2844"/>
      <c r="C12" s="2845"/>
      <c r="D12" s="2847"/>
      <c r="E12" s="1355"/>
      <c r="F12" s="2901"/>
      <c r="G12" s="1349"/>
      <c r="H12" s="1272" t="s">
        <v>551</v>
      </c>
      <c r="I12" s="2900"/>
      <c r="J12" s="1270"/>
      <c r="K12" s="1270"/>
    </row>
    <row r="13" spans="1:12" ht="21.75" customHeight="1" x14ac:dyDescent="0.4">
      <c r="A13" s="1453" t="s">
        <v>550</v>
      </c>
      <c r="B13" s="2884" t="s">
        <v>589</v>
      </c>
      <c r="C13" s="1274" t="s">
        <v>588</v>
      </c>
      <c r="D13" s="1274" t="s">
        <v>3278</v>
      </c>
      <c r="E13" s="1268"/>
      <c r="F13" s="1275" t="str">
        <f>'4_入力シート【検査結果表】 耐火クロススクリーン'!GJ17</f>
        <v/>
      </c>
      <c r="G13" s="1310" t="str">
        <f>'4_入力シート【検査結果表】 耐火クロススクリーン'!GK17</f>
        <v/>
      </c>
      <c r="H13" s="1310" t="str">
        <f>'4_入力シート【検査結果表】 耐火クロススクリーン'!GL17</f>
        <v/>
      </c>
      <c r="I13" s="1286">
        <f>'4_入力シート【検査結果表】 耐火クロススクリーン'!GM17</f>
        <v>0</v>
      </c>
    </row>
    <row r="14" spans="1:12" x14ac:dyDescent="0.4">
      <c r="A14" s="1453" t="s">
        <v>549</v>
      </c>
      <c r="B14" s="2885"/>
      <c r="C14" s="1276" t="s">
        <v>587</v>
      </c>
      <c r="D14" s="1276" t="s">
        <v>586</v>
      </c>
      <c r="E14" s="1268"/>
      <c r="F14" s="1275" t="str">
        <f>'4_入力シート【検査結果表】 耐火クロススクリーン'!GJ18</f>
        <v/>
      </c>
      <c r="G14" s="1285" t="str">
        <f>'4_入力シート【検査結果表】 耐火クロススクリーン'!GK18</f>
        <v/>
      </c>
      <c r="H14" s="1285" t="str">
        <f>'4_入力シート【検査結果表】 耐火クロススクリーン'!GL18</f>
        <v/>
      </c>
      <c r="I14" s="1286">
        <f>'4_入力シート【検査結果表】 耐火クロススクリーン'!GM18</f>
        <v>0</v>
      </c>
    </row>
    <row r="15" spans="1:12" ht="10.5" customHeight="1" x14ac:dyDescent="0.4">
      <c r="A15" s="1453" t="s">
        <v>547</v>
      </c>
      <c r="B15" s="2885"/>
      <c r="C15" s="2821" t="s">
        <v>585</v>
      </c>
      <c r="D15" s="1276" t="s">
        <v>584</v>
      </c>
      <c r="E15" s="1268"/>
      <c r="F15" s="1275" t="str">
        <f>'4_入力シート【検査結果表】 耐火クロススクリーン'!GJ19</f>
        <v/>
      </c>
      <c r="G15" s="1285" t="str">
        <f>'4_入力シート【検査結果表】 耐火クロススクリーン'!GK19</f>
        <v/>
      </c>
      <c r="H15" s="1285" t="str">
        <f>'4_入力シート【検査結果表】 耐火クロススクリーン'!GL19</f>
        <v/>
      </c>
      <c r="I15" s="1286">
        <f>'4_入力シート【検査結果表】 耐火クロススクリーン'!GM19</f>
        <v>0</v>
      </c>
    </row>
    <row r="16" spans="1:12" ht="12" customHeight="1" x14ac:dyDescent="0.4">
      <c r="A16" s="1453" t="s">
        <v>545</v>
      </c>
      <c r="B16" s="2885"/>
      <c r="C16" s="2821"/>
      <c r="D16" s="1276" t="s">
        <v>583</v>
      </c>
      <c r="E16" s="1268"/>
      <c r="F16" s="1275" t="str">
        <f>'4_入力シート【検査結果表】 耐火クロススクリーン'!GJ20</f>
        <v/>
      </c>
      <c r="G16" s="1285" t="str">
        <f>'4_入力シート【検査結果表】 耐火クロススクリーン'!GK20</f>
        <v/>
      </c>
      <c r="H16" s="1285" t="str">
        <f>'4_入力シート【検査結果表】 耐火クロススクリーン'!GL20</f>
        <v/>
      </c>
      <c r="I16" s="1286">
        <f>'4_入力シート【検査結果表】 耐火クロススクリーン'!GM20</f>
        <v>0</v>
      </c>
    </row>
    <row r="17" spans="1:9" ht="12" customHeight="1" x14ac:dyDescent="0.4">
      <c r="A17" s="1453" t="s">
        <v>543</v>
      </c>
      <c r="B17" s="2885"/>
      <c r="C17" s="1276" t="s">
        <v>582</v>
      </c>
      <c r="D17" s="1277" t="s">
        <v>525</v>
      </c>
      <c r="E17" s="1268"/>
      <c r="F17" s="1275" t="str">
        <f>'4_入力シート【検査結果表】 耐火クロススクリーン'!GJ21</f>
        <v/>
      </c>
      <c r="G17" s="1285" t="str">
        <f>'4_入力シート【検査結果表】 耐火クロススクリーン'!GK21</f>
        <v/>
      </c>
      <c r="H17" s="1285" t="str">
        <f>'4_入力シート【検査結果表】 耐火クロススクリーン'!GL21</f>
        <v/>
      </c>
      <c r="I17" s="1286">
        <f>'4_入力シート【検査結果表】 耐火クロススクリーン'!GM21</f>
        <v>0</v>
      </c>
    </row>
    <row r="18" spans="1:9" ht="22.5" customHeight="1" x14ac:dyDescent="0.4">
      <c r="A18" s="1453" t="s">
        <v>539</v>
      </c>
      <c r="B18" s="2885"/>
      <c r="C18" s="1276" t="s">
        <v>581</v>
      </c>
      <c r="D18" s="1276" t="s">
        <v>525</v>
      </c>
      <c r="E18" s="1268"/>
      <c r="F18" s="1275" t="str">
        <f>'4_入力シート【検査結果表】 耐火クロススクリーン'!GJ22</f>
        <v/>
      </c>
      <c r="G18" s="1285" t="str">
        <f>'4_入力シート【検査結果表】 耐火クロススクリーン'!GK22</f>
        <v/>
      </c>
      <c r="H18" s="1285" t="str">
        <f>'4_入力シート【検査結果表】 耐火クロススクリーン'!GL22</f>
        <v/>
      </c>
      <c r="I18" s="1286">
        <f>'4_入力シート【検査結果表】 耐火クロススクリーン'!GM22</f>
        <v>0</v>
      </c>
    </row>
    <row r="19" spans="1:9" ht="10.5" customHeight="1" x14ac:dyDescent="0.4">
      <c r="A19" s="1453" t="s">
        <v>537</v>
      </c>
      <c r="B19" s="2885"/>
      <c r="C19" s="2821" t="s">
        <v>3279</v>
      </c>
      <c r="D19" s="1277" t="s">
        <v>580</v>
      </c>
      <c r="E19" s="1268"/>
      <c r="F19" s="1275" t="str">
        <f>'4_入力シート【検査結果表】 耐火クロススクリーン'!GJ23</f>
        <v/>
      </c>
      <c r="G19" s="1285" t="str">
        <f>'4_入力シート【検査結果表】 耐火クロススクリーン'!GK23</f>
        <v/>
      </c>
      <c r="H19" s="1285" t="str">
        <f>'4_入力シート【検査結果表】 耐火クロススクリーン'!GL23</f>
        <v/>
      </c>
      <c r="I19" s="1286">
        <f>'4_入力シート【検査結果表】 耐火クロススクリーン'!GM23</f>
        <v>0</v>
      </c>
    </row>
    <row r="20" spans="1:9" ht="12" customHeight="1" x14ac:dyDescent="0.4">
      <c r="A20" s="1453" t="s">
        <v>535</v>
      </c>
      <c r="B20" s="2885"/>
      <c r="C20" s="2821"/>
      <c r="D20" s="1277" t="s">
        <v>579</v>
      </c>
      <c r="E20" s="1268"/>
      <c r="F20" s="1275" t="str">
        <f>'4_入力シート【検査結果表】 耐火クロススクリーン'!GJ24</f>
        <v/>
      </c>
      <c r="G20" s="1285" t="str">
        <f>'4_入力シート【検査結果表】 耐火クロススクリーン'!GK24</f>
        <v/>
      </c>
      <c r="H20" s="1285" t="str">
        <f>'4_入力シート【検査結果表】 耐火クロススクリーン'!GL24</f>
        <v/>
      </c>
      <c r="I20" s="1286">
        <f>'4_入力シート【検査結果表】 耐火クロススクリーン'!GM24</f>
        <v>0</v>
      </c>
    </row>
    <row r="21" spans="1:9" ht="10.5" customHeight="1" x14ac:dyDescent="0.4">
      <c r="A21" s="1453" t="s">
        <v>533</v>
      </c>
      <c r="B21" s="2885"/>
      <c r="C21" s="2821"/>
      <c r="D21" s="1277" t="s">
        <v>578</v>
      </c>
      <c r="E21" s="1268"/>
      <c r="F21" s="1275" t="str">
        <f>'4_入力シート【検査結果表】 耐火クロススクリーン'!GJ25</f>
        <v/>
      </c>
      <c r="G21" s="1285" t="str">
        <f>'4_入力シート【検査結果表】 耐火クロススクリーン'!GK25</f>
        <v/>
      </c>
      <c r="H21" s="1285" t="str">
        <f>'4_入力シート【検査結果表】 耐火クロススクリーン'!GL25</f>
        <v/>
      </c>
      <c r="I21" s="1286">
        <f>'4_入力シート【検査結果表】 耐火クロススクリーン'!GM25</f>
        <v>0</v>
      </c>
    </row>
    <row r="22" spans="1:9" ht="12" customHeight="1" x14ac:dyDescent="0.4">
      <c r="A22" s="1453" t="s">
        <v>531</v>
      </c>
      <c r="B22" s="2885"/>
      <c r="C22" s="2821"/>
      <c r="D22" s="1276" t="s">
        <v>577</v>
      </c>
      <c r="E22" s="1268"/>
      <c r="F22" s="1275" t="str">
        <f>'4_入力シート【検査結果表】 耐火クロススクリーン'!GJ26</f>
        <v/>
      </c>
      <c r="G22" s="1285" t="str">
        <f>'4_入力シート【検査結果表】 耐火クロススクリーン'!GK26</f>
        <v/>
      </c>
      <c r="H22" s="1285" t="str">
        <f>'4_入力シート【検査結果表】 耐火クロススクリーン'!GL26</f>
        <v/>
      </c>
      <c r="I22" s="1286">
        <f>'4_入力シート【検査結果表】 耐火クロススクリーン'!GM26</f>
        <v>0</v>
      </c>
    </row>
    <row r="23" spans="1:9" ht="10.5" customHeight="1" x14ac:dyDescent="0.4">
      <c r="A23" s="1453" t="s">
        <v>529</v>
      </c>
      <c r="B23" s="2885"/>
      <c r="C23" s="2821"/>
      <c r="D23" s="1276" t="s">
        <v>544</v>
      </c>
      <c r="E23" s="1268"/>
      <c r="F23" s="1275" t="str">
        <f>'4_入力シート【検査結果表】 耐火クロススクリーン'!GJ27</f>
        <v/>
      </c>
      <c r="G23" s="1285" t="str">
        <f>'4_入力シート【検査結果表】 耐火クロススクリーン'!GK27</f>
        <v/>
      </c>
      <c r="H23" s="1285" t="str">
        <f>'4_入力シート【検査結果表】 耐火クロススクリーン'!GL27</f>
        <v/>
      </c>
      <c r="I23" s="1286">
        <f>'4_入力シート【検査結果表】 耐火クロススクリーン'!GM27</f>
        <v>0</v>
      </c>
    </row>
    <row r="24" spans="1:9" ht="12" customHeight="1" x14ac:dyDescent="0.4">
      <c r="A24" s="1453" t="s">
        <v>527</v>
      </c>
      <c r="B24" s="2821" t="s">
        <v>542</v>
      </c>
      <c r="C24" s="2821" t="s">
        <v>576</v>
      </c>
      <c r="D24" s="1276" t="s">
        <v>540</v>
      </c>
      <c r="E24" s="1268"/>
      <c r="F24" s="1275" t="str">
        <f>'4_入力シート【検査結果表】 耐火クロススクリーン'!GJ28</f>
        <v/>
      </c>
      <c r="G24" s="1285" t="str">
        <f>'4_入力シート【検査結果表】 耐火クロススクリーン'!GK28</f>
        <v/>
      </c>
      <c r="H24" s="1285" t="str">
        <f>'4_入力シート【検査結果表】 耐火クロススクリーン'!GL28</f>
        <v/>
      </c>
      <c r="I24" s="1286">
        <f>'4_入力シート【検査結果表】 耐火クロススクリーン'!GM28</f>
        <v>0</v>
      </c>
    </row>
    <row r="25" spans="1:9" ht="10.5" customHeight="1" x14ac:dyDescent="0.4">
      <c r="A25" s="1453" t="s">
        <v>524</v>
      </c>
      <c r="B25" s="2821"/>
      <c r="C25" s="2821"/>
      <c r="D25" s="1276" t="s">
        <v>538</v>
      </c>
      <c r="E25" s="1268"/>
      <c r="F25" s="1275" t="str">
        <f>'4_入力シート【検査結果表】 耐火クロススクリーン'!GJ29</f>
        <v/>
      </c>
      <c r="G25" s="1285" t="str">
        <f>'4_入力シート【検査結果表】 耐火クロススクリーン'!GK29</f>
        <v/>
      </c>
      <c r="H25" s="1285" t="str">
        <f>'4_入力シート【検査結果表】 耐火クロススクリーン'!GL29</f>
        <v/>
      </c>
      <c r="I25" s="1286">
        <f>'4_入力シート【検査結果表】 耐火クロススクリーン'!GM29</f>
        <v>0</v>
      </c>
    </row>
    <row r="26" spans="1:9" ht="12" customHeight="1" x14ac:dyDescent="0.4">
      <c r="A26" s="1453" t="s">
        <v>523</v>
      </c>
      <c r="B26" s="2821"/>
      <c r="C26" s="2821" t="s">
        <v>534</v>
      </c>
      <c r="D26" s="1276" t="s">
        <v>219</v>
      </c>
      <c r="E26" s="1268"/>
      <c r="F26" s="1275" t="str">
        <f>'4_入力シート【検査結果表】 耐火クロススクリーン'!GJ30</f>
        <v/>
      </c>
      <c r="G26" s="1285" t="str">
        <f>'4_入力シート【検査結果表】 耐火クロススクリーン'!GK30</f>
        <v/>
      </c>
      <c r="H26" s="1285" t="str">
        <f>'4_入力シート【検査結果表】 耐火クロススクリーン'!GL30</f>
        <v/>
      </c>
      <c r="I26" s="1286">
        <f>'4_入力シート【検査結果表】 耐火クロススクリーン'!GM30</f>
        <v>0</v>
      </c>
    </row>
    <row r="27" spans="1:9" ht="12" customHeight="1" x14ac:dyDescent="0.4">
      <c r="A27" s="1453" t="s">
        <v>521</v>
      </c>
      <c r="B27" s="2821"/>
      <c r="C27" s="2821"/>
      <c r="D27" s="1276" t="s">
        <v>532</v>
      </c>
      <c r="E27" s="1268"/>
      <c r="F27" s="1275" t="str">
        <f>'4_入力シート【検査結果表】 耐火クロススクリーン'!GJ31</f>
        <v/>
      </c>
      <c r="G27" s="1285" t="str">
        <f>'4_入力シート【検査結果表】 耐火クロススクリーン'!GK31</f>
        <v/>
      </c>
      <c r="H27" s="1285" t="str">
        <f>'4_入力シート【検査結果表】 耐火クロススクリーン'!GL31</f>
        <v/>
      </c>
      <c r="I27" s="1286">
        <f>'4_入力シート【検査結果表】 耐火クロススクリーン'!GM31</f>
        <v>0</v>
      </c>
    </row>
    <row r="28" spans="1:9" ht="12" customHeight="1" x14ac:dyDescent="0.4">
      <c r="A28" s="1453" t="s">
        <v>519</v>
      </c>
      <c r="B28" s="2821"/>
      <c r="C28" s="2821"/>
      <c r="D28" s="1276" t="s">
        <v>530</v>
      </c>
      <c r="E28" s="1268"/>
      <c r="F28" s="1275" t="str">
        <f>'4_入力シート【検査結果表】 耐火クロススクリーン'!GJ32</f>
        <v/>
      </c>
      <c r="G28" s="1285" t="str">
        <f>'4_入力シート【検査結果表】 耐火クロススクリーン'!GK32</f>
        <v/>
      </c>
      <c r="H28" s="1285" t="str">
        <f>'4_入力シート【検査結果表】 耐火クロススクリーン'!GL32</f>
        <v/>
      </c>
      <c r="I28" s="1286">
        <f>'4_入力シート【検査結果表】 耐火クロススクリーン'!GM32</f>
        <v>0</v>
      </c>
    </row>
    <row r="29" spans="1:9" ht="12" customHeight="1" x14ac:dyDescent="0.4">
      <c r="A29" s="1453" t="s">
        <v>517</v>
      </c>
      <c r="B29" s="2821"/>
      <c r="C29" s="2821"/>
      <c r="D29" s="1276" t="s">
        <v>528</v>
      </c>
      <c r="E29" s="1268"/>
      <c r="F29" s="1275" t="str">
        <f>'4_入力シート【検査結果表】 耐火クロススクリーン'!GJ33</f>
        <v/>
      </c>
      <c r="G29" s="1285" t="str">
        <f>'4_入力シート【検査結果表】 耐火クロススクリーン'!GK33</f>
        <v/>
      </c>
      <c r="H29" s="1285" t="str">
        <f>'4_入力シート【検査結果表】 耐火クロススクリーン'!GL33</f>
        <v/>
      </c>
      <c r="I29" s="1286">
        <f>'4_入力シート【検査結果表】 耐火クロススクリーン'!GM33</f>
        <v>0</v>
      </c>
    </row>
    <row r="30" spans="1:9" ht="12" customHeight="1" x14ac:dyDescent="0.4">
      <c r="A30" s="1453" t="s">
        <v>575</v>
      </c>
      <c r="B30" s="2821"/>
      <c r="C30" s="2821" t="s">
        <v>526</v>
      </c>
      <c r="D30" s="1276" t="s">
        <v>525</v>
      </c>
      <c r="E30" s="1268"/>
      <c r="F30" s="1275" t="str">
        <f>'4_入力シート【検査結果表】 耐火クロススクリーン'!GJ34</f>
        <v/>
      </c>
      <c r="G30" s="1285" t="str">
        <f>'4_入力シート【検査結果表】 耐火クロススクリーン'!GK34</f>
        <v/>
      </c>
      <c r="H30" s="1285" t="str">
        <f>'4_入力シート【検査結果表】 耐火クロススクリーン'!GL34</f>
        <v/>
      </c>
      <c r="I30" s="1286">
        <f>'4_入力シート【検査結果表】 耐火クロススクリーン'!GM34</f>
        <v>0</v>
      </c>
    </row>
    <row r="31" spans="1:9" ht="12" customHeight="1" x14ac:dyDescent="0.4">
      <c r="A31" s="1453" t="s">
        <v>574</v>
      </c>
      <c r="B31" s="2821"/>
      <c r="C31" s="2821"/>
      <c r="D31" s="1276" t="s">
        <v>214</v>
      </c>
      <c r="E31" s="1268"/>
      <c r="F31" s="1275" t="str">
        <f>'4_入力シート【検査結果表】 耐火クロススクリーン'!GJ35</f>
        <v/>
      </c>
      <c r="G31" s="1285" t="str">
        <f>'4_入力シート【検査結果表】 耐火クロススクリーン'!GK35</f>
        <v/>
      </c>
      <c r="H31" s="1285" t="str">
        <f>'4_入力シート【検査結果表】 耐火クロススクリーン'!GL35</f>
        <v/>
      </c>
      <c r="I31" s="1286">
        <f>'4_入力シート【検査結果表】 耐火クロススクリーン'!GM35</f>
        <v>0</v>
      </c>
    </row>
    <row r="32" spans="1:9" ht="11.25" customHeight="1" x14ac:dyDescent="0.4">
      <c r="A32" s="1453" t="s">
        <v>573</v>
      </c>
      <c r="B32" s="2821"/>
      <c r="C32" s="1276" t="s">
        <v>522</v>
      </c>
      <c r="D32" s="1276" t="s">
        <v>212</v>
      </c>
      <c r="E32" s="1268"/>
      <c r="F32" s="1275" t="str">
        <f>'4_入力シート【検査結果表】 耐火クロススクリーン'!GJ36</f>
        <v/>
      </c>
      <c r="G32" s="1285" t="str">
        <f>'4_入力シート【検査結果表】 耐火クロススクリーン'!GK36</f>
        <v/>
      </c>
      <c r="H32" s="1285" t="str">
        <f>'4_入力シート【検査結果表】 耐火クロススクリーン'!GL36</f>
        <v/>
      </c>
      <c r="I32" s="1286">
        <f>'4_入力シート【検査結果表】 耐火クロススクリーン'!GM36</f>
        <v>0</v>
      </c>
    </row>
    <row r="33" spans="1:9" ht="11.25" customHeight="1" x14ac:dyDescent="0.4">
      <c r="A33" s="1453" t="s">
        <v>572</v>
      </c>
      <c r="B33" s="2821"/>
      <c r="C33" s="1276" t="s">
        <v>571</v>
      </c>
      <c r="D33" s="1276" t="s">
        <v>212</v>
      </c>
      <c r="E33" s="1268"/>
      <c r="F33" s="1275" t="str">
        <f>'4_入力シート【検査結果表】 耐火クロススクリーン'!GJ37</f>
        <v/>
      </c>
      <c r="G33" s="1285" t="str">
        <f>'4_入力シート【検査結果表】 耐火クロススクリーン'!GK37</f>
        <v/>
      </c>
      <c r="H33" s="1285" t="str">
        <f>'4_入力シート【検査結果表】 耐火クロススクリーン'!GL37</f>
        <v/>
      </c>
      <c r="I33" s="1286">
        <f>'4_入力シート【検査結果表】 耐火クロススクリーン'!GM37</f>
        <v>0</v>
      </c>
    </row>
    <row r="34" spans="1:9" ht="11.25" customHeight="1" x14ac:dyDescent="0.4">
      <c r="A34" s="1453" t="s">
        <v>570</v>
      </c>
      <c r="B34" s="2875" t="s">
        <v>518</v>
      </c>
      <c r="C34" s="2902"/>
      <c r="D34" s="1276" t="s">
        <v>569</v>
      </c>
      <c r="E34" s="1268"/>
      <c r="F34" s="1275" t="str">
        <f>'4_入力シート【検査結果表】 耐火クロススクリーン'!GJ38</f>
        <v/>
      </c>
      <c r="G34" s="1285" t="str">
        <f>'4_入力シート【検査結果表】 耐火クロススクリーン'!GK38</f>
        <v/>
      </c>
      <c r="H34" s="1285" t="str">
        <f>'4_入力シート【検査結果表】 耐火クロススクリーン'!GL38</f>
        <v/>
      </c>
      <c r="I34" s="1286">
        <f>'4_入力シート【検査結果表】 耐火クロススクリーン'!GM38</f>
        <v>0</v>
      </c>
    </row>
    <row r="35" spans="1:9" ht="11.25" customHeight="1" thickBot="1" x14ac:dyDescent="0.45">
      <c r="A35" s="1453" t="s">
        <v>568</v>
      </c>
      <c r="B35" s="2903"/>
      <c r="C35" s="2904"/>
      <c r="D35" s="1276" t="s">
        <v>516</v>
      </c>
      <c r="E35" s="1268"/>
      <c r="F35" s="1275" t="str">
        <f>'4_入力シート【検査結果表】 耐火クロススクリーン'!GJ39</f>
        <v/>
      </c>
      <c r="G35" s="1311" t="str">
        <f>'4_入力シート【検査結果表】 耐火クロススクリーン'!GK39</f>
        <v/>
      </c>
      <c r="H35" s="1311" t="str">
        <f>'4_入力シート【検査結果表】 耐火クロススクリーン'!GL39</f>
        <v/>
      </c>
      <c r="I35" s="1286">
        <f>'4_入力シート【検査結果表】 耐火クロススクリーン'!GM39</f>
        <v>0</v>
      </c>
    </row>
    <row r="36" spans="1:9" ht="11.25" customHeight="1" x14ac:dyDescent="0.4">
      <c r="A36" s="2834" t="s">
        <v>515</v>
      </c>
      <c r="B36" s="2835"/>
      <c r="C36" s="2835"/>
      <c r="D36" s="2835"/>
      <c r="E36" s="2835"/>
      <c r="F36" s="2835"/>
      <c r="G36" s="2835"/>
      <c r="H36" s="2835"/>
      <c r="I36" s="2836"/>
    </row>
    <row r="37" spans="1:9" ht="12" customHeight="1" x14ac:dyDescent="0.4">
      <c r="A37" s="1280"/>
      <c r="B37" s="1306"/>
      <c r="C37" s="1282"/>
      <c r="D37" s="1282"/>
      <c r="E37" s="1283">
        <f>'4_入力シート【検査結果表】 耐火クロススクリーン'!Q47</f>
        <v>0</v>
      </c>
      <c r="F37" s="1284" t="str">
        <f>'4_入力シート【検査結果表】 耐火クロススクリーン'!GJ47</f>
        <v/>
      </c>
      <c r="G37" s="1285" t="str">
        <f>'4_入力シート【検査結果表】 耐火クロススクリーン'!GK47</f>
        <v/>
      </c>
      <c r="H37" s="1285" t="str">
        <f>'4_入力シート【検査結果表】 耐火クロススクリーン'!GL47</f>
        <v/>
      </c>
      <c r="I37" s="1286">
        <f>'4_入力シート【検査結果表】 耐火クロススクリーン'!GM47</f>
        <v>0</v>
      </c>
    </row>
    <row r="38" spans="1:9" ht="12" customHeight="1" x14ac:dyDescent="0.4">
      <c r="A38" s="1280"/>
      <c r="B38" s="1306"/>
      <c r="C38" s="1282"/>
      <c r="D38" s="1282"/>
      <c r="E38" s="1283">
        <f>'4_入力シート【検査結果表】 耐火クロススクリーン'!Q48</f>
        <v>0</v>
      </c>
      <c r="F38" s="1284" t="str">
        <f>'4_入力シート【検査結果表】 耐火クロススクリーン'!GJ48</f>
        <v/>
      </c>
      <c r="G38" s="1285" t="str">
        <f>'4_入力シート【検査結果表】 耐火クロススクリーン'!GK48</f>
        <v/>
      </c>
      <c r="H38" s="1285" t="str">
        <f>'4_入力シート【検査結果表】 耐火クロススクリーン'!GL48</f>
        <v/>
      </c>
      <c r="I38" s="1286">
        <f>'4_入力シート【検査結果表】 耐火クロススクリーン'!GM48</f>
        <v>0</v>
      </c>
    </row>
    <row r="39" spans="1:9" ht="12" customHeight="1" thickBot="1" x14ac:dyDescent="0.45">
      <c r="A39" s="1287"/>
      <c r="B39" s="1307"/>
      <c r="C39" s="1289"/>
      <c r="D39" s="1289"/>
      <c r="E39" s="1290">
        <f>'4_入力シート【検査結果表】 耐火クロススクリーン'!Q49</f>
        <v>0</v>
      </c>
      <c r="F39" s="1312" t="str">
        <f>'4_入力シート【検査結果表】 耐火クロススクリーン'!GJ49</f>
        <v/>
      </c>
      <c r="G39" s="1285" t="str">
        <f>'4_入力シート【検査結果表】 耐火クロススクリーン'!GK49</f>
        <v/>
      </c>
      <c r="H39" s="1285" t="str">
        <f>'4_入力シート【検査結果表】 耐火クロススクリーン'!GL49</f>
        <v/>
      </c>
      <c r="I39" s="1286">
        <f>'4_入力シート【検査結果表】 耐火クロススクリーン'!GM49</f>
        <v>0</v>
      </c>
    </row>
    <row r="40" spans="1:9" ht="12" customHeight="1" x14ac:dyDescent="0.4">
      <c r="A40" s="2810" t="s">
        <v>514</v>
      </c>
      <c r="B40" s="2811"/>
      <c r="C40" s="2811"/>
      <c r="D40" s="2811"/>
      <c r="E40" s="1291"/>
      <c r="F40" s="1291"/>
      <c r="G40" s="1291"/>
      <c r="H40" s="1291"/>
      <c r="I40" s="1292"/>
    </row>
    <row r="41" spans="1:9" ht="21" customHeight="1" x14ac:dyDescent="0.4">
      <c r="A41" s="1293" t="s">
        <v>150</v>
      </c>
      <c r="B41" s="2812" t="s">
        <v>513</v>
      </c>
      <c r="C41" s="2898"/>
      <c r="D41" s="1294" t="s">
        <v>149</v>
      </c>
      <c r="E41" s="2814" t="s">
        <v>512</v>
      </c>
      <c r="F41" s="2814"/>
      <c r="G41" s="2814"/>
      <c r="H41" s="2815"/>
      <c r="I41" s="1295" t="s">
        <v>148</v>
      </c>
    </row>
    <row r="42" spans="1:9" ht="45" customHeight="1" x14ac:dyDescent="0.4">
      <c r="A42" s="1296"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f>
        <v/>
      </c>
      <c r="B42" s="289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f>
        <v/>
      </c>
      <c r="C42" s="2894"/>
      <c r="D42" s="1297"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f>
        <v/>
      </c>
      <c r="E42" s="1354"/>
      <c r="F42" s="2897"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f>
        <v/>
      </c>
      <c r="G42" s="2897"/>
      <c r="H42" s="2896"/>
      <c r="I42"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f>
        <v/>
      </c>
    </row>
    <row r="43" spans="1:9" ht="45" customHeight="1" x14ac:dyDescent="0.4">
      <c r="A43" s="1296"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耐火クロススクリーン'!$ER$17:$ER$71),0),ROW(A2))),"")</f>
        <v/>
      </c>
      <c r="B43" s="289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耐火クロススクリーン'!$EM$17:$EM$71),0),ROW(A2))),"")</f>
        <v/>
      </c>
      <c r="C43" s="2894"/>
      <c r="D43" s="1297"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耐火クロススクリーン'!$GW$17:$GW$71),0),ROW(A2))),"")</f>
        <v/>
      </c>
      <c r="E43" s="1354"/>
      <c r="F43" s="2897"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耐火クロススクリーン'!$BY$17:$BY$71),0),ROW(A2))),"")</f>
        <v/>
      </c>
      <c r="G43" s="2897"/>
      <c r="H43" s="2896"/>
      <c r="I43"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耐火クロススクリーン'!$EV$17:$EV$71),0),ROW(A2))),"")</f>
        <v/>
      </c>
    </row>
    <row r="44" spans="1:9" ht="45" customHeight="1" x14ac:dyDescent="0.4">
      <c r="A44" s="1296"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耐火クロススクリーン'!$ER$17:$ER$71),0),ROW(A3))),"")</f>
        <v/>
      </c>
      <c r="B44" s="2895"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耐火クロススクリーン'!$EM$17:$EM$71),0),ROW(A3))),"")</f>
        <v/>
      </c>
      <c r="C44" s="2896"/>
      <c r="D44" s="1297"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耐火クロススクリーン'!$GW$17:$GW$71),0),ROW(A3))),"")</f>
        <v/>
      </c>
      <c r="E44" s="1354"/>
      <c r="F44" s="2897"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耐火クロススクリーン'!$BY$17:$BY$71),0),ROW(A3))),"")</f>
        <v/>
      </c>
      <c r="G44" s="2897"/>
      <c r="H44" s="2896"/>
      <c r="I44"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耐火クロススクリーン'!$EV$17:$EV$71),0),ROW(A3))),"")</f>
        <v/>
      </c>
    </row>
    <row r="45" spans="1:9" ht="45" customHeight="1" x14ac:dyDescent="0.4">
      <c r="A45" s="1296"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耐火クロススクリーン'!$ER$17:$ER$71),0),ROW(A4))),"")</f>
        <v/>
      </c>
      <c r="B45" s="2895"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耐火クロススクリーン'!$EM$17:$EM$71),0),ROW(A4))),"")</f>
        <v/>
      </c>
      <c r="C45" s="2896"/>
      <c r="D45" s="1297"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耐火クロススクリーン'!$GW$17:$GW$71),0),ROW(A4))),"")</f>
        <v/>
      </c>
      <c r="E45" s="1354"/>
      <c r="F45" s="2897"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耐火クロススクリーン'!$BY$17:$BY$71),0),ROW(A4))),"")</f>
        <v/>
      </c>
      <c r="G45" s="2897"/>
      <c r="H45" s="2896"/>
      <c r="I45"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耐火クロススクリーン'!$EV$17:$EV$71),0),ROW(A4))),"")</f>
        <v/>
      </c>
    </row>
    <row r="46" spans="1:9" ht="45" customHeight="1" x14ac:dyDescent="0.4">
      <c r="A46"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耐火クロススクリーン'!$ER$17:$ER$71),0),ROW(A5))),"")</f>
        <v/>
      </c>
      <c r="B46"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耐火クロススクリーン'!$EM$17:$EM$71),0),ROW(A5))),"")</f>
        <v/>
      </c>
      <c r="C46" s="2890"/>
      <c r="D46" s="1297"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耐火クロススクリーン'!$GW$17:$GW$71),0),ROW(A5))),"")</f>
        <v/>
      </c>
      <c r="E46" s="1434"/>
      <c r="F46"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耐火クロススクリーン'!$BY$17:$BY$71),0),ROW(A5))),"")</f>
        <v/>
      </c>
      <c r="G46" s="2891"/>
      <c r="H46" s="2890"/>
      <c r="I46"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耐火クロススクリーン'!$EV$17:$EV$71),0),ROW(A5))),"")</f>
        <v/>
      </c>
    </row>
    <row r="47" spans="1:9" ht="45" customHeight="1" x14ac:dyDescent="0.4">
      <c r="A47"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耐火クロススクリーン'!$ER$17:$ER$71),0),ROW(A6))),"")</f>
        <v/>
      </c>
      <c r="B47"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耐火クロススクリーン'!$EM$17:$EM$71),0),ROW(A6))),"")</f>
        <v/>
      </c>
      <c r="C47" s="2890"/>
      <c r="D47" s="1446"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耐火クロススクリーン'!$GW$17:$GW$71),0),ROW(A6))),"")</f>
        <v/>
      </c>
      <c r="E47" s="1297"/>
      <c r="F47"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耐火クロススクリーン'!$BY$17:$BY$71),0),ROW(A6))),"")</f>
        <v/>
      </c>
      <c r="G47" s="2891"/>
      <c r="H47" s="2890"/>
      <c r="I47"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耐火クロススクリーン'!$EV$17:$EV$71),0),ROW(A6))),"")</f>
        <v/>
      </c>
    </row>
    <row r="48" spans="1:9" ht="45" customHeight="1" x14ac:dyDescent="0.4">
      <c r="A48"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耐火クロススクリーン'!$ER$17:$ER$71),0),ROW(A7))),"")</f>
        <v/>
      </c>
      <c r="B48"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耐火クロススクリーン'!$EM$17:$EM$71),0),ROW(A7))),"")</f>
        <v/>
      </c>
      <c r="C48" s="2890"/>
      <c r="D48" s="1446"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耐火クロススクリーン'!$GW$17:$GW$71),0),ROW(A7))),"")</f>
        <v/>
      </c>
      <c r="E48" s="1445"/>
      <c r="F48"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耐火クロススクリーン'!$BY$17:$BY$71),0),ROW(A7))),"")</f>
        <v/>
      </c>
      <c r="G48" s="2891"/>
      <c r="H48" s="2890"/>
      <c r="I48"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耐火クロススクリーン'!$EV$17:$EV$71),0),ROW(A7))),"")</f>
        <v/>
      </c>
    </row>
    <row r="49" spans="1:9" ht="45" customHeight="1" x14ac:dyDescent="0.4">
      <c r="A49"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耐火クロススクリーン'!$ER$17:$ER$71),0),ROW(A8))),"")</f>
        <v/>
      </c>
      <c r="B49"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耐火クロススクリーン'!$EM$17:$EM$71),0),ROW(A8))),"")</f>
        <v/>
      </c>
      <c r="C49" s="2890"/>
      <c r="D49" s="1446"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耐火クロススクリーン'!$GW$17:$GW$71),0),ROW(A8))),"")</f>
        <v/>
      </c>
      <c r="E49" s="1432"/>
      <c r="F49"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耐火クロススクリーン'!$BY$17:$BY$71),0),ROW(A8))),"")</f>
        <v/>
      </c>
      <c r="G49" s="2891"/>
      <c r="H49" s="2890"/>
      <c r="I49"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耐火クロススクリーン'!$EV$17:$EV$71),0),ROW(A8))),"")</f>
        <v/>
      </c>
    </row>
    <row r="50" spans="1:9" ht="45" customHeight="1" x14ac:dyDescent="0.4">
      <c r="A50"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耐火クロススクリーン'!$ER$17:$ER$71),0),ROW(A9))),"")</f>
        <v/>
      </c>
      <c r="B50"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耐火クロススクリーン'!$EM$17:$EM$71),0),ROW(A9))),"")</f>
        <v/>
      </c>
      <c r="C50" s="2890"/>
      <c r="D50" s="1446"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耐火クロススクリーン'!$GW$17:$GW$71),0),ROW(A9))),"")</f>
        <v/>
      </c>
      <c r="E50" s="1432"/>
      <c r="F50"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耐火クロススクリーン'!$BY$17:$BY$71),0),ROW(A9))),"")</f>
        <v/>
      </c>
      <c r="G50" s="2891"/>
      <c r="H50" s="2890"/>
      <c r="I50"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耐火クロススクリーン'!$EV$17:$EV$71),0),ROW(A9))),"")</f>
        <v/>
      </c>
    </row>
    <row r="51" spans="1:9" ht="45" customHeight="1" x14ac:dyDescent="0.4">
      <c r="A51"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耐火クロススクリーン'!$ER$17:$ER$71),0),ROW(A10))),"")</f>
        <v/>
      </c>
      <c r="B51"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耐火クロススクリーン'!$EM$17:$EM$71),0),ROW(A10))),"")</f>
        <v/>
      </c>
      <c r="C51" s="2890"/>
      <c r="D51" s="1446"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耐火クロススクリーン'!$GW$17:$GW$71),0),ROW(A10))),"")</f>
        <v/>
      </c>
      <c r="E51" s="1432"/>
      <c r="F51"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耐火クロススクリーン'!$BY$17:$BY$71),0),ROW(A10))),"")</f>
        <v/>
      </c>
      <c r="G51" s="2891"/>
      <c r="H51" s="2890"/>
      <c r="I51"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耐火クロススクリーン'!$EV$17:$EV$71),0),ROW(A10))),"")</f>
        <v/>
      </c>
    </row>
    <row r="52" spans="1:9" ht="45" customHeight="1" x14ac:dyDescent="0.4">
      <c r="A52"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耐火クロススクリーン'!$ER$17:$ER$71),0),ROW(A11))),"")</f>
        <v/>
      </c>
      <c r="B52"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耐火クロススクリーン'!$EM$17:$EM$71),0),ROW(A11))),"")</f>
        <v/>
      </c>
      <c r="C52" s="2890"/>
      <c r="D52" s="1446"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耐火クロススクリーン'!$GW$17:$GW$71),0),ROW(A11))),"")</f>
        <v/>
      </c>
      <c r="E52" s="1432"/>
      <c r="F52"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耐火クロススクリーン'!$BY$17:$BY$71),0),ROW(A11))),"")</f>
        <v/>
      </c>
      <c r="G52" s="2891"/>
      <c r="H52" s="2890"/>
      <c r="I52"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耐火クロススクリーン'!$EV$17:$EV$71),0),ROW(A11))),"")</f>
        <v/>
      </c>
    </row>
    <row r="53" spans="1:9" ht="45" customHeight="1" x14ac:dyDescent="0.4">
      <c r="A53"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耐火クロススクリーン'!$ER$17:$ER$71),0),ROW(A12))),"")</f>
        <v/>
      </c>
      <c r="B53"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耐火クロススクリーン'!$EM$17:$EM$71),0),ROW(A12))),"")</f>
        <v/>
      </c>
      <c r="C53" s="2890"/>
      <c r="D53" s="1446"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耐火クロススクリーン'!$GW$17:$GW$71),0),ROW(A12))),"")</f>
        <v/>
      </c>
      <c r="E53" s="1432"/>
      <c r="F53"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耐火クロススクリーン'!$BY$17:$BY$71),0),ROW(A12))),"")</f>
        <v/>
      </c>
      <c r="G53" s="2891"/>
      <c r="H53" s="2890"/>
      <c r="I53"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耐火クロススクリーン'!$EV$17:$EV$71),0),ROW(A12))),"")</f>
        <v/>
      </c>
    </row>
    <row r="54" spans="1:9" ht="45" customHeight="1" x14ac:dyDescent="0.4">
      <c r="A54"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耐火クロススクリーン'!$ER$17:$ER$71),0),ROW(A13))),"")</f>
        <v/>
      </c>
      <c r="B54"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耐火クロススクリーン'!$EM$17:$EM$71),0),ROW(A13))),"")</f>
        <v/>
      </c>
      <c r="C54" s="2890"/>
      <c r="D54" s="1446"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耐火クロススクリーン'!$GW$17:$GW$71),0),ROW(A13))),"")</f>
        <v/>
      </c>
      <c r="E54" s="1432"/>
      <c r="F54"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耐火クロススクリーン'!$BY$17:$BY$71),0),ROW(A13))),"")</f>
        <v/>
      </c>
      <c r="G54" s="2891"/>
      <c r="H54" s="2890"/>
      <c r="I54"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耐火クロススクリーン'!$EV$17:$EV$71),0),ROW(A13))),"")</f>
        <v/>
      </c>
    </row>
    <row r="55" spans="1:9" ht="45" customHeight="1" thickBot="1" x14ac:dyDescent="0.45">
      <c r="A55"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耐火クロススクリーン'!$ER$17:$ER$71),0),ROW(A14))),"")</f>
        <v/>
      </c>
      <c r="B55"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耐火クロススクリーン'!$EM$17:$EM$71),0),ROW(A14))),"")</f>
        <v/>
      </c>
      <c r="C55" s="2890"/>
      <c r="D55" s="1446"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耐火クロススクリーン'!$GW$17:$GW$71),0),ROW(A14))),"")</f>
        <v/>
      </c>
      <c r="E55" s="1434"/>
      <c r="F55"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耐火クロススクリーン'!$BY$17:$BY$71),0),ROW(A14))),"")</f>
        <v/>
      </c>
      <c r="G55" s="2891"/>
      <c r="H55" s="2890"/>
      <c r="I55" s="1298"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耐火クロススクリーン'!$EV$17:$EV$71),0),ROW(A14))),"")</f>
        <v/>
      </c>
    </row>
    <row r="56" spans="1:9" ht="45" customHeight="1" thickBot="1" x14ac:dyDescent="0.45">
      <c r="A56" s="1299"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耐火クロススクリーン'!$ER$17:$ER$71),0),ROW(A15))),"")</f>
        <v/>
      </c>
      <c r="B56" s="2889"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耐火クロススクリーン'!$EM$17:$EM$71),0),ROW(A15))),"")</f>
        <v/>
      </c>
      <c r="C56" s="2890"/>
      <c r="D56" s="1447"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耐火クロススクリーン'!$GW$17:$GW$71),0),ROW(A15))),"")</f>
        <v/>
      </c>
      <c r="E56" s="1448"/>
      <c r="F56" s="2891"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耐火クロススクリーン'!$BY$17:$BY$71),0),ROW(A15))),"")</f>
        <v/>
      </c>
      <c r="G56" s="2891"/>
      <c r="H56" s="2890"/>
      <c r="I56" s="1435"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耐火クロススクリーン'!$EV$17:$EV$71),0),ROW(A15))),"")</f>
        <v/>
      </c>
    </row>
    <row r="57" spans="1:9" ht="21.75" customHeight="1" x14ac:dyDescent="0.4">
      <c r="A57" s="1266"/>
      <c r="B57" s="2892"/>
      <c r="C57" s="2892"/>
      <c r="D57" s="2892"/>
      <c r="E57" s="2892"/>
      <c r="F57" s="2892"/>
      <c r="G57" s="2892"/>
      <c r="H57" s="2892"/>
      <c r="I57" s="2892"/>
    </row>
    <row r="58" spans="1:9" ht="44.25" customHeight="1" x14ac:dyDescent="0.4">
      <c r="A58" s="1266"/>
      <c r="B58" s="2808"/>
      <c r="C58" s="2808"/>
      <c r="D58" s="2808"/>
      <c r="E58" s="2808"/>
      <c r="F58" s="2808"/>
      <c r="G58" s="2808"/>
      <c r="H58" s="2808"/>
      <c r="I58" s="2808"/>
    </row>
    <row r="59" spans="1:9" ht="57" customHeight="1" x14ac:dyDescent="0.4">
      <c r="A59" s="1266"/>
      <c r="B59" s="2808"/>
      <c r="C59" s="2808"/>
      <c r="D59" s="2808"/>
      <c r="E59" s="2808"/>
      <c r="F59" s="2808"/>
      <c r="G59" s="2808"/>
      <c r="H59" s="2808"/>
      <c r="I59" s="2808"/>
    </row>
    <row r="60" spans="1:9" ht="35.25" customHeight="1" x14ac:dyDescent="0.4">
      <c r="A60" s="1266"/>
      <c r="B60" s="2808"/>
      <c r="C60" s="2808"/>
      <c r="D60" s="2808"/>
      <c r="E60" s="2808"/>
      <c r="F60" s="2808"/>
      <c r="G60" s="2808"/>
      <c r="H60" s="2808"/>
      <c r="I60" s="2808"/>
    </row>
    <row r="61" spans="1:9" ht="22.5" customHeight="1" x14ac:dyDescent="0.4">
      <c r="A61" s="1266"/>
      <c r="B61" s="2808"/>
      <c r="C61" s="2808"/>
      <c r="D61" s="2808"/>
      <c r="E61" s="2808"/>
      <c r="F61" s="2808"/>
      <c r="G61" s="2808"/>
      <c r="H61" s="2808"/>
      <c r="I61" s="2808"/>
    </row>
    <row r="64" spans="1:9" ht="13.5" x14ac:dyDescent="0.4">
      <c r="A64" s="2808" t="s">
        <v>118</v>
      </c>
      <c r="B64" s="2888"/>
      <c r="C64" s="2888"/>
      <c r="D64" s="2888"/>
      <c r="E64" s="2888"/>
      <c r="F64" s="2888"/>
      <c r="G64" s="2888"/>
      <c r="H64" s="2888"/>
      <c r="I64" s="2888"/>
    </row>
    <row r="65" spans="1:9" ht="11.25" customHeight="1" x14ac:dyDescent="0.4">
      <c r="A65" s="1457" t="s">
        <v>117</v>
      </c>
      <c r="B65" s="2808" t="s">
        <v>116</v>
      </c>
      <c r="C65" s="2808"/>
      <c r="D65" s="2808"/>
      <c r="E65" s="2808"/>
      <c r="F65" s="2808"/>
      <c r="G65" s="2808"/>
      <c r="H65" s="2808"/>
      <c r="I65" s="2808"/>
    </row>
    <row r="66" spans="1:9" ht="11.25" customHeight="1" x14ac:dyDescent="0.4">
      <c r="A66" s="1457" t="s">
        <v>115</v>
      </c>
      <c r="B66" s="2808" t="s">
        <v>511</v>
      </c>
      <c r="C66" s="2808"/>
      <c r="D66" s="2808"/>
      <c r="E66" s="2808"/>
      <c r="F66" s="2808"/>
      <c r="G66" s="2808"/>
      <c r="H66" s="2808"/>
      <c r="I66" s="2808"/>
    </row>
    <row r="67" spans="1:9" ht="22.5" customHeight="1" x14ac:dyDescent="0.4">
      <c r="A67" s="1457" t="s">
        <v>114</v>
      </c>
      <c r="B67" s="2808" t="s">
        <v>3288</v>
      </c>
      <c r="C67" s="2808"/>
      <c r="D67" s="2808"/>
      <c r="E67" s="2808"/>
      <c r="F67" s="2808"/>
      <c r="G67" s="2808"/>
      <c r="H67" s="2808"/>
      <c r="I67" s="2808"/>
    </row>
    <row r="68" spans="1:9" ht="11.25" customHeight="1" x14ac:dyDescent="0.4">
      <c r="A68" s="1457" t="s">
        <v>113</v>
      </c>
      <c r="B68" s="2808" t="s">
        <v>3292</v>
      </c>
      <c r="C68" s="2808"/>
      <c r="D68" s="2808"/>
      <c r="E68" s="2808"/>
      <c r="F68" s="2808"/>
      <c r="G68" s="2808"/>
      <c r="H68" s="2808"/>
      <c r="I68" s="2808"/>
    </row>
    <row r="69" spans="1:9" ht="11.25" customHeight="1" x14ac:dyDescent="0.4">
      <c r="A69" s="1457" t="s">
        <v>112</v>
      </c>
      <c r="B69" s="2808" t="s">
        <v>510</v>
      </c>
      <c r="C69" s="2808"/>
      <c r="D69" s="2808"/>
      <c r="E69" s="2808"/>
      <c r="F69" s="2808"/>
      <c r="G69" s="2808"/>
      <c r="H69" s="2808"/>
      <c r="I69" s="2808"/>
    </row>
    <row r="70" spans="1:9" ht="22.5" customHeight="1" x14ac:dyDescent="0.4">
      <c r="A70" s="1457" t="s">
        <v>111</v>
      </c>
      <c r="B70" s="2808" t="s">
        <v>509</v>
      </c>
      <c r="C70" s="2808"/>
      <c r="D70" s="2808"/>
      <c r="E70" s="2808"/>
      <c r="F70" s="2808"/>
      <c r="G70" s="2808"/>
      <c r="H70" s="2808"/>
      <c r="I70" s="2808"/>
    </row>
    <row r="71" spans="1:9" ht="11.25" customHeight="1" x14ac:dyDescent="0.4">
      <c r="A71" s="1457" t="s">
        <v>110</v>
      </c>
      <c r="B71" s="2808" t="s">
        <v>508</v>
      </c>
      <c r="C71" s="2808"/>
      <c r="D71" s="2808"/>
      <c r="E71" s="2808"/>
      <c r="F71" s="2808"/>
      <c r="G71" s="2808"/>
      <c r="H71" s="2808"/>
      <c r="I71" s="2808"/>
    </row>
    <row r="72" spans="1:9" ht="21.75" customHeight="1" x14ac:dyDescent="0.4">
      <c r="A72" s="1457" t="s">
        <v>109</v>
      </c>
      <c r="B72" s="2808" t="s">
        <v>507</v>
      </c>
      <c r="C72" s="2808"/>
      <c r="D72" s="2808"/>
      <c r="E72" s="2808"/>
      <c r="F72" s="2808"/>
      <c r="G72" s="2808"/>
      <c r="H72" s="2808"/>
      <c r="I72" s="2808"/>
    </row>
    <row r="73" spans="1:9" ht="22.5" customHeight="1" x14ac:dyDescent="0.4">
      <c r="A73" s="1457" t="s">
        <v>108</v>
      </c>
      <c r="B73" s="2808" t="s">
        <v>3293</v>
      </c>
      <c r="C73" s="2808"/>
      <c r="D73" s="2808"/>
      <c r="E73" s="2808"/>
      <c r="F73" s="2808"/>
      <c r="G73" s="2808"/>
      <c r="H73" s="2808"/>
      <c r="I73" s="2808"/>
    </row>
    <row r="74" spans="1:9" ht="33" customHeight="1" x14ac:dyDescent="0.4">
      <c r="A74" s="1457" t="s">
        <v>107</v>
      </c>
      <c r="B74" s="2808" t="s">
        <v>3294</v>
      </c>
      <c r="C74" s="2808"/>
      <c r="D74" s="2808"/>
      <c r="E74" s="2808"/>
      <c r="F74" s="2808"/>
      <c r="G74" s="2808"/>
      <c r="H74" s="2808"/>
      <c r="I74" s="2808"/>
    </row>
    <row r="75" spans="1:9" ht="44.25" customHeight="1" x14ac:dyDescent="0.4">
      <c r="A75" s="1457" t="s">
        <v>106</v>
      </c>
      <c r="B75" s="2808" t="s">
        <v>505</v>
      </c>
      <c r="C75" s="2808"/>
      <c r="D75" s="2808"/>
      <c r="E75" s="2808"/>
      <c r="F75" s="2808"/>
      <c r="G75" s="2808"/>
      <c r="H75" s="2808"/>
      <c r="I75" s="2808"/>
    </row>
    <row r="76" spans="1:9" ht="33.75" customHeight="1" x14ac:dyDescent="0.4">
      <c r="A76" s="1457" t="s">
        <v>105</v>
      </c>
      <c r="B76" s="2808" t="s">
        <v>567</v>
      </c>
      <c r="C76" s="2808"/>
      <c r="D76" s="2808"/>
      <c r="E76" s="2808"/>
      <c r="F76" s="2808"/>
      <c r="G76" s="2808"/>
      <c r="H76" s="2808"/>
      <c r="I76" s="2808"/>
    </row>
    <row r="77" spans="1:9" ht="22.5" customHeight="1" x14ac:dyDescent="0.4">
      <c r="A77" s="1457" t="s">
        <v>104</v>
      </c>
      <c r="B77" s="2808" t="s">
        <v>503</v>
      </c>
      <c r="C77" s="2808"/>
      <c r="D77" s="2808"/>
      <c r="E77" s="2808"/>
      <c r="F77" s="2808"/>
      <c r="G77" s="2808"/>
      <c r="H77" s="2808"/>
      <c r="I77" s="2808"/>
    </row>
  </sheetData>
  <sheetProtection algorithmName="SHA-512" hashValue="sqx8BxtrfsKSYuCGH4EpqSSlbHQz4P6w61WOhFBhNVbrqQHYM/1LCQ04t4eilhfnnOl75eDbtSQZB2R9ELGKrg==" saltValue="jsMH581gnyBH5QgAg1WNqg==" spinCount="100000" sheet="1" objects="1" scenarios="1"/>
  <mergeCells count="81">
    <mergeCell ref="B75:I75"/>
    <mergeCell ref="B76:I76"/>
    <mergeCell ref="B77:I77"/>
    <mergeCell ref="B47:C47"/>
    <mergeCell ref="F47:H47"/>
    <mergeCell ref="B48:C48"/>
    <mergeCell ref="F48:H48"/>
    <mergeCell ref="B49:C49"/>
    <mergeCell ref="F49:H49"/>
    <mergeCell ref="B50:C50"/>
    <mergeCell ref="F50:H50"/>
    <mergeCell ref="B51:C51"/>
    <mergeCell ref="F51:H51"/>
    <mergeCell ref="B52:C52"/>
    <mergeCell ref="F52:H52"/>
    <mergeCell ref="B53:C53"/>
    <mergeCell ref="B70:I70"/>
    <mergeCell ref="B71:I71"/>
    <mergeCell ref="B72:I72"/>
    <mergeCell ref="B73:I73"/>
    <mergeCell ref="B74:I74"/>
    <mergeCell ref="B65:I65"/>
    <mergeCell ref="B66:I66"/>
    <mergeCell ref="B67:I67"/>
    <mergeCell ref="B68:I68"/>
    <mergeCell ref="B69:I69"/>
    <mergeCell ref="K1:L1"/>
    <mergeCell ref="A2:I2"/>
    <mergeCell ref="A3:I3"/>
    <mergeCell ref="A5:B8"/>
    <mergeCell ref="D5:G5"/>
    <mergeCell ref="H5:I5"/>
    <mergeCell ref="D6:G6"/>
    <mergeCell ref="H6:I6"/>
    <mergeCell ref="C7:C8"/>
    <mergeCell ref="D7:G7"/>
    <mergeCell ref="H7:I7"/>
    <mergeCell ref="D8:G8"/>
    <mergeCell ref="H8:I8"/>
    <mergeCell ref="F10:H10"/>
    <mergeCell ref="I10:I12"/>
    <mergeCell ref="F11:F12"/>
    <mergeCell ref="B34:C35"/>
    <mergeCell ref="A36:I36"/>
    <mergeCell ref="A10:A12"/>
    <mergeCell ref="B10:C12"/>
    <mergeCell ref="D10:D12"/>
    <mergeCell ref="E10:E11"/>
    <mergeCell ref="A40:D40"/>
    <mergeCell ref="B41:C41"/>
    <mergeCell ref="E41:H41"/>
    <mergeCell ref="B13:B23"/>
    <mergeCell ref="C15:C16"/>
    <mergeCell ref="C19:C23"/>
    <mergeCell ref="B24:B33"/>
    <mergeCell ref="C24:C25"/>
    <mergeCell ref="C26:C29"/>
    <mergeCell ref="C30:C31"/>
    <mergeCell ref="B42:C42"/>
    <mergeCell ref="B43:C43"/>
    <mergeCell ref="B44:C44"/>
    <mergeCell ref="F46:H46"/>
    <mergeCell ref="A64:I64"/>
    <mergeCell ref="F42:H42"/>
    <mergeCell ref="F43:H43"/>
    <mergeCell ref="F44:H44"/>
    <mergeCell ref="F45:H45"/>
    <mergeCell ref="B45:C45"/>
    <mergeCell ref="B46:C46"/>
    <mergeCell ref="F53:H53"/>
    <mergeCell ref="B54:C54"/>
    <mergeCell ref="F54:H54"/>
    <mergeCell ref="B55:C55"/>
    <mergeCell ref="F55:H55"/>
    <mergeCell ref="B56:C56"/>
    <mergeCell ref="F56:H56"/>
    <mergeCell ref="B61:I61"/>
    <mergeCell ref="B57:I57"/>
    <mergeCell ref="B58:I58"/>
    <mergeCell ref="B59:I59"/>
    <mergeCell ref="B60:I60"/>
  </mergeCells>
  <phoneticPr fontId="12"/>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48"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GA393"/>
  <sheetViews>
    <sheetView showGridLines="0" view="pageBreakPreview" zoomScaleNormal="100" zoomScaleSheetLayoutView="100" workbookViewId="0">
      <pane ySplit="1" topLeftCell="A2" activePane="bottomLeft" state="frozen"/>
      <selection pane="bottomLeft" activeCell="Q23" sqref="Q23"/>
    </sheetView>
  </sheetViews>
  <sheetFormatPr defaultRowHeight="18.75" x14ac:dyDescent="0.4"/>
  <cols>
    <col min="1" max="1" width="4.125" style="1260" customWidth="1"/>
    <col min="2" max="2" width="10" style="1260" customWidth="1"/>
    <col min="3" max="3" width="15.625" style="1260" customWidth="1"/>
    <col min="4" max="4" width="32.625" style="1260" customWidth="1"/>
    <col min="5" max="5" width="9" style="1260" hidden="1" customWidth="1"/>
    <col min="6" max="7" width="6" style="1260" customWidth="1"/>
    <col min="8" max="9" width="6.625" style="1260" customWidth="1"/>
    <col min="10" max="10" width="8" style="1313" customWidth="1"/>
    <col min="11" max="183" width="9" style="1313"/>
    <col min="184" max="256" width="9" style="1260"/>
    <col min="257" max="257" width="4.125" style="1260" customWidth="1"/>
    <col min="258" max="258" width="10" style="1260" customWidth="1"/>
    <col min="259" max="259" width="15.625" style="1260" customWidth="1"/>
    <col min="260" max="260" width="32.62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2.62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2.62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2.62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2.62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2.62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2.62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2.62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2.62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2.62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2.62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2.62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2.62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2.62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2.62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2.62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2.62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2.62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2.62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2.62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2.62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2.62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2.62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2.62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2.62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2.62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2.62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2.62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2.62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2.62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2.62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2.62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2.62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2.62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2.62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2.62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2.62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2.62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2.62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2.62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2.62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2.62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2.62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2.62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2.62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2.62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2.62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2.62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2.62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2.62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2.62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2.62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2.62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2.62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2.62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2.62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2.62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2.62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2.62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2.62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2.62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2.62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2.62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2" customHeight="1" x14ac:dyDescent="0.4">
      <c r="A1" s="1259" t="s">
        <v>617</v>
      </c>
      <c r="G1" s="1261" t="str">
        <f>'＜入力不要＞報告書'!$AR$2</f>
        <v>Kyoto City(R7.7)　Ver120</v>
      </c>
      <c r="H1" s="1262" t="str">
        <f>'＜入力不要＞報告書'!$AL$3 &amp; '＜入力不要＞報告書'!$AM$3</f>
        <v/>
      </c>
      <c r="I1" s="1263" t="str">
        <f>'＜入力不要＞報告書'!$AN$3</f>
        <v/>
      </c>
      <c r="K1" s="2850" t="str">
        <f>HYPERLINK("#目次!$F$26:$F$39","目次、シート一覧へ")</f>
        <v>目次、シート一覧へ</v>
      </c>
      <c r="L1" s="2850"/>
    </row>
    <row r="2" spans="1:12" x14ac:dyDescent="0.4">
      <c r="A2" s="2851" t="s">
        <v>565</v>
      </c>
      <c r="B2" s="2851"/>
      <c r="C2" s="2851"/>
      <c r="D2" s="2851"/>
      <c r="E2" s="2851"/>
      <c r="F2" s="2851"/>
      <c r="G2" s="2851"/>
      <c r="H2" s="2851"/>
      <c r="I2" s="2851"/>
    </row>
    <row r="3" spans="1:12" ht="13.5" customHeight="1" x14ac:dyDescent="0.4">
      <c r="A3" s="2923" t="s">
        <v>616</v>
      </c>
      <c r="B3" s="2923"/>
      <c r="C3" s="2923"/>
      <c r="D3" s="2923"/>
      <c r="E3" s="2923"/>
      <c r="F3" s="2923"/>
      <c r="G3" s="2923"/>
      <c r="H3" s="2923"/>
      <c r="I3" s="2923"/>
    </row>
    <row r="4" spans="1:12" ht="19.5" thickBot="1" x14ac:dyDescent="0.45">
      <c r="A4" s="1264"/>
    </row>
    <row r="5" spans="1:12" ht="11.25" customHeight="1" x14ac:dyDescent="0.4">
      <c r="A5" s="2853" t="s">
        <v>563</v>
      </c>
      <c r="B5" s="2854"/>
      <c r="C5" s="1267"/>
      <c r="D5" s="2859" t="s">
        <v>562</v>
      </c>
      <c r="E5" s="2860"/>
      <c r="F5" s="2860"/>
      <c r="G5" s="2861"/>
      <c r="H5" s="2822" t="s">
        <v>561</v>
      </c>
      <c r="I5" s="2862"/>
    </row>
    <row r="6" spans="1:12" ht="11.25" customHeight="1" x14ac:dyDescent="0.4">
      <c r="A6" s="2855"/>
      <c r="B6" s="2856"/>
      <c r="C6" s="1268" t="s">
        <v>560</v>
      </c>
      <c r="D6" s="2863">
        <f>'1_入力シート【基本情報】'!$AB$81</f>
        <v>0</v>
      </c>
      <c r="E6" s="2924"/>
      <c r="F6" s="2924"/>
      <c r="G6" s="2925"/>
      <c r="H6" s="2812">
        <v>1</v>
      </c>
      <c r="I6" s="2910"/>
    </row>
    <row r="7" spans="1:12" ht="11.25" customHeight="1" x14ac:dyDescent="0.4">
      <c r="A7" s="2855"/>
      <c r="B7" s="2856"/>
      <c r="C7" s="2867" t="s">
        <v>559</v>
      </c>
      <c r="D7" s="2863">
        <f>'1_入力シート【基本情報】'!$AB$95</f>
        <v>0</v>
      </c>
      <c r="E7" s="2924"/>
      <c r="F7" s="2924"/>
      <c r="G7" s="2925"/>
      <c r="H7" s="2812">
        <v>2</v>
      </c>
      <c r="I7" s="2910"/>
    </row>
    <row r="8" spans="1:12" ht="11.25" customHeight="1" thickBot="1" x14ac:dyDescent="0.45">
      <c r="A8" s="2857"/>
      <c r="B8" s="2858"/>
      <c r="C8" s="2911"/>
      <c r="D8" s="2869">
        <f>'1_入力シート【基本情報】'!$AB$109</f>
        <v>0</v>
      </c>
      <c r="E8" s="2926"/>
      <c r="F8" s="2926"/>
      <c r="G8" s="2927"/>
      <c r="H8" s="2872">
        <v>3</v>
      </c>
      <c r="I8" s="2915"/>
    </row>
    <row r="9" spans="1:12" ht="19.5" thickBot="1" x14ac:dyDescent="0.45">
      <c r="A9" s="1269"/>
      <c r="B9" s="1269"/>
      <c r="C9" s="1269"/>
      <c r="D9" s="1269"/>
      <c r="E9" s="1269"/>
      <c r="F9" s="1269"/>
      <c r="G9" s="1269"/>
      <c r="H9" s="1269"/>
      <c r="I9" s="1269"/>
    </row>
    <row r="10" spans="1:12" ht="12" customHeight="1" x14ac:dyDescent="0.4">
      <c r="A10" s="2837" t="s">
        <v>150</v>
      </c>
      <c r="B10" s="2840" t="s">
        <v>558</v>
      </c>
      <c r="C10" s="2841"/>
      <c r="D10" s="2846" t="s">
        <v>557</v>
      </c>
      <c r="E10" s="2848" t="s">
        <v>556</v>
      </c>
      <c r="F10" s="2822" t="s">
        <v>555</v>
      </c>
      <c r="G10" s="2823"/>
      <c r="H10" s="2899"/>
      <c r="I10" s="2825" t="s">
        <v>554</v>
      </c>
    </row>
    <row r="11" spans="1:12" ht="11.25" customHeight="1" x14ac:dyDescent="0.4">
      <c r="A11" s="2838"/>
      <c r="B11" s="2842"/>
      <c r="C11" s="2843"/>
      <c r="D11" s="2828"/>
      <c r="E11" s="2906"/>
      <c r="F11" s="2828" t="s">
        <v>553</v>
      </c>
      <c r="G11" s="1351" t="s">
        <v>552</v>
      </c>
      <c r="H11" s="1271"/>
      <c r="I11" s="2826"/>
    </row>
    <row r="12" spans="1:12" ht="21" customHeight="1" thickBot="1" x14ac:dyDescent="0.45">
      <c r="A12" s="2905"/>
      <c r="B12" s="2844"/>
      <c r="C12" s="2845"/>
      <c r="D12" s="2847"/>
      <c r="E12" s="1355"/>
      <c r="F12" s="2901"/>
      <c r="G12" s="1352"/>
      <c r="H12" s="1272" t="s">
        <v>551</v>
      </c>
      <c r="I12" s="2900"/>
    </row>
    <row r="13" spans="1:12" ht="22.5" customHeight="1" x14ac:dyDescent="0.4">
      <c r="A13" s="1453" t="s">
        <v>550</v>
      </c>
      <c r="B13" s="2884" t="s">
        <v>615</v>
      </c>
      <c r="C13" s="1274" t="s">
        <v>588</v>
      </c>
      <c r="D13" s="1274" t="s">
        <v>3280</v>
      </c>
      <c r="E13" s="1268"/>
      <c r="F13" s="1314" t="str">
        <f>'5_入力シート【検査結果表】 ドレンチャーその他'!GI17</f>
        <v/>
      </c>
      <c r="G13" s="1310" t="str">
        <f>'5_入力シート【検査結果表】 ドレンチャーその他'!GJ17</f>
        <v/>
      </c>
      <c r="H13" s="1310" t="str">
        <f>'5_入力シート【検査結果表】 ドレンチャーその他'!GK17</f>
        <v/>
      </c>
      <c r="I13" s="1315">
        <f>'5_入力シート【検査結果表】 ドレンチャーその他'!GL17</f>
        <v>0</v>
      </c>
    </row>
    <row r="14" spans="1:12" ht="11.25" customHeight="1" x14ac:dyDescent="0.4">
      <c r="A14" s="1453" t="s">
        <v>549</v>
      </c>
      <c r="B14" s="2885"/>
      <c r="C14" s="1276" t="s">
        <v>614</v>
      </c>
      <c r="D14" s="1276" t="s">
        <v>613</v>
      </c>
      <c r="E14" s="1268"/>
      <c r="F14" s="1316" t="str">
        <f>'5_入力シート【検査結果表】 ドレンチャーその他'!GI18</f>
        <v/>
      </c>
      <c r="G14" s="1285" t="str">
        <f>'5_入力シート【検査結果表】 ドレンチャーその他'!GJ18</f>
        <v/>
      </c>
      <c r="H14" s="1285" t="str">
        <f>'5_入力シート【検査結果表】 ドレンチャーその他'!GK18</f>
        <v/>
      </c>
      <c r="I14" s="1286">
        <f>'5_入力シート【検査結果表】 ドレンチャーその他'!GL18</f>
        <v>0</v>
      </c>
    </row>
    <row r="15" spans="1:12" ht="11.25" customHeight="1" x14ac:dyDescent="0.4">
      <c r="A15" s="1453" t="s">
        <v>547</v>
      </c>
      <c r="B15" s="2885"/>
      <c r="C15" s="1276" t="s">
        <v>612</v>
      </c>
      <c r="D15" s="1276" t="s">
        <v>611</v>
      </c>
      <c r="E15" s="1268"/>
      <c r="F15" s="1316" t="str">
        <f>'5_入力シート【検査結果表】 ドレンチャーその他'!GI19</f>
        <v/>
      </c>
      <c r="G15" s="1285" t="str">
        <f>'5_入力シート【検査結果表】 ドレンチャーその他'!GJ19</f>
        <v/>
      </c>
      <c r="H15" s="1285" t="str">
        <f>'5_入力シート【検査結果表】 ドレンチャーその他'!GK19</f>
        <v/>
      </c>
      <c r="I15" s="1286">
        <f>'5_入力シート【検査結果表】 ドレンチャーその他'!GL19</f>
        <v>0</v>
      </c>
    </row>
    <row r="16" spans="1:12" ht="12" customHeight="1" x14ac:dyDescent="0.4">
      <c r="A16" s="1453" t="s">
        <v>545</v>
      </c>
      <c r="B16" s="2885"/>
      <c r="C16" s="1276" t="s">
        <v>610</v>
      </c>
      <c r="D16" s="1276" t="s">
        <v>609</v>
      </c>
      <c r="E16" s="1268"/>
      <c r="F16" s="1316" t="str">
        <f>'5_入力シート【検査結果表】 ドレンチャーその他'!GI20</f>
        <v/>
      </c>
      <c r="G16" s="1285" t="str">
        <f>'5_入力シート【検査結果表】 ドレンチャーその他'!GJ20</f>
        <v/>
      </c>
      <c r="H16" s="1285" t="str">
        <f>'5_入力シート【検査結果表】 ドレンチャーその他'!GK20</f>
        <v/>
      </c>
      <c r="I16" s="1286">
        <f>'5_入力シート【検査結果表】 ドレンチャーその他'!GL20</f>
        <v>0</v>
      </c>
    </row>
    <row r="17" spans="1:9" ht="12" customHeight="1" x14ac:dyDescent="0.4">
      <c r="A17" s="1453" t="s">
        <v>543</v>
      </c>
      <c r="B17" s="2885"/>
      <c r="C17" s="2821" t="s">
        <v>608</v>
      </c>
      <c r="D17" s="1277" t="s">
        <v>607</v>
      </c>
      <c r="E17" s="1268"/>
      <c r="F17" s="1316" t="str">
        <f>'5_入力シート【検査結果表】 ドレンチャーその他'!GI21</f>
        <v/>
      </c>
      <c r="G17" s="1285" t="str">
        <f>'5_入力シート【検査結果表】 ドレンチャーその他'!GJ21</f>
        <v/>
      </c>
      <c r="H17" s="1285" t="str">
        <f>'5_入力シート【検査結果表】 ドレンチャーその他'!GK21</f>
        <v/>
      </c>
      <c r="I17" s="1286">
        <f>'5_入力シート【検査結果表】 ドレンチャーその他'!GL21</f>
        <v>0</v>
      </c>
    </row>
    <row r="18" spans="1:9" ht="11.25" customHeight="1" x14ac:dyDescent="0.4">
      <c r="A18" s="1453" t="s">
        <v>539</v>
      </c>
      <c r="B18" s="2885"/>
      <c r="C18" s="2821"/>
      <c r="D18" s="1277" t="s">
        <v>606</v>
      </c>
      <c r="E18" s="1268"/>
      <c r="F18" s="1316" t="str">
        <f>'5_入力シート【検査結果表】 ドレンチャーその他'!GI22</f>
        <v/>
      </c>
      <c r="G18" s="1285" t="str">
        <f>'5_入力シート【検査結果表】 ドレンチャーその他'!GJ22</f>
        <v/>
      </c>
      <c r="H18" s="1285" t="str">
        <f>'5_入力シート【検査結果表】 ドレンチャーその他'!GK22</f>
        <v/>
      </c>
      <c r="I18" s="1286">
        <f>'5_入力シート【検査結果表】 ドレンチャーその他'!GL22</f>
        <v>0</v>
      </c>
    </row>
    <row r="19" spans="1:9" ht="11.25" customHeight="1" x14ac:dyDescent="0.4">
      <c r="A19" s="1453" t="s">
        <v>537</v>
      </c>
      <c r="B19" s="2885"/>
      <c r="C19" s="2885" t="s">
        <v>605</v>
      </c>
      <c r="D19" s="1277" t="s">
        <v>604</v>
      </c>
      <c r="E19" s="1268"/>
      <c r="F19" s="1316" t="str">
        <f>'5_入力シート【検査結果表】 ドレンチャーその他'!GI23</f>
        <v/>
      </c>
      <c r="G19" s="1285" t="str">
        <f>'5_入力シート【検査結果表】 ドレンチャーその他'!GJ23</f>
        <v/>
      </c>
      <c r="H19" s="1285" t="str">
        <f>'5_入力シート【検査結果表】 ドレンチャーその他'!GK23</f>
        <v/>
      </c>
      <c r="I19" s="1286">
        <f>'5_入力シート【検査結果表】 ドレンチャーその他'!GL23</f>
        <v>0</v>
      </c>
    </row>
    <row r="20" spans="1:9" ht="12" customHeight="1" x14ac:dyDescent="0.4">
      <c r="A20" s="1453" t="s">
        <v>535</v>
      </c>
      <c r="B20" s="2885"/>
      <c r="C20" s="2885"/>
      <c r="D20" s="1277" t="s">
        <v>532</v>
      </c>
      <c r="E20" s="1268"/>
      <c r="F20" s="1316" t="str">
        <f>'5_入力シート【検査結果表】 ドレンチャーその他'!GI24</f>
        <v/>
      </c>
      <c r="G20" s="1285" t="str">
        <f>'5_入力シート【検査結果表】 ドレンチャーその他'!GJ24</f>
        <v/>
      </c>
      <c r="H20" s="1285" t="str">
        <f>'5_入力シート【検査結果表】 ドレンチャーその他'!GK24</f>
        <v/>
      </c>
      <c r="I20" s="1286">
        <f>'5_入力シート【検査結果表】 ドレンチャーその他'!GL24</f>
        <v>0</v>
      </c>
    </row>
    <row r="21" spans="1:9" ht="11.25" customHeight="1" x14ac:dyDescent="0.4">
      <c r="A21" s="1453" t="s">
        <v>533</v>
      </c>
      <c r="B21" s="2885"/>
      <c r="C21" s="2885"/>
      <c r="D21" s="1277" t="s">
        <v>530</v>
      </c>
      <c r="E21" s="1268"/>
      <c r="F21" s="1316" t="str">
        <f>'5_入力シート【検査結果表】 ドレンチャーその他'!GI25</f>
        <v/>
      </c>
      <c r="G21" s="1285" t="str">
        <f>'5_入力シート【検査結果表】 ドレンチャーその他'!GJ25</f>
        <v/>
      </c>
      <c r="H21" s="1285" t="str">
        <f>'5_入力シート【検査結果表】 ドレンチャーその他'!GK25</f>
        <v/>
      </c>
      <c r="I21" s="1286">
        <f>'5_入力シート【検査結果表】 ドレンチャーその他'!GL25</f>
        <v>0</v>
      </c>
    </row>
    <row r="22" spans="1:9" ht="12" customHeight="1" x14ac:dyDescent="0.4">
      <c r="A22" s="1453" t="s">
        <v>531</v>
      </c>
      <c r="B22" s="2885"/>
      <c r="C22" s="2885"/>
      <c r="D22" s="1276" t="s">
        <v>603</v>
      </c>
      <c r="E22" s="1268"/>
      <c r="F22" s="1316" t="str">
        <f>'5_入力シート【検査結果表】 ドレンチャーその他'!GI26</f>
        <v/>
      </c>
      <c r="G22" s="1285" t="str">
        <f>'5_入力シート【検査結果表】 ドレンチャーその他'!GJ26</f>
        <v/>
      </c>
      <c r="H22" s="1285" t="str">
        <f>'5_入力シート【検査結果表】 ドレンチャーその他'!GK26</f>
        <v/>
      </c>
      <c r="I22" s="1286">
        <f>'5_入力シート【検査結果表】 ドレンチャーその他'!GL26</f>
        <v>0</v>
      </c>
    </row>
    <row r="23" spans="1:9" ht="11.25" customHeight="1" x14ac:dyDescent="0.4">
      <c r="A23" s="1453" t="s">
        <v>529</v>
      </c>
      <c r="B23" s="2885"/>
      <c r="C23" s="2885"/>
      <c r="D23" s="1276" t="s">
        <v>602</v>
      </c>
      <c r="E23" s="1268"/>
      <c r="F23" s="1316" t="str">
        <f>'5_入力シート【検査結果表】 ドレンチャーその他'!GI27</f>
        <v/>
      </c>
      <c r="G23" s="1285" t="str">
        <f>'5_入力シート【検査結果表】 ドレンチャーその他'!GJ27</f>
        <v/>
      </c>
      <c r="H23" s="1285" t="str">
        <f>'5_入力シート【検査結果表】 ドレンチャーその他'!GK27</f>
        <v/>
      </c>
      <c r="I23" s="1286">
        <f>'5_入力シート【検査結果表】 ドレンチャーその他'!GL27</f>
        <v>0</v>
      </c>
    </row>
    <row r="24" spans="1:9" ht="11.25" customHeight="1" x14ac:dyDescent="0.4">
      <c r="A24" s="1453" t="s">
        <v>527</v>
      </c>
      <c r="B24" s="2885"/>
      <c r="C24" s="2885"/>
      <c r="D24" s="1276" t="s">
        <v>601</v>
      </c>
      <c r="E24" s="1268"/>
      <c r="F24" s="1316" t="str">
        <f>'5_入力シート【検査結果表】 ドレンチャーその他'!GI28</f>
        <v/>
      </c>
      <c r="G24" s="1285" t="str">
        <f>'5_入力シート【検査結果表】 ドレンチャーその他'!GJ28</f>
        <v/>
      </c>
      <c r="H24" s="1285" t="str">
        <f>'5_入力シート【検査結果表】 ドレンチャーその他'!GK28</f>
        <v/>
      </c>
      <c r="I24" s="1286">
        <f>'5_入力シート【検査結果表】 ドレンチャーその他'!GL28</f>
        <v>0</v>
      </c>
    </row>
    <row r="25" spans="1:9" ht="11.25" customHeight="1" x14ac:dyDescent="0.4">
      <c r="A25" s="1453" t="s">
        <v>524</v>
      </c>
      <c r="B25" s="2885"/>
      <c r="C25" s="2885"/>
      <c r="D25" s="1276" t="s">
        <v>600</v>
      </c>
      <c r="E25" s="1268"/>
      <c r="F25" s="1316" t="str">
        <f>'5_入力シート【検査結果表】 ドレンチャーその他'!GI29</f>
        <v/>
      </c>
      <c r="G25" s="1285" t="str">
        <f>'5_入力シート【検査結果表】 ドレンチャーその他'!GJ29</f>
        <v/>
      </c>
      <c r="H25" s="1285" t="str">
        <f>'5_入力シート【検査結果表】 ドレンチャーその他'!GK29</f>
        <v/>
      </c>
      <c r="I25" s="1286">
        <f>'5_入力シート【検査結果表】 ドレンチャーその他'!GL29</f>
        <v>0</v>
      </c>
    </row>
    <row r="26" spans="1:9" ht="21" x14ac:dyDescent="0.4">
      <c r="A26" s="1453" t="s">
        <v>523</v>
      </c>
      <c r="B26" s="2886"/>
      <c r="C26" s="2886"/>
      <c r="D26" s="1276" t="s">
        <v>599</v>
      </c>
      <c r="E26" s="1268"/>
      <c r="F26" s="1316" t="str">
        <f>'5_入力シート【検査結果表】 ドレンチャーその他'!GI30</f>
        <v/>
      </c>
      <c r="G26" s="1285" t="str">
        <f>'5_入力シート【検査結果表】 ドレンチャーその他'!GJ30</f>
        <v/>
      </c>
      <c r="H26" s="1285" t="str">
        <f>'5_入力シート【検査結果表】 ドレンチャーその他'!GK30</f>
        <v/>
      </c>
      <c r="I26" s="1286">
        <f>'5_入力シート【検査結果表】 ドレンチャーその他'!GL30</f>
        <v>0</v>
      </c>
    </row>
    <row r="27" spans="1:9" ht="12" customHeight="1" x14ac:dyDescent="0.4">
      <c r="A27" s="1453" t="s">
        <v>521</v>
      </c>
      <c r="B27" s="2887" t="s">
        <v>542</v>
      </c>
      <c r="C27" s="2887" t="s">
        <v>541</v>
      </c>
      <c r="D27" s="1276" t="s">
        <v>540</v>
      </c>
      <c r="E27" s="1268"/>
      <c r="F27" s="1316" t="str">
        <f>'5_入力シート【検査結果表】 ドレンチャーその他'!GI31</f>
        <v/>
      </c>
      <c r="G27" s="1285" t="str">
        <f>'5_入力シート【検査結果表】 ドレンチャーその他'!GJ31</f>
        <v/>
      </c>
      <c r="H27" s="1285" t="str">
        <f>'5_入力シート【検査結果表】 ドレンチャーその他'!GK31</f>
        <v/>
      </c>
      <c r="I27" s="1286">
        <f>'5_入力シート【検査結果表】 ドレンチャーその他'!GL31</f>
        <v>0</v>
      </c>
    </row>
    <row r="28" spans="1:9" ht="11.25" customHeight="1" x14ac:dyDescent="0.4">
      <c r="A28" s="1453" t="s">
        <v>519</v>
      </c>
      <c r="B28" s="2885"/>
      <c r="C28" s="2886"/>
      <c r="D28" s="1276" t="s">
        <v>538</v>
      </c>
      <c r="E28" s="1268"/>
      <c r="F28" s="1316" t="str">
        <f>'5_入力シート【検査結果表】 ドレンチャーその他'!GI32</f>
        <v/>
      </c>
      <c r="G28" s="1285" t="str">
        <f>'5_入力シート【検査結果表】 ドレンチャーその他'!GJ32</f>
        <v/>
      </c>
      <c r="H28" s="1285" t="str">
        <f>'5_入力シート【検査結果表】 ドレンチャーその他'!GK32</f>
        <v/>
      </c>
      <c r="I28" s="1286">
        <f>'5_入力シート【検査結果表】 ドレンチャーその他'!GL32</f>
        <v>0</v>
      </c>
    </row>
    <row r="29" spans="1:9" ht="12" customHeight="1" x14ac:dyDescent="0.4">
      <c r="A29" s="1453" t="s">
        <v>517</v>
      </c>
      <c r="B29" s="2885"/>
      <c r="C29" s="2887" t="s">
        <v>3342</v>
      </c>
      <c r="D29" s="1276" t="s">
        <v>219</v>
      </c>
      <c r="E29" s="1268"/>
      <c r="F29" s="1316" t="str">
        <f>'5_入力シート【検査結果表】 ドレンチャーその他'!GI33</f>
        <v/>
      </c>
      <c r="G29" s="1285" t="str">
        <f>'5_入力シート【検査結果表】 ドレンチャーその他'!GJ33</f>
        <v/>
      </c>
      <c r="H29" s="1285" t="str">
        <f>'5_入力シート【検査結果表】 ドレンチャーその他'!GK33</f>
        <v/>
      </c>
      <c r="I29" s="1286">
        <f>'5_入力シート【検査結果表】 ドレンチャーその他'!GL33</f>
        <v>0</v>
      </c>
    </row>
    <row r="30" spans="1:9" ht="12" customHeight="1" x14ac:dyDescent="0.4">
      <c r="A30" s="1453" t="s">
        <v>575</v>
      </c>
      <c r="B30" s="2885"/>
      <c r="C30" s="2885"/>
      <c r="D30" s="1276" t="s">
        <v>532</v>
      </c>
      <c r="E30" s="1268"/>
      <c r="F30" s="1316" t="str">
        <f>'5_入力シート【検査結果表】 ドレンチャーその他'!GI34</f>
        <v/>
      </c>
      <c r="G30" s="1285" t="str">
        <f>'5_入力シート【検査結果表】 ドレンチャーその他'!GJ34</f>
        <v/>
      </c>
      <c r="H30" s="1285" t="str">
        <f>'5_入力シート【検査結果表】 ドレンチャーその他'!GK34</f>
        <v/>
      </c>
      <c r="I30" s="1286">
        <f>'5_入力シート【検査結果表】 ドレンチャーその他'!GL34</f>
        <v>0</v>
      </c>
    </row>
    <row r="31" spans="1:9" ht="12" customHeight="1" x14ac:dyDescent="0.4">
      <c r="A31" s="1453" t="s">
        <v>574</v>
      </c>
      <c r="B31" s="2885"/>
      <c r="C31" s="2885"/>
      <c r="D31" s="1276" t="s">
        <v>530</v>
      </c>
      <c r="E31" s="1268"/>
      <c r="F31" s="1316" t="str">
        <f>'5_入力シート【検査結果表】 ドレンチャーその他'!GI35</f>
        <v/>
      </c>
      <c r="G31" s="1285" t="str">
        <f>'5_入力シート【検査結果表】 ドレンチャーその他'!GJ35</f>
        <v/>
      </c>
      <c r="H31" s="1285" t="str">
        <f>'5_入力シート【検査結果表】 ドレンチャーその他'!GK35</f>
        <v/>
      </c>
      <c r="I31" s="1286">
        <f>'5_入力シート【検査結果表】 ドレンチャーその他'!GL35</f>
        <v>0</v>
      </c>
    </row>
    <row r="32" spans="1:9" ht="12" customHeight="1" x14ac:dyDescent="0.4">
      <c r="A32" s="1453" t="s">
        <v>573</v>
      </c>
      <c r="B32" s="2885"/>
      <c r="C32" s="2886"/>
      <c r="D32" s="1276" t="s">
        <v>528</v>
      </c>
      <c r="E32" s="1268"/>
      <c r="F32" s="1316" t="str">
        <f>'5_入力シート【検査結果表】 ドレンチャーその他'!GI36</f>
        <v/>
      </c>
      <c r="G32" s="1285" t="str">
        <f>'5_入力シート【検査結果表】 ドレンチャーその他'!GJ36</f>
        <v/>
      </c>
      <c r="H32" s="1285" t="str">
        <f>'5_入力シート【検査結果表】 ドレンチャーその他'!GK36</f>
        <v/>
      </c>
      <c r="I32" s="1286">
        <f>'5_入力シート【検査結果表】 ドレンチャーその他'!GL36</f>
        <v>0</v>
      </c>
    </row>
    <row r="33" spans="1:9" ht="11.25" customHeight="1" x14ac:dyDescent="0.4">
      <c r="A33" s="1453" t="s">
        <v>572</v>
      </c>
      <c r="B33" s="2885"/>
      <c r="C33" s="2887" t="s">
        <v>526</v>
      </c>
      <c r="D33" s="1276" t="s">
        <v>525</v>
      </c>
      <c r="E33" s="1268"/>
      <c r="F33" s="1316" t="str">
        <f>'5_入力シート【検査結果表】 ドレンチャーその他'!GI37</f>
        <v/>
      </c>
      <c r="G33" s="1285" t="str">
        <f>'5_入力シート【検査結果表】 ドレンチャーその他'!GJ37</f>
        <v/>
      </c>
      <c r="H33" s="1285" t="str">
        <f>'5_入力シート【検査結果表】 ドレンチャーその他'!GK37</f>
        <v/>
      </c>
      <c r="I33" s="1286">
        <f>'5_入力シート【検査結果表】 ドレンチャーその他'!GL37</f>
        <v>0</v>
      </c>
    </row>
    <row r="34" spans="1:9" ht="11.25" customHeight="1" x14ac:dyDescent="0.4">
      <c r="A34" s="1453" t="s">
        <v>570</v>
      </c>
      <c r="B34" s="2885"/>
      <c r="C34" s="2886"/>
      <c r="D34" s="1276" t="s">
        <v>214</v>
      </c>
      <c r="E34" s="1268"/>
      <c r="F34" s="1316" t="str">
        <f>'5_入力シート【検査結果表】 ドレンチャーその他'!GI38</f>
        <v/>
      </c>
      <c r="G34" s="1285" t="str">
        <f>'5_入力シート【検査結果表】 ドレンチャーその他'!GJ38</f>
        <v/>
      </c>
      <c r="H34" s="1285" t="str">
        <f>'5_入力シート【検査結果表】 ドレンチャーその他'!GK38</f>
        <v/>
      </c>
      <c r="I34" s="1286">
        <f>'5_入力シート【検査結果表】 ドレンチャーその他'!GL38</f>
        <v>0</v>
      </c>
    </row>
    <row r="35" spans="1:9" ht="11.25" customHeight="1" x14ac:dyDescent="0.4">
      <c r="A35" s="1453" t="s">
        <v>568</v>
      </c>
      <c r="B35" s="2885"/>
      <c r="C35" s="1276" t="s">
        <v>598</v>
      </c>
      <c r="D35" s="1276" t="s">
        <v>212</v>
      </c>
      <c r="E35" s="1268"/>
      <c r="F35" s="1316" t="str">
        <f>'5_入力シート【検査結果表】 ドレンチャーその他'!GI39</f>
        <v/>
      </c>
      <c r="G35" s="1285" t="str">
        <f>'5_入力シート【検査結果表】 ドレンチャーその他'!GJ39</f>
        <v/>
      </c>
      <c r="H35" s="1285" t="str">
        <f>'5_入力シート【検査結果表】 ドレンチャーその他'!GK39</f>
        <v/>
      </c>
      <c r="I35" s="1286">
        <f>'5_入力シート【検査結果表】 ドレンチャーその他'!GL39</f>
        <v>0</v>
      </c>
    </row>
    <row r="36" spans="1:9" ht="11.25" customHeight="1" x14ac:dyDescent="0.4">
      <c r="A36" s="1453" t="s">
        <v>597</v>
      </c>
      <c r="B36" s="2886"/>
      <c r="C36" s="1276" t="s">
        <v>596</v>
      </c>
      <c r="D36" s="1276" t="s">
        <v>212</v>
      </c>
      <c r="E36" s="1268"/>
      <c r="F36" s="1316" t="str">
        <f>'5_入力シート【検査結果表】 ドレンチャーその他'!GI40</f>
        <v/>
      </c>
      <c r="G36" s="1285" t="str">
        <f>'5_入力シート【検査結果表】 ドレンチャーその他'!GJ40</f>
        <v/>
      </c>
      <c r="H36" s="1285" t="str">
        <f>'5_入力シート【検査結果表】 ドレンチャーその他'!GK40</f>
        <v/>
      </c>
      <c r="I36" s="1286">
        <f>'5_入力シート【検査結果表】 ドレンチャーその他'!GL40</f>
        <v>0</v>
      </c>
    </row>
    <row r="37" spans="1:9" ht="11.25" customHeight="1" x14ac:dyDescent="0.4">
      <c r="A37" s="1453" t="s">
        <v>595</v>
      </c>
      <c r="B37" s="2830" t="s">
        <v>518</v>
      </c>
      <c r="C37" s="2831"/>
      <c r="D37" s="1276" t="s">
        <v>594</v>
      </c>
      <c r="E37" s="1268"/>
      <c r="F37" s="1316" t="str">
        <f>'5_入力シート【検査結果表】 ドレンチャーその他'!GI41</f>
        <v/>
      </c>
      <c r="G37" s="1285" t="str">
        <f>'5_入力シート【検査結果表】 ドレンチャーその他'!GJ41</f>
        <v/>
      </c>
      <c r="H37" s="1285" t="str">
        <f>'5_入力シート【検査結果表】 ドレンチャーその他'!GK41</f>
        <v/>
      </c>
      <c r="I37" s="1286">
        <f>'5_入力シート【検査結果表】 ドレンチャーその他'!GL41</f>
        <v>0</v>
      </c>
    </row>
    <row r="38" spans="1:9" ht="11.25" customHeight="1" thickBot="1" x14ac:dyDescent="0.45">
      <c r="A38" s="1453" t="s">
        <v>593</v>
      </c>
      <c r="B38" s="2832"/>
      <c r="C38" s="2833"/>
      <c r="D38" s="1304" t="s">
        <v>516</v>
      </c>
      <c r="E38" s="1268"/>
      <c r="F38" s="1317" t="str">
        <f>'5_入力シート【検査結果表】 ドレンチャーその他'!GI42</f>
        <v/>
      </c>
      <c r="G38" s="1311" t="str">
        <f>'5_入力シート【検査結果表】 ドレンチャーその他'!GJ42</f>
        <v/>
      </c>
      <c r="H38" s="1311" t="str">
        <f>'5_入力シート【検査結果表】 ドレンチャーその他'!GK42</f>
        <v/>
      </c>
      <c r="I38" s="1318">
        <f>'5_入力シート【検査結果表】 ドレンチャーその他'!GL42</f>
        <v>0</v>
      </c>
    </row>
    <row r="39" spans="1:9" ht="11.25" customHeight="1" x14ac:dyDescent="0.4">
      <c r="A39" s="2919" t="s">
        <v>515</v>
      </c>
      <c r="B39" s="2920"/>
      <c r="C39" s="2920"/>
      <c r="D39" s="2920"/>
      <c r="E39" s="2920"/>
      <c r="F39" s="2921"/>
      <c r="G39" s="2921"/>
      <c r="H39" s="2921"/>
      <c r="I39" s="2922"/>
    </row>
    <row r="40" spans="1:9" ht="12" customHeight="1" x14ac:dyDescent="0.4">
      <c r="A40" s="1280"/>
      <c r="B40" s="1281"/>
      <c r="C40" s="1282"/>
      <c r="D40" s="1282"/>
      <c r="E40" s="1319">
        <f>'5_入力シート【検査結果表】 ドレンチャーその他'!Q50</f>
        <v>0</v>
      </c>
      <c r="F40" s="1320" t="str">
        <f>IF('5_入力シート【検査結果表】 ドレンチャーその他'!EI50&gt;=1,"○","")&amp;IF('5_入力シート【検査結果表】 ドレンチャーその他'!EH50&gt;=1,"－","")</f>
        <v/>
      </c>
      <c r="G40" s="1285" t="str">
        <f>'5_入力シート【検査結果表】 ドレンチャーその他'!GJ50</f>
        <v/>
      </c>
      <c r="H40" s="1285" t="str">
        <f>IF('5_入力シート【検査結果表】 ドレンチャーその他'!EK50,"○","")</f>
        <v/>
      </c>
      <c r="I40" s="1286">
        <f>'5_入力シート【検査結果表】 ドレンチャーその他'!BM50</f>
        <v>0</v>
      </c>
    </row>
    <row r="41" spans="1:9" ht="12" customHeight="1" x14ac:dyDescent="0.4">
      <c r="A41" s="1280"/>
      <c r="B41" s="1281"/>
      <c r="C41" s="1282"/>
      <c r="D41" s="1282"/>
      <c r="E41" s="1319">
        <f>'5_入力シート【検査結果表】 ドレンチャーその他'!Q51</f>
        <v>0</v>
      </c>
      <c r="F41" s="1284" t="str">
        <f>IF('5_入力シート【検査結果表】 ドレンチャーその他'!EI51&gt;=1,"○","")&amp;IF('5_入力シート【検査結果表】 ドレンチャーその他'!EH51&gt;=1,"－","")</f>
        <v/>
      </c>
      <c r="G41" s="1285" t="str">
        <f>'5_入力シート【検査結果表】 ドレンチャーその他'!GJ51</f>
        <v/>
      </c>
      <c r="H41" s="1285" t="str">
        <f>IF('5_入力シート【検査結果表】 ドレンチャーその他'!EK51,"○","")</f>
        <v/>
      </c>
      <c r="I41" s="1286">
        <f>'5_入力シート【検査結果表】 ドレンチャーその他'!BM51</f>
        <v>0</v>
      </c>
    </row>
    <row r="42" spans="1:9" ht="12" customHeight="1" thickBot="1" x14ac:dyDescent="0.45">
      <c r="A42" s="1287"/>
      <c r="B42" s="1288"/>
      <c r="C42" s="1289"/>
      <c r="D42" s="1289"/>
      <c r="E42" s="1321">
        <f>'5_入力シート【検査結果表】 ドレンチャーその他'!Q52</f>
        <v>0</v>
      </c>
      <c r="F42" s="1284" t="str">
        <f>IF('5_入力シート【検査結果表】 ドレンチャーその他'!EI52&gt;=1,"○","")&amp;IF('5_入力シート【検査結果表】 ドレンチャーその他'!EH52&gt;=1,"－","")</f>
        <v/>
      </c>
      <c r="G42" s="1311" t="str">
        <f>'5_入力シート【検査結果表】 ドレンチャーその他'!GJ52</f>
        <v/>
      </c>
      <c r="H42" s="1285" t="str">
        <f>IF('5_入力シート【検査結果表】 ドレンチャーその他'!EK52,"○","")</f>
        <v/>
      </c>
      <c r="I42" s="1286">
        <f>'5_入力シート【検査結果表】 ドレンチャーその他'!BM52</f>
        <v>0</v>
      </c>
    </row>
    <row r="43" spans="1:9" ht="12" customHeight="1" x14ac:dyDescent="0.4">
      <c r="A43" s="2810" t="s">
        <v>514</v>
      </c>
      <c r="B43" s="2811"/>
      <c r="C43" s="2811"/>
      <c r="D43" s="2811"/>
      <c r="E43" s="1291"/>
      <c r="F43" s="1291"/>
      <c r="G43" s="1291"/>
      <c r="H43" s="1291"/>
      <c r="I43" s="1292"/>
    </row>
    <row r="44" spans="1:9" ht="21" customHeight="1" x14ac:dyDescent="0.4">
      <c r="A44" s="1293" t="s">
        <v>150</v>
      </c>
      <c r="B44" s="2812" t="s">
        <v>513</v>
      </c>
      <c r="C44" s="2898"/>
      <c r="D44" s="1294" t="s">
        <v>149</v>
      </c>
      <c r="E44" s="2814" t="s">
        <v>512</v>
      </c>
      <c r="F44" s="2814"/>
      <c r="G44" s="2814"/>
      <c r="H44" s="2815"/>
      <c r="I44" s="1295" t="s">
        <v>148</v>
      </c>
    </row>
    <row r="45" spans="1:9" ht="50.1" customHeight="1" x14ac:dyDescent="0.4">
      <c r="A45"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ドレンチャーその他'!$EQ$17:$EQ$74),0),ROW(A1))),"")</f>
        <v/>
      </c>
      <c r="B45" s="2895"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ドレンチャーその他'!$EM$17:$EM$74),0),ROW(A1))),"")</f>
        <v/>
      </c>
      <c r="C45" s="2896"/>
      <c r="D45"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ドレンチャーその他'!$GW$17:$GW$74),0),ROW(A1))),"")</f>
        <v/>
      </c>
      <c r="E45" s="1354"/>
      <c r="F45" s="289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ドレンチャーその他'!$BY$17:$BY$74),0),ROW(A1))),"")</f>
        <v/>
      </c>
      <c r="G45" s="2897"/>
      <c r="H45" s="2896"/>
      <c r="I45"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ドレンチャーその他'!$EV$17:$EV$74),0),ROW(A1))),"")</f>
        <v/>
      </c>
    </row>
    <row r="46" spans="1:9" ht="50.1" customHeight="1" x14ac:dyDescent="0.4">
      <c r="A46"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ドレンチャーその他'!$EQ$17:$EQ$74),0),ROW(A2))),"")</f>
        <v/>
      </c>
      <c r="B46" s="2895"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ドレンチャーその他'!$EM$17:$EM$74),0),ROW(A2))),"")</f>
        <v/>
      </c>
      <c r="C46" s="2896"/>
      <c r="D46"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ドレンチャーその他'!$GW$17:$GW$74),0),ROW(A2))),"")</f>
        <v/>
      </c>
      <c r="E46" s="1354"/>
      <c r="F46" s="289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ドレンチャーその他'!$BY$17:$BY$74),0),ROW(A2))),"")</f>
        <v/>
      </c>
      <c r="G46" s="2897"/>
      <c r="H46" s="2896"/>
      <c r="I46"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ドレンチャーその他'!$EV$17:$EV$74),0),ROW(A2))),"")</f>
        <v/>
      </c>
    </row>
    <row r="47" spans="1:9" ht="50.1" customHeight="1" x14ac:dyDescent="0.4">
      <c r="A47"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ドレンチャーその他'!$EQ$17:$EQ$74),0),ROW(A3))),"")</f>
        <v/>
      </c>
      <c r="B47" s="2895"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ドレンチャーその他'!$EM$17:$EM$74),0),ROW(A3))),"")</f>
        <v/>
      </c>
      <c r="C47" s="2896"/>
      <c r="D47"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ドレンチャーその他'!$GW$17:$GW$74),0),ROW(A3))),"")</f>
        <v/>
      </c>
      <c r="E47" s="1354"/>
      <c r="F47" s="289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ドレンチャーその他'!$BY$17:$BY$74),0),ROW(A3))),"")</f>
        <v/>
      </c>
      <c r="G47" s="2897"/>
      <c r="H47" s="2896"/>
      <c r="I47"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ドレンチャーその他'!$EV$17:$EV$74),0),ROW(A3))),"")</f>
        <v/>
      </c>
    </row>
    <row r="48" spans="1:9" ht="50.1" customHeight="1" x14ac:dyDescent="0.4">
      <c r="A48"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ドレンチャーその他'!$EQ$17:$EQ$74),0),ROW(A4))),"")</f>
        <v/>
      </c>
      <c r="B48" s="2895"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ドレンチャーその他'!$EM$17:$EM$74),0),ROW(A4))),"")</f>
        <v/>
      </c>
      <c r="C48" s="2896"/>
      <c r="D48"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ドレンチャーその他'!$GW$17:$GW$74),0),ROW(A4))),"")</f>
        <v/>
      </c>
      <c r="E48" s="1354"/>
      <c r="F48" s="289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ドレンチャーその他'!$BY$17:$BY$74),0),ROW(A4))),"")</f>
        <v/>
      </c>
      <c r="G48" s="2897"/>
      <c r="H48" s="2896"/>
      <c r="I48"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ドレンチャーその他'!$EV$17:$EV$74),0),ROW(A4))),"")</f>
        <v/>
      </c>
    </row>
    <row r="49" spans="1:9" ht="50.1" customHeight="1" thickBot="1" x14ac:dyDescent="0.45">
      <c r="A49" s="1299"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ドレンチャーその他'!$EQ$17:$EQ$74),0),ROW(A5))),"")</f>
        <v/>
      </c>
      <c r="B49" s="2918"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ドレンチャーその他'!$EM$17:$EM$74),0),ROW(A5))),"")</f>
        <v/>
      </c>
      <c r="C49" s="2917"/>
      <c r="D49" s="1300"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ドレンチャーその他'!$GW$17:$GW$74),0),ROW(A5))),"")</f>
        <v/>
      </c>
      <c r="E49" s="1353"/>
      <c r="F49" s="2916"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ドレンチャーその他'!$BY$17:$BY$74),0),ROW(A5))),"")</f>
        <v/>
      </c>
      <c r="G49" s="2916"/>
      <c r="H49" s="2917"/>
      <c r="I49" s="1301"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ドレンチャーその他'!$EV$17:$EV$74),0),ROW(A5))),"")</f>
        <v/>
      </c>
    </row>
    <row r="51" spans="1:9" ht="11.25" customHeight="1" x14ac:dyDescent="0.4">
      <c r="A51" s="2808" t="s">
        <v>118</v>
      </c>
      <c r="B51" s="2888"/>
      <c r="C51" s="2888"/>
      <c r="D51" s="2888"/>
      <c r="E51" s="2888"/>
      <c r="F51" s="2888"/>
      <c r="G51" s="2888"/>
      <c r="H51" s="2888"/>
      <c r="I51" s="2888"/>
    </row>
    <row r="52" spans="1:9" ht="11.25" customHeight="1" x14ac:dyDescent="0.4">
      <c r="A52" s="1302" t="s">
        <v>117</v>
      </c>
      <c r="B52" s="2808" t="s">
        <v>116</v>
      </c>
      <c r="C52" s="2808"/>
      <c r="D52" s="2808"/>
      <c r="E52" s="2808"/>
      <c r="F52" s="2808"/>
      <c r="G52" s="2808"/>
      <c r="H52" s="2808"/>
      <c r="I52" s="2808"/>
    </row>
    <row r="53" spans="1:9" ht="11.25" customHeight="1" x14ac:dyDescent="0.4">
      <c r="A53" s="1302" t="s">
        <v>115</v>
      </c>
      <c r="B53" s="2808" t="s">
        <v>511</v>
      </c>
      <c r="C53" s="2808"/>
      <c r="D53" s="2808"/>
      <c r="E53" s="2808"/>
      <c r="F53" s="2808"/>
      <c r="G53" s="2808"/>
      <c r="H53" s="2808"/>
      <c r="I53" s="2808"/>
    </row>
    <row r="54" spans="1:9" ht="33.75" customHeight="1" x14ac:dyDescent="0.4">
      <c r="A54" s="1302" t="s">
        <v>114</v>
      </c>
      <c r="B54" s="2808" t="s">
        <v>3295</v>
      </c>
      <c r="C54" s="2808"/>
      <c r="D54" s="2808"/>
      <c r="E54" s="2808"/>
      <c r="F54" s="2808"/>
      <c r="G54" s="2808"/>
      <c r="H54" s="2808"/>
      <c r="I54" s="2808"/>
    </row>
    <row r="55" spans="1:9" ht="10.5" customHeight="1" x14ac:dyDescent="0.4">
      <c r="A55" s="1302" t="s">
        <v>113</v>
      </c>
      <c r="B55" s="2808" t="s">
        <v>3297</v>
      </c>
      <c r="C55" s="2808"/>
      <c r="D55" s="2808"/>
      <c r="E55" s="2808"/>
      <c r="F55" s="2808"/>
      <c r="G55" s="2808"/>
      <c r="H55" s="2808"/>
      <c r="I55" s="2808"/>
    </row>
    <row r="56" spans="1:9" ht="10.5" customHeight="1" x14ac:dyDescent="0.4">
      <c r="A56" s="1302" t="s">
        <v>112</v>
      </c>
      <c r="B56" s="2808" t="s">
        <v>510</v>
      </c>
      <c r="C56" s="2808"/>
      <c r="D56" s="2808"/>
      <c r="E56" s="2808"/>
      <c r="F56" s="2808"/>
      <c r="G56" s="2808"/>
      <c r="H56" s="2808"/>
      <c r="I56" s="2808"/>
    </row>
    <row r="57" spans="1:9" ht="21" customHeight="1" x14ac:dyDescent="0.4">
      <c r="A57" s="1302" t="s">
        <v>111</v>
      </c>
      <c r="B57" s="2808" t="s">
        <v>509</v>
      </c>
      <c r="C57" s="2808"/>
      <c r="D57" s="2808"/>
      <c r="E57" s="2808"/>
      <c r="F57" s="2808"/>
      <c r="G57" s="2808"/>
      <c r="H57" s="2808"/>
      <c r="I57" s="2808"/>
    </row>
    <row r="58" spans="1:9" ht="11.25" customHeight="1" x14ac:dyDescent="0.4">
      <c r="A58" s="1302" t="s">
        <v>110</v>
      </c>
      <c r="B58" s="2808" t="s">
        <v>508</v>
      </c>
      <c r="C58" s="2808"/>
      <c r="D58" s="2808"/>
      <c r="E58" s="2808"/>
      <c r="F58" s="2808"/>
      <c r="G58" s="2808"/>
      <c r="H58" s="2808"/>
      <c r="I58" s="2808"/>
    </row>
    <row r="59" spans="1:9" ht="21" customHeight="1" x14ac:dyDescent="0.4">
      <c r="A59" s="1302" t="s">
        <v>109</v>
      </c>
      <c r="B59" s="2808" t="s">
        <v>507</v>
      </c>
      <c r="C59" s="2808"/>
      <c r="D59" s="2808"/>
      <c r="E59" s="2808"/>
      <c r="F59" s="2808"/>
      <c r="G59" s="2808"/>
      <c r="H59" s="2808"/>
      <c r="I59" s="2808"/>
    </row>
    <row r="60" spans="1:9" ht="21" customHeight="1" x14ac:dyDescent="0.4">
      <c r="A60" s="1302" t="s">
        <v>108</v>
      </c>
      <c r="B60" s="2808" t="s">
        <v>506</v>
      </c>
      <c r="C60" s="2808"/>
      <c r="D60" s="2808"/>
      <c r="E60" s="2808"/>
      <c r="F60" s="2808"/>
      <c r="G60" s="2808"/>
      <c r="H60" s="2808"/>
      <c r="I60" s="2808"/>
    </row>
    <row r="61" spans="1:9" ht="31.5" customHeight="1" x14ac:dyDescent="0.4">
      <c r="A61" s="1302" t="s">
        <v>107</v>
      </c>
      <c r="B61" s="2808" t="s">
        <v>3296</v>
      </c>
      <c r="C61" s="2808"/>
      <c r="D61" s="2808"/>
      <c r="E61" s="2808"/>
      <c r="F61" s="2808"/>
      <c r="G61" s="2808"/>
      <c r="H61" s="2808"/>
      <c r="I61" s="2808"/>
    </row>
    <row r="62" spans="1:9" ht="43.5" customHeight="1" x14ac:dyDescent="0.4">
      <c r="A62" s="1302" t="s">
        <v>106</v>
      </c>
      <c r="B62" s="2808" t="s">
        <v>505</v>
      </c>
      <c r="C62" s="2808"/>
      <c r="D62" s="2808"/>
      <c r="E62" s="2808"/>
      <c r="F62" s="2808"/>
      <c r="G62" s="2808"/>
      <c r="H62" s="2808"/>
      <c r="I62" s="2808"/>
    </row>
    <row r="63" spans="1:9" ht="31.5" customHeight="1" x14ac:dyDescent="0.4">
      <c r="A63" s="1302" t="s">
        <v>105</v>
      </c>
      <c r="B63" s="2808" t="s">
        <v>592</v>
      </c>
      <c r="C63" s="2808"/>
      <c r="D63" s="2808"/>
      <c r="E63" s="2808"/>
      <c r="F63" s="2808"/>
      <c r="G63" s="2808"/>
      <c r="H63" s="2808"/>
      <c r="I63" s="2808"/>
    </row>
    <row r="64" spans="1:9" ht="22.5" customHeight="1" x14ac:dyDescent="0.4">
      <c r="A64" s="1302" t="s">
        <v>104</v>
      </c>
      <c r="B64" s="2808" t="s">
        <v>503</v>
      </c>
      <c r="C64" s="2808"/>
      <c r="D64" s="2808"/>
      <c r="E64" s="2808"/>
      <c r="F64" s="2808"/>
      <c r="G64" s="2808"/>
      <c r="H64" s="2808"/>
      <c r="I64" s="2808"/>
    </row>
    <row r="65" s="1313" customFormat="1" x14ac:dyDescent="0.4"/>
    <row r="66" s="1313" customFormat="1" x14ac:dyDescent="0.4"/>
    <row r="67" s="1313" customFormat="1" x14ac:dyDescent="0.4"/>
    <row r="68" s="1313" customFormat="1" x14ac:dyDescent="0.4"/>
    <row r="69" s="1313" customFormat="1" x14ac:dyDescent="0.4"/>
    <row r="70" s="1313" customFormat="1" x14ac:dyDescent="0.4"/>
    <row r="71" s="1313" customFormat="1" x14ac:dyDescent="0.4"/>
    <row r="72" s="1313" customFormat="1" x14ac:dyDescent="0.4"/>
    <row r="73" s="1313" customFormat="1" x14ac:dyDescent="0.4"/>
    <row r="74" s="1313" customFormat="1" x14ac:dyDescent="0.4"/>
    <row r="75" s="1313" customFormat="1" x14ac:dyDescent="0.4"/>
    <row r="76" s="1313" customFormat="1" x14ac:dyDescent="0.4"/>
    <row r="77" s="1313" customFormat="1" x14ac:dyDescent="0.4"/>
    <row r="78" s="1313" customFormat="1" x14ac:dyDescent="0.4"/>
    <row r="79" s="1313" customFormat="1" x14ac:dyDescent="0.4"/>
    <row r="80" s="1313" customFormat="1" x14ac:dyDescent="0.4"/>
    <row r="81" s="1313" customFormat="1" x14ac:dyDescent="0.4"/>
    <row r="82" s="1313" customFormat="1" x14ac:dyDescent="0.4"/>
    <row r="83" s="1313" customFormat="1" x14ac:dyDescent="0.4"/>
    <row r="84" s="1313" customFormat="1" x14ac:dyDescent="0.4"/>
    <row r="85" s="1313" customFormat="1" x14ac:dyDescent="0.4"/>
    <row r="86" s="1313" customFormat="1" x14ac:dyDescent="0.4"/>
    <row r="87" s="1313" customFormat="1" x14ac:dyDescent="0.4"/>
    <row r="88" s="1313" customFormat="1" x14ac:dyDescent="0.4"/>
    <row r="89" s="1313" customFormat="1" x14ac:dyDescent="0.4"/>
    <row r="90" s="1313" customFormat="1" x14ac:dyDescent="0.4"/>
    <row r="91" s="1313" customFormat="1" x14ac:dyDescent="0.4"/>
    <row r="92" s="1313" customFormat="1" x14ac:dyDescent="0.4"/>
    <row r="93" s="1313" customFormat="1" x14ac:dyDescent="0.4"/>
    <row r="94" s="1313" customFormat="1" x14ac:dyDescent="0.4"/>
    <row r="95" s="1313" customFormat="1" x14ac:dyDescent="0.4"/>
    <row r="96" s="1313" customFormat="1" x14ac:dyDescent="0.4"/>
    <row r="97" s="1313" customFormat="1" x14ac:dyDescent="0.4"/>
    <row r="98" s="1313" customFormat="1" x14ac:dyDescent="0.4"/>
    <row r="99" s="1313" customFormat="1" x14ac:dyDescent="0.4"/>
    <row r="100" s="1313" customFormat="1" x14ac:dyDescent="0.4"/>
    <row r="101" s="1313" customFormat="1" x14ac:dyDescent="0.4"/>
    <row r="102" s="1313" customFormat="1" x14ac:dyDescent="0.4"/>
    <row r="103" s="1313" customFormat="1" x14ac:dyDescent="0.4"/>
    <row r="104" s="1313" customFormat="1" x14ac:dyDescent="0.4"/>
    <row r="105" s="1313" customFormat="1" x14ac:dyDescent="0.4"/>
    <row r="106" s="1313" customFormat="1" x14ac:dyDescent="0.4"/>
    <row r="107" s="1313" customFormat="1" x14ac:dyDescent="0.4"/>
    <row r="108" s="1313" customFormat="1" x14ac:dyDescent="0.4"/>
    <row r="109" s="1313" customFormat="1" x14ac:dyDescent="0.4"/>
    <row r="110" s="1313" customFormat="1" x14ac:dyDescent="0.4"/>
    <row r="111" s="1313" customFormat="1" x14ac:dyDescent="0.4"/>
    <row r="112" s="1313" customFormat="1" x14ac:dyDescent="0.4"/>
    <row r="113" s="1313" customFormat="1" x14ac:dyDescent="0.4"/>
    <row r="114" s="1313" customFormat="1" x14ac:dyDescent="0.4"/>
    <row r="115" s="1313" customFormat="1" x14ac:dyDescent="0.4"/>
    <row r="116" s="1313" customFormat="1" x14ac:dyDescent="0.4"/>
    <row r="117" s="1313" customFormat="1" x14ac:dyDescent="0.4"/>
    <row r="118" s="1313" customFormat="1" x14ac:dyDescent="0.4"/>
    <row r="119" s="1313" customFormat="1" x14ac:dyDescent="0.4"/>
    <row r="120" s="1313" customFormat="1" x14ac:dyDescent="0.4"/>
    <row r="121" s="1313" customFormat="1" x14ac:dyDescent="0.4"/>
    <row r="122" s="1313" customFormat="1" x14ac:dyDescent="0.4"/>
    <row r="123" s="1313" customFormat="1" x14ac:dyDescent="0.4"/>
    <row r="124" s="1313" customFormat="1" x14ac:dyDescent="0.4"/>
    <row r="125" s="1313" customFormat="1" x14ac:dyDescent="0.4"/>
    <row r="126" s="1313" customFormat="1" x14ac:dyDescent="0.4"/>
    <row r="127" s="1313" customFormat="1" x14ac:dyDescent="0.4"/>
    <row r="128" s="1313" customFormat="1" x14ac:dyDescent="0.4"/>
    <row r="129" s="1313" customFormat="1" x14ac:dyDescent="0.4"/>
    <row r="130" s="1313" customFormat="1" x14ac:dyDescent="0.4"/>
    <row r="131" s="1313" customFormat="1" x14ac:dyDescent="0.4"/>
    <row r="132" s="1313" customFormat="1" x14ac:dyDescent="0.4"/>
    <row r="133" s="1313" customFormat="1" x14ac:dyDescent="0.4"/>
    <row r="134" s="1313" customFormat="1" x14ac:dyDescent="0.4"/>
    <row r="135" s="1313" customFormat="1" x14ac:dyDescent="0.4"/>
    <row r="136" s="1313" customFormat="1" x14ac:dyDescent="0.4"/>
    <row r="137" s="1313" customFormat="1" x14ac:dyDescent="0.4"/>
    <row r="138" s="1313" customFormat="1" x14ac:dyDescent="0.4"/>
    <row r="139" s="1313" customFormat="1" x14ac:dyDescent="0.4"/>
    <row r="140" s="1313" customFormat="1" x14ac:dyDescent="0.4"/>
    <row r="141" s="1313" customFormat="1" x14ac:dyDescent="0.4"/>
    <row r="142" s="1313" customFormat="1" x14ac:dyDescent="0.4"/>
    <row r="143" s="1313" customFormat="1" x14ac:dyDescent="0.4"/>
    <row r="144" s="1313" customFormat="1" x14ac:dyDescent="0.4"/>
    <row r="145" s="1313" customFormat="1" x14ac:dyDescent="0.4"/>
    <row r="146" s="1313" customFormat="1" x14ac:dyDescent="0.4"/>
    <row r="147" s="1313" customFormat="1" x14ac:dyDescent="0.4"/>
    <row r="148" s="1313" customFormat="1" x14ac:dyDescent="0.4"/>
    <row r="149" s="1313" customFormat="1" x14ac:dyDescent="0.4"/>
    <row r="150" s="1313" customFormat="1" x14ac:dyDescent="0.4"/>
    <row r="151" s="1313" customFormat="1" x14ac:dyDescent="0.4"/>
    <row r="152" s="1313" customFormat="1" x14ac:dyDescent="0.4"/>
    <row r="153" s="1313" customFormat="1" x14ac:dyDescent="0.4"/>
    <row r="154" s="1313" customFormat="1" x14ac:dyDescent="0.4"/>
    <row r="155" s="1313" customFormat="1" x14ac:dyDescent="0.4"/>
    <row r="156" s="1313" customFormat="1" x14ac:dyDescent="0.4"/>
    <row r="157" s="1313" customFormat="1" x14ac:dyDescent="0.4"/>
    <row r="158" s="1313" customFormat="1" x14ac:dyDescent="0.4"/>
    <row r="159" s="1313" customFormat="1" x14ac:dyDescent="0.4"/>
    <row r="160" s="1313" customFormat="1" x14ac:dyDescent="0.4"/>
    <row r="161" s="1313" customFormat="1" x14ac:dyDescent="0.4"/>
    <row r="162" s="1313" customFormat="1" x14ac:dyDescent="0.4"/>
    <row r="163" s="1313" customFormat="1" x14ac:dyDescent="0.4"/>
    <row r="164" s="1313" customFormat="1" x14ac:dyDescent="0.4"/>
    <row r="165" s="1313" customFormat="1" x14ac:dyDescent="0.4"/>
    <row r="166" s="1313" customFormat="1" x14ac:dyDescent="0.4"/>
    <row r="167" s="1313" customFormat="1" x14ac:dyDescent="0.4"/>
    <row r="168" s="1313" customFormat="1" x14ac:dyDescent="0.4"/>
    <row r="169" s="1313" customFormat="1" x14ac:dyDescent="0.4"/>
    <row r="170" s="1313" customFormat="1" x14ac:dyDescent="0.4"/>
    <row r="171" s="1313" customFormat="1" x14ac:dyDescent="0.4"/>
    <row r="172" s="1313" customFormat="1" x14ac:dyDescent="0.4"/>
    <row r="173" s="1313" customFormat="1" x14ac:dyDescent="0.4"/>
    <row r="174" s="1313" customFormat="1" x14ac:dyDescent="0.4"/>
    <row r="175" s="1313" customFormat="1" x14ac:dyDescent="0.4"/>
    <row r="176" s="1313" customFormat="1" x14ac:dyDescent="0.4"/>
    <row r="177" s="1313" customFormat="1" x14ac:dyDescent="0.4"/>
    <row r="178" s="1313" customFormat="1" x14ac:dyDescent="0.4"/>
    <row r="179" s="1313" customFormat="1" x14ac:dyDescent="0.4"/>
    <row r="180" s="1313" customFormat="1" x14ac:dyDescent="0.4"/>
    <row r="181" s="1313" customFormat="1" x14ac:dyDescent="0.4"/>
    <row r="182" s="1313" customFormat="1" x14ac:dyDescent="0.4"/>
    <row r="183" s="1313" customFormat="1" x14ac:dyDescent="0.4"/>
    <row r="184" s="1313" customFormat="1" x14ac:dyDescent="0.4"/>
    <row r="185" s="1313" customFormat="1" x14ac:dyDescent="0.4"/>
    <row r="186" s="1313" customFormat="1" x14ac:dyDescent="0.4"/>
    <row r="187" s="1313" customFormat="1" x14ac:dyDescent="0.4"/>
    <row r="188" s="1313" customFormat="1" x14ac:dyDescent="0.4"/>
    <row r="189" s="1313" customFormat="1" x14ac:dyDescent="0.4"/>
    <row r="190" s="1313" customFormat="1" x14ac:dyDescent="0.4"/>
    <row r="191" s="1313" customFormat="1" x14ac:dyDescent="0.4"/>
    <row r="192" s="1313" customFormat="1" x14ac:dyDescent="0.4"/>
    <row r="193" s="1313" customFormat="1" x14ac:dyDescent="0.4"/>
    <row r="194" s="1313" customFormat="1" x14ac:dyDescent="0.4"/>
    <row r="195" s="1313" customFormat="1" x14ac:dyDescent="0.4"/>
    <row r="196" s="1313" customFormat="1" x14ac:dyDescent="0.4"/>
    <row r="197" s="1313" customFormat="1" x14ac:dyDescent="0.4"/>
    <row r="198" s="1313" customFormat="1" x14ac:dyDescent="0.4"/>
    <row r="199" s="1313" customFormat="1" x14ac:dyDescent="0.4"/>
    <row r="200" s="1313" customFormat="1" x14ac:dyDescent="0.4"/>
    <row r="201" s="1313" customFormat="1" x14ac:dyDescent="0.4"/>
    <row r="202" s="1313" customFormat="1" x14ac:dyDescent="0.4"/>
    <row r="203" s="1313" customFormat="1" x14ac:dyDescent="0.4"/>
    <row r="204" s="1313" customFormat="1" x14ac:dyDescent="0.4"/>
    <row r="205" s="1313" customFormat="1" x14ac:dyDescent="0.4"/>
    <row r="206" s="1313" customFormat="1" x14ac:dyDescent="0.4"/>
    <row r="207" s="1313" customFormat="1" x14ac:dyDescent="0.4"/>
    <row r="208" s="1313" customFormat="1" x14ac:dyDescent="0.4"/>
    <row r="209" s="1313" customFormat="1" x14ac:dyDescent="0.4"/>
    <row r="210" s="1313" customFormat="1" x14ac:dyDescent="0.4"/>
    <row r="211" s="1313" customFormat="1" x14ac:dyDescent="0.4"/>
    <row r="212" s="1313" customFormat="1" x14ac:dyDescent="0.4"/>
    <row r="213" s="1313" customFormat="1" x14ac:dyDescent="0.4"/>
    <row r="214" s="1313" customFormat="1" x14ac:dyDescent="0.4"/>
    <row r="215" s="1313" customFormat="1" x14ac:dyDescent="0.4"/>
    <row r="216" s="1313" customFormat="1" x14ac:dyDescent="0.4"/>
    <row r="217" s="1313" customFormat="1" x14ac:dyDescent="0.4"/>
    <row r="218" s="1313" customFormat="1" x14ac:dyDescent="0.4"/>
    <row r="219" s="1313" customFormat="1" x14ac:dyDescent="0.4"/>
    <row r="220" s="1313" customFormat="1" x14ac:dyDescent="0.4"/>
    <row r="221" s="1313" customFormat="1" x14ac:dyDescent="0.4"/>
    <row r="222" s="1313" customFormat="1" x14ac:dyDescent="0.4"/>
    <row r="223" s="1313" customFormat="1" x14ac:dyDescent="0.4"/>
    <row r="224" s="1313" customFormat="1" x14ac:dyDescent="0.4"/>
    <row r="225" s="1313" customFormat="1" x14ac:dyDescent="0.4"/>
    <row r="226" s="1313" customFormat="1" x14ac:dyDescent="0.4"/>
    <row r="227" s="1313" customFormat="1" x14ac:dyDescent="0.4"/>
    <row r="228" s="1313" customFormat="1" x14ac:dyDescent="0.4"/>
    <row r="229" s="1313" customFormat="1" x14ac:dyDescent="0.4"/>
    <row r="230" s="1313" customFormat="1" x14ac:dyDescent="0.4"/>
    <row r="231" s="1313" customFormat="1" x14ac:dyDescent="0.4"/>
    <row r="232" s="1313" customFormat="1" x14ac:dyDescent="0.4"/>
    <row r="233" s="1313" customFormat="1" x14ac:dyDescent="0.4"/>
    <row r="234" s="1313" customFormat="1" x14ac:dyDescent="0.4"/>
    <row r="235" s="1313" customFormat="1" x14ac:dyDescent="0.4"/>
    <row r="236" s="1313" customFormat="1" x14ac:dyDescent="0.4"/>
    <row r="237" s="1313" customFormat="1" x14ac:dyDescent="0.4"/>
    <row r="238" s="1313" customFormat="1" x14ac:dyDescent="0.4"/>
    <row r="239" s="1313" customFormat="1" x14ac:dyDescent="0.4"/>
    <row r="240" s="1313" customFormat="1" x14ac:dyDescent="0.4"/>
    <row r="241" s="1313" customFormat="1" x14ac:dyDescent="0.4"/>
    <row r="242" s="1313" customFormat="1" x14ac:dyDescent="0.4"/>
    <row r="243" s="1313" customFormat="1" x14ac:dyDescent="0.4"/>
    <row r="244" s="1313" customFormat="1" x14ac:dyDescent="0.4"/>
    <row r="245" s="1313" customFormat="1" x14ac:dyDescent="0.4"/>
    <row r="246" s="1313" customFormat="1" x14ac:dyDescent="0.4"/>
    <row r="247" s="1313" customFormat="1" x14ac:dyDescent="0.4"/>
    <row r="248" s="1313" customFormat="1" x14ac:dyDescent="0.4"/>
    <row r="249" s="1313" customFormat="1" x14ac:dyDescent="0.4"/>
    <row r="250" s="1313" customFormat="1" x14ac:dyDescent="0.4"/>
    <row r="251" s="1313" customFormat="1" x14ac:dyDescent="0.4"/>
    <row r="252" s="1313" customFormat="1" x14ac:dyDescent="0.4"/>
    <row r="253" s="1313" customFormat="1" x14ac:dyDescent="0.4"/>
    <row r="254" s="1313" customFormat="1" x14ac:dyDescent="0.4"/>
    <row r="255" s="1313" customFormat="1" x14ac:dyDescent="0.4"/>
    <row r="256" s="1313" customFormat="1" x14ac:dyDescent="0.4"/>
    <row r="257" s="1313" customFormat="1" x14ac:dyDescent="0.4"/>
    <row r="258" s="1313" customFormat="1" x14ac:dyDescent="0.4"/>
    <row r="259" s="1313" customFormat="1" x14ac:dyDescent="0.4"/>
    <row r="260" s="1313" customFormat="1" x14ac:dyDescent="0.4"/>
    <row r="261" s="1313" customFormat="1" x14ac:dyDescent="0.4"/>
    <row r="262" s="1313" customFormat="1" x14ac:dyDescent="0.4"/>
    <row r="263" s="1313" customFormat="1" x14ac:dyDescent="0.4"/>
    <row r="264" s="1313" customFormat="1" x14ac:dyDescent="0.4"/>
    <row r="265" s="1313" customFormat="1" x14ac:dyDescent="0.4"/>
    <row r="266" s="1313" customFormat="1" x14ac:dyDescent="0.4"/>
    <row r="267" s="1313" customFormat="1" x14ac:dyDescent="0.4"/>
    <row r="268" s="1313" customFormat="1" x14ac:dyDescent="0.4"/>
    <row r="269" s="1313" customFormat="1" x14ac:dyDescent="0.4"/>
    <row r="270" s="1313" customFormat="1" x14ac:dyDescent="0.4"/>
    <row r="271" s="1313" customFormat="1" x14ac:dyDescent="0.4"/>
    <row r="272" s="1313" customFormat="1" x14ac:dyDescent="0.4"/>
    <row r="273" s="1313" customFormat="1" x14ac:dyDescent="0.4"/>
    <row r="274" s="1313" customFormat="1" x14ac:dyDescent="0.4"/>
    <row r="275" s="1313" customFormat="1" x14ac:dyDescent="0.4"/>
    <row r="276" s="1313" customFormat="1" x14ac:dyDescent="0.4"/>
    <row r="277" s="1313" customFormat="1" x14ac:dyDescent="0.4"/>
    <row r="278" s="1313" customFormat="1" x14ac:dyDescent="0.4"/>
    <row r="279" s="1313" customFormat="1" x14ac:dyDescent="0.4"/>
    <row r="280" s="1313" customFormat="1" x14ac:dyDescent="0.4"/>
    <row r="281" s="1313" customFormat="1" x14ac:dyDescent="0.4"/>
    <row r="282" s="1313" customFormat="1" x14ac:dyDescent="0.4"/>
    <row r="283" s="1313" customFormat="1" x14ac:dyDescent="0.4"/>
    <row r="284" s="1313" customFormat="1" x14ac:dyDescent="0.4"/>
    <row r="285" s="1313" customFormat="1" x14ac:dyDescent="0.4"/>
    <row r="286" s="1313" customFormat="1" x14ac:dyDescent="0.4"/>
    <row r="287" s="1313" customFormat="1" x14ac:dyDescent="0.4"/>
    <row r="288" s="1313" customFormat="1" x14ac:dyDescent="0.4"/>
    <row r="289" s="1313" customFormat="1" x14ac:dyDescent="0.4"/>
    <row r="290" s="1313" customFormat="1" x14ac:dyDescent="0.4"/>
    <row r="291" s="1313" customFormat="1" x14ac:dyDescent="0.4"/>
    <row r="292" s="1313" customFormat="1" x14ac:dyDescent="0.4"/>
    <row r="293" s="1313" customFormat="1" x14ac:dyDescent="0.4"/>
    <row r="294" s="1313" customFormat="1" x14ac:dyDescent="0.4"/>
    <row r="295" s="1313" customFormat="1" x14ac:dyDescent="0.4"/>
    <row r="296" s="1313" customFormat="1" x14ac:dyDescent="0.4"/>
    <row r="297" s="1313" customFormat="1" x14ac:dyDescent="0.4"/>
    <row r="298" s="1313" customFormat="1" x14ac:dyDescent="0.4"/>
    <row r="299" s="1313" customFormat="1" x14ac:dyDescent="0.4"/>
    <row r="300" s="1313" customFormat="1" x14ac:dyDescent="0.4"/>
    <row r="301" s="1313" customFormat="1" x14ac:dyDescent="0.4"/>
    <row r="302" s="1313" customFormat="1" x14ac:dyDescent="0.4"/>
    <row r="303" s="1313" customFormat="1" x14ac:dyDescent="0.4"/>
    <row r="304" s="1313" customFormat="1" x14ac:dyDescent="0.4"/>
    <row r="305" s="1313" customFormat="1" x14ac:dyDescent="0.4"/>
    <row r="306" s="1313" customFormat="1" x14ac:dyDescent="0.4"/>
    <row r="307" s="1313" customFormat="1" x14ac:dyDescent="0.4"/>
    <row r="308" s="1313" customFormat="1" x14ac:dyDescent="0.4"/>
    <row r="309" s="1313" customFormat="1" x14ac:dyDescent="0.4"/>
    <row r="310" s="1313" customFormat="1" x14ac:dyDescent="0.4"/>
    <row r="311" s="1313" customFormat="1" x14ac:dyDescent="0.4"/>
    <row r="312" s="1313" customFormat="1" x14ac:dyDescent="0.4"/>
    <row r="313" s="1313" customFormat="1" x14ac:dyDescent="0.4"/>
    <row r="314" s="1313" customFormat="1" x14ac:dyDescent="0.4"/>
    <row r="315" s="1313" customFormat="1" x14ac:dyDescent="0.4"/>
    <row r="316" s="1313" customFormat="1" x14ac:dyDescent="0.4"/>
    <row r="317" s="1313" customFormat="1" x14ac:dyDescent="0.4"/>
    <row r="318" s="1313" customFormat="1" x14ac:dyDescent="0.4"/>
    <row r="319" s="1313" customFormat="1" x14ac:dyDescent="0.4"/>
    <row r="320" s="1313" customFormat="1" x14ac:dyDescent="0.4"/>
    <row r="321" s="1313" customFormat="1" x14ac:dyDescent="0.4"/>
    <row r="322" s="1313" customFormat="1" x14ac:dyDescent="0.4"/>
    <row r="323" s="1313" customFormat="1" x14ac:dyDescent="0.4"/>
    <row r="324" s="1313" customFormat="1" x14ac:dyDescent="0.4"/>
    <row r="325" s="1313" customFormat="1" x14ac:dyDescent="0.4"/>
    <row r="326" s="1313" customFormat="1" x14ac:dyDescent="0.4"/>
    <row r="327" s="1313" customFormat="1" x14ac:dyDescent="0.4"/>
    <row r="328" s="1313" customFormat="1" x14ac:dyDescent="0.4"/>
    <row r="329" s="1313" customFormat="1" x14ac:dyDescent="0.4"/>
    <row r="330" s="1313" customFormat="1" x14ac:dyDescent="0.4"/>
    <row r="331" s="1313" customFormat="1" x14ac:dyDescent="0.4"/>
    <row r="332" s="1313" customFormat="1" x14ac:dyDescent="0.4"/>
    <row r="333" s="1313" customFormat="1" x14ac:dyDescent="0.4"/>
    <row r="334" s="1313" customFormat="1" x14ac:dyDescent="0.4"/>
    <row r="335" s="1313" customFormat="1" x14ac:dyDescent="0.4"/>
    <row r="336" s="1313" customFormat="1" x14ac:dyDescent="0.4"/>
    <row r="337" s="1313" customFormat="1" x14ac:dyDescent="0.4"/>
    <row r="338" s="1313" customFormat="1" x14ac:dyDescent="0.4"/>
    <row r="339" s="1313" customFormat="1" x14ac:dyDescent="0.4"/>
    <row r="340" s="1313" customFormat="1" x14ac:dyDescent="0.4"/>
    <row r="341" s="1313" customFormat="1" x14ac:dyDescent="0.4"/>
    <row r="342" s="1313" customFormat="1" x14ac:dyDescent="0.4"/>
    <row r="343" s="1313" customFormat="1" x14ac:dyDescent="0.4"/>
    <row r="344" s="1313" customFormat="1" x14ac:dyDescent="0.4"/>
    <row r="345" s="1313" customFormat="1" x14ac:dyDescent="0.4"/>
    <row r="346" s="1313" customFormat="1" x14ac:dyDescent="0.4"/>
    <row r="347" s="1313" customFormat="1" x14ac:dyDescent="0.4"/>
    <row r="348" s="1313" customFormat="1" x14ac:dyDescent="0.4"/>
    <row r="349" s="1313" customFormat="1" x14ac:dyDescent="0.4"/>
    <row r="350" s="1313" customFormat="1" x14ac:dyDescent="0.4"/>
    <row r="351" s="1313" customFormat="1" x14ac:dyDescent="0.4"/>
    <row r="352" s="1313" customFormat="1" x14ac:dyDescent="0.4"/>
    <row r="353" s="1313" customFormat="1" x14ac:dyDescent="0.4"/>
    <row r="354" s="1313" customFormat="1" x14ac:dyDescent="0.4"/>
    <row r="355" s="1313" customFormat="1" x14ac:dyDescent="0.4"/>
    <row r="356" s="1313" customFormat="1" x14ac:dyDescent="0.4"/>
    <row r="357" s="1313" customFormat="1" x14ac:dyDescent="0.4"/>
    <row r="358" s="1313" customFormat="1" x14ac:dyDescent="0.4"/>
    <row r="359" s="1313" customFormat="1" x14ac:dyDescent="0.4"/>
    <row r="360" s="1313" customFormat="1" x14ac:dyDescent="0.4"/>
    <row r="361" s="1313" customFormat="1" x14ac:dyDescent="0.4"/>
    <row r="362" s="1313" customFormat="1" x14ac:dyDescent="0.4"/>
    <row r="363" s="1313" customFormat="1" x14ac:dyDescent="0.4"/>
    <row r="364" s="1313" customFormat="1" x14ac:dyDescent="0.4"/>
    <row r="365" s="1313" customFormat="1" x14ac:dyDescent="0.4"/>
    <row r="366" s="1313" customFormat="1" x14ac:dyDescent="0.4"/>
    <row r="367" s="1313" customFormat="1" x14ac:dyDescent="0.4"/>
    <row r="368" s="1313" customFormat="1" x14ac:dyDescent="0.4"/>
    <row r="369" s="1313" customFormat="1" x14ac:dyDescent="0.4"/>
    <row r="370" s="1313" customFormat="1" x14ac:dyDescent="0.4"/>
    <row r="371" s="1313" customFormat="1" x14ac:dyDescent="0.4"/>
    <row r="372" s="1313" customFormat="1" x14ac:dyDescent="0.4"/>
    <row r="373" s="1313" customFormat="1" x14ac:dyDescent="0.4"/>
    <row r="374" s="1313" customFormat="1" x14ac:dyDescent="0.4"/>
    <row r="375" s="1313" customFormat="1" x14ac:dyDescent="0.4"/>
    <row r="376" s="1313" customFormat="1" x14ac:dyDescent="0.4"/>
    <row r="377" s="1313" customFormat="1" x14ac:dyDescent="0.4"/>
    <row r="378" s="1313" customFormat="1" x14ac:dyDescent="0.4"/>
    <row r="379" s="1313" customFormat="1" x14ac:dyDescent="0.4"/>
    <row r="380" s="1313" customFormat="1" x14ac:dyDescent="0.4"/>
    <row r="381" s="1313" customFormat="1" x14ac:dyDescent="0.4"/>
    <row r="382" s="1313" customFormat="1" x14ac:dyDescent="0.4"/>
    <row r="383" s="1313" customFormat="1" x14ac:dyDescent="0.4"/>
    <row r="384" s="1313" customFormat="1" x14ac:dyDescent="0.4"/>
    <row r="385" s="1313" customFormat="1" x14ac:dyDescent="0.4"/>
    <row r="386" s="1313" customFormat="1" x14ac:dyDescent="0.4"/>
    <row r="387" s="1313" customFormat="1" x14ac:dyDescent="0.4"/>
    <row r="388" s="1313" customFormat="1" x14ac:dyDescent="0.4"/>
    <row r="389" s="1313" customFormat="1" x14ac:dyDescent="0.4"/>
    <row r="390" s="1313" customFormat="1" x14ac:dyDescent="0.4"/>
    <row r="391" s="1313" customFormat="1" x14ac:dyDescent="0.4"/>
    <row r="392" s="1313" customFormat="1" x14ac:dyDescent="0.4"/>
    <row r="393" s="1313" customFormat="1" x14ac:dyDescent="0.4"/>
  </sheetData>
  <sheetProtection algorithmName="SHA-512" hashValue="DxLfaroRRyXK0Wvo6n9n1RrWI5nYRJIV3rAhw1XIAWXARNt77aBgbgamksW60Wz4mz/aKCsxKOw4xtrPo5WW9g==" saltValue="aHuWOIV6HpjboIMBjE2NNw==" spinCount="100000" sheet="1" objects="1" scenarios="1"/>
  <mergeCells count="56">
    <mergeCell ref="K1:L1"/>
    <mergeCell ref="A2:I2"/>
    <mergeCell ref="A3:I3"/>
    <mergeCell ref="A5:B8"/>
    <mergeCell ref="D5:G5"/>
    <mergeCell ref="H5:I5"/>
    <mergeCell ref="D6:G6"/>
    <mergeCell ref="H6:I6"/>
    <mergeCell ref="C7:C8"/>
    <mergeCell ref="D7:G7"/>
    <mergeCell ref="H7:I7"/>
    <mergeCell ref="D8:G8"/>
    <mergeCell ref="H8:I8"/>
    <mergeCell ref="F10:H10"/>
    <mergeCell ref="I10:I12"/>
    <mergeCell ref="F11:F12"/>
    <mergeCell ref="B37:C38"/>
    <mergeCell ref="A39:I39"/>
    <mergeCell ref="A10:A12"/>
    <mergeCell ref="B10:C12"/>
    <mergeCell ref="D10:D12"/>
    <mergeCell ref="E10:E11"/>
    <mergeCell ref="A43:D43"/>
    <mergeCell ref="B44:C44"/>
    <mergeCell ref="E44:H44"/>
    <mergeCell ref="B13:B26"/>
    <mergeCell ref="C17:C18"/>
    <mergeCell ref="C19:C26"/>
    <mergeCell ref="B27:B36"/>
    <mergeCell ref="C27:C28"/>
    <mergeCell ref="C29:C32"/>
    <mergeCell ref="C33:C34"/>
    <mergeCell ref="B45:C45"/>
    <mergeCell ref="B46:C46"/>
    <mergeCell ref="B47:C47"/>
    <mergeCell ref="F49:H49"/>
    <mergeCell ref="A51:I51"/>
    <mergeCell ref="F45:H45"/>
    <mergeCell ref="F46:H46"/>
    <mergeCell ref="F47:H47"/>
    <mergeCell ref="F48:H48"/>
    <mergeCell ref="B48:C48"/>
    <mergeCell ref="B49:C49"/>
    <mergeCell ref="B52:I52"/>
    <mergeCell ref="B64:I64"/>
    <mergeCell ref="B53:I53"/>
    <mergeCell ref="B54:I54"/>
    <mergeCell ref="B55:I55"/>
    <mergeCell ref="B56:I56"/>
    <mergeCell ref="B57:I57"/>
    <mergeCell ref="B58:I58"/>
    <mergeCell ref="B59:I59"/>
    <mergeCell ref="B60:I60"/>
    <mergeCell ref="B61:I61"/>
    <mergeCell ref="B62:I62"/>
    <mergeCell ref="B63:I63"/>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T1662"/>
  <sheetViews>
    <sheetView workbookViewId="0"/>
  </sheetViews>
  <sheetFormatPr defaultColWidth="9" defaultRowHeight="13.5" x14ac:dyDescent="0.4"/>
  <cols>
    <col min="1" max="1" width="9" style="926" customWidth="1"/>
    <col min="2" max="2" width="12.875" style="926" customWidth="1"/>
    <col min="3" max="3" width="12.875" style="1034" customWidth="1"/>
    <col min="4" max="4" width="14.125" style="926" customWidth="1"/>
    <col min="5" max="5" width="23.25" style="927" customWidth="1"/>
    <col min="6" max="6" width="6" style="926" customWidth="1"/>
    <col min="7" max="7" width="9" style="928" bestFit="1" customWidth="1"/>
    <col min="8" max="8" width="27.5" style="926" customWidth="1"/>
    <col min="9" max="9" width="2.5" style="928" bestFit="1" customWidth="1"/>
    <col min="10" max="10" width="29.25" style="941" customWidth="1"/>
    <col min="11" max="11" width="2.5" style="929" bestFit="1" customWidth="1"/>
    <col min="12" max="12" width="7.875" style="929" customWidth="1"/>
    <col min="13" max="13" width="9" style="926" customWidth="1"/>
    <col min="14" max="14" width="18.375" style="926" customWidth="1"/>
    <col min="15" max="15" width="2.5" style="926" bestFit="1" customWidth="1"/>
    <col min="16" max="16" width="9.125" style="926" bestFit="1" customWidth="1"/>
    <col min="17" max="17" width="51.25" style="926" customWidth="1"/>
    <col min="18" max="18" width="9.625" style="926" customWidth="1"/>
    <col min="19" max="19" width="53.625" style="926" customWidth="1"/>
    <col min="20" max="16384" width="9" style="926"/>
  </cols>
  <sheetData>
    <row r="1" spans="1:19" ht="13.5" customHeight="1" x14ac:dyDescent="0.4"/>
    <row r="2" spans="1:19" ht="13.5" hidden="1" customHeight="1" x14ac:dyDescent="0.4"/>
    <row r="3" spans="1:19" ht="13.5" hidden="1" customHeight="1" x14ac:dyDescent="0.4">
      <c r="B3" t="s">
        <v>2722</v>
      </c>
    </row>
    <row r="4" spans="1:19" ht="13.5" customHeight="1" x14ac:dyDescent="0.4">
      <c r="B4" s="926" t="s">
        <v>1066</v>
      </c>
      <c r="C4" s="929" t="s">
        <v>1066</v>
      </c>
      <c r="D4" s="926" t="s">
        <v>1163</v>
      </c>
      <c r="F4" s="926" t="s">
        <v>1067</v>
      </c>
    </row>
    <row r="5" spans="1:19" ht="13.5" customHeight="1" x14ac:dyDescent="0.4">
      <c r="B5" s="926" t="s">
        <v>1068</v>
      </c>
      <c r="C5" s="929" t="s">
        <v>1068</v>
      </c>
      <c r="D5" s="926" t="s">
        <v>1068</v>
      </c>
      <c r="E5" s="927" t="s">
        <v>1068</v>
      </c>
      <c r="F5" s="926" t="s">
        <v>1069</v>
      </c>
      <c r="G5" s="928" t="s">
        <v>1065</v>
      </c>
      <c r="Q5" s="926" t="s">
        <v>1072</v>
      </c>
      <c r="S5" s="947" t="s">
        <v>1072</v>
      </c>
    </row>
    <row r="6" spans="1:19" ht="13.5" customHeight="1" x14ac:dyDescent="0.4">
      <c r="A6" s="926" t="s">
        <v>894</v>
      </c>
      <c r="C6" s="927"/>
      <c r="E6" s="927" t="s">
        <v>3191</v>
      </c>
      <c r="F6" s="926" t="s">
        <v>1070</v>
      </c>
      <c r="G6" s="930" t="s">
        <v>891</v>
      </c>
      <c r="H6" s="931" t="s">
        <v>892</v>
      </c>
      <c r="I6" s="930"/>
      <c r="J6" s="942"/>
      <c r="K6" s="932"/>
      <c r="L6" s="932"/>
      <c r="M6" s="931"/>
      <c r="N6" s="931"/>
      <c r="O6" s="931"/>
      <c r="P6" s="931"/>
      <c r="Q6" s="926" t="str">
        <f t="shared" ref="Q6:Q83" si="0">CONCATENATE(G6,H6,I6,J6,K6,L6,M6,N6,O6,P6)</f>
        <v>0行政所管庁(初期値固定)</v>
      </c>
      <c r="S6" s="947" t="s">
        <v>1073</v>
      </c>
    </row>
    <row r="7" spans="1:19" x14ac:dyDescent="0.4">
      <c r="C7" s="927"/>
      <c r="E7" s="927" t="s">
        <v>1125</v>
      </c>
      <c r="F7" s="926" t="s">
        <v>1070</v>
      </c>
      <c r="G7" s="930" t="s">
        <v>891</v>
      </c>
      <c r="H7" s="931" t="s">
        <v>893</v>
      </c>
      <c r="I7" s="930" t="s">
        <v>1071</v>
      </c>
      <c r="J7" s="942" t="s">
        <v>895</v>
      </c>
      <c r="K7" s="932"/>
      <c r="L7" s="932"/>
      <c r="M7" s="931"/>
      <c r="N7" s="931"/>
      <c r="O7" s="931"/>
      <c r="P7" s="931"/>
      <c r="Q7" s="926" t="str">
        <f t="shared" si="0"/>
        <v>0報告-和暦</v>
      </c>
      <c r="S7" s="947" t="s">
        <v>1074</v>
      </c>
    </row>
    <row r="8" spans="1:19" x14ac:dyDescent="0.4">
      <c r="C8" s="1034" t="str">
        <f>ASC(D8)</f>
        <v>0</v>
      </c>
      <c r="D8" s="926">
        <f>'1_入力シート【基本情報】'!$M$10</f>
        <v>0</v>
      </c>
      <c r="E8" s="927" t="str">
        <f>$C$8</f>
        <v>0</v>
      </c>
      <c r="G8" s="930" t="s">
        <v>891</v>
      </c>
      <c r="H8" s="931" t="s">
        <v>893</v>
      </c>
      <c r="I8" s="930" t="s">
        <v>1071</v>
      </c>
      <c r="J8" s="942" t="s">
        <v>896</v>
      </c>
      <c r="K8" s="932"/>
      <c r="L8" s="932"/>
      <c r="M8" s="931"/>
      <c r="N8" s="931"/>
      <c r="O8" s="931"/>
      <c r="P8" s="931"/>
      <c r="Q8" s="926" t="str">
        <f t="shared" si="0"/>
        <v>0報告-年</v>
      </c>
      <c r="S8" s="947" t="s">
        <v>1075</v>
      </c>
    </row>
    <row r="9" spans="1:19" x14ac:dyDescent="0.4">
      <c r="C9" s="927"/>
      <c r="E9" s="927" t="s">
        <v>1126</v>
      </c>
      <c r="F9" s="926" t="s">
        <v>1070</v>
      </c>
      <c r="G9" s="930" t="s">
        <v>891</v>
      </c>
      <c r="H9" s="931" t="s">
        <v>893</v>
      </c>
      <c r="I9" s="930" t="s">
        <v>1071</v>
      </c>
      <c r="J9" s="942" t="s">
        <v>897</v>
      </c>
      <c r="K9" s="932"/>
      <c r="L9" s="932"/>
      <c r="M9" s="931"/>
      <c r="N9" s="931"/>
      <c r="O9" s="931"/>
      <c r="P9" s="931"/>
      <c r="Q9" s="926" t="str">
        <f t="shared" si="0"/>
        <v>0報告-報告種別</v>
      </c>
      <c r="S9" s="947" t="s">
        <v>1076</v>
      </c>
    </row>
    <row r="10" spans="1:19" x14ac:dyDescent="0.4">
      <c r="C10" s="927"/>
      <c r="E10" s="927" t="s">
        <v>1125</v>
      </c>
      <c r="F10" s="926" t="s">
        <v>1070</v>
      </c>
      <c r="G10" s="930" t="s">
        <v>891</v>
      </c>
      <c r="H10" s="931" t="s">
        <v>898</v>
      </c>
      <c r="I10" s="930" t="s">
        <v>1071</v>
      </c>
      <c r="J10" s="942" t="s">
        <v>633</v>
      </c>
      <c r="K10" s="932"/>
      <c r="L10" s="932"/>
      <c r="M10" s="931"/>
      <c r="N10" s="931"/>
      <c r="O10" s="931"/>
      <c r="P10" s="931"/>
      <c r="Q10" s="926" t="str">
        <f t="shared" si="0"/>
        <v>0報告日-令和</v>
      </c>
      <c r="S10" s="947" t="s">
        <v>1077</v>
      </c>
    </row>
    <row r="11" spans="1:19" x14ac:dyDescent="0.4">
      <c r="C11" s="927"/>
      <c r="E11" s="927">
        <f>'1_入力シート【基本情報】'!$BF$10</f>
        <v>0</v>
      </c>
      <c r="G11" s="930" t="s">
        <v>891</v>
      </c>
      <c r="H11" s="931" t="s">
        <v>898</v>
      </c>
      <c r="I11" s="930" t="s">
        <v>1071</v>
      </c>
      <c r="J11" s="942" t="s">
        <v>896</v>
      </c>
      <c r="K11" s="932"/>
      <c r="L11" s="932"/>
      <c r="M11" s="931"/>
      <c r="N11" s="931"/>
      <c r="O11" s="931"/>
      <c r="P11" s="931"/>
      <c r="Q11" s="926" t="str">
        <f t="shared" si="0"/>
        <v>0報告日-年</v>
      </c>
      <c r="S11" s="947" t="s">
        <v>1078</v>
      </c>
    </row>
    <row r="12" spans="1:19" x14ac:dyDescent="0.4">
      <c r="C12" s="927"/>
      <c r="E12" s="927">
        <f>'1_入力シート【基本情報】'!$BK$10</f>
        <v>0</v>
      </c>
      <c r="G12" s="930" t="s">
        <v>891</v>
      </c>
      <c r="H12" s="931" t="s">
        <v>898</v>
      </c>
      <c r="I12" s="930" t="s">
        <v>1071</v>
      </c>
      <c r="J12" s="942" t="s">
        <v>899</v>
      </c>
      <c r="K12" s="932"/>
      <c r="L12" s="932"/>
      <c r="M12" s="931"/>
      <c r="N12" s="931"/>
      <c r="O12" s="931"/>
      <c r="P12" s="931"/>
      <c r="Q12" s="926" t="str">
        <f t="shared" si="0"/>
        <v>0報告日-月</v>
      </c>
      <c r="S12" s="947" t="s">
        <v>1079</v>
      </c>
    </row>
    <row r="13" spans="1:19" x14ac:dyDescent="0.4">
      <c r="C13" s="927"/>
      <c r="E13" s="927">
        <f>'1_入力シート【基本情報】'!$BP$10</f>
        <v>0</v>
      </c>
      <c r="G13" s="930" t="s">
        <v>891</v>
      </c>
      <c r="H13" s="931" t="s">
        <v>898</v>
      </c>
      <c r="I13" s="930" t="s">
        <v>1071</v>
      </c>
      <c r="J13" s="942" t="s">
        <v>900</v>
      </c>
      <c r="K13" s="932"/>
      <c r="L13" s="932"/>
      <c r="M13" s="931"/>
      <c r="N13" s="931"/>
      <c r="O13" s="931"/>
      <c r="P13" s="931"/>
      <c r="Q13" s="926" t="str">
        <f t="shared" si="0"/>
        <v>0報告日-日</v>
      </c>
      <c r="S13" s="947" t="s">
        <v>1080</v>
      </c>
    </row>
    <row r="14" spans="1:19" x14ac:dyDescent="0.4">
      <c r="C14" s="1034" t="str">
        <f>ASC(D14)</f>
        <v>0</v>
      </c>
      <c r="D14" s="1033">
        <f>'1_入力シート【基本情報】'!$AB$13</f>
        <v>0</v>
      </c>
      <c r="E14" s="927" t="str">
        <f t="shared" ref="E14:E16" si="1">C14</f>
        <v>0</v>
      </c>
      <c r="F14" s="933"/>
      <c r="G14" s="930">
        <v>1</v>
      </c>
      <c r="H14" s="931" t="s">
        <v>901</v>
      </c>
      <c r="I14" s="930" t="s">
        <v>1071</v>
      </c>
      <c r="J14" s="942" t="s">
        <v>640</v>
      </c>
      <c r="K14" s="932" t="s">
        <v>894</v>
      </c>
      <c r="L14" s="932" t="s">
        <v>902</v>
      </c>
      <c r="M14" s="931"/>
      <c r="N14" s="931"/>
      <c r="O14" s="931"/>
      <c r="P14" s="931"/>
      <c r="Q14" s="926" t="str">
        <f t="shared" si="0"/>
        <v>1報告対象建築物-ID-1</v>
      </c>
      <c r="S14" s="947" t="s">
        <v>1081</v>
      </c>
    </row>
    <row r="15" spans="1:19" x14ac:dyDescent="0.4">
      <c r="C15" s="1034" t="str">
        <f t="shared" ref="C15:C16" si="2">ASC(D15)</f>
        <v>0</v>
      </c>
      <c r="D15" s="927">
        <f>'1_入力シート【基本情報】'!$AK$13</f>
        <v>0</v>
      </c>
      <c r="E15" s="927" t="str">
        <f t="shared" si="1"/>
        <v>0</v>
      </c>
      <c r="G15" s="930">
        <v>1</v>
      </c>
      <c r="H15" s="931" t="s">
        <v>901</v>
      </c>
      <c r="I15" s="930" t="s">
        <v>1071</v>
      </c>
      <c r="J15" s="942" t="s">
        <v>640</v>
      </c>
      <c r="K15" s="932" t="s">
        <v>894</v>
      </c>
      <c r="L15" s="932" t="s">
        <v>903</v>
      </c>
      <c r="M15" s="931"/>
      <c r="N15" s="931"/>
      <c r="O15" s="931"/>
      <c r="P15" s="931"/>
      <c r="Q15" s="926" t="str">
        <f t="shared" si="0"/>
        <v>1報告対象建築物-ID-2</v>
      </c>
      <c r="S15" s="947" t="s">
        <v>1082</v>
      </c>
    </row>
    <row r="16" spans="1:19" x14ac:dyDescent="0.4">
      <c r="C16" s="1034" t="str">
        <f t="shared" si="2"/>
        <v>0</v>
      </c>
      <c r="D16" s="927">
        <f>'1_入力シート【基本情報】'!$AT$13</f>
        <v>0</v>
      </c>
      <c r="E16" s="927" t="str">
        <f t="shared" si="1"/>
        <v>0</v>
      </c>
      <c r="G16" s="930">
        <v>1</v>
      </c>
      <c r="H16" s="931" t="s">
        <v>901</v>
      </c>
      <c r="I16" s="930" t="s">
        <v>1071</v>
      </c>
      <c r="J16" s="942" t="s">
        <v>640</v>
      </c>
      <c r="K16" s="932" t="s">
        <v>894</v>
      </c>
      <c r="L16" s="932" t="s">
        <v>904</v>
      </c>
      <c r="M16" s="931"/>
      <c r="N16" s="931"/>
      <c r="O16" s="931"/>
      <c r="P16" s="931"/>
      <c r="Q16" s="926" t="str">
        <f t="shared" si="0"/>
        <v>1報告対象建築物-ID-3</v>
      </c>
      <c r="S16" s="947" t="s">
        <v>1083</v>
      </c>
    </row>
    <row r="17" spans="3:19" x14ac:dyDescent="0.4">
      <c r="C17" s="927"/>
      <c r="E17" s="927">
        <f>'1_入力シート【基本情報】'!$AB$14</f>
        <v>0</v>
      </c>
      <c r="G17" s="930">
        <v>1</v>
      </c>
      <c r="H17" s="931" t="s">
        <v>901</v>
      </c>
      <c r="I17" s="930" t="s">
        <v>1071</v>
      </c>
      <c r="J17" s="942" t="s">
        <v>905</v>
      </c>
      <c r="K17" s="932" t="s">
        <v>894</v>
      </c>
      <c r="L17" s="932" t="s">
        <v>906</v>
      </c>
      <c r="M17" s="931"/>
      <c r="N17" s="931"/>
      <c r="O17" s="931"/>
      <c r="P17" s="931"/>
      <c r="Q17" s="926" t="str">
        <f t="shared" si="0"/>
        <v>1報告対象建築物-建築名称-フリガナ</v>
      </c>
      <c r="S17" s="947" t="s">
        <v>1084</v>
      </c>
    </row>
    <row r="18" spans="3:19" x14ac:dyDescent="0.4">
      <c r="C18" s="927"/>
      <c r="E18" s="927">
        <f>'1_入力シート【基本情報】'!$AB$15</f>
        <v>0</v>
      </c>
      <c r="G18" s="930">
        <v>1</v>
      </c>
      <c r="H18" s="931" t="s">
        <v>901</v>
      </c>
      <c r="I18" s="930" t="s">
        <v>1071</v>
      </c>
      <c r="J18" s="942" t="s">
        <v>905</v>
      </c>
      <c r="K18" s="932" t="s">
        <v>894</v>
      </c>
      <c r="L18" s="932" t="s">
        <v>905</v>
      </c>
      <c r="M18" s="931"/>
      <c r="N18" s="931"/>
      <c r="O18" s="931"/>
      <c r="P18" s="931"/>
      <c r="Q18" s="926" t="str">
        <f t="shared" si="0"/>
        <v>1報告対象建築物-建築名称-建築名称</v>
      </c>
      <c r="S18" s="947" t="s">
        <v>1085</v>
      </c>
    </row>
    <row r="19" spans="3:19" x14ac:dyDescent="0.4">
      <c r="C19" s="1033"/>
      <c r="E19" s="1033" t="str">
        <f>'1_入力シート【基本情報】'!$AB$16</f>
        <v>京都府</v>
      </c>
      <c r="G19" s="930">
        <v>1</v>
      </c>
      <c r="H19" s="931" t="s">
        <v>901</v>
      </c>
      <c r="I19" s="930" t="s">
        <v>1071</v>
      </c>
      <c r="J19" s="942" t="s">
        <v>907</v>
      </c>
      <c r="K19" s="932" t="s">
        <v>894</v>
      </c>
      <c r="L19" s="932" t="s">
        <v>908</v>
      </c>
      <c r="M19" s="931"/>
      <c r="N19" s="931"/>
      <c r="O19" s="931"/>
      <c r="P19" s="931"/>
      <c r="Q19" s="926" t="str">
        <f t="shared" si="0"/>
        <v>1報告対象建築物-建物所在地-都道府県</v>
      </c>
      <c r="S19" s="947" t="s">
        <v>1086</v>
      </c>
    </row>
    <row r="20" spans="3:19" x14ac:dyDescent="0.4">
      <c r="C20" s="1033"/>
      <c r="E20" s="1033" t="str">
        <f>'1_入力シート【基本情報】'!$AB$17</f>
        <v>京都市</v>
      </c>
      <c r="G20" s="930">
        <v>1</v>
      </c>
      <c r="H20" s="931" t="s">
        <v>901</v>
      </c>
      <c r="I20" s="930" t="s">
        <v>1071</v>
      </c>
      <c r="J20" s="942" t="s">
        <v>907</v>
      </c>
      <c r="K20" s="932" t="s">
        <v>894</v>
      </c>
      <c r="L20" s="932" t="s">
        <v>909</v>
      </c>
      <c r="M20" s="931"/>
      <c r="N20" s="931"/>
      <c r="O20" s="931"/>
      <c r="P20" s="931"/>
      <c r="Q20" s="926" t="str">
        <f t="shared" si="0"/>
        <v>1報告対象建築物-建物所在地-市郡</v>
      </c>
      <c r="S20" s="947" t="s">
        <v>1087</v>
      </c>
    </row>
    <row r="21" spans="3:19" x14ac:dyDescent="0.4">
      <c r="C21" s="1033"/>
      <c r="E21" s="1033">
        <f>'1_入力シート【基本情報】'!$AB$18</f>
        <v>0</v>
      </c>
      <c r="G21" s="930">
        <v>1</v>
      </c>
      <c r="H21" s="931" t="s">
        <v>901</v>
      </c>
      <c r="I21" s="930" t="s">
        <v>1071</v>
      </c>
      <c r="J21" s="942" t="s">
        <v>907</v>
      </c>
      <c r="K21" s="932" t="s">
        <v>894</v>
      </c>
      <c r="L21" s="932" t="s">
        <v>910</v>
      </c>
      <c r="M21" s="931"/>
      <c r="N21" s="931"/>
      <c r="O21" s="931"/>
      <c r="P21" s="931"/>
      <c r="Q21" s="926" t="str">
        <f t="shared" si="0"/>
        <v>1報告対象建築物-建物所在地-区町村</v>
      </c>
      <c r="S21" s="947" t="s">
        <v>1088</v>
      </c>
    </row>
    <row r="22" spans="3:19" x14ac:dyDescent="0.4">
      <c r="C22" s="1033"/>
      <c r="E22" s="1033">
        <f>'1_入力シート【基本情報】'!$AB$19</f>
        <v>0</v>
      </c>
      <c r="G22" s="930">
        <v>1</v>
      </c>
      <c r="H22" s="931" t="s">
        <v>901</v>
      </c>
      <c r="I22" s="930" t="s">
        <v>1071</v>
      </c>
      <c r="J22" s="942" t="s">
        <v>907</v>
      </c>
      <c r="K22" s="932" t="s">
        <v>894</v>
      </c>
      <c r="L22" s="932" t="s">
        <v>911</v>
      </c>
      <c r="M22" s="931"/>
      <c r="N22" s="931"/>
      <c r="O22" s="931"/>
      <c r="P22" s="931"/>
      <c r="Q22" s="926" t="str">
        <f t="shared" si="0"/>
        <v>1報告対象建築物-建物所在地-大字・町名</v>
      </c>
      <c r="S22" s="947" t="s">
        <v>1089</v>
      </c>
    </row>
    <row r="23" spans="3:19" x14ac:dyDescent="0.4">
      <c r="C23" s="1033"/>
      <c r="E23" s="1033">
        <f>'1_入力シート【基本情報】'!$AB$20</f>
        <v>0</v>
      </c>
      <c r="G23" s="930">
        <v>1</v>
      </c>
      <c r="H23" s="931" t="s">
        <v>901</v>
      </c>
      <c r="I23" s="930" t="s">
        <v>1071</v>
      </c>
      <c r="J23" s="942" t="s">
        <v>907</v>
      </c>
      <c r="K23" s="932" t="s">
        <v>894</v>
      </c>
      <c r="L23" s="932" t="s">
        <v>912</v>
      </c>
      <c r="M23" s="931"/>
      <c r="N23" s="931"/>
      <c r="O23" s="931"/>
      <c r="P23" s="931"/>
      <c r="Q23" s="926" t="str">
        <f t="shared" si="0"/>
        <v>1報告対象建築物-建物所在地-番地など</v>
      </c>
      <c r="S23" s="947" t="s">
        <v>1090</v>
      </c>
    </row>
    <row r="24" spans="3:19" x14ac:dyDescent="0.4">
      <c r="C24" s="1033"/>
      <c r="E24" s="1033">
        <f>'1_入力シート【基本情報】'!$AB$21</f>
        <v>0</v>
      </c>
      <c r="G24" s="930">
        <v>1</v>
      </c>
      <c r="H24" s="931" t="s">
        <v>901</v>
      </c>
      <c r="I24" s="930" t="s">
        <v>1071</v>
      </c>
      <c r="J24" s="942" t="s">
        <v>913</v>
      </c>
      <c r="K24" s="932"/>
      <c r="L24" s="932"/>
      <c r="M24" s="931"/>
      <c r="N24" s="931"/>
      <c r="O24" s="931"/>
      <c r="P24" s="931"/>
      <c r="Q24" s="926" t="str">
        <f t="shared" si="0"/>
        <v>1報告対象建築物-用途</v>
      </c>
      <c r="S24" s="947" t="s">
        <v>1091</v>
      </c>
    </row>
    <row r="25" spans="3:19" x14ac:dyDescent="0.4">
      <c r="C25" s="927"/>
      <c r="E25" s="927">
        <f>'1_入力シート【基本情報】'!$AB$24</f>
        <v>0</v>
      </c>
      <c r="G25" s="930">
        <v>2</v>
      </c>
      <c r="H25" s="931" t="s">
        <v>914</v>
      </c>
      <c r="I25" s="930" t="s">
        <v>1071</v>
      </c>
      <c r="J25" s="942" t="s">
        <v>1166</v>
      </c>
      <c r="K25" s="932" t="s">
        <v>894</v>
      </c>
      <c r="L25" s="932" t="s">
        <v>1169</v>
      </c>
      <c r="M25" s="931"/>
      <c r="N25" s="931"/>
      <c r="O25" s="931"/>
      <c r="P25" s="931"/>
      <c r="Q25" s="926" t="str">
        <f t="shared" si="0"/>
        <v>2報告内容に関する問合せ先-法人名-法人名フリガナ</v>
      </c>
      <c r="S25" s="947" t="s">
        <v>1174</v>
      </c>
    </row>
    <row r="26" spans="3:19" x14ac:dyDescent="0.4">
      <c r="C26" s="927"/>
      <c r="E26" s="927">
        <f>'1_入力シート【基本情報】'!$AB$25</f>
        <v>0</v>
      </c>
      <c r="G26" s="930">
        <v>2</v>
      </c>
      <c r="H26" s="931" t="s">
        <v>914</v>
      </c>
      <c r="I26" s="930" t="s">
        <v>1071</v>
      </c>
      <c r="J26" s="942" t="s">
        <v>1166</v>
      </c>
      <c r="K26" s="932" t="s">
        <v>894</v>
      </c>
      <c r="L26" s="932" t="s">
        <v>1170</v>
      </c>
      <c r="M26" s="931"/>
      <c r="N26" s="931"/>
      <c r="O26" s="931"/>
      <c r="P26" s="931"/>
      <c r="Q26" s="926" t="str">
        <f t="shared" si="0"/>
        <v>2報告内容に関する問合せ先-法人名-法人名称</v>
      </c>
      <c r="S26" s="947" t="s">
        <v>1175</v>
      </c>
    </row>
    <row r="27" spans="3:19" x14ac:dyDescent="0.4">
      <c r="C27" s="927"/>
      <c r="E27" s="927">
        <f>'1_入力シート【基本情報】'!$AB$26</f>
        <v>0</v>
      </c>
      <c r="G27" s="930">
        <v>2</v>
      </c>
      <c r="H27" s="931" t="s">
        <v>914</v>
      </c>
      <c r="I27" s="930" t="s">
        <v>1071</v>
      </c>
      <c r="J27" s="942" t="s">
        <v>1167</v>
      </c>
      <c r="K27" s="932" t="s">
        <v>894</v>
      </c>
      <c r="L27" s="932" t="s">
        <v>1172</v>
      </c>
      <c r="M27" s="931"/>
      <c r="N27" s="931"/>
      <c r="O27" s="931"/>
      <c r="P27" s="931"/>
      <c r="Q27" s="926" t="str">
        <f t="shared" si="0"/>
        <v>2報告内容に関する問合せ先-肩書-肩書フリガナ</v>
      </c>
      <c r="S27" s="947" t="s">
        <v>1176</v>
      </c>
    </row>
    <row r="28" spans="3:19" x14ac:dyDescent="0.4">
      <c r="C28" s="927"/>
      <c r="E28" s="927">
        <f>'1_入力シート【基本情報】'!$AB$27</f>
        <v>0</v>
      </c>
      <c r="G28" s="930">
        <v>2</v>
      </c>
      <c r="H28" s="931" t="s">
        <v>914</v>
      </c>
      <c r="I28" s="930" t="s">
        <v>1071</v>
      </c>
      <c r="J28" s="942" t="s">
        <v>1167</v>
      </c>
      <c r="K28" s="932" t="s">
        <v>894</v>
      </c>
      <c r="L28" s="932" t="s">
        <v>1171</v>
      </c>
      <c r="M28" s="931"/>
      <c r="N28" s="931"/>
      <c r="O28" s="931"/>
      <c r="P28" s="931"/>
      <c r="Q28" s="926" t="str">
        <f t="shared" si="0"/>
        <v>2報告内容に関する問合せ先-肩書-肩書名</v>
      </c>
      <c r="S28" s="947" t="s">
        <v>1177</v>
      </c>
    </row>
    <row r="29" spans="3:19" x14ac:dyDescent="0.4">
      <c r="C29" s="927"/>
      <c r="E29" s="927">
        <f>'1_入力シート【基本情報】'!$AB$28</f>
        <v>0</v>
      </c>
      <c r="G29" s="930">
        <v>2</v>
      </c>
      <c r="H29" s="931" t="s">
        <v>914</v>
      </c>
      <c r="I29" s="930" t="s">
        <v>1071</v>
      </c>
      <c r="J29" s="942" t="s">
        <v>1173</v>
      </c>
      <c r="K29" s="932" t="s">
        <v>894</v>
      </c>
      <c r="L29" s="932" t="s">
        <v>923</v>
      </c>
      <c r="M29" s="931"/>
      <c r="N29" s="931"/>
      <c r="O29" s="931"/>
      <c r="P29" s="931"/>
      <c r="Q29" s="926" t="str">
        <f t="shared" si="0"/>
        <v>2報告内容に関する問合せ先-問合せ先氏名-氏名フリガナ</v>
      </c>
      <c r="S29" s="947" t="s">
        <v>1178</v>
      </c>
    </row>
    <row r="30" spans="3:19" x14ac:dyDescent="0.4">
      <c r="C30" s="927"/>
      <c r="E30" s="927">
        <f>'1_入力シート【基本情報】'!$AB$29</f>
        <v>0</v>
      </c>
      <c r="G30" s="930">
        <v>2</v>
      </c>
      <c r="H30" s="931" t="s">
        <v>914</v>
      </c>
      <c r="I30" s="930" t="s">
        <v>1071</v>
      </c>
      <c r="J30" s="942" t="s">
        <v>1173</v>
      </c>
      <c r="K30" s="932" t="s">
        <v>894</v>
      </c>
      <c r="L30" s="932" t="s">
        <v>1168</v>
      </c>
      <c r="M30" s="931"/>
      <c r="N30" s="931"/>
      <c r="O30" s="931"/>
      <c r="P30" s="931"/>
      <c r="Q30" s="926" t="str">
        <f t="shared" si="0"/>
        <v>2報告内容に関する問合せ先-問合せ先氏名-氏名</v>
      </c>
      <c r="S30" s="947" t="s">
        <v>1179</v>
      </c>
    </row>
    <row r="31" spans="3:19" x14ac:dyDescent="0.4">
      <c r="C31" s="1034">
        <f>IF(D31="-",0,D31)</f>
        <v>0</v>
      </c>
      <c r="D31" s="927" t="str">
        <f>'1_入力シート【基本情報】'!$EI$30</f>
        <v>-</v>
      </c>
      <c r="E31" s="927">
        <f>C31</f>
        <v>0</v>
      </c>
      <c r="G31" s="930" t="s">
        <v>903</v>
      </c>
      <c r="H31" s="931" t="s">
        <v>914</v>
      </c>
      <c r="I31" s="930" t="s">
        <v>1071</v>
      </c>
      <c r="J31" s="942" t="s">
        <v>916</v>
      </c>
      <c r="K31" s="932"/>
      <c r="L31" s="932"/>
      <c r="M31" s="931"/>
      <c r="N31" s="931"/>
      <c r="O31" s="931"/>
      <c r="P31" s="931"/>
      <c r="Q31" s="926" t="str">
        <f t="shared" si="0"/>
        <v>2報告内容に関する問合せ先-郵便番号</v>
      </c>
      <c r="S31" s="947" t="s">
        <v>1092</v>
      </c>
    </row>
    <row r="32" spans="3:19" x14ac:dyDescent="0.4">
      <c r="C32" s="927"/>
      <c r="E32" s="927">
        <f>'1_入力シート【基本情報】'!$AB$31</f>
        <v>0</v>
      </c>
      <c r="G32" s="930" t="s">
        <v>903</v>
      </c>
      <c r="H32" s="931" t="s">
        <v>914</v>
      </c>
      <c r="I32" s="930" t="s">
        <v>1071</v>
      </c>
      <c r="J32" s="942" t="s">
        <v>917</v>
      </c>
      <c r="K32" s="932"/>
      <c r="L32" s="932"/>
      <c r="M32" s="931"/>
      <c r="N32" s="931"/>
      <c r="O32" s="931"/>
      <c r="P32" s="931"/>
      <c r="Q32" s="926" t="str">
        <f t="shared" si="0"/>
        <v>2報告内容に関する問合せ先-住所</v>
      </c>
      <c r="S32" s="947" t="s">
        <v>1093</v>
      </c>
    </row>
    <row r="33" spans="3:19" x14ac:dyDescent="0.4">
      <c r="C33" s="1034">
        <f>IF(D33="--",0,D33)</f>
        <v>0</v>
      </c>
      <c r="D33" s="927" t="str">
        <f>'1_入力シート【基本情報】'!$EI$32</f>
        <v>--</v>
      </c>
      <c r="E33" s="927">
        <f>C33</f>
        <v>0</v>
      </c>
      <c r="G33" s="930" t="s">
        <v>903</v>
      </c>
      <c r="H33" s="931" t="s">
        <v>914</v>
      </c>
      <c r="I33" s="930" t="s">
        <v>1071</v>
      </c>
      <c r="J33" s="942" t="s">
        <v>918</v>
      </c>
      <c r="K33" s="932"/>
      <c r="L33" s="932"/>
      <c r="M33" s="931"/>
      <c r="N33" s="931"/>
      <c r="O33" s="931"/>
      <c r="P33" s="931"/>
      <c r="Q33" s="926" t="str">
        <f t="shared" si="0"/>
        <v>2報告内容に関する問合せ先-電話番号</v>
      </c>
      <c r="S33" s="947" t="s">
        <v>1094</v>
      </c>
    </row>
    <row r="34" spans="3:19" x14ac:dyDescent="0.4">
      <c r="C34" s="1034">
        <f>IF(D34="--",0,D34)</f>
        <v>0</v>
      </c>
      <c r="D34" s="927" t="str">
        <f>'1_入力シート【基本情報】'!$EK$32</f>
        <v>--</v>
      </c>
      <c r="E34" s="927">
        <f>C34</f>
        <v>0</v>
      </c>
      <c r="G34" s="930" t="s">
        <v>903</v>
      </c>
      <c r="H34" s="931" t="s">
        <v>914</v>
      </c>
      <c r="I34" s="930" t="s">
        <v>1071</v>
      </c>
      <c r="J34" s="942" t="s">
        <v>919</v>
      </c>
      <c r="K34" s="932"/>
      <c r="L34" s="932"/>
      <c r="M34" s="931"/>
      <c r="N34" s="931"/>
      <c r="O34" s="931"/>
      <c r="P34" s="931"/>
      <c r="Q34" s="926" t="str">
        <f t="shared" si="0"/>
        <v>2報告内容に関する問合せ先-FAX番号</v>
      </c>
      <c r="S34" s="947" t="s">
        <v>1095</v>
      </c>
    </row>
    <row r="35" spans="3:19" x14ac:dyDescent="0.4">
      <c r="C35" s="927"/>
      <c r="E35" s="927">
        <f>'1_入力シート【基本情報】'!$AB$34</f>
        <v>0</v>
      </c>
      <c r="G35" s="930" t="s">
        <v>903</v>
      </c>
      <c r="H35" s="931" t="s">
        <v>914</v>
      </c>
      <c r="I35" s="930" t="s">
        <v>1071</v>
      </c>
      <c r="J35" s="942" t="s">
        <v>920</v>
      </c>
      <c r="K35" s="932"/>
      <c r="L35" s="932"/>
      <c r="M35" s="931"/>
      <c r="N35" s="931"/>
      <c r="O35" s="931"/>
      <c r="P35" s="931"/>
      <c r="Q35" s="926" t="str">
        <f t="shared" si="0"/>
        <v>2報告内容に関する問合せ先-メールアドレス</v>
      </c>
      <c r="S35" s="947" t="s">
        <v>1096</v>
      </c>
    </row>
    <row r="36" spans="3:19" x14ac:dyDescent="0.4">
      <c r="C36" s="927"/>
      <c r="E36" s="927">
        <f>'1_入力シート【基本情報】'!$AB$37</f>
        <v>0</v>
      </c>
      <c r="G36" s="930" t="s">
        <v>904</v>
      </c>
      <c r="H36" s="931" t="s">
        <v>921</v>
      </c>
      <c r="I36" s="930" t="s">
        <v>1071</v>
      </c>
      <c r="J36" s="942" t="s">
        <v>1166</v>
      </c>
      <c r="K36" s="932" t="s">
        <v>894</v>
      </c>
      <c r="L36" s="932" t="s">
        <v>1169</v>
      </c>
      <c r="M36" s="931"/>
      <c r="N36" s="931"/>
      <c r="O36" s="931"/>
      <c r="P36" s="931"/>
      <c r="Q36" s="926" t="str">
        <f t="shared" si="0"/>
        <v>3所有者-法人名-法人名フリガナ</v>
      </c>
      <c r="R36" s="926" t="s">
        <v>2752</v>
      </c>
      <c r="S36" s="947" t="s">
        <v>2744</v>
      </c>
    </row>
    <row r="37" spans="3:19" x14ac:dyDescent="0.4">
      <c r="C37" s="927"/>
      <c r="E37" s="927">
        <f>'1_入力シート【基本情報】'!$AB$38</f>
        <v>0</v>
      </c>
      <c r="G37" s="930" t="s">
        <v>904</v>
      </c>
      <c r="H37" s="931" t="s">
        <v>921</v>
      </c>
      <c r="I37" s="930" t="s">
        <v>1071</v>
      </c>
      <c r="J37" s="942" t="s">
        <v>1166</v>
      </c>
      <c r="K37" s="932" t="s">
        <v>894</v>
      </c>
      <c r="L37" s="932" t="s">
        <v>1170</v>
      </c>
      <c r="M37" s="931"/>
      <c r="N37" s="931"/>
      <c r="O37" s="931"/>
      <c r="P37" s="931"/>
      <c r="Q37" s="926" t="str">
        <f t="shared" si="0"/>
        <v>3所有者-法人名-法人名称</v>
      </c>
      <c r="R37" s="926" t="s">
        <v>2752</v>
      </c>
      <c r="S37" s="947" t="s">
        <v>2745</v>
      </c>
    </row>
    <row r="38" spans="3:19" x14ac:dyDescent="0.4">
      <c r="C38" s="927"/>
      <c r="E38" s="927">
        <f>'1_入力シート【基本情報】'!$AB$39</f>
        <v>0</v>
      </c>
      <c r="G38" s="930" t="s">
        <v>904</v>
      </c>
      <c r="H38" s="931" t="s">
        <v>921</v>
      </c>
      <c r="I38" s="930" t="s">
        <v>1071</v>
      </c>
      <c r="J38" s="942" t="s">
        <v>1167</v>
      </c>
      <c r="K38" s="932" t="s">
        <v>894</v>
      </c>
      <c r="L38" s="932" t="s">
        <v>1172</v>
      </c>
      <c r="M38" s="931"/>
      <c r="N38" s="931"/>
      <c r="O38" s="931"/>
      <c r="P38" s="931"/>
      <c r="Q38" s="926" t="str">
        <f t="shared" si="0"/>
        <v>3所有者-肩書-肩書フリガナ</v>
      </c>
      <c r="R38" s="926" t="s">
        <v>2752</v>
      </c>
      <c r="S38" s="947" t="s">
        <v>2746</v>
      </c>
    </row>
    <row r="39" spans="3:19" x14ac:dyDescent="0.4">
      <c r="C39" s="927"/>
      <c r="E39" s="927">
        <f>'1_入力シート【基本情報】'!$AB$40</f>
        <v>0</v>
      </c>
      <c r="G39" s="930" t="s">
        <v>904</v>
      </c>
      <c r="H39" s="931" t="s">
        <v>921</v>
      </c>
      <c r="I39" s="930" t="s">
        <v>1071</v>
      </c>
      <c r="J39" s="942" t="s">
        <v>1167</v>
      </c>
      <c r="K39" s="932" t="s">
        <v>894</v>
      </c>
      <c r="L39" s="932" t="s">
        <v>1171</v>
      </c>
      <c r="M39" s="931"/>
      <c r="N39" s="931"/>
      <c r="O39" s="931"/>
      <c r="P39" s="931"/>
      <c r="Q39" s="926" t="str">
        <f t="shared" si="0"/>
        <v>3所有者-肩書-肩書名</v>
      </c>
      <c r="R39" s="926" t="s">
        <v>2752</v>
      </c>
      <c r="S39" s="947" t="s">
        <v>2747</v>
      </c>
    </row>
    <row r="40" spans="3:19" x14ac:dyDescent="0.4">
      <c r="C40" s="927"/>
      <c r="E40" s="927">
        <f>'1_入力シート【基本情報】'!$AB$41</f>
        <v>0</v>
      </c>
      <c r="G40" s="930" t="s">
        <v>904</v>
      </c>
      <c r="H40" s="931" t="s">
        <v>921</v>
      </c>
      <c r="I40" s="930" t="s">
        <v>1071</v>
      </c>
      <c r="J40" s="942" t="s">
        <v>922</v>
      </c>
      <c r="K40" s="932" t="s">
        <v>894</v>
      </c>
      <c r="L40" s="932" t="s">
        <v>923</v>
      </c>
      <c r="M40" s="931"/>
      <c r="N40" s="931"/>
      <c r="O40" s="931"/>
      <c r="P40" s="931"/>
      <c r="Q40" s="926" t="str">
        <f t="shared" si="0"/>
        <v>3所有者-所有者氏名-氏名フリガナ</v>
      </c>
      <c r="S40" s="947" t="s">
        <v>1097</v>
      </c>
    </row>
    <row r="41" spans="3:19" x14ac:dyDescent="0.4">
      <c r="C41" s="1034">
        <f>IF(D41="",0,D41)</f>
        <v>0</v>
      </c>
      <c r="D41" s="927" t="str">
        <f>'1_入力シート【基本情報】'!$EP$42</f>
        <v/>
      </c>
      <c r="E41" s="927">
        <f>C41</f>
        <v>0</v>
      </c>
      <c r="G41" s="930" t="s">
        <v>924</v>
      </c>
      <c r="H41" s="931" t="s">
        <v>925</v>
      </c>
      <c r="I41" s="930" t="s">
        <v>1071</v>
      </c>
      <c r="J41" s="942" t="s">
        <v>922</v>
      </c>
      <c r="K41" s="932" t="s">
        <v>894</v>
      </c>
      <c r="L41" s="932" t="s">
        <v>915</v>
      </c>
      <c r="M41" s="931"/>
      <c r="N41" s="931"/>
      <c r="O41" s="931"/>
      <c r="P41" s="931"/>
      <c r="Q41" s="926" t="str">
        <f t="shared" si="0"/>
        <v>4管理者-所有者氏名-氏名</v>
      </c>
      <c r="S41" s="947" t="s">
        <v>3299</v>
      </c>
    </row>
    <row r="42" spans="3:19" x14ac:dyDescent="0.4">
      <c r="C42" s="1034">
        <f>IF(D42="-",0,D42)</f>
        <v>0</v>
      </c>
      <c r="D42" s="1033" t="str">
        <f>'1_入力シート【基本情報】'!$EP$43</f>
        <v>-</v>
      </c>
      <c r="E42" s="927">
        <f>C42</f>
        <v>0</v>
      </c>
      <c r="G42" s="930" t="s">
        <v>904</v>
      </c>
      <c r="H42" s="931" t="s">
        <v>921</v>
      </c>
      <c r="I42" s="930" t="s">
        <v>1071</v>
      </c>
      <c r="J42" s="942" t="s">
        <v>916</v>
      </c>
      <c r="K42" s="932"/>
      <c r="L42" s="932"/>
      <c r="M42" s="931"/>
      <c r="N42" s="931"/>
      <c r="O42" s="931"/>
      <c r="P42" s="931"/>
      <c r="Q42" s="926" t="str">
        <f t="shared" si="0"/>
        <v>3所有者-郵便番号</v>
      </c>
      <c r="S42" s="947" t="s">
        <v>1098</v>
      </c>
    </row>
    <row r="43" spans="3:19" x14ac:dyDescent="0.4">
      <c r="C43" s="1034">
        <f>IF(D43="",0,D43)</f>
        <v>0</v>
      </c>
      <c r="D43" s="927" t="str">
        <f>'1_入力シート【基本情報】'!$EP$44</f>
        <v/>
      </c>
      <c r="E43" s="927">
        <f>C43</f>
        <v>0</v>
      </c>
      <c r="G43" s="930" t="s">
        <v>904</v>
      </c>
      <c r="H43" s="931" t="s">
        <v>921</v>
      </c>
      <c r="I43" s="930" t="s">
        <v>1071</v>
      </c>
      <c r="J43" s="942" t="s">
        <v>917</v>
      </c>
      <c r="K43" s="932"/>
      <c r="L43" s="932"/>
      <c r="M43" s="931"/>
      <c r="N43" s="931"/>
      <c r="O43" s="931"/>
      <c r="P43" s="931"/>
      <c r="Q43" s="926" t="str">
        <f t="shared" si="0"/>
        <v>3所有者-住所</v>
      </c>
      <c r="S43" s="947" t="s">
        <v>1099</v>
      </c>
    </row>
    <row r="44" spans="3:19" x14ac:dyDescent="0.4">
      <c r="C44" s="1034">
        <f>IF(D44="--",0,D44)</f>
        <v>0</v>
      </c>
      <c r="D44" s="927" t="str">
        <f>'1_入力シート【基本情報】'!$EP$45</f>
        <v>--</v>
      </c>
      <c r="E44" s="927">
        <f>C44</f>
        <v>0</v>
      </c>
      <c r="G44" s="930" t="s">
        <v>904</v>
      </c>
      <c r="H44" s="931" t="s">
        <v>921</v>
      </c>
      <c r="I44" s="930" t="s">
        <v>1071</v>
      </c>
      <c r="J44" s="942" t="s">
        <v>918</v>
      </c>
      <c r="K44" s="932"/>
      <c r="L44" s="932"/>
      <c r="M44" s="931"/>
      <c r="N44" s="931"/>
      <c r="O44" s="931"/>
      <c r="P44" s="931"/>
      <c r="Q44" s="926" t="str">
        <f t="shared" si="0"/>
        <v>3所有者-電話番号</v>
      </c>
      <c r="S44" s="947" t="s">
        <v>1100</v>
      </c>
    </row>
    <row r="45" spans="3:19" x14ac:dyDescent="0.4">
      <c r="C45" s="927"/>
      <c r="E45" s="927" t="b">
        <f>'1_入力シート【基本情報】'!$EM$47</f>
        <v>0</v>
      </c>
      <c r="G45" s="930" t="s">
        <v>924</v>
      </c>
      <c r="H45" s="931" t="s">
        <v>925</v>
      </c>
      <c r="I45" s="930" t="s">
        <v>1071</v>
      </c>
      <c r="J45" s="942" t="s">
        <v>926</v>
      </c>
      <c r="K45" s="932"/>
      <c r="L45" s="932"/>
      <c r="M45" s="931"/>
      <c r="N45" s="931"/>
      <c r="O45" s="931"/>
      <c r="P45" s="931"/>
      <c r="Q45" s="926" t="str">
        <f t="shared" si="0"/>
        <v>4管理者-所有者同一と同一チェック</v>
      </c>
      <c r="S45" s="947" t="s">
        <v>1101</v>
      </c>
    </row>
    <row r="46" spans="3:19" x14ac:dyDescent="0.4">
      <c r="C46" s="927"/>
      <c r="E46" s="927">
        <f>'1_入力シート【基本情報】'!$AB$48</f>
        <v>0</v>
      </c>
      <c r="G46" s="930" t="s">
        <v>924</v>
      </c>
      <c r="H46" s="931" t="s">
        <v>925</v>
      </c>
      <c r="I46" s="930" t="s">
        <v>1071</v>
      </c>
      <c r="J46" s="942" t="s">
        <v>1166</v>
      </c>
      <c r="K46" s="932" t="s">
        <v>894</v>
      </c>
      <c r="L46" s="932" t="s">
        <v>1169</v>
      </c>
      <c r="M46" s="931"/>
      <c r="N46" s="931"/>
      <c r="O46" s="931"/>
      <c r="P46" s="931"/>
      <c r="Q46" s="926" t="str">
        <f t="shared" si="0"/>
        <v>4管理者-法人名-法人名フリガナ</v>
      </c>
      <c r="R46" s="926" t="s">
        <v>2752</v>
      </c>
      <c r="S46" s="947" t="s">
        <v>2748</v>
      </c>
    </row>
    <row r="47" spans="3:19" x14ac:dyDescent="0.4">
      <c r="C47" s="927"/>
      <c r="E47" s="927">
        <f>'1_入力シート【基本情報】'!$AB$49</f>
        <v>0</v>
      </c>
      <c r="G47" s="930" t="s">
        <v>924</v>
      </c>
      <c r="H47" s="931" t="s">
        <v>925</v>
      </c>
      <c r="I47" s="930" t="s">
        <v>1071</v>
      </c>
      <c r="J47" s="942" t="s">
        <v>1166</v>
      </c>
      <c r="K47" s="932" t="s">
        <v>894</v>
      </c>
      <c r="L47" s="932" t="s">
        <v>1170</v>
      </c>
      <c r="M47" s="931"/>
      <c r="N47" s="931"/>
      <c r="O47" s="931"/>
      <c r="P47" s="931"/>
      <c r="Q47" s="926" t="str">
        <f t="shared" si="0"/>
        <v>4管理者-法人名-法人名称</v>
      </c>
      <c r="R47" s="926" t="s">
        <v>2752</v>
      </c>
      <c r="S47" s="947" t="s">
        <v>2749</v>
      </c>
    </row>
    <row r="48" spans="3:19" x14ac:dyDescent="0.4">
      <c r="C48" s="927"/>
      <c r="E48" s="927">
        <f>'1_入力シート【基本情報】'!$AB$50</f>
        <v>0</v>
      </c>
      <c r="G48" s="930" t="s">
        <v>924</v>
      </c>
      <c r="H48" s="931" t="s">
        <v>925</v>
      </c>
      <c r="I48" s="930" t="s">
        <v>1071</v>
      </c>
      <c r="J48" s="942" t="s">
        <v>1167</v>
      </c>
      <c r="K48" s="932" t="s">
        <v>894</v>
      </c>
      <c r="L48" s="932" t="s">
        <v>1172</v>
      </c>
      <c r="M48" s="931"/>
      <c r="N48" s="931"/>
      <c r="O48" s="931"/>
      <c r="P48" s="931"/>
      <c r="Q48" s="926" t="str">
        <f t="shared" si="0"/>
        <v>4管理者-肩書-肩書フリガナ</v>
      </c>
      <c r="R48" s="926" t="s">
        <v>2752</v>
      </c>
      <c r="S48" s="947" t="s">
        <v>2750</v>
      </c>
    </row>
    <row r="49" spans="3:19" x14ac:dyDescent="0.4">
      <c r="C49" s="927"/>
      <c r="E49" s="927">
        <f>'1_入力シート【基本情報】'!$AB$51</f>
        <v>0</v>
      </c>
      <c r="G49" s="930" t="s">
        <v>924</v>
      </c>
      <c r="H49" s="931" t="s">
        <v>925</v>
      </c>
      <c r="I49" s="930" t="s">
        <v>1071</v>
      </c>
      <c r="J49" s="942" t="s">
        <v>1167</v>
      </c>
      <c r="K49" s="932" t="s">
        <v>894</v>
      </c>
      <c r="L49" s="932" t="s">
        <v>1171</v>
      </c>
      <c r="M49" s="931"/>
      <c r="N49" s="931"/>
      <c r="O49" s="931"/>
      <c r="P49" s="931"/>
      <c r="Q49" s="926" t="str">
        <f t="shared" si="0"/>
        <v>4管理者-肩書-肩書名</v>
      </c>
      <c r="R49" s="926" t="s">
        <v>2752</v>
      </c>
      <c r="S49" s="947" t="s">
        <v>2751</v>
      </c>
    </row>
    <row r="50" spans="3:19" x14ac:dyDescent="0.4">
      <c r="C50" s="1034">
        <f>IF(D50="",0,D50)</f>
        <v>0</v>
      </c>
      <c r="D50" s="927" t="str">
        <f>'1_入力シート【基本情報】'!$EP$52</f>
        <v/>
      </c>
      <c r="E50" s="927">
        <f>C50</f>
        <v>0</v>
      </c>
      <c r="G50" s="930" t="s">
        <v>924</v>
      </c>
      <c r="H50" s="931" t="s">
        <v>925</v>
      </c>
      <c r="I50" s="930" t="s">
        <v>1071</v>
      </c>
      <c r="J50" s="942" t="s">
        <v>927</v>
      </c>
      <c r="K50" s="932" t="s">
        <v>894</v>
      </c>
      <c r="L50" s="932" t="s">
        <v>923</v>
      </c>
      <c r="M50" s="931"/>
      <c r="N50" s="931"/>
      <c r="O50" s="931"/>
      <c r="P50" s="931"/>
      <c r="Q50" s="926" t="str">
        <f t="shared" si="0"/>
        <v>4管理者-管理者氏名-氏名フリガナ</v>
      </c>
      <c r="S50" s="947" t="s">
        <v>1102</v>
      </c>
    </row>
    <row r="51" spans="3:19" x14ac:dyDescent="0.4">
      <c r="C51" s="1034">
        <f>IF(D51="",0,D51)</f>
        <v>0</v>
      </c>
      <c r="D51" s="927" t="str">
        <f>'1_入力シート【基本情報】'!$EP$53</f>
        <v/>
      </c>
      <c r="E51" s="927">
        <f>C51</f>
        <v>0</v>
      </c>
      <c r="G51" s="930" t="s">
        <v>924</v>
      </c>
      <c r="H51" s="931" t="s">
        <v>925</v>
      </c>
      <c r="I51" s="930" t="s">
        <v>1071</v>
      </c>
      <c r="J51" s="942" t="s">
        <v>927</v>
      </c>
      <c r="K51" s="932" t="s">
        <v>894</v>
      </c>
      <c r="L51" s="932" t="s">
        <v>915</v>
      </c>
      <c r="M51" s="931"/>
      <c r="N51" s="931"/>
      <c r="O51" s="931"/>
      <c r="P51" s="931"/>
      <c r="Q51" s="926" t="str">
        <f t="shared" si="0"/>
        <v>4管理者-管理者氏名-氏名</v>
      </c>
      <c r="S51" s="947" t="s">
        <v>1103</v>
      </c>
    </row>
    <row r="52" spans="3:19" x14ac:dyDescent="0.4">
      <c r="C52" s="1034">
        <f>IF(D52="-",0,D52)</f>
        <v>0</v>
      </c>
      <c r="D52" s="1033" t="str">
        <f>'1_入力シート【基本情報】'!$EP$54</f>
        <v>-</v>
      </c>
      <c r="E52" s="927">
        <f>C52</f>
        <v>0</v>
      </c>
      <c r="G52" s="930" t="s">
        <v>924</v>
      </c>
      <c r="H52" s="931" t="s">
        <v>925</v>
      </c>
      <c r="I52" s="930" t="s">
        <v>1071</v>
      </c>
      <c r="J52" s="942" t="s">
        <v>916</v>
      </c>
      <c r="K52" s="932"/>
      <c r="L52" s="932"/>
      <c r="M52" s="931"/>
      <c r="N52" s="931"/>
      <c r="O52" s="931"/>
      <c r="P52" s="931"/>
      <c r="Q52" s="926" t="str">
        <f t="shared" si="0"/>
        <v>4管理者-郵便番号</v>
      </c>
      <c r="S52" s="947" t="s">
        <v>1104</v>
      </c>
    </row>
    <row r="53" spans="3:19" x14ac:dyDescent="0.4">
      <c r="C53" s="1034">
        <f>IF(D53="",0,D53)</f>
        <v>0</v>
      </c>
      <c r="D53" s="927" t="str">
        <f>'1_入力シート【基本情報】'!$EP$55</f>
        <v/>
      </c>
      <c r="E53" s="927">
        <f>C53</f>
        <v>0</v>
      </c>
      <c r="G53" s="930" t="s">
        <v>924</v>
      </c>
      <c r="H53" s="931" t="s">
        <v>925</v>
      </c>
      <c r="I53" s="930" t="s">
        <v>1071</v>
      </c>
      <c r="J53" s="942" t="s">
        <v>917</v>
      </c>
      <c r="K53" s="932"/>
      <c r="L53" s="932"/>
      <c r="M53" s="931"/>
      <c r="N53" s="931"/>
      <c r="O53" s="931"/>
      <c r="P53" s="931"/>
      <c r="Q53" s="926" t="str">
        <f t="shared" si="0"/>
        <v>4管理者-住所</v>
      </c>
      <c r="S53" s="947" t="s">
        <v>1105</v>
      </c>
    </row>
    <row r="54" spans="3:19" x14ac:dyDescent="0.4">
      <c r="C54" s="1034">
        <f>IF(D54="--",0,D54)</f>
        <v>0</v>
      </c>
      <c r="D54" s="927" t="str">
        <f>'1_入力シート【基本情報】'!$EP$56</f>
        <v>--</v>
      </c>
      <c r="E54" s="927">
        <f>C54</f>
        <v>0</v>
      </c>
      <c r="G54" s="930" t="s">
        <v>924</v>
      </c>
      <c r="H54" s="931" t="s">
        <v>925</v>
      </c>
      <c r="I54" s="930" t="s">
        <v>1071</v>
      </c>
      <c r="J54" s="942" t="s">
        <v>918</v>
      </c>
      <c r="K54" s="932"/>
      <c r="L54" s="932"/>
      <c r="M54" s="931"/>
      <c r="N54" s="931"/>
      <c r="O54" s="931"/>
      <c r="P54" s="931"/>
      <c r="Q54" s="926" t="str">
        <f t="shared" si="0"/>
        <v>4管理者-電話番号</v>
      </c>
      <c r="S54" s="947" t="s">
        <v>1106</v>
      </c>
    </row>
    <row r="55" spans="3:19" x14ac:dyDescent="0.4">
      <c r="C55" s="927"/>
      <c r="E55" s="927">
        <f>'1_入力シート【基本情報】'!$AB$59</f>
        <v>0</v>
      </c>
      <c r="G55" s="930">
        <v>5</v>
      </c>
      <c r="H55" s="931" t="s">
        <v>928</v>
      </c>
      <c r="I55" s="930" t="s">
        <v>1071</v>
      </c>
      <c r="J55" s="942" t="s">
        <v>929</v>
      </c>
      <c r="K55" s="932" t="s">
        <v>894</v>
      </c>
      <c r="L55" s="932" t="s">
        <v>930</v>
      </c>
      <c r="M55" s="931"/>
      <c r="N55" s="931"/>
      <c r="O55" s="931"/>
      <c r="P55" s="931"/>
      <c r="Q55" s="926" t="str">
        <f t="shared" si="0"/>
        <v>5建築物の概要-階数-地上</v>
      </c>
      <c r="S55" s="947" t="s">
        <v>1107</v>
      </c>
    </row>
    <row r="56" spans="3:19" x14ac:dyDescent="0.4">
      <c r="C56" s="927"/>
      <c r="E56" s="927">
        <f>'1_入力シート【基本情報】'!$AB$60</f>
        <v>0</v>
      </c>
      <c r="G56" s="930">
        <v>5</v>
      </c>
      <c r="H56" s="931" t="s">
        <v>928</v>
      </c>
      <c r="I56" s="930" t="s">
        <v>1071</v>
      </c>
      <c r="J56" s="942" t="s">
        <v>929</v>
      </c>
      <c r="K56" s="932" t="s">
        <v>894</v>
      </c>
      <c r="L56" s="932" t="s">
        <v>931</v>
      </c>
      <c r="M56" s="931"/>
      <c r="N56" s="931"/>
      <c r="O56" s="931"/>
      <c r="P56" s="931"/>
      <c r="Q56" s="926" t="str">
        <f t="shared" si="0"/>
        <v>5建築物の概要-階数-地下</v>
      </c>
      <c r="S56" s="947" t="s">
        <v>1108</v>
      </c>
    </row>
    <row r="57" spans="3:19" x14ac:dyDescent="0.4">
      <c r="C57" s="927"/>
      <c r="E57" s="927">
        <f>'1_入力シート【基本情報】'!$AB$61</f>
        <v>0</v>
      </c>
      <c r="G57" s="930">
        <v>5</v>
      </c>
      <c r="H57" s="931" t="s">
        <v>928</v>
      </c>
      <c r="I57" s="930" t="s">
        <v>1071</v>
      </c>
      <c r="J57" s="942" t="s">
        <v>932</v>
      </c>
      <c r="K57" s="932" t="s">
        <v>894</v>
      </c>
      <c r="L57" s="932" t="s">
        <v>933</v>
      </c>
      <c r="M57" s="931"/>
      <c r="N57" s="931"/>
      <c r="O57" s="931"/>
      <c r="P57" s="931"/>
      <c r="Q57" s="926" t="str">
        <f t="shared" si="0"/>
        <v>5建築物の概要-建築面積-構造 3</v>
      </c>
      <c r="S57" s="947" t="s">
        <v>1109</v>
      </c>
    </row>
    <row r="58" spans="3:19" x14ac:dyDescent="0.4">
      <c r="C58" s="927"/>
      <c r="E58" s="927">
        <f>'1_入力シート【基本情報】'!$AB$62</f>
        <v>0</v>
      </c>
      <c r="G58" s="930">
        <v>5</v>
      </c>
      <c r="H58" s="931" t="s">
        <v>928</v>
      </c>
      <c r="I58" s="930" t="s">
        <v>1071</v>
      </c>
      <c r="J58" s="942" t="s">
        <v>934</v>
      </c>
      <c r="K58" s="932"/>
      <c r="L58" s="932"/>
      <c r="M58" s="931"/>
      <c r="N58" s="931"/>
      <c r="O58" s="931"/>
      <c r="P58" s="931"/>
      <c r="Q58" s="926" t="str">
        <f t="shared" si="0"/>
        <v>5建築物の概要-延べ面積</v>
      </c>
      <c r="S58" s="947" t="s">
        <v>1110</v>
      </c>
    </row>
    <row r="59" spans="3:19" x14ac:dyDescent="0.4">
      <c r="C59" s="927"/>
      <c r="E59" s="927">
        <f>'1_入力シート【基本情報】'!$AB$65</f>
        <v>0</v>
      </c>
      <c r="G59" s="930">
        <v>6</v>
      </c>
      <c r="H59" s="931" t="s">
        <v>935</v>
      </c>
      <c r="I59" s="930" t="s">
        <v>1071</v>
      </c>
      <c r="J59" s="942" t="s">
        <v>935</v>
      </c>
      <c r="K59" s="932" t="s">
        <v>894</v>
      </c>
      <c r="L59" s="932" t="s">
        <v>936</v>
      </c>
      <c r="M59" s="932" t="s">
        <v>894</v>
      </c>
      <c r="N59" s="931" t="s">
        <v>937</v>
      </c>
      <c r="O59" s="931"/>
      <c r="P59" s="931"/>
      <c r="Q59" s="926" t="str">
        <f t="shared" si="0"/>
        <v>6確認済証交付年月日等-確認済証交付年月日等-年月日-元号</v>
      </c>
      <c r="S59" s="947" t="s">
        <v>1111</v>
      </c>
    </row>
    <row r="60" spans="3:19" x14ac:dyDescent="0.4">
      <c r="C60" s="927"/>
      <c r="E60" s="927">
        <f>'1_入力シート【基本情報】'!$AE$65</f>
        <v>0</v>
      </c>
      <c r="G60" s="930">
        <v>6</v>
      </c>
      <c r="H60" s="931" t="s">
        <v>935</v>
      </c>
      <c r="I60" s="930" t="s">
        <v>1071</v>
      </c>
      <c r="J60" s="942" t="s">
        <v>935</v>
      </c>
      <c r="K60" s="932" t="s">
        <v>894</v>
      </c>
      <c r="L60" s="932" t="s">
        <v>936</v>
      </c>
      <c r="M60" s="932" t="s">
        <v>894</v>
      </c>
      <c r="N60" s="931" t="s">
        <v>896</v>
      </c>
      <c r="O60" s="931"/>
      <c r="P60" s="931"/>
      <c r="Q60" s="926" t="str">
        <f t="shared" si="0"/>
        <v>6確認済証交付年月日等-確認済証交付年月日等-年月日-年</v>
      </c>
      <c r="S60" s="947" t="s">
        <v>1112</v>
      </c>
    </row>
    <row r="61" spans="3:19" x14ac:dyDescent="0.4">
      <c r="C61" s="927"/>
      <c r="E61" s="927">
        <f>'1_入力シート【基本情報】'!$AJ$65</f>
        <v>0</v>
      </c>
      <c r="G61" s="930">
        <v>6</v>
      </c>
      <c r="H61" s="931" t="s">
        <v>935</v>
      </c>
      <c r="I61" s="930" t="s">
        <v>1071</v>
      </c>
      <c r="J61" s="942" t="s">
        <v>935</v>
      </c>
      <c r="K61" s="932" t="s">
        <v>894</v>
      </c>
      <c r="L61" s="932" t="s">
        <v>936</v>
      </c>
      <c r="M61" s="932" t="s">
        <v>894</v>
      </c>
      <c r="N61" s="931" t="s">
        <v>899</v>
      </c>
      <c r="O61" s="931"/>
      <c r="P61" s="931"/>
      <c r="Q61" s="926" t="str">
        <f t="shared" si="0"/>
        <v>6確認済証交付年月日等-確認済証交付年月日等-年月日-月</v>
      </c>
      <c r="S61" s="947" t="s">
        <v>1113</v>
      </c>
    </row>
    <row r="62" spans="3:19" x14ac:dyDescent="0.4">
      <c r="C62" s="927"/>
      <c r="E62" s="927">
        <f>'1_入力シート【基本情報】'!$AO$65</f>
        <v>0</v>
      </c>
      <c r="G62" s="930">
        <v>6</v>
      </c>
      <c r="H62" s="931" t="s">
        <v>935</v>
      </c>
      <c r="I62" s="930" t="s">
        <v>1071</v>
      </c>
      <c r="J62" s="942" t="s">
        <v>935</v>
      </c>
      <c r="K62" s="932" t="s">
        <v>894</v>
      </c>
      <c r="L62" s="932" t="s">
        <v>936</v>
      </c>
      <c r="M62" s="932" t="s">
        <v>894</v>
      </c>
      <c r="N62" s="931" t="s">
        <v>938</v>
      </c>
      <c r="O62" s="931"/>
      <c r="P62" s="931"/>
      <c r="Q62" s="926" t="str">
        <f t="shared" si="0"/>
        <v>6確認済証交付年月日等-確認済証交付年月日等-年月日-日</v>
      </c>
      <c r="S62" s="947" t="s">
        <v>1114</v>
      </c>
    </row>
    <row r="63" spans="3:19" x14ac:dyDescent="0.4">
      <c r="C63" s="927"/>
      <c r="E63" s="927">
        <f>'1_入力シート【基本情報】'!$AV$65</f>
        <v>0</v>
      </c>
      <c r="G63" s="930">
        <v>6</v>
      </c>
      <c r="H63" s="931" t="s">
        <v>935</v>
      </c>
      <c r="I63" s="930" t="s">
        <v>1071</v>
      </c>
      <c r="J63" s="942" t="s">
        <v>935</v>
      </c>
      <c r="K63" s="932" t="s">
        <v>894</v>
      </c>
      <c r="L63" s="932" t="s">
        <v>936</v>
      </c>
      <c r="M63" s="932" t="s">
        <v>894</v>
      </c>
      <c r="N63" s="931" t="s">
        <v>45</v>
      </c>
      <c r="O63" s="931"/>
      <c r="P63" s="931"/>
      <c r="Q63" s="926" t="str">
        <f t="shared" si="0"/>
        <v>6確認済証交付年月日等-確認済証交付年月日等-年月日-号</v>
      </c>
      <c r="S63" s="947" t="s">
        <v>1115</v>
      </c>
    </row>
    <row r="64" spans="3:19" x14ac:dyDescent="0.4">
      <c r="C64" s="927"/>
      <c r="E64" s="927">
        <f>'1_入力シート【基本情報】'!$AB$66</f>
        <v>0</v>
      </c>
      <c r="G64" s="930">
        <v>6</v>
      </c>
      <c r="H64" s="931" t="s">
        <v>935</v>
      </c>
      <c r="I64" s="930" t="s">
        <v>1071</v>
      </c>
      <c r="J64" s="942" t="s">
        <v>935</v>
      </c>
      <c r="K64" s="932" t="s">
        <v>894</v>
      </c>
      <c r="L64" s="932" t="s">
        <v>939</v>
      </c>
      <c r="M64" s="931"/>
      <c r="N64" s="931"/>
      <c r="O64" s="931"/>
      <c r="P64" s="931"/>
      <c r="Q64" s="926" t="str">
        <f t="shared" si="0"/>
        <v>6確認済証交付年月日等-確認済証交付年月日等-確認済み証明交付者</v>
      </c>
      <c r="S64" s="947" t="s">
        <v>1116</v>
      </c>
    </row>
    <row r="65" spans="2:19" x14ac:dyDescent="0.4">
      <c r="C65" s="927"/>
      <c r="E65" s="927">
        <f>'1_入力シート【基本情報】'!$AJ$66</f>
        <v>0</v>
      </c>
      <c r="G65" s="930">
        <v>6</v>
      </c>
      <c r="H65" s="931" t="s">
        <v>935</v>
      </c>
      <c r="I65" s="930" t="s">
        <v>1071</v>
      </c>
      <c r="J65" s="942" t="s">
        <v>935</v>
      </c>
      <c r="K65" s="932" t="s">
        <v>894</v>
      </c>
      <c r="L65" s="932" t="s">
        <v>939</v>
      </c>
      <c r="M65" s="932" t="s">
        <v>894</v>
      </c>
      <c r="N65" s="931" t="s">
        <v>940</v>
      </c>
      <c r="O65" s="931"/>
      <c r="P65" s="931"/>
      <c r="Q65" s="926" t="str">
        <f t="shared" si="0"/>
        <v>6確認済証交付年月日等-確認済証交付年月日等-確認済み証明交付者-検査機関名</v>
      </c>
      <c r="S65" s="947" t="s">
        <v>1117</v>
      </c>
    </row>
    <row r="66" spans="2:19" x14ac:dyDescent="0.4">
      <c r="C66" s="927"/>
      <c r="E66" s="927">
        <f>'1_入力シート【基本情報】'!$AB$67</f>
        <v>0</v>
      </c>
      <c r="G66" s="930">
        <v>6</v>
      </c>
      <c r="H66" s="931" t="s">
        <v>935</v>
      </c>
      <c r="I66" s="930" t="s">
        <v>1071</v>
      </c>
      <c r="J66" s="942" t="s">
        <v>941</v>
      </c>
      <c r="K66" s="932" t="s">
        <v>894</v>
      </c>
      <c r="L66" s="932" t="s">
        <v>936</v>
      </c>
      <c r="M66" s="932" t="s">
        <v>894</v>
      </c>
      <c r="N66" s="931" t="s">
        <v>937</v>
      </c>
      <c r="O66" s="931"/>
      <c r="P66" s="931"/>
      <c r="Q66" s="926" t="str">
        <f t="shared" si="0"/>
        <v>6確認済証交付年月日等-検査済証交付年月日等-年月日-元号</v>
      </c>
      <c r="S66" s="947" t="s">
        <v>1118</v>
      </c>
    </row>
    <row r="67" spans="2:19" x14ac:dyDescent="0.4">
      <c r="C67" s="927"/>
      <c r="E67" s="927">
        <f>'1_入力シート【基本情報】'!$AE$67</f>
        <v>0</v>
      </c>
      <c r="G67" s="930">
        <v>6</v>
      </c>
      <c r="H67" s="931" t="s">
        <v>935</v>
      </c>
      <c r="I67" s="930" t="s">
        <v>1071</v>
      </c>
      <c r="J67" s="942" t="s">
        <v>941</v>
      </c>
      <c r="K67" s="932" t="s">
        <v>894</v>
      </c>
      <c r="L67" s="932" t="s">
        <v>936</v>
      </c>
      <c r="M67" s="932" t="s">
        <v>894</v>
      </c>
      <c r="N67" s="931" t="s">
        <v>896</v>
      </c>
      <c r="O67" s="931"/>
      <c r="P67" s="931"/>
      <c r="Q67" s="926" t="str">
        <f t="shared" si="0"/>
        <v>6確認済証交付年月日等-検査済証交付年月日等-年月日-年</v>
      </c>
      <c r="S67" s="947" t="s">
        <v>1119</v>
      </c>
    </row>
    <row r="68" spans="2:19" x14ac:dyDescent="0.4">
      <c r="C68" s="927"/>
      <c r="E68" s="927">
        <f>'1_入力シート【基本情報】'!$AJ$67</f>
        <v>0</v>
      </c>
      <c r="G68" s="930">
        <v>6</v>
      </c>
      <c r="H68" s="931" t="s">
        <v>935</v>
      </c>
      <c r="I68" s="930" t="s">
        <v>1071</v>
      </c>
      <c r="J68" s="942" t="s">
        <v>941</v>
      </c>
      <c r="K68" s="932" t="s">
        <v>894</v>
      </c>
      <c r="L68" s="932" t="s">
        <v>936</v>
      </c>
      <c r="M68" s="932" t="s">
        <v>894</v>
      </c>
      <c r="N68" s="931" t="s">
        <v>899</v>
      </c>
      <c r="O68" s="931"/>
      <c r="P68" s="931"/>
      <c r="Q68" s="926" t="str">
        <f t="shared" si="0"/>
        <v>6確認済証交付年月日等-検査済証交付年月日等-年月日-月</v>
      </c>
      <c r="S68" s="947" t="s">
        <v>1120</v>
      </c>
    </row>
    <row r="69" spans="2:19" x14ac:dyDescent="0.4">
      <c r="C69" s="927"/>
      <c r="E69" s="927">
        <f>'1_入力シート【基本情報】'!$AO$67</f>
        <v>0</v>
      </c>
      <c r="G69" s="930">
        <v>6</v>
      </c>
      <c r="H69" s="931" t="s">
        <v>935</v>
      </c>
      <c r="I69" s="930" t="s">
        <v>1071</v>
      </c>
      <c r="J69" s="942" t="s">
        <v>941</v>
      </c>
      <c r="K69" s="932" t="s">
        <v>894</v>
      </c>
      <c r="L69" s="932" t="s">
        <v>936</v>
      </c>
      <c r="M69" s="932" t="s">
        <v>894</v>
      </c>
      <c r="N69" s="931" t="s">
        <v>938</v>
      </c>
      <c r="O69" s="931"/>
      <c r="P69" s="931"/>
      <c r="Q69" s="926" t="str">
        <f t="shared" si="0"/>
        <v>6確認済証交付年月日等-検査済証交付年月日等-年月日-日</v>
      </c>
      <c r="S69" s="947" t="s">
        <v>1121</v>
      </c>
    </row>
    <row r="70" spans="2:19" x14ac:dyDescent="0.4">
      <c r="C70" s="927"/>
      <c r="E70" s="927">
        <f>'1_入力シート【基本情報】'!$AV$67</f>
        <v>0</v>
      </c>
      <c r="G70" s="930">
        <v>6</v>
      </c>
      <c r="H70" s="931" t="s">
        <v>935</v>
      </c>
      <c r="I70" s="930" t="s">
        <v>1071</v>
      </c>
      <c r="J70" s="942" t="s">
        <v>941</v>
      </c>
      <c r="K70" s="932" t="s">
        <v>894</v>
      </c>
      <c r="L70" s="932" t="s">
        <v>936</v>
      </c>
      <c r="M70" s="932" t="s">
        <v>894</v>
      </c>
      <c r="N70" s="931" t="s">
        <v>45</v>
      </c>
      <c r="O70" s="931"/>
      <c r="P70" s="931"/>
      <c r="Q70" s="926" t="str">
        <f t="shared" si="0"/>
        <v>6確認済証交付年月日等-検査済証交付年月日等-年月日-号</v>
      </c>
      <c r="S70" s="947" t="s">
        <v>1122</v>
      </c>
    </row>
    <row r="71" spans="2:19" x14ac:dyDescent="0.4">
      <c r="C71" s="927"/>
      <c r="E71" s="927">
        <f>'1_入力シート【基本情報】'!$AB$68</f>
        <v>0</v>
      </c>
      <c r="G71" s="930">
        <v>6</v>
      </c>
      <c r="H71" s="931" t="s">
        <v>935</v>
      </c>
      <c r="I71" s="930" t="s">
        <v>1071</v>
      </c>
      <c r="J71" s="942" t="s">
        <v>941</v>
      </c>
      <c r="K71" s="932" t="s">
        <v>894</v>
      </c>
      <c r="L71" s="932" t="s">
        <v>942</v>
      </c>
      <c r="M71" s="931"/>
      <c r="N71" s="931"/>
      <c r="O71" s="931"/>
      <c r="P71" s="931"/>
      <c r="Q71" s="926" t="str">
        <f t="shared" si="0"/>
        <v>6確認済証交付年月日等-検査済証交付年月日等-検査済み証明交付者</v>
      </c>
      <c r="S71" s="947" t="s">
        <v>1123</v>
      </c>
    </row>
    <row r="72" spans="2:19" x14ac:dyDescent="0.4">
      <c r="C72" s="927"/>
      <c r="E72" s="927">
        <f>'1_入力シート【基本情報】'!$AJ$68</f>
        <v>0</v>
      </c>
      <c r="G72" s="930">
        <v>6</v>
      </c>
      <c r="H72" s="931" t="s">
        <v>935</v>
      </c>
      <c r="I72" s="930" t="s">
        <v>1071</v>
      </c>
      <c r="J72" s="942" t="s">
        <v>941</v>
      </c>
      <c r="K72" s="932" t="s">
        <v>894</v>
      </c>
      <c r="L72" s="932" t="s">
        <v>942</v>
      </c>
      <c r="M72" s="932" t="s">
        <v>894</v>
      </c>
      <c r="N72" s="931" t="s">
        <v>940</v>
      </c>
      <c r="O72" s="931"/>
      <c r="P72" s="931"/>
      <c r="Q72" s="926" t="str">
        <f t="shared" si="0"/>
        <v>6確認済証交付年月日等-検査済証交付年月日等-検査済み証明交付者-検査機関名</v>
      </c>
      <c r="S72" s="947" t="s">
        <v>1124</v>
      </c>
    </row>
    <row r="73" spans="2:19" x14ac:dyDescent="0.4">
      <c r="B73" s="926">
        <f>'1_入力シート【基本情報】'!$EG$71</f>
        <v>1</v>
      </c>
      <c r="C73" s="1034">
        <f>IF(B73=1,0,D73)</f>
        <v>0</v>
      </c>
      <c r="D73" s="927" t="str">
        <f>'1_入力シート【基本情報】'!$AF$71</f>
        <v>令和</v>
      </c>
      <c r="E73" s="927">
        <f>C73</f>
        <v>0</v>
      </c>
      <c r="G73" s="930">
        <v>7</v>
      </c>
      <c r="H73" s="931" t="s">
        <v>1127</v>
      </c>
      <c r="I73" s="930" t="s">
        <v>1071</v>
      </c>
      <c r="J73" s="942" t="s">
        <v>1128</v>
      </c>
      <c r="K73" s="932" t="s">
        <v>894</v>
      </c>
      <c r="L73" s="932" t="s">
        <v>1132</v>
      </c>
      <c r="M73" s="932" t="s">
        <v>894</v>
      </c>
      <c r="N73" s="931" t="s">
        <v>937</v>
      </c>
      <c r="O73" s="931"/>
      <c r="P73" s="931"/>
      <c r="Q73" s="926" t="str">
        <f t="shared" si="0"/>
        <v>7検査日等-今回の検査-実施日-元号</v>
      </c>
      <c r="S73" s="947" t="s">
        <v>1140</v>
      </c>
    </row>
    <row r="74" spans="2:19" x14ac:dyDescent="0.4">
      <c r="E74" s="927">
        <f>'1_入力シート【基本情報】'!$AI$71</f>
        <v>0</v>
      </c>
      <c r="G74" s="930">
        <v>7</v>
      </c>
      <c r="H74" s="931" t="s">
        <v>1127</v>
      </c>
      <c r="I74" s="930" t="s">
        <v>1071</v>
      </c>
      <c r="J74" s="942" t="s">
        <v>1128</v>
      </c>
      <c r="K74" s="932" t="s">
        <v>894</v>
      </c>
      <c r="L74" s="932" t="s">
        <v>1129</v>
      </c>
      <c r="M74" s="932" t="s">
        <v>894</v>
      </c>
      <c r="N74" s="931" t="s">
        <v>896</v>
      </c>
      <c r="O74" s="931"/>
      <c r="P74" s="931"/>
      <c r="Q74" s="926" t="str">
        <f t="shared" si="0"/>
        <v>7検査日等-今回の検査-実施日-年</v>
      </c>
      <c r="S74" s="947" t="s">
        <v>1141</v>
      </c>
    </row>
    <row r="75" spans="2:19" x14ac:dyDescent="0.4">
      <c r="E75" s="927">
        <f>'1_入力シート【基本情報】'!$AN$71</f>
        <v>0</v>
      </c>
      <c r="G75" s="930">
        <v>7</v>
      </c>
      <c r="H75" s="931" t="s">
        <v>1127</v>
      </c>
      <c r="I75" s="930" t="s">
        <v>1071</v>
      </c>
      <c r="J75" s="942" t="s">
        <v>1128</v>
      </c>
      <c r="K75" s="932" t="s">
        <v>894</v>
      </c>
      <c r="L75" s="932" t="s">
        <v>1129</v>
      </c>
      <c r="M75" s="932" t="s">
        <v>894</v>
      </c>
      <c r="N75" s="931" t="s">
        <v>899</v>
      </c>
      <c r="O75" s="931"/>
      <c r="P75" s="931"/>
      <c r="Q75" s="926" t="str">
        <f t="shared" si="0"/>
        <v>7検査日等-今回の検査-実施日-月</v>
      </c>
      <c r="S75" s="947" t="s">
        <v>1142</v>
      </c>
    </row>
    <row r="76" spans="2:19" x14ac:dyDescent="0.4">
      <c r="E76" s="927">
        <f>'1_入力シート【基本情報】'!$AS$71</f>
        <v>0</v>
      </c>
      <c r="G76" s="930">
        <v>7</v>
      </c>
      <c r="H76" s="931" t="s">
        <v>1127</v>
      </c>
      <c r="I76" s="930" t="s">
        <v>1071</v>
      </c>
      <c r="J76" s="942" t="s">
        <v>1128</v>
      </c>
      <c r="K76" s="932" t="s">
        <v>894</v>
      </c>
      <c r="L76" s="932" t="s">
        <v>1129</v>
      </c>
      <c r="M76" s="932" t="s">
        <v>894</v>
      </c>
      <c r="N76" s="931" t="s">
        <v>938</v>
      </c>
      <c r="O76" s="931"/>
      <c r="P76" s="931"/>
      <c r="Q76" s="926" t="str">
        <f t="shared" si="0"/>
        <v>7検査日等-今回の検査-実施日-日</v>
      </c>
      <c r="S76" s="947" t="s">
        <v>1143</v>
      </c>
    </row>
    <row r="77" spans="2:19" x14ac:dyDescent="0.4">
      <c r="E77" s="927">
        <f>'1_入力シート【基本情報】'!$AB$72</f>
        <v>0</v>
      </c>
      <c r="G77" s="930">
        <v>7</v>
      </c>
      <c r="H77" s="931" t="s">
        <v>1127</v>
      </c>
      <c r="I77" s="930" t="s">
        <v>1071</v>
      </c>
      <c r="J77" s="942" t="s">
        <v>1130</v>
      </c>
      <c r="K77" s="932"/>
      <c r="L77" s="932" t="s">
        <v>1131</v>
      </c>
      <c r="M77" s="932"/>
      <c r="N77" s="931"/>
      <c r="O77" s="931"/>
      <c r="P77" s="931"/>
      <c r="Q77" s="926" t="str">
        <f t="shared" si="0"/>
        <v>7検査日等-前回の検査実施・未実施</v>
      </c>
      <c r="S77" s="947" t="s">
        <v>1144</v>
      </c>
    </row>
    <row r="78" spans="2:19" x14ac:dyDescent="0.4">
      <c r="E78" s="927">
        <f>'1_入力シート【基本情報】'!$AF$72</f>
        <v>0</v>
      </c>
      <c r="G78" s="930">
        <v>7</v>
      </c>
      <c r="H78" s="931" t="s">
        <v>1127</v>
      </c>
      <c r="I78" s="930" t="s">
        <v>1071</v>
      </c>
      <c r="J78" s="942" t="s">
        <v>1130</v>
      </c>
      <c r="K78" s="932"/>
      <c r="L78" s="932" t="s">
        <v>1133</v>
      </c>
      <c r="M78" s="932"/>
      <c r="N78" s="931" t="s">
        <v>937</v>
      </c>
      <c r="O78" s="931"/>
      <c r="P78" s="931"/>
      <c r="Q78" s="926" t="str">
        <f t="shared" si="0"/>
        <v>7検査日等-前回の検査報告日元号</v>
      </c>
      <c r="S78" s="947" t="s">
        <v>1145</v>
      </c>
    </row>
    <row r="79" spans="2:19" x14ac:dyDescent="0.4">
      <c r="E79" s="927">
        <f>'1_入力シート【基本情報】'!$AI$72</f>
        <v>0</v>
      </c>
      <c r="G79" s="930">
        <v>7</v>
      </c>
      <c r="H79" s="931" t="s">
        <v>1127</v>
      </c>
      <c r="I79" s="930" t="s">
        <v>1071</v>
      </c>
      <c r="J79" s="942" t="s">
        <v>1130</v>
      </c>
      <c r="K79" s="932"/>
      <c r="L79" s="932" t="s">
        <v>1133</v>
      </c>
      <c r="M79" s="932"/>
      <c r="N79" s="931" t="s">
        <v>896</v>
      </c>
      <c r="O79" s="931"/>
      <c r="P79" s="931"/>
      <c r="Q79" s="926" t="str">
        <f t="shared" si="0"/>
        <v>7検査日等-前回の検査報告日年</v>
      </c>
      <c r="S79" s="947" t="s">
        <v>1146</v>
      </c>
    </row>
    <row r="80" spans="2:19" x14ac:dyDescent="0.4">
      <c r="E80" s="927">
        <f>'1_入力シート【基本情報】'!$AN$72</f>
        <v>0</v>
      </c>
      <c r="G80" s="930">
        <v>7</v>
      </c>
      <c r="H80" s="931" t="s">
        <v>1127</v>
      </c>
      <c r="I80" s="930" t="s">
        <v>1071</v>
      </c>
      <c r="J80" s="942" t="s">
        <v>1130</v>
      </c>
      <c r="K80" s="932"/>
      <c r="L80" s="932" t="s">
        <v>1133</v>
      </c>
      <c r="M80" s="932"/>
      <c r="N80" s="931" t="s">
        <v>899</v>
      </c>
      <c r="O80" s="931"/>
      <c r="P80" s="931"/>
      <c r="Q80" s="926" t="str">
        <f t="shared" si="0"/>
        <v>7検査日等-前回の検査報告日月</v>
      </c>
      <c r="S80" s="947" t="s">
        <v>1147</v>
      </c>
    </row>
    <row r="81" spans="3:20" x14ac:dyDescent="0.4">
      <c r="E81" s="927">
        <f>'1_入力シート【基本情報】'!$AS$72</f>
        <v>0</v>
      </c>
      <c r="G81" s="930">
        <v>7</v>
      </c>
      <c r="H81" s="931" t="s">
        <v>1127</v>
      </c>
      <c r="I81" s="930" t="s">
        <v>1071</v>
      </c>
      <c r="J81" s="942" t="s">
        <v>1130</v>
      </c>
      <c r="K81" s="932"/>
      <c r="L81" s="932" t="s">
        <v>1133</v>
      </c>
      <c r="M81" s="932"/>
      <c r="N81" s="931" t="s">
        <v>938</v>
      </c>
      <c r="O81" s="931"/>
      <c r="P81" s="931"/>
      <c r="Q81" s="926" t="str">
        <f t="shared" si="0"/>
        <v>7検査日等-前回の検査報告日日</v>
      </c>
      <c r="S81" s="947" t="s">
        <v>1148</v>
      </c>
      <c r="T81" s="947"/>
    </row>
    <row r="82" spans="3:20" x14ac:dyDescent="0.4">
      <c r="E82" s="927">
        <f>'1_入力シート【基本情報】'!$AB$73</f>
        <v>0</v>
      </c>
      <c r="G82" s="930">
        <v>7</v>
      </c>
      <c r="H82" s="931" t="s">
        <v>1127</v>
      </c>
      <c r="I82" s="930" t="s">
        <v>1071</v>
      </c>
      <c r="J82" s="942" t="s">
        <v>1134</v>
      </c>
      <c r="K82" s="932"/>
      <c r="L82" s="932"/>
      <c r="M82" s="932"/>
      <c r="N82" s="931"/>
      <c r="O82" s="931"/>
      <c r="P82" s="931"/>
      <c r="Q82" s="926" t="str">
        <f t="shared" si="0"/>
        <v>7検査日等-前回の書類に関する写しの有無</v>
      </c>
      <c r="S82" s="947" t="s">
        <v>1149</v>
      </c>
      <c r="T82" s="947"/>
    </row>
    <row r="83" spans="3:20" x14ac:dyDescent="0.4">
      <c r="E83" s="927">
        <f>'1_入力シート【基本情報】'!$AB$76</f>
        <v>0</v>
      </c>
      <c r="G83" s="930">
        <v>8</v>
      </c>
      <c r="H83" s="931" t="s">
        <v>943</v>
      </c>
      <c r="I83" s="930" t="s">
        <v>1071</v>
      </c>
      <c r="J83" s="942" t="s">
        <v>944</v>
      </c>
      <c r="K83" s="932" t="s">
        <v>894</v>
      </c>
      <c r="L83" s="932" t="s">
        <v>945</v>
      </c>
      <c r="M83" s="931"/>
      <c r="N83" s="931"/>
      <c r="O83" s="931"/>
      <c r="P83" s="931"/>
      <c r="Q83" s="926" t="str">
        <f t="shared" si="0"/>
        <v>8代表となる検査者-資格-資格名称</v>
      </c>
      <c r="S83" s="947" t="s">
        <v>1150</v>
      </c>
      <c r="T83" s="947"/>
    </row>
    <row r="84" spans="3:20" x14ac:dyDescent="0.4">
      <c r="E84" s="927">
        <f>'1_入力シート【基本情報】'!$AB$77</f>
        <v>0</v>
      </c>
      <c r="G84" s="930">
        <v>8</v>
      </c>
      <c r="H84" s="931" t="s">
        <v>943</v>
      </c>
      <c r="I84" s="930" t="s">
        <v>1071</v>
      </c>
      <c r="J84" s="942" t="s">
        <v>944</v>
      </c>
      <c r="K84" s="932" t="s">
        <v>894</v>
      </c>
      <c r="L84" s="932" t="s">
        <v>946</v>
      </c>
      <c r="M84" s="932" t="s">
        <v>894</v>
      </c>
      <c r="N84" s="931" t="s">
        <v>947</v>
      </c>
      <c r="O84" s="931"/>
      <c r="P84" s="931"/>
      <c r="Q84" s="926" t="str">
        <f t="shared" ref="Q84:Q147" si="3">CONCATENATE(G84,H84,I84,J84,K84,L84,M84,N84,O84,P84)</f>
        <v>8代表となる検査者-資格-建築士-登録</v>
      </c>
      <c r="S84" s="947" t="s">
        <v>1151</v>
      </c>
      <c r="T84" s="947"/>
    </row>
    <row r="85" spans="3:20" x14ac:dyDescent="0.4">
      <c r="E85" s="1033">
        <f>'1_入力シート【基本情報】'!$AB$78</f>
        <v>0</v>
      </c>
      <c r="G85" s="930">
        <v>8</v>
      </c>
      <c r="H85" s="931" t="s">
        <v>943</v>
      </c>
      <c r="I85" s="930" t="s">
        <v>1071</v>
      </c>
      <c r="J85" s="942" t="s">
        <v>944</v>
      </c>
      <c r="K85" s="932" t="s">
        <v>894</v>
      </c>
      <c r="L85" s="932" t="s">
        <v>946</v>
      </c>
      <c r="M85" s="932" t="s">
        <v>894</v>
      </c>
      <c r="N85" s="931" t="s">
        <v>948</v>
      </c>
      <c r="O85" s="931"/>
      <c r="P85" s="931"/>
      <c r="Q85" s="926" t="str">
        <f t="shared" si="3"/>
        <v>8代表となる検査者-資格-建築士-号</v>
      </c>
      <c r="S85" s="947" t="s">
        <v>1152</v>
      </c>
      <c r="T85" s="947"/>
    </row>
    <row r="86" spans="3:20" x14ac:dyDescent="0.4">
      <c r="E86" s="1033">
        <f>'1_入力シート【基本情報】'!$AB$79</f>
        <v>0</v>
      </c>
      <c r="G86" s="930">
        <v>8</v>
      </c>
      <c r="H86" s="931" t="s">
        <v>943</v>
      </c>
      <c r="I86" s="930" t="s">
        <v>1071</v>
      </c>
      <c r="J86" s="942" t="s">
        <v>944</v>
      </c>
      <c r="K86" s="932" t="s">
        <v>894</v>
      </c>
      <c r="L86" s="932" t="s">
        <v>949</v>
      </c>
      <c r="M86" s="932" t="s">
        <v>894</v>
      </c>
      <c r="N86" s="931" t="s">
        <v>948</v>
      </c>
      <c r="O86" s="931"/>
      <c r="P86" s="931"/>
      <c r="Q86" s="926" t="str">
        <f t="shared" si="3"/>
        <v>8代表となる検査者-資格-防火設備検査員-号</v>
      </c>
      <c r="S86" s="947" t="s">
        <v>1153</v>
      </c>
      <c r="T86" s="947"/>
    </row>
    <row r="87" spans="3:20" x14ac:dyDescent="0.4">
      <c r="E87" s="927">
        <f>'1_入力シート【基本情報】'!$AB$80</f>
        <v>0</v>
      </c>
      <c r="G87" s="930">
        <v>8</v>
      </c>
      <c r="H87" s="931" t="s">
        <v>943</v>
      </c>
      <c r="I87" s="930" t="s">
        <v>1071</v>
      </c>
      <c r="J87" s="942" t="s">
        <v>915</v>
      </c>
      <c r="K87" s="932" t="s">
        <v>894</v>
      </c>
      <c r="L87" s="932" t="s">
        <v>906</v>
      </c>
      <c r="M87" s="931"/>
      <c r="N87" s="931"/>
      <c r="O87" s="931"/>
      <c r="P87" s="931"/>
      <c r="Q87" s="926" t="str">
        <f t="shared" si="3"/>
        <v>8代表となる検査者-氏名-フリガナ</v>
      </c>
      <c r="S87" s="947" t="s">
        <v>1154</v>
      </c>
      <c r="T87" s="947"/>
    </row>
    <row r="88" spans="3:20" x14ac:dyDescent="0.4">
      <c r="E88" s="927">
        <f>'1_入力シート【基本情報】'!$AB$81</f>
        <v>0</v>
      </c>
      <c r="G88" s="930">
        <v>8</v>
      </c>
      <c r="H88" s="931" t="s">
        <v>943</v>
      </c>
      <c r="I88" s="930" t="s">
        <v>1071</v>
      </c>
      <c r="J88" s="942" t="s">
        <v>915</v>
      </c>
      <c r="K88" s="932" t="s">
        <v>894</v>
      </c>
      <c r="L88" s="932" t="s">
        <v>915</v>
      </c>
      <c r="M88" s="931"/>
      <c r="N88" s="931"/>
      <c r="O88" s="931"/>
      <c r="P88" s="931"/>
      <c r="Q88" s="926" t="str">
        <f t="shared" si="3"/>
        <v>8代表となる検査者-氏名-氏名</v>
      </c>
      <c r="S88" s="947" t="s">
        <v>1155</v>
      </c>
      <c r="T88" s="947"/>
    </row>
    <row r="89" spans="3:20" x14ac:dyDescent="0.4">
      <c r="E89" s="927">
        <f>'1_入力シート【基本情報】'!$AB$82</f>
        <v>0</v>
      </c>
      <c r="G89" s="930">
        <v>8</v>
      </c>
      <c r="H89" s="931" t="s">
        <v>943</v>
      </c>
      <c r="I89" s="930" t="s">
        <v>1071</v>
      </c>
      <c r="J89" s="942" t="s">
        <v>950</v>
      </c>
      <c r="K89" s="932" t="s">
        <v>894</v>
      </c>
      <c r="L89" s="932" t="s">
        <v>951</v>
      </c>
      <c r="M89" s="931"/>
      <c r="N89" s="931"/>
      <c r="O89" s="931"/>
      <c r="P89" s="931"/>
      <c r="Q89" s="926" t="str">
        <f t="shared" si="3"/>
        <v>8代表となる検査者-勤務先-名称</v>
      </c>
      <c r="S89" s="947" t="s">
        <v>1156</v>
      </c>
      <c r="T89" s="947"/>
    </row>
    <row r="90" spans="3:20" x14ac:dyDescent="0.4">
      <c r="E90" s="927">
        <f>'1_入力シート【基本情報】'!$AB$83</f>
        <v>0</v>
      </c>
      <c r="G90" s="930">
        <v>8</v>
      </c>
      <c r="H90" s="931" t="s">
        <v>943</v>
      </c>
      <c r="I90" s="930" t="s">
        <v>1071</v>
      </c>
      <c r="J90" s="942" t="s">
        <v>950</v>
      </c>
      <c r="K90" s="932" t="s">
        <v>894</v>
      </c>
      <c r="L90" s="932" t="s">
        <v>952</v>
      </c>
      <c r="M90" s="932" t="s">
        <v>894</v>
      </c>
      <c r="N90" s="931" t="s">
        <v>953</v>
      </c>
      <c r="O90" s="931"/>
      <c r="P90" s="931"/>
      <c r="Q90" s="926" t="str">
        <f t="shared" si="3"/>
        <v>8代表となる検査者-勤務先-事務所登録-建築士事務所</v>
      </c>
      <c r="S90" s="947" t="s">
        <v>1157</v>
      </c>
      <c r="T90" s="947"/>
    </row>
    <row r="91" spans="3:20" x14ac:dyDescent="0.4">
      <c r="E91" s="927">
        <f>'1_入力シート【基本情報】'!$AB$84</f>
        <v>0</v>
      </c>
      <c r="G91" s="930">
        <v>8</v>
      </c>
      <c r="H91" s="931" t="s">
        <v>943</v>
      </c>
      <c r="I91" s="930" t="s">
        <v>1071</v>
      </c>
      <c r="J91" s="942" t="s">
        <v>950</v>
      </c>
      <c r="K91" s="932" t="s">
        <v>894</v>
      </c>
      <c r="L91" s="932" t="s">
        <v>952</v>
      </c>
      <c r="M91" s="932" t="s">
        <v>894</v>
      </c>
      <c r="N91" s="931" t="s">
        <v>954</v>
      </c>
      <c r="O91" s="931"/>
      <c r="P91" s="931"/>
      <c r="Q91" s="926" t="str">
        <f t="shared" si="3"/>
        <v>8代表となる検査者-勤務先-事務所登録-知事登録</v>
      </c>
      <c r="S91" s="947" t="s">
        <v>1158</v>
      </c>
      <c r="T91" s="947"/>
    </row>
    <row r="92" spans="3:20" x14ac:dyDescent="0.4">
      <c r="E92" s="1033">
        <f>'1_入力シート【基本情報】'!$AB$85</f>
        <v>0</v>
      </c>
      <c r="G92" s="930">
        <v>8</v>
      </c>
      <c r="H92" s="931" t="s">
        <v>943</v>
      </c>
      <c r="I92" s="930" t="s">
        <v>1071</v>
      </c>
      <c r="J92" s="942" t="s">
        <v>950</v>
      </c>
      <c r="K92" s="932" t="s">
        <v>894</v>
      </c>
      <c r="L92" s="932" t="s">
        <v>952</v>
      </c>
      <c r="M92" s="932" t="s">
        <v>894</v>
      </c>
      <c r="N92" s="931" t="s">
        <v>45</v>
      </c>
      <c r="O92" s="931"/>
      <c r="P92" s="931"/>
      <c r="Q92" s="926" t="str">
        <f t="shared" si="3"/>
        <v>8代表となる検査者-勤務先-事務所登録-号</v>
      </c>
      <c r="S92" s="947" t="s">
        <v>1159</v>
      </c>
      <c r="T92" s="947"/>
    </row>
    <row r="93" spans="3:20" x14ac:dyDescent="0.4">
      <c r="C93" s="1034">
        <f>IF(D93="-",0,D93)</f>
        <v>0</v>
      </c>
      <c r="D93" s="927" t="str">
        <f>'1_入力シート【基本情報】'!$EI$86</f>
        <v>-</v>
      </c>
      <c r="E93" s="927">
        <f>C93</f>
        <v>0</v>
      </c>
      <c r="G93" s="930">
        <v>8</v>
      </c>
      <c r="H93" s="931" t="s">
        <v>943</v>
      </c>
      <c r="I93" s="930" t="s">
        <v>1071</v>
      </c>
      <c r="J93" s="942" t="s">
        <v>950</v>
      </c>
      <c r="K93" s="932" t="s">
        <v>894</v>
      </c>
      <c r="L93" s="932" t="s">
        <v>955</v>
      </c>
      <c r="M93" s="931"/>
      <c r="N93" s="931"/>
      <c r="O93" s="931"/>
      <c r="P93" s="931"/>
      <c r="Q93" s="926" t="str">
        <f t="shared" si="3"/>
        <v>8代表となる検査者-勤務先-郵便番号</v>
      </c>
      <c r="S93" s="947" t="s">
        <v>1160</v>
      </c>
      <c r="T93" s="947"/>
    </row>
    <row r="94" spans="3:20" ht="18.75" customHeight="1" x14ac:dyDescent="0.4">
      <c r="E94" s="927">
        <f>'1_入力シート【基本情報】'!$AB$87</f>
        <v>0</v>
      </c>
      <c r="G94" s="930">
        <v>8</v>
      </c>
      <c r="H94" s="931" t="s">
        <v>943</v>
      </c>
      <c r="I94" s="930" t="s">
        <v>1071</v>
      </c>
      <c r="J94" s="942" t="s">
        <v>950</v>
      </c>
      <c r="K94" s="932" t="s">
        <v>894</v>
      </c>
      <c r="L94" s="932" t="s">
        <v>956</v>
      </c>
      <c r="M94" s="931"/>
      <c r="N94" s="931"/>
      <c r="O94" s="931"/>
      <c r="P94" s="931"/>
      <c r="Q94" s="926" t="str">
        <f t="shared" si="3"/>
        <v>8代表となる検査者-勤務先-所在地</v>
      </c>
      <c r="S94" s="947" t="s">
        <v>1161</v>
      </c>
      <c r="T94" s="947"/>
    </row>
    <row r="95" spans="3:20" x14ac:dyDescent="0.4">
      <c r="C95" s="1034">
        <f>IF(D95="--",0,D95)</f>
        <v>0</v>
      </c>
      <c r="D95" s="927" t="str">
        <f>'1_入力シート【基本情報】'!$EI$88</f>
        <v>--</v>
      </c>
      <c r="E95" s="927">
        <f>C95</f>
        <v>0</v>
      </c>
      <c r="G95" s="930">
        <v>8</v>
      </c>
      <c r="H95" s="931" t="s">
        <v>943</v>
      </c>
      <c r="I95" s="930" t="s">
        <v>1071</v>
      </c>
      <c r="J95" s="942" t="s">
        <v>950</v>
      </c>
      <c r="K95" s="932" t="s">
        <v>894</v>
      </c>
      <c r="L95" s="932" t="s">
        <v>918</v>
      </c>
      <c r="M95" s="931"/>
      <c r="N95" s="931"/>
      <c r="O95" s="931"/>
      <c r="P95" s="931"/>
      <c r="Q95" s="926" t="str">
        <f t="shared" si="3"/>
        <v>8代表となる検査者-勤務先-電話番号</v>
      </c>
      <c r="S95" s="947" t="s">
        <v>1162</v>
      </c>
      <c r="T95" s="947"/>
    </row>
    <row r="96" spans="3:20" x14ac:dyDescent="0.4">
      <c r="E96" s="927" t="b">
        <f>'1_入力シート【基本情報】'!$EO$89</f>
        <v>0</v>
      </c>
      <c r="G96" s="930">
        <v>8</v>
      </c>
      <c r="H96" s="931" t="s">
        <v>957</v>
      </c>
      <c r="I96" s="930" t="s">
        <v>1071</v>
      </c>
      <c r="J96" s="942" t="s">
        <v>2715</v>
      </c>
      <c r="K96" s="932"/>
      <c r="L96" s="932"/>
      <c r="M96" s="931"/>
      <c r="N96" s="931"/>
      <c r="O96" s="931"/>
      <c r="P96" s="931"/>
      <c r="Q96" s="926" t="str">
        <f t="shared" si="3"/>
        <v>8その他の検査者1-代表となる検査者と勤務先が同一及び同一チェック</v>
      </c>
      <c r="S96" s="947" t="s">
        <v>3300</v>
      </c>
      <c r="T96" s="947"/>
    </row>
    <row r="97" spans="3:20" x14ac:dyDescent="0.4">
      <c r="C97" s="927">
        <f>'1_入力シート【基本情報】'!$AB90</f>
        <v>0</v>
      </c>
      <c r="E97" s="927">
        <f>'1_入力シート【基本情報】'!$AB90</f>
        <v>0</v>
      </c>
      <c r="G97" s="930">
        <v>8</v>
      </c>
      <c r="H97" s="931" t="s">
        <v>957</v>
      </c>
      <c r="I97" s="930" t="s">
        <v>1071</v>
      </c>
      <c r="J97" s="942" t="s">
        <v>944</v>
      </c>
      <c r="K97" s="932" t="s">
        <v>894</v>
      </c>
      <c r="L97" s="932" t="s">
        <v>945</v>
      </c>
      <c r="M97" s="931"/>
      <c r="N97" s="931"/>
      <c r="O97" s="931"/>
      <c r="P97" s="931"/>
      <c r="Q97" s="926" t="str">
        <f t="shared" si="3"/>
        <v>8その他の検査者1-資格-資格名称</v>
      </c>
      <c r="S97" s="947" t="s">
        <v>1180</v>
      </c>
      <c r="T97" s="947"/>
    </row>
    <row r="98" spans="3:20" x14ac:dyDescent="0.4">
      <c r="E98" s="927">
        <f>'1_入力シート【基本情報】'!$AB91</f>
        <v>0</v>
      </c>
      <c r="G98" s="930">
        <v>8</v>
      </c>
      <c r="H98" s="931" t="s">
        <v>957</v>
      </c>
      <c r="I98" s="930" t="s">
        <v>1071</v>
      </c>
      <c r="J98" s="942" t="s">
        <v>944</v>
      </c>
      <c r="K98" s="932" t="s">
        <v>894</v>
      </c>
      <c r="L98" s="932" t="s">
        <v>946</v>
      </c>
      <c r="M98" s="932" t="s">
        <v>894</v>
      </c>
      <c r="N98" s="931" t="s">
        <v>947</v>
      </c>
      <c r="O98" s="931"/>
      <c r="P98" s="931"/>
      <c r="Q98" s="926" t="str">
        <f t="shared" si="3"/>
        <v>8その他の検査者1-資格-建築士-登録</v>
      </c>
      <c r="S98" s="947" t="s">
        <v>1181</v>
      </c>
      <c r="T98" s="947"/>
    </row>
    <row r="99" spans="3:20" x14ac:dyDescent="0.4">
      <c r="E99" s="927">
        <f>'1_入力シート【基本情報】'!AB92</f>
        <v>0</v>
      </c>
      <c r="G99" s="930">
        <v>8</v>
      </c>
      <c r="H99" s="931" t="s">
        <v>957</v>
      </c>
      <c r="I99" s="930" t="s">
        <v>1071</v>
      </c>
      <c r="J99" s="942" t="s">
        <v>944</v>
      </c>
      <c r="K99" s="932" t="s">
        <v>894</v>
      </c>
      <c r="L99" s="932" t="s">
        <v>946</v>
      </c>
      <c r="M99" s="932" t="s">
        <v>894</v>
      </c>
      <c r="N99" s="931" t="s">
        <v>948</v>
      </c>
      <c r="O99" s="931"/>
      <c r="P99" s="931"/>
      <c r="Q99" s="926" t="str">
        <f t="shared" si="3"/>
        <v>8その他の検査者1-資格-建築士-号</v>
      </c>
      <c r="S99" s="947" t="s">
        <v>1182</v>
      </c>
      <c r="T99" s="947"/>
    </row>
    <row r="100" spans="3:20" x14ac:dyDescent="0.4">
      <c r="E100" s="927">
        <f>'1_入力シート【基本情報】'!AB93</f>
        <v>0</v>
      </c>
      <c r="G100" s="930">
        <v>8</v>
      </c>
      <c r="H100" s="931" t="s">
        <v>957</v>
      </c>
      <c r="I100" s="930" t="s">
        <v>1071</v>
      </c>
      <c r="J100" s="942" t="s">
        <v>944</v>
      </c>
      <c r="K100" s="932" t="s">
        <v>894</v>
      </c>
      <c r="L100" s="932" t="s">
        <v>949</v>
      </c>
      <c r="M100" s="932" t="s">
        <v>894</v>
      </c>
      <c r="N100" s="931" t="s">
        <v>948</v>
      </c>
      <c r="O100" s="931"/>
      <c r="P100" s="931"/>
      <c r="Q100" s="926" t="str">
        <f t="shared" si="3"/>
        <v>8その他の検査者1-資格-防火設備検査員-号</v>
      </c>
      <c r="S100" s="947" t="s">
        <v>1183</v>
      </c>
      <c r="T100" s="947"/>
    </row>
    <row r="101" spans="3:20" x14ac:dyDescent="0.4">
      <c r="E101" s="927">
        <f>'1_入力シート【基本情報】'!AB94</f>
        <v>0</v>
      </c>
      <c r="G101" s="930">
        <v>8</v>
      </c>
      <c r="H101" s="931" t="s">
        <v>957</v>
      </c>
      <c r="I101" s="930" t="s">
        <v>1071</v>
      </c>
      <c r="J101" s="942" t="s">
        <v>915</v>
      </c>
      <c r="K101" s="932" t="s">
        <v>894</v>
      </c>
      <c r="L101" s="932" t="s">
        <v>906</v>
      </c>
      <c r="M101" s="931"/>
      <c r="N101" s="931"/>
      <c r="O101" s="931"/>
      <c r="P101" s="931"/>
      <c r="Q101" s="926" t="str">
        <f t="shared" si="3"/>
        <v>8その他の検査者1-氏名-フリガナ</v>
      </c>
      <c r="S101" s="947" t="s">
        <v>1184</v>
      </c>
      <c r="T101" s="947"/>
    </row>
    <row r="102" spans="3:20" x14ac:dyDescent="0.4">
      <c r="E102" s="927">
        <f>'1_入力シート【基本情報】'!AB95</f>
        <v>0</v>
      </c>
      <c r="G102" s="930">
        <v>8</v>
      </c>
      <c r="H102" s="931" t="s">
        <v>957</v>
      </c>
      <c r="I102" s="930" t="s">
        <v>1071</v>
      </c>
      <c r="J102" s="942" t="s">
        <v>915</v>
      </c>
      <c r="K102" s="932" t="s">
        <v>894</v>
      </c>
      <c r="L102" s="932" t="s">
        <v>915</v>
      </c>
      <c r="M102" s="931"/>
      <c r="N102" s="931"/>
      <c r="O102" s="931"/>
      <c r="P102" s="931"/>
      <c r="Q102" s="926" t="str">
        <f t="shared" si="3"/>
        <v>8その他の検査者1-氏名-氏名</v>
      </c>
      <c r="S102" s="947" t="s">
        <v>1185</v>
      </c>
      <c r="T102" s="947"/>
    </row>
    <row r="103" spans="3:20" x14ac:dyDescent="0.4">
      <c r="E103" s="927">
        <f>'1_入力シート【基本情報】'!AB96</f>
        <v>0</v>
      </c>
      <c r="G103" s="930">
        <v>8</v>
      </c>
      <c r="H103" s="931" t="s">
        <v>957</v>
      </c>
      <c r="I103" s="930" t="s">
        <v>1071</v>
      </c>
      <c r="J103" s="942" t="s">
        <v>950</v>
      </c>
      <c r="K103" s="932" t="s">
        <v>894</v>
      </c>
      <c r="L103" s="932" t="s">
        <v>951</v>
      </c>
      <c r="M103" s="931"/>
      <c r="N103" s="931"/>
      <c r="O103" s="931"/>
      <c r="P103" s="931"/>
      <c r="Q103" s="926" t="str">
        <f t="shared" si="3"/>
        <v>8その他の検査者1-勤務先-名称</v>
      </c>
      <c r="S103" s="947" t="s">
        <v>1186</v>
      </c>
      <c r="T103" s="947"/>
    </row>
    <row r="104" spans="3:20" x14ac:dyDescent="0.4">
      <c r="E104" s="927">
        <f>'1_入力シート【基本情報】'!AB97</f>
        <v>0</v>
      </c>
      <c r="G104" s="930">
        <v>8</v>
      </c>
      <c r="H104" s="931" t="s">
        <v>957</v>
      </c>
      <c r="I104" s="930" t="s">
        <v>1071</v>
      </c>
      <c r="J104" s="942" t="s">
        <v>950</v>
      </c>
      <c r="K104" s="932" t="s">
        <v>894</v>
      </c>
      <c r="L104" s="932" t="s">
        <v>952</v>
      </c>
      <c r="M104" s="932" t="s">
        <v>894</v>
      </c>
      <c r="N104" s="931" t="s">
        <v>953</v>
      </c>
      <c r="O104" s="931"/>
      <c r="P104" s="931"/>
      <c r="Q104" s="926" t="str">
        <f t="shared" si="3"/>
        <v>8その他の検査者1-勤務先-事務所登録-建築士事務所</v>
      </c>
      <c r="S104" s="947" t="s">
        <v>1187</v>
      </c>
      <c r="T104" s="947"/>
    </row>
    <row r="105" spans="3:20" x14ac:dyDescent="0.4">
      <c r="E105" s="927">
        <f>'1_入力シート【基本情報】'!AB98</f>
        <v>0</v>
      </c>
      <c r="G105" s="930">
        <v>8</v>
      </c>
      <c r="H105" s="931" t="s">
        <v>957</v>
      </c>
      <c r="I105" s="930" t="s">
        <v>1071</v>
      </c>
      <c r="J105" s="942" t="s">
        <v>950</v>
      </c>
      <c r="K105" s="932" t="s">
        <v>894</v>
      </c>
      <c r="L105" s="932" t="s">
        <v>952</v>
      </c>
      <c r="M105" s="932" t="s">
        <v>894</v>
      </c>
      <c r="N105" s="931" t="s">
        <v>954</v>
      </c>
      <c r="O105" s="931"/>
      <c r="P105" s="931"/>
      <c r="Q105" s="926" t="str">
        <f t="shared" si="3"/>
        <v>8その他の検査者1-勤務先-事務所登録-知事登録</v>
      </c>
      <c r="S105" s="947" t="s">
        <v>1188</v>
      </c>
      <c r="T105" s="947"/>
    </row>
    <row r="106" spans="3:20" x14ac:dyDescent="0.4">
      <c r="E106" s="927">
        <f>'1_入力シート【基本情報】'!AB99</f>
        <v>0</v>
      </c>
      <c r="G106" s="930">
        <v>8</v>
      </c>
      <c r="H106" s="931" t="s">
        <v>957</v>
      </c>
      <c r="I106" s="930" t="s">
        <v>1071</v>
      </c>
      <c r="J106" s="942" t="s">
        <v>950</v>
      </c>
      <c r="K106" s="932" t="s">
        <v>894</v>
      </c>
      <c r="L106" s="932" t="s">
        <v>952</v>
      </c>
      <c r="M106" s="932" t="s">
        <v>894</v>
      </c>
      <c r="N106" s="931" t="s">
        <v>45</v>
      </c>
      <c r="O106" s="931"/>
      <c r="P106" s="931"/>
      <c r="Q106" s="926" t="str">
        <f t="shared" si="3"/>
        <v>8その他の検査者1-勤務先-事務所登録-号</v>
      </c>
      <c r="S106" s="947" t="s">
        <v>1189</v>
      </c>
      <c r="T106" s="947"/>
    </row>
    <row r="107" spans="3:20" x14ac:dyDescent="0.4">
      <c r="C107" s="1034">
        <f>IF(D107="-",0,D107)</f>
        <v>0</v>
      </c>
      <c r="D107" s="927" t="str">
        <f>'1_入力シート【基本情報】'!$EI$100</f>
        <v>-</v>
      </c>
      <c r="E107" s="927">
        <f>C107</f>
        <v>0</v>
      </c>
      <c r="G107" s="930">
        <v>8</v>
      </c>
      <c r="H107" s="931" t="s">
        <v>957</v>
      </c>
      <c r="I107" s="930" t="s">
        <v>1071</v>
      </c>
      <c r="J107" s="942" t="s">
        <v>950</v>
      </c>
      <c r="K107" s="932" t="s">
        <v>894</v>
      </c>
      <c r="L107" s="932" t="s">
        <v>955</v>
      </c>
      <c r="M107" s="931"/>
      <c r="N107" s="931"/>
      <c r="O107" s="931"/>
      <c r="P107" s="931"/>
      <c r="Q107" s="926" t="str">
        <f t="shared" si="3"/>
        <v>8その他の検査者1-勤務先-郵便番号</v>
      </c>
      <c r="S107" s="947" t="s">
        <v>1190</v>
      </c>
      <c r="T107" s="947"/>
    </row>
    <row r="108" spans="3:20" x14ac:dyDescent="0.4">
      <c r="E108" s="927">
        <f>'1_入力シート【基本情報】'!$AB$101</f>
        <v>0</v>
      </c>
      <c r="G108" s="930">
        <v>8</v>
      </c>
      <c r="H108" s="931" t="s">
        <v>957</v>
      </c>
      <c r="I108" s="930" t="s">
        <v>1071</v>
      </c>
      <c r="J108" s="942" t="s">
        <v>950</v>
      </c>
      <c r="K108" s="932" t="s">
        <v>894</v>
      </c>
      <c r="L108" s="932" t="s">
        <v>956</v>
      </c>
      <c r="M108" s="931"/>
      <c r="N108" s="931"/>
      <c r="O108" s="931"/>
      <c r="P108" s="931"/>
      <c r="Q108" s="926" t="str">
        <f t="shared" si="3"/>
        <v>8その他の検査者1-勤務先-所在地</v>
      </c>
      <c r="S108" s="947" t="s">
        <v>1191</v>
      </c>
      <c r="T108" s="947"/>
    </row>
    <row r="109" spans="3:20" x14ac:dyDescent="0.4">
      <c r="C109" s="1034">
        <f>IF(D109="--",0,D109)</f>
        <v>0</v>
      </c>
      <c r="D109" s="927" t="str">
        <f>'1_入力シート【基本情報】'!$EI$102</f>
        <v>--</v>
      </c>
      <c r="E109" s="927">
        <f>C109</f>
        <v>0</v>
      </c>
      <c r="G109" s="930">
        <v>8</v>
      </c>
      <c r="H109" s="931" t="s">
        <v>957</v>
      </c>
      <c r="I109" s="930" t="s">
        <v>1071</v>
      </c>
      <c r="J109" s="942" t="s">
        <v>950</v>
      </c>
      <c r="K109" s="932" t="s">
        <v>894</v>
      </c>
      <c r="L109" s="932" t="s">
        <v>958</v>
      </c>
      <c r="M109" s="931"/>
      <c r="N109" s="931"/>
      <c r="O109" s="931"/>
      <c r="P109" s="931"/>
      <c r="Q109" s="926" t="str">
        <f t="shared" si="3"/>
        <v>8その他の検査者1-勤務先-電話番号</v>
      </c>
      <c r="S109" s="947" t="s">
        <v>1192</v>
      </c>
      <c r="T109" s="947"/>
    </row>
    <row r="110" spans="3:20" x14ac:dyDescent="0.4">
      <c r="E110" s="927" t="b">
        <f>'1_入力シート【基本情報】'!$EO$103</f>
        <v>0</v>
      </c>
      <c r="G110" s="930">
        <v>8</v>
      </c>
      <c r="H110" s="931" t="s">
        <v>959</v>
      </c>
      <c r="I110" s="930" t="s">
        <v>1071</v>
      </c>
      <c r="J110" s="942" t="s">
        <v>2715</v>
      </c>
      <c r="K110" s="932"/>
      <c r="L110" s="932"/>
      <c r="M110" s="931"/>
      <c r="N110" s="931"/>
      <c r="O110" s="931"/>
      <c r="P110" s="931"/>
      <c r="Q110" s="926" t="str">
        <f t="shared" si="3"/>
        <v>8その他の検査者2-代表となる検査者と勤務先が同一及び同一チェック</v>
      </c>
      <c r="S110" s="947" t="s">
        <v>3301</v>
      </c>
      <c r="T110" s="947"/>
    </row>
    <row r="111" spans="3:20" x14ac:dyDescent="0.4">
      <c r="E111" s="927">
        <f>'1_入力シート【基本情報】'!AB104</f>
        <v>0</v>
      </c>
      <c r="G111" s="930">
        <v>8</v>
      </c>
      <c r="H111" s="931" t="s">
        <v>959</v>
      </c>
      <c r="I111" s="930" t="s">
        <v>1071</v>
      </c>
      <c r="J111" s="942" t="s">
        <v>944</v>
      </c>
      <c r="K111" s="932" t="s">
        <v>894</v>
      </c>
      <c r="L111" s="932" t="s">
        <v>945</v>
      </c>
      <c r="M111" s="931"/>
      <c r="N111" s="931"/>
      <c r="O111" s="931"/>
      <c r="P111" s="931"/>
      <c r="Q111" s="926" t="str">
        <f t="shared" si="3"/>
        <v>8その他の検査者2-資格-資格名称</v>
      </c>
      <c r="S111" s="947" t="s">
        <v>1193</v>
      </c>
      <c r="T111" s="947"/>
    </row>
    <row r="112" spans="3:20" x14ac:dyDescent="0.4">
      <c r="E112" s="927">
        <f>'1_入力シート【基本情報】'!AB105</f>
        <v>0</v>
      </c>
      <c r="G112" s="930">
        <v>8</v>
      </c>
      <c r="H112" s="931" t="s">
        <v>959</v>
      </c>
      <c r="I112" s="930" t="s">
        <v>1071</v>
      </c>
      <c r="J112" s="942" t="s">
        <v>944</v>
      </c>
      <c r="K112" s="932" t="s">
        <v>894</v>
      </c>
      <c r="L112" s="932" t="s">
        <v>946</v>
      </c>
      <c r="M112" s="932" t="s">
        <v>894</v>
      </c>
      <c r="N112" s="931" t="s">
        <v>947</v>
      </c>
      <c r="O112" s="931"/>
      <c r="P112" s="931"/>
      <c r="Q112" s="926" t="str">
        <f t="shared" si="3"/>
        <v>8その他の検査者2-資格-建築士-登録</v>
      </c>
      <c r="S112" s="947" t="s">
        <v>1194</v>
      </c>
    </row>
    <row r="113" spans="3:19" x14ac:dyDescent="0.4">
      <c r="E113" s="927">
        <f>'1_入力シート【基本情報】'!AB106</f>
        <v>0</v>
      </c>
      <c r="G113" s="930">
        <v>8</v>
      </c>
      <c r="H113" s="931" t="s">
        <v>959</v>
      </c>
      <c r="I113" s="930" t="s">
        <v>1071</v>
      </c>
      <c r="J113" s="942" t="s">
        <v>944</v>
      </c>
      <c r="K113" s="932" t="s">
        <v>894</v>
      </c>
      <c r="L113" s="932" t="s">
        <v>946</v>
      </c>
      <c r="M113" s="932" t="s">
        <v>894</v>
      </c>
      <c r="N113" s="931" t="s">
        <v>948</v>
      </c>
      <c r="O113" s="931"/>
      <c r="P113" s="931"/>
      <c r="Q113" s="926" t="str">
        <f t="shared" si="3"/>
        <v>8その他の検査者2-資格-建築士-号</v>
      </c>
      <c r="S113" s="947" t="s">
        <v>1195</v>
      </c>
    </row>
    <row r="114" spans="3:19" x14ac:dyDescent="0.4">
      <c r="E114" s="927">
        <f>'1_入力シート【基本情報】'!AB107</f>
        <v>0</v>
      </c>
      <c r="G114" s="930">
        <v>8</v>
      </c>
      <c r="H114" s="931" t="s">
        <v>959</v>
      </c>
      <c r="I114" s="930" t="s">
        <v>1071</v>
      </c>
      <c r="J114" s="942" t="s">
        <v>944</v>
      </c>
      <c r="K114" s="932" t="s">
        <v>894</v>
      </c>
      <c r="L114" s="932" t="s">
        <v>949</v>
      </c>
      <c r="M114" s="932" t="s">
        <v>894</v>
      </c>
      <c r="N114" s="931" t="s">
        <v>948</v>
      </c>
      <c r="O114" s="931"/>
      <c r="P114" s="931"/>
      <c r="Q114" s="926" t="str">
        <f t="shared" si="3"/>
        <v>8その他の検査者2-資格-防火設備検査員-号</v>
      </c>
      <c r="S114" s="947" t="s">
        <v>1196</v>
      </c>
    </row>
    <row r="115" spans="3:19" x14ac:dyDescent="0.4">
      <c r="E115" s="927">
        <f>'1_入力シート【基本情報】'!AB108</f>
        <v>0</v>
      </c>
      <c r="G115" s="930">
        <v>8</v>
      </c>
      <c r="H115" s="931" t="s">
        <v>959</v>
      </c>
      <c r="I115" s="930" t="s">
        <v>1071</v>
      </c>
      <c r="J115" s="942" t="s">
        <v>915</v>
      </c>
      <c r="K115" s="932" t="s">
        <v>894</v>
      </c>
      <c r="L115" s="932" t="s">
        <v>906</v>
      </c>
      <c r="M115" s="931"/>
      <c r="N115" s="931"/>
      <c r="O115" s="931"/>
      <c r="P115" s="931"/>
      <c r="Q115" s="926" t="str">
        <f t="shared" si="3"/>
        <v>8その他の検査者2-氏名-フリガナ</v>
      </c>
      <c r="S115" s="947" t="s">
        <v>1197</v>
      </c>
    </row>
    <row r="116" spans="3:19" x14ac:dyDescent="0.4">
      <c r="E116" s="927">
        <f>'1_入力シート【基本情報】'!AB109</f>
        <v>0</v>
      </c>
      <c r="G116" s="930">
        <v>8</v>
      </c>
      <c r="H116" s="931" t="s">
        <v>959</v>
      </c>
      <c r="I116" s="930" t="s">
        <v>1071</v>
      </c>
      <c r="J116" s="942" t="s">
        <v>915</v>
      </c>
      <c r="K116" s="932" t="s">
        <v>894</v>
      </c>
      <c r="L116" s="932" t="s">
        <v>915</v>
      </c>
      <c r="M116" s="931"/>
      <c r="N116" s="931"/>
      <c r="O116" s="931"/>
      <c r="P116" s="931"/>
      <c r="Q116" s="926" t="str">
        <f t="shared" si="3"/>
        <v>8その他の検査者2-氏名-氏名</v>
      </c>
      <c r="S116" s="947" t="s">
        <v>1198</v>
      </c>
    </row>
    <row r="117" spans="3:19" x14ac:dyDescent="0.4">
      <c r="E117" s="927">
        <f>'1_入力シート【基本情報】'!AB110</f>
        <v>0</v>
      </c>
      <c r="G117" s="930">
        <v>8</v>
      </c>
      <c r="H117" s="931" t="s">
        <v>959</v>
      </c>
      <c r="I117" s="930" t="s">
        <v>1071</v>
      </c>
      <c r="J117" s="942" t="s">
        <v>950</v>
      </c>
      <c r="K117" s="932" t="s">
        <v>894</v>
      </c>
      <c r="L117" s="932" t="s">
        <v>951</v>
      </c>
      <c r="M117" s="931"/>
      <c r="N117" s="931"/>
      <c r="O117" s="931"/>
      <c r="P117" s="931"/>
      <c r="Q117" s="926" t="str">
        <f t="shared" si="3"/>
        <v>8その他の検査者2-勤務先-名称</v>
      </c>
      <c r="S117" s="947" t="s">
        <v>1199</v>
      </c>
    </row>
    <row r="118" spans="3:19" x14ac:dyDescent="0.4">
      <c r="E118" s="927">
        <f>'1_入力シート【基本情報】'!AB111</f>
        <v>0</v>
      </c>
      <c r="G118" s="930">
        <v>8</v>
      </c>
      <c r="H118" s="931" t="s">
        <v>959</v>
      </c>
      <c r="I118" s="930" t="s">
        <v>1071</v>
      </c>
      <c r="J118" s="942" t="s">
        <v>950</v>
      </c>
      <c r="K118" s="932" t="s">
        <v>894</v>
      </c>
      <c r="L118" s="932" t="s">
        <v>952</v>
      </c>
      <c r="M118" s="932" t="s">
        <v>894</v>
      </c>
      <c r="N118" s="931" t="s">
        <v>953</v>
      </c>
      <c r="O118" s="931"/>
      <c r="P118" s="931"/>
      <c r="Q118" s="926" t="str">
        <f t="shared" si="3"/>
        <v>8その他の検査者2-勤務先-事務所登録-建築士事務所</v>
      </c>
      <c r="S118" s="947" t="s">
        <v>1200</v>
      </c>
    </row>
    <row r="119" spans="3:19" x14ac:dyDescent="0.4">
      <c r="E119" s="927">
        <f>'1_入力シート【基本情報】'!AB112</f>
        <v>0</v>
      </c>
      <c r="G119" s="930">
        <v>8</v>
      </c>
      <c r="H119" s="931" t="s">
        <v>959</v>
      </c>
      <c r="I119" s="930" t="s">
        <v>1071</v>
      </c>
      <c r="J119" s="942" t="s">
        <v>950</v>
      </c>
      <c r="K119" s="932" t="s">
        <v>894</v>
      </c>
      <c r="L119" s="932" t="s">
        <v>952</v>
      </c>
      <c r="M119" s="932" t="s">
        <v>894</v>
      </c>
      <c r="N119" s="931" t="s">
        <v>954</v>
      </c>
      <c r="O119" s="931"/>
      <c r="P119" s="931"/>
      <c r="Q119" s="926" t="str">
        <f t="shared" si="3"/>
        <v>8その他の検査者2-勤務先-事務所登録-知事登録</v>
      </c>
      <c r="S119" s="947" t="s">
        <v>1201</v>
      </c>
    </row>
    <row r="120" spans="3:19" x14ac:dyDescent="0.4">
      <c r="E120" s="927">
        <f>'1_入力シート【基本情報】'!AB113</f>
        <v>0</v>
      </c>
      <c r="G120" s="930">
        <v>8</v>
      </c>
      <c r="H120" s="931" t="s">
        <v>959</v>
      </c>
      <c r="I120" s="930" t="s">
        <v>1071</v>
      </c>
      <c r="J120" s="942" t="s">
        <v>950</v>
      </c>
      <c r="K120" s="932" t="s">
        <v>894</v>
      </c>
      <c r="L120" s="932" t="s">
        <v>952</v>
      </c>
      <c r="M120" s="932" t="s">
        <v>894</v>
      </c>
      <c r="N120" s="931" t="s">
        <v>45</v>
      </c>
      <c r="O120" s="931"/>
      <c r="P120" s="931"/>
      <c r="Q120" s="926" t="str">
        <f t="shared" si="3"/>
        <v>8その他の検査者2-勤務先-事務所登録-号</v>
      </c>
      <c r="S120" s="947" t="s">
        <v>1202</v>
      </c>
    </row>
    <row r="121" spans="3:19" x14ac:dyDescent="0.4">
      <c r="C121" s="1034">
        <f>IF(D121="-",0,D121)</f>
        <v>0</v>
      </c>
      <c r="D121" s="927" t="str">
        <f>'1_入力シート【基本情報】'!$EI$114</f>
        <v>-</v>
      </c>
      <c r="E121" s="927">
        <f>C121</f>
        <v>0</v>
      </c>
      <c r="G121" s="930">
        <v>8</v>
      </c>
      <c r="H121" s="931" t="s">
        <v>959</v>
      </c>
      <c r="I121" s="930" t="s">
        <v>1071</v>
      </c>
      <c r="J121" s="942" t="s">
        <v>950</v>
      </c>
      <c r="K121" s="932" t="s">
        <v>894</v>
      </c>
      <c r="L121" s="932" t="s">
        <v>955</v>
      </c>
      <c r="M121" s="931"/>
      <c r="N121" s="931"/>
      <c r="O121" s="931"/>
      <c r="P121" s="931"/>
      <c r="Q121" s="926" t="str">
        <f t="shared" si="3"/>
        <v>8その他の検査者2-勤務先-郵便番号</v>
      </c>
      <c r="S121" s="947" t="s">
        <v>1203</v>
      </c>
    </row>
    <row r="122" spans="3:19" x14ac:dyDescent="0.4">
      <c r="E122" s="927">
        <f>'1_入力シート【基本情報】'!$AB$115</f>
        <v>0</v>
      </c>
      <c r="G122" s="930">
        <v>8</v>
      </c>
      <c r="H122" s="931" t="s">
        <v>959</v>
      </c>
      <c r="I122" s="930" t="s">
        <v>1071</v>
      </c>
      <c r="J122" s="942" t="s">
        <v>950</v>
      </c>
      <c r="K122" s="932" t="s">
        <v>894</v>
      </c>
      <c r="L122" s="932" t="s">
        <v>956</v>
      </c>
      <c r="M122" s="931"/>
      <c r="N122" s="931"/>
      <c r="O122" s="931"/>
      <c r="P122" s="931"/>
      <c r="Q122" s="926" t="str">
        <f t="shared" si="3"/>
        <v>8その他の検査者2-勤務先-所在地</v>
      </c>
      <c r="S122" s="947" t="s">
        <v>1204</v>
      </c>
    </row>
    <row r="123" spans="3:19" x14ac:dyDescent="0.4">
      <c r="C123" s="1034">
        <f>IF(D123="--",0,D123)</f>
        <v>0</v>
      </c>
      <c r="D123" s="927" t="str">
        <f>'1_入力シート【基本情報】'!$EI$116</f>
        <v>--</v>
      </c>
      <c r="E123" s="927">
        <f>C123</f>
        <v>0</v>
      </c>
      <c r="G123" s="930">
        <v>8</v>
      </c>
      <c r="H123" s="931" t="s">
        <v>959</v>
      </c>
      <c r="I123" s="930" t="s">
        <v>1071</v>
      </c>
      <c r="J123" s="942" t="s">
        <v>950</v>
      </c>
      <c r="K123" s="932" t="s">
        <v>894</v>
      </c>
      <c r="L123" s="932" t="s">
        <v>958</v>
      </c>
      <c r="M123" s="931"/>
      <c r="N123" s="931"/>
      <c r="O123" s="931"/>
      <c r="P123" s="931"/>
      <c r="Q123" s="926" t="str">
        <f t="shared" si="3"/>
        <v>8その他の検査者2-勤務先-電話番号</v>
      </c>
      <c r="S123" s="947" t="s">
        <v>1205</v>
      </c>
    </row>
    <row r="124" spans="3:19" x14ac:dyDescent="0.4">
      <c r="E124" s="927">
        <f>'1_入力シート【基本情報】'!$AB$122</f>
        <v>0</v>
      </c>
      <c r="G124" s="930">
        <v>9</v>
      </c>
      <c r="H124" s="931" t="s">
        <v>960</v>
      </c>
      <c r="I124" s="930" t="s">
        <v>1071</v>
      </c>
      <c r="J124" s="942" t="s">
        <v>961</v>
      </c>
      <c r="K124" s="932" t="s">
        <v>894</v>
      </c>
      <c r="L124" s="932" t="s">
        <v>962</v>
      </c>
      <c r="M124" s="931"/>
      <c r="N124" s="931"/>
      <c r="O124" s="931"/>
      <c r="P124" s="931"/>
      <c r="Q124" s="926" t="str">
        <f t="shared" si="3"/>
        <v>9防火設備の概要-避難安全検証法の適用-区画避難安全検証法</v>
      </c>
      <c r="S124" s="947" t="s">
        <v>1206</v>
      </c>
    </row>
    <row r="125" spans="3:19" x14ac:dyDescent="0.4">
      <c r="E125" s="927">
        <f>'1_入力シート【基本情報】'!$AE$122</f>
        <v>0</v>
      </c>
      <c r="G125" s="930">
        <v>9</v>
      </c>
      <c r="H125" s="931" t="s">
        <v>960</v>
      </c>
      <c r="I125" s="930" t="s">
        <v>1071</v>
      </c>
      <c r="J125" s="942" t="s">
        <v>961</v>
      </c>
      <c r="K125" s="932" t="s">
        <v>894</v>
      </c>
      <c r="L125" s="932" t="s">
        <v>962</v>
      </c>
      <c r="M125" s="932" t="s">
        <v>894</v>
      </c>
      <c r="N125" s="931" t="s">
        <v>963</v>
      </c>
      <c r="O125" s="931"/>
      <c r="P125" s="931"/>
      <c r="Q125" s="926" t="str">
        <f t="shared" si="3"/>
        <v>9防火設備の概要-避難安全検証法の適用-区画避難安全検証法-階</v>
      </c>
      <c r="S125" s="947" t="s">
        <v>1207</v>
      </c>
    </row>
    <row r="126" spans="3:19" x14ac:dyDescent="0.4">
      <c r="E126" s="927">
        <f>'1_入力シート【基本情報】'!$AB$123</f>
        <v>0</v>
      </c>
      <c r="G126" s="930">
        <v>9</v>
      </c>
      <c r="H126" s="931" t="s">
        <v>960</v>
      </c>
      <c r="I126" s="930" t="s">
        <v>1071</v>
      </c>
      <c r="J126" s="942" t="s">
        <v>961</v>
      </c>
      <c r="K126" s="932" t="s">
        <v>894</v>
      </c>
      <c r="L126" s="932" t="s">
        <v>964</v>
      </c>
      <c r="M126" s="931"/>
      <c r="N126" s="931"/>
      <c r="O126" s="931"/>
      <c r="P126" s="931"/>
      <c r="Q126" s="926" t="str">
        <f t="shared" si="3"/>
        <v>9防火設備の概要-避難安全検証法の適用-階避難安全検証法</v>
      </c>
      <c r="S126" s="947" t="s">
        <v>1208</v>
      </c>
    </row>
    <row r="127" spans="3:19" x14ac:dyDescent="0.4">
      <c r="E127" s="927">
        <f>'1_入力シート【基本情報】'!$AE$123</f>
        <v>0</v>
      </c>
      <c r="G127" s="930">
        <v>9</v>
      </c>
      <c r="H127" s="931" t="s">
        <v>960</v>
      </c>
      <c r="I127" s="930" t="s">
        <v>1071</v>
      </c>
      <c r="J127" s="942" t="s">
        <v>961</v>
      </c>
      <c r="K127" s="932" t="s">
        <v>894</v>
      </c>
      <c r="L127" s="932" t="s">
        <v>964</v>
      </c>
      <c r="M127" s="932" t="s">
        <v>894</v>
      </c>
      <c r="N127" s="931" t="s">
        <v>963</v>
      </c>
      <c r="O127" s="931"/>
      <c r="P127" s="931"/>
      <c r="Q127" s="926" t="str">
        <f t="shared" si="3"/>
        <v>9防火設備の概要-避難安全検証法の適用-階避難安全検証法-階</v>
      </c>
      <c r="S127" s="947" t="s">
        <v>1209</v>
      </c>
    </row>
    <row r="128" spans="3:19" x14ac:dyDescent="0.4">
      <c r="E128" s="927">
        <f>'1_入力シート【基本情報】'!$AB$124</f>
        <v>0</v>
      </c>
      <c r="G128" s="930">
        <v>9</v>
      </c>
      <c r="H128" s="931" t="s">
        <v>960</v>
      </c>
      <c r="I128" s="930" t="s">
        <v>1071</v>
      </c>
      <c r="J128" s="942" t="s">
        <v>961</v>
      </c>
      <c r="K128" s="932" t="s">
        <v>894</v>
      </c>
      <c r="L128" s="932" t="s">
        <v>965</v>
      </c>
      <c r="M128" s="931"/>
      <c r="N128" s="931"/>
      <c r="O128" s="931"/>
      <c r="P128" s="931"/>
      <c r="Q128" s="926" t="str">
        <f t="shared" si="3"/>
        <v>9防火設備の概要-避難安全検証法の適用-全館避難安全検証法</v>
      </c>
      <c r="S128" s="947" t="s">
        <v>1210</v>
      </c>
    </row>
    <row r="129" spans="5:19" x14ac:dyDescent="0.4">
      <c r="E129" s="927">
        <f>'1_入力シート【基本情報】'!$AB$125</f>
        <v>0</v>
      </c>
      <c r="G129" s="930">
        <v>9</v>
      </c>
      <c r="H129" s="931" t="s">
        <v>960</v>
      </c>
      <c r="I129" s="930" t="s">
        <v>1071</v>
      </c>
      <c r="J129" s="942" t="s">
        <v>961</v>
      </c>
      <c r="K129" s="932" t="s">
        <v>894</v>
      </c>
      <c r="L129" s="932" t="s">
        <v>966</v>
      </c>
      <c r="M129" s="931"/>
      <c r="N129" s="931"/>
      <c r="O129" s="931"/>
      <c r="P129" s="931"/>
      <c r="Q129" s="926" t="str">
        <f t="shared" si="3"/>
        <v>9防火設備の概要-避難安全検証法の適用-その他</v>
      </c>
      <c r="S129" s="947" t="s">
        <v>1211</v>
      </c>
    </row>
    <row r="130" spans="5:19" x14ac:dyDescent="0.4">
      <c r="E130" s="927">
        <f>'1_入力シート【基本情報】'!$AF$125</f>
        <v>0</v>
      </c>
      <c r="G130" s="930">
        <v>9</v>
      </c>
      <c r="H130" s="931" t="s">
        <v>960</v>
      </c>
      <c r="I130" s="930" t="s">
        <v>1071</v>
      </c>
      <c r="J130" s="942" t="s">
        <v>961</v>
      </c>
      <c r="K130" s="932" t="s">
        <v>894</v>
      </c>
      <c r="L130" s="932" t="s">
        <v>966</v>
      </c>
      <c r="M130" s="932" t="s">
        <v>894</v>
      </c>
      <c r="N130" s="931" t="s">
        <v>967</v>
      </c>
      <c r="O130" s="931"/>
      <c r="P130" s="931"/>
      <c r="Q130" s="926" t="str">
        <f t="shared" si="3"/>
        <v>9防火設備の概要-避難安全検証法の適用-その他-説明</v>
      </c>
      <c r="S130" s="947" t="s">
        <v>1212</v>
      </c>
    </row>
    <row r="131" spans="5:19" x14ac:dyDescent="0.4">
      <c r="E131" s="927">
        <f>'1_入力シート【基本情報】'!AB126</f>
        <v>0</v>
      </c>
      <c r="G131" s="930">
        <v>9</v>
      </c>
      <c r="H131" s="931" t="s">
        <v>960</v>
      </c>
      <c r="I131" s="930" t="s">
        <v>1071</v>
      </c>
      <c r="J131" s="942" t="s">
        <v>35</v>
      </c>
      <c r="K131" s="932" t="s">
        <v>894</v>
      </c>
      <c r="L131" s="932" t="s">
        <v>34</v>
      </c>
      <c r="M131" s="932" t="s">
        <v>894</v>
      </c>
      <c r="N131" s="931" t="s">
        <v>31</v>
      </c>
      <c r="O131" s="931"/>
      <c r="P131" s="931"/>
      <c r="Q131" s="926" t="str">
        <f t="shared" si="3"/>
        <v>9防火設備の概要-防火設備-防火扉-枚</v>
      </c>
      <c r="S131" s="947" t="s">
        <v>1213</v>
      </c>
    </row>
    <row r="132" spans="5:19" x14ac:dyDescent="0.4">
      <c r="E132" s="927">
        <f>'1_入力シート【基本情報】'!AB127</f>
        <v>0</v>
      </c>
      <c r="G132" s="930">
        <v>9</v>
      </c>
      <c r="H132" s="931" t="s">
        <v>960</v>
      </c>
      <c r="I132" s="930" t="s">
        <v>1071</v>
      </c>
      <c r="J132" s="942" t="s">
        <v>35</v>
      </c>
      <c r="K132" s="932" t="s">
        <v>894</v>
      </c>
      <c r="L132" s="932" t="s">
        <v>33</v>
      </c>
      <c r="M132" s="932" t="s">
        <v>894</v>
      </c>
      <c r="N132" s="931" t="s">
        <v>31</v>
      </c>
      <c r="O132" s="931"/>
      <c r="P132" s="931"/>
      <c r="Q132" s="926" t="str">
        <f t="shared" si="3"/>
        <v>9防火設備の概要-防火設備-防火シャッター-枚</v>
      </c>
      <c r="S132" s="947" t="s">
        <v>1214</v>
      </c>
    </row>
    <row r="133" spans="5:19" x14ac:dyDescent="0.4">
      <c r="E133" s="927">
        <f>'1_入力シート【基本情報】'!AB128</f>
        <v>0</v>
      </c>
      <c r="G133" s="930">
        <v>9</v>
      </c>
      <c r="H133" s="931" t="s">
        <v>960</v>
      </c>
      <c r="I133" s="930" t="s">
        <v>1071</v>
      </c>
      <c r="J133" s="942" t="s">
        <v>35</v>
      </c>
      <c r="K133" s="932" t="s">
        <v>894</v>
      </c>
      <c r="L133" s="932" t="s">
        <v>32</v>
      </c>
      <c r="M133" s="932" t="s">
        <v>894</v>
      </c>
      <c r="N133" s="931" t="s">
        <v>31</v>
      </c>
      <c r="O133" s="931"/>
      <c r="P133" s="931"/>
      <c r="Q133" s="926" t="str">
        <f t="shared" si="3"/>
        <v>9防火設備の概要-防火設備-耐火クロススクリーン-枚</v>
      </c>
      <c r="S133" s="947" t="s">
        <v>1215</v>
      </c>
    </row>
    <row r="134" spans="5:19" x14ac:dyDescent="0.4">
      <c r="E134" s="927">
        <f>'1_入力シート【基本情報】'!AB129</f>
        <v>0</v>
      </c>
      <c r="G134" s="930">
        <v>9</v>
      </c>
      <c r="H134" s="931" t="s">
        <v>960</v>
      </c>
      <c r="I134" s="930" t="s">
        <v>1071</v>
      </c>
      <c r="J134" s="942" t="s">
        <v>35</v>
      </c>
      <c r="K134" s="932" t="s">
        <v>894</v>
      </c>
      <c r="L134" s="932" t="s">
        <v>968</v>
      </c>
      <c r="M134" s="932" t="s">
        <v>894</v>
      </c>
      <c r="N134" s="931" t="s">
        <v>28</v>
      </c>
      <c r="O134" s="931"/>
      <c r="P134" s="931"/>
      <c r="Q134" s="926" t="str">
        <f t="shared" si="3"/>
        <v>9防火設備の概要-防火設備-ドレンチャー-台</v>
      </c>
      <c r="S134" s="947" t="s">
        <v>1216</v>
      </c>
    </row>
    <row r="135" spans="5:19" x14ac:dyDescent="0.4">
      <c r="E135" s="927">
        <f>'1_入力シート【基本情報】'!$AB$130</f>
        <v>0</v>
      </c>
      <c r="G135" s="930">
        <v>9</v>
      </c>
      <c r="H135" s="931" t="s">
        <v>960</v>
      </c>
      <c r="I135" s="930" t="s">
        <v>1071</v>
      </c>
      <c r="J135" s="942" t="s">
        <v>35</v>
      </c>
      <c r="K135" s="932" t="s">
        <v>894</v>
      </c>
      <c r="L135" s="932" t="s">
        <v>29</v>
      </c>
      <c r="M135" s="932" t="s">
        <v>894</v>
      </c>
      <c r="N135" s="931" t="s">
        <v>28</v>
      </c>
      <c r="O135" s="931"/>
      <c r="P135" s="931"/>
      <c r="Q135" s="926" t="str">
        <f t="shared" si="3"/>
        <v>9防火設備の概要-防火設備-その他-台</v>
      </c>
      <c r="S135" s="947" t="s">
        <v>1217</v>
      </c>
    </row>
    <row r="136" spans="5:19" x14ac:dyDescent="0.4">
      <c r="E136" s="927">
        <f>'1_入力シート【基本情報】'!$AB$133</f>
        <v>0</v>
      </c>
      <c r="G136" s="930">
        <v>10</v>
      </c>
      <c r="H136" s="931" t="s">
        <v>969</v>
      </c>
      <c r="I136" s="930" t="s">
        <v>1071</v>
      </c>
      <c r="J136" s="942" t="s">
        <v>970</v>
      </c>
      <c r="K136" s="932"/>
      <c r="L136" s="932"/>
      <c r="M136" s="931"/>
      <c r="N136" s="931"/>
      <c r="O136" s="931"/>
      <c r="P136" s="931"/>
      <c r="Q136" s="926" t="str">
        <f t="shared" si="3"/>
        <v>10備考-備考（第二面）</v>
      </c>
      <c r="S136" s="947" t="s">
        <v>1218</v>
      </c>
    </row>
    <row r="137" spans="5:19" x14ac:dyDescent="0.4">
      <c r="E137" s="927">
        <f>'1_入力シート【基本情報】'!$AB$142</f>
        <v>0</v>
      </c>
      <c r="G137" s="930">
        <v>11</v>
      </c>
      <c r="H137" s="931" t="s">
        <v>971</v>
      </c>
      <c r="I137" s="930" t="s">
        <v>1071</v>
      </c>
      <c r="J137" s="942" t="s">
        <v>972</v>
      </c>
      <c r="K137" s="932" t="s">
        <v>894</v>
      </c>
      <c r="L137" s="932" t="s">
        <v>1135</v>
      </c>
      <c r="M137" s="931"/>
      <c r="N137" s="931"/>
      <c r="O137" s="931"/>
      <c r="P137" s="931"/>
      <c r="Q137" s="926" t="str">
        <f t="shared" si="3"/>
        <v>11防火設備に係る不具合等の状況-不具合等-有無</v>
      </c>
      <c r="S137" s="947" t="s">
        <v>1219</v>
      </c>
    </row>
    <row r="138" spans="5:19" x14ac:dyDescent="0.4">
      <c r="E138" s="927">
        <f>'1_入力シート【基本情報】'!$AB$143</f>
        <v>0</v>
      </c>
      <c r="G138" s="930">
        <v>11</v>
      </c>
      <c r="H138" s="931" t="s">
        <v>971</v>
      </c>
      <c r="I138" s="930" t="s">
        <v>1071</v>
      </c>
      <c r="J138" s="942" t="s">
        <v>973</v>
      </c>
      <c r="K138" s="932" t="s">
        <v>894</v>
      </c>
      <c r="L138" s="932" t="s">
        <v>1135</v>
      </c>
      <c r="M138" s="931"/>
      <c r="N138" s="931"/>
      <c r="O138" s="931"/>
      <c r="P138" s="931"/>
      <c r="Q138" s="926" t="str">
        <f t="shared" si="3"/>
        <v>11防火設備に係る不具合等の状況-不具合等の記録-有無</v>
      </c>
      <c r="S138" s="947" t="s">
        <v>1220</v>
      </c>
    </row>
    <row r="139" spans="5:19" x14ac:dyDescent="0.4">
      <c r="E139" s="927">
        <f>'1_入力シート【基本情報】'!$M$146</f>
        <v>0</v>
      </c>
      <c r="G139" s="930">
        <v>11</v>
      </c>
      <c r="H139" s="931" t="s">
        <v>971</v>
      </c>
      <c r="I139" s="930" t="s">
        <v>1071</v>
      </c>
      <c r="J139" s="942" t="s">
        <v>974</v>
      </c>
      <c r="K139" s="932" t="s">
        <v>894</v>
      </c>
      <c r="L139" s="932" t="s">
        <v>937</v>
      </c>
      <c r="M139" s="932" t="s">
        <v>894</v>
      </c>
      <c r="N139" s="931">
        <v>1</v>
      </c>
      <c r="O139" s="931"/>
      <c r="P139" s="931"/>
      <c r="Q139" s="926" t="str">
        <f t="shared" si="3"/>
        <v>11防火設備に係る不具合等の状況-不具合等を把握した年月-元号-1</v>
      </c>
      <c r="S139" s="947" t="s">
        <v>1221</v>
      </c>
    </row>
    <row r="140" spans="5:19" x14ac:dyDescent="0.4">
      <c r="E140" s="927">
        <f>'1_入力シート【基本情報】'!$P$146</f>
        <v>0</v>
      </c>
      <c r="G140" s="930">
        <v>11</v>
      </c>
      <c r="H140" s="931" t="s">
        <v>971</v>
      </c>
      <c r="I140" s="930" t="s">
        <v>1071</v>
      </c>
      <c r="J140" s="942" t="s">
        <v>974</v>
      </c>
      <c r="K140" s="932" t="s">
        <v>894</v>
      </c>
      <c r="L140" s="932" t="s">
        <v>896</v>
      </c>
      <c r="M140" s="932" t="s">
        <v>894</v>
      </c>
      <c r="N140" s="931">
        <v>1</v>
      </c>
      <c r="O140" s="931"/>
      <c r="P140" s="931"/>
      <c r="Q140" s="926" t="str">
        <f t="shared" si="3"/>
        <v>11防火設備に係る不具合等の状況-不具合等を把握した年月-年-1</v>
      </c>
      <c r="S140" s="947" t="s">
        <v>1222</v>
      </c>
    </row>
    <row r="141" spans="5:19" x14ac:dyDescent="0.4">
      <c r="E141" s="927">
        <f>'1_入力シート【基本情報】'!$S$146</f>
        <v>0</v>
      </c>
      <c r="G141" s="930">
        <v>11</v>
      </c>
      <c r="H141" s="931" t="s">
        <v>971</v>
      </c>
      <c r="I141" s="930" t="s">
        <v>1071</v>
      </c>
      <c r="J141" s="942" t="s">
        <v>974</v>
      </c>
      <c r="K141" s="932" t="s">
        <v>894</v>
      </c>
      <c r="L141" s="932" t="s">
        <v>899</v>
      </c>
      <c r="M141" s="932" t="s">
        <v>894</v>
      </c>
      <c r="N141" s="931"/>
      <c r="O141" s="931"/>
      <c r="P141" s="931"/>
      <c r="Q141" s="926" t="str">
        <f t="shared" si="3"/>
        <v>11防火設備に係る不具合等の状況-不具合等を把握した年月-月-</v>
      </c>
      <c r="S141" s="947" t="s">
        <v>1223</v>
      </c>
    </row>
    <row r="142" spans="5:19" x14ac:dyDescent="0.4">
      <c r="E142" s="927">
        <f>'1_入力シート【基本情報】'!$V$146</f>
        <v>0</v>
      </c>
      <c r="G142" s="930">
        <v>11</v>
      </c>
      <c r="H142" s="931" t="s">
        <v>971</v>
      </c>
      <c r="I142" s="930" t="s">
        <v>1071</v>
      </c>
      <c r="J142" s="942" t="s">
        <v>975</v>
      </c>
      <c r="K142" s="932" t="s">
        <v>894</v>
      </c>
      <c r="L142" s="932">
        <v>1</v>
      </c>
      <c r="M142" s="931"/>
      <c r="N142" s="931"/>
      <c r="O142" s="931"/>
      <c r="P142" s="931"/>
      <c r="Q142" s="926" t="str">
        <f t="shared" si="3"/>
        <v>11防火設備に係る不具合等の状況-不具合等の概要-1</v>
      </c>
      <c r="S142" s="947" t="s">
        <v>1224</v>
      </c>
    </row>
    <row r="143" spans="5:19" x14ac:dyDescent="0.4">
      <c r="E143" s="927">
        <f>'1_入力シート【基本情報】'!$AH$146</f>
        <v>0</v>
      </c>
      <c r="G143" s="930">
        <v>11</v>
      </c>
      <c r="H143" s="931" t="s">
        <v>971</v>
      </c>
      <c r="I143" s="930" t="s">
        <v>1071</v>
      </c>
      <c r="J143" s="942" t="s">
        <v>976</v>
      </c>
      <c r="K143" s="932" t="s">
        <v>894</v>
      </c>
      <c r="L143" s="932">
        <v>1</v>
      </c>
      <c r="M143" s="931"/>
      <c r="N143" s="931"/>
      <c r="O143" s="931"/>
      <c r="P143" s="931"/>
      <c r="Q143" s="926" t="str">
        <f t="shared" si="3"/>
        <v>11防火設備に係る不具合等の状況-考えられる要因-1</v>
      </c>
      <c r="S143" s="947" t="s">
        <v>1225</v>
      </c>
    </row>
    <row r="144" spans="5:19" x14ac:dyDescent="0.4">
      <c r="E144" s="927">
        <f>'1_入力シート【基本情報】'!$AT$146</f>
        <v>0</v>
      </c>
      <c r="G144" s="930">
        <v>11</v>
      </c>
      <c r="H144" s="931" t="s">
        <v>971</v>
      </c>
      <c r="I144" s="930" t="s">
        <v>1071</v>
      </c>
      <c r="J144" s="942" t="s">
        <v>977</v>
      </c>
      <c r="K144" s="932" t="s">
        <v>894</v>
      </c>
      <c r="L144" s="932">
        <v>1</v>
      </c>
      <c r="M144" s="931"/>
      <c r="N144" s="931"/>
      <c r="O144" s="931"/>
      <c r="P144" s="931"/>
      <c r="Q144" s="926" t="str">
        <f t="shared" si="3"/>
        <v>11防火設備に係る不具合等の状況-改善の状況-1</v>
      </c>
      <c r="S144" s="947" t="s">
        <v>1226</v>
      </c>
    </row>
    <row r="145" spans="5:19" x14ac:dyDescent="0.4">
      <c r="E145" s="927">
        <f>'1_入力シート【基本情報】'!$AZ$146</f>
        <v>0</v>
      </c>
      <c r="G145" s="930">
        <v>11</v>
      </c>
      <c r="H145" s="931" t="s">
        <v>971</v>
      </c>
      <c r="I145" s="930" t="s">
        <v>1071</v>
      </c>
      <c r="J145" s="942" t="s">
        <v>978</v>
      </c>
      <c r="K145" s="932" t="s">
        <v>894</v>
      </c>
      <c r="L145" s="932" t="s">
        <v>979</v>
      </c>
      <c r="M145" s="932" t="s">
        <v>894</v>
      </c>
      <c r="N145" s="931">
        <v>1</v>
      </c>
      <c r="O145" s="931"/>
      <c r="P145" s="931"/>
      <c r="Q145" s="926" t="str">
        <f t="shared" si="3"/>
        <v>11防火設備に係る不具合等の状況-改善（予定）年月-年（令和）-1</v>
      </c>
      <c r="S145" s="947" t="s">
        <v>1227</v>
      </c>
    </row>
    <row r="146" spans="5:19" x14ac:dyDescent="0.4">
      <c r="E146" s="927">
        <f>'1_入力シート【基本情報】'!$BC$146</f>
        <v>0</v>
      </c>
      <c r="G146" s="930">
        <v>11</v>
      </c>
      <c r="H146" s="931" t="s">
        <v>971</v>
      </c>
      <c r="I146" s="930" t="s">
        <v>1071</v>
      </c>
      <c r="J146" s="942" t="s">
        <v>978</v>
      </c>
      <c r="K146" s="932" t="s">
        <v>894</v>
      </c>
      <c r="L146" s="932" t="s">
        <v>899</v>
      </c>
      <c r="M146" s="932" t="s">
        <v>894</v>
      </c>
      <c r="N146" s="931"/>
      <c r="O146" s="931"/>
      <c r="P146" s="931"/>
      <c r="Q146" s="926" t="str">
        <f t="shared" si="3"/>
        <v>11防火設備に係る不具合等の状況-改善（予定）年月-月-</v>
      </c>
      <c r="S146" s="947" t="s">
        <v>1228</v>
      </c>
    </row>
    <row r="147" spans="5:19" x14ac:dyDescent="0.4">
      <c r="E147" s="927">
        <f>'1_入力シート【基本情報】'!$BF$146</f>
        <v>0</v>
      </c>
      <c r="G147" s="930">
        <v>11</v>
      </c>
      <c r="H147" s="931" t="s">
        <v>971</v>
      </c>
      <c r="I147" s="930" t="s">
        <v>1071</v>
      </c>
      <c r="J147" s="942" t="s">
        <v>980</v>
      </c>
      <c r="K147" s="932" t="s">
        <v>894</v>
      </c>
      <c r="L147" s="932">
        <v>1</v>
      </c>
      <c r="M147" s="931"/>
      <c r="N147" s="931"/>
      <c r="O147" s="931"/>
      <c r="P147" s="931"/>
      <c r="Q147" s="926" t="str">
        <f t="shared" si="3"/>
        <v>11防火設備に係る不具合等の状況-改善措置の概要等-1</v>
      </c>
      <c r="S147" s="947" t="s">
        <v>1229</v>
      </c>
    </row>
    <row r="148" spans="5:19" x14ac:dyDescent="0.4">
      <c r="E148" s="927">
        <f>'1_入力シート【基本情報】'!$M$147</f>
        <v>0</v>
      </c>
      <c r="G148" s="930">
        <v>11</v>
      </c>
      <c r="H148" s="931" t="s">
        <v>971</v>
      </c>
      <c r="I148" s="930" t="s">
        <v>1071</v>
      </c>
      <c r="J148" s="942" t="s">
        <v>974</v>
      </c>
      <c r="K148" s="932" t="s">
        <v>894</v>
      </c>
      <c r="L148" s="932" t="s">
        <v>937</v>
      </c>
      <c r="M148" s="932" t="s">
        <v>894</v>
      </c>
      <c r="N148" s="931">
        <v>2</v>
      </c>
      <c r="O148" s="931"/>
      <c r="P148" s="931"/>
      <c r="Q148" s="926" t="str">
        <f t="shared" ref="Q148:Q211" si="4">CONCATENATE(G148,H148,I148,J148,K148,L148,M148,N148,O148,P148)</f>
        <v>11防火設備に係る不具合等の状況-不具合等を把握した年月-元号-2</v>
      </c>
      <c r="S148" s="947" t="s">
        <v>1230</v>
      </c>
    </row>
    <row r="149" spans="5:19" x14ac:dyDescent="0.4">
      <c r="E149" s="927">
        <f>'1_入力シート【基本情報】'!$P$147</f>
        <v>0</v>
      </c>
      <c r="G149" s="930">
        <v>11</v>
      </c>
      <c r="H149" s="931" t="s">
        <v>971</v>
      </c>
      <c r="I149" s="930" t="s">
        <v>1071</v>
      </c>
      <c r="J149" s="942" t="s">
        <v>974</v>
      </c>
      <c r="K149" s="932" t="s">
        <v>894</v>
      </c>
      <c r="L149" s="932" t="s">
        <v>896</v>
      </c>
      <c r="M149" s="932" t="s">
        <v>894</v>
      </c>
      <c r="N149" s="931">
        <v>2</v>
      </c>
      <c r="O149" s="931"/>
      <c r="P149" s="931"/>
      <c r="Q149" s="926" t="str">
        <f t="shared" si="4"/>
        <v>11防火設備に係る不具合等の状況-不具合等を把握した年月-年-2</v>
      </c>
      <c r="S149" s="947" t="s">
        <v>1231</v>
      </c>
    </row>
    <row r="150" spans="5:19" x14ac:dyDescent="0.4">
      <c r="E150" s="927">
        <f>'1_入力シート【基本情報】'!$S$147</f>
        <v>0</v>
      </c>
      <c r="G150" s="930">
        <v>11</v>
      </c>
      <c r="H150" s="931" t="s">
        <v>971</v>
      </c>
      <c r="I150" s="930" t="s">
        <v>1071</v>
      </c>
      <c r="J150" s="942" t="s">
        <v>974</v>
      </c>
      <c r="K150" s="932" t="s">
        <v>894</v>
      </c>
      <c r="L150" s="932" t="s">
        <v>899</v>
      </c>
      <c r="M150" s="932" t="s">
        <v>894</v>
      </c>
      <c r="N150" s="931"/>
      <c r="O150" s="931"/>
      <c r="P150" s="931"/>
      <c r="Q150" s="926" t="str">
        <f t="shared" si="4"/>
        <v>11防火設備に係る不具合等の状況-不具合等を把握した年月-月-</v>
      </c>
      <c r="S150" s="947" t="s">
        <v>1223</v>
      </c>
    </row>
    <row r="151" spans="5:19" x14ac:dyDescent="0.4">
      <c r="E151" s="927">
        <f>'1_入力シート【基本情報】'!$V$147</f>
        <v>0</v>
      </c>
      <c r="G151" s="930">
        <v>11</v>
      </c>
      <c r="H151" s="931" t="s">
        <v>971</v>
      </c>
      <c r="I151" s="930" t="s">
        <v>1071</v>
      </c>
      <c r="J151" s="942" t="s">
        <v>975</v>
      </c>
      <c r="K151" s="932" t="s">
        <v>894</v>
      </c>
      <c r="L151" s="932">
        <v>2</v>
      </c>
      <c r="M151" s="931"/>
      <c r="N151" s="931"/>
      <c r="O151" s="931"/>
      <c r="P151" s="931"/>
      <c r="Q151" s="926" t="str">
        <f t="shared" si="4"/>
        <v>11防火設備に係る不具合等の状況-不具合等の概要-2</v>
      </c>
      <c r="S151" s="947" t="s">
        <v>1232</v>
      </c>
    </row>
    <row r="152" spans="5:19" x14ac:dyDescent="0.4">
      <c r="E152" s="927">
        <f>'1_入力シート【基本情報】'!$AH$147</f>
        <v>0</v>
      </c>
      <c r="G152" s="930">
        <v>11</v>
      </c>
      <c r="H152" s="931" t="s">
        <v>971</v>
      </c>
      <c r="I152" s="930" t="s">
        <v>1071</v>
      </c>
      <c r="J152" s="942" t="s">
        <v>976</v>
      </c>
      <c r="K152" s="932" t="s">
        <v>894</v>
      </c>
      <c r="L152" s="932">
        <v>2</v>
      </c>
      <c r="M152" s="931"/>
      <c r="N152" s="931"/>
      <c r="O152" s="931"/>
      <c r="P152" s="931"/>
      <c r="Q152" s="926" t="str">
        <f t="shared" si="4"/>
        <v>11防火設備に係る不具合等の状況-考えられる要因-2</v>
      </c>
      <c r="S152" s="947" t="s">
        <v>1233</v>
      </c>
    </row>
    <row r="153" spans="5:19" x14ac:dyDescent="0.4">
      <c r="E153" s="927">
        <f>'1_入力シート【基本情報】'!$AT$147</f>
        <v>0</v>
      </c>
      <c r="G153" s="930">
        <v>11</v>
      </c>
      <c r="H153" s="931" t="s">
        <v>971</v>
      </c>
      <c r="I153" s="930" t="s">
        <v>1071</v>
      </c>
      <c r="J153" s="942" t="s">
        <v>977</v>
      </c>
      <c r="K153" s="932" t="s">
        <v>894</v>
      </c>
      <c r="L153" s="932">
        <v>2</v>
      </c>
      <c r="M153" s="931"/>
      <c r="N153" s="931"/>
      <c r="O153" s="931"/>
      <c r="P153" s="931"/>
      <c r="Q153" s="926" t="str">
        <f t="shared" si="4"/>
        <v>11防火設備に係る不具合等の状況-改善の状況-2</v>
      </c>
      <c r="S153" s="947" t="s">
        <v>1234</v>
      </c>
    </row>
    <row r="154" spans="5:19" x14ac:dyDescent="0.4">
      <c r="E154" s="927">
        <f>'1_入力シート【基本情報】'!$AZ$147</f>
        <v>0</v>
      </c>
      <c r="G154" s="930">
        <v>11</v>
      </c>
      <c r="H154" s="931" t="s">
        <v>971</v>
      </c>
      <c r="I154" s="930" t="s">
        <v>1071</v>
      </c>
      <c r="J154" s="942" t="s">
        <v>978</v>
      </c>
      <c r="K154" s="932" t="s">
        <v>894</v>
      </c>
      <c r="L154" s="932" t="s">
        <v>979</v>
      </c>
      <c r="M154" s="932" t="s">
        <v>894</v>
      </c>
      <c r="N154" s="931">
        <v>2</v>
      </c>
      <c r="O154" s="931"/>
      <c r="P154" s="931"/>
      <c r="Q154" s="926" t="str">
        <f t="shared" si="4"/>
        <v>11防火設備に係る不具合等の状況-改善（予定）年月-年（令和）-2</v>
      </c>
      <c r="S154" s="947" t="s">
        <v>1235</v>
      </c>
    </row>
    <row r="155" spans="5:19" x14ac:dyDescent="0.4">
      <c r="E155" s="927">
        <f>'1_入力シート【基本情報】'!$BC$147</f>
        <v>0</v>
      </c>
      <c r="G155" s="930">
        <v>11</v>
      </c>
      <c r="H155" s="931" t="s">
        <v>971</v>
      </c>
      <c r="I155" s="930" t="s">
        <v>1071</v>
      </c>
      <c r="J155" s="942" t="s">
        <v>978</v>
      </c>
      <c r="K155" s="932" t="s">
        <v>894</v>
      </c>
      <c r="L155" s="932" t="s">
        <v>899</v>
      </c>
      <c r="M155" s="932" t="s">
        <v>894</v>
      </c>
      <c r="N155" s="931"/>
      <c r="O155" s="931"/>
      <c r="P155" s="931"/>
      <c r="Q155" s="926" t="str">
        <f t="shared" si="4"/>
        <v>11防火設備に係る不具合等の状況-改善（予定）年月-月-</v>
      </c>
      <c r="S155" s="947" t="s">
        <v>1228</v>
      </c>
    </row>
    <row r="156" spans="5:19" x14ac:dyDescent="0.4">
      <c r="E156" s="927">
        <f>'1_入力シート【基本情報】'!$BF$147</f>
        <v>0</v>
      </c>
      <c r="G156" s="930">
        <v>11</v>
      </c>
      <c r="H156" s="931" t="s">
        <v>971</v>
      </c>
      <c r="I156" s="930" t="s">
        <v>1071</v>
      </c>
      <c r="J156" s="942" t="s">
        <v>980</v>
      </c>
      <c r="K156" s="932" t="s">
        <v>894</v>
      </c>
      <c r="L156" s="932">
        <v>2</v>
      </c>
      <c r="M156" s="931"/>
      <c r="N156" s="931"/>
      <c r="O156" s="931"/>
      <c r="P156" s="931"/>
      <c r="Q156" s="926" t="str">
        <f t="shared" si="4"/>
        <v>11防火設備に係る不具合等の状況-改善措置の概要等-2</v>
      </c>
      <c r="S156" s="947" t="s">
        <v>1236</v>
      </c>
    </row>
    <row r="157" spans="5:19" x14ac:dyDescent="0.4">
      <c r="E157" s="927">
        <f>'1_入力シート【基本情報】'!$M$148</f>
        <v>0</v>
      </c>
      <c r="G157" s="930">
        <v>11</v>
      </c>
      <c r="H157" s="931" t="s">
        <v>971</v>
      </c>
      <c r="I157" s="930" t="s">
        <v>1071</v>
      </c>
      <c r="J157" s="942" t="s">
        <v>974</v>
      </c>
      <c r="K157" s="932" t="s">
        <v>894</v>
      </c>
      <c r="L157" s="932" t="s">
        <v>937</v>
      </c>
      <c r="M157" s="932" t="s">
        <v>894</v>
      </c>
      <c r="N157" s="931">
        <v>3</v>
      </c>
      <c r="O157" s="931"/>
      <c r="P157" s="931"/>
      <c r="Q157" s="926" t="str">
        <f t="shared" si="4"/>
        <v>11防火設備に係る不具合等の状況-不具合等を把握した年月-元号-3</v>
      </c>
      <c r="S157" s="947" t="s">
        <v>1237</v>
      </c>
    </row>
    <row r="158" spans="5:19" x14ac:dyDescent="0.4">
      <c r="E158" s="927">
        <f>'1_入力シート【基本情報】'!$P$148</f>
        <v>0</v>
      </c>
      <c r="G158" s="930">
        <v>11</v>
      </c>
      <c r="H158" s="931" t="s">
        <v>971</v>
      </c>
      <c r="I158" s="930" t="s">
        <v>1071</v>
      </c>
      <c r="J158" s="942" t="s">
        <v>974</v>
      </c>
      <c r="K158" s="932" t="s">
        <v>894</v>
      </c>
      <c r="L158" s="932" t="s">
        <v>896</v>
      </c>
      <c r="M158" s="932" t="s">
        <v>894</v>
      </c>
      <c r="N158" s="931">
        <v>3</v>
      </c>
      <c r="O158" s="931"/>
      <c r="P158" s="931"/>
      <c r="Q158" s="926" t="str">
        <f t="shared" si="4"/>
        <v>11防火設備に係る不具合等の状況-不具合等を把握した年月-年-3</v>
      </c>
      <c r="S158" s="947" t="s">
        <v>1238</v>
      </c>
    </row>
    <row r="159" spans="5:19" x14ac:dyDescent="0.4">
      <c r="E159" s="927">
        <f>'1_入力シート【基本情報】'!$S$148</f>
        <v>0</v>
      </c>
      <c r="G159" s="930">
        <v>11</v>
      </c>
      <c r="H159" s="931" t="s">
        <v>971</v>
      </c>
      <c r="I159" s="930" t="s">
        <v>1071</v>
      </c>
      <c r="J159" s="942" t="s">
        <v>974</v>
      </c>
      <c r="K159" s="932" t="s">
        <v>894</v>
      </c>
      <c r="L159" s="932" t="s">
        <v>899</v>
      </c>
      <c r="M159" s="932" t="s">
        <v>894</v>
      </c>
      <c r="N159" s="931"/>
      <c r="O159" s="931"/>
      <c r="P159" s="931"/>
      <c r="Q159" s="926" t="str">
        <f t="shared" si="4"/>
        <v>11防火設備に係る不具合等の状況-不具合等を把握した年月-月-</v>
      </c>
      <c r="S159" s="947" t="s">
        <v>1223</v>
      </c>
    </row>
    <row r="160" spans="5:19" x14ac:dyDescent="0.4">
      <c r="E160" s="927">
        <f>'1_入力シート【基本情報】'!$V$148</f>
        <v>0</v>
      </c>
      <c r="G160" s="930">
        <v>11</v>
      </c>
      <c r="H160" s="931" t="s">
        <v>971</v>
      </c>
      <c r="I160" s="930" t="s">
        <v>1071</v>
      </c>
      <c r="J160" s="942" t="s">
        <v>975</v>
      </c>
      <c r="K160" s="932" t="s">
        <v>894</v>
      </c>
      <c r="L160" s="932">
        <v>3</v>
      </c>
      <c r="M160" s="931"/>
      <c r="N160" s="931"/>
      <c r="O160" s="931"/>
      <c r="P160" s="931"/>
      <c r="Q160" s="926" t="str">
        <f t="shared" si="4"/>
        <v>11防火設備に係る不具合等の状況-不具合等の概要-3</v>
      </c>
      <c r="S160" s="947" t="s">
        <v>1239</v>
      </c>
    </row>
    <row r="161" spans="5:19" x14ac:dyDescent="0.4">
      <c r="E161" s="927">
        <f>'1_入力シート【基本情報】'!$AH$148</f>
        <v>0</v>
      </c>
      <c r="G161" s="930">
        <v>11</v>
      </c>
      <c r="H161" s="931" t="s">
        <v>971</v>
      </c>
      <c r="I161" s="930" t="s">
        <v>1071</v>
      </c>
      <c r="J161" s="942" t="s">
        <v>976</v>
      </c>
      <c r="K161" s="932" t="s">
        <v>894</v>
      </c>
      <c r="L161" s="932">
        <v>3</v>
      </c>
      <c r="M161" s="931"/>
      <c r="N161" s="931"/>
      <c r="O161" s="931"/>
      <c r="P161" s="931"/>
      <c r="Q161" s="926" t="str">
        <f t="shared" si="4"/>
        <v>11防火設備に係る不具合等の状況-考えられる要因-3</v>
      </c>
      <c r="S161" s="947" t="s">
        <v>1240</v>
      </c>
    </row>
    <row r="162" spans="5:19" x14ac:dyDescent="0.4">
      <c r="E162" s="927">
        <f>'1_入力シート【基本情報】'!$AT$148</f>
        <v>0</v>
      </c>
      <c r="G162" s="930">
        <v>11</v>
      </c>
      <c r="H162" s="931" t="s">
        <v>971</v>
      </c>
      <c r="I162" s="930" t="s">
        <v>1071</v>
      </c>
      <c r="J162" s="942" t="s">
        <v>977</v>
      </c>
      <c r="K162" s="932" t="s">
        <v>894</v>
      </c>
      <c r="L162" s="932">
        <v>3</v>
      </c>
      <c r="M162" s="931"/>
      <c r="N162" s="931"/>
      <c r="O162" s="931"/>
      <c r="P162" s="931"/>
      <c r="Q162" s="926" t="str">
        <f t="shared" si="4"/>
        <v>11防火設備に係る不具合等の状況-改善の状況-3</v>
      </c>
      <c r="S162" s="947" t="s">
        <v>1241</v>
      </c>
    </row>
    <row r="163" spans="5:19" x14ac:dyDescent="0.4">
      <c r="E163" s="927">
        <f>'1_入力シート【基本情報】'!$AZ$148</f>
        <v>0</v>
      </c>
      <c r="G163" s="930">
        <v>11</v>
      </c>
      <c r="H163" s="931" t="s">
        <v>971</v>
      </c>
      <c r="I163" s="930" t="s">
        <v>1071</v>
      </c>
      <c r="J163" s="942" t="s">
        <v>978</v>
      </c>
      <c r="K163" s="932" t="s">
        <v>894</v>
      </c>
      <c r="L163" s="932" t="s">
        <v>979</v>
      </c>
      <c r="M163" s="932" t="s">
        <v>894</v>
      </c>
      <c r="N163" s="931">
        <v>3</v>
      </c>
      <c r="O163" s="931"/>
      <c r="P163" s="931"/>
      <c r="Q163" s="926" t="str">
        <f t="shared" si="4"/>
        <v>11防火設備に係る不具合等の状況-改善（予定）年月-年（令和）-3</v>
      </c>
      <c r="S163" s="947" t="s">
        <v>1242</v>
      </c>
    </row>
    <row r="164" spans="5:19" x14ac:dyDescent="0.4">
      <c r="E164" s="927">
        <f>'1_入力シート【基本情報】'!$BC$148</f>
        <v>0</v>
      </c>
      <c r="G164" s="930">
        <v>11</v>
      </c>
      <c r="H164" s="931" t="s">
        <v>971</v>
      </c>
      <c r="I164" s="930" t="s">
        <v>1071</v>
      </c>
      <c r="J164" s="942" t="s">
        <v>978</v>
      </c>
      <c r="K164" s="932" t="s">
        <v>894</v>
      </c>
      <c r="L164" s="932" t="s">
        <v>899</v>
      </c>
      <c r="M164" s="932" t="s">
        <v>894</v>
      </c>
      <c r="N164" s="931">
        <v>3</v>
      </c>
      <c r="O164" s="931"/>
      <c r="P164" s="931"/>
      <c r="Q164" s="926" t="str">
        <f t="shared" si="4"/>
        <v>11防火設備に係る不具合等の状況-改善（予定）年月-月-3</v>
      </c>
      <c r="S164" s="947" t="s">
        <v>1243</v>
      </c>
    </row>
    <row r="165" spans="5:19" x14ac:dyDescent="0.4">
      <c r="E165" s="927">
        <f>'1_入力シート【基本情報】'!$BF$148</f>
        <v>0</v>
      </c>
      <c r="G165" s="930">
        <v>11</v>
      </c>
      <c r="H165" s="931" t="s">
        <v>971</v>
      </c>
      <c r="I165" s="930" t="s">
        <v>1071</v>
      </c>
      <c r="J165" s="942" t="s">
        <v>980</v>
      </c>
      <c r="K165" s="932" t="s">
        <v>894</v>
      </c>
      <c r="L165" s="932">
        <v>3</v>
      </c>
      <c r="M165" s="931"/>
      <c r="N165" s="931"/>
      <c r="O165" s="931"/>
      <c r="P165" s="931"/>
      <c r="Q165" s="926" t="str">
        <f t="shared" si="4"/>
        <v>11防火設備に係る不具合等の状況-改善措置の概要等-3</v>
      </c>
      <c r="S165" s="947" t="s">
        <v>1244</v>
      </c>
    </row>
    <row r="166" spans="5:19" x14ac:dyDescent="0.4">
      <c r="E166" s="927">
        <f>'1_入力シート【基本情報】'!$M$149</f>
        <v>0</v>
      </c>
      <c r="G166" s="930">
        <v>11</v>
      </c>
      <c r="H166" s="931" t="s">
        <v>971</v>
      </c>
      <c r="I166" s="930" t="s">
        <v>1071</v>
      </c>
      <c r="J166" s="942" t="s">
        <v>974</v>
      </c>
      <c r="K166" s="932" t="s">
        <v>894</v>
      </c>
      <c r="L166" s="932" t="s">
        <v>937</v>
      </c>
      <c r="M166" s="932" t="s">
        <v>894</v>
      </c>
      <c r="N166" s="931">
        <v>4</v>
      </c>
      <c r="O166" s="931"/>
      <c r="P166" s="931"/>
      <c r="Q166" s="926" t="str">
        <f t="shared" si="4"/>
        <v>11防火設備に係る不具合等の状況-不具合等を把握した年月-元号-4</v>
      </c>
      <c r="S166" s="947" t="s">
        <v>1245</v>
      </c>
    </row>
    <row r="167" spans="5:19" x14ac:dyDescent="0.4">
      <c r="E167" s="927">
        <f>'1_入力シート【基本情報】'!$P$149</f>
        <v>0</v>
      </c>
      <c r="G167" s="930">
        <v>11</v>
      </c>
      <c r="H167" s="931" t="s">
        <v>971</v>
      </c>
      <c r="I167" s="930" t="s">
        <v>1071</v>
      </c>
      <c r="J167" s="942" t="s">
        <v>974</v>
      </c>
      <c r="K167" s="932" t="s">
        <v>894</v>
      </c>
      <c r="L167" s="932" t="s">
        <v>896</v>
      </c>
      <c r="M167" s="932" t="s">
        <v>894</v>
      </c>
      <c r="N167" s="931">
        <v>4</v>
      </c>
      <c r="O167" s="931"/>
      <c r="P167" s="931"/>
      <c r="Q167" s="926" t="str">
        <f t="shared" si="4"/>
        <v>11防火設備に係る不具合等の状況-不具合等を把握した年月-年-4</v>
      </c>
      <c r="S167" s="947" t="s">
        <v>1246</v>
      </c>
    </row>
    <row r="168" spans="5:19" x14ac:dyDescent="0.4">
      <c r="E168" s="927">
        <f>'1_入力シート【基本情報】'!$S$149</f>
        <v>0</v>
      </c>
      <c r="G168" s="930">
        <v>11</v>
      </c>
      <c r="H168" s="931" t="s">
        <v>971</v>
      </c>
      <c r="I168" s="930" t="s">
        <v>1071</v>
      </c>
      <c r="J168" s="942" t="s">
        <v>974</v>
      </c>
      <c r="K168" s="932" t="s">
        <v>894</v>
      </c>
      <c r="L168" s="932" t="s">
        <v>899</v>
      </c>
      <c r="M168" s="932" t="s">
        <v>894</v>
      </c>
      <c r="N168" s="931"/>
      <c r="O168" s="931"/>
      <c r="P168" s="931"/>
      <c r="Q168" s="926" t="str">
        <f t="shared" si="4"/>
        <v>11防火設備に係る不具合等の状況-不具合等を把握した年月-月-</v>
      </c>
      <c r="S168" s="947" t="s">
        <v>1223</v>
      </c>
    </row>
    <row r="169" spans="5:19" x14ac:dyDescent="0.4">
      <c r="E169" s="927">
        <f>'1_入力シート【基本情報】'!$V$149</f>
        <v>0</v>
      </c>
      <c r="G169" s="930">
        <v>11</v>
      </c>
      <c r="H169" s="931" t="s">
        <v>971</v>
      </c>
      <c r="I169" s="930" t="s">
        <v>1071</v>
      </c>
      <c r="J169" s="942" t="s">
        <v>975</v>
      </c>
      <c r="K169" s="932" t="s">
        <v>894</v>
      </c>
      <c r="L169" s="932">
        <v>4</v>
      </c>
      <c r="M169" s="931"/>
      <c r="N169" s="931"/>
      <c r="O169" s="931"/>
      <c r="P169" s="931"/>
      <c r="Q169" s="926" t="str">
        <f t="shared" si="4"/>
        <v>11防火設備に係る不具合等の状況-不具合等の概要-4</v>
      </c>
      <c r="S169" s="947" t="s">
        <v>1247</v>
      </c>
    </row>
    <row r="170" spans="5:19" x14ac:dyDescent="0.4">
      <c r="E170" s="927">
        <f>'1_入力シート【基本情報】'!$AH$149</f>
        <v>0</v>
      </c>
      <c r="G170" s="930">
        <v>11</v>
      </c>
      <c r="H170" s="931" t="s">
        <v>971</v>
      </c>
      <c r="I170" s="930" t="s">
        <v>1071</v>
      </c>
      <c r="J170" s="942" t="s">
        <v>976</v>
      </c>
      <c r="K170" s="932" t="s">
        <v>894</v>
      </c>
      <c r="L170" s="932">
        <v>4</v>
      </c>
      <c r="M170" s="931"/>
      <c r="N170" s="931"/>
      <c r="O170" s="931"/>
      <c r="P170" s="931"/>
      <c r="Q170" s="926" t="str">
        <f t="shared" si="4"/>
        <v>11防火設備に係る不具合等の状況-考えられる要因-4</v>
      </c>
      <c r="S170" s="947" t="s">
        <v>1248</v>
      </c>
    </row>
    <row r="171" spans="5:19" x14ac:dyDescent="0.4">
      <c r="E171" s="927">
        <f>'1_入力シート【基本情報】'!$AT$149</f>
        <v>0</v>
      </c>
      <c r="G171" s="930">
        <v>11</v>
      </c>
      <c r="H171" s="931" t="s">
        <v>971</v>
      </c>
      <c r="I171" s="930" t="s">
        <v>1071</v>
      </c>
      <c r="J171" s="942" t="s">
        <v>977</v>
      </c>
      <c r="K171" s="932" t="s">
        <v>894</v>
      </c>
      <c r="L171" s="932">
        <v>4</v>
      </c>
      <c r="M171" s="931"/>
      <c r="N171" s="931"/>
      <c r="O171" s="931"/>
      <c r="P171" s="931"/>
      <c r="Q171" s="926" t="str">
        <f t="shared" si="4"/>
        <v>11防火設備に係る不具合等の状況-改善の状況-4</v>
      </c>
      <c r="S171" s="947" t="s">
        <v>1249</v>
      </c>
    </row>
    <row r="172" spans="5:19" x14ac:dyDescent="0.4">
      <c r="E172" s="927">
        <f>'1_入力シート【基本情報】'!$AZ$149</f>
        <v>0</v>
      </c>
      <c r="G172" s="930">
        <v>11</v>
      </c>
      <c r="H172" s="931" t="s">
        <v>971</v>
      </c>
      <c r="I172" s="930" t="s">
        <v>1071</v>
      </c>
      <c r="J172" s="942" t="s">
        <v>978</v>
      </c>
      <c r="K172" s="932" t="s">
        <v>894</v>
      </c>
      <c r="L172" s="932" t="s">
        <v>979</v>
      </c>
      <c r="M172" s="932" t="s">
        <v>894</v>
      </c>
      <c r="N172" s="931">
        <v>4</v>
      </c>
      <c r="O172" s="931"/>
      <c r="P172" s="931"/>
      <c r="Q172" s="926" t="str">
        <f t="shared" si="4"/>
        <v>11防火設備に係る不具合等の状況-改善（予定）年月-年（令和）-4</v>
      </c>
      <c r="S172" s="947" t="s">
        <v>1250</v>
      </c>
    </row>
    <row r="173" spans="5:19" x14ac:dyDescent="0.4">
      <c r="E173" s="927">
        <f>'1_入力シート【基本情報】'!$BC$149</f>
        <v>0</v>
      </c>
      <c r="G173" s="930">
        <v>11</v>
      </c>
      <c r="H173" s="931" t="s">
        <v>971</v>
      </c>
      <c r="I173" s="930" t="s">
        <v>1071</v>
      </c>
      <c r="J173" s="942" t="s">
        <v>978</v>
      </c>
      <c r="K173" s="932" t="s">
        <v>894</v>
      </c>
      <c r="L173" s="932" t="s">
        <v>899</v>
      </c>
      <c r="M173" s="932" t="s">
        <v>894</v>
      </c>
      <c r="N173" s="931">
        <v>4</v>
      </c>
      <c r="O173" s="931"/>
      <c r="P173" s="931"/>
      <c r="Q173" s="926" t="str">
        <f t="shared" si="4"/>
        <v>11防火設備に係る不具合等の状況-改善（予定）年月-月-4</v>
      </c>
      <c r="S173" s="947" t="s">
        <v>1251</v>
      </c>
    </row>
    <row r="174" spans="5:19" x14ac:dyDescent="0.4">
      <c r="E174" s="927">
        <f>'1_入力シート【基本情報】'!$BF$149</f>
        <v>0</v>
      </c>
      <c r="G174" s="930">
        <v>11</v>
      </c>
      <c r="H174" s="931" t="s">
        <v>971</v>
      </c>
      <c r="I174" s="930" t="s">
        <v>1071</v>
      </c>
      <c r="J174" s="942" t="s">
        <v>980</v>
      </c>
      <c r="K174" s="932" t="s">
        <v>894</v>
      </c>
      <c r="L174" s="932">
        <v>4</v>
      </c>
      <c r="M174" s="931"/>
      <c r="N174" s="931"/>
      <c r="O174" s="931"/>
      <c r="P174" s="931"/>
      <c r="Q174" s="926" t="str">
        <f t="shared" si="4"/>
        <v>11防火設備に係る不具合等の状況-改善措置の概要等-4</v>
      </c>
      <c r="S174" s="947" t="s">
        <v>1252</v>
      </c>
    </row>
    <row r="175" spans="5:19" x14ac:dyDescent="0.4">
      <c r="E175" s="927">
        <f>'1_入力シート【基本情報】'!$M$150</f>
        <v>0</v>
      </c>
      <c r="G175" s="930">
        <v>11</v>
      </c>
      <c r="H175" s="931" t="s">
        <v>971</v>
      </c>
      <c r="I175" s="930" t="s">
        <v>1071</v>
      </c>
      <c r="J175" s="942" t="s">
        <v>974</v>
      </c>
      <c r="K175" s="932" t="s">
        <v>894</v>
      </c>
      <c r="L175" s="932" t="s">
        <v>937</v>
      </c>
      <c r="M175" s="932" t="s">
        <v>894</v>
      </c>
      <c r="N175" s="931">
        <v>5</v>
      </c>
      <c r="O175" s="931"/>
      <c r="P175" s="931"/>
      <c r="Q175" s="926" t="str">
        <f t="shared" si="4"/>
        <v>11防火設備に係る不具合等の状況-不具合等を把握した年月-元号-5</v>
      </c>
      <c r="S175" s="947" t="s">
        <v>1253</v>
      </c>
    </row>
    <row r="176" spans="5:19" x14ac:dyDescent="0.4">
      <c r="E176" s="927">
        <f>'1_入力シート【基本情報】'!$P$150</f>
        <v>0</v>
      </c>
      <c r="G176" s="930">
        <v>11</v>
      </c>
      <c r="H176" s="931" t="s">
        <v>971</v>
      </c>
      <c r="I176" s="930" t="s">
        <v>1071</v>
      </c>
      <c r="J176" s="942" t="s">
        <v>974</v>
      </c>
      <c r="K176" s="932" t="s">
        <v>894</v>
      </c>
      <c r="L176" s="932" t="s">
        <v>896</v>
      </c>
      <c r="M176" s="932" t="s">
        <v>894</v>
      </c>
      <c r="N176" s="931">
        <v>5</v>
      </c>
      <c r="O176" s="931"/>
      <c r="P176" s="931"/>
      <c r="Q176" s="926" t="str">
        <f t="shared" si="4"/>
        <v>11防火設備に係る不具合等の状況-不具合等を把握した年月-年-5</v>
      </c>
      <c r="S176" s="947" t="s">
        <v>1254</v>
      </c>
    </row>
    <row r="177" spans="5:19" x14ac:dyDescent="0.4">
      <c r="E177" s="927">
        <f>'1_入力シート【基本情報】'!$S$150</f>
        <v>0</v>
      </c>
      <c r="G177" s="930">
        <v>11</v>
      </c>
      <c r="H177" s="931" t="s">
        <v>971</v>
      </c>
      <c r="I177" s="930" t="s">
        <v>1071</v>
      </c>
      <c r="J177" s="942" t="s">
        <v>974</v>
      </c>
      <c r="K177" s="932" t="s">
        <v>894</v>
      </c>
      <c r="L177" s="932" t="s">
        <v>899</v>
      </c>
      <c r="M177" s="932" t="s">
        <v>894</v>
      </c>
      <c r="N177" s="931"/>
      <c r="O177" s="931"/>
      <c r="P177" s="931"/>
      <c r="Q177" s="926" t="str">
        <f t="shared" si="4"/>
        <v>11防火設備に係る不具合等の状況-不具合等を把握した年月-月-</v>
      </c>
      <c r="S177" s="947" t="s">
        <v>1223</v>
      </c>
    </row>
    <row r="178" spans="5:19" x14ac:dyDescent="0.4">
      <c r="E178" s="927">
        <f>'1_入力シート【基本情報】'!$V$150</f>
        <v>0</v>
      </c>
      <c r="G178" s="930">
        <v>11</v>
      </c>
      <c r="H178" s="931" t="s">
        <v>971</v>
      </c>
      <c r="I178" s="930" t="s">
        <v>1071</v>
      </c>
      <c r="J178" s="942" t="s">
        <v>975</v>
      </c>
      <c r="K178" s="932" t="s">
        <v>894</v>
      </c>
      <c r="L178" s="932">
        <v>5</v>
      </c>
      <c r="M178" s="931"/>
      <c r="N178" s="931"/>
      <c r="O178" s="931"/>
      <c r="P178" s="931"/>
      <c r="Q178" s="926" t="str">
        <f t="shared" si="4"/>
        <v>11防火設備に係る不具合等の状況-不具合等の概要-5</v>
      </c>
      <c r="S178" s="947" t="s">
        <v>1255</v>
      </c>
    </row>
    <row r="179" spans="5:19" x14ac:dyDescent="0.4">
      <c r="E179" s="927">
        <f>'1_入力シート【基本情報】'!$AH$150</f>
        <v>0</v>
      </c>
      <c r="G179" s="930">
        <v>11</v>
      </c>
      <c r="H179" s="931" t="s">
        <v>971</v>
      </c>
      <c r="I179" s="930" t="s">
        <v>1071</v>
      </c>
      <c r="J179" s="942" t="s">
        <v>976</v>
      </c>
      <c r="K179" s="932" t="s">
        <v>894</v>
      </c>
      <c r="L179" s="932">
        <v>5</v>
      </c>
      <c r="M179" s="931"/>
      <c r="N179" s="931"/>
      <c r="O179" s="931"/>
      <c r="P179" s="931"/>
      <c r="Q179" s="926" t="str">
        <f t="shared" si="4"/>
        <v>11防火設備に係る不具合等の状況-考えられる要因-5</v>
      </c>
      <c r="S179" s="947" t="s">
        <v>1256</v>
      </c>
    </row>
    <row r="180" spans="5:19" x14ac:dyDescent="0.4">
      <c r="E180" s="927">
        <f>'1_入力シート【基本情報】'!$AT$150</f>
        <v>0</v>
      </c>
      <c r="G180" s="930">
        <v>11</v>
      </c>
      <c r="H180" s="931" t="s">
        <v>971</v>
      </c>
      <c r="I180" s="930" t="s">
        <v>1071</v>
      </c>
      <c r="J180" s="942" t="s">
        <v>977</v>
      </c>
      <c r="K180" s="932" t="s">
        <v>894</v>
      </c>
      <c r="L180" s="932">
        <v>5</v>
      </c>
      <c r="M180" s="931"/>
      <c r="N180" s="931"/>
      <c r="O180" s="931"/>
      <c r="P180" s="931"/>
      <c r="Q180" s="926" t="str">
        <f t="shared" si="4"/>
        <v>11防火設備に係る不具合等の状況-改善の状況-5</v>
      </c>
      <c r="S180" s="947" t="s">
        <v>1257</v>
      </c>
    </row>
    <row r="181" spans="5:19" x14ac:dyDescent="0.4">
      <c r="E181" s="927">
        <f>'1_入力シート【基本情報】'!$AZ$150</f>
        <v>0</v>
      </c>
      <c r="G181" s="930">
        <v>11</v>
      </c>
      <c r="H181" s="931" t="s">
        <v>971</v>
      </c>
      <c r="I181" s="930" t="s">
        <v>1071</v>
      </c>
      <c r="J181" s="942" t="s">
        <v>978</v>
      </c>
      <c r="K181" s="932" t="s">
        <v>894</v>
      </c>
      <c r="L181" s="932" t="s">
        <v>979</v>
      </c>
      <c r="M181" s="932" t="s">
        <v>894</v>
      </c>
      <c r="N181" s="931">
        <v>5</v>
      </c>
      <c r="O181" s="931"/>
      <c r="P181" s="931"/>
      <c r="Q181" s="926" t="str">
        <f t="shared" si="4"/>
        <v>11防火設備に係る不具合等の状況-改善（予定）年月-年（令和）-5</v>
      </c>
      <c r="S181" s="947" t="s">
        <v>1258</v>
      </c>
    </row>
    <row r="182" spans="5:19" x14ac:dyDescent="0.4">
      <c r="E182" s="927">
        <f>'1_入力シート【基本情報】'!$BC$150</f>
        <v>0</v>
      </c>
      <c r="G182" s="930">
        <v>11</v>
      </c>
      <c r="H182" s="931" t="s">
        <v>971</v>
      </c>
      <c r="I182" s="930" t="s">
        <v>1071</v>
      </c>
      <c r="J182" s="942" t="s">
        <v>978</v>
      </c>
      <c r="K182" s="932" t="s">
        <v>894</v>
      </c>
      <c r="L182" s="932" t="s">
        <v>899</v>
      </c>
      <c r="M182" s="932" t="s">
        <v>894</v>
      </c>
      <c r="N182" s="931">
        <v>5</v>
      </c>
      <c r="O182" s="931"/>
      <c r="P182" s="931"/>
      <c r="Q182" s="926" t="str">
        <f t="shared" si="4"/>
        <v>11防火設備に係る不具合等の状況-改善（予定）年月-月-5</v>
      </c>
      <c r="S182" s="947" t="s">
        <v>1259</v>
      </c>
    </row>
    <row r="183" spans="5:19" x14ac:dyDescent="0.4">
      <c r="E183" s="927">
        <f>'1_入力シート【基本情報】'!$BF$150</f>
        <v>0</v>
      </c>
      <c r="G183" s="930">
        <v>11</v>
      </c>
      <c r="H183" s="931" t="s">
        <v>971</v>
      </c>
      <c r="I183" s="930" t="s">
        <v>1071</v>
      </c>
      <c r="J183" s="942" t="s">
        <v>980</v>
      </c>
      <c r="K183" s="932" t="s">
        <v>894</v>
      </c>
      <c r="L183" s="932">
        <v>5</v>
      </c>
      <c r="M183" s="931"/>
      <c r="N183" s="931"/>
      <c r="O183" s="931"/>
      <c r="P183" s="931"/>
      <c r="Q183" s="926" t="str">
        <f t="shared" si="4"/>
        <v>11防火設備に係る不具合等の状況-改善措置の概要等-5</v>
      </c>
      <c r="S183" s="947" t="s">
        <v>1260</v>
      </c>
    </row>
    <row r="184" spans="5:19" x14ac:dyDescent="0.4">
      <c r="E184" s="927">
        <f>'1_入力シート【基本情報】'!$M$151</f>
        <v>0</v>
      </c>
      <c r="G184" s="930">
        <v>11</v>
      </c>
      <c r="H184" s="931" t="s">
        <v>971</v>
      </c>
      <c r="I184" s="930" t="s">
        <v>1071</v>
      </c>
      <c r="J184" s="942" t="s">
        <v>974</v>
      </c>
      <c r="K184" s="932" t="s">
        <v>894</v>
      </c>
      <c r="L184" s="932" t="s">
        <v>937</v>
      </c>
      <c r="M184" s="932" t="s">
        <v>894</v>
      </c>
      <c r="N184" s="931">
        <v>6</v>
      </c>
      <c r="O184" s="931"/>
      <c r="P184" s="931"/>
      <c r="Q184" s="926" t="str">
        <f t="shared" si="4"/>
        <v>11防火設備に係る不具合等の状況-不具合等を把握した年月-元号-6</v>
      </c>
      <c r="S184" s="947" t="s">
        <v>1261</v>
      </c>
    </row>
    <row r="185" spans="5:19" x14ac:dyDescent="0.4">
      <c r="E185" s="927">
        <f>'1_入力シート【基本情報】'!$P$151</f>
        <v>0</v>
      </c>
      <c r="G185" s="930">
        <v>11</v>
      </c>
      <c r="H185" s="931" t="s">
        <v>971</v>
      </c>
      <c r="I185" s="930" t="s">
        <v>1071</v>
      </c>
      <c r="J185" s="942" t="s">
        <v>974</v>
      </c>
      <c r="K185" s="932" t="s">
        <v>894</v>
      </c>
      <c r="L185" s="932" t="s">
        <v>896</v>
      </c>
      <c r="M185" s="932" t="s">
        <v>894</v>
      </c>
      <c r="N185" s="931">
        <v>6</v>
      </c>
      <c r="O185" s="931"/>
      <c r="P185" s="931"/>
      <c r="Q185" s="926" t="str">
        <f t="shared" si="4"/>
        <v>11防火設備に係る不具合等の状況-不具合等を把握した年月-年-6</v>
      </c>
      <c r="S185" s="947" t="s">
        <v>1262</v>
      </c>
    </row>
    <row r="186" spans="5:19" x14ac:dyDescent="0.4">
      <c r="E186" s="927">
        <f>'1_入力シート【基本情報】'!$S$151</f>
        <v>0</v>
      </c>
      <c r="G186" s="930">
        <v>11</v>
      </c>
      <c r="H186" s="931" t="s">
        <v>971</v>
      </c>
      <c r="I186" s="930" t="s">
        <v>1071</v>
      </c>
      <c r="J186" s="942" t="s">
        <v>974</v>
      </c>
      <c r="K186" s="932" t="s">
        <v>894</v>
      </c>
      <c r="L186" s="932" t="s">
        <v>899</v>
      </c>
      <c r="M186" s="932" t="s">
        <v>894</v>
      </c>
      <c r="N186" s="931">
        <v>6</v>
      </c>
      <c r="O186" s="931"/>
      <c r="P186" s="931"/>
      <c r="Q186" s="926" t="str">
        <f t="shared" si="4"/>
        <v>11防火設備に係る不具合等の状況-不具合等を把握した年月-月-6</v>
      </c>
      <c r="S186" s="947" t="s">
        <v>1263</v>
      </c>
    </row>
    <row r="187" spans="5:19" x14ac:dyDescent="0.4">
      <c r="E187" s="927">
        <f>'1_入力シート【基本情報】'!$V$151</f>
        <v>0</v>
      </c>
      <c r="G187" s="930">
        <v>11</v>
      </c>
      <c r="H187" s="931" t="s">
        <v>971</v>
      </c>
      <c r="I187" s="930" t="s">
        <v>1071</v>
      </c>
      <c r="J187" s="942" t="s">
        <v>975</v>
      </c>
      <c r="K187" s="932" t="s">
        <v>894</v>
      </c>
      <c r="L187" s="932">
        <v>6</v>
      </c>
      <c r="M187" s="931"/>
      <c r="N187" s="931"/>
      <c r="O187" s="931"/>
      <c r="P187" s="931"/>
      <c r="Q187" s="926" t="str">
        <f t="shared" si="4"/>
        <v>11防火設備に係る不具合等の状況-不具合等の概要-6</v>
      </c>
      <c r="S187" s="947" t="s">
        <v>1264</v>
      </c>
    </row>
    <row r="188" spans="5:19" x14ac:dyDescent="0.4">
      <c r="E188" s="927">
        <f>'1_入力シート【基本情報】'!$AH$151</f>
        <v>0</v>
      </c>
      <c r="G188" s="930">
        <v>11</v>
      </c>
      <c r="H188" s="931" t="s">
        <v>971</v>
      </c>
      <c r="I188" s="930" t="s">
        <v>1071</v>
      </c>
      <c r="J188" s="942" t="s">
        <v>976</v>
      </c>
      <c r="K188" s="932" t="s">
        <v>894</v>
      </c>
      <c r="L188" s="932">
        <v>6</v>
      </c>
      <c r="M188" s="931"/>
      <c r="N188" s="931"/>
      <c r="O188" s="931"/>
      <c r="P188" s="931"/>
      <c r="Q188" s="926" t="str">
        <f t="shared" si="4"/>
        <v>11防火設備に係る不具合等の状況-考えられる要因-6</v>
      </c>
      <c r="S188" s="947" t="s">
        <v>1265</v>
      </c>
    </row>
    <row r="189" spans="5:19" x14ac:dyDescent="0.4">
      <c r="E189" s="927">
        <f>'1_入力シート【基本情報】'!$AT$151</f>
        <v>0</v>
      </c>
      <c r="G189" s="930">
        <v>11</v>
      </c>
      <c r="H189" s="931" t="s">
        <v>971</v>
      </c>
      <c r="I189" s="930" t="s">
        <v>1071</v>
      </c>
      <c r="J189" s="942" t="s">
        <v>977</v>
      </c>
      <c r="K189" s="932" t="s">
        <v>894</v>
      </c>
      <c r="L189" s="932">
        <v>6</v>
      </c>
      <c r="M189" s="931"/>
      <c r="N189" s="931"/>
      <c r="O189" s="931"/>
      <c r="P189" s="931"/>
      <c r="Q189" s="926" t="str">
        <f t="shared" si="4"/>
        <v>11防火設備に係る不具合等の状況-改善の状況-6</v>
      </c>
      <c r="S189" s="947" t="s">
        <v>1266</v>
      </c>
    </row>
    <row r="190" spans="5:19" x14ac:dyDescent="0.4">
      <c r="E190" s="927">
        <f>'1_入力シート【基本情報】'!$AZ$151</f>
        <v>0</v>
      </c>
      <c r="G190" s="930">
        <v>11</v>
      </c>
      <c r="H190" s="931" t="s">
        <v>971</v>
      </c>
      <c r="I190" s="930" t="s">
        <v>1071</v>
      </c>
      <c r="J190" s="942" t="s">
        <v>978</v>
      </c>
      <c r="K190" s="932" t="s">
        <v>894</v>
      </c>
      <c r="L190" s="932" t="s">
        <v>979</v>
      </c>
      <c r="M190" s="932" t="s">
        <v>894</v>
      </c>
      <c r="N190" s="931">
        <v>6</v>
      </c>
      <c r="O190" s="931"/>
      <c r="P190" s="931"/>
      <c r="Q190" s="926" t="str">
        <f t="shared" si="4"/>
        <v>11防火設備に係る不具合等の状況-改善（予定）年月-年（令和）-6</v>
      </c>
      <c r="S190" s="947" t="s">
        <v>1267</v>
      </c>
    </row>
    <row r="191" spans="5:19" x14ac:dyDescent="0.4">
      <c r="E191" s="927">
        <f>'1_入力シート【基本情報】'!$BC$151</f>
        <v>0</v>
      </c>
      <c r="G191" s="930">
        <v>11</v>
      </c>
      <c r="H191" s="931" t="s">
        <v>971</v>
      </c>
      <c r="I191" s="930" t="s">
        <v>1071</v>
      </c>
      <c r="J191" s="942" t="s">
        <v>978</v>
      </c>
      <c r="K191" s="932" t="s">
        <v>894</v>
      </c>
      <c r="L191" s="932" t="s">
        <v>899</v>
      </c>
      <c r="M191" s="932" t="s">
        <v>894</v>
      </c>
      <c r="N191" s="931">
        <v>6</v>
      </c>
      <c r="O191" s="931"/>
      <c r="P191" s="931"/>
      <c r="Q191" s="926" t="str">
        <f t="shared" si="4"/>
        <v>11防火設備に係る不具合等の状況-改善（予定）年月-月-6</v>
      </c>
      <c r="S191" s="947" t="s">
        <v>1268</v>
      </c>
    </row>
    <row r="192" spans="5:19" x14ac:dyDescent="0.4">
      <c r="E192" s="927">
        <f>'1_入力シート【基本情報】'!$BF$151</f>
        <v>0</v>
      </c>
      <c r="G192" s="930">
        <v>11</v>
      </c>
      <c r="H192" s="931" t="s">
        <v>971</v>
      </c>
      <c r="I192" s="930" t="s">
        <v>1071</v>
      </c>
      <c r="J192" s="942" t="s">
        <v>980</v>
      </c>
      <c r="K192" s="932" t="s">
        <v>894</v>
      </c>
      <c r="L192" s="932">
        <v>6</v>
      </c>
      <c r="M192" s="931"/>
      <c r="N192" s="931"/>
      <c r="O192" s="931"/>
      <c r="P192" s="931"/>
      <c r="Q192" s="926" t="str">
        <f t="shared" si="4"/>
        <v>11防火設備に係る不具合等の状況-改善措置の概要等-6</v>
      </c>
      <c r="S192" s="947" t="s">
        <v>1269</v>
      </c>
    </row>
    <row r="193" spans="5:19" x14ac:dyDescent="0.4">
      <c r="E193" s="927">
        <f>'1_入力シート【基本情報】'!$M$152</f>
        <v>0</v>
      </c>
      <c r="G193" s="930">
        <v>11</v>
      </c>
      <c r="H193" s="931" t="s">
        <v>971</v>
      </c>
      <c r="I193" s="930" t="s">
        <v>1071</v>
      </c>
      <c r="J193" s="942" t="s">
        <v>974</v>
      </c>
      <c r="K193" s="932" t="s">
        <v>894</v>
      </c>
      <c r="L193" s="932" t="s">
        <v>937</v>
      </c>
      <c r="M193" s="932" t="s">
        <v>894</v>
      </c>
      <c r="N193" s="931">
        <v>7</v>
      </c>
      <c r="O193" s="931"/>
      <c r="P193" s="931"/>
      <c r="Q193" s="926" t="str">
        <f t="shared" si="4"/>
        <v>11防火設備に係る不具合等の状況-不具合等を把握した年月-元号-7</v>
      </c>
      <c r="S193" s="947" t="s">
        <v>1270</v>
      </c>
    </row>
    <row r="194" spans="5:19" x14ac:dyDescent="0.4">
      <c r="E194" s="927">
        <f>'1_入力シート【基本情報】'!$P$152</f>
        <v>0</v>
      </c>
      <c r="G194" s="930">
        <v>11</v>
      </c>
      <c r="H194" s="931" t="s">
        <v>971</v>
      </c>
      <c r="I194" s="930" t="s">
        <v>1071</v>
      </c>
      <c r="J194" s="942" t="s">
        <v>974</v>
      </c>
      <c r="K194" s="932" t="s">
        <v>894</v>
      </c>
      <c r="L194" s="932" t="s">
        <v>896</v>
      </c>
      <c r="M194" s="932" t="s">
        <v>894</v>
      </c>
      <c r="N194" s="931">
        <v>7</v>
      </c>
      <c r="O194" s="931"/>
      <c r="P194" s="931"/>
      <c r="Q194" s="926" t="str">
        <f t="shared" si="4"/>
        <v>11防火設備に係る不具合等の状況-不具合等を把握した年月-年-7</v>
      </c>
      <c r="S194" s="947" t="s">
        <v>1271</v>
      </c>
    </row>
    <row r="195" spans="5:19" x14ac:dyDescent="0.4">
      <c r="E195" s="927">
        <f>'1_入力シート【基本情報】'!$S$152</f>
        <v>0</v>
      </c>
      <c r="G195" s="930">
        <v>11</v>
      </c>
      <c r="H195" s="931" t="s">
        <v>971</v>
      </c>
      <c r="I195" s="930" t="s">
        <v>1071</v>
      </c>
      <c r="J195" s="942" t="s">
        <v>974</v>
      </c>
      <c r="K195" s="932" t="s">
        <v>894</v>
      </c>
      <c r="L195" s="932" t="s">
        <v>899</v>
      </c>
      <c r="M195" s="932" t="s">
        <v>894</v>
      </c>
      <c r="N195" s="931">
        <v>7</v>
      </c>
      <c r="O195" s="931"/>
      <c r="P195" s="931"/>
      <c r="Q195" s="926" t="str">
        <f t="shared" si="4"/>
        <v>11防火設備に係る不具合等の状況-不具合等を把握した年月-月-7</v>
      </c>
      <c r="S195" s="947" t="s">
        <v>1272</v>
      </c>
    </row>
    <row r="196" spans="5:19" x14ac:dyDescent="0.4">
      <c r="E196" s="927">
        <f>'1_入力シート【基本情報】'!$V$152</f>
        <v>0</v>
      </c>
      <c r="G196" s="930">
        <v>11</v>
      </c>
      <c r="H196" s="931" t="s">
        <v>971</v>
      </c>
      <c r="I196" s="930" t="s">
        <v>1071</v>
      </c>
      <c r="J196" s="942" t="s">
        <v>975</v>
      </c>
      <c r="K196" s="932" t="s">
        <v>894</v>
      </c>
      <c r="L196" s="932">
        <v>7</v>
      </c>
      <c r="M196" s="931"/>
      <c r="N196" s="931"/>
      <c r="O196" s="931"/>
      <c r="P196" s="931"/>
      <c r="Q196" s="926" t="str">
        <f t="shared" si="4"/>
        <v>11防火設備に係る不具合等の状況-不具合等の概要-7</v>
      </c>
      <c r="S196" s="947" t="s">
        <v>1273</v>
      </c>
    </row>
    <row r="197" spans="5:19" x14ac:dyDescent="0.4">
      <c r="E197" s="927">
        <f>'1_入力シート【基本情報】'!$AH$152</f>
        <v>0</v>
      </c>
      <c r="G197" s="930">
        <v>11</v>
      </c>
      <c r="H197" s="931" t="s">
        <v>971</v>
      </c>
      <c r="I197" s="930" t="s">
        <v>1071</v>
      </c>
      <c r="J197" s="942" t="s">
        <v>976</v>
      </c>
      <c r="K197" s="932" t="s">
        <v>894</v>
      </c>
      <c r="L197" s="932">
        <v>7</v>
      </c>
      <c r="M197" s="931"/>
      <c r="N197" s="931"/>
      <c r="O197" s="931"/>
      <c r="P197" s="931"/>
      <c r="Q197" s="926" t="str">
        <f t="shared" si="4"/>
        <v>11防火設備に係る不具合等の状況-考えられる要因-7</v>
      </c>
      <c r="S197" s="947" t="s">
        <v>1274</v>
      </c>
    </row>
    <row r="198" spans="5:19" x14ac:dyDescent="0.4">
      <c r="E198" s="927">
        <f>'1_入力シート【基本情報】'!$AT$152</f>
        <v>0</v>
      </c>
      <c r="G198" s="930">
        <v>11</v>
      </c>
      <c r="H198" s="931" t="s">
        <v>971</v>
      </c>
      <c r="I198" s="930" t="s">
        <v>1071</v>
      </c>
      <c r="J198" s="942" t="s">
        <v>977</v>
      </c>
      <c r="K198" s="932" t="s">
        <v>894</v>
      </c>
      <c r="L198" s="932">
        <v>7</v>
      </c>
      <c r="M198" s="931"/>
      <c r="N198" s="931"/>
      <c r="O198" s="931"/>
      <c r="P198" s="931"/>
      <c r="Q198" s="926" t="str">
        <f t="shared" si="4"/>
        <v>11防火設備に係る不具合等の状況-改善の状況-7</v>
      </c>
      <c r="S198" s="947" t="s">
        <v>1275</v>
      </c>
    </row>
    <row r="199" spans="5:19" x14ac:dyDescent="0.4">
      <c r="E199" s="927">
        <f>'1_入力シート【基本情報】'!$AZ$152</f>
        <v>0</v>
      </c>
      <c r="G199" s="930">
        <v>11</v>
      </c>
      <c r="H199" s="931" t="s">
        <v>971</v>
      </c>
      <c r="I199" s="930" t="s">
        <v>1071</v>
      </c>
      <c r="J199" s="942" t="s">
        <v>978</v>
      </c>
      <c r="K199" s="932" t="s">
        <v>894</v>
      </c>
      <c r="L199" s="932" t="s">
        <v>979</v>
      </c>
      <c r="M199" s="932" t="s">
        <v>894</v>
      </c>
      <c r="N199" s="931">
        <v>7</v>
      </c>
      <c r="O199" s="931"/>
      <c r="P199" s="931"/>
      <c r="Q199" s="926" t="str">
        <f t="shared" si="4"/>
        <v>11防火設備に係る不具合等の状況-改善（予定）年月-年（令和）-7</v>
      </c>
      <c r="S199" s="947" t="s">
        <v>1276</v>
      </c>
    </row>
    <row r="200" spans="5:19" x14ac:dyDescent="0.4">
      <c r="E200" s="927">
        <f>'1_入力シート【基本情報】'!$BC$152</f>
        <v>0</v>
      </c>
      <c r="G200" s="930">
        <v>11</v>
      </c>
      <c r="H200" s="931" t="s">
        <v>971</v>
      </c>
      <c r="I200" s="930" t="s">
        <v>1071</v>
      </c>
      <c r="J200" s="942" t="s">
        <v>978</v>
      </c>
      <c r="K200" s="932" t="s">
        <v>894</v>
      </c>
      <c r="L200" s="932" t="s">
        <v>899</v>
      </c>
      <c r="M200" s="932" t="s">
        <v>894</v>
      </c>
      <c r="N200" s="931">
        <v>7</v>
      </c>
      <c r="O200" s="931"/>
      <c r="P200" s="931"/>
      <c r="Q200" s="926" t="str">
        <f t="shared" si="4"/>
        <v>11防火設備に係る不具合等の状況-改善（予定）年月-月-7</v>
      </c>
      <c r="S200" s="947" t="s">
        <v>1277</v>
      </c>
    </row>
    <row r="201" spans="5:19" x14ac:dyDescent="0.4">
      <c r="E201" s="927">
        <f>'1_入力シート【基本情報】'!$BF$152</f>
        <v>0</v>
      </c>
      <c r="G201" s="930">
        <v>11</v>
      </c>
      <c r="H201" s="931" t="s">
        <v>971</v>
      </c>
      <c r="I201" s="930" t="s">
        <v>1071</v>
      </c>
      <c r="J201" s="942" t="s">
        <v>980</v>
      </c>
      <c r="K201" s="932" t="s">
        <v>894</v>
      </c>
      <c r="L201" s="932">
        <v>7</v>
      </c>
      <c r="M201" s="931"/>
      <c r="N201" s="931"/>
      <c r="O201" s="931"/>
      <c r="P201" s="931"/>
      <c r="Q201" s="926" t="str">
        <f t="shared" si="4"/>
        <v>11防火設備に係る不具合等の状況-改善措置の概要等-7</v>
      </c>
      <c r="S201" s="947" t="s">
        <v>1278</v>
      </c>
    </row>
    <row r="202" spans="5:19" x14ac:dyDescent="0.4">
      <c r="E202" s="927">
        <f>'1_入力シート【基本情報】'!$M$153</f>
        <v>0</v>
      </c>
      <c r="G202" s="930">
        <v>11</v>
      </c>
      <c r="H202" s="931" t="s">
        <v>971</v>
      </c>
      <c r="I202" s="930" t="s">
        <v>1071</v>
      </c>
      <c r="J202" s="942" t="s">
        <v>974</v>
      </c>
      <c r="K202" s="932" t="s">
        <v>894</v>
      </c>
      <c r="L202" s="932" t="s">
        <v>937</v>
      </c>
      <c r="M202" s="932" t="s">
        <v>894</v>
      </c>
      <c r="N202" s="931">
        <v>8</v>
      </c>
      <c r="O202" s="931"/>
      <c r="P202" s="931"/>
      <c r="Q202" s="926" t="str">
        <f t="shared" si="4"/>
        <v>11防火設備に係る不具合等の状況-不具合等を把握した年月-元号-8</v>
      </c>
      <c r="S202" s="947" t="s">
        <v>1279</v>
      </c>
    </row>
    <row r="203" spans="5:19" x14ac:dyDescent="0.4">
      <c r="E203" s="927">
        <f>'1_入力シート【基本情報】'!$P$153</f>
        <v>0</v>
      </c>
      <c r="G203" s="930">
        <v>11</v>
      </c>
      <c r="H203" s="931" t="s">
        <v>971</v>
      </c>
      <c r="I203" s="930" t="s">
        <v>1071</v>
      </c>
      <c r="J203" s="942" t="s">
        <v>974</v>
      </c>
      <c r="K203" s="932" t="s">
        <v>894</v>
      </c>
      <c r="L203" s="932" t="s">
        <v>896</v>
      </c>
      <c r="M203" s="932" t="s">
        <v>894</v>
      </c>
      <c r="N203" s="931">
        <v>8</v>
      </c>
      <c r="O203" s="931"/>
      <c r="P203" s="931"/>
      <c r="Q203" s="926" t="str">
        <f t="shared" si="4"/>
        <v>11防火設備に係る不具合等の状況-不具合等を把握した年月-年-8</v>
      </c>
      <c r="S203" s="947" t="s">
        <v>1280</v>
      </c>
    </row>
    <row r="204" spans="5:19" x14ac:dyDescent="0.4">
      <c r="E204" s="927">
        <f>'1_入力シート【基本情報】'!$S$153</f>
        <v>0</v>
      </c>
      <c r="G204" s="930">
        <v>11</v>
      </c>
      <c r="H204" s="931" t="s">
        <v>971</v>
      </c>
      <c r="I204" s="930" t="s">
        <v>1071</v>
      </c>
      <c r="J204" s="942" t="s">
        <v>974</v>
      </c>
      <c r="K204" s="932" t="s">
        <v>894</v>
      </c>
      <c r="L204" s="932" t="s">
        <v>899</v>
      </c>
      <c r="M204" s="932" t="s">
        <v>894</v>
      </c>
      <c r="N204" s="931">
        <v>8</v>
      </c>
      <c r="O204" s="931"/>
      <c r="P204" s="931"/>
      <c r="Q204" s="926" t="str">
        <f t="shared" si="4"/>
        <v>11防火設備に係る不具合等の状況-不具合等を把握した年月-月-8</v>
      </c>
      <c r="S204" s="947" t="s">
        <v>1281</v>
      </c>
    </row>
    <row r="205" spans="5:19" x14ac:dyDescent="0.4">
      <c r="E205" s="927">
        <f>'1_入力シート【基本情報】'!$V$153</f>
        <v>0</v>
      </c>
      <c r="G205" s="930">
        <v>11</v>
      </c>
      <c r="H205" s="931" t="s">
        <v>971</v>
      </c>
      <c r="I205" s="930" t="s">
        <v>1071</v>
      </c>
      <c r="J205" s="942" t="s">
        <v>975</v>
      </c>
      <c r="K205" s="932" t="s">
        <v>894</v>
      </c>
      <c r="L205" s="932">
        <v>8</v>
      </c>
      <c r="M205" s="931"/>
      <c r="N205" s="931"/>
      <c r="O205" s="931"/>
      <c r="P205" s="931"/>
      <c r="Q205" s="926" t="str">
        <f t="shared" si="4"/>
        <v>11防火設備に係る不具合等の状況-不具合等の概要-8</v>
      </c>
      <c r="S205" s="947" t="s">
        <v>1282</v>
      </c>
    </row>
    <row r="206" spans="5:19" x14ac:dyDescent="0.4">
      <c r="E206" s="927">
        <f>'1_入力シート【基本情報】'!$AH$153</f>
        <v>0</v>
      </c>
      <c r="G206" s="930">
        <v>11</v>
      </c>
      <c r="H206" s="931" t="s">
        <v>971</v>
      </c>
      <c r="I206" s="930" t="s">
        <v>1071</v>
      </c>
      <c r="J206" s="942" t="s">
        <v>976</v>
      </c>
      <c r="K206" s="932" t="s">
        <v>894</v>
      </c>
      <c r="L206" s="932">
        <v>8</v>
      </c>
      <c r="M206" s="931"/>
      <c r="N206" s="931"/>
      <c r="O206" s="931"/>
      <c r="P206" s="931"/>
      <c r="Q206" s="926" t="str">
        <f t="shared" si="4"/>
        <v>11防火設備に係る不具合等の状況-考えられる要因-8</v>
      </c>
      <c r="S206" s="947" t="s">
        <v>1283</v>
      </c>
    </row>
    <row r="207" spans="5:19" x14ac:dyDescent="0.4">
      <c r="E207" s="927">
        <f>'1_入力シート【基本情報】'!$AT$153</f>
        <v>0</v>
      </c>
      <c r="G207" s="930">
        <v>11</v>
      </c>
      <c r="H207" s="931" t="s">
        <v>971</v>
      </c>
      <c r="I207" s="930" t="s">
        <v>1071</v>
      </c>
      <c r="J207" s="942" t="s">
        <v>977</v>
      </c>
      <c r="K207" s="932" t="s">
        <v>894</v>
      </c>
      <c r="L207" s="932">
        <v>8</v>
      </c>
      <c r="M207" s="931"/>
      <c r="N207" s="931"/>
      <c r="O207" s="931"/>
      <c r="P207" s="931"/>
      <c r="Q207" s="926" t="str">
        <f t="shared" si="4"/>
        <v>11防火設備に係る不具合等の状況-改善の状況-8</v>
      </c>
      <c r="S207" s="947" t="s">
        <v>1284</v>
      </c>
    </row>
    <row r="208" spans="5:19" x14ac:dyDescent="0.4">
      <c r="E208" s="927">
        <f>'1_入力シート【基本情報】'!$AZ$153</f>
        <v>0</v>
      </c>
      <c r="G208" s="930">
        <v>11</v>
      </c>
      <c r="H208" s="931" t="s">
        <v>971</v>
      </c>
      <c r="I208" s="930" t="s">
        <v>1071</v>
      </c>
      <c r="J208" s="942" t="s">
        <v>978</v>
      </c>
      <c r="K208" s="932" t="s">
        <v>894</v>
      </c>
      <c r="L208" s="932" t="s">
        <v>979</v>
      </c>
      <c r="M208" s="932" t="s">
        <v>894</v>
      </c>
      <c r="N208" s="931">
        <v>8</v>
      </c>
      <c r="O208" s="931"/>
      <c r="P208" s="931"/>
      <c r="Q208" s="926" t="str">
        <f t="shared" si="4"/>
        <v>11防火設備に係る不具合等の状況-改善（予定）年月-年（令和）-8</v>
      </c>
      <c r="S208" s="947" t="s">
        <v>1285</v>
      </c>
    </row>
    <row r="209" spans="5:19" x14ac:dyDescent="0.4">
      <c r="E209" s="927">
        <f>'1_入力シート【基本情報】'!$BC$153</f>
        <v>0</v>
      </c>
      <c r="G209" s="930">
        <v>11</v>
      </c>
      <c r="H209" s="931" t="s">
        <v>971</v>
      </c>
      <c r="I209" s="930" t="s">
        <v>1071</v>
      </c>
      <c r="J209" s="942" t="s">
        <v>978</v>
      </c>
      <c r="K209" s="932" t="s">
        <v>894</v>
      </c>
      <c r="L209" s="932" t="s">
        <v>899</v>
      </c>
      <c r="M209" s="932" t="s">
        <v>894</v>
      </c>
      <c r="N209" s="931">
        <v>8</v>
      </c>
      <c r="O209" s="931"/>
      <c r="P209" s="931"/>
      <c r="Q209" s="926" t="str">
        <f t="shared" si="4"/>
        <v>11防火設備に係る不具合等の状況-改善（予定）年月-月-8</v>
      </c>
      <c r="S209" s="947" t="s">
        <v>1286</v>
      </c>
    </row>
    <row r="210" spans="5:19" x14ac:dyDescent="0.4">
      <c r="E210" s="927">
        <f>'1_入力シート【基本情報】'!$BF$153</f>
        <v>0</v>
      </c>
      <c r="G210" s="930">
        <v>11</v>
      </c>
      <c r="H210" s="931" t="s">
        <v>971</v>
      </c>
      <c r="I210" s="930" t="s">
        <v>1071</v>
      </c>
      <c r="J210" s="942" t="s">
        <v>980</v>
      </c>
      <c r="K210" s="932" t="s">
        <v>894</v>
      </c>
      <c r="L210" s="932">
        <v>8</v>
      </c>
      <c r="M210" s="931"/>
      <c r="N210" s="931"/>
      <c r="O210" s="931"/>
      <c r="P210" s="931"/>
      <c r="Q210" s="926" t="str">
        <f t="shared" si="4"/>
        <v>11防火設備に係る不具合等の状況-改善措置の概要等-8</v>
      </c>
      <c r="S210" s="947" t="s">
        <v>1287</v>
      </c>
    </row>
    <row r="211" spans="5:19" x14ac:dyDescent="0.4">
      <c r="E211" s="927">
        <f>'1_入力シート【基本情報】'!$AB$81</f>
        <v>0</v>
      </c>
      <c r="G211" s="930">
        <v>12</v>
      </c>
      <c r="H211" s="931" t="s">
        <v>981</v>
      </c>
      <c r="I211" s="930" t="s">
        <v>1071</v>
      </c>
      <c r="J211" s="942" t="s">
        <v>1136</v>
      </c>
      <c r="K211" s="932" t="s">
        <v>894</v>
      </c>
      <c r="L211" s="932" t="s">
        <v>1139</v>
      </c>
      <c r="M211" s="931"/>
      <c r="N211" s="931"/>
      <c r="O211" s="931"/>
      <c r="P211" s="931"/>
      <c r="Q211" s="926" t="str">
        <f t="shared" si="4"/>
        <v>12検査結果（共通）-検査員番号1-氏名</v>
      </c>
      <c r="S211" s="947" t="s">
        <v>1288</v>
      </c>
    </row>
    <row r="212" spans="5:19" x14ac:dyDescent="0.4">
      <c r="E212" s="927">
        <f>'1_入力シート【基本情報】'!$AB$95</f>
        <v>0</v>
      </c>
      <c r="G212" s="930">
        <v>12</v>
      </c>
      <c r="H212" s="931" t="s">
        <v>981</v>
      </c>
      <c r="I212" s="930" t="s">
        <v>1071</v>
      </c>
      <c r="J212" s="942" t="s">
        <v>1137</v>
      </c>
      <c r="K212" s="932" t="s">
        <v>894</v>
      </c>
      <c r="L212" s="932" t="s">
        <v>1139</v>
      </c>
      <c r="M212" s="931"/>
      <c r="N212" s="931"/>
      <c r="O212" s="931"/>
      <c r="P212" s="931"/>
      <c r="Q212" s="926" t="str">
        <f t="shared" ref="Q212:Q275" si="5">CONCATENATE(G212,H212,I212,J212,K212,L212,M212,N212,O212,P212)</f>
        <v>12検査結果（共通）-検査員番号2-氏名</v>
      </c>
      <c r="S212" s="947" t="s">
        <v>1289</v>
      </c>
    </row>
    <row r="213" spans="5:19" x14ac:dyDescent="0.4">
      <c r="E213" s="927">
        <f>'1_入力シート【基本情報】'!$AB$109</f>
        <v>0</v>
      </c>
      <c r="G213" s="930">
        <v>12</v>
      </c>
      <c r="H213" s="931" t="s">
        <v>981</v>
      </c>
      <c r="I213" s="930" t="s">
        <v>1071</v>
      </c>
      <c r="J213" s="942" t="s">
        <v>1138</v>
      </c>
      <c r="K213" s="932" t="s">
        <v>894</v>
      </c>
      <c r="L213" s="932" t="s">
        <v>1139</v>
      </c>
      <c r="M213" s="931"/>
      <c r="N213" s="931"/>
      <c r="O213" s="931"/>
      <c r="P213" s="931"/>
      <c r="Q213" s="926" t="str">
        <f t="shared" si="5"/>
        <v>12検査結果（共通）-検査員番号3-氏名</v>
      </c>
      <c r="S213" s="947" t="s">
        <v>1290</v>
      </c>
    </row>
    <row r="214" spans="5:19" x14ac:dyDescent="0.4">
      <c r="E214" s="927">
        <f>'2_入力シート【検査結果表】 防火扉'!$BA$17</f>
        <v>0</v>
      </c>
      <c r="G214" s="930">
        <v>12</v>
      </c>
      <c r="H214" s="931" t="s">
        <v>982</v>
      </c>
      <c r="I214" s="930" t="s">
        <v>1071</v>
      </c>
      <c r="J214" s="942" t="s">
        <v>984</v>
      </c>
      <c r="K214" s="932" t="s">
        <v>894</v>
      </c>
      <c r="L214" s="932" t="s">
        <v>983</v>
      </c>
      <c r="M214" s="931"/>
      <c r="N214" s="931"/>
      <c r="O214" s="931"/>
      <c r="P214" s="931"/>
      <c r="Q214" s="926" t="str">
        <f t="shared" si="5"/>
        <v>12検査結果(防火扉）-1（1）-検査結果</v>
      </c>
      <c r="S214" s="947" t="s">
        <v>1291</v>
      </c>
    </row>
    <row r="215" spans="5:19" x14ac:dyDescent="0.4">
      <c r="E215" s="927">
        <f>'2_入力シート【検査結果表】 防火扉'!$BM$17</f>
        <v>0</v>
      </c>
      <c r="G215" s="930">
        <v>12</v>
      </c>
      <c r="H215" s="931" t="s">
        <v>982</v>
      </c>
      <c r="I215" s="930" t="s">
        <v>1071</v>
      </c>
      <c r="J215" s="942" t="s">
        <v>984</v>
      </c>
      <c r="K215" s="932" t="s">
        <v>894</v>
      </c>
      <c r="L215" s="932" t="s">
        <v>985</v>
      </c>
      <c r="M215" s="931"/>
      <c r="N215" s="931"/>
      <c r="O215" s="931"/>
      <c r="P215" s="931"/>
      <c r="Q215" s="926" t="str">
        <f t="shared" si="5"/>
        <v>12検査結果(防火扉）-1（1）-検査者番号</v>
      </c>
      <c r="S215" s="947" t="s">
        <v>1292</v>
      </c>
    </row>
    <row r="216" spans="5:19" x14ac:dyDescent="0.4">
      <c r="E216" s="927">
        <f>'2_入力シート【検査結果表】 防火扉'!$BO$17</f>
        <v>0</v>
      </c>
      <c r="G216" s="930">
        <v>12</v>
      </c>
      <c r="H216" s="931" t="s">
        <v>982</v>
      </c>
      <c r="I216" s="930" t="s">
        <v>1071</v>
      </c>
      <c r="J216" s="942" t="s">
        <v>984</v>
      </c>
      <c r="K216" s="932" t="s">
        <v>894</v>
      </c>
      <c r="L216" s="932" t="s">
        <v>986</v>
      </c>
      <c r="M216" s="931"/>
      <c r="N216" s="931"/>
      <c r="O216" s="931"/>
      <c r="P216" s="931"/>
      <c r="Q216" s="926" t="str">
        <f t="shared" si="5"/>
        <v>12検査結果(防火扉）-1（1）-指摘の具体的内容等</v>
      </c>
      <c r="S216" s="947" t="s">
        <v>1293</v>
      </c>
    </row>
    <row r="217" spans="5:19" x14ac:dyDescent="0.4">
      <c r="E217" s="927">
        <f>'2_入力シート【検査結果表】 防火扉'!$BY$17</f>
        <v>0</v>
      </c>
      <c r="G217" s="930">
        <v>12</v>
      </c>
      <c r="H217" s="931" t="s">
        <v>982</v>
      </c>
      <c r="I217" s="930" t="s">
        <v>1071</v>
      </c>
      <c r="J217" s="942" t="s">
        <v>984</v>
      </c>
      <c r="K217" s="932" t="s">
        <v>894</v>
      </c>
      <c r="L217" s="932" t="s">
        <v>988</v>
      </c>
      <c r="M217" s="931"/>
      <c r="N217" s="931"/>
      <c r="O217" s="931"/>
      <c r="P217" s="931"/>
      <c r="Q217" s="926" t="str">
        <f t="shared" si="5"/>
        <v>12検査結果(防火扉）-1（1）-改善策の具体的内容等</v>
      </c>
      <c r="S217" s="947" t="s">
        <v>1294</v>
      </c>
    </row>
    <row r="218" spans="5:19" x14ac:dyDescent="0.4">
      <c r="E218" s="927">
        <f>'2_入力シート【検査結果表】 防火扉'!$CN$17</f>
        <v>0</v>
      </c>
      <c r="G218" s="930">
        <v>12</v>
      </c>
      <c r="H218" s="931" t="s">
        <v>982</v>
      </c>
      <c r="I218" s="930" t="s">
        <v>1071</v>
      </c>
      <c r="J218" s="942" t="s">
        <v>984</v>
      </c>
      <c r="K218" s="932" t="s">
        <v>894</v>
      </c>
      <c r="L218" s="932" t="s">
        <v>978</v>
      </c>
      <c r="M218" s="932" t="s">
        <v>894</v>
      </c>
      <c r="N218" s="931" t="s">
        <v>979</v>
      </c>
      <c r="O218" s="931"/>
      <c r="P218" s="931"/>
      <c r="Q218" s="926" t="str">
        <f t="shared" si="5"/>
        <v>12検査結果(防火扉）-1（1）-改善（予定）年月-年（令和）</v>
      </c>
      <c r="S218" s="947" t="s">
        <v>1295</v>
      </c>
    </row>
    <row r="219" spans="5:19" x14ac:dyDescent="0.4">
      <c r="E219" s="927">
        <f>'2_入力シート【検査結果表】 防火扉'!$CQ$17</f>
        <v>0</v>
      </c>
      <c r="G219" s="930">
        <v>12</v>
      </c>
      <c r="H219" s="931" t="s">
        <v>982</v>
      </c>
      <c r="I219" s="930" t="s">
        <v>1071</v>
      </c>
      <c r="J219" s="942" t="s">
        <v>984</v>
      </c>
      <c r="K219" s="932" t="s">
        <v>894</v>
      </c>
      <c r="L219" s="932" t="s">
        <v>978</v>
      </c>
      <c r="M219" s="932" t="s">
        <v>894</v>
      </c>
      <c r="N219" s="931" t="s">
        <v>899</v>
      </c>
      <c r="O219" s="931"/>
      <c r="P219" s="931"/>
      <c r="Q219" s="926" t="str">
        <f t="shared" si="5"/>
        <v>12検査結果(防火扉）-1（1）-改善（予定）年月-月</v>
      </c>
      <c r="S219" s="947" t="s">
        <v>1296</v>
      </c>
    </row>
    <row r="220" spans="5:19" x14ac:dyDescent="0.4">
      <c r="E220" s="927">
        <f>'2_入力シート【検査結果表】 防火扉'!$CT$17</f>
        <v>0</v>
      </c>
      <c r="G220" s="930">
        <v>12</v>
      </c>
      <c r="H220" s="931" t="s">
        <v>982</v>
      </c>
      <c r="I220" s="930" t="s">
        <v>1071</v>
      </c>
      <c r="J220" s="942" t="s">
        <v>984</v>
      </c>
      <c r="K220" s="932" t="s">
        <v>894</v>
      </c>
      <c r="L220" s="932" t="s">
        <v>978</v>
      </c>
      <c r="M220" s="932" t="s">
        <v>894</v>
      </c>
      <c r="N220" s="931" t="s">
        <v>987</v>
      </c>
      <c r="O220" s="931"/>
      <c r="P220" s="931"/>
      <c r="Q220" s="926" t="str">
        <f t="shared" si="5"/>
        <v>12検査結果(防火扉）-1（1）-改善（予定）年月-状況</v>
      </c>
      <c r="S220" s="947" t="s">
        <v>1297</v>
      </c>
    </row>
    <row r="221" spans="5:19" x14ac:dyDescent="0.4">
      <c r="E221" s="927">
        <f>'2_入力シート【検査結果表】 防火扉'!$BA$18</f>
        <v>0</v>
      </c>
      <c r="G221" s="930">
        <v>12</v>
      </c>
      <c r="H221" s="931" t="s">
        <v>982</v>
      </c>
      <c r="I221" s="930" t="s">
        <v>1071</v>
      </c>
      <c r="J221" s="942" t="s">
        <v>693</v>
      </c>
      <c r="K221" s="932" t="s">
        <v>894</v>
      </c>
      <c r="L221" s="932" t="s">
        <v>983</v>
      </c>
      <c r="M221" s="931"/>
      <c r="N221" s="931"/>
      <c r="O221" s="931"/>
      <c r="P221" s="931"/>
      <c r="Q221" s="926" t="str">
        <f t="shared" si="5"/>
        <v>12検査結果(防火扉）-1（2）-検査結果</v>
      </c>
      <c r="S221" s="947" t="s">
        <v>1298</v>
      </c>
    </row>
    <row r="222" spans="5:19" x14ac:dyDescent="0.4">
      <c r="E222" s="927">
        <f>'2_入力シート【検査結果表】 防火扉'!$BM$18</f>
        <v>0</v>
      </c>
      <c r="G222" s="930">
        <v>12</v>
      </c>
      <c r="H222" s="931" t="s">
        <v>982</v>
      </c>
      <c r="I222" s="930" t="s">
        <v>1071</v>
      </c>
      <c r="J222" s="942" t="s">
        <v>693</v>
      </c>
      <c r="K222" s="932" t="s">
        <v>894</v>
      </c>
      <c r="L222" s="932" t="s">
        <v>985</v>
      </c>
      <c r="M222" s="931"/>
      <c r="N222" s="931"/>
      <c r="O222" s="931"/>
      <c r="P222" s="931"/>
      <c r="Q222" s="926" t="str">
        <f t="shared" si="5"/>
        <v>12検査結果(防火扉）-1（2）-検査者番号</v>
      </c>
      <c r="S222" s="947" t="s">
        <v>1299</v>
      </c>
    </row>
    <row r="223" spans="5:19" x14ac:dyDescent="0.4">
      <c r="E223" s="927">
        <f>'2_入力シート【検査結果表】 防火扉'!$BO$18</f>
        <v>0</v>
      </c>
      <c r="G223" s="930">
        <v>12</v>
      </c>
      <c r="H223" s="931" t="s">
        <v>982</v>
      </c>
      <c r="I223" s="930" t="s">
        <v>1071</v>
      </c>
      <c r="J223" s="942" t="s">
        <v>693</v>
      </c>
      <c r="K223" s="932" t="s">
        <v>894</v>
      </c>
      <c r="L223" s="932" t="s">
        <v>986</v>
      </c>
      <c r="M223" s="931"/>
      <c r="N223" s="931"/>
      <c r="O223" s="931"/>
      <c r="P223" s="931"/>
      <c r="Q223" s="926" t="str">
        <f t="shared" si="5"/>
        <v>12検査結果(防火扉）-1（2）-指摘の具体的内容等</v>
      </c>
      <c r="S223" s="947" t="s">
        <v>1300</v>
      </c>
    </row>
    <row r="224" spans="5:19" x14ac:dyDescent="0.4">
      <c r="E224" s="927">
        <f>'2_入力シート【検査結果表】 防火扉'!$BY$18</f>
        <v>0</v>
      </c>
      <c r="G224" s="930">
        <v>12</v>
      </c>
      <c r="H224" s="931" t="s">
        <v>982</v>
      </c>
      <c r="I224" s="930" t="s">
        <v>1071</v>
      </c>
      <c r="J224" s="942" t="s">
        <v>693</v>
      </c>
      <c r="K224" s="932" t="s">
        <v>894</v>
      </c>
      <c r="L224" s="932" t="s">
        <v>988</v>
      </c>
      <c r="M224" s="931"/>
      <c r="N224" s="931"/>
      <c r="O224" s="931"/>
      <c r="P224" s="931"/>
      <c r="Q224" s="926" t="str">
        <f t="shared" si="5"/>
        <v>12検査結果(防火扉）-1（2）-改善策の具体的内容等</v>
      </c>
      <c r="S224" s="947" t="s">
        <v>1301</v>
      </c>
    </row>
    <row r="225" spans="5:19" x14ac:dyDescent="0.4">
      <c r="E225" s="927">
        <f>'2_入力シート【検査結果表】 防火扉'!$CN$18</f>
        <v>0</v>
      </c>
      <c r="G225" s="930">
        <v>12</v>
      </c>
      <c r="H225" s="931" t="s">
        <v>982</v>
      </c>
      <c r="I225" s="930" t="s">
        <v>1071</v>
      </c>
      <c r="J225" s="942" t="s">
        <v>693</v>
      </c>
      <c r="K225" s="932" t="s">
        <v>894</v>
      </c>
      <c r="L225" s="932" t="s">
        <v>978</v>
      </c>
      <c r="M225" s="932" t="s">
        <v>894</v>
      </c>
      <c r="N225" s="931" t="s">
        <v>979</v>
      </c>
      <c r="O225" s="931"/>
      <c r="P225" s="931"/>
      <c r="Q225" s="926" t="str">
        <f t="shared" si="5"/>
        <v>12検査結果(防火扉）-1（2）-改善（予定）年月-年（令和）</v>
      </c>
      <c r="S225" s="947" t="s">
        <v>1302</v>
      </c>
    </row>
    <row r="226" spans="5:19" x14ac:dyDescent="0.4">
      <c r="E226" s="927">
        <f>'2_入力シート【検査結果表】 防火扉'!$CQ$18</f>
        <v>0</v>
      </c>
      <c r="G226" s="930">
        <v>12</v>
      </c>
      <c r="H226" s="931" t="s">
        <v>982</v>
      </c>
      <c r="I226" s="930" t="s">
        <v>1071</v>
      </c>
      <c r="J226" s="942" t="s">
        <v>693</v>
      </c>
      <c r="K226" s="932" t="s">
        <v>894</v>
      </c>
      <c r="L226" s="932" t="s">
        <v>978</v>
      </c>
      <c r="M226" s="932" t="s">
        <v>894</v>
      </c>
      <c r="N226" s="931" t="s">
        <v>899</v>
      </c>
      <c r="O226" s="931"/>
      <c r="P226" s="931"/>
      <c r="Q226" s="926" t="str">
        <f t="shared" si="5"/>
        <v>12検査結果(防火扉）-1（2）-改善（予定）年月-月</v>
      </c>
      <c r="S226" s="947" t="s">
        <v>1303</v>
      </c>
    </row>
    <row r="227" spans="5:19" x14ac:dyDescent="0.4">
      <c r="E227" s="927">
        <f>'2_入力シート【検査結果表】 防火扉'!$CT$18</f>
        <v>0</v>
      </c>
      <c r="G227" s="930">
        <v>12</v>
      </c>
      <c r="H227" s="931" t="s">
        <v>982</v>
      </c>
      <c r="I227" s="930" t="s">
        <v>1071</v>
      </c>
      <c r="J227" s="942" t="s">
        <v>693</v>
      </c>
      <c r="K227" s="932" t="s">
        <v>894</v>
      </c>
      <c r="L227" s="932" t="s">
        <v>978</v>
      </c>
      <c r="M227" s="932" t="s">
        <v>894</v>
      </c>
      <c r="N227" s="931" t="s">
        <v>987</v>
      </c>
      <c r="O227" s="931"/>
      <c r="P227" s="931"/>
      <c r="Q227" s="926" t="str">
        <f t="shared" si="5"/>
        <v>12検査結果(防火扉）-1（2）-改善（予定）年月-状況</v>
      </c>
      <c r="S227" s="947" t="s">
        <v>1304</v>
      </c>
    </row>
    <row r="228" spans="5:19" x14ac:dyDescent="0.4">
      <c r="E228" s="927">
        <f>'2_入力シート【検査結果表】 防火扉'!$BA$19</f>
        <v>0</v>
      </c>
      <c r="G228" s="930">
        <v>12</v>
      </c>
      <c r="H228" s="931" t="s">
        <v>982</v>
      </c>
      <c r="I228" s="930" t="s">
        <v>1071</v>
      </c>
      <c r="J228" s="942" t="s">
        <v>694</v>
      </c>
      <c r="K228" s="932" t="s">
        <v>894</v>
      </c>
      <c r="L228" s="932" t="s">
        <v>983</v>
      </c>
      <c r="M228" s="931"/>
      <c r="N228" s="931"/>
      <c r="O228" s="931"/>
      <c r="P228" s="931"/>
      <c r="Q228" s="926" t="str">
        <f t="shared" si="5"/>
        <v>12検査結果(防火扉）-1（3）-検査結果</v>
      </c>
      <c r="S228" s="947" t="s">
        <v>1305</v>
      </c>
    </row>
    <row r="229" spans="5:19" x14ac:dyDescent="0.4">
      <c r="E229" s="927">
        <f>'2_入力シート【検査結果表】 防火扉'!$BM$19</f>
        <v>0</v>
      </c>
      <c r="G229" s="930">
        <v>12</v>
      </c>
      <c r="H229" s="931" t="s">
        <v>982</v>
      </c>
      <c r="I229" s="930" t="s">
        <v>1071</v>
      </c>
      <c r="J229" s="942" t="s">
        <v>694</v>
      </c>
      <c r="K229" s="932" t="s">
        <v>894</v>
      </c>
      <c r="L229" s="932" t="s">
        <v>985</v>
      </c>
      <c r="M229" s="931"/>
      <c r="N229" s="931"/>
      <c r="O229" s="931"/>
      <c r="P229" s="931"/>
      <c r="Q229" s="926" t="str">
        <f t="shared" si="5"/>
        <v>12検査結果(防火扉）-1（3）-検査者番号</v>
      </c>
      <c r="S229" s="947" t="s">
        <v>1306</v>
      </c>
    </row>
    <row r="230" spans="5:19" x14ac:dyDescent="0.4">
      <c r="E230" s="927">
        <f>'2_入力シート【検査結果表】 防火扉'!$BO$19</f>
        <v>0</v>
      </c>
      <c r="G230" s="930">
        <v>12</v>
      </c>
      <c r="H230" s="931" t="s">
        <v>982</v>
      </c>
      <c r="I230" s="930" t="s">
        <v>1071</v>
      </c>
      <c r="J230" s="942" t="s">
        <v>694</v>
      </c>
      <c r="K230" s="932" t="s">
        <v>894</v>
      </c>
      <c r="L230" s="932" t="s">
        <v>986</v>
      </c>
      <c r="M230" s="931"/>
      <c r="N230" s="931"/>
      <c r="O230" s="931"/>
      <c r="P230" s="931"/>
      <c r="Q230" s="926" t="str">
        <f t="shared" si="5"/>
        <v>12検査結果(防火扉）-1（3）-指摘の具体的内容等</v>
      </c>
      <c r="S230" s="947" t="s">
        <v>1307</v>
      </c>
    </row>
    <row r="231" spans="5:19" x14ac:dyDescent="0.4">
      <c r="E231" s="927">
        <f>'2_入力シート【検査結果表】 防火扉'!$BY$19</f>
        <v>0</v>
      </c>
      <c r="G231" s="930">
        <v>12</v>
      </c>
      <c r="H231" s="931" t="s">
        <v>982</v>
      </c>
      <c r="I231" s="930" t="s">
        <v>1071</v>
      </c>
      <c r="J231" s="942" t="s">
        <v>694</v>
      </c>
      <c r="K231" s="932" t="s">
        <v>894</v>
      </c>
      <c r="L231" s="932" t="s">
        <v>988</v>
      </c>
      <c r="M231" s="931"/>
      <c r="N231" s="931"/>
      <c r="O231" s="931"/>
      <c r="P231" s="931"/>
      <c r="Q231" s="926" t="str">
        <f t="shared" si="5"/>
        <v>12検査結果(防火扉）-1（3）-改善策の具体的内容等</v>
      </c>
      <c r="S231" s="947" t="s">
        <v>1308</v>
      </c>
    </row>
    <row r="232" spans="5:19" x14ac:dyDescent="0.4">
      <c r="E232" s="927">
        <f>'2_入力シート【検査結果表】 防火扉'!$CN$19</f>
        <v>0</v>
      </c>
      <c r="G232" s="930">
        <v>12</v>
      </c>
      <c r="H232" s="931" t="s">
        <v>982</v>
      </c>
      <c r="I232" s="930" t="s">
        <v>1071</v>
      </c>
      <c r="J232" s="942" t="s">
        <v>694</v>
      </c>
      <c r="K232" s="932" t="s">
        <v>894</v>
      </c>
      <c r="L232" s="932" t="s">
        <v>978</v>
      </c>
      <c r="M232" s="932" t="s">
        <v>894</v>
      </c>
      <c r="N232" s="931" t="s">
        <v>979</v>
      </c>
      <c r="O232" s="931"/>
      <c r="P232" s="931"/>
      <c r="Q232" s="926" t="str">
        <f t="shared" si="5"/>
        <v>12検査結果(防火扉）-1（3）-改善（予定）年月-年（令和）</v>
      </c>
      <c r="S232" s="947" t="s">
        <v>1309</v>
      </c>
    </row>
    <row r="233" spans="5:19" x14ac:dyDescent="0.4">
      <c r="E233" s="927">
        <f>'2_入力シート【検査結果表】 防火扉'!$CQ$19</f>
        <v>0</v>
      </c>
      <c r="G233" s="930">
        <v>12</v>
      </c>
      <c r="H233" s="931" t="s">
        <v>982</v>
      </c>
      <c r="I233" s="930" t="s">
        <v>1071</v>
      </c>
      <c r="J233" s="942" t="s">
        <v>694</v>
      </c>
      <c r="K233" s="932" t="s">
        <v>894</v>
      </c>
      <c r="L233" s="932" t="s">
        <v>978</v>
      </c>
      <c r="M233" s="932" t="s">
        <v>894</v>
      </c>
      <c r="N233" s="931" t="s">
        <v>899</v>
      </c>
      <c r="O233" s="931"/>
      <c r="P233" s="931"/>
      <c r="Q233" s="926" t="str">
        <f t="shared" si="5"/>
        <v>12検査結果(防火扉）-1（3）-改善（予定）年月-月</v>
      </c>
      <c r="S233" s="947" t="s">
        <v>1310</v>
      </c>
    </row>
    <row r="234" spans="5:19" x14ac:dyDescent="0.4">
      <c r="E234" s="927">
        <f>'2_入力シート【検査結果表】 防火扉'!$CT$19</f>
        <v>0</v>
      </c>
      <c r="G234" s="930">
        <v>12</v>
      </c>
      <c r="H234" s="931" t="s">
        <v>982</v>
      </c>
      <c r="I234" s="930" t="s">
        <v>1071</v>
      </c>
      <c r="J234" s="942" t="s">
        <v>694</v>
      </c>
      <c r="K234" s="932" t="s">
        <v>894</v>
      </c>
      <c r="L234" s="932" t="s">
        <v>978</v>
      </c>
      <c r="M234" s="932" t="s">
        <v>894</v>
      </c>
      <c r="N234" s="931" t="s">
        <v>987</v>
      </c>
      <c r="O234" s="931"/>
      <c r="P234" s="931"/>
      <c r="Q234" s="926" t="str">
        <f t="shared" si="5"/>
        <v>12検査結果(防火扉）-1（3）-改善（予定）年月-状況</v>
      </c>
      <c r="S234" s="947" t="s">
        <v>1311</v>
      </c>
    </row>
    <row r="235" spans="5:19" x14ac:dyDescent="0.4">
      <c r="E235" s="927">
        <f>'2_入力シート【検査結果表】 防火扉'!$BA$20</f>
        <v>0</v>
      </c>
      <c r="G235" s="930">
        <v>12</v>
      </c>
      <c r="H235" s="931" t="s">
        <v>982</v>
      </c>
      <c r="I235" s="930" t="s">
        <v>1071</v>
      </c>
      <c r="J235" s="942" t="s">
        <v>695</v>
      </c>
      <c r="K235" s="932" t="s">
        <v>894</v>
      </c>
      <c r="L235" s="932" t="s">
        <v>983</v>
      </c>
      <c r="M235" s="931"/>
      <c r="N235" s="931"/>
      <c r="O235" s="931"/>
      <c r="P235" s="931"/>
      <c r="Q235" s="926" t="str">
        <f t="shared" si="5"/>
        <v>12検査結果(防火扉）-1（4）-検査結果</v>
      </c>
      <c r="S235" s="947" t="s">
        <v>1312</v>
      </c>
    </row>
    <row r="236" spans="5:19" x14ac:dyDescent="0.4">
      <c r="E236" s="1033">
        <f>'2_入力シート【検査結果表】 防火扉'!$BM$20</f>
        <v>0</v>
      </c>
      <c r="G236" s="930">
        <v>12</v>
      </c>
      <c r="H236" s="931" t="s">
        <v>982</v>
      </c>
      <c r="I236" s="930" t="s">
        <v>1071</v>
      </c>
      <c r="J236" s="942" t="s">
        <v>695</v>
      </c>
      <c r="K236" s="932" t="s">
        <v>894</v>
      </c>
      <c r="L236" s="932" t="s">
        <v>985</v>
      </c>
      <c r="M236" s="931"/>
      <c r="N236" s="931"/>
      <c r="O236" s="931"/>
      <c r="P236" s="931"/>
      <c r="Q236" s="926" t="str">
        <f t="shared" si="5"/>
        <v>12検査結果(防火扉）-1（4）-検査者番号</v>
      </c>
      <c r="S236" s="947" t="s">
        <v>1313</v>
      </c>
    </row>
    <row r="237" spans="5:19" x14ac:dyDescent="0.4">
      <c r="E237" s="1033">
        <f>'2_入力シート【検査結果表】 防火扉'!$BO$20</f>
        <v>0</v>
      </c>
      <c r="G237" s="930">
        <v>12</v>
      </c>
      <c r="H237" s="931" t="s">
        <v>982</v>
      </c>
      <c r="I237" s="930" t="s">
        <v>1071</v>
      </c>
      <c r="J237" s="942" t="s">
        <v>695</v>
      </c>
      <c r="K237" s="932" t="s">
        <v>894</v>
      </c>
      <c r="L237" s="932" t="s">
        <v>986</v>
      </c>
      <c r="M237" s="931"/>
      <c r="N237" s="931"/>
      <c r="O237" s="931"/>
      <c r="P237" s="931"/>
      <c r="Q237" s="926" t="str">
        <f t="shared" si="5"/>
        <v>12検査結果(防火扉）-1（4）-指摘の具体的内容等</v>
      </c>
      <c r="S237" s="947" t="s">
        <v>1314</v>
      </c>
    </row>
    <row r="238" spans="5:19" x14ac:dyDescent="0.4">
      <c r="E238" s="1033">
        <f>'2_入力シート【検査結果表】 防火扉'!$BY$20</f>
        <v>0</v>
      </c>
      <c r="G238" s="930">
        <v>12</v>
      </c>
      <c r="H238" s="931" t="s">
        <v>982</v>
      </c>
      <c r="I238" s="930" t="s">
        <v>1071</v>
      </c>
      <c r="J238" s="942" t="s">
        <v>695</v>
      </c>
      <c r="K238" s="932" t="s">
        <v>894</v>
      </c>
      <c r="L238" s="932" t="s">
        <v>988</v>
      </c>
      <c r="M238" s="931"/>
      <c r="N238" s="931"/>
      <c r="O238" s="931"/>
      <c r="P238" s="931"/>
      <c r="Q238" s="926" t="str">
        <f t="shared" si="5"/>
        <v>12検査結果(防火扉）-1（4）-改善策の具体的内容等</v>
      </c>
      <c r="S238" s="947" t="s">
        <v>1315</v>
      </c>
    </row>
    <row r="239" spans="5:19" x14ac:dyDescent="0.4">
      <c r="E239" s="927">
        <f>'2_入力シート【検査結果表】 防火扉'!$CN$20</f>
        <v>0</v>
      </c>
      <c r="G239" s="930">
        <v>12</v>
      </c>
      <c r="H239" s="931" t="s">
        <v>982</v>
      </c>
      <c r="I239" s="930" t="s">
        <v>1071</v>
      </c>
      <c r="J239" s="942" t="s">
        <v>695</v>
      </c>
      <c r="K239" s="932" t="s">
        <v>894</v>
      </c>
      <c r="L239" s="932" t="s">
        <v>978</v>
      </c>
      <c r="M239" s="932" t="s">
        <v>894</v>
      </c>
      <c r="N239" s="931" t="s">
        <v>979</v>
      </c>
      <c r="O239" s="931"/>
      <c r="P239" s="931"/>
      <c r="Q239" s="926" t="str">
        <f t="shared" si="5"/>
        <v>12検査結果(防火扉）-1（4）-改善（予定）年月-年（令和）</v>
      </c>
      <c r="S239" s="947" t="s">
        <v>1316</v>
      </c>
    </row>
    <row r="240" spans="5:19" x14ac:dyDescent="0.4">
      <c r="E240" s="927">
        <f>'2_入力シート【検査結果表】 防火扉'!$CQ$20</f>
        <v>0</v>
      </c>
      <c r="G240" s="930">
        <v>12</v>
      </c>
      <c r="H240" s="931" t="s">
        <v>982</v>
      </c>
      <c r="I240" s="930" t="s">
        <v>1071</v>
      </c>
      <c r="J240" s="942" t="s">
        <v>695</v>
      </c>
      <c r="K240" s="932" t="s">
        <v>894</v>
      </c>
      <c r="L240" s="932" t="s">
        <v>978</v>
      </c>
      <c r="M240" s="932" t="s">
        <v>894</v>
      </c>
      <c r="N240" s="931" t="s">
        <v>899</v>
      </c>
      <c r="O240" s="931"/>
      <c r="P240" s="931"/>
      <c r="Q240" s="926" t="str">
        <f t="shared" si="5"/>
        <v>12検査結果(防火扉）-1（4）-改善（予定）年月-月</v>
      </c>
      <c r="S240" s="947" t="s">
        <v>1317</v>
      </c>
    </row>
    <row r="241" spans="5:19" x14ac:dyDescent="0.4">
      <c r="E241" s="927">
        <f>'2_入力シート【検査結果表】 防火扉'!$CT$20</f>
        <v>0</v>
      </c>
      <c r="G241" s="930">
        <v>12</v>
      </c>
      <c r="H241" s="931" t="s">
        <v>982</v>
      </c>
      <c r="I241" s="930" t="s">
        <v>1071</v>
      </c>
      <c r="J241" s="942" t="s">
        <v>695</v>
      </c>
      <c r="K241" s="932" t="s">
        <v>894</v>
      </c>
      <c r="L241" s="932" t="s">
        <v>978</v>
      </c>
      <c r="M241" s="932" t="s">
        <v>894</v>
      </c>
      <c r="N241" s="931" t="s">
        <v>987</v>
      </c>
      <c r="O241" s="931"/>
      <c r="P241" s="931"/>
      <c r="Q241" s="926" t="str">
        <f t="shared" si="5"/>
        <v>12検査結果(防火扉）-1（4）-改善（予定）年月-状況</v>
      </c>
      <c r="S241" s="947" t="s">
        <v>1318</v>
      </c>
    </row>
    <row r="242" spans="5:19" x14ac:dyDescent="0.4">
      <c r="E242" s="927">
        <f>'2_入力シート【検査結果表】 防火扉'!$BA$21</f>
        <v>0</v>
      </c>
      <c r="G242" s="930">
        <v>12</v>
      </c>
      <c r="H242" s="931" t="s">
        <v>982</v>
      </c>
      <c r="I242" s="930" t="s">
        <v>1071</v>
      </c>
      <c r="J242" s="942" t="s">
        <v>696</v>
      </c>
      <c r="K242" s="932" t="s">
        <v>894</v>
      </c>
      <c r="L242" s="932" t="s">
        <v>983</v>
      </c>
      <c r="M242" s="931"/>
      <c r="N242" s="931"/>
      <c r="O242" s="931"/>
      <c r="P242" s="931"/>
      <c r="Q242" s="926" t="str">
        <f t="shared" si="5"/>
        <v>12検査結果(防火扉）-1（5）-検査結果</v>
      </c>
      <c r="S242" s="947" t="s">
        <v>1319</v>
      </c>
    </row>
    <row r="243" spans="5:19" x14ac:dyDescent="0.4">
      <c r="E243" s="927">
        <f>'2_入力シート【検査結果表】 防火扉'!$BM$21</f>
        <v>0</v>
      </c>
      <c r="G243" s="930">
        <v>12</v>
      </c>
      <c r="H243" s="931" t="s">
        <v>982</v>
      </c>
      <c r="I243" s="930" t="s">
        <v>1071</v>
      </c>
      <c r="J243" s="942" t="s">
        <v>696</v>
      </c>
      <c r="K243" s="932" t="s">
        <v>894</v>
      </c>
      <c r="L243" s="932" t="s">
        <v>985</v>
      </c>
      <c r="M243" s="931"/>
      <c r="N243" s="931"/>
      <c r="O243" s="931"/>
      <c r="P243" s="931"/>
      <c r="Q243" s="926" t="str">
        <f t="shared" si="5"/>
        <v>12検査結果(防火扉）-1（5）-検査者番号</v>
      </c>
      <c r="S243" s="947" t="s">
        <v>1320</v>
      </c>
    </row>
    <row r="244" spans="5:19" x14ac:dyDescent="0.4">
      <c r="E244" s="927">
        <f>'2_入力シート【検査結果表】 防火扉'!$BO$21</f>
        <v>0</v>
      </c>
      <c r="G244" s="930">
        <v>12</v>
      </c>
      <c r="H244" s="931" t="s">
        <v>982</v>
      </c>
      <c r="I244" s="930" t="s">
        <v>1071</v>
      </c>
      <c r="J244" s="942" t="s">
        <v>696</v>
      </c>
      <c r="K244" s="932" t="s">
        <v>894</v>
      </c>
      <c r="L244" s="932" t="s">
        <v>986</v>
      </c>
      <c r="M244" s="931"/>
      <c r="N244" s="931"/>
      <c r="O244" s="931"/>
      <c r="P244" s="931"/>
      <c r="Q244" s="926" t="str">
        <f t="shared" si="5"/>
        <v>12検査結果(防火扉）-1（5）-指摘の具体的内容等</v>
      </c>
      <c r="S244" s="947" t="s">
        <v>1321</v>
      </c>
    </row>
    <row r="245" spans="5:19" x14ac:dyDescent="0.4">
      <c r="E245" s="927">
        <f>'2_入力シート【検査結果表】 防火扉'!$BY$21</f>
        <v>0</v>
      </c>
      <c r="G245" s="930">
        <v>12</v>
      </c>
      <c r="H245" s="931" t="s">
        <v>982</v>
      </c>
      <c r="I245" s="930" t="s">
        <v>1071</v>
      </c>
      <c r="J245" s="942" t="s">
        <v>696</v>
      </c>
      <c r="K245" s="932" t="s">
        <v>894</v>
      </c>
      <c r="L245" s="932" t="s">
        <v>988</v>
      </c>
      <c r="M245" s="931"/>
      <c r="N245" s="931"/>
      <c r="O245" s="931"/>
      <c r="P245" s="931"/>
      <c r="Q245" s="926" t="str">
        <f t="shared" si="5"/>
        <v>12検査結果(防火扉）-1（5）-改善策の具体的内容等</v>
      </c>
      <c r="S245" s="947" t="s">
        <v>1322</v>
      </c>
    </row>
    <row r="246" spans="5:19" x14ac:dyDescent="0.4">
      <c r="E246" s="927">
        <f>'2_入力シート【検査結果表】 防火扉'!$CN$21</f>
        <v>0</v>
      </c>
      <c r="G246" s="930">
        <v>12</v>
      </c>
      <c r="H246" s="931" t="s">
        <v>982</v>
      </c>
      <c r="I246" s="930" t="s">
        <v>1071</v>
      </c>
      <c r="J246" s="942" t="s">
        <v>696</v>
      </c>
      <c r="K246" s="932" t="s">
        <v>894</v>
      </c>
      <c r="L246" s="932" t="s">
        <v>978</v>
      </c>
      <c r="M246" s="932" t="s">
        <v>894</v>
      </c>
      <c r="N246" s="931" t="s">
        <v>979</v>
      </c>
      <c r="O246" s="931"/>
      <c r="P246" s="931"/>
      <c r="Q246" s="926" t="str">
        <f t="shared" si="5"/>
        <v>12検査結果(防火扉）-1（5）-改善（予定）年月-年（令和）</v>
      </c>
      <c r="S246" s="947" t="s">
        <v>1323</v>
      </c>
    </row>
    <row r="247" spans="5:19" x14ac:dyDescent="0.4">
      <c r="E247" s="927">
        <f>'2_入力シート【検査結果表】 防火扉'!$CQ$21</f>
        <v>0</v>
      </c>
      <c r="G247" s="930">
        <v>12</v>
      </c>
      <c r="H247" s="931" t="s">
        <v>982</v>
      </c>
      <c r="I247" s="930" t="s">
        <v>1071</v>
      </c>
      <c r="J247" s="942" t="s">
        <v>696</v>
      </c>
      <c r="K247" s="932" t="s">
        <v>894</v>
      </c>
      <c r="L247" s="932" t="s">
        <v>978</v>
      </c>
      <c r="M247" s="932" t="s">
        <v>894</v>
      </c>
      <c r="N247" s="931" t="s">
        <v>899</v>
      </c>
      <c r="O247" s="931"/>
      <c r="P247" s="931"/>
      <c r="Q247" s="926" t="str">
        <f t="shared" si="5"/>
        <v>12検査結果(防火扉）-1（5）-改善（予定）年月-月</v>
      </c>
      <c r="S247" s="947" t="s">
        <v>1324</v>
      </c>
    </row>
    <row r="248" spans="5:19" x14ac:dyDescent="0.4">
      <c r="E248" s="927">
        <f>'2_入力シート【検査結果表】 防火扉'!$CT$21</f>
        <v>0</v>
      </c>
      <c r="G248" s="930">
        <v>12</v>
      </c>
      <c r="H248" s="931" t="s">
        <v>982</v>
      </c>
      <c r="I248" s="930" t="s">
        <v>1071</v>
      </c>
      <c r="J248" s="942" t="s">
        <v>696</v>
      </c>
      <c r="K248" s="932" t="s">
        <v>894</v>
      </c>
      <c r="L248" s="932" t="s">
        <v>978</v>
      </c>
      <c r="M248" s="932" t="s">
        <v>894</v>
      </c>
      <c r="N248" s="931" t="s">
        <v>987</v>
      </c>
      <c r="O248" s="931"/>
      <c r="P248" s="931"/>
      <c r="Q248" s="926" t="str">
        <f t="shared" si="5"/>
        <v>12検査結果(防火扉）-1（5）-改善（予定）年月-状況</v>
      </c>
      <c r="S248" s="947" t="s">
        <v>1325</v>
      </c>
    </row>
    <row r="249" spans="5:19" x14ac:dyDescent="0.4">
      <c r="E249" s="927">
        <f>'2_入力シート【検査結果表】 防火扉'!$BA$22</f>
        <v>0</v>
      </c>
      <c r="G249" s="930">
        <v>12</v>
      </c>
      <c r="H249" s="931" t="s">
        <v>982</v>
      </c>
      <c r="I249" s="930" t="s">
        <v>1071</v>
      </c>
      <c r="J249" s="942" t="s">
        <v>697</v>
      </c>
      <c r="K249" s="932" t="s">
        <v>894</v>
      </c>
      <c r="L249" s="932" t="s">
        <v>983</v>
      </c>
      <c r="M249" s="931"/>
      <c r="N249" s="931"/>
      <c r="O249" s="931"/>
      <c r="P249" s="931"/>
      <c r="Q249" s="926" t="str">
        <f t="shared" si="5"/>
        <v>12検査結果(防火扉）-1（6）-検査結果</v>
      </c>
      <c r="S249" s="947" t="s">
        <v>1326</v>
      </c>
    </row>
    <row r="250" spans="5:19" x14ac:dyDescent="0.4">
      <c r="E250" s="927">
        <f>'2_入力シート【検査結果表】 防火扉'!$BM$22</f>
        <v>0</v>
      </c>
      <c r="G250" s="930">
        <v>12</v>
      </c>
      <c r="H250" s="931" t="s">
        <v>982</v>
      </c>
      <c r="I250" s="930" t="s">
        <v>1071</v>
      </c>
      <c r="J250" s="942" t="s">
        <v>697</v>
      </c>
      <c r="K250" s="932" t="s">
        <v>894</v>
      </c>
      <c r="L250" s="932" t="s">
        <v>985</v>
      </c>
      <c r="M250" s="931"/>
      <c r="N250" s="931"/>
      <c r="O250" s="931"/>
      <c r="P250" s="931"/>
      <c r="Q250" s="926" t="str">
        <f t="shared" si="5"/>
        <v>12検査結果(防火扉）-1（6）-検査者番号</v>
      </c>
      <c r="S250" s="947" t="s">
        <v>1327</v>
      </c>
    </row>
    <row r="251" spans="5:19" x14ac:dyDescent="0.4">
      <c r="E251" s="927">
        <f>'2_入力シート【検査結果表】 防火扉'!$BO$22</f>
        <v>0</v>
      </c>
      <c r="G251" s="930">
        <v>12</v>
      </c>
      <c r="H251" s="931" t="s">
        <v>982</v>
      </c>
      <c r="I251" s="930" t="s">
        <v>1071</v>
      </c>
      <c r="J251" s="942" t="s">
        <v>697</v>
      </c>
      <c r="K251" s="932" t="s">
        <v>894</v>
      </c>
      <c r="L251" s="932" t="s">
        <v>986</v>
      </c>
      <c r="M251" s="931"/>
      <c r="N251" s="931"/>
      <c r="O251" s="931"/>
      <c r="P251" s="931"/>
      <c r="Q251" s="926" t="str">
        <f t="shared" si="5"/>
        <v>12検査結果(防火扉）-1（6）-指摘の具体的内容等</v>
      </c>
      <c r="S251" s="947" t="s">
        <v>1328</v>
      </c>
    </row>
    <row r="252" spans="5:19" x14ac:dyDescent="0.4">
      <c r="E252" s="927">
        <f>'2_入力シート【検査結果表】 防火扉'!$BY$22</f>
        <v>0</v>
      </c>
      <c r="G252" s="930">
        <v>12</v>
      </c>
      <c r="H252" s="931" t="s">
        <v>982</v>
      </c>
      <c r="I252" s="930" t="s">
        <v>1071</v>
      </c>
      <c r="J252" s="942" t="s">
        <v>697</v>
      </c>
      <c r="K252" s="932" t="s">
        <v>894</v>
      </c>
      <c r="L252" s="932" t="s">
        <v>988</v>
      </c>
      <c r="M252" s="931"/>
      <c r="N252" s="931"/>
      <c r="O252" s="931"/>
      <c r="P252" s="931"/>
      <c r="Q252" s="926" t="str">
        <f t="shared" si="5"/>
        <v>12検査結果(防火扉）-1（6）-改善策の具体的内容等</v>
      </c>
      <c r="S252" s="947" t="s">
        <v>1329</v>
      </c>
    </row>
    <row r="253" spans="5:19" x14ac:dyDescent="0.4">
      <c r="E253" s="927">
        <f>'2_入力シート【検査結果表】 防火扉'!$CN$22</f>
        <v>0</v>
      </c>
      <c r="G253" s="930">
        <v>12</v>
      </c>
      <c r="H253" s="931" t="s">
        <v>982</v>
      </c>
      <c r="I253" s="930" t="s">
        <v>1071</v>
      </c>
      <c r="J253" s="942" t="s">
        <v>697</v>
      </c>
      <c r="K253" s="932" t="s">
        <v>894</v>
      </c>
      <c r="L253" s="932" t="s">
        <v>978</v>
      </c>
      <c r="M253" s="932" t="s">
        <v>894</v>
      </c>
      <c r="N253" s="931" t="s">
        <v>979</v>
      </c>
      <c r="O253" s="931"/>
      <c r="P253" s="931"/>
      <c r="Q253" s="926" t="str">
        <f t="shared" si="5"/>
        <v>12検査結果(防火扉）-1（6）-改善（予定）年月-年（令和）</v>
      </c>
      <c r="S253" s="947" t="s">
        <v>1330</v>
      </c>
    </row>
    <row r="254" spans="5:19" x14ac:dyDescent="0.4">
      <c r="E254" s="927">
        <f>'2_入力シート【検査結果表】 防火扉'!$CQ$22</f>
        <v>0</v>
      </c>
      <c r="G254" s="930">
        <v>12</v>
      </c>
      <c r="H254" s="931" t="s">
        <v>982</v>
      </c>
      <c r="I254" s="930" t="s">
        <v>1071</v>
      </c>
      <c r="J254" s="942" t="s">
        <v>697</v>
      </c>
      <c r="K254" s="932" t="s">
        <v>894</v>
      </c>
      <c r="L254" s="932" t="s">
        <v>978</v>
      </c>
      <c r="M254" s="932" t="s">
        <v>894</v>
      </c>
      <c r="N254" s="931" t="s">
        <v>899</v>
      </c>
      <c r="O254" s="931"/>
      <c r="P254" s="931"/>
      <c r="Q254" s="926" t="str">
        <f t="shared" si="5"/>
        <v>12検査結果(防火扉）-1（6）-改善（予定）年月-月</v>
      </c>
      <c r="S254" s="947" t="s">
        <v>1331</v>
      </c>
    </row>
    <row r="255" spans="5:19" x14ac:dyDescent="0.4">
      <c r="E255" s="927">
        <f>'2_入力シート【検査結果表】 防火扉'!$CT$22</f>
        <v>0</v>
      </c>
      <c r="G255" s="930">
        <v>12</v>
      </c>
      <c r="H255" s="931" t="s">
        <v>982</v>
      </c>
      <c r="I255" s="930" t="s">
        <v>1071</v>
      </c>
      <c r="J255" s="942" t="s">
        <v>697</v>
      </c>
      <c r="K255" s="932" t="s">
        <v>894</v>
      </c>
      <c r="L255" s="932" t="s">
        <v>978</v>
      </c>
      <c r="M255" s="932" t="s">
        <v>894</v>
      </c>
      <c r="N255" s="931" t="s">
        <v>987</v>
      </c>
      <c r="O255" s="931"/>
      <c r="P255" s="931"/>
      <c r="Q255" s="926" t="str">
        <f t="shared" si="5"/>
        <v>12検査結果(防火扉）-1（6）-改善（予定）年月-状況</v>
      </c>
      <c r="S255" s="947" t="s">
        <v>1332</v>
      </c>
    </row>
    <row r="256" spans="5:19" x14ac:dyDescent="0.4">
      <c r="E256" s="927">
        <f>'2_入力シート【検査結果表】 防火扉'!$BA$23</f>
        <v>0</v>
      </c>
      <c r="G256" s="930">
        <v>12</v>
      </c>
      <c r="H256" s="931" t="s">
        <v>982</v>
      </c>
      <c r="I256" s="930" t="s">
        <v>1071</v>
      </c>
      <c r="J256" s="942" t="s">
        <v>698</v>
      </c>
      <c r="K256" s="932" t="s">
        <v>894</v>
      </c>
      <c r="L256" s="932" t="s">
        <v>983</v>
      </c>
      <c r="M256" s="931"/>
      <c r="N256" s="931"/>
      <c r="O256" s="931"/>
      <c r="P256" s="931"/>
      <c r="Q256" s="926" t="str">
        <f t="shared" si="5"/>
        <v>12検査結果(防火扉）-1（7）-検査結果</v>
      </c>
      <c r="S256" s="947" t="s">
        <v>1333</v>
      </c>
    </row>
    <row r="257" spans="5:19" x14ac:dyDescent="0.4">
      <c r="E257" s="927">
        <f>'2_入力シート【検査結果表】 防火扉'!$BM$23</f>
        <v>0</v>
      </c>
      <c r="G257" s="930">
        <v>12</v>
      </c>
      <c r="H257" s="931" t="s">
        <v>982</v>
      </c>
      <c r="I257" s="930" t="s">
        <v>1071</v>
      </c>
      <c r="J257" s="942" t="s">
        <v>698</v>
      </c>
      <c r="K257" s="932" t="s">
        <v>894</v>
      </c>
      <c r="L257" s="932" t="s">
        <v>985</v>
      </c>
      <c r="M257" s="931"/>
      <c r="N257" s="931"/>
      <c r="O257" s="931"/>
      <c r="P257" s="931"/>
      <c r="Q257" s="926" t="str">
        <f t="shared" si="5"/>
        <v>12検査結果(防火扉）-1（7）-検査者番号</v>
      </c>
      <c r="S257" s="947" t="s">
        <v>1334</v>
      </c>
    </row>
    <row r="258" spans="5:19" x14ac:dyDescent="0.4">
      <c r="E258" s="927">
        <f>'2_入力シート【検査結果表】 防火扉'!$BO$23</f>
        <v>0</v>
      </c>
      <c r="G258" s="930">
        <v>12</v>
      </c>
      <c r="H258" s="931" t="s">
        <v>982</v>
      </c>
      <c r="I258" s="930" t="s">
        <v>1071</v>
      </c>
      <c r="J258" s="942" t="s">
        <v>698</v>
      </c>
      <c r="K258" s="932" t="s">
        <v>894</v>
      </c>
      <c r="L258" s="932" t="s">
        <v>986</v>
      </c>
      <c r="M258" s="931"/>
      <c r="N258" s="931"/>
      <c r="O258" s="931"/>
      <c r="P258" s="931"/>
      <c r="Q258" s="926" t="str">
        <f t="shared" si="5"/>
        <v>12検査結果(防火扉）-1（7）-指摘の具体的内容等</v>
      </c>
      <c r="S258" s="947" t="s">
        <v>1335</v>
      </c>
    </row>
    <row r="259" spans="5:19" x14ac:dyDescent="0.4">
      <c r="E259" s="927">
        <f>'2_入力シート【検査結果表】 防火扉'!$BY$23</f>
        <v>0</v>
      </c>
      <c r="G259" s="930">
        <v>12</v>
      </c>
      <c r="H259" s="931" t="s">
        <v>982</v>
      </c>
      <c r="I259" s="930" t="s">
        <v>1071</v>
      </c>
      <c r="J259" s="942" t="s">
        <v>698</v>
      </c>
      <c r="K259" s="932" t="s">
        <v>894</v>
      </c>
      <c r="L259" s="932" t="s">
        <v>988</v>
      </c>
      <c r="M259" s="931"/>
      <c r="N259" s="931"/>
      <c r="O259" s="931"/>
      <c r="P259" s="931"/>
      <c r="Q259" s="926" t="str">
        <f t="shared" si="5"/>
        <v>12検査結果(防火扉）-1（7）-改善策の具体的内容等</v>
      </c>
      <c r="S259" s="947" t="s">
        <v>1336</v>
      </c>
    </row>
    <row r="260" spans="5:19" x14ac:dyDescent="0.4">
      <c r="E260" s="927">
        <f>'2_入力シート【検査結果表】 防火扉'!$CN$23</f>
        <v>0</v>
      </c>
      <c r="G260" s="930">
        <v>12</v>
      </c>
      <c r="H260" s="931" t="s">
        <v>982</v>
      </c>
      <c r="I260" s="930" t="s">
        <v>1071</v>
      </c>
      <c r="J260" s="942" t="s">
        <v>698</v>
      </c>
      <c r="K260" s="932" t="s">
        <v>894</v>
      </c>
      <c r="L260" s="932" t="s">
        <v>978</v>
      </c>
      <c r="M260" s="932" t="s">
        <v>894</v>
      </c>
      <c r="N260" s="931" t="s">
        <v>979</v>
      </c>
      <c r="O260" s="931"/>
      <c r="P260" s="931"/>
      <c r="Q260" s="926" t="str">
        <f t="shared" si="5"/>
        <v>12検査結果(防火扉）-1（7）-改善（予定）年月-年（令和）</v>
      </c>
      <c r="S260" s="947" t="s">
        <v>1337</v>
      </c>
    </row>
    <row r="261" spans="5:19" x14ac:dyDescent="0.4">
      <c r="E261" s="927">
        <f>'2_入力シート【検査結果表】 防火扉'!$CQ$23</f>
        <v>0</v>
      </c>
      <c r="G261" s="930">
        <v>12</v>
      </c>
      <c r="H261" s="931" t="s">
        <v>982</v>
      </c>
      <c r="I261" s="930" t="s">
        <v>1071</v>
      </c>
      <c r="J261" s="942" t="s">
        <v>698</v>
      </c>
      <c r="K261" s="932" t="s">
        <v>894</v>
      </c>
      <c r="L261" s="932" t="s">
        <v>978</v>
      </c>
      <c r="M261" s="932" t="s">
        <v>894</v>
      </c>
      <c r="N261" s="931" t="s">
        <v>899</v>
      </c>
      <c r="O261" s="931"/>
      <c r="P261" s="931"/>
      <c r="Q261" s="926" t="str">
        <f t="shared" si="5"/>
        <v>12検査結果(防火扉）-1（7）-改善（予定）年月-月</v>
      </c>
      <c r="S261" s="947" t="s">
        <v>1338</v>
      </c>
    </row>
    <row r="262" spans="5:19" x14ac:dyDescent="0.4">
      <c r="E262" s="927">
        <f>'2_入力シート【検査結果表】 防火扉'!$CT$23</f>
        <v>0</v>
      </c>
      <c r="G262" s="930">
        <v>12</v>
      </c>
      <c r="H262" s="931" t="s">
        <v>982</v>
      </c>
      <c r="I262" s="930" t="s">
        <v>1071</v>
      </c>
      <c r="J262" s="942" t="s">
        <v>698</v>
      </c>
      <c r="K262" s="932" t="s">
        <v>894</v>
      </c>
      <c r="L262" s="932" t="s">
        <v>978</v>
      </c>
      <c r="M262" s="932" t="s">
        <v>894</v>
      </c>
      <c r="N262" s="931" t="s">
        <v>987</v>
      </c>
      <c r="O262" s="931"/>
      <c r="P262" s="931"/>
      <c r="Q262" s="926" t="str">
        <f t="shared" si="5"/>
        <v>12検査結果(防火扉）-1（7）-改善（予定）年月-状況</v>
      </c>
      <c r="S262" s="947" t="s">
        <v>1339</v>
      </c>
    </row>
    <row r="263" spans="5:19" x14ac:dyDescent="0.4">
      <c r="E263" s="927">
        <f>'2_入力シート【検査結果表】 防火扉'!$BA$24</f>
        <v>0</v>
      </c>
      <c r="G263" s="930">
        <v>12</v>
      </c>
      <c r="H263" s="931" t="s">
        <v>982</v>
      </c>
      <c r="I263" s="930" t="s">
        <v>1071</v>
      </c>
      <c r="J263" s="942" t="s">
        <v>699</v>
      </c>
      <c r="K263" s="932" t="s">
        <v>894</v>
      </c>
      <c r="L263" s="932" t="s">
        <v>983</v>
      </c>
      <c r="M263" s="931"/>
      <c r="N263" s="931"/>
      <c r="O263" s="931"/>
      <c r="P263" s="931"/>
      <c r="Q263" s="926" t="str">
        <f t="shared" si="5"/>
        <v>12検査結果(防火扉）-1（8）-検査結果</v>
      </c>
      <c r="S263" s="947" t="s">
        <v>1340</v>
      </c>
    </row>
    <row r="264" spans="5:19" x14ac:dyDescent="0.4">
      <c r="E264" s="927">
        <f>'2_入力シート【検査結果表】 防火扉'!$BM$24</f>
        <v>0</v>
      </c>
      <c r="G264" s="930">
        <v>12</v>
      </c>
      <c r="H264" s="931" t="s">
        <v>982</v>
      </c>
      <c r="I264" s="930" t="s">
        <v>1071</v>
      </c>
      <c r="J264" s="942" t="s">
        <v>699</v>
      </c>
      <c r="K264" s="932" t="s">
        <v>894</v>
      </c>
      <c r="L264" s="932" t="s">
        <v>985</v>
      </c>
      <c r="M264" s="931"/>
      <c r="N264" s="931"/>
      <c r="O264" s="931"/>
      <c r="P264" s="931"/>
      <c r="Q264" s="926" t="str">
        <f t="shared" si="5"/>
        <v>12検査結果(防火扉）-1（8）-検査者番号</v>
      </c>
      <c r="S264" s="947" t="s">
        <v>1341</v>
      </c>
    </row>
    <row r="265" spans="5:19" x14ac:dyDescent="0.4">
      <c r="E265" s="927">
        <f>'2_入力シート【検査結果表】 防火扉'!$BO$24</f>
        <v>0</v>
      </c>
      <c r="G265" s="930">
        <v>12</v>
      </c>
      <c r="H265" s="931" t="s">
        <v>982</v>
      </c>
      <c r="I265" s="930" t="s">
        <v>1071</v>
      </c>
      <c r="J265" s="942" t="s">
        <v>699</v>
      </c>
      <c r="K265" s="932" t="s">
        <v>894</v>
      </c>
      <c r="L265" s="932" t="s">
        <v>986</v>
      </c>
      <c r="M265" s="931"/>
      <c r="N265" s="931"/>
      <c r="O265" s="931"/>
      <c r="P265" s="931"/>
      <c r="Q265" s="926" t="str">
        <f t="shared" si="5"/>
        <v>12検査結果(防火扉）-1（8）-指摘の具体的内容等</v>
      </c>
      <c r="S265" s="947" t="s">
        <v>1342</v>
      </c>
    </row>
    <row r="266" spans="5:19" x14ac:dyDescent="0.4">
      <c r="E266" s="927">
        <f>'2_入力シート【検査結果表】 防火扉'!$BY$24</f>
        <v>0</v>
      </c>
      <c r="G266" s="930">
        <v>12</v>
      </c>
      <c r="H266" s="931" t="s">
        <v>982</v>
      </c>
      <c r="I266" s="930" t="s">
        <v>1071</v>
      </c>
      <c r="J266" s="942" t="s">
        <v>699</v>
      </c>
      <c r="K266" s="932" t="s">
        <v>894</v>
      </c>
      <c r="L266" s="932" t="s">
        <v>988</v>
      </c>
      <c r="M266" s="931"/>
      <c r="N266" s="931"/>
      <c r="O266" s="931"/>
      <c r="P266" s="931"/>
      <c r="Q266" s="926" t="str">
        <f t="shared" si="5"/>
        <v>12検査結果(防火扉）-1（8）-改善策の具体的内容等</v>
      </c>
      <c r="S266" s="947" t="s">
        <v>1343</v>
      </c>
    </row>
    <row r="267" spans="5:19" x14ac:dyDescent="0.4">
      <c r="E267" s="927">
        <f>'2_入力シート【検査結果表】 防火扉'!$CN$24</f>
        <v>0</v>
      </c>
      <c r="G267" s="930">
        <v>12</v>
      </c>
      <c r="H267" s="931" t="s">
        <v>982</v>
      </c>
      <c r="I267" s="930" t="s">
        <v>1071</v>
      </c>
      <c r="J267" s="942" t="s">
        <v>699</v>
      </c>
      <c r="K267" s="932" t="s">
        <v>894</v>
      </c>
      <c r="L267" s="932" t="s">
        <v>978</v>
      </c>
      <c r="M267" s="932" t="s">
        <v>894</v>
      </c>
      <c r="N267" s="931" t="s">
        <v>979</v>
      </c>
      <c r="O267" s="931"/>
      <c r="P267" s="931"/>
      <c r="Q267" s="926" t="str">
        <f t="shared" si="5"/>
        <v>12検査結果(防火扉）-1（8）-改善（予定）年月-年（令和）</v>
      </c>
      <c r="S267" s="947" t="s">
        <v>1344</v>
      </c>
    </row>
    <row r="268" spans="5:19" x14ac:dyDescent="0.4">
      <c r="E268" s="927">
        <f>'2_入力シート【検査結果表】 防火扉'!$CQ$24</f>
        <v>0</v>
      </c>
      <c r="G268" s="930">
        <v>12</v>
      </c>
      <c r="H268" s="931" t="s">
        <v>982</v>
      </c>
      <c r="I268" s="930" t="s">
        <v>1071</v>
      </c>
      <c r="J268" s="942" t="s">
        <v>699</v>
      </c>
      <c r="K268" s="932" t="s">
        <v>894</v>
      </c>
      <c r="L268" s="932" t="s">
        <v>978</v>
      </c>
      <c r="M268" s="932" t="s">
        <v>894</v>
      </c>
      <c r="N268" s="931" t="s">
        <v>899</v>
      </c>
      <c r="O268" s="931"/>
      <c r="P268" s="931"/>
      <c r="Q268" s="926" t="str">
        <f t="shared" si="5"/>
        <v>12検査結果(防火扉）-1（8）-改善（予定）年月-月</v>
      </c>
      <c r="S268" s="947" t="s">
        <v>1345</v>
      </c>
    </row>
    <row r="269" spans="5:19" x14ac:dyDescent="0.4">
      <c r="E269" s="927">
        <f>'2_入力シート【検査結果表】 防火扉'!$CT$24</f>
        <v>0</v>
      </c>
      <c r="G269" s="930">
        <v>12</v>
      </c>
      <c r="H269" s="931" t="s">
        <v>982</v>
      </c>
      <c r="I269" s="930" t="s">
        <v>1071</v>
      </c>
      <c r="J269" s="942" t="s">
        <v>699</v>
      </c>
      <c r="K269" s="932" t="s">
        <v>894</v>
      </c>
      <c r="L269" s="932" t="s">
        <v>978</v>
      </c>
      <c r="M269" s="932" t="s">
        <v>894</v>
      </c>
      <c r="N269" s="931" t="s">
        <v>987</v>
      </c>
      <c r="O269" s="931"/>
      <c r="P269" s="931"/>
      <c r="Q269" s="926" t="str">
        <f t="shared" si="5"/>
        <v>12検査結果(防火扉）-1（8）-改善（予定）年月-状況</v>
      </c>
      <c r="S269" s="947" t="s">
        <v>1346</v>
      </c>
    </row>
    <row r="270" spans="5:19" x14ac:dyDescent="0.4">
      <c r="E270" s="927">
        <f>'2_入力シート【検査結果表】 防火扉'!$BA$25</f>
        <v>0</v>
      </c>
      <c r="G270" s="930">
        <v>12</v>
      </c>
      <c r="H270" s="931" t="s">
        <v>982</v>
      </c>
      <c r="I270" s="930" t="s">
        <v>1071</v>
      </c>
      <c r="J270" s="942" t="s">
        <v>700</v>
      </c>
      <c r="K270" s="932" t="s">
        <v>894</v>
      </c>
      <c r="L270" s="932" t="s">
        <v>983</v>
      </c>
      <c r="M270" s="931"/>
      <c r="N270" s="931"/>
      <c r="O270" s="931"/>
      <c r="P270" s="931"/>
      <c r="Q270" s="926" t="str">
        <f t="shared" si="5"/>
        <v>12検査結果(防火扉）-1（9）-検査結果</v>
      </c>
      <c r="S270" s="947" t="s">
        <v>1347</v>
      </c>
    </row>
    <row r="271" spans="5:19" x14ac:dyDescent="0.4">
      <c r="E271" s="927">
        <f>'2_入力シート【検査結果表】 防火扉'!$BM$25</f>
        <v>0</v>
      </c>
      <c r="G271" s="930">
        <v>12</v>
      </c>
      <c r="H271" s="931" t="s">
        <v>982</v>
      </c>
      <c r="I271" s="930" t="s">
        <v>1071</v>
      </c>
      <c r="J271" s="942" t="s">
        <v>700</v>
      </c>
      <c r="K271" s="932" t="s">
        <v>894</v>
      </c>
      <c r="L271" s="932" t="s">
        <v>985</v>
      </c>
      <c r="M271" s="931"/>
      <c r="N271" s="931"/>
      <c r="O271" s="931"/>
      <c r="P271" s="931"/>
      <c r="Q271" s="926" t="str">
        <f t="shared" si="5"/>
        <v>12検査結果(防火扉）-1（9）-検査者番号</v>
      </c>
      <c r="S271" s="947" t="s">
        <v>1348</v>
      </c>
    </row>
    <row r="272" spans="5:19" x14ac:dyDescent="0.4">
      <c r="E272" s="927">
        <f>'2_入力シート【検査結果表】 防火扉'!$BO$25</f>
        <v>0</v>
      </c>
      <c r="G272" s="930">
        <v>12</v>
      </c>
      <c r="H272" s="931" t="s">
        <v>982</v>
      </c>
      <c r="I272" s="930" t="s">
        <v>1071</v>
      </c>
      <c r="J272" s="942" t="s">
        <v>700</v>
      </c>
      <c r="K272" s="932" t="s">
        <v>894</v>
      </c>
      <c r="L272" s="932" t="s">
        <v>986</v>
      </c>
      <c r="M272" s="931"/>
      <c r="N272" s="931"/>
      <c r="O272" s="931"/>
      <c r="P272" s="931"/>
      <c r="Q272" s="926" t="str">
        <f t="shared" si="5"/>
        <v>12検査結果(防火扉）-1（9）-指摘の具体的内容等</v>
      </c>
      <c r="S272" s="947" t="s">
        <v>1349</v>
      </c>
    </row>
    <row r="273" spans="5:19" x14ac:dyDescent="0.4">
      <c r="E273" s="927">
        <f>'2_入力シート【検査結果表】 防火扉'!$BY$25</f>
        <v>0</v>
      </c>
      <c r="G273" s="930">
        <v>12</v>
      </c>
      <c r="H273" s="931" t="s">
        <v>982</v>
      </c>
      <c r="I273" s="930" t="s">
        <v>1071</v>
      </c>
      <c r="J273" s="942" t="s">
        <v>700</v>
      </c>
      <c r="K273" s="932" t="s">
        <v>894</v>
      </c>
      <c r="L273" s="932" t="s">
        <v>988</v>
      </c>
      <c r="M273" s="931"/>
      <c r="N273" s="931"/>
      <c r="O273" s="931"/>
      <c r="P273" s="931"/>
      <c r="Q273" s="926" t="str">
        <f t="shared" si="5"/>
        <v>12検査結果(防火扉）-1（9）-改善策の具体的内容等</v>
      </c>
      <c r="S273" s="947" t="s">
        <v>1350</v>
      </c>
    </row>
    <row r="274" spans="5:19" x14ac:dyDescent="0.4">
      <c r="E274" s="927">
        <f>'2_入力シート【検査結果表】 防火扉'!$CN$25</f>
        <v>0</v>
      </c>
      <c r="G274" s="930">
        <v>12</v>
      </c>
      <c r="H274" s="931" t="s">
        <v>982</v>
      </c>
      <c r="I274" s="930" t="s">
        <v>1071</v>
      </c>
      <c r="J274" s="942" t="s">
        <v>700</v>
      </c>
      <c r="K274" s="932" t="s">
        <v>894</v>
      </c>
      <c r="L274" s="932" t="s">
        <v>978</v>
      </c>
      <c r="M274" s="932" t="s">
        <v>894</v>
      </c>
      <c r="N274" s="931" t="s">
        <v>979</v>
      </c>
      <c r="O274" s="931"/>
      <c r="P274" s="931"/>
      <c r="Q274" s="926" t="str">
        <f t="shared" si="5"/>
        <v>12検査結果(防火扉）-1（9）-改善（予定）年月-年（令和）</v>
      </c>
      <c r="S274" s="947" t="s">
        <v>1351</v>
      </c>
    </row>
    <row r="275" spans="5:19" x14ac:dyDescent="0.4">
      <c r="E275" s="927">
        <f>'2_入力シート【検査結果表】 防火扉'!$CQ$25</f>
        <v>0</v>
      </c>
      <c r="G275" s="930">
        <v>12</v>
      </c>
      <c r="H275" s="931" t="s">
        <v>982</v>
      </c>
      <c r="I275" s="930" t="s">
        <v>1071</v>
      </c>
      <c r="J275" s="942" t="s">
        <v>700</v>
      </c>
      <c r="K275" s="932" t="s">
        <v>894</v>
      </c>
      <c r="L275" s="932" t="s">
        <v>978</v>
      </c>
      <c r="M275" s="932" t="s">
        <v>894</v>
      </c>
      <c r="N275" s="931" t="s">
        <v>899</v>
      </c>
      <c r="O275" s="931"/>
      <c r="P275" s="931"/>
      <c r="Q275" s="926" t="str">
        <f t="shared" si="5"/>
        <v>12検査結果(防火扉）-1（9）-改善（予定）年月-月</v>
      </c>
      <c r="S275" s="947" t="s">
        <v>1352</v>
      </c>
    </row>
    <row r="276" spans="5:19" x14ac:dyDescent="0.4">
      <c r="E276" s="927">
        <f>'2_入力シート【検査結果表】 防火扉'!$CT$25</f>
        <v>0</v>
      </c>
      <c r="G276" s="930">
        <v>12</v>
      </c>
      <c r="H276" s="931" t="s">
        <v>982</v>
      </c>
      <c r="I276" s="930" t="s">
        <v>1071</v>
      </c>
      <c r="J276" s="942" t="s">
        <v>700</v>
      </c>
      <c r="K276" s="932" t="s">
        <v>894</v>
      </c>
      <c r="L276" s="932" t="s">
        <v>978</v>
      </c>
      <c r="M276" s="932" t="s">
        <v>894</v>
      </c>
      <c r="N276" s="931" t="s">
        <v>987</v>
      </c>
      <c r="O276" s="931"/>
      <c r="P276" s="931"/>
      <c r="Q276" s="926" t="str">
        <f t="shared" ref="Q276:Q346" si="6">CONCATENATE(G276,H276,I276,J276,K276,L276,M276,N276,O276,P276)</f>
        <v>12検査結果(防火扉）-1（9）-改善（予定）年月-状況</v>
      </c>
      <c r="S276" s="947" t="s">
        <v>1353</v>
      </c>
    </row>
    <row r="277" spans="5:19" x14ac:dyDescent="0.4">
      <c r="E277" s="927">
        <f>'2_入力シート【検査結果表】 防火扉'!$BA$26</f>
        <v>0</v>
      </c>
      <c r="G277" s="930">
        <v>12</v>
      </c>
      <c r="H277" s="931" t="s">
        <v>982</v>
      </c>
      <c r="I277" s="930" t="s">
        <v>1071</v>
      </c>
      <c r="J277" s="942" t="s">
        <v>701</v>
      </c>
      <c r="K277" s="932" t="s">
        <v>894</v>
      </c>
      <c r="L277" s="932" t="s">
        <v>983</v>
      </c>
      <c r="M277" s="931"/>
      <c r="N277" s="931"/>
      <c r="O277" s="931"/>
      <c r="P277" s="931"/>
      <c r="Q277" s="926" t="str">
        <f t="shared" si="6"/>
        <v>12検査結果(防火扉）-1（10）-検査結果</v>
      </c>
      <c r="S277" s="947" t="s">
        <v>1354</v>
      </c>
    </row>
    <row r="278" spans="5:19" x14ac:dyDescent="0.4">
      <c r="E278" s="927">
        <f>'2_入力シート【検査結果表】 防火扉'!$BM$26</f>
        <v>0</v>
      </c>
      <c r="G278" s="930">
        <v>12</v>
      </c>
      <c r="H278" s="931" t="s">
        <v>982</v>
      </c>
      <c r="I278" s="930" t="s">
        <v>1071</v>
      </c>
      <c r="J278" s="942" t="s">
        <v>701</v>
      </c>
      <c r="K278" s="932" t="s">
        <v>894</v>
      </c>
      <c r="L278" s="932" t="s">
        <v>985</v>
      </c>
      <c r="M278" s="931"/>
      <c r="N278" s="931"/>
      <c r="O278" s="931"/>
      <c r="P278" s="931"/>
      <c r="Q278" s="926" t="str">
        <f t="shared" si="6"/>
        <v>12検査結果(防火扉）-1（10）-検査者番号</v>
      </c>
      <c r="S278" s="947" t="s">
        <v>1355</v>
      </c>
    </row>
    <row r="279" spans="5:19" x14ac:dyDescent="0.4">
      <c r="E279" s="927">
        <f>'2_入力シート【検査結果表】 防火扉'!$BO$26</f>
        <v>0</v>
      </c>
      <c r="G279" s="930">
        <v>12</v>
      </c>
      <c r="H279" s="931" t="s">
        <v>982</v>
      </c>
      <c r="I279" s="930" t="s">
        <v>1071</v>
      </c>
      <c r="J279" s="942" t="s">
        <v>701</v>
      </c>
      <c r="K279" s="932" t="s">
        <v>894</v>
      </c>
      <c r="L279" s="932" t="s">
        <v>986</v>
      </c>
      <c r="M279" s="931"/>
      <c r="N279" s="931"/>
      <c r="O279" s="931"/>
      <c r="P279" s="931"/>
      <c r="Q279" s="926" t="str">
        <f t="shared" si="6"/>
        <v>12検査結果(防火扉）-1（10）-指摘の具体的内容等</v>
      </c>
      <c r="S279" s="947" t="s">
        <v>1356</v>
      </c>
    </row>
    <row r="280" spans="5:19" x14ac:dyDescent="0.4">
      <c r="E280" s="927">
        <f>'2_入力シート【検査結果表】 防火扉'!$BY$26</f>
        <v>0</v>
      </c>
      <c r="G280" s="930">
        <v>12</v>
      </c>
      <c r="H280" s="931" t="s">
        <v>982</v>
      </c>
      <c r="I280" s="930" t="s">
        <v>1071</v>
      </c>
      <c r="J280" s="942" t="s">
        <v>701</v>
      </c>
      <c r="K280" s="932" t="s">
        <v>894</v>
      </c>
      <c r="L280" s="932" t="s">
        <v>988</v>
      </c>
      <c r="M280" s="931"/>
      <c r="N280" s="931"/>
      <c r="O280" s="931"/>
      <c r="P280" s="931"/>
      <c r="Q280" s="926" t="str">
        <f t="shared" si="6"/>
        <v>12検査結果(防火扉）-1（10）-改善策の具体的内容等</v>
      </c>
      <c r="S280" s="947" t="s">
        <v>1357</v>
      </c>
    </row>
    <row r="281" spans="5:19" x14ac:dyDescent="0.4">
      <c r="E281" s="927">
        <f>'2_入力シート【検査結果表】 防火扉'!$CN$26</f>
        <v>0</v>
      </c>
      <c r="G281" s="930">
        <v>12</v>
      </c>
      <c r="H281" s="931" t="s">
        <v>982</v>
      </c>
      <c r="I281" s="930" t="s">
        <v>1071</v>
      </c>
      <c r="J281" s="942" t="s">
        <v>701</v>
      </c>
      <c r="K281" s="932" t="s">
        <v>894</v>
      </c>
      <c r="L281" s="932" t="s">
        <v>978</v>
      </c>
      <c r="M281" s="932" t="s">
        <v>894</v>
      </c>
      <c r="N281" s="931" t="s">
        <v>979</v>
      </c>
      <c r="O281" s="931"/>
      <c r="P281" s="931"/>
      <c r="Q281" s="926" t="str">
        <f t="shared" si="6"/>
        <v>12検査結果(防火扉）-1（10）-改善（予定）年月-年（令和）</v>
      </c>
      <c r="S281" s="947" t="s">
        <v>1358</v>
      </c>
    </row>
    <row r="282" spans="5:19" x14ac:dyDescent="0.4">
      <c r="E282" s="927">
        <f>'2_入力シート【検査結果表】 防火扉'!$CQ$26</f>
        <v>0</v>
      </c>
      <c r="G282" s="930">
        <v>12</v>
      </c>
      <c r="H282" s="931" t="s">
        <v>982</v>
      </c>
      <c r="I282" s="930" t="s">
        <v>1071</v>
      </c>
      <c r="J282" s="942" t="s">
        <v>701</v>
      </c>
      <c r="K282" s="932" t="s">
        <v>894</v>
      </c>
      <c r="L282" s="932" t="s">
        <v>978</v>
      </c>
      <c r="M282" s="932" t="s">
        <v>894</v>
      </c>
      <c r="N282" s="931" t="s">
        <v>899</v>
      </c>
      <c r="O282" s="931"/>
      <c r="P282" s="931"/>
      <c r="Q282" s="926" t="str">
        <f t="shared" si="6"/>
        <v>12検査結果(防火扉）-1（10）-改善（予定）年月-月</v>
      </c>
      <c r="S282" s="947" t="s">
        <v>1359</v>
      </c>
    </row>
    <row r="283" spans="5:19" x14ac:dyDescent="0.4">
      <c r="E283" s="927">
        <f>'2_入力シート【検査結果表】 防火扉'!$CT$26</f>
        <v>0</v>
      </c>
      <c r="G283" s="930">
        <v>12</v>
      </c>
      <c r="H283" s="931" t="s">
        <v>982</v>
      </c>
      <c r="I283" s="930" t="s">
        <v>1071</v>
      </c>
      <c r="J283" s="942" t="s">
        <v>701</v>
      </c>
      <c r="K283" s="932" t="s">
        <v>894</v>
      </c>
      <c r="L283" s="932" t="s">
        <v>978</v>
      </c>
      <c r="M283" s="932" t="s">
        <v>894</v>
      </c>
      <c r="N283" s="931" t="s">
        <v>987</v>
      </c>
      <c r="O283" s="931"/>
      <c r="P283" s="931"/>
      <c r="Q283" s="926" t="str">
        <f t="shared" si="6"/>
        <v>12検査結果(防火扉）-1（10）-改善（予定）年月-状況</v>
      </c>
      <c r="S283" s="947" t="s">
        <v>1360</v>
      </c>
    </row>
    <row r="284" spans="5:19" x14ac:dyDescent="0.4">
      <c r="E284" s="927">
        <f>'2_入力シート【検査結果表】 防火扉'!$BA$27</f>
        <v>0</v>
      </c>
      <c r="G284" s="930">
        <v>12</v>
      </c>
      <c r="H284" s="931" t="s">
        <v>982</v>
      </c>
      <c r="I284" s="930" t="s">
        <v>1071</v>
      </c>
      <c r="J284" s="942" t="s">
        <v>702</v>
      </c>
      <c r="K284" s="932" t="s">
        <v>894</v>
      </c>
      <c r="L284" s="932" t="s">
        <v>983</v>
      </c>
      <c r="M284" s="931"/>
      <c r="N284" s="931"/>
      <c r="O284" s="931"/>
      <c r="P284" s="931"/>
      <c r="Q284" s="926" t="str">
        <f t="shared" si="6"/>
        <v>12検査結果(防火扉）-1（11）-検査結果</v>
      </c>
      <c r="S284" s="947" t="s">
        <v>1361</v>
      </c>
    </row>
    <row r="285" spans="5:19" x14ac:dyDescent="0.4">
      <c r="E285" s="927">
        <f>'2_入力シート【検査結果表】 防火扉'!$BM$27</f>
        <v>0</v>
      </c>
      <c r="G285" s="930">
        <v>12</v>
      </c>
      <c r="H285" s="931" t="s">
        <v>982</v>
      </c>
      <c r="I285" s="930" t="s">
        <v>1071</v>
      </c>
      <c r="J285" s="942" t="s">
        <v>702</v>
      </c>
      <c r="K285" s="932" t="s">
        <v>894</v>
      </c>
      <c r="L285" s="932" t="s">
        <v>985</v>
      </c>
      <c r="M285" s="931"/>
      <c r="N285" s="931"/>
      <c r="O285" s="931"/>
      <c r="P285" s="931"/>
      <c r="Q285" s="926" t="str">
        <f t="shared" si="6"/>
        <v>12検査結果(防火扉）-1（11）-検査者番号</v>
      </c>
      <c r="S285" s="947" t="s">
        <v>1362</v>
      </c>
    </row>
    <row r="286" spans="5:19" x14ac:dyDescent="0.4">
      <c r="E286" s="927">
        <f>'2_入力シート【検査結果表】 防火扉'!$BO$27</f>
        <v>0</v>
      </c>
      <c r="G286" s="930">
        <v>12</v>
      </c>
      <c r="H286" s="931" t="s">
        <v>982</v>
      </c>
      <c r="I286" s="930" t="s">
        <v>1071</v>
      </c>
      <c r="J286" s="942" t="s">
        <v>702</v>
      </c>
      <c r="K286" s="932" t="s">
        <v>894</v>
      </c>
      <c r="L286" s="932" t="s">
        <v>986</v>
      </c>
      <c r="M286" s="931"/>
      <c r="N286" s="931"/>
      <c r="O286" s="931"/>
      <c r="P286" s="931"/>
      <c r="Q286" s="926" t="str">
        <f t="shared" si="6"/>
        <v>12検査結果(防火扉）-1（11）-指摘の具体的内容等</v>
      </c>
      <c r="S286" s="947" t="s">
        <v>1363</v>
      </c>
    </row>
    <row r="287" spans="5:19" x14ac:dyDescent="0.4">
      <c r="E287" s="927">
        <f>'2_入力シート【検査結果表】 防火扉'!$BY$27</f>
        <v>0</v>
      </c>
      <c r="G287" s="930">
        <v>12</v>
      </c>
      <c r="H287" s="931" t="s">
        <v>982</v>
      </c>
      <c r="I287" s="930" t="s">
        <v>1071</v>
      </c>
      <c r="J287" s="942" t="s">
        <v>702</v>
      </c>
      <c r="K287" s="932" t="s">
        <v>894</v>
      </c>
      <c r="L287" s="932" t="s">
        <v>988</v>
      </c>
      <c r="M287" s="931"/>
      <c r="N287" s="931"/>
      <c r="O287" s="931"/>
      <c r="P287" s="931"/>
      <c r="Q287" s="926" t="str">
        <f t="shared" si="6"/>
        <v>12検査結果(防火扉）-1（11）-改善策の具体的内容等</v>
      </c>
      <c r="S287" s="947" t="s">
        <v>1364</v>
      </c>
    </row>
    <row r="288" spans="5:19" x14ac:dyDescent="0.4">
      <c r="E288" s="927">
        <f>'2_入力シート【検査結果表】 防火扉'!$CN$27</f>
        <v>0</v>
      </c>
      <c r="G288" s="930">
        <v>12</v>
      </c>
      <c r="H288" s="931" t="s">
        <v>982</v>
      </c>
      <c r="I288" s="930" t="s">
        <v>1071</v>
      </c>
      <c r="J288" s="942" t="s">
        <v>702</v>
      </c>
      <c r="K288" s="932" t="s">
        <v>894</v>
      </c>
      <c r="L288" s="932" t="s">
        <v>978</v>
      </c>
      <c r="M288" s="932" t="s">
        <v>894</v>
      </c>
      <c r="N288" s="931" t="s">
        <v>979</v>
      </c>
      <c r="O288" s="931"/>
      <c r="P288" s="931"/>
      <c r="Q288" s="926" t="str">
        <f t="shared" si="6"/>
        <v>12検査結果(防火扉）-1（11）-改善（予定）年月-年（令和）</v>
      </c>
      <c r="S288" s="947" t="s">
        <v>1365</v>
      </c>
    </row>
    <row r="289" spans="5:19" x14ac:dyDescent="0.4">
      <c r="E289" s="927">
        <f>'2_入力シート【検査結果表】 防火扉'!$CQ$27</f>
        <v>0</v>
      </c>
      <c r="G289" s="930">
        <v>12</v>
      </c>
      <c r="H289" s="931" t="s">
        <v>982</v>
      </c>
      <c r="I289" s="930" t="s">
        <v>1071</v>
      </c>
      <c r="J289" s="942" t="s">
        <v>702</v>
      </c>
      <c r="K289" s="932" t="s">
        <v>894</v>
      </c>
      <c r="L289" s="932" t="s">
        <v>978</v>
      </c>
      <c r="M289" s="932" t="s">
        <v>894</v>
      </c>
      <c r="N289" s="931" t="s">
        <v>899</v>
      </c>
      <c r="O289" s="931"/>
      <c r="P289" s="931"/>
      <c r="Q289" s="926" t="str">
        <f t="shared" si="6"/>
        <v>12検査結果(防火扉）-1（11）-改善（予定）年月-月</v>
      </c>
      <c r="S289" s="947" t="s">
        <v>1366</v>
      </c>
    </row>
    <row r="290" spans="5:19" x14ac:dyDescent="0.4">
      <c r="E290" s="927">
        <f>'2_入力シート【検査結果表】 防火扉'!$CT$27</f>
        <v>0</v>
      </c>
      <c r="G290" s="930">
        <v>12</v>
      </c>
      <c r="H290" s="931" t="s">
        <v>982</v>
      </c>
      <c r="I290" s="930" t="s">
        <v>1071</v>
      </c>
      <c r="J290" s="942" t="s">
        <v>702</v>
      </c>
      <c r="K290" s="932" t="s">
        <v>894</v>
      </c>
      <c r="L290" s="932" t="s">
        <v>978</v>
      </c>
      <c r="M290" s="932" t="s">
        <v>894</v>
      </c>
      <c r="N290" s="931" t="s">
        <v>987</v>
      </c>
      <c r="O290" s="931"/>
      <c r="P290" s="931"/>
      <c r="Q290" s="926" t="str">
        <f t="shared" si="6"/>
        <v>12検査結果(防火扉）-1（11）-改善（予定）年月-状況</v>
      </c>
      <c r="S290" s="947" t="s">
        <v>1367</v>
      </c>
    </row>
    <row r="291" spans="5:19" x14ac:dyDescent="0.4">
      <c r="E291" s="927">
        <f>'2_入力シート【検査結果表】 防火扉'!$BA$28</f>
        <v>0</v>
      </c>
      <c r="G291" s="930">
        <v>12</v>
      </c>
      <c r="H291" s="931" t="s">
        <v>982</v>
      </c>
      <c r="I291" s="930" t="s">
        <v>1071</v>
      </c>
      <c r="J291" s="942" t="s">
        <v>703</v>
      </c>
      <c r="K291" s="932" t="s">
        <v>894</v>
      </c>
      <c r="L291" s="932" t="s">
        <v>983</v>
      </c>
      <c r="M291" s="931"/>
      <c r="N291" s="931"/>
      <c r="O291" s="931"/>
      <c r="P291" s="931"/>
      <c r="Q291" s="926" t="str">
        <f t="shared" si="6"/>
        <v>12検査結果(防火扉）-1（12）-検査結果</v>
      </c>
      <c r="S291" s="947" t="s">
        <v>1368</v>
      </c>
    </row>
    <row r="292" spans="5:19" x14ac:dyDescent="0.4">
      <c r="E292" s="927">
        <f>'2_入力シート【検査結果表】 防火扉'!$BM$28</f>
        <v>0</v>
      </c>
      <c r="G292" s="930">
        <v>12</v>
      </c>
      <c r="H292" s="931" t="s">
        <v>982</v>
      </c>
      <c r="I292" s="930" t="s">
        <v>1071</v>
      </c>
      <c r="J292" s="942" t="s">
        <v>703</v>
      </c>
      <c r="K292" s="932" t="s">
        <v>894</v>
      </c>
      <c r="L292" s="932" t="s">
        <v>985</v>
      </c>
      <c r="M292" s="931"/>
      <c r="N292" s="931"/>
      <c r="O292" s="931"/>
      <c r="P292" s="931"/>
      <c r="Q292" s="926" t="str">
        <f t="shared" si="6"/>
        <v>12検査結果(防火扉）-1（12）-検査者番号</v>
      </c>
      <c r="S292" s="947" t="s">
        <v>1369</v>
      </c>
    </row>
    <row r="293" spans="5:19" x14ac:dyDescent="0.4">
      <c r="E293" s="927">
        <f>'2_入力シート【検査結果表】 防火扉'!$BO$28</f>
        <v>0</v>
      </c>
      <c r="G293" s="930">
        <v>12</v>
      </c>
      <c r="H293" s="931" t="s">
        <v>982</v>
      </c>
      <c r="I293" s="930" t="s">
        <v>1071</v>
      </c>
      <c r="J293" s="942" t="s">
        <v>703</v>
      </c>
      <c r="K293" s="932" t="s">
        <v>894</v>
      </c>
      <c r="L293" s="932" t="s">
        <v>986</v>
      </c>
      <c r="M293" s="931"/>
      <c r="N293" s="931"/>
      <c r="O293" s="931"/>
      <c r="P293" s="931"/>
      <c r="Q293" s="926" t="str">
        <f t="shared" si="6"/>
        <v>12検査結果(防火扉）-1（12）-指摘の具体的内容等</v>
      </c>
      <c r="S293" s="947" t="s">
        <v>1370</v>
      </c>
    </row>
    <row r="294" spans="5:19" x14ac:dyDescent="0.4">
      <c r="E294" s="927">
        <f>'2_入力シート【検査結果表】 防火扉'!$BY$28</f>
        <v>0</v>
      </c>
      <c r="G294" s="930">
        <v>12</v>
      </c>
      <c r="H294" s="931" t="s">
        <v>982</v>
      </c>
      <c r="I294" s="930" t="s">
        <v>1071</v>
      </c>
      <c r="J294" s="942" t="s">
        <v>703</v>
      </c>
      <c r="K294" s="932" t="s">
        <v>894</v>
      </c>
      <c r="L294" s="932" t="s">
        <v>988</v>
      </c>
      <c r="M294" s="931"/>
      <c r="N294" s="931"/>
      <c r="O294" s="931"/>
      <c r="P294" s="931"/>
      <c r="Q294" s="926" t="str">
        <f t="shared" si="6"/>
        <v>12検査結果(防火扉）-1（12）-改善策の具体的内容等</v>
      </c>
      <c r="S294" s="947" t="s">
        <v>1371</v>
      </c>
    </row>
    <row r="295" spans="5:19" x14ac:dyDescent="0.4">
      <c r="E295" s="927">
        <f>'2_入力シート【検査結果表】 防火扉'!$CN$28</f>
        <v>0</v>
      </c>
      <c r="G295" s="930">
        <v>12</v>
      </c>
      <c r="H295" s="931" t="s">
        <v>982</v>
      </c>
      <c r="I295" s="930" t="s">
        <v>1071</v>
      </c>
      <c r="J295" s="942" t="s">
        <v>703</v>
      </c>
      <c r="K295" s="932" t="s">
        <v>894</v>
      </c>
      <c r="L295" s="932" t="s">
        <v>978</v>
      </c>
      <c r="M295" s="932" t="s">
        <v>894</v>
      </c>
      <c r="N295" s="931" t="s">
        <v>979</v>
      </c>
      <c r="O295" s="931"/>
      <c r="P295" s="931"/>
      <c r="Q295" s="926" t="str">
        <f t="shared" si="6"/>
        <v>12検査結果(防火扉）-1（12）-改善（予定）年月-年（令和）</v>
      </c>
      <c r="S295" s="947" t="s">
        <v>1372</v>
      </c>
    </row>
    <row r="296" spans="5:19" x14ac:dyDescent="0.4">
      <c r="E296" s="927">
        <f>'2_入力シート【検査結果表】 防火扉'!$CQ$28</f>
        <v>0</v>
      </c>
      <c r="G296" s="930">
        <v>12</v>
      </c>
      <c r="H296" s="931" t="s">
        <v>982</v>
      </c>
      <c r="I296" s="930" t="s">
        <v>1071</v>
      </c>
      <c r="J296" s="942" t="s">
        <v>703</v>
      </c>
      <c r="K296" s="932" t="s">
        <v>894</v>
      </c>
      <c r="L296" s="932" t="s">
        <v>978</v>
      </c>
      <c r="M296" s="932" t="s">
        <v>894</v>
      </c>
      <c r="N296" s="931" t="s">
        <v>899</v>
      </c>
      <c r="O296" s="931"/>
      <c r="P296" s="931"/>
      <c r="Q296" s="926" t="str">
        <f t="shared" si="6"/>
        <v>12検査結果(防火扉）-1（12）-改善（予定）年月-月</v>
      </c>
      <c r="S296" s="947" t="s">
        <v>1373</v>
      </c>
    </row>
    <row r="297" spans="5:19" x14ac:dyDescent="0.4">
      <c r="E297" s="927">
        <f>'2_入力シート【検査結果表】 防火扉'!$CT$28</f>
        <v>0</v>
      </c>
      <c r="G297" s="930">
        <v>12</v>
      </c>
      <c r="H297" s="931" t="s">
        <v>982</v>
      </c>
      <c r="I297" s="930" t="s">
        <v>1071</v>
      </c>
      <c r="J297" s="942" t="s">
        <v>703</v>
      </c>
      <c r="K297" s="932" t="s">
        <v>894</v>
      </c>
      <c r="L297" s="932" t="s">
        <v>978</v>
      </c>
      <c r="M297" s="932" t="s">
        <v>894</v>
      </c>
      <c r="N297" s="931" t="s">
        <v>987</v>
      </c>
      <c r="O297" s="931"/>
      <c r="P297" s="931"/>
      <c r="Q297" s="926" t="str">
        <f t="shared" si="6"/>
        <v>12検査結果(防火扉）-1（12）-改善（予定）年月-状況</v>
      </c>
      <c r="S297" s="947" t="s">
        <v>1374</v>
      </c>
    </row>
    <row r="298" spans="5:19" x14ac:dyDescent="0.4">
      <c r="E298" s="927">
        <f>'2_入力シート【検査結果表】 防火扉'!$BA$29</f>
        <v>0</v>
      </c>
      <c r="G298" s="930">
        <v>12</v>
      </c>
      <c r="H298" s="931" t="s">
        <v>982</v>
      </c>
      <c r="I298" s="930" t="s">
        <v>1071</v>
      </c>
      <c r="J298" s="942" t="s">
        <v>704</v>
      </c>
      <c r="K298" s="932" t="s">
        <v>894</v>
      </c>
      <c r="L298" s="932" t="s">
        <v>983</v>
      </c>
      <c r="M298" s="931"/>
      <c r="N298" s="931"/>
      <c r="O298" s="931"/>
      <c r="P298" s="931"/>
      <c r="Q298" s="926" t="str">
        <f t="shared" si="6"/>
        <v>12検査結果(防火扉）-1（13）-検査結果</v>
      </c>
      <c r="S298" s="947" t="s">
        <v>1375</v>
      </c>
    </row>
    <row r="299" spans="5:19" x14ac:dyDescent="0.4">
      <c r="E299" s="927">
        <f>'2_入力シート【検査結果表】 防火扉'!$BM$29</f>
        <v>0</v>
      </c>
      <c r="G299" s="930">
        <v>12</v>
      </c>
      <c r="H299" s="931" t="s">
        <v>982</v>
      </c>
      <c r="I299" s="930" t="s">
        <v>1071</v>
      </c>
      <c r="J299" s="942" t="s">
        <v>704</v>
      </c>
      <c r="K299" s="932" t="s">
        <v>894</v>
      </c>
      <c r="L299" s="932" t="s">
        <v>985</v>
      </c>
      <c r="M299" s="931"/>
      <c r="N299" s="931"/>
      <c r="O299" s="931"/>
      <c r="P299" s="931"/>
      <c r="Q299" s="926" t="str">
        <f t="shared" si="6"/>
        <v>12検査結果(防火扉）-1（13）-検査者番号</v>
      </c>
      <c r="S299" s="947" t="s">
        <v>1376</v>
      </c>
    </row>
    <row r="300" spans="5:19" x14ac:dyDescent="0.4">
      <c r="E300" s="927">
        <f>'2_入力シート【検査結果表】 防火扉'!$BO$29</f>
        <v>0</v>
      </c>
      <c r="G300" s="930">
        <v>12</v>
      </c>
      <c r="H300" s="931" t="s">
        <v>982</v>
      </c>
      <c r="I300" s="930" t="s">
        <v>1071</v>
      </c>
      <c r="J300" s="942" t="s">
        <v>704</v>
      </c>
      <c r="K300" s="932" t="s">
        <v>894</v>
      </c>
      <c r="L300" s="932" t="s">
        <v>986</v>
      </c>
      <c r="M300" s="931"/>
      <c r="N300" s="931"/>
      <c r="O300" s="931"/>
      <c r="P300" s="931"/>
      <c r="Q300" s="926" t="str">
        <f t="shared" si="6"/>
        <v>12検査結果(防火扉）-1（13）-指摘の具体的内容等</v>
      </c>
      <c r="S300" s="947" t="s">
        <v>1377</v>
      </c>
    </row>
    <row r="301" spans="5:19" x14ac:dyDescent="0.4">
      <c r="E301" s="927">
        <f>'2_入力シート【検査結果表】 防火扉'!$BY$29</f>
        <v>0</v>
      </c>
      <c r="G301" s="930">
        <v>12</v>
      </c>
      <c r="H301" s="931" t="s">
        <v>982</v>
      </c>
      <c r="I301" s="930" t="s">
        <v>1071</v>
      </c>
      <c r="J301" s="942" t="s">
        <v>704</v>
      </c>
      <c r="K301" s="932" t="s">
        <v>894</v>
      </c>
      <c r="L301" s="932" t="s">
        <v>988</v>
      </c>
      <c r="M301" s="931"/>
      <c r="N301" s="931"/>
      <c r="O301" s="931"/>
      <c r="P301" s="931"/>
      <c r="Q301" s="926" t="str">
        <f t="shared" si="6"/>
        <v>12検査結果(防火扉）-1（13）-改善策の具体的内容等</v>
      </c>
      <c r="S301" s="947" t="s">
        <v>1378</v>
      </c>
    </row>
    <row r="302" spans="5:19" x14ac:dyDescent="0.4">
      <c r="E302" s="927">
        <f>'2_入力シート【検査結果表】 防火扉'!$CN$29</f>
        <v>0</v>
      </c>
      <c r="G302" s="930">
        <v>12</v>
      </c>
      <c r="H302" s="931" t="s">
        <v>982</v>
      </c>
      <c r="I302" s="930" t="s">
        <v>1071</v>
      </c>
      <c r="J302" s="942" t="s">
        <v>704</v>
      </c>
      <c r="K302" s="932" t="s">
        <v>894</v>
      </c>
      <c r="L302" s="932" t="s">
        <v>978</v>
      </c>
      <c r="M302" s="932" t="s">
        <v>894</v>
      </c>
      <c r="N302" s="931" t="s">
        <v>979</v>
      </c>
      <c r="O302" s="931"/>
      <c r="P302" s="931"/>
      <c r="Q302" s="926" t="str">
        <f t="shared" si="6"/>
        <v>12検査結果(防火扉）-1（13）-改善（予定）年月-年（令和）</v>
      </c>
      <c r="S302" s="947" t="s">
        <v>1379</v>
      </c>
    </row>
    <row r="303" spans="5:19" x14ac:dyDescent="0.4">
      <c r="E303" s="927">
        <f>'2_入力シート【検査結果表】 防火扉'!$CQ$29</f>
        <v>0</v>
      </c>
      <c r="G303" s="930">
        <v>12</v>
      </c>
      <c r="H303" s="931" t="s">
        <v>982</v>
      </c>
      <c r="I303" s="930" t="s">
        <v>1071</v>
      </c>
      <c r="J303" s="942" t="s">
        <v>704</v>
      </c>
      <c r="K303" s="932" t="s">
        <v>894</v>
      </c>
      <c r="L303" s="932" t="s">
        <v>978</v>
      </c>
      <c r="M303" s="932" t="s">
        <v>894</v>
      </c>
      <c r="N303" s="931" t="s">
        <v>899</v>
      </c>
      <c r="O303" s="931"/>
      <c r="P303" s="931"/>
      <c r="Q303" s="926" t="str">
        <f t="shared" si="6"/>
        <v>12検査結果(防火扉）-1（13）-改善（予定）年月-月</v>
      </c>
      <c r="S303" s="947" t="s">
        <v>1380</v>
      </c>
    </row>
    <row r="304" spans="5:19" x14ac:dyDescent="0.4">
      <c r="E304" s="927">
        <f>'2_入力シート【検査結果表】 防火扉'!$CT$29</f>
        <v>0</v>
      </c>
      <c r="G304" s="930">
        <v>12</v>
      </c>
      <c r="H304" s="931" t="s">
        <v>982</v>
      </c>
      <c r="I304" s="930" t="s">
        <v>1071</v>
      </c>
      <c r="J304" s="942" t="s">
        <v>704</v>
      </c>
      <c r="K304" s="932" t="s">
        <v>894</v>
      </c>
      <c r="L304" s="932" t="s">
        <v>978</v>
      </c>
      <c r="M304" s="932" t="s">
        <v>894</v>
      </c>
      <c r="N304" s="931" t="s">
        <v>987</v>
      </c>
      <c r="O304" s="931"/>
      <c r="P304" s="931"/>
      <c r="Q304" s="926" t="str">
        <f t="shared" si="6"/>
        <v>12検査結果(防火扉）-1（13）-改善（予定）年月-状況</v>
      </c>
      <c r="S304" s="947" t="s">
        <v>1381</v>
      </c>
    </row>
    <row r="305" spans="5:19" x14ac:dyDescent="0.4">
      <c r="E305" s="927">
        <f>'2_入力シート【検査結果表】 防火扉'!$BA$30</f>
        <v>0</v>
      </c>
      <c r="G305" s="930">
        <v>12</v>
      </c>
      <c r="H305" s="931" t="s">
        <v>982</v>
      </c>
      <c r="I305" s="930" t="s">
        <v>1071</v>
      </c>
      <c r="J305" s="942" t="s">
        <v>705</v>
      </c>
      <c r="K305" s="932" t="s">
        <v>894</v>
      </c>
      <c r="L305" s="932" t="s">
        <v>983</v>
      </c>
      <c r="M305" s="931"/>
      <c r="N305" s="931"/>
      <c r="O305" s="931"/>
      <c r="P305" s="931"/>
      <c r="Q305" s="926" t="str">
        <f t="shared" si="6"/>
        <v>12検査結果(防火扉）-1（14）-検査結果</v>
      </c>
      <c r="S305" s="947" t="s">
        <v>1382</v>
      </c>
    </row>
    <row r="306" spans="5:19" x14ac:dyDescent="0.4">
      <c r="E306" s="927">
        <f>'2_入力シート【検査結果表】 防火扉'!$BM$30</f>
        <v>0</v>
      </c>
      <c r="G306" s="930">
        <v>12</v>
      </c>
      <c r="H306" s="931" t="s">
        <v>982</v>
      </c>
      <c r="I306" s="930" t="s">
        <v>1071</v>
      </c>
      <c r="J306" s="942" t="s">
        <v>705</v>
      </c>
      <c r="K306" s="932" t="s">
        <v>894</v>
      </c>
      <c r="L306" s="932" t="s">
        <v>985</v>
      </c>
      <c r="M306" s="931"/>
      <c r="N306" s="931"/>
      <c r="O306" s="931"/>
      <c r="P306" s="931"/>
      <c r="Q306" s="926" t="str">
        <f t="shared" si="6"/>
        <v>12検査結果(防火扉）-1（14）-検査者番号</v>
      </c>
      <c r="S306" s="947" t="s">
        <v>1383</v>
      </c>
    </row>
    <row r="307" spans="5:19" x14ac:dyDescent="0.4">
      <c r="E307" s="927">
        <f>'2_入力シート【検査結果表】 防火扉'!$BO$30</f>
        <v>0</v>
      </c>
      <c r="G307" s="930">
        <v>12</v>
      </c>
      <c r="H307" s="931" t="s">
        <v>982</v>
      </c>
      <c r="I307" s="930" t="s">
        <v>1071</v>
      </c>
      <c r="J307" s="942" t="s">
        <v>705</v>
      </c>
      <c r="K307" s="932" t="s">
        <v>894</v>
      </c>
      <c r="L307" s="932" t="s">
        <v>986</v>
      </c>
      <c r="M307" s="931"/>
      <c r="N307" s="931"/>
      <c r="O307" s="931"/>
      <c r="P307" s="931"/>
      <c r="Q307" s="926" t="str">
        <f t="shared" si="6"/>
        <v>12検査結果(防火扉）-1（14）-指摘の具体的内容等</v>
      </c>
      <c r="S307" s="947" t="s">
        <v>1384</v>
      </c>
    </row>
    <row r="308" spans="5:19" x14ac:dyDescent="0.4">
      <c r="E308" s="927">
        <f>'2_入力シート【検査結果表】 防火扉'!$BY$30</f>
        <v>0</v>
      </c>
      <c r="G308" s="930">
        <v>12</v>
      </c>
      <c r="H308" s="931" t="s">
        <v>982</v>
      </c>
      <c r="I308" s="930" t="s">
        <v>1071</v>
      </c>
      <c r="J308" s="942" t="s">
        <v>705</v>
      </c>
      <c r="K308" s="932" t="s">
        <v>894</v>
      </c>
      <c r="L308" s="932" t="s">
        <v>988</v>
      </c>
      <c r="M308" s="931"/>
      <c r="N308" s="931"/>
      <c r="O308" s="931"/>
      <c r="P308" s="931"/>
      <c r="Q308" s="926" t="str">
        <f t="shared" si="6"/>
        <v>12検査結果(防火扉）-1（14）-改善策の具体的内容等</v>
      </c>
      <c r="S308" s="947" t="s">
        <v>1385</v>
      </c>
    </row>
    <row r="309" spans="5:19" x14ac:dyDescent="0.4">
      <c r="E309" s="927">
        <f>'2_入力シート【検査結果表】 防火扉'!$CN$30</f>
        <v>0</v>
      </c>
      <c r="G309" s="930">
        <v>12</v>
      </c>
      <c r="H309" s="931" t="s">
        <v>982</v>
      </c>
      <c r="I309" s="930" t="s">
        <v>1071</v>
      </c>
      <c r="J309" s="942" t="s">
        <v>705</v>
      </c>
      <c r="K309" s="932" t="s">
        <v>894</v>
      </c>
      <c r="L309" s="932" t="s">
        <v>978</v>
      </c>
      <c r="M309" s="932" t="s">
        <v>894</v>
      </c>
      <c r="N309" s="931" t="s">
        <v>979</v>
      </c>
      <c r="O309" s="931"/>
      <c r="P309" s="931"/>
      <c r="Q309" s="926" t="str">
        <f t="shared" si="6"/>
        <v>12検査結果(防火扉）-1（14）-改善（予定）年月-年（令和）</v>
      </c>
      <c r="S309" s="947" t="s">
        <v>1386</v>
      </c>
    </row>
    <row r="310" spans="5:19" x14ac:dyDescent="0.4">
      <c r="E310" s="927">
        <f>'2_入力シート【検査結果表】 防火扉'!$CQ$30</f>
        <v>0</v>
      </c>
      <c r="G310" s="930">
        <v>12</v>
      </c>
      <c r="H310" s="931" t="s">
        <v>982</v>
      </c>
      <c r="I310" s="930" t="s">
        <v>1071</v>
      </c>
      <c r="J310" s="942" t="s">
        <v>705</v>
      </c>
      <c r="K310" s="932" t="s">
        <v>894</v>
      </c>
      <c r="L310" s="932" t="s">
        <v>978</v>
      </c>
      <c r="M310" s="932" t="s">
        <v>894</v>
      </c>
      <c r="N310" s="931" t="s">
        <v>899</v>
      </c>
      <c r="O310" s="931"/>
      <c r="P310" s="931"/>
      <c r="Q310" s="926" t="str">
        <f t="shared" si="6"/>
        <v>12検査結果(防火扉）-1（14）-改善（予定）年月-月</v>
      </c>
      <c r="S310" s="947" t="s">
        <v>1387</v>
      </c>
    </row>
    <row r="311" spans="5:19" x14ac:dyDescent="0.4">
      <c r="E311" s="927">
        <f>'2_入力シート【検査結果表】 防火扉'!$CT$30</f>
        <v>0</v>
      </c>
      <c r="G311" s="930">
        <v>12</v>
      </c>
      <c r="H311" s="931" t="s">
        <v>982</v>
      </c>
      <c r="I311" s="930" t="s">
        <v>1071</v>
      </c>
      <c r="J311" s="942" t="s">
        <v>705</v>
      </c>
      <c r="K311" s="932" t="s">
        <v>894</v>
      </c>
      <c r="L311" s="932" t="s">
        <v>978</v>
      </c>
      <c r="M311" s="932" t="s">
        <v>894</v>
      </c>
      <c r="N311" s="931" t="s">
        <v>987</v>
      </c>
      <c r="O311" s="931"/>
      <c r="P311" s="931"/>
      <c r="Q311" s="926" t="str">
        <f t="shared" si="6"/>
        <v>12検査結果(防火扉）-1（14）-改善（予定）年月-状況</v>
      </c>
      <c r="S311" s="947" t="s">
        <v>1388</v>
      </c>
    </row>
    <row r="312" spans="5:19" x14ac:dyDescent="0.4">
      <c r="E312" s="927">
        <f>'2_入力シート【検査結果表】 防火扉'!$BA$31</f>
        <v>0</v>
      </c>
      <c r="G312" s="930">
        <v>12</v>
      </c>
      <c r="H312" s="931" t="s">
        <v>982</v>
      </c>
      <c r="I312" s="930" t="s">
        <v>1071</v>
      </c>
      <c r="J312" s="942" t="s">
        <v>706</v>
      </c>
      <c r="K312" s="932" t="s">
        <v>894</v>
      </c>
      <c r="L312" s="932" t="s">
        <v>983</v>
      </c>
      <c r="M312" s="931"/>
      <c r="N312" s="931"/>
      <c r="O312" s="931"/>
      <c r="P312" s="931"/>
      <c r="Q312" s="926" t="str">
        <f t="shared" si="6"/>
        <v>12検査結果(防火扉）-1（15）-検査結果</v>
      </c>
      <c r="S312" s="947" t="s">
        <v>1389</v>
      </c>
    </row>
    <row r="313" spans="5:19" x14ac:dyDescent="0.4">
      <c r="E313" s="927">
        <f>'2_入力シート【検査結果表】 防火扉'!$BM$31</f>
        <v>0</v>
      </c>
      <c r="G313" s="930">
        <v>12</v>
      </c>
      <c r="H313" s="931" t="s">
        <v>982</v>
      </c>
      <c r="I313" s="930" t="s">
        <v>1071</v>
      </c>
      <c r="J313" s="942" t="s">
        <v>706</v>
      </c>
      <c r="K313" s="932" t="s">
        <v>894</v>
      </c>
      <c r="L313" s="932" t="s">
        <v>985</v>
      </c>
      <c r="M313" s="931"/>
      <c r="N313" s="931"/>
      <c r="O313" s="931"/>
      <c r="P313" s="931"/>
      <c r="Q313" s="926" t="str">
        <f t="shared" si="6"/>
        <v>12検査結果(防火扉）-1（15）-検査者番号</v>
      </c>
      <c r="S313" s="947" t="s">
        <v>1390</v>
      </c>
    </row>
    <row r="314" spans="5:19" x14ac:dyDescent="0.4">
      <c r="E314" s="927">
        <f>'2_入力シート【検査結果表】 防火扉'!$BO$31</f>
        <v>0</v>
      </c>
      <c r="G314" s="930">
        <v>12</v>
      </c>
      <c r="H314" s="931" t="s">
        <v>982</v>
      </c>
      <c r="I314" s="930" t="s">
        <v>1071</v>
      </c>
      <c r="J314" s="942" t="s">
        <v>706</v>
      </c>
      <c r="K314" s="932" t="s">
        <v>894</v>
      </c>
      <c r="L314" s="932" t="s">
        <v>986</v>
      </c>
      <c r="M314" s="931"/>
      <c r="N314" s="931"/>
      <c r="O314" s="931"/>
      <c r="P314" s="931"/>
      <c r="Q314" s="926" t="str">
        <f t="shared" si="6"/>
        <v>12検査結果(防火扉）-1（15）-指摘の具体的内容等</v>
      </c>
      <c r="S314" s="947" t="s">
        <v>1391</v>
      </c>
    </row>
    <row r="315" spans="5:19" x14ac:dyDescent="0.4">
      <c r="E315" s="927">
        <f>'2_入力シート【検査結果表】 防火扉'!$BY$31</f>
        <v>0</v>
      </c>
      <c r="G315" s="930">
        <v>12</v>
      </c>
      <c r="H315" s="931" t="s">
        <v>982</v>
      </c>
      <c r="I315" s="930" t="s">
        <v>1071</v>
      </c>
      <c r="J315" s="942" t="s">
        <v>706</v>
      </c>
      <c r="K315" s="932" t="s">
        <v>894</v>
      </c>
      <c r="L315" s="932" t="s">
        <v>988</v>
      </c>
      <c r="M315" s="931"/>
      <c r="N315" s="931"/>
      <c r="O315" s="931"/>
      <c r="P315" s="931"/>
      <c r="Q315" s="926" t="str">
        <f t="shared" si="6"/>
        <v>12検査結果(防火扉）-1（15）-改善策の具体的内容等</v>
      </c>
      <c r="S315" s="947" t="s">
        <v>1392</v>
      </c>
    </row>
    <row r="316" spans="5:19" x14ac:dyDescent="0.4">
      <c r="E316" s="927">
        <f>'2_入力シート【検査結果表】 防火扉'!$CN$31</f>
        <v>0</v>
      </c>
      <c r="G316" s="930">
        <v>12</v>
      </c>
      <c r="H316" s="931" t="s">
        <v>982</v>
      </c>
      <c r="I316" s="930" t="s">
        <v>1071</v>
      </c>
      <c r="J316" s="942" t="s">
        <v>706</v>
      </c>
      <c r="K316" s="932" t="s">
        <v>894</v>
      </c>
      <c r="L316" s="932" t="s">
        <v>978</v>
      </c>
      <c r="M316" s="932" t="s">
        <v>894</v>
      </c>
      <c r="N316" s="931" t="s">
        <v>979</v>
      </c>
      <c r="O316" s="931"/>
      <c r="P316" s="931"/>
      <c r="Q316" s="926" t="str">
        <f t="shared" si="6"/>
        <v>12検査結果(防火扉）-1（15）-改善（予定）年月-年（令和）</v>
      </c>
      <c r="S316" s="947" t="s">
        <v>1393</v>
      </c>
    </row>
    <row r="317" spans="5:19" x14ac:dyDescent="0.4">
      <c r="E317" s="927">
        <f>'2_入力シート【検査結果表】 防火扉'!$CQ$31</f>
        <v>0</v>
      </c>
      <c r="G317" s="930">
        <v>12</v>
      </c>
      <c r="H317" s="931" t="s">
        <v>982</v>
      </c>
      <c r="I317" s="930" t="s">
        <v>1071</v>
      </c>
      <c r="J317" s="942" t="s">
        <v>706</v>
      </c>
      <c r="K317" s="932" t="s">
        <v>894</v>
      </c>
      <c r="L317" s="932" t="s">
        <v>978</v>
      </c>
      <c r="M317" s="932" t="s">
        <v>894</v>
      </c>
      <c r="N317" s="931" t="s">
        <v>899</v>
      </c>
      <c r="O317" s="931"/>
      <c r="P317" s="931"/>
      <c r="Q317" s="926" t="str">
        <f t="shared" si="6"/>
        <v>12検査結果(防火扉）-1（15）-改善（予定）年月-月</v>
      </c>
      <c r="S317" s="947" t="s">
        <v>1394</v>
      </c>
    </row>
    <row r="318" spans="5:19" x14ac:dyDescent="0.4">
      <c r="E318" s="927">
        <f>'2_入力シート【検査結果表】 防火扉'!$CT$31</f>
        <v>0</v>
      </c>
      <c r="G318" s="930">
        <v>12</v>
      </c>
      <c r="H318" s="931" t="s">
        <v>982</v>
      </c>
      <c r="I318" s="930" t="s">
        <v>1071</v>
      </c>
      <c r="J318" s="942" t="s">
        <v>706</v>
      </c>
      <c r="K318" s="932" t="s">
        <v>894</v>
      </c>
      <c r="L318" s="932" t="s">
        <v>978</v>
      </c>
      <c r="M318" s="932" t="s">
        <v>894</v>
      </c>
      <c r="N318" s="931" t="s">
        <v>987</v>
      </c>
      <c r="O318" s="931"/>
      <c r="P318" s="931"/>
      <c r="Q318" s="926" t="str">
        <f t="shared" si="6"/>
        <v>12検査結果(防火扉）-1（15）-改善（予定）年月-状況</v>
      </c>
      <c r="S318" s="947" t="s">
        <v>1395</v>
      </c>
    </row>
    <row r="319" spans="5:19" x14ac:dyDescent="0.4">
      <c r="E319" s="927">
        <f>'2_入力シート【検査結果表】 防火扉'!$BA$32</f>
        <v>0</v>
      </c>
      <c r="G319" s="930">
        <v>12</v>
      </c>
      <c r="H319" s="931" t="s">
        <v>982</v>
      </c>
      <c r="I319" s="930" t="s">
        <v>1071</v>
      </c>
      <c r="J319" s="942" t="s">
        <v>707</v>
      </c>
      <c r="K319" s="932" t="s">
        <v>894</v>
      </c>
      <c r="L319" s="932" t="s">
        <v>983</v>
      </c>
      <c r="M319" s="931"/>
      <c r="N319" s="931"/>
      <c r="O319" s="931"/>
      <c r="P319" s="931"/>
      <c r="Q319" s="926" t="str">
        <f t="shared" si="6"/>
        <v>12検査結果(防火扉）-1（16）-検査結果</v>
      </c>
      <c r="S319" s="947" t="s">
        <v>1396</v>
      </c>
    </row>
    <row r="320" spans="5:19" x14ac:dyDescent="0.4">
      <c r="E320" s="927">
        <f>'2_入力シート【検査結果表】 防火扉'!$BM$32</f>
        <v>0</v>
      </c>
      <c r="G320" s="930">
        <v>12</v>
      </c>
      <c r="H320" s="931" t="s">
        <v>982</v>
      </c>
      <c r="I320" s="930" t="s">
        <v>1071</v>
      </c>
      <c r="J320" s="942" t="s">
        <v>707</v>
      </c>
      <c r="K320" s="932" t="s">
        <v>894</v>
      </c>
      <c r="L320" s="932" t="s">
        <v>985</v>
      </c>
      <c r="M320" s="931"/>
      <c r="N320" s="931"/>
      <c r="O320" s="931"/>
      <c r="P320" s="931"/>
      <c r="Q320" s="926" t="str">
        <f t="shared" si="6"/>
        <v>12検査結果(防火扉）-1（16）-検査者番号</v>
      </c>
      <c r="S320" s="947" t="s">
        <v>1397</v>
      </c>
    </row>
    <row r="321" spans="5:19" x14ac:dyDescent="0.4">
      <c r="E321" s="927">
        <f>'2_入力シート【検査結果表】 防火扉'!$BO$32</f>
        <v>0</v>
      </c>
      <c r="G321" s="930">
        <v>12</v>
      </c>
      <c r="H321" s="931" t="s">
        <v>982</v>
      </c>
      <c r="I321" s="930" t="s">
        <v>1071</v>
      </c>
      <c r="J321" s="942" t="s">
        <v>707</v>
      </c>
      <c r="K321" s="932" t="s">
        <v>894</v>
      </c>
      <c r="L321" s="932" t="s">
        <v>986</v>
      </c>
      <c r="M321" s="931"/>
      <c r="N321" s="931"/>
      <c r="O321" s="931"/>
      <c r="P321" s="931"/>
      <c r="Q321" s="926" t="str">
        <f t="shared" si="6"/>
        <v>12検査結果(防火扉）-1（16）-指摘の具体的内容等</v>
      </c>
      <c r="S321" s="947" t="s">
        <v>1398</v>
      </c>
    </row>
    <row r="322" spans="5:19" x14ac:dyDescent="0.4">
      <c r="E322" s="927">
        <f>'2_入力シート【検査結果表】 防火扉'!$BY$32</f>
        <v>0</v>
      </c>
      <c r="G322" s="930">
        <v>12</v>
      </c>
      <c r="H322" s="931" t="s">
        <v>982</v>
      </c>
      <c r="I322" s="930" t="s">
        <v>1071</v>
      </c>
      <c r="J322" s="942" t="s">
        <v>707</v>
      </c>
      <c r="K322" s="932" t="s">
        <v>894</v>
      </c>
      <c r="L322" s="932" t="s">
        <v>988</v>
      </c>
      <c r="M322" s="931"/>
      <c r="N322" s="931"/>
      <c r="O322" s="931"/>
      <c r="P322" s="931"/>
      <c r="Q322" s="926" t="str">
        <f t="shared" si="6"/>
        <v>12検査結果(防火扉）-1（16）-改善策の具体的内容等</v>
      </c>
      <c r="S322" s="947" t="s">
        <v>1399</v>
      </c>
    </row>
    <row r="323" spans="5:19" x14ac:dyDescent="0.4">
      <c r="E323" s="927">
        <f>'2_入力シート【検査結果表】 防火扉'!$CN$32</f>
        <v>0</v>
      </c>
      <c r="G323" s="930">
        <v>12</v>
      </c>
      <c r="H323" s="931" t="s">
        <v>982</v>
      </c>
      <c r="I323" s="930" t="s">
        <v>1071</v>
      </c>
      <c r="J323" s="942" t="s">
        <v>707</v>
      </c>
      <c r="K323" s="932" t="s">
        <v>894</v>
      </c>
      <c r="L323" s="932" t="s">
        <v>978</v>
      </c>
      <c r="M323" s="932" t="s">
        <v>894</v>
      </c>
      <c r="N323" s="931" t="s">
        <v>979</v>
      </c>
      <c r="O323" s="931"/>
      <c r="P323" s="931"/>
      <c r="Q323" s="926" t="str">
        <f t="shared" si="6"/>
        <v>12検査結果(防火扉）-1（16）-改善（予定）年月-年（令和）</v>
      </c>
      <c r="S323" s="947" t="s">
        <v>1400</v>
      </c>
    </row>
    <row r="324" spans="5:19" x14ac:dyDescent="0.4">
      <c r="E324" s="927">
        <f>'2_入力シート【検査結果表】 防火扉'!$CQ$32</f>
        <v>0</v>
      </c>
      <c r="G324" s="930">
        <v>12</v>
      </c>
      <c r="H324" s="931" t="s">
        <v>982</v>
      </c>
      <c r="I324" s="930" t="s">
        <v>1071</v>
      </c>
      <c r="J324" s="942" t="s">
        <v>707</v>
      </c>
      <c r="K324" s="932" t="s">
        <v>894</v>
      </c>
      <c r="L324" s="932" t="s">
        <v>978</v>
      </c>
      <c r="M324" s="932" t="s">
        <v>894</v>
      </c>
      <c r="N324" s="931" t="s">
        <v>899</v>
      </c>
      <c r="O324" s="931"/>
      <c r="P324" s="931"/>
      <c r="Q324" s="926" t="str">
        <f t="shared" si="6"/>
        <v>12検査結果(防火扉）-1（16）-改善（予定）年月-月</v>
      </c>
      <c r="S324" s="947" t="s">
        <v>1401</v>
      </c>
    </row>
    <row r="325" spans="5:19" x14ac:dyDescent="0.4">
      <c r="E325" s="927">
        <f>'2_入力シート【検査結果表】 防火扉'!$CT$32</f>
        <v>0</v>
      </c>
      <c r="G325" s="930">
        <v>12</v>
      </c>
      <c r="H325" s="931" t="s">
        <v>982</v>
      </c>
      <c r="I325" s="930" t="s">
        <v>1071</v>
      </c>
      <c r="J325" s="942" t="s">
        <v>707</v>
      </c>
      <c r="K325" s="932" t="s">
        <v>894</v>
      </c>
      <c r="L325" s="932" t="s">
        <v>978</v>
      </c>
      <c r="M325" s="932" t="s">
        <v>894</v>
      </c>
      <c r="N325" s="931" t="s">
        <v>987</v>
      </c>
      <c r="O325" s="931"/>
      <c r="P325" s="931"/>
      <c r="Q325" s="926" t="str">
        <f t="shared" si="6"/>
        <v>12検査結果(防火扉）-1（16）-改善（予定）年月-状況</v>
      </c>
      <c r="S325" s="947" t="s">
        <v>1402</v>
      </c>
    </row>
    <row r="326" spans="5:19" x14ac:dyDescent="0.4">
      <c r="E326" s="927">
        <f>'2_入力シート【検査結果表】 防火扉'!$BA$33</f>
        <v>0</v>
      </c>
      <c r="G326" s="930">
        <v>12</v>
      </c>
      <c r="H326" s="931" t="s">
        <v>982</v>
      </c>
      <c r="I326" s="930" t="s">
        <v>1071</v>
      </c>
      <c r="J326" s="942" t="s">
        <v>708</v>
      </c>
      <c r="K326" s="932" t="s">
        <v>894</v>
      </c>
      <c r="L326" s="932" t="s">
        <v>983</v>
      </c>
      <c r="M326" s="931"/>
      <c r="N326" s="931"/>
      <c r="O326" s="931"/>
      <c r="P326" s="931"/>
      <c r="Q326" s="926" t="str">
        <f t="shared" si="6"/>
        <v>12検査結果(防火扉）-1（17）-検査結果</v>
      </c>
      <c r="S326" s="947" t="s">
        <v>1403</v>
      </c>
    </row>
    <row r="327" spans="5:19" x14ac:dyDescent="0.4">
      <c r="E327" s="927">
        <f>'2_入力シート【検査結果表】 防火扉'!$BM$33</f>
        <v>0</v>
      </c>
      <c r="G327" s="930">
        <v>12</v>
      </c>
      <c r="H327" s="931" t="s">
        <v>982</v>
      </c>
      <c r="I327" s="930" t="s">
        <v>1071</v>
      </c>
      <c r="J327" s="942" t="s">
        <v>708</v>
      </c>
      <c r="K327" s="932" t="s">
        <v>894</v>
      </c>
      <c r="L327" s="932" t="s">
        <v>985</v>
      </c>
      <c r="M327" s="931"/>
      <c r="N327" s="931"/>
      <c r="O327" s="931"/>
      <c r="P327" s="931"/>
      <c r="Q327" s="926" t="str">
        <f t="shared" si="6"/>
        <v>12検査結果(防火扉）-1（17）-検査者番号</v>
      </c>
      <c r="S327" s="947" t="s">
        <v>1404</v>
      </c>
    </row>
    <row r="328" spans="5:19" x14ac:dyDescent="0.4">
      <c r="E328" s="927">
        <f>'2_入力シート【検査結果表】 防火扉'!$BO$33</f>
        <v>0</v>
      </c>
      <c r="G328" s="930">
        <v>12</v>
      </c>
      <c r="H328" s="931" t="s">
        <v>982</v>
      </c>
      <c r="I328" s="930" t="s">
        <v>1071</v>
      </c>
      <c r="J328" s="942" t="s">
        <v>708</v>
      </c>
      <c r="K328" s="932" t="s">
        <v>894</v>
      </c>
      <c r="L328" s="932" t="s">
        <v>986</v>
      </c>
      <c r="M328" s="931"/>
      <c r="N328" s="931"/>
      <c r="O328" s="931"/>
      <c r="P328" s="931"/>
      <c r="Q328" s="926" t="str">
        <f t="shared" si="6"/>
        <v>12検査結果(防火扉）-1（17）-指摘の具体的内容等</v>
      </c>
      <c r="S328" s="947" t="s">
        <v>1405</v>
      </c>
    </row>
    <row r="329" spans="5:19" x14ac:dyDescent="0.4">
      <c r="E329" s="927">
        <f>'2_入力シート【検査結果表】 防火扉'!$BY$33</f>
        <v>0</v>
      </c>
      <c r="G329" s="930">
        <v>12</v>
      </c>
      <c r="H329" s="931" t="s">
        <v>982</v>
      </c>
      <c r="I329" s="930" t="s">
        <v>1071</v>
      </c>
      <c r="J329" s="942" t="s">
        <v>708</v>
      </c>
      <c r="K329" s="932" t="s">
        <v>894</v>
      </c>
      <c r="L329" s="932" t="s">
        <v>988</v>
      </c>
      <c r="M329" s="931"/>
      <c r="N329" s="931"/>
      <c r="O329" s="931"/>
      <c r="P329" s="931"/>
      <c r="Q329" s="926" t="str">
        <f t="shared" si="6"/>
        <v>12検査結果(防火扉）-1（17）-改善策の具体的内容等</v>
      </c>
      <c r="S329" s="947" t="s">
        <v>1406</v>
      </c>
    </row>
    <row r="330" spans="5:19" x14ac:dyDescent="0.4">
      <c r="E330" s="927">
        <f>'2_入力シート【検査結果表】 防火扉'!$CN$33</f>
        <v>0</v>
      </c>
      <c r="G330" s="930">
        <v>12</v>
      </c>
      <c r="H330" s="931" t="s">
        <v>982</v>
      </c>
      <c r="I330" s="930" t="s">
        <v>1071</v>
      </c>
      <c r="J330" s="942" t="s">
        <v>708</v>
      </c>
      <c r="K330" s="932" t="s">
        <v>894</v>
      </c>
      <c r="L330" s="932" t="s">
        <v>978</v>
      </c>
      <c r="M330" s="932" t="s">
        <v>894</v>
      </c>
      <c r="N330" s="931" t="s">
        <v>979</v>
      </c>
      <c r="O330" s="931"/>
      <c r="P330" s="931"/>
      <c r="Q330" s="926" t="str">
        <f t="shared" si="6"/>
        <v>12検査結果(防火扉）-1（17）-改善（予定）年月-年（令和）</v>
      </c>
      <c r="S330" s="947" t="s">
        <v>1407</v>
      </c>
    </row>
    <row r="331" spans="5:19" x14ac:dyDescent="0.4">
      <c r="E331" s="927">
        <f>'2_入力シート【検査結果表】 防火扉'!$CQ$33</f>
        <v>0</v>
      </c>
      <c r="G331" s="930">
        <v>12</v>
      </c>
      <c r="H331" s="931" t="s">
        <v>982</v>
      </c>
      <c r="I331" s="930" t="s">
        <v>1071</v>
      </c>
      <c r="J331" s="942" t="s">
        <v>708</v>
      </c>
      <c r="K331" s="932" t="s">
        <v>894</v>
      </c>
      <c r="L331" s="932" t="s">
        <v>978</v>
      </c>
      <c r="M331" s="932" t="s">
        <v>894</v>
      </c>
      <c r="N331" s="931" t="s">
        <v>899</v>
      </c>
      <c r="O331" s="931"/>
      <c r="P331" s="931"/>
      <c r="Q331" s="926" t="str">
        <f t="shared" si="6"/>
        <v>12検査結果(防火扉）-1（17）-改善（予定）年月-月</v>
      </c>
      <c r="S331" s="947" t="s">
        <v>1408</v>
      </c>
    </row>
    <row r="332" spans="5:19" x14ac:dyDescent="0.4">
      <c r="E332" s="927">
        <f>'2_入力シート【検査結果表】 防火扉'!$CT$33</f>
        <v>0</v>
      </c>
      <c r="G332" s="930">
        <v>12</v>
      </c>
      <c r="H332" s="931" t="s">
        <v>982</v>
      </c>
      <c r="I332" s="930" t="s">
        <v>1071</v>
      </c>
      <c r="J332" s="942" t="s">
        <v>708</v>
      </c>
      <c r="K332" s="932" t="s">
        <v>894</v>
      </c>
      <c r="L332" s="932" t="s">
        <v>978</v>
      </c>
      <c r="M332" s="932" t="s">
        <v>894</v>
      </c>
      <c r="N332" s="931" t="s">
        <v>987</v>
      </c>
      <c r="O332" s="931"/>
      <c r="P332" s="931"/>
      <c r="Q332" s="926" t="str">
        <f t="shared" si="6"/>
        <v>12検査結果(防火扉）-1（17）-改善（予定）年月-状況</v>
      </c>
      <c r="S332" s="947" t="s">
        <v>1409</v>
      </c>
    </row>
    <row r="333" spans="5:19" x14ac:dyDescent="0.4">
      <c r="E333" s="927">
        <f>'2_入力シート【検査結果表】 防火扉'!$BA$34</f>
        <v>0</v>
      </c>
      <c r="G333" s="930">
        <v>12</v>
      </c>
      <c r="H333" s="931" t="s">
        <v>982</v>
      </c>
      <c r="I333" s="930" t="s">
        <v>1071</v>
      </c>
      <c r="J333" s="942" t="s">
        <v>3298</v>
      </c>
      <c r="K333" s="932" t="s">
        <v>894</v>
      </c>
      <c r="L333" s="932" t="s">
        <v>983</v>
      </c>
      <c r="M333" s="931"/>
      <c r="N333" s="931"/>
      <c r="O333" s="931"/>
      <c r="P333" s="931"/>
      <c r="Q333" s="926" t="str">
        <f t="shared" ref="Q333:Q339" si="7">CONCATENATE(G333,H333,I333,J333,K333,L333,M333,N333,O333,P333)</f>
        <v>12検査結果(防火扉）-1（18）-検査結果</v>
      </c>
      <c r="S333" s="947" t="s">
        <v>3302</v>
      </c>
    </row>
    <row r="334" spans="5:19" x14ac:dyDescent="0.4">
      <c r="E334" s="927">
        <f>'2_入力シート【検査結果表】 防火扉'!$BM$34</f>
        <v>0</v>
      </c>
      <c r="G334" s="930">
        <v>12</v>
      </c>
      <c r="H334" s="931" t="s">
        <v>982</v>
      </c>
      <c r="I334" s="930" t="s">
        <v>1071</v>
      </c>
      <c r="J334" s="942" t="s">
        <v>3298</v>
      </c>
      <c r="K334" s="932" t="s">
        <v>894</v>
      </c>
      <c r="L334" s="932" t="s">
        <v>985</v>
      </c>
      <c r="M334" s="931"/>
      <c r="N334" s="931"/>
      <c r="O334" s="931"/>
      <c r="P334" s="931"/>
      <c r="Q334" s="926" t="str">
        <f t="shared" si="7"/>
        <v>12検査結果(防火扉）-1（18）-検査者番号</v>
      </c>
      <c r="S334" s="947" t="s">
        <v>3303</v>
      </c>
    </row>
    <row r="335" spans="5:19" x14ac:dyDescent="0.4">
      <c r="E335" s="927">
        <f>'2_入力シート【検査結果表】 防火扉'!$BO$34</f>
        <v>0</v>
      </c>
      <c r="G335" s="930">
        <v>12</v>
      </c>
      <c r="H335" s="931" t="s">
        <v>982</v>
      </c>
      <c r="I335" s="930" t="s">
        <v>1071</v>
      </c>
      <c r="J335" s="942" t="s">
        <v>3298</v>
      </c>
      <c r="K335" s="932" t="s">
        <v>894</v>
      </c>
      <c r="L335" s="932" t="s">
        <v>986</v>
      </c>
      <c r="M335" s="931"/>
      <c r="N335" s="931"/>
      <c r="O335" s="931"/>
      <c r="P335" s="931"/>
      <c r="Q335" s="926" t="str">
        <f t="shared" si="7"/>
        <v>12検査結果(防火扉）-1（18）-指摘の具体的内容等</v>
      </c>
      <c r="S335" s="947" t="s">
        <v>3304</v>
      </c>
    </row>
    <row r="336" spans="5:19" x14ac:dyDescent="0.4">
      <c r="E336" s="927">
        <f>'2_入力シート【検査結果表】 防火扉'!$BY$34</f>
        <v>0</v>
      </c>
      <c r="G336" s="930">
        <v>12</v>
      </c>
      <c r="H336" s="931" t="s">
        <v>982</v>
      </c>
      <c r="I336" s="930" t="s">
        <v>1071</v>
      </c>
      <c r="J336" s="942" t="s">
        <v>3298</v>
      </c>
      <c r="K336" s="932" t="s">
        <v>894</v>
      </c>
      <c r="L336" s="932" t="s">
        <v>988</v>
      </c>
      <c r="M336" s="931"/>
      <c r="N336" s="931"/>
      <c r="O336" s="931"/>
      <c r="P336" s="931"/>
      <c r="Q336" s="926" t="str">
        <f t="shared" si="7"/>
        <v>12検査結果(防火扉）-1（18）-改善策の具体的内容等</v>
      </c>
      <c r="S336" s="947" t="s">
        <v>3305</v>
      </c>
    </row>
    <row r="337" spans="5:19" x14ac:dyDescent="0.4">
      <c r="E337" s="927">
        <f>'2_入力シート【検査結果表】 防火扉'!$CN$34</f>
        <v>0</v>
      </c>
      <c r="G337" s="930">
        <v>12</v>
      </c>
      <c r="H337" s="931" t="s">
        <v>982</v>
      </c>
      <c r="I337" s="930" t="s">
        <v>1071</v>
      </c>
      <c r="J337" s="942" t="s">
        <v>3298</v>
      </c>
      <c r="K337" s="932" t="s">
        <v>894</v>
      </c>
      <c r="L337" s="932" t="s">
        <v>978</v>
      </c>
      <c r="M337" s="932" t="s">
        <v>894</v>
      </c>
      <c r="N337" s="931" t="s">
        <v>979</v>
      </c>
      <c r="O337" s="931"/>
      <c r="P337" s="931"/>
      <c r="Q337" s="926" t="str">
        <f t="shared" si="7"/>
        <v>12検査結果(防火扉）-1（18）-改善（予定）年月-年（令和）</v>
      </c>
      <c r="S337" s="947" t="s">
        <v>3306</v>
      </c>
    </row>
    <row r="338" spans="5:19" x14ac:dyDescent="0.4">
      <c r="E338" s="927">
        <f>'2_入力シート【検査結果表】 防火扉'!$CQ$34</f>
        <v>0</v>
      </c>
      <c r="G338" s="930">
        <v>12</v>
      </c>
      <c r="H338" s="931" t="s">
        <v>982</v>
      </c>
      <c r="I338" s="930" t="s">
        <v>1071</v>
      </c>
      <c r="J338" s="942" t="s">
        <v>3298</v>
      </c>
      <c r="K338" s="932" t="s">
        <v>894</v>
      </c>
      <c r="L338" s="932" t="s">
        <v>978</v>
      </c>
      <c r="M338" s="932" t="s">
        <v>894</v>
      </c>
      <c r="N338" s="931" t="s">
        <v>899</v>
      </c>
      <c r="O338" s="931"/>
      <c r="P338" s="931"/>
      <c r="Q338" s="926" t="str">
        <f t="shared" si="7"/>
        <v>12検査結果(防火扉）-1（18）-改善（予定）年月-月</v>
      </c>
      <c r="S338" s="947" t="s">
        <v>3307</v>
      </c>
    </row>
    <row r="339" spans="5:19" x14ac:dyDescent="0.4">
      <c r="E339" s="927">
        <f>'2_入力シート【検査結果表】 防火扉'!$CT$34</f>
        <v>0</v>
      </c>
      <c r="G339" s="930">
        <v>12</v>
      </c>
      <c r="H339" s="931" t="s">
        <v>982</v>
      </c>
      <c r="I339" s="930" t="s">
        <v>1071</v>
      </c>
      <c r="J339" s="942" t="s">
        <v>3298</v>
      </c>
      <c r="K339" s="932" t="s">
        <v>894</v>
      </c>
      <c r="L339" s="932" t="s">
        <v>978</v>
      </c>
      <c r="M339" s="932" t="s">
        <v>894</v>
      </c>
      <c r="N339" s="931" t="s">
        <v>987</v>
      </c>
      <c r="O339" s="931"/>
      <c r="P339" s="931"/>
      <c r="Q339" s="926" t="str">
        <f t="shared" si="7"/>
        <v>12検査結果(防火扉）-1（18）-改善（予定）年月-状況</v>
      </c>
      <c r="S339" s="947" t="s">
        <v>3308</v>
      </c>
    </row>
    <row r="340" spans="5:19" x14ac:dyDescent="0.4">
      <c r="E340" s="927">
        <f>'2_入力シート【検査結果表】 防火扉'!$M$42</f>
        <v>0</v>
      </c>
      <c r="G340" s="930">
        <v>12</v>
      </c>
      <c r="H340" s="931" t="s">
        <v>982</v>
      </c>
      <c r="I340" s="930" t="s">
        <v>1071</v>
      </c>
      <c r="J340" s="942" t="s">
        <v>1022</v>
      </c>
      <c r="K340" s="932" t="s">
        <v>894</v>
      </c>
      <c r="L340" s="932" t="s">
        <v>989</v>
      </c>
      <c r="M340" s="932" t="s">
        <v>894</v>
      </c>
      <c r="N340" s="931" t="s">
        <v>1027</v>
      </c>
      <c r="O340" s="931"/>
      <c r="P340" s="931"/>
      <c r="Q340" s="926" t="str">
        <f t="shared" si="6"/>
        <v>12検査結果(防火扉）-上記以外の検査項目等-1行目-番号</v>
      </c>
      <c r="S340" s="947" t="s">
        <v>1410</v>
      </c>
    </row>
    <row r="341" spans="5:19" x14ac:dyDescent="0.4">
      <c r="E341" s="927">
        <f>'2_入力シート【検査結果表】 防火扉'!$P$42</f>
        <v>0</v>
      </c>
      <c r="G341" s="930">
        <v>12</v>
      </c>
      <c r="H341" s="931" t="s">
        <v>982</v>
      </c>
      <c r="I341" s="930" t="s">
        <v>1071</v>
      </c>
      <c r="J341" s="942" t="s">
        <v>1022</v>
      </c>
      <c r="K341" s="932" t="s">
        <v>894</v>
      </c>
      <c r="L341" s="932" t="s">
        <v>989</v>
      </c>
      <c r="M341" s="932" t="s">
        <v>894</v>
      </c>
      <c r="N341" s="931" t="s">
        <v>1025</v>
      </c>
      <c r="O341" s="931"/>
      <c r="P341" s="931"/>
      <c r="Q341" s="926" t="str">
        <f t="shared" si="6"/>
        <v>12検査結果(防火扉）-上記以外の検査項目等-1行目-検査項目</v>
      </c>
      <c r="S341" s="947" t="s">
        <v>1411</v>
      </c>
    </row>
    <row r="342" spans="5:19" x14ac:dyDescent="0.4">
      <c r="E342" s="927">
        <f>'2_入力シート【検査結果表】 防火扉'!$AG$42</f>
        <v>0</v>
      </c>
      <c r="G342" s="930">
        <v>12</v>
      </c>
      <c r="H342" s="931" t="s">
        <v>982</v>
      </c>
      <c r="I342" s="930" t="s">
        <v>1071</v>
      </c>
      <c r="J342" s="942" t="s">
        <v>1022</v>
      </c>
      <c r="K342" s="932" t="s">
        <v>894</v>
      </c>
      <c r="L342" s="932" t="s">
        <v>989</v>
      </c>
      <c r="M342" s="932" t="s">
        <v>894</v>
      </c>
      <c r="N342" s="931" t="s">
        <v>1026</v>
      </c>
      <c r="O342" s="931"/>
      <c r="P342" s="931"/>
      <c r="Q342" s="926" t="str">
        <f t="shared" si="6"/>
        <v>12検査結果(防火扉）-上記以外の検査項目等-1行目-検査事項</v>
      </c>
      <c r="S342" s="947" t="s">
        <v>1412</v>
      </c>
    </row>
    <row r="343" spans="5:19" x14ac:dyDescent="0.4">
      <c r="E343" s="927">
        <f>'2_入力シート【検査結果表】 防火扉'!$BA$42</f>
        <v>0</v>
      </c>
      <c r="G343" s="930">
        <v>12</v>
      </c>
      <c r="H343" s="931" t="s">
        <v>982</v>
      </c>
      <c r="I343" s="930" t="s">
        <v>1071</v>
      </c>
      <c r="J343" s="942" t="s">
        <v>1022</v>
      </c>
      <c r="K343" s="932" t="s">
        <v>894</v>
      </c>
      <c r="L343" s="932" t="s">
        <v>989</v>
      </c>
      <c r="M343" s="932" t="s">
        <v>894</v>
      </c>
      <c r="N343" s="931" t="s">
        <v>983</v>
      </c>
      <c r="O343" s="931"/>
      <c r="P343" s="931"/>
      <c r="Q343" s="926" t="str">
        <f t="shared" si="6"/>
        <v>12検査結果(防火扉）-上記以外の検査項目等-1行目-検査結果</v>
      </c>
      <c r="S343" s="947" t="s">
        <v>1413</v>
      </c>
    </row>
    <row r="344" spans="5:19" x14ac:dyDescent="0.4">
      <c r="E344" s="927">
        <f>'2_入力シート【検査結果表】 防火扉'!$BM$42</f>
        <v>0</v>
      </c>
      <c r="G344" s="930">
        <v>12</v>
      </c>
      <c r="H344" s="931" t="s">
        <v>982</v>
      </c>
      <c r="I344" s="930" t="s">
        <v>1071</v>
      </c>
      <c r="J344" s="942" t="s">
        <v>1022</v>
      </c>
      <c r="K344" s="932" t="s">
        <v>894</v>
      </c>
      <c r="L344" s="932" t="s">
        <v>989</v>
      </c>
      <c r="M344" s="932" t="s">
        <v>894</v>
      </c>
      <c r="N344" s="931" t="s">
        <v>985</v>
      </c>
      <c r="O344" s="931"/>
      <c r="P344" s="931"/>
      <c r="Q344" s="926" t="str">
        <f t="shared" si="6"/>
        <v>12検査結果(防火扉）-上記以外の検査項目等-1行目-検査者番号</v>
      </c>
      <c r="S344" s="947" t="s">
        <v>1414</v>
      </c>
    </row>
    <row r="345" spans="5:19" x14ac:dyDescent="0.4">
      <c r="E345" s="927">
        <f>'2_入力シート【検査結果表】 防火扉'!$BO$42</f>
        <v>0</v>
      </c>
      <c r="G345" s="930">
        <v>12</v>
      </c>
      <c r="H345" s="931" t="s">
        <v>982</v>
      </c>
      <c r="I345" s="930" t="s">
        <v>1071</v>
      </c>
      <c r="J345" s="942" t="s">
        <v>1022</v>
      </c>
      <c r="K345" s="932" t="s">
        <v>894</v>
      </c>
      <c r="L345" s="932" t="s">
        <v>989</v>
      </c>
      <c r="M345" s="932" t="s">
        <v>894</v>
      </c>
      <c r="N345" s="931" t="s">
        <v>986</v>
      </c>
      <c r="O345" s="931"/>
      <c r="P345" s="931"/>
      <c r="Q345" s="926" t="str">
        <f t="shared" si="6"/>
        <v>12検査結果(防火扉）-上記以外の検査項目等-1行目-指摘の具体的内容等</v>
      </c>
      <c r="S345" s="947" t="s">
        <v>1415</v>
      </c>
    </row>
    <row r="346" spans="5:19" x14ac:dyDescent="0.4">
      <c r="E346" s="927">
        <f>'2_入力シート【検査結果表】 防火扉'!$BY$42</f>
        <v>0</v>
      </c>
      <c r="G346" s="930">
        <v>12</v>
      </c>
      <c r="H346" s="931" t="s">
        <v>982</v>
      </c>
      <c r="I346" s="930" t="s">
        <v>1071</v>
      </c>
      <c r="J346" s="942" t="s">
        <v>1022</v>
      </c>
      <c r="K346" s="932" t="s">
        <v>894</v>
      </c>
      <c r="L346" s="932" t="s">
        <v>989</v>
      </c>
      <c r="M346" s="932" t="s">
        <v>894</v>
      </c>
      <c r="N346" s="931" t="s">
        <v>988</v>
      </c>
      <c r="O346" s="931"/>
      <c r="P346" s="931"/>
      <c r="Q346" s="926" t="str">
        <f t="shared" si="6"/>
        <v>12検査結果(防火扉）-上記以外の検査項目等-1行目-改善策の具体的内容等</v>
      </c>
      <c r="S346" s="947" t="s">
        <v>1416</v>
      </c>
    </row>
    <row r="347" spans="5:19" x14ac:dyDescent="0.4">
      <c r="E347" s="927">
        <f>'2_入力シート【検査結果表】 防火扉'!$CN$42</f>
        <v>0</v>
      </c>
      <c r="G347" s="930">
        <v>12</v>
      </c>
      <c r="H347" s="931" t="s">
        <v>982</v>
      </c>
      <c r="I347" s="930" t="s">
        <v>1071</v>
      </c>
      <c r="J347" s="942" t="s">
        <v>1022</v>
      </c>
      <c r="K347" s="932" t="s">
        <v>894</v>
      </c>
      <c r="L347" s="932" t="s">
        <v>989</v>
      </c>
      <c r="M347" s="932" t="s">
        <v>894</v>
      </c>
      <c r="N347" s="931" t="s">
        <v>978</v>
      </c>
      <c r="O347" s="932" t="s">
        <v>894</v>
      </c>
      <c r="P347" s="931" t="s">
        <v>979</v>
      </c>
      <c r="Q347" s="926" t="str">
        <f t="shared" ref="Q347:Q410" si="8">CONCATENATE(G347,H347,I347,J347,K347,L347,M347,N347,O347,P347)</f>
        <v>12検査結果(防火扉）-上記以外の検査項目等-1行目-改善（予定）年月-年（令和）</v>
      </c>
      <c r="S347" s="947" t="s">
        <v>1417</v>
      </c>
    </row>
    <row r="348" spans="5:19" x14ac:dyDescent="0.4">
      <c r="E348" s="927">
        <f>'2_入力シート【検査結果表】 防火扉'!$CQ$42</f>
        <v>0</v>
      </c>
      <c r="G348" s="930">
        <v>12</v>
      </c>
      <c r="H348" s="931" t="s">
        <v>982</v>
      </c>
      <c r="I348" s="930" t="s">
        <v>1071</v>
      </c>
      <c r="J348" s="942" t="s">
        <v>1022</v>
      </c>
      <c r="K348" s="932" t="s">
        <v>894</v>
      </c>
      <c r="L348" s="932" t="s">
        <v>989</v>
      </c>
      <c r="M348" s="932" t="s">
        <v>894</v>
      </c>
      <c r="N348" s="931" t="s">
        <v>978</v>
      </c>
      <c r="O348" s="932" t="s">
        <v>894</v>
      </c>
      <c r="P348" s="931" t="s">
        <v>899</v>
      </c>
      <c r="Q348" s="926" t="str">
        <f t="shared" si="8"/>
        <v>12検査結果(防火扉）-上記以外の検査項目等-1行目-改善（予定）年月-月</v>
      </c>
      <c r="S348" s="947" t="s">
        <v>1418</v>
      </c>
    </row>
    <row r="349" spans="5:19" x14ac:dyDescent="0.4">
      <c r="E349" s="927">
        <f>'2_入力シート【検査結果表】 防火扉'!$CT$42</f>
        <v>0</v>
      </c>
      <c r="G349" s="930">
        <v>12</v>
      </c>
      <c r="H349" s="931" t="s">
        <v>982</v>
      </c>
      <c r="I349" s="930" t="s">
        <v>1071</v>
      </c>
      <c r="J349" s="942" t="s">
        <v>1022</v>
      </c>
      <c r="K349" s="932" t="s">
        <v>894</v>
      </c>
      <c r="L349" s="932" t="s">
        <v>989</v>
      </c>
      <c r="M349" s="932" t="s">
        <v>894</v>
      </c>
      <c r="N349" s="931" t="s">
        <v>978</v>
      </c>
      <c r="O349" s="932" t="s">
        <v>894</v>
      </c>
      <c r="P349" s="931" t="s">
        <v>987</v>
      </c>
      <c r="Q349" s="926" t="str">
        <f t="shared" si="8"/>
        <v>12検査結果(防火扉）-上記以外の検査項目等-1行目-改善（予定）年月-状況</v>
      </c>
      <c r="S349" s="947" t="s">
        <v>1419</v>
      </c>
    </row>
    <row r="350" spans="5:19" x14ac:dyDescent="0.4">
      <c r="E350" s="927">
        <f>'2_入力シート【検査結果表】 防火扉'!$M$43</f>
        <v>0</v>
      </c>
      <c r="G350" s="930">
        <v>12</v>
      </c>
      <c r="H350" s="931" t="s">
        <v>982</v>
      </c>
      <c r="I350" s="930" t="s">
        <v>1071</v>
      </c>
      <c r="J350" s="942" t="s">
        <v>1022</v>
      </c>
      <c r="K350" s="932" t="s">
        <v>894</v>
      </c>
      <c r="L350" s="932" t="s">
        <v>1063</v>
      </c>
      <c r="M350" s="932" t="s">
        <v>894</v>
      </c>
      <c r="N350" s="931" t="s">
        <v>1027</v>
      </c>
      <c r="O350" s="931"/>
      <c r="P350" s="931"/>
      <c r="Q350" s="926" t="str">
        <f t="shared" si="8"/>
        <v>12検査結果(防火扉）-上記以外の検査項目等-2行目-番号</v>
      </c>
      <c r="S350" s="947" t="s">
        <v>1420</v>
      </c>
    </row>
    <row r="351" spans="5:19" x14ac:dyDescent="0.4">
      <c r="E351" s="927">
        <f>'2_入力シート【検査結果表】 防火扉'!$P$43</f>
        <v>0</v>
      </c>
      <c r="G351" s="930">
        <v>12</v>
      </c>
      <c r="H351" s="931" t="s">
        <v>982</v>
      </c>
      <c r="I351" s="930" t="s">
        <v>1071</v>
      </c>
      <c r="J351" s="942" t="s">
        <v>1022</v>
      </c>
      <c r="K351" s="932" t="s">
        <v>894</v>
      </c>
      <c r="L351" s="932" t="s">
        <v>1063</v>
      </c>
      <c r="M351" s="932" t="s">
        <v>894</v>
      </c>
      <c r="N351" s="931" t="s">
        <v>1025</v>
      </c>
      <c r="O351" s="931"/>
      <c r="P351" s="931"/>
      <c r="Q351" s="926" t="str">
        <f t="shared" si="8"/>
        <v>12検査結果(防火扉）-上記以外の検査項目等-2行目-検査項目</v>
      </c>
      <c r="S351" s="947" t="s">
        <v>1421</v>
      </c>
    </row>
    <row r="352" spans="5:19" x14ac:dyDescent="0.4">
      <c r="E352" s="927">
        <f>'2_入力シート【検査結果表】 防火扉'!$AG$43</f>
        <v>0</v>
      </c>
      <c r="G352" s="930">
        <v>12</v>
      </c>
      <c r="H352" s="931" t="s">
        <v>982</v>
      </c>
      <c r="I352" s="930" t="s">
        <v>1071</v>
      </c>
      <c r="J352" s="942" t="s">
        <v>1022</v>
      </c>
      <c r="K352" s="932" t="s">
        <v>894</v>
      </c>
      <c r="L352" s="932" t="s">
        <v>1063</v>
      </c>
      <c r="M352" s="932" t="s">
        <v>894</v>
      </c>
      <c r="N352" s="931" t="s">
        <v>1026</v>
      </c>
      <c r="O352" s="931"/>
      <c r="P352" s="931"/>
      <c r="Q352" s="926" t="str">
        <f t="shared" si="8"/>
        <v>12検査結果(防火扉）-上記以外の検査項目等-2行目-検査事項</v>
      </c>
      <c r="S352" s="947" t="s">
        <v>1422</v>
      </c>
    </row>
    <row r="353" spans="5:19" x14ac:dyDescent="0.4">
      <c r="E353" s="927">
        <f>'2_入力シート【検査結果表】 防火扉'!$BA$43</f>
        <v>0</v>
      </c>
      <c r="G353" s="930">
        <v>12</v>
      </c>
      <c r="H353" s="931" t="s">
        <v>982</v>
      </c>
      <c r="I353" s="930" t="s">
        <v>1071</v>
      </c>
      <c r="J353" s="942" t="s">
        <v>1022</v>
      </c>
      <c r="K353" s="932" t="s">
        <v>894</v>
      </c>
      <c r="L353" s="932" t="s">
        <v>1063</v>
      </c>
      <c r="M353" s="932" t="s">
        <v>894</v>
      </c>
      <c r="N353" s="931" t="s">
        <v>983</v>
      </c>
      <c r="O353" s="931"/>
      <c r="P353" s="931"/>
      <c r="Q353" s="926" t="str">
        <f t="shared" si="8"/>
        <v>12検査結果(防火扉）-上記以外の検査項目等-2行目-検査結果</v>
      </c>
      <c r="S353" s="947" t="s">
        <v>1423</v>
      </c>
    </row>
    <row r="354" spans="5:19" x14ac:dyDescent="0.4">
      <c r="E354" s="927">
        <f>'2_入力シート【検査結果表】 防火扉'!$BM$43</f>
        <v>0</v>
      </c>
      <c r="G354" s="930">
        <v>12</v>
      </c>
      <c r="H354" s="931" t="s">
        <v>982</v>
      </c>
      <c r="I354" s="930" t="s">
        <v>1071</v>
      </c>
      <c r="J354" s="942" t="s">
        <v>1022</v>
      </c>
      <c r="K354" s="932" t="s">
        <v>894</v>
      </c>
      <c r="L354" s="932" t="s">
        <v>1063</v>
      </c>
      <c r="M354" s="932" t="s">
        <v>894</v>
      </c>
      <c r="N354" s="931" t="s">
        <v>985</v>
      </c>
      <c r="O354" s="931"/>
      <c r="P354" s="931"/>
      <c r="Q354" s="926" t="str">
        <f t="shared" si="8"/>
        <v>12検査結果(防火扉）-上記以外の検査項目等-2行目-検査者番号</v>
      </c>
      <c r="S354" s="947" t="s">
        <v>1424</v>
      </c>
    </row>
    <row r="355" spans="5:19" x14ac:dyDescent="0.4">
      <c r="E355" s="927">
        <f>'2_入力シート【検査結果表】 防火扉'!$BO$43</f>
        <v>0</v>
      </c>
      <c r="G355" s="930">
        <v>12</v>
      </c>
      <c r="H355" s="931" t="s">
        <v>982</v>
      </c>
      <c r="I355" s="930" t="s">
        <v>1071</v>
      </c>
      <c r="J355" s="942" t="s">
        <v>1022</v>
      </c>
      <c r="K355" s="932" t="s">
        <v>894</v>
      </c>
      <c r="L355" s="932" t="s">
        <v>1063</v>
      </c>
      <c r="M355" s="932" t="s">
        <v>894</v>
      </c>
      <c r="N355" s="931" t="s">
        <v>986</v>
      </c>
      <c r="O355" s="931"/>
      <c r="P355" s="931"/>
      <c r="Q355" s="926" t="str">
        <f t="shared" si="8"/>
        <v>12検査結果(防火扉）-上記以外の検査項目等-2行目-指摘の具体的内容等</v>
      </c>
      <c r="S355" s="947" t="s">
        <v>1425</v>
      </c>
    </row>
    <row r="356" spans="5:19" x14ac:dyDescent="0.4">
      <c r="E356" s="927">
        <f>'2_入力シート【検査結果表】 防火扉'!$BY$43</f>
        <v>0</v>
      </c>
      <c r="G356" s="930">
        <v>12</v>
      </c>
      <c r="H356" s="931" t="s">
        <v>982</v>
      </c>
      <c r="I356" s="930" t="s">
        <v>1071</v>
      </c>
      <c r="J356" s="942" t="s">
        <v>1022</v>
      </c>
      <c r="K356" s="932" t="s">
        <v>894</v>
      </c>
      <c r="L356" s="932" t="s">
        <v>1063</v>
      </c>
      <c r="M356" s="932" t="s">
        <v>894</v>
      </c>
      <c r="N356" s="931" t="s">
        <v>988</v>
      </c>
      <c r="O356" s="931"/>
      <c r="P356" s="931"/>
      <c r="Q356" s="926" t="str">
        <f t="shared" si="8"/>
        <v>12検査結果(防火扉）-上記以外の検査項目等-2行目-改善策の具体的内容等</v>
      </c>
      <c r="S356" s="947" t="s">
        <v>1426</v>
      </c>
    </row>
    <row r="357" spans="5:19" x14ac:dyDescent="0.4">
      <c r="E357" s="927">
        <f>'2_入力シート【検査結果表】 防火扉'!$CN$43</f>
        <v>0</v>
      </c>
      <c r="G357" s="930">
        <v>12</v>
      </c>
      <c r="H357" s="931" t="s">
        <v>982</v>
      </c>
      <c r="I357" s="930" t="s">
        <v>1071</v>
      </c>
      <c r="J357" s="942" t="s">
        <v>1022</v>
      </c>
      <c r="K357" s="932" t="s">
        <v>894</v>
      </c>
      <c r="L357" s="932" t="s">
        <v>1063</v>
      </c>
      <c r="M357" s="932" t="s">
        <v>894</v>
      </c>
      <c r="N357" s="931" t="s">
        <v>978</v>
      </c>
      <c r="O357" s="932" t="s">
        <v>894</v>
      </c>
      <c r="P357" s="931" t="s">
        <v>979</v>
      </c>
      <c r="Q357" s="926" t="str">
        <f t="shared" si="8"/>
        <v>12検査結果(防火扉）-上記以外の検査項目等-2行目-改善（予定）年月-年（令和）</v>
      </c>
      <c r="S357" s="947" t="s">
        <v>1427</v>
      </c>
    </row>
    <row r="358" spans="5:19" x14ac:dyDescent="0.4">
      <c r="E358" s="927">
        <f>'2_入力シート【検査結果表】 防火扉'!$CQ$43</f>
        <v>0</v>
      </c>
      <c r="G358" s="930">
        <v>12</v>
      </c>
      <c r="H358" s="931" t="s">
        <v>982</v>
      </c>
      <c r="I358" s="930" t="s">
        <v>1071</v>
      </c>
      <c r="J358" s="942" t="s">
        <v>1022</v>
      </c>
      <c r="K358" s="932" t="s">
        <v>894</v>
      </c>
      <c r="L358" s="932" t="s">
        <v>1063</v>
      </c>
      <c r="M358" s="932" t="s">
        <v>894</v>
      </c>
      <c r="N358" s="931" t="s">
        <v>978</v>
      </c>
      <c r="O358" s="932" t="s">
        <v>894</v>
      </c>
      <c r="P358" s="931" t="s">
        <v>899</v>
      </c>
      <c r="Q358" s="926" t="str">
        <f t="shared" si="8"/>
        <v>12検査結果(防火扉）-上記以外の検査項目等-2行目-改善（予定）年月-月</v>
      </c>
      <c r="S358" s="947" t="s">
        <v>1428</v>
      </c>
    </row>
    <row r="359" spans="5:19" x14ac:dyDescent="0.4">
      <c r="E359" s="927">
        <f>'2_入力シート【検査結果表】 防火扉'!$CT$43</f>
        <v>0</v>
      </c>
      <c r="G359" s="930">
        <v>12</v>
      </c>
      <c r="H359" s="931" t="s">
        <v>982</v>
      </c>
      <c r="I359" s="930" t="s">
        <v>1071</v>
      </c>
      <c r="J359" s="942" t="s">
        <v>1022</v>
      </c>
      <c r="K359" s="932" t="s">
        <v>894</v>
      </c>
      <c r="L359" s="932" t="s">
        <v>1063</v>
      </c>
      <c r="M359" s="932" t="s">
        <v>894</v>
      </c>
      <c r="N359" s="931" t="s">
        <v>978</v>
      </c>
      <c r="O359" s="932" t="s">
        <v>894</v>
      </c>
      <c r="P359" s="931" t="s">
        <v>987</v>
      </c>
      <c r="Q359" s="926" t="str">
        <f t="shared" si="8"/>
        <v>12検査結果(防火扉）-上記以外の検査項目等-2行目-改善（予定）年月-状況</v>
      </c>
      <c r="S359" s="947" t="s">
        <v>1429</v>
      </c>
    </row>
    <row r="360" spans="5:19" x14ac:dyDescent="0.4">
      <c r="E360" s="927">
        <f>'2_入力シート【検査結果表】 防火扉'!$M$44</f>
        <v>0</v>
      </c>
      <c r="G360" s="930">
        <v>12</v>
      </c>
      <c r="H360" s="931" t="s">
        <v>982</v>
      </c>
      <c r="I360" s="930" t="s">
        <v>1071</v>
      </c>
      <c r="J360" s="942" t="s">
        <v>1022</v>
      </c>
      <c r="K360" s="932" t="s">
        <v>894</v>
      </c>
      <c r="L360" s="932" t="s">
        <v>1024</v>
      </c>
      <c r="M360" s="932" t="s">
        <v>894</v>
      </c>
      <c r="N360" s="931" t="s">
        <v>1027</v>
      </c>
      <c r="O360" s="931"/>
      <c r="P360" s="931"/>
      <c r="Q360" s="926" t="str">
        <f t="shared" si="8"/>
        <v>12検査結果(防火扉）-上記以外の検査項目等-3行目-番号</v>
      </c>
      <c r="S360" s="947" t="s">
        <v>1430</v>
      </c>
    </row>
    <row r="361" spans="5:19" x14ac:dyDescent="0.4">
      <c r="E361" s="927">
        <f>'2_入力シート【検査結果表】 防火扉'!$P$44</f>
        <v>0</v>
      </c>
      <c r="G361" s="930">
        <v>12</v>
      </c>
      <c r="H361" s="931" t="s">
        <v>982</v>
      </c>
      <c r="I361" s="930" t="s">
        <v>1071</v>
      </c>
      <c r="J361" s="942" t="s">
        <v>1022</v>
      </c>
      <c r="K361" s="932" t="s">
        <v>894</v>
      </c>
      <c r="L361" s="932" t="s">
        <v>1024</v>
      </c>
      <c r="M361" s="932" t="s">
        <v>894</v>
      </c>
      <c r="N361" s="931" t="s">
        <v>1025</v>
      </c>
      <c r="O361" s="931"/>
      <c r="P361" s="931"/>
      <c r="Q361" s="926" t="str">
        <f t="shared" si="8"/>
        <v>12検査結果(防火扉）-上記以外の検査項目等-3行目-検査項目</v>
      </c>
      <c r="S361" s="947" t="s">
        <v>1431</v>
      </c>
    </row>
    <row r="362" spans="5:19" x14ac:dyDescent="0.4">
      <c r="E362" s="927">
        <f>'2_入力シート【検査結果表】 防火扉'!$AG$44</f>
        <v>0</v>
      </c>
      <c r="G362" s="930">
        <v>12</v>
      </c>
      <c r="H362" s="931" t="s">
        <v>982</v>
      </c>
      <c r="I362" s="930" t="s">
        <v>1071</v>
      </c>
      <c r="J362" s="942" t="s">
        <v>1022</v>
      </c>
      <c r="K362" s="932" t="s">
        <v>894</v>
      </c>
      <c r="L362" s="932" t="s">
        <v>1024</v>
      </c>
      <c r="M362" s="932" t="s">
        <v>894</v>
      </c>
      <c r="N362" s="931" t="s">
        <v>1026</v>
      </c>
      <c r="O362" s="931"/>
      <c r="P362" s="931"/>
      <c r="Q362" s="926" t="str">
        <f t="shared" si="8"/>
        <v>12検査結果(防火扉）-上記以外の検査項目等-3行目-検査事項</v>
      </c>
      <c r="S362" s="947" t="s">
        <v>1432</v>
      </c>
    </row>
    <row r="363" spans="5:19" x14ac:dyDescent="0.4">
      <c r="E363" s="927">
        <f>'2_入力シート【検査結果表】 防火扉'!$BA$44</f>
        <v>0</v>
      </c>
      <c r="G363" s="930">
        <v>12</v>
      </c>
      <c r="H363" s="931" t="s">
        <v>982</v>
      </c>
      <c r="I363" s="930" t="s">
        <v>1071</v>
      </c>
      <c r="J363" s="942" t="s">
        <v>1022</v>
      </c>
      <c r="K363" s="932" t="s">
        <v>894</v>
      </c>
      <c r="L363" s="932" t="s">
        <v>1024</v>
      </c>
      <c r="M363" s="932" t="s">
        <v>894</v>
      </c>
      <c r="N363" s="931" t="s">
        <v>983</v>
      </c>
      <c r="O363" s="931"/>
      <c r="P363" s="931"/>
      <c r="Q363" s="926" t="str">
        <f t="shared" si="8"/>
        <v>12検査結果(防火扉）-上記以外の検査項目等-3行目-検査結果</v>
      </c>
      <c r="S363" s="947" t="s">
        <v>1433</v>
      </c>
    </row>
    <row r="364" spans="5:19" x14ac:dyDescent="0.4">
      <c r="E364" s="927">
        <f>'2_入力シート【検査結果表】 防火扉'!$BM$44</f>
        <v>0</v>
      </c>
      <c r="G364" s="930">
        <v>12</v>
      </c>
      <c r="H364" s="931" t="s">
        <v>982</v>
      </c>
      <c r="I364" s="930" t="s">
        <v>1071</v>
      </c>
      <c r="J364" s="942" t="s">
        <v>1022</v>
      </c>
      <c r="K364" s="932" t="s">
        <v>894</v>
      </c>
      <c r="L364" s="932" t="s">
        <v>1024</v>
      </c>
      <c r="M364" s="932" t="s">
        <v>894</v>
      </c>
      <c r="N364" s="931" t="s">
        <v>985</v>
      </c>
      <c r="O364" s="931"/>
      <c r="P364" s="931"/>
      <c r="Q364" s="926" t="str">
        <f t="shared" si="8"/>
        <v>12検査結果(防火扉）-上記以外の検査項目等-3行目-検査者番号</v>
      </c>
      <c r="S364" s="947" t="s">
        <v>1434</v>
      </c>
    </row>
    <row r="365" spans="5:19" x14ac:dyDescent="0.4">
      <c r="E365" s="927">
        <f>'2_入力シート【検査結果表】 防火扉'!$BO$44</f>
        <v>0</v>
      </c>
      <c r="G365" s="930">
        <v>12</v>
      </c>
      <c r="H365" s="931" t="s">
        <v>982</v>
      </c>
      <c r="I365" s="930" t="s">
        <v>1071</v>
      </c>
      <c r="J365" s="942" t="s">
        <v>1022</v>
      </c>
      <c r="K365" s="932" t="s">
        <v>894</v>
      </c>
      <c r="L365" s="932" t="s">
        <v>1024</v>
      </c>
      <c r="M365" s="932" t="s">
        <v>894</v>
      </c>
      <c r="N365" s="931" t="s">
        <v>986</v>
      </c>
      <c r="O365" s="931"/>
      <c r="P365" s="931"/>
      <c r="Q365" s="926" t="str">
        <f t="shared" si="8"/>
        <v>12検査結果(防火扉）-上記以外の検査項目等-3行目-指摘の具体的内容等</v>
      </c>
      <c r="S365" s="947" t="s">
        <v>1435</v>
      </c>
    </row>
    <row r="366" spans="5:19" x14ac:dyDescent="0.4">
      <c r="E366" s="927">
        <f>'2_入力シート【検査結果表】 防火扉'!$BY$44</f>
        <v>0</v>
      </c>
      <c r="G366" s="930">
        <v>12</v>
      </c>
      <c r="H366" s="931" t="s">
        <v>982</v>
      </c>
      <c r="I366" s="930" t="s">
        <v>1071</v>
      </c>
      <c r="J366" s="942" t="s">
        <v>1022</v>
      </c>
      <c r="K366" s="932" t="s">
        <v>894</v>
      </c>
      <c r="L366" s="932" t="s">
        <v>1024</v>
      </c>
      <c r="M366" s="932" t="s">
        <v>894</v>
      </c>
      <c r="N366" s="931" t="s">
        <v>988</v>
      </c>
      <c r="O366" s="931"/>
      <c r="P366" s="931"/>
      <c r="Q366" s="926" t="str">
        <f t="shared" si="8"/>
        <v>12検査結果(防火扉）-上記以外の検査項目等-3行目-改善策の具体的内容等</v>
      </c>
      <c r="S366" s="947" t="s">
        <v>1436</v>
      </c>
    </row>
    <row r="367" spans="5:19" x14ac:dyDescent="0.4">
      <c r="E367" s="927">
        <f>'2_入力シート【検査結果表】 防火扉'!$CN$44</f>
        <v>0</v>
      </c>
      <c r="G367" s="930">
        <v>12</v>
      </c>
      <c r="H367" s="931" t="s">
        <v>982</v>
      </c>
      <c r="I367" s="930" t="s">
        <v>1071</v>
      </c>
      <c r="J367" s="942" t="s">
        <v>1022</v>
      </c>
      <c r="K367" s="932" t="s">
        <v>894</v>
      </c>
      <c r="L367" s="932" t="s">
        <v>1024</v>
      </c>
      <c r="M367" s="932" t="s">
        <v>894</v>
      </c>
      <c r="N367" s="931" t="s">
        <v>978</v>
      </c>
      <c r="O367" s="932" t="s">
        <v>894</v>
      </c>
      <c r="P367" s="931" t="s">
        <v>979</v>
      </c>
      <c r="Q367" s="926" t="str">
        <f t="shared" si="8"/>
        <v>12検査結果(防火扉）-上記以外の検査項目等-3行目-改善（予定）年月-年（令和）</v>
      </c>
      <c r="S367" s="947" t="s">
        <v>1437</v>
      </c>
    </row>
    <row r="368" spans="5:19" x14ac:dyDescent="0.4">
      <c r="E368" s="927">
        <f>'2_入力シート【検査結果表】 防火扉'!$CQ$44</f>
        <v>0</v>
      </c>
      <c r="G368" s="930">
        <v>12</v>
      </c>
      <c r="H368" s="931" t="s">
        <v>982</v>
      </c>
      <c r="I368" s="930" t="s">
        <v>1071</v>
      </c>
      <c r="J368" s="942" t="s">
        <v>1022</v>
      </c>
      <c r="K368" s="932" t="s">
        <v>894</v>
      </c>
      <c r="L368" s="932" t="s">
        <v>1024</v>
      </c>
      <c r="M368" s="932" t="s">
        <v>894</v>
      </c>
      <c r="N368" s="931" t="s">
        <v>978</v>
      </c>
      <c r="O368" s="932" t="s">
        <v>894</v>
      </c>
      <c r="P368" s="931" t="s">
        <v>899</v>
      </c>
      <c r="Q368" s="926" t="str">
        <f t="shared" si="8"/>
        <v>12検査結果(防火扉）-上記以外の検査項目等-3行目-改善（予定）年月-月</v>
      </c>
      <c r="S368" s="947" t="s">
        <v>1438</v>
      </c>
    </row>
    <row r="369" spans="5:19" x14ac:dyDescent="0.4">
      <c r="E369" s="927">
        <f>'2_入力シート【検査結果表】 防火扉'!$CT$44</f>
        <v>0</v>
      </c>
      <c r="G369" s="930">
        <v>12</v>
      </c>
      <c r="H369" s="931" t="s">
        <v>982</v>
      </c>
      <c r="I369" s="930" t="s">
        <v>1071</v>
      </c>
      <c r="J369" s="942" t="s">
        <v>1022</v>
      </c>
      <c r="K369" s="932" t="s">
        <v>894</v>
      </c>
      <c r="L369" s="932" t="s">
        <v>1024</v>
      </c>
      <c r="M369" s="932" t="s">
        <v>894</v>
      </c>
      <c r="N369" s="931" t="s">
        <v>978</v>
      </c>
      <c r="O369" s="932" t="s">
        <v>894</v>
      </c>
      <c r="P369" s="931" t="s">
        <v>987</v>
      </c>
      <c r="Q369" s="926" t="str">
        <f t="shared" si="8"/>
        <v>12検査結果(防火扉）-上記以外の検査項目等-3行目-改善（予定）年月-状況</v>
      </c>
      <c r="S369" s="947" t="s">
        <v>1439</v>
      </c>
    </row>
    <row r="370" spans="5:19" x14ac:dyDescent="0.4">
      <c r="E370" s="927">
        <f>'2_入力シート【検査結果表】 防火扉'!$M$52</f>
        <v>0</v>
      </c>
      <c r="G370" s="930">
        <v>12</v>
      </c>
      <c r="H370" s="931" t="s">
        <v>982</v>
      </c>
      <c r="I370" s="930" t="s">
        <v>1071</v>
      </c>
      <c r="J370" s="942" t="s">
        <v>1028</v>
      </c>
      <c r="K370" s="932" t="s">
        <v>894</v>
      </c>
      <c r="L370" s="932" t="s">
        <v>989</v>
      </c>
      <c r="M370" s="932" t="s">
        <v>894</v>
      </c>
      <c r="N370" s="931" t="s">
        <v>1027</v>
      </c>
      <c r="O370" s="931"/>
      <c r="P370" s="931"/>
      <c r="Q370" s="926" t="str">
        <f t="shared" si="8"/>
        <v>12検査結果(防火扉）-上記に記載のない事項-1行目-番号</v>
      </c>
      <c r="S370" s="947" t="s">
        <v>1440</v>
      </c>
    </row>
    <row r="371" spans="5:19" x14ac:dyDescent="0.4">
      <c r="E371" s="927">
        <f>'2_入力シート【検査結果表】 防火扉'!$P$52</f>
        <v>0</v>
      </c>
      <c r="G371" s="930">
        <v>12</v>
      </c>
      <c r="H371" s="931" t="s">
        <v>982</v>
      </c>
      <c r="I371" s="930" t="s">
        <v>1071</v>
      </c>
      <c r="J371" s="942" t="s">
        <v>1028</v>
      </c>
      <c r="K371" s="932" t="s">
        <v>894</v>
      </c>
      <c r="L371" s="932" t="s">
        <v>989</v>
      </c>
      <c r="M371" s="932" t="s">
        <v>894</v>
      </c>
      <c r="N371" s="931" t="s">
        <v>1025</v>
      </c>
      <c r="O371" s="931"/>
      <c r="P371" s="931"/>
      <c r="Q371" s="926" t="str">
        <f t="shared" si="8"/>
        <v>12検査結果(防火扉）-上記に記載のない事項-1行目-検査項目</v>
      </c>
      <c r="S371" s="947" t="s">
        <v>1441</v>
      </c>
    </row>
    <row r="372" spans="5:19" x14ac:dyDescent="0.4">
      <c r="E372" s="927">
        <f>'2_入力シート【検査結果表】 防火扉'!$AG$52</f>
        <v>0</v>
      </c>
      <c r="G372" s="930">
        <v>12</v>
      </c>
      <c r="H372" s="931" t="s">
        <v>982</v>
      </c>
      <c r="I372" s="930" t="s">
        <v>1071</v>
      </c>
      <c r="J372" s="942" t="s">
        <v>1028</v>
      </c>
      <c r="K372" s="932" t="s">
        <v>894</v>
      </c>
      <c r="L372" s="932" t="s">
        <v>989</v>
      </c>
      <c r="M372" s="932" t="s">
        <v>894</v>
      </c>
      <c r="N372" s="931" t="s">
        <v>1026</v>
      </c>
      <c r="O372" s="931"/>
      <c r="P372" s="931"/>
      <c r="Q372" s="926" t="str">
        <f t="shared" si="8"/>
        <v>12検査結果(防火扉）-上記に記載のない事項-1行目-検査事項</v>
      </c>
      <c r="S372" s="947" t="s">
        <v>1442</v>
      </c>
    </row>
    <row r="373" spans="5:19" x14ac:dyDescent="0.4">
      <c r="E373" s="927">
        <f>'2_入力シート【検査結果表】 防火扉'!$BA$52</f>
        <v>0</v>
      </c>
      <c r="G373" s="930">
        <v>12</v>
      </c>
      <c r="H373" s="931" t="s">
        <v>982</v>
      </c>
      <c r="I373" s="930" t="s">
        <v>1071</v>
      </c>
      <c r="J373" s="942" t="s">
        <v>1028</v>
      </c>
      <c r="K373" s="932" t="s">
        <v>894</v>
      </c>
      <c r="L373" s="932" t="s">
        <v>989</v>
      </c>
      <c r="M373" s="932" t="s">
        <v>894</v>
      </c>
      <c r="N373" s="931" t="s">
        <v>983</v>
      </c>
      <c r="O373" s="931"/>
      <c r="P373" s="931"/>
      <c r="Q373" s="926" t="str">
        <f t="shared" si="8"/>
        <v>12検査結果(防火扉）-上記に記載のない事項-1行目-検査結果</v>
      </c>
      <c r="S373" s="947" t="s">
        <v>1443</v>
      </c>
    </row>
    <row r="374" spans="5:19" x14ac:dyDescent="0.4">
      <c r="E374" s="927">
        <f>'2_入力シート【検査結果表】 防火扉'!$BM$52</f>
        <v>0</v>
      </c>
      <c r="G374" s="930">
        <v>12</v>
      </c>
      <c r="H374" s="931" t="s">
        <v>982</v>
      </c>
      <c r="I374" s="930" t="s">
        <v>1071</v>
      </c>
      <c r="J374" s="942" t="s">
        <v>1028</v>
      </c>
      <c r="K374" s="932" t="s">
        <v>894</v>
      </c>
      <c r="L374" s="932" t="s">
        <v>989</v>
      </c>
      <c r="M374" s="932" t="s">
        <v>894</v>
      </c>
      <c r="N374" s="931" t="s">
        <v>985</v>
      </c>
      <c r="O374" s="931"/>
      <c r="P374" s="931"/>
      <c r="Q374" s="926" t="str">
        <f t="shared" si="8"/>
        <v>12検査結果(防火扉）-上記に記載のない事項-1行目-検査者番号</v>
      </c>
      <c r="S374" s="947" t="s">
        <v>1444</v>
      </c>
    </row>
    <row r="375" spans="5:19" x14ac:dyDescent="0.4">
      <c r="E375" s="927">
        <f>'2_入力シート【検査結果表】 防火扉'!$BO$52</f>
        <v>0</v>
      </c>
      <c r="G375" s="930">
        <v>12</v>
      </c>
      <c r="H375" s="931" t="s">
        <v>982</v>
      </c>
      <c r="I375" s="930" t="s">
        <v>1071</v>
      </c>
      <c r="J375" s="942" t="s">
        <v>1028</v>
      </c>
      <c r="K375" s="932" t="s">
        <v>894</v>
      </c>
      <c r="L375" s="932" t="s">
        <v>989</v>
      </c>
      <c r="M375" s="932" t="s">
        <v>894</v>
      </c>
      <c r="N375" s="931" t="s">
        <v>986</v>
      </c>
      <c r="O375" s="931"/>
      <c r="P375" s="931"/>
      <c r="Q375" s="926" t="str">
        <f t="shared" si="8"/>
        <v>12検査結果(防火扉）-上記に記載のない事項-1行目-指摘の具体的内容等</v>
      </c>
      <c r="S375" s="947" t="s">
        <v>1445</v>
      </c>
    </row>
    <row r="376" spans="5:19" x14ac:dyDescent="0.4">
      <c r="E376" s="927">
        <f>'2_入力シート【検査結果表】 防火扉'!$BY$52</f>
        <v>0</v>
      </c>
      <c r="G376" s="930">
        <v>12</v>
      </c>
      <c r="H376" s="931" t="s">
        <v>982</v>
      </c>
      <c r="I376" s="930" t="s">
        <v>1071</v>
      </c>
      <c r="J376" s="942" t="s">
        <v>1028</v>
      </c>
      <c r="K376" s="932" t="s">
        <v>894</v>
      </c>
      <c r="L376" s="932" t="s">
        <v>989</v>
      </c>
      <c r="M376" s="932" t="s">
        <v>894</v>
      </c>
      <c r="N376" s="931" t="s">
        <v>988</v>
      </c>
      <c r="O376" s="931"/>
      <c r="P376" s="931"/>
      <c r="Q376" s="926" t="str">
        <f t="shared" si="8"/>
        <v>12検査結果(防火扉）-上記に記載のない事項-1行目-改善策の具体的内容等</v>
      </c>
      <c r="S376" s="947" t="s">
        <v>1446</v>
      </c>
    </row>
    <row r="377" spans="5:19" x14ac:dyDescent="0.4">
      <c r="E377" s="927">
        <f>'2_入力シート【検査結果表】 防火扉'!$CN$52</f>
        <v>0</v>
      </c>
      <c r="G377" s="930">
        <v>12</v>
      </c>
      <c r="H377" s="931" t="s">
        <v>982</v>
      </c>
      <c r="I377" s="930" t="s">
        <v>1071</v>
      </c>
      <c r="J377" s="942" t="s">
        <v>1028</v>
      </c>
      <c r="K377" s="932" t="s">
        <v>894</v>
      </c>
      <c r="L377" s="932" t="s">
        <v>989</v>
      </c>
      <c r="M377" s="932" t="s">
        <v>894</v>
      </c>
      <c r="N377" s="931" t="s">
        <v>978</v>
      </c>
      <c r="O377" s="932" t="s">
        <v>894</v>
      </c>
      <c r="P377" s="931" t="s">
        <v>979</v>
      </c>
      <c r="Q377" s="926" t="str">
        <f t="shared" si="8"/>
        <v>12検査結果(防火扉）-上記に記載のない事項-1行目-改善（予定）年月-年（令和）</v>
      </c>
      <c r="S377" s="947" t="s">
        <v>1447</v>
      </c>
    </row>
    <row r="378" spans="5:19" x14ac:dyDescent="0.4">
      <c r="E378" s="927">
        <f>'2_入力シート【検査結果表】 防火扉'!$CQ$52</f>
        <v>0</v>
      </c>
      <c r="G378" s="930">
        <v>12</v>
      </c>
      <c r="H378" s="931" t="s">
        <v>982</v>
      </c>
      <c r="I378" s="930" t="s">
        <v>1071</v>
      </c>
      <c r="J378" s="942" t="s">
        <v>1028</v>
      </c>
      <c r="K378" s="932" t="s">
        <v>894</v>
      </c>
      <c r="L378" s="932" t="s">
        <v>989</v>
      </c>
      <c r="M378" s="932" t="s">
        <v>894</v>
      </c>
      <c r="N378" s="931" t="s">
        <v>978</v>
      </c>
      <c r="O378" s="932" t="s">
        <v>894</v>
      </c>
      <c r="P378" s="931" t="s">
        <v>899</v>
      </c>
      <c r="Q378" s="926" t="str">
        <f t="shared" si="8"/>
        <v>12検査結果(防火扉）-上記に記載のない事項-1行目-改善（予定）年月-月</v>
      </c>
      <c r="S378" s="947" t="s">
        <v>1448</v>
      </c>
    </row>
    <row r="379" spans="5:19" x14ac:dyDescent="0.4">
      <c r="E379" s="927">
        <f>'2_入力シート【検査結果表】 防火扉'!$CT$52</f>
        <v>0</v>
      </c>
      <c r="G379" s="930">
        <v>12</v>
      </c>
      <c r="H379" s="931" t="s">
        <v>982</v>
      </c>
      <c r="I379" s="930" t="s">
        <v>1071</v>
      </c>
      <c r="J379" s="942" t="s">
        <v>1028</v>
      </c>
      <c r="K379" s="932" t="s">
        <v>894</v>
      </c>
      <c r="L379" s="932" t="s">
        <v>989</v>
      </c>
      <c r="M379" s="932" t="s">
        <v>894</v>
      </c>
      <c r="N379" s="931" t="s">
        <v>978</v>
      </c>
      <c r="O379" s="932" t="s">
        <v>894</v>
      </c>
      <c r="P379" s="931" t="s">
        <v>987</v>
      </c>
      <c r="Q379" s="926" t="str">
        <f t="shared" si="8"/>
        <v>12検査結果(防火扉）-上記に記載のない事項-1行目-改善（予定）年月-状況</v>
      </c>
      <c r="S379" s="947" t="s">
        <v>1449</v>
      </c>
    </row>
    <row r="380" spans="5:19" x14ac:dyDescent="0.4">
      <c r="E380" s="927">
        <f>'2_入力シート【検査結果表】 防火扉'!$M$53</f>
        <v>0</v>
      </c>
      <c r="G380" s="930">
        <v>12</v>
      </c>
      <c r="H380" s="931" t="s">
        <v>982</v>
      </c>
      <c r="I380" s="930" t="s">
        <v>1071</v>
      </c>
      <c r="J380" s="942" t="s">
        <v>1028</v>
      </c>
      <c r="K380" s="932" t="s">
        <v>894</v>
      </c>
      <c r="L380" s="932" t="s">
        <v>1063</v>
      </c>
      <c r="M380" s="932" t="s">
        <v>894</v>
      </c>
      <c r="N380" s="931" t="s">
        <v>1027</v>
      </c>
      <c r="O380" s="931"/>
      <c r="P380" s="931"/>
      <c r="Q380" s="926" t="str">
        <f t="shared" si="8"/>
        <v>12検査結果(防火扉）-上記に記載のない事項-2行目-番号</v>
      </c>
      <c r="S380" s="947" t="s">
        <v>1450</v>
      </c>
    </row>
    <row r="381" spans="5:19" x14ac:dyDescent="0.4">
      <c r="E381" s="927">
        <f>'2_入力シート【検査結果表】 防火扉'!$P$53</f>
        <v>0</v>
      </c>
      <c r="G381" s="930">
        <v>12</v>
      </c>
      <c r="H381" s="931" t="s">
        <v>982</v>
      </c>
      <c r="I381" s="930" t="s">
        <v>1071</v>
      </c>
      <c r="J381" s="942" t="s">
        <v>1028</v>
      </c>
      <c r="K381" s="932" t="s">
        <v>894</v>
      </c>
      <c r="L381" s="932" t="s">
        <v>1063</v>
      </c>
      <c r="M381" s="932" t="s">
        <v>894</v>
      </c>
      <c r="N381" s="931" t="s">
        <v>1025</v>
      </c>
      <c r="O381" s="931"/>
      <c r="P381" s="931"/>
      <c r="Q381" s="926" t="str">
        <f t="shared" si="8"/>
        <v>12検査結果(防火扉）-上記に記載のない事項-2行目-検査項目</v>
      </c>
      <c r="S381" s="947" t="s">
        <v>1451</v>
      </c>
    </row>
    <row r="382" spans="5:19" x14ac:dyDescent="0.4">
      <c r="E382" s="927">
        <f>'2_入力シート【検査結果表】 防火扉'!$AG$53</f>
        <v>0</v>
      </c>
      <c r="G382" s="930">
        <v>12</v>
      </c>
      <c r="H382" s="931" t="s">
        <v>982</v>
      </c>
      <c r="I382" s="930" t="s">
        <v>1071</v>
      </c>
      <c r="J382" s="942" t="s">
        <v>1028</v>
      </c>
      <c r="K382" s="932" t="s">
        <v>894</v>
      </c>
      <c r="L382" s="932" t="s">
        <v>1063</v>
      </c>
      <c r="M382" s="932" t="s">
        <v>894</v>
      </c>
      <c r="N382" s="931" t="s">
        <v>1026</v>
      </c>
      <c r="O382" s="931"/>
      <c r="P382" s="931"/>
      <c r="Q382" s="926" t="str">
        <f t="shared" si="8"/>
        <v>12検査結果(防火扉）-上記に記載のない事項-2行目-検査事項</v>
      </c>
      <c r="S382" s="947" t="s">
        <v>1452</v>
      </c>
    </row>
    <row r="383" spans="5:19" x14ac:dyDescent="0.4">
      <c r="E383" s="927">
        <f>'2_入力シート【検査結果表】 防火扉'!$BA$53</f>
        <v>0</v>
      </c>
      <c r="G383" s="930">
        <v>12</v>
      </c>
      <c r="H383" s="931" t="s">
        <v>982</v>
      </c>
      <c r="I383" s="930" t="s">
        <v>1071</v>
      </c>
      <c r="J383" s="942" t="s">
        <v>1028</v>
      </c>
      <c r="K383" s="932" t="s">
        <v>894</v>
      </c>
      <c r="L383" s="932" t="s">
        <v>1063</v>
      </c>
      <c r="M383" s="932" t="s">
        <v>894</v>
      </c>
      <c r="N383" s="931" t="s">
        <v>983</v>
      </c>
      <c r="O383" s="931"/>
      <c r="P383" s="931"/>
      <c r="Q383" s="926" t="str">
        <f t="shared" si="8"/>
        <v>12検査結果(防火扉）-上記に記載のない事項-2行目-検査結果</v>
      </c>
      <c r="S383" s="947" t="s">
        <v>1453</v>
      </c>
    </row>
    <row r="384" spans="5:19" x14ac:dyDescent="0.4">
      <c r="E384" s="927">
        <f>'2_入力シート【検査結果表】 防火扉'!$BM$53</f>
        <v>0</v>
      </c>
      <c r="G384" s="930">
        <v>12</v>
      </c>
      <c r="H384" s="931" t="s">
        <v>982</v>
      </c>
      <c r="I384" s="930" t="s">
        <v>1071</v>
      </c>
      <c r="J384" s="942" t="s">
        <v>1028</v>
      </c>
      <c r="K384" s="932" t="s">
        <v>894</v>
      </c>
      <c r="L384" s="932" t="s">
        <v>1063</v>
      </c>
      <c r="M384" s="932" t="s">
        <v>894</v>
      </c>
      <c r="N384" s="931" t="s">
        <v>985</v>
      </c>
      <c r="O384" s="931"/>
      <c r="P384" s="931"/>
      <c r="Q384" s="926" t="str">
        <f t="shared" si="8"/>
        <v>12検査結果(防火扉）-上記に記載のない事項-2行目-検査者番号</v>
      </c>
      <c r="S384" s="947" t="s">
        <v>1454</v>
      </c>
    </row>
    <row r="385" spans="5:19" x14ac:dyDescent="0.4">
      <c r="E385" s="927">
        <f>'2_入力シート【検査結果表】 防火扉'!$BO$53</f>
        <v>0</v>
      </c>
      <c r="G385" s="930">
        <v>12</v>
      </c>
      <c r="H385" s="931" t="s">
        <v>982</v>
      </c>
      <c r="I385" s="930" t="s">
        <v>1071</v>
      </c>
      <c r="J385" s="942" t="s">
        <v>1028</v>
      </c>
      <c r="K385" s="932" t="s">
        <v>894</v>
      </c>
      <c r="L385" s="932" t="s">
        <v>1063</v>
      </c>
      <c r="M385" s="932" t="s">
        <v>894</v>
      </c>
      <c r="N385" s="931" t="s">
        <v>986</v>
      </c>
      <c r="O385" s="931"/>
      <c r="P385" s="931"/>
      <c r="Q385" s="926" t="str">
        <f t="shared" si="8"/>
        <v>12検査結果(防火扉）-上記に記載のない事項-2行目-指摘の具体的内容等</v>
      </c>
      <c r="S385" s="947" t="s">
        <v>1455</v>
      </c>
    </row>
    <row r="386" spans="5:19" x14ac:dyDescent="0.4">
      <c r="E386" s="927">
        <f>'2_入力シート【検査結果表】 防火扉'!$BY$53</f>
        <v>0</v>
      </c>
      <c r="G386" s="930">
        <v>12</v>
      </c>
      <c r="H386" s="931" t="s">
        <v>982</v>
      </c>
      <c r="I386" s="930" t="s">
        <v>1071</v>
      </c>
      <c r="J386" s="942" t="s">
        <v>1028</v>
      </c>
      <c r="K386" s="932" t="s">
        <v>894</v>
      </c>
      <c r="L386" s="932" t="s">
        <v>1063</v>
      </c>
      <c r="M386" s="932" t="s">
        <v>894</v>
      </c>
      <c r="N386" s="931" t="s">
        <v>988</v>
      </c>
      <c r="O386" s="931"/>
      <c r="P386" s="931"/>
      <c r="Q386" s="926" t="str">
        <f t="shared" si="8"/>
        <v>12検査結果(防火扉）-上記に記載のない事項-2行目-改善策の具体的内容等</v>
      </c>
      <c r="S386" s="947" t="s">
        <v>1456</v>
      </c>
    </row>
    <row r="387" spans="5:19" x14ac:dyDescent="0.4">
      <c r="E387" s="927">
        <f>'2_入力シート【検査結果表】 防火扉'!$CN$53</f>
        <v>0</v>
      </c>
      <c r="G387" s="930">
        <v>12</v>
      </c>
      <c r="H387" s="931" t="s">
        <v>982</v>
      </c>
      <c r="I387" s="930" t="s">
        <v>1071</v>
      </c>
      <c r="J387" s="942" t="s">
        <v>1028</v>
      </c>
      <c r="K387" s="932" t="s">
        <v>894</v>
      </c>
      <c r="L387" s="932" t="s">
        <v>1063</v>
      </c>
      <c r="M387" s="932" t="s">
        <v>894</v>
      </c>
      <c r="N387" s="931" t="s">
        <v>978</v>
      </c>
      <c r="O387" s="932" t="s">
        <v>894</v>
      </c>
      <c r="P387" s="931" t="s">
        <v>979</v>
      </c>
      <c r="Q387" s="926" t="str">
        <f t="shared" si="8"/>
        <v>12検査結果(防火扉）-上記に記載のない事項-2行目-改善（予定）年月-年（令和）</v>
      </c>
      <c r="S387" s="947" t="s">
        <v>1457</v>
      </c>
    </row>
    <row r="388" spans="5:19" x14ac:dyDescent="0.4">
      <c r="E388" s="927">
        <f>'2_入力シート【検査結果表】 防火扉'!$CQ$53</f>
        <v>0</v>
      </c>
      <c r="G388" s="930">
        <v>12</v>
      </c>
      <c r="H388" s="931" t="s">
        <v>982</v>
      </c>
      <c r="I388" s="930" t="s">
        <v>1071</v>
      </c>
      <c r="J388" s="942" t="s">
        <v>1028</v>
      </c>
      <c r="K388" s="932" t="s">
        <v>894</v>
      </c>
      <c r="L388" s="932" t="s">
        <v>1063</v>
      </c>
      <c r="M388" s="932" t="s">
        <v>894</v>
      </c>
      <c r="N388" s="931" t="s">
        <v>978</v>
      </c>
      <c r="O388" s="932" t="s">
        <v>894</v>
      </c>
      <c r="P388" s="931" t="s">
        <v>899</v>
      </c>
      <c r="Q388" s="926" t="str">
        <f t="shared" si="8"/>
        <v>12検査結果(防火扉）-上記に記載のない事項-2行目-改善（予定）年月-月</v>
      </c>
      <c r="S388" s="947" t="s">
        <v>1458</v>
      </c>
    </row>
    <row r="389" spans="5:19" x14ac:dyDescent="0.4">
      <c r="E389" s="927">
        <f>'2_入力シート【検査結果表】 防火扉'!$CT$53</f>
        <v>0</v>
      </c>
      <c r="G389" s="930">
        <v>12</v>
      </c>
      <c r="H389" s="931" t="s">
        <v>982</v>
      </c>
      <c r="I389" s="930" t="s">
        <v>1071</v>
      </c>
      <c r="J389" s="942" t="s">
        <v>1028</v>
      </c>
      <c r="K389" s="932" t="s">
        <v>894</v>
      </c>
      <c r="L389" s="932" t="s">
        <v>1063</v>
      </c>
      <c r="M389" s="932" t="s">
        <v>894</v>
      </c>
      <c r="N389" s="931" t="s">
        <v>978</v>
      </c>
      <c r="O389" s="932" t="s">
        <v>894</v>
      </c>
      <c r="P389" s="931" t="s">
        <v>987</v>
      </c>
      <c r="Q389" s="926" t="str">
        <f t="shared" si="8"/>
        <v>12検査結果(防火扉）-上記に記載のない事項-2行目-改善（予定）年月-状況</v>
      </c>
      <c r="S389" s="947" t="s">
        <v>1459</v>
      </c>
    </row>
    <row r="390" spans="5:19" x14ac:dyDescent="0.4">
      <c r="E390" s="927">
        <f>'2_入力シート【検査結果表】 防火扉'!$M$54</f>
        <v>0</v>
      </c>
      <c r="G390" s="930">
        <v>12</v>
      </c>
      <c r="H390" s="931" t="s">
        <v>982</v>
      </c>
      <c r="I390" s="930" t="s">
        <v>1071</v>
      </c>
      <c r="J390" s="942" t="s">
        <v>1028</v>
      </c>
      <c r="K390" s="932" t="s">
        <v>894</v>
      </c>
      <c r="L390" s="932" t="s">
        <v>1024</v>
      </c>
      <c r="M390" s="932" t="s">
        <v>894</v>
      </c>
      <c r="N390" s="931" t="s">
        <v>1027</v>
      </c>
      <c r="O390" s="931"/>
      <c r="P390" s="931"/>
      <c r="Q390" s="926" t="str">
        <f t="shared" si="8"/>
        <v>12検査結果(防火扉）-上記に記載のない事項-3行目-番号</v>
      </c>
      <c r="S390" s="947" t="s">
        <v>1460</v>
      </c>
    </row>
    <row r="391" spans="5:19" x14ac:dyDescent="0.4">
      <c r="E391" s="927">
        <f>'2_入力シート【検査結果表】 防火扉'!$P$54</f>
        <v>0</v>
      </c>
      <c r="G391" s="930">
        <v>12</v>
      </c>
      <c r="H391" s="931" t="s">
        <v>982</v>
      </c>
      <c r="I391" s="930" t="s">
        <v>1071</v>
      </c>
      <c r="J391" s="942" t="s">
        <v>1028</v>
      </c>
      <c r="K391" s="932" t="s">
        <v>894</v>
      </c>
      <c r="L391" s="932" t="s">
        <v>1024</v>
      </c>
      <c r="M391" s="932" t="s">
        <v>894</v>
      </c>
      <c r="N391" s="931" t="s">
        <v>1025</v>
      </c>
      <c r="O391" s="931"/>
      <c r="P391" s="931"/>
      <c r="Q391" s="926" t="str">
        <f t="shared" si="8"/>
        <v>12検査結果(防火扉）-上記に記載のない事項-3行目-検査項目</v>
      </c>
      <c r="S391" s="947" t="s">
        <v>1461</v>
      </c>
    </row>
    <row r="392" spans="5:19" x14ac:dyDescent="0.4">
      <c r="E392" s="927">
        <f>'2_入力シート【検査結果表】 防火扉'!$AG$54</f>
        <v>0</v>
      </c>
      <c r="G392" s="930">
        <v>12</v>
      </c>
      <c r="H392" s="931" t="s">
        <v>982</v>
      </c>
      <c r="I392" s="930" t="s">
        <v>1071</v>
      </c>
      <c r="J392" s="942" t="s">
        <v>1028</v>
      </c>
      <c r="K392" s="932" t="s">
        <v>894</v>
      </c>
      <c r="L392" s="932" t="s">
        <v>1024</v>
      </c>
      <c r="M392" s="932" t="s">
        <v>894</v>
      </c>
      <c r="N392" s="931" t="s">
        <v>1026</v>
      </c>
      <c r="O392" s="931"/>
      <c r="P392" s="931"/>
      <c r="Q392" s="926" t="str">
        <f t="shared" si="8"/>
        <v>12検査結果(防火扉）-上記に記載のない事項-3行目-検査事項</v>
      </c>
      <c r="S392" s="947" t="s">
        <v>1462</v>
      </c>
    </row>
    <row r="393" spans="5:19" x14ac:dyDescent="0.4">
      <c r="E393" s="927">
        <f>'2_入力シート【検査結果表】 防火扉'!$BA$54</f>
        <v>0</v>
      </c>
      <c r="G393" s="930">
        <v>12</v>
      </c>
      <c r="H393" s="931" t="s">
        <v>982</v>
      </c>
      <c r="I393" s="930" t="s">
        <v>1071</v>
      </c>
      <c r="J393" s="942" t="s">
        <v>1028</v>
      </c>
      <c r="K393" s="932" t="s">
        <v>894</v>
      </c>
      <c r="L393" s="932" t="s">
        <v>1024</v>
      </c>
      <c r="M393" s="932" t="s">
        <v>894</v>
      </c>
      <c r="N393" s="931" t="s">
        <v>983</v>
      </c>
      <c r="O393" s="931"/>
      <c r="P393" s="931"/>
      <c r="Q393" s="926" t="str">
        <f t="shared" si="8"/>
        <v>12検査結果(防火扉）-上記に記載のない事項-3行目-検査結果</v>
      </c>
      <c r="S393" s="947" t="s">
        <v>1463</v>
      </c>
    </row>
    <row r="394" spans="5:19" x14ac:dyDescent="0.4">
      <c r="E394" s="927">
        <f>'2_入力シート【検査結果表】 防火扉'!$BM$54</f>
        <v>0</v>
      </c>
      <c r="G394" s="930">
        <v>12</v>
      </c>
      <c r="H394" s="931" t="s">
        <v>982</v>
      </c>
      <c r="I394" s="930" t="s">
        <v>1071</v>
      </c>
      <c r="J394" s="942" t="s">
        <v>1028</v>
      </c>
      <c r="K394" s="932" t="s">
        <v>894</v>
      </c>
      <c r="L394" s="932" t="s">
        <v>1024</v>
      </c>
      <c r="M394" s="932" t="s">
        <v>894</v>
      </c>
      <c r="N394" s="931" t="s">
        <v>985</v>
      </c>
      <c r="O394" s="931"/>
      <c r="P394" s="931"/>
      <c r="Q394" s="926" t="str">
        <f t="shared" si="8"/>
        <v>12検査結果(防火扉）-上記に記載のない事項-3行目-検査者番号</v>
      </c>
      <c r="S394" s="947" t="s">
        <v>1464</v>
      </c>
    </row>
    <row r="395" spans="5:19" x14ac:dyDescent="0.4">
      <c r="E395" s="927">
        <f>'2_入力シート【検査結果表】 防火扉'!$BO$54</f>
        <v>0</v>
      </c>
      <c r="G395" s="930">
        <v>12</v>
      </c>
      <c r="H395" s="931" t="s">
        <v>982</v>
      </c>
      <c r="I395" s="930" t="s">
        <v>1071</v>
      </c>
      <c r="J395" s="942" t="s">
        <v>1028</v>
      </c>
      <c r="K395" s="932" t="s">
        <v>894</v>
      </c>
      <c r="L395" s="932" t="s">
        <v>1024</v>
      </c>
      <c r="M395" s="932" t="s">
        <v>894</v>
      </c>
      <c r="N395" s="931" t="s">
        <v>986</v>
      </c>
      <c r="O395" s="931"/>
      <c r="P395" s="931"/>
      <c r="Q395" s="926" t="str">
        <f t="shared" si="8"/>
        <v>12検査結果(防火扉）-上記に記載のない事項-3行目-指摘の具体的内容等</v>
      </c>
      <c r="S395" s="947" t="s">
        <v>1465</v>
      </c>
    </row>
    <row r="396" spans="5:19" x14ac:dyDescent="0.4">
      <c r="E396" s="927">
        <f>'2_入力シート【検査結果表】 防火扉'!$BY$54</f>
        <v>0</v>
      </c>
      <c r="G396" s="930">
        <v>12</v>
      </c>
      <c r="H396" s="931" t="s">
        <v>982</v>
      </c>
      <c r="I396" s="930" t="s">
        <v>1071</v>
      </c>
      <c r="J396" s="942" t="s">
        <v>1028</v>
      </c>
      <c r="K396" s="932" t="s">
        <v>894</v>
      </c>
      <c r="L396" s="932" t="s">
        <v>1024</v>
      </c>
      <c r="M396" s="932" t="s">
        <v>894</v>
      </c>
      <c r="N396" s="931" t="s">
        <v>988</v>
      </c>
      <c r="O396" s="931"/>
      <c r="P396" s="931"/>
      <c r="Q396" s="926" t="str">
        <f t="shared" si="8"/>
        <v>12検査結果(防火扉）-上記に記載のない事項-3行目-改善策の具体的内容等</v>
      </c>
      <c r="S396" s="947" t="s">
        <v>1466</v>
      </c>
    </row>
    <row r="397" spans="5:19" x14ac:dyDescent="0.4">
      <c r="E397" s="927">
        <f>'2_入力シート【検査結果表】 防火扉'!$CN$54</f>
        <v>0</v>
      </c>
      <c r="G397" s="930">
        <v>12</v>
      </c>
      <c r="H397" s="931" t="s">
        <v>982</v>
      </c>
      <c r="I397" s="930" t="s">
        <v>1071</v>
      </c>
      <c r="J397" s="942" t="s">
        <v>1028</v>
      </c>
      <c r="K397" s="932" t="s">
        <v>894</v>
      </c>
      <c r="L397" s="932" t="s">
        <v>1024</v>
      </c>
      <c r="M397" s="932" t="s">
        <v>894</v>
      </c>
      <c r="N397" s="931" t="s">
        <v>978</v>
      </c>
      <c r="O397" s="932" t="s">
        <v>894</v>
      </c>
      <c r="P397" s="931" t="s">
        <v>979</v>
      </c>
      <c r="Q397" s="926" t="str">
        <f t="shared" si="8"/>
        <v>12検査結果(防火扉）-上記に記載のない事項-3行目-改善（予定）年月-年（令和）</v>
      </c>
      <c r="S397" s="947" t="s">
        <v>1467</v>
      </c>
    </row>
    <row r="398" spans="5:19" x14ac:dyDescent="0.4">
      <c r="E398" s="927">
        <f>'2_入力シート【検査結果表】 防火扉'!$CQ$54</f>
        <v>0</v>
      </c>
      <c r="G398" s="930">
        <v>12</v>
      </c>
      <c r="H398" s="931" t="s">
        <v>982</v>
      </c>
      <c r="I398" s="930" t="s">
        <v>1071</v>
      </c>
      <c r="J398" s="942" t="s">
        <v>1028</v>
      </c>
      <c r="K398" s="932" t="s">
        <v>894</v>
      </c>
      <c r="L398" s="932" t="s">
        <v>1024</v>
      </c>
      <c r="M398" s="932" t="s">
        <v>894</v>
      </c>
      <c r="N398" s="931" t="s">
        <v>978</v>
      </c>
      <c r="O398" s="932" t="s">
        <v>894</v>
      </c>
      <c r="P398" s="931" t="s">
        <v>899</v>
      </c>
      <c r="Q398" s="926" t="str">
        <f t="shared" si="8"/>
        <v>12検査結果(防火扉）-上記に記載のない事項-3行目-改善（予定）年月-月</v>
      </c>
      <c r="S398" s="947" t="s">
        <v>1468</v>
      </c>
    </row>
    <row r="399" spans="5:19" x14ac:dyDescent="0.4">
      <c r="E399" s="927">
        <f>'2_入力シート【検査結果表】 防火扉'!$CT$54</f>
        <v>0</v>
      </c>
      <c r="G399" s="930">
        <v>12</v>
      </c>
      <c r="H399" s="931" t="s">
        <v>982</v>
      </c>
      <c r="I399" s="930" t="s">
        <v>1071</v>
      </c>
      <c r="J399" s="942" t="s">
        <v>1028</v>
      </c>
      <c r="K399" s="932" t="s">
        <v>894</v>
      </c>
      <c r="L399" s="932" t="s">
        <v>1024</v>
      </c>
      <c r="M399" s="932" t="s">
        <v>894</v>
      </c>
      <c r="N399" s="931" t="s">
        <v>978</v>
      </c>
      <c r="O399" s="932" t="s">
        <v>894</v>
      </c>
      <c r="P399" s="931" t="s">
        <v>987</v>
      </c>
      <c r="Q399" s="926" t="str">
        <f t="shared" si="8"/>
        <v>12検査結果(防火扉）-上記に記載のない事項-3行目-改善（予定）年月-状況</v>
      </c>
      <c r="S399" s="947" t="s">
        <v>1469</v>
      </c>
    </row>
    <row r="400" spans="5:19" x14ac:dyDescent="0.4">
      <c r="E400" s="927">
        <f>'2_入力シート【検査結果表】 防火扉'!$M$55</f>
        <v>0</v>
      </c>
      <c r="G400" s="930">
        <v>12</v>
      </c>
      <c r="H400" s="931" t="s">
        <v>982</v>
      </c>
      <c r="I400" s="930" t="s">
        <v>1071</v>
      </c>
      <c r="J400" s="942" t="s">
        <v>1028</v>
      </c>
      <c r="K400" s="932" t="s">
        <v>894</v>
      </c>
      <c r="L400" s="932" t="s">
        <v>1029</v>
      </c>
      <c r="M400" s="932" t="s">
        <v>894</v>
      </c>
      <c r="N400" s="931" t="s">
        <v>1027</v>
      </c>
      <c r="O400" s="931"/>
      <c r="P400" s="931"/>
      <c r="Q400" s="926" t="str">
        <f t="shared" si="8"/>
        <v>12検査結果(防火扉）-上記に記載のない事項-4行目-番号</v>
      </c>
      <c r="S400" s="947" t="s">
        <v>1470</v>
      </c>
    </row>
    <row r="401" spans="5:19" x14ac:dyDescent="0.4">
      <c r="E401" s="927">
        <f>'2_入力シート【検査結果表】 防火扉'!$P$55</f>
        <v>0</v>
      </c>
      <c r="G401" s="930">
        <v>12</v>
      </c>
      <c r="H401" s="931" t="s">
        <v>982</v>
      </c>
      <c r="I401" s="930" t="s">
        <v>1071</v>
      </c>
      <c r="J401" s="942" t="s">
        <v>1028</v>
      </c>
      <c r="K401" s="932" t="s">
        <v>894</v>
      </c>
      <c r="L401" s="932" t="s">
        <v>1029</v>
      </c>
      <c r="M401" s="932" t="s">
        <v>894</v>
      </c>
      <c r="N401" s="931" t="s">
        <v>1025</v>
      </c>
      <c r="O401" s="931"/>
      <c r="P401" s="931"/>
      <c r="Q401" s="926" t="str">
        <f t="shared" si="8"/>
        <v>12検査結果(防火扉）-上記に記載のない事項-4行目-検査項目</v>
      </c>
      <c r="S401" s="947" t="s">
        <v>1471</v>
      </c>
    </row>
    <row r="402" spans="5:19" x14ac:dyDescent="0.4">
      <c r="E402" s="927">
        <f>'2_入力シート【検査結果表】 防火扉'!$AG$55</f>
        <v>0</v>
      </c>
      <c r="G402" s="930">
        <v>12</v>
      </c>
      <c r="H402" s="931" t="s">
        <v>982</v>
      </c>
      <c r="I402" s="930" t="s">
        <v>1071</v>
      </c>
      <c r="J402" s="942" t="s">
        <v>1028</v>
      </c>
      <c r="K402" s="932" t="s">
        <v>894</v>
      </c>
      <c r="L402" s="932" t="s">
        <v>1029</v>
      </c>
      <c r="M402" s="932" t="s">
        <v>894</v>
      </c>
      <c r="N402" s="931" t="s">
        <v>1026</v>
      </c>
      <c r="O402" s="931"/>
      <c r="P402" s="931"/>
      <c r="Q402" s="926" t="str">
        <f t="shared" si="8"/>
        <v>12検査結果(防火扉）-上記に記載のない事項-4行目-検査事項</v>
      </c>
      <c r="S402" s="947" t="s">
        <v>1472</v>
      </c>
    </row>
    <row r="403" spans="5:19" x14ac:dyDescent="0.4">
      <c r="E403" s="927">
        <f>'2_入力シート【検査結果表】 防火扉'!$BA$55</f>
        <v>0</v>
      </c>
      <c r="G403" s="930">
        <v>12</v>
      </c>
      <c r="H403" s="931" t="s">
        <v>982</v>
      </c>
      <c r="I403" s="930" t="s">
        <v>1071</v>
      </c>
      <c r="J403" s="942" t="s">
        <v>1028</v>
      </c>
      <c r="K403" s="932" t="s">
        <v>894</v>
      </c>
      <c r="L403" s="932" t="s">
        <v>1029</v>
      </c>
      <c r="M403" s="932" t="s">
        <v>894</v>
      </c>
      <c r="N403" s="931" t="s">
        <v>983</v>
      </c>
      <c r="O403" s="931"/>
      <c r="P403" s="931"/>
      <c r="Q403" s="926" t="str">
        <f t="shared" si="8"/>
        <v>12検査結果(防火扉）-上記に記載のない事項-4行目-検査結果</v>
      </c>
      <c r="S403" s="947" t="s">
        <v>1473</v>
      </c>
    </row>
    <row r="404" spans="5:19" x14ac:dyDescent="0.4">
      <c r="E404" s="927">
        <f>'2_入力シート【検査結果表】 防火扉'!$BM$55</f>
        <v>0</v>
      </c>
      <c r="G404" s="930">
        <v>12</v>
      </c>
      <c r="H404" s="931" t="s">
        <v>982</v>
      </c>
      <c r="I404" s="930" t="s">
        <v>1071</v>
      </c>
      <c r="J404" s="942" t="s">
        <v>1028</v>
      </c>
      <c r="K404" s="932" t="s">
        <v>894</v>
      </c>
      <c r="L404" s="932" t="s">
        <v>1029</v>
      </c>
      <c r="M404" s="932" t="s">
        <v>894</v>
      </c>
      <c r="N404" s="931" t="s">
        <v>985</v>
      </c>
      <c r="O404" s="931"/>
      <c r="P404" s="931"/>
      <c r="Q404" s="926" t="str">
        <f t="shared" si="8"/>
        <v>12検査結果(防火扉）-上記に記載のない事項-4行目-検査者番号</v>
      </c>
      <c r="S404" s="947" t="s">
        <v>1474</v>
      </c>
    </row>
    <row r="405" spans="5:19" x14ac:dyDescent="0.4">
      <c r="E405" s="927">
        <f>'2_入力シート【検査結果表】 防火扉'!$BO$55</f>
        <v>0</v>
      </c>
      <c r="G405" s="930">
        <v>12</v>
      </c>
      <c r="H405" s="931" t="s">
        <v>982</v>
      </c>
      <c r="I405" s="930" t="s">
        <v>1071</v>
      </c>
      <c r="J405" s="942" t="s">
        <v>1028</v>
      </c>
      <c r="K405" s="932" t="s">
        <v>894</v>
      </c>
      <c r="L405" s="932" t="s">
        <v>1029</v>
      </c>
      <c r="M405" s="932" t="s">
        <v>894</v>
      </c>
      <c r="N405" s="931" t="s">
        <v>986</v>
      </c>
      <c r="O405" s="931"/>
      <c r="P405" s="931"/>
      <c r="Q405" s="926" t="str">
        <f t="shared" si="8"/>
        <v>12検査結果(防火扉）-上記に記載のない事項-4行目-指摘の具体的内容等</v>
      </c>
      <c r="S405" s="947" t="s">
        <v>1475</v>
      </c>
    </row>
    <row r="406" spans="5:19" x14ac:dyDescent="0.4">
      <c r="E406" s="927">
        <f>'2_入力シート【検査結果表】 防火扉'!$BY$55</f>
        <v>0</v>
      </c>
      <c r="G406" s="930">
        <v>12</v>
      </c>
      <c r="H406" s="931" t="s">
        <v>982</v>
      </c>
      <c r="I406" s="930" t="s">
        <v>1071</v>
      </c>
      <c r="J406" s="942" t="s">
        <v>1028</v>
      </c>
      <c r="K406" s="932" t="s">
        <v>894</v>
      </c>
      <c r="L406" s="932" t="s">
        <v>1029</v>
      </c>
      <c r="M406" s="932" t="s">
        <v>894</v>
      </c>
      <c r="N406" s="931" t="s">
        <v>988</v>
      </c>
      <c r="O406" s="931"/>
      <c r="P406" s="931"/>
      <c r="Q406" s="926" t="str">
        <f t="shared" si="8"/>
        <v>12検査結果(防火扉）-上記に記載のない事項-4行目-改善策の具体的内容等</v>
      </c>
      <c r="S406" s="947" t="s">
        <v>1476</v>
      </c>
    </row>
    <row r="407" spans="5:19" x14ac:dyDescent="0.4">
      <c r="E407" s="927">
        <f>'2_入力シート【検査結果表】 防火扉'!$CN$55</f>
        <v>0</v>
      </c>
      <c r="G407" s="930">
        <v>12</v>
      </c>
      <c r="H407" s="931" t="s">
        <v>982</v>
      </c>
      <c r="I407" s="930" t="s">
        <v>1071</v>
      </c>
      <c r="J407" s="942" t="s">
        <v>1028</v>
      </c>
      <c r="K407" s="932" t="s">
        <v>894</v>
      </c>
      <c r="L407" s="932" t="s">
        <v>1029</v>
      </c>
      <c r="M407" s="932" t="s">
        <v>894</v>
      </c>
      <c r="N407" s="931" t="s">
        <v>978</v>
      </c>
      <c r="O407" s="932" t="s">
        <v>894</v>
      </c>
      <c r="P407" s="931" t="s">
        <v>979</v>
      </c>
      <c r="Q407" s="926" t="str">
        <f t="shared" si="8"/>
        <v>12検査結果(防火扉）-上記に記載のない事項-4行目-改善（予定）年月-年（令和）</v>
      </c>
      <c r="S407" s="947" t="s">
        <v>1477</v>
      </c>
    </row>
    <row r="408" spans="5:19" x14ac:dyDescent="0.4">
      <c r="E408" s="927">
        <f>'2_入力シート【検査結果表】 防火扉'!$CQ$55</f>
        <v>0</v>
      </c>
      <c r="G408" s="930">
        <v>12</v>
      </c>
      <c r="H408" s="931" t="s">
        <v>982</v>
      </c>
      <c r="I408" s="930" t="s">
        <v>1071</v>
      </c>
      <c r="J408" s="942" t="s">
        <v>1028</v>
      </c>
      <c r="K408" s="932" t="s">
        <v>894</v>
      </c>
      <c r="L408" s="932" t="s">
        <v>1029</v>
      </c>
      <c r="M408" s="932" t="s">
        <v>894</v>
      </c>
      <c r="N408" s="931" t="s">
        <v>978</v>
      </c>
      <c r="O408" s="932" t="s">
        <v>894</v>
      </c>
      <c r="P408" s="931" t="s">
        <v>899</v>
      </c>
      <c r="Q408" s="926" t="str">
        <f t="shared" si="8"/>
        <v>12検査結果(防火扉）-上記に記載のない事項-4行目-改善（予定）年月-月</v>
      </c>
      <c r="S408" s="947" t="s">
        <v>1478</v>
      </c>
    </row>
    <row r="409" spans="5:19" x14ac:dyDescent="0.4">
      <c r="E409" s="927">
        <f>'2_入力シート【検査結果表】 防火扉'!$CT$55</f>
        <v>0</v>
      </c>
      <c r="G409" s="930">
        <v>12</v>
      </c>
      <c r="H409" s="931" t="s">
        <v>982</v>
      </c>
      <c r="I409" s="930" t="s">
        <v>1071</v>
      </c>
      <c r="J409" s="942" t="s">
        <v>1028</v>
      </c>
      <c r="K409" s="932" t="s">
        <v>894</v>
      </c>
      <c r="L409" s="932" t="s">
        <v>1029</v>
      </c>
      <c r="M409" s="932" t="s">
        <v>894</v>
      </c>
      <c r="N409" s="931" t="s">
        <v>978</v>
      </c>
      <c r="O409" s="932" t="s">
        <v>894</v>
      </c>
      <c r="P409" s="931" t="s">
        <v>987</v>
      </c>
      <c r="Q409" s="926" t="str">
        <f t="shared" si="8"/>
        <v>12検査結果(防火扉）-上記に記載のない事項-4行目-改善（予定）年月-状況</v>
      </c>
      <c r="S409" s="947" t="s">
        <v>1479</v>
      </c>
    </row>
    <row r="410" spans="5:19" x14ac:dyDescent="0.4">
      <c r="E410" s="927">
        <f>'2_入力シート【検査結果表】 防火扉'!$M$56</f>
        <v>0</v>
      </c>
      <c r="G410" s="930">
        <v>12</v>
      </c>
      <c r="H410" s="931" t="s">
        <v>982</v>
      </c>
      <c r="I410" s="930" t="s">
        <v>1071</v>
      </c>
      <c r="J410" s="942" t="s">
        <v>1028</v>
      </c>
      <c r="K410" s="932" t="s">
        <v>894</v>
      </c>
      <c r="L410" s="932" t="s">
        <v>1030</v>
      </c>
      <c r="M410" s="932" t="s">
        <v>894</v>
      </c>
      <c r="N410" s="931" t="s">
        <v>1027</v>
      </c>
      <c r="O410" s="931"/>
      <c r="P410" s="931"/>
      <c r="Q410" s="926" t="str">
        <f t="shared" si="8"/>
        <v>12検査結果(防火扉）-上記に記載のない事項-5行目-番号</v>
      </c>
      <c r="S410" s="947" t="s">
        <v>1480</v>
      </c>
    </row>
    <row r="411" spans="5:19" x14ac:dyDescent="0.4">
      <c r="E411" s="927">
        <f>'2_入力シート【検査結果表】 防火扉'!$P$56</f>
        <v>0</v>
      </c>
      <c r="G411" s="930">
        <v>12</v>
      </c>
      <c r="H411" s="931" t="s">
        <v>982</v>
      </c>
      <c r="I411" s="930" t="s">
        <v>1071</v>
      </c>
      <c r="J411" s="942" t="s">
        <v>1028</v>
      </c>
      <c r="K411" s="932" t="s">
        <v>894</v>
      </c>
      <c r="L411" s="932" t="s">
        <v>1030</v>
      </c>
      <c r="M411" s="932" t="s">
        <v>894</v>
      </c>
      <c r="N411" s="931" t="s">
        <v>1025</v>
      </c>
      <c r="O411" s="931"/>
      <c r="P411" s="931"/>
      <c r="Q411" s="926" t="str">
        <f t="shared" ref="Q411:Q474" si="9">CONCATENATE(G411,H411,I411,J411,K411,L411,M411,N411,O411,P411)</f>
        <v>12検査結果(防火扉）-上記に記載のない事項-5行目-検査項目</v>
      </c>
      <c r="S411" s="947" t="s">
        <v>1481</v>
      </c>
    </row>
    <row r="412" spans="5:19" x14ac:dyDescent="0.4">
      <c r="E412" s="927">
        <f>'2_入力シート【検査結果表】 防火扉'!$AG$56</f>
        <v>0</v>
      </c>
      <c r="G412" s="930">
        <v>12</v>
      </c>
      <c r="H412" s="931" t="s">
        <v>982</v>
      </c>
      <c r="I412" s="930" t="s">
        <v>1071</v>
      </c>
      <c r="J412" s="942" t="s">
        <v>1028</v>
      </c>
      <c r="K412" s="932" t="s">
        <v>894</v>
      </c>
      <c r="L412" s="932" t="s">
        <v>1030</v>
      </c>
      <c r="M412" s="932" t="s">
        <v>894</v>
      </c>
      <c r="N412" s="931" t="s">
        <v>1026</v>
      </c>
      <c r="O412" s="931"/>
      <c r="P412" s="931"/>
      <c r="Q412" s="926" t="str">
        <f t="shared" si="9"/>
        <v>12検査結果(防火扉）-上記に記載のない事項-5行目-検査事項</v>
      </c>
      <c r="S412" s="947" t="s">
        <v>1482</v>
      </c>
    </row>
    <row r="413" spans="5:19" x14ac:dyDescent="0.4">
      <c r="E413" s="927">
        <f>'2_入力シート【検査結果表】 防火扉'!$BA$56</f>
        <v>0</v>
      </c>
      <c r="G413" s="930">
        <v>12</v>
      </c>
      <c r="H413" s="931" t="s">
        <v>982</v>
      </c>
      <c r="I413" s="930" t="s">
        <v>1071</v>
      </c>
      <c r="J413" s="942" t="s">
        <v>1028</v>
      </c>
      <c r="K413" s="932" t="s">
        <v>894</v>
      </c>
      <c r="L413" s="932" t="s">
        <v>1030</v>
      </c>
      <c r="M413" s="932" t="s">
        <v>894</v>
      </c>
      <c r="N413" s="931" t="s">
        <v>983</v>
      </c>
      <c r="O413" s="931"/>
      <c r="P413" s="931"/>
      <c r="Q413" s="926" t="str">
        <f t="shared" si="9"/>
        <v>12検査結果(防火扉）-上記に記載のない事項-5行目-検査結果</v>
      </c>
      <c r="S413" s="947" t="s">
        <v>1483</v>
      </c>
    </row>
    <row r="414" spans="5:19" x14ac:dyDescent="0.4">
      <c r="E414" s="927">
        <f>'2_入力シート【検査結果表】 防火扉'!$BM$56</f>
        <v>0</v>
      </c>
      <c r="G414" s="930">
        <v>12</v>
      </c>
      <c r="H414" s="931" t="s">
        <v>982</v>
      </c>
      <c r="I414" s="930" t="s">
        <v>1071</v>
      </c>
      <c r="J414" s="942" t="s">
        <v>1028</v>
      </c>
      <c r="K414" s="932" t="s">
        <v>894</v>
      </c>
      <c r="L414" s="932" t="s">
        <v>1030</v>
      </c>
      <c r="M414" s="932" t="s">
        <v>894</v>
      </c>
      <c r="N414" s="931" t="s">
        <v>985</v>
      </c>
      <c r="O414" s="931"/>
      <c r="P414" s="931"/>
      <c r="Q414" s="926" t="str">
        <f t="shared" si="9"/>
        <v>12検査結果(防火扉）-上記に記載のない事項-5行目-検査者番号</v>
      </c>
      <c r="S414" s="947" t="s">
        <v>1484</v>
      </c>
    </row>
    <row r="415" spans="5:19" x14ac:dyDescent="0.4">
      <c r="E415" s="927">
        <f>'2_入力シート【検査結果表】 防火扉'!$BO$56</f>
        <v>0</v>
      </c>
      <c r="G415" s="930">
        <v>12</v>
      </c>
      <c r="H415" s="931" t="s">
        <v>982</v>
      </c>
      <c r="I415" s="930" t="s">
        <v>1071</v>
      </c>
      <c r="J415" s="942" t="s">
        <v>1028</v>
      </c>
      <c r="K415" s="932" t="s">
        <v>894</v>
      </c>
      <c r="L415" s="932" t="s">
        <v>1030</v>
      </c>
      <c r="M415" s="932" t="s">
        <v>894</v>
      </c>
      <c r="N415" s="931" t="s">
        <v>986</v>
      </c>
      <c r="O415" s="931"/>
      <c r="P415" s="931"/>
      <c r="Q415" s="926" t="str">
        <f t="shared" si="9"/>
        <v>12検査結果(防火扉）-上記に記載のない事項-5行目-指摘の具体的内容等</v>
      </c>
      <c r="S415" s="947" t="s">
        <v>1485</v>
      </c>
    </row>
    <row r="416" spans="5:19" x14ac:dyDescent="0.4">
      <c r="E416" s="927">
        <f>'2_入力シート【検査結果表】 防火扉'!$BY$56</f>
        <v>0</v>
      </c>
      <c r="G416" s="930">
        <v>12</v>
      </c>
      <c r="H416" s="931" t="s">
        <v>982</v>
      </c>
      <c r="I416" s="930" t="s">
        <v>1071</v>
      </c>
      <c r="J416" s="942" t="s">
        <v>1028</v>
      </c>
      <c r="K416" s="932" t="s">
        <v>894</v>
      </c>
      <c r="L416" s="932" t="s">
        <v>1030</v>
      </c>
      <c r="M416" s="932" t="s">
        <v>894</v>
      </c>
      <c r="N416" s="931" t="s">
        <v>988</v>
      </c>
      <c r="O416" s="931"/>
      <c r="P416" s="931"/>
      <c r="Q416" s="926" t="str">
        <f t="shared" si="9"/>
        <v>12検査結果(防火扉）-上記に記載のない事項-5行目-改善策の具体的内容等</v>
      </c>
      <c r="S416" s="947" t="s">
        <v>1486</v>
      </c>
    </row>
    <row r="417" spans="5:19" x14ac:dyDescent="0.4">
      <c r="E417" s="927">
        <f>'2_入力シート【検査結果表】 防火扉'!$CN$56</f>
        <v>0</v>
      </c>
      <c r="G417" s="930">
        <v>12</v>
      </c>
      <c r="H417" s="931" t="s">
        <v>982</v>
      </c>
      <c r="I417" s="930" t="s">
        <v>1071</v>
      </c>
      <c r="J417" s="942" t="s">
        <v>1028</v>
      </c>
      <c r="K417" s="932" t="s">
        <v>894</v>
      </c>
      <c r="L417" s="932" t="s">
        <v>1030</v>
      </c>
      <c r="M417" s="932" t="s">
        <v>894</v>
      </c>
      <c r="N417" s="931" t="s">
        <v>978</v>
      </c>
      <c r="O417" s="932" t="s">
        <v>894</v>
      </c>
      <c r="P417" s="931" t="s">
        <v>979</v>
      </c>
      <c r="Q417" s="926" t="str">
        <f t="shared" si="9"/>
        <v>12検査結果(防火扉）-上記に記載のない事項-5行目-改善（予定）年月-年（令和）</v>
      </c>
      <c r="S417" s="947" t="s">
        <v>1487</v>
      </c>
    </row>
    <row r="418" spans="5:19" x14ac:dyDescent="0.4">
      <c r="E418" s="927">
        <f>'2_入力シート【検査結果表】 防火扉'!$CQ$56</f>
        <v>0</v>
      </c>
      <c r="G418" s="930">
        <v>12</v>
      </c>
      <c r="H418" s="931" t="s">
        <v>982</v>
      </c>
      <c r="I418" s="930" t="s">
        <v>1071</v>
      </c>
      <c r="J418" s="942" t="s">
        <v>1028</v>
      </c>
      <c r="K418" s="932" t="s">
        <v>894</v>
      </c>
      <c r="L418" s="932" t="s">
        <v>1030</v>
      </c>
      <c r="M418" s="932" t="s">
        <v>894</v>
      </c>
      <c r="N418" s="931" t="s">
        <v>978</v>
      </c>
      <c r="O418" s="932" t="s">
        <v>894</v>
      </c>
      <c r="P418" s="931" t="s">
        <v>899</v>
      </c>
      <c r="Q418" s="926" t="str">
        <f t="shared" si="9"/>
        <v>12検査結果(防火扉）-上記に記載のない事項-5行目-改善（予定）年月-月</v>
      </c>
      <c r="S418" s="947" t="s">
        <v>1488</v>
      </c>
    </row>
    <row r="419" spans="5:19" x14ac:dyDescent="0.4">
      <c r="E419" s="927">
        <f>'2_入力シート【検査結果表】 防火扉'!$CT$56</f>
        <v>0</v>
      </c>
      <c r="G419" s="930">
        <v>12</v>
      </c>
      <c r="H419" s="931" t="s">
        <v>982</v>
      </c>
      <c r="I419" s="930" t="s">
        <v>1071</v>
      </c>
      <c r="J419" s="942" t="s">
        <v>1028</v>
      </c>
      <c r="K419" s="932" t="s">
        <v>894</v>
      </c>
      <c r="L419" s="932" t="s">
        <v>1030</v>
      </c>
      <c r="M419" s="932" t="s">
        <v>894</v>
      </c>
      <c r="N419" s="931" t="s">
        <v>978</v>
      </c>
      <c r="O419" s="932" t="s">
        <v>894</v>
      </c>
      <c r="P419" s="931" t="s">
        <v>987</v>
      </c>
      <c r="Q419" s="926" t="str">
        <f t="shared" si="9"/>
        <v>12検査結果(防火扉）-上記に記載のない事項-5行目-改善（予定）年月-状況</v>
      </c>
      <c r="S419" s="947" t="s">
        <v>1489</v>
      </c>
    </row>
    <row r="420" spans="5:19" x14ac:dyDescent="0.4">
      <c r="E420" s="927">
        <f>'2_入力シート【検査結果表】 防火扉'!$M$57</f>
        <v>0</v>
      </c>
      <c r="G420" s="930">
        <v>12</v>
      </c>
      <c r="H420" s="931" t="s">
        <v>982</v>
      </c>
      <c r="I420" s="930" t="s">
        <v>1071</v>
      </c>
      <c r="J420" s="942" t="s">
        <v>1028</v>
      </c>
      <c r="K420" s="932" t="s">
        <v>894</v>
      </c>
      <c r="L420" s="932" t="s">
        <v>1031</v>
      </c>
      <c r="M420" s="932" t="s">
        <v>894</v>
      </c>
      <c r="N420" s="931" t="s">
        <v>1027</v>
      </c>
      <c r="O420" s="931"/>
      <c r="P420" s="931"/>
      <c r="Q420" s="926" t="str">
        <f t="shared" si="9"/>
        <v>12検査結果(防火扉）-上記に記載のない事項-6行目-番号</v>
      </c>
      <c r="S420" s="947" t="s">
        <v>1490</v>
      </c>
    </row>
    <row r="421" spans="5:19" x14ac:dyDescent="0.4">
      <c r="E421" s="927">
        <f>'2_入力シート【検査結果表】 防火扉'!$P$57</f>
        <v>0</v>
      </c>
      <c r="G421" s="930">
        <v>12</v>
      </c>
      <c r="H421" s="931" t="s">
        <v>982</v>
      </c>
      <c r="I421" s="930" t="s">
        <v>1071</v>
      </c>
      <c r="J421" s="942" t="s">
        <v>1028</v>
      </c>
      <c r="K421" s="932" t="s">
        <v>894</v>
      </c>
      <c r="L421" s="932" t="s">
        <v>1031</v>
      </c>
      <c r="M421" s="932" t="s">
        <v>894</v>
      </c>
      <c r="N421" s="931" t="s">
        <v>1025</v>
      </c>
      <c r="O421" s="931"/>
      <c r="P421" s="931"/>
      <c r="Q421" s="926" t="str">
        <f t="shared" si="9"/>
        <v>12検査結果(防火扉）-上記に記載のない事項-6行目-検査項目</v>
      </c>
      <c r="S421" s="947" t="s">
        <v>1491</v>
      </c>
    </row>
    <row r="422" spans="5:19" x14ac:dyDescent="0.4">
      <c r="E422" s="927">
        <f>'2_入力シート【検査結果表】 防火扉'!$AG$57</f>
        <v>0</v>
      </c>
      <c r="G422" s="930">
        <v>12</v>
      </c>
      <c r="H422" s="931" t="s">
        <v>982</v>
      </c>
      <c r="I422" s="930" t="s">
        <v>1071</v>
      </c>
      <c r="J422" s="942" t="s">
        <v>1028</v>
      </c>
      <c r="K422" s="932" t="s">
        <v>894</v>
      </c>
      <c r="L422" s="932" t="s">
        <v>1031</v>
      </c>
      <c r="M422" s="932" t="s">
        <v>894</v>
      </c>
      <c r="N422" s="931" t="s">
        <v>1026</v>
      </c>
      <c r="O422" s="931"/>
      <c r="P422" s="931"/>
      <c r="Q422" s="926" t="str">
        <f t="shared" si="9"/>
        <v>12検査結果(防火扉）-上記に記載のない事項-6行目-検査事項</v>
      </c>
      <c r="S422" s="947" t="s">
        <v>1492</v>
      </c>
    </row>
    <row r="423" spans="5:19" x14ac:dyDescent="0.4">
      <c r="E423" s="927">
        <f>'2_入力シート【検査結果表】 防火扉'!$BA$57</f>
        <v>0</v>
      </c>
      <c r="G423" s="930">
        <v>12</v>
      </c>
      <c r="H423" s="931" t="s">
        <v>982</v>
      </c>
      <c r="I423" s="930" t="s">
        <v>1071</v>
      </c>
      <c r="J423" s="942" t="s">
        <v>1028</v>
      </c>
      <c r="K423" s="932" t="s">
        <v>894</v>
      </c>
      <c r="L423" s="932" t="s">
        <v>1031</v>
      </c>
      <c r="M423" s="932" t="s">
        <v>894</v>
      </c>
      <c r="N423" s="931" t="s">
        <v>983</v>
      </c>
      <c r="O423" s="931"/>
      <c r="P423" s="931"/>
      <c r="Q423" s="926" t="str">
        <f t="shared" si="9"/>
        <v>12検査結果(防火扉）-上記に記載のない事項-6行目-検査結果</v>
      </c>
      <c r="S423" s="947" t="s">
        <v>1493</v>
      </c>
    </row>
    <row r="424" spans="5:19" x14ac:dyDescent="0.4">
      <c r="E424" s="927">
        <f>'2_入力シート【検査結果表】 防火扉'!$BM$57</f>
        <v>0</v>
      </c>
      <c r="G424" s="930">
        <v>12</v>
      </c>
      <c r="H424" s="931" t="s">
        <v>982</v>
      </c>
      <c r="I424" s="930" t="s">
        <v>1071</v>
      </c>
      <c r="J424" s="942" t="s">
        <v>1028</v>
      </c>
      <c r="K424" s="932" t="s">
        <v>894</v>
      </c>
      <c r="L424" s="932" t="s">
        <v>1031</v>
      </c>
      <c r="M424" s="932" t="s">
        <v>894</v>
      </c>
      <c r="N424" s="931" t="s">
        <v>985</v>
      </c>
      <c r="O424" s="931"/>
      <c r="P424" s="931"/>
      <c r="Q424" s="926" t="str">
        <f t="shared" si="9"/>
        <v>12検査結果(防火扉）-上記に記載のない事項-6行目-検査者番号</v>
      </c>
      <c r="S424" s="947" t="s">
        <v>1494</v>
      </c>
    </row>
    <row r="425" spans="5:19" x14ac:dyDescent="0.4">
      <c r="E425" s="927">
        <f>'2_入力シート【検査結果表】 防火扉'!$BO$57</f>
        <v>0</v>
      </c>
      <c r="G425" s="930">
        <v>12</v>
      </c>
      <c r="H425" s="931" t="s">
        <v>982</v>
      </c>
      <c r="I425" s="930" t="s">
        <v>1071</v>
      </c>
      <c r="J425" s="942" t="s">
        <v>1028</v>
      </c>
      <c r="K425" s="932" t="s">
        <v>894</v>
      </c>
      <c r="L425" s="932" t="s">
        <v>1031</v>
      </c>
      <c r="M425" s="932" t="s">
        <v>894</v>
      </c>
      <c r="N425" s="931" t="s">
        <v>986</v>
      </c>
      <c r="O425" s="931"/>
      <c r="P425" s="931"/>
      <c r="Q425" s="926" t="str">
        <f t="shared" si="9"/>
        <v>12検査結果(防火扉）-上記に記載のない事項-6行目-指摘の具体的内容等</v>
      </c>
      <c r="S425" s="947" t="s">
        <v>1495</v>
      </c>
    </row>
    <row r="426" spans="5:19" x14ac:dyDescent="0.4">
      <c r="E426" s="927">
        <f>'2_入力シート【検査結果表】 防火扉'!$BY$57</f>
        <v>0</v>
      </c>
      <c r="G426" s="930">
        <v>12</v>
      </c>
      <c r="H426" s="931" t="s">
        <v>982</v>
      </c>
      <c r="I426" s="930" t="s">
        <v>1071</v>
      </c>
      <c r="J426" s="942" t="s">
        <v>1028</v>
      </c>
      <c r="K426" s="932" t="s">
        <v>894</v>
      </c>
      <c r="L426" s="932" t="s">
        <v>1031</v>
      </c>
      <c r="M426" s="932" t="s">
        <v>894</v>
      </c>
      <c r="N426" s="931" t="s">
        <v>988</v>
      </c>
      <c r="O426" s="931"/>
      <c r="P426" s="931"/>
      <c r="Q426" s="926" t="str">
        <f t="shared" si="9"/>
        <v>12検査結果(防火扉）-上記に記載のない事項-6行目-改善策の具体的内容等</v>
      </c>
      <c r="S426" s="947" t="s">
        <v>1496</v>
      </c>
    </row>
    <row r="427" spans="5:19" x14ac:dyDescent="0.4">
      <c r="E427" s="927">
        <f>'2_入力シート【検査結果表】 防火扉'!$CN$57</f>
        <v>0</v>
      </c>
      <c r="G427" s="930">
        <v>12</v>
      </c>
      <c r="H427" s="931" t="s">
        <v>982</v>
      </c>
      <c r="I427" s="930" t="s">
        <v>1071</v>
      </c>
      <c r="J427" s="942" t="s">
        <v>1028</v>
      </c>
      <c r="K427" s="932" t="s">
        <v>894</v>
      </c>
      <c r="L427" s="932" t="s">
        <v>1031</v>
      </c>
      <c r="M427" s="932" t="s">
        <v>894</v>
      </c>
      <c r="N427" s="931" t="s">
        <v>978</v>
      </c>
      <c r="O427" s="932" t="s">
        <v>894</v>
      </c>
      <c r="P427" s="931" t="s">
        <v>979</v>
      </c>
      <c r="Q427" s="926" t="str">
        <f t="shared" si="9"/>
        <v>12検査結果(防火扉）-上記に記載のない事項-6行目-改善（予定）年月-年（令和）</v>
      </c>
      <c r="S427" s="947" t="s">
        <v>1497</v>
      </c>
    </row>
    <row r="428" spans="5:19" x14ac:dyDescent="0.4">
      <c r="E428" s="927">
        <f>'2_入力シート【検査結果表】 防火扉'!$CQ$57</f>
        <v>0</v>
      </c>
      <c r="G428" s="930">
        <v>12</v>
      </c>
      <c r="H428" s="931" t="s">
        <v>982</v>
      </c>
      <c r="I428" s="930" t="s">
        <v>1071</v>
      </c>
      <c r="J428" s="942" t="s">
        <v>1028</v>
      </c>
      <c r="K428" s="932" t="s">
        <v>894</v>
      </c>
      <c r="L428" s="932" t="s">
        <v>1031</v>
      </c>
      <c r="M428" s="932" t="s">
        <v>894</v>
      </c>
      <c r="N428" s="931" t="s">
        <v>978</v>
      </c>
      <c r="O428" s="932" t="s">
        <v>894</v>
      </c>
      <c r="P428" s="931" t="s">
        <v>899</v>
      </c>
      <c r="Q428" s="926" t="str">
        <f t="shared" si="9"/>
        <v>12検査結果(防火扉）-上記に記載のない事項-6行目-改善（予定）年月-月</v>
      </c>
      <c r="S428" s="947" t="s">
        <v>1498</v>
      </c>
    </row>
    <row r="429" spans="5:19" x14ac:dyDescent="0.4">
      <c r="E429" s="927">
        <f>'2_入力シート【検査結果表】 防火扉'!$CT$57</f>
        <v>0</v>
      </c>
      <c r="G429" s="930">
        <v>12</v>
      </c>
      <c r="H429" s="931" t="s">
        <v>982</v>
      </c>
      <c r="I429" s="930" t="s">
        <v>1071</v>
      </c>
      <c r="J429" s="942" t="s">
        <v>1028</v>
      </c>
      <c r="K429" s="932" t="s">
        <v>894</v>
      </c>
      <c r="L429" s="932" t="s">
        <v>1031</v>
      </c>
      <c r="M429" s="932" t="s">
        <v>894</v>
      </c>
      <c r="N429" s="931" t="s">
        <v>978</v>
      </c>
      <c r="O429" s="932" t="s">
        <v>894</v>
      </c>
      <c r="P429" s="931" t="s">
        <v>987</v>
      </c>
      <c r="Q429" s="926" t="str">
        <f t="shared" si="9"/>
        <v>12検査結果(防火扉）-上記に記載のない事項-6行目-改善（予定）年月-状況</v>
      </c>
      <c r="S429" s="947" t="s">
        <v>1499</v>
      </c>
    </row>
    <row r="430" spans="5:19" x14ac:dyDescent="0.4">
      <c r="E430" s="927">
        <f>'2_入力シート【検査結果表】 防火扉'!$M$58</f>
        <v>0</v>
      </c>
      <c r="G430" s="930">
        <v>12</v>
      </c>
      <c r="H430" s="931" t="s">
        <v>982</v>
      </c>
      <c r="I430" s="930" t="s">
        <v>1071</v>
      </c>
      <c r="J430" s="942" t="s">
        <v>1028</v>
      </c>
      <c r="K430" s="932" t="s">
        <v>894</v>
      </c>
      <c r="L430" s="932" t="s">
        <v>1032</v>
      </c>
      <c r="M430" s="932" t="s">
        <v>894</v>
      </c>
      <c r="N430" s="931" t="s">
        <v>1027</v>
      </c>
      <c r="O430" s="931"/>
      <c r="P430" s="931"/>
      <c r="Q430" s="926" t="str">
        <f t="shared" si="9"/>
        <v>12検査結果(防火扉）-上記に記載のない事項-7行目-番号</v>
      </c>
      <c r="S430" s="947" t="s">
        <v>1500</v>
      </c>
    </row>
    <row r="431" spans="5:19" x14ac:dyDescent="0.4">
      <c r="E431" s="927">
        <f>'2_入力シート【検査結果表】 防火扉'!$P$58</f>
        <v>0</v>
      </c>
      <c r="G431" s="930">
        <v>12</v>
      </c>
      <c r="H431" s="931" t="s">
        <v>982</v>
      </c>
      <c r="I431" s="930" t="s">
        <v>1071</v>
      </c>
      <c r="J431" s="942" t="s">
        <v>1028</v>
      </c>
      <c r="K431" s="932" t="s">
        <v>894</v>
      </c>
      <c r="L431" s="932" t="s">
        <v>1032</v>
      </c>
      <c r="M431" s="932" t="s">
        <v>894</v>
      </c>
      <c r="N431" s="931" t="s">
        <v>1025</v>
      </c>
      <c r="O431" s="931"/>
      <c r="P431" s="931"/>
      <c r="Q431" s="926" t="str">
        <f t="shared" si="9"/>
        <v>12検査結果(防火扉）-上記に記載のない事項-7行目-検査項目</v>
      </c>
      <c r="S431" s="947" t="s">
        <v>1501</v>
      </c>
    </row>
    <row r="432" spans="5:19" x14ac:dyDescent="0.4">
      <c r="E432" s="927">
        <f>'2_入力シート【検査結果表】 防火扉'!$AG$58</f>
        <v>0</v>
      </c>
      <c r="G432" s="930">
        <v>12</v>
      </c>
      <c r="H432" s="931" t="s">
        <v>982</v>
      </c>
      <c r="I432" s="930" t="s">
        <v>1071</v>
      </c>
      <c r="J432" s="942" t="s">
        <v>1028</v>
      </c>
      <c r="K432" s="932" t="s">
        <v>894</v>
      </c>
      <c r="L432" s="932" t="s">
        <v>1032</v>
      </c>
      <c r="M432" s="932" t="s">
        <v>894</v>
      </c>
      <c r="N432" s="931" t="s">
        <v>1026</v>
      </c>
      <c r="O432" s="931"/>
      <c r="P432" s="931"/>
      <c r="Q432" s="926" t="str">
        <f t="shared" si="9"/>
        <v>12検査結果(防火扉）-上記に記載のない事項-7行目-検査事項</v>
      </c>
      <c r="S432" s="947" t="s">
        <v>1502</v>
      </c>
    </row>
    <row r="433" spans="5:19" x14ac:dyDescent="0.4">
      <c r="E433" s="927">
        <f>'2_入力シート【検査結果表】 防火扉'!$BA$58</f>
        <v>0</v>
      </c>
      <c r="G433" s="930">
        <v>12</v>
      </c>
      <c r="H433" s="931" t="s">
        <v>982</v>
      </c>
      <c r="I433" s="930" t="s">
        <v>1071</v>
      </c>
      <c r="J433" s="942" t="s">
        <v>1028</v>
      </c>
      <c r="K433" s="932" t="s">
        <v>894</v>
      </c>
      <c r="L433" s="932" t="s">
        <v>1032</v>
      </c>
      <c r="M433" s="932" t="s">
        <v>894</v>
      </c>
      <c r="N433" s="931" t="s">
        <v>983</v>
      </c>
      <c r="O433" s="931"/>
      <c r="P433" s="931"/>
      <c r="Q433" s="926" t="str">
        <f t="shared" si="9"/>
        <v>12検査結果(防火扉）-上記に記載のない事項-7行目-検査結果</v>
      </c>
      <c r="S433" s="947" t="s">
        <v>1503</v>
      </c>
    </row>
    <row r="434" spans="5:19" x14ac:dyDescent="0.4">
      <c r="E434" s="927">
        <f>'2_入力シート【検査結果表】 防火扉'!$BM$58</f>
        <v>0</v>
      </c>
      <c r="G434" s="930">
        <v>12</v>
      </c>
      <c r="H434" s="931" t="s">
        <v>982</v>
      </c>
      <c r="I434" s="930" t="s">
        <v>1071</v>
      </c>
      <c r="J434" s="942" t="s">
        <v>1028</v>
      </c>
      <c r="K434" s="932" t="s">
        <v>894</v>
      </c>
      <c r="L434" s="932" t="s">
        <v>1032</v>
      </c>
      <c r="M434" s="932" t="s">
        <v>894</v>
      </c>
      <c r="N434" s="931" t="s">
        <v>985</v>
      </c>
      <c r="O434" s="931"/>
      <c r="P434" s="931"/>
      <c r="Q434" s="926" t="str">
        <f t="shared" si="9"/>
        <v>12検査結果(防火扉）-上記に記載のない事項-7行目-検査者番号</v>
      </c>
      <c r="S434" s="947" t="s">
        <v>1504</v>
      </c>
    </row>
    <row r="435" spans="5:19" x14ac:dyDescent="0.4">
      <c r="E435" s="927">
        <f>'2_入力シート【検査結果表】 防火扉'!$BO$58</f>
        <v>0</v>
      </c>
      <c r="G435" s="930">
        <v>12</v>
      </c>
      <c r="H435" s="931" t="s">
        <v>982</v>
      </c>
      <c r="I435" s="930" t="s">
        <v>1071</v>
      </c>
      <c r="J435" s="942" t="s">
        <v>1028</v>
      </c>
      <c r="K435" s="932" t="s">
        <v>894</v>
      </c>
      <c r="L435" s="932" t="s">
        <v>1032</v>
      </c>
      <c r="M435" s="932" t="s">
        <v>894</v>
      </c>
      <c r="N435" s="931" t="s">
        <v>986</v>
      </c>
      <c r="O435" s="931"/>
      <c r="P435" s="931"/>
      <c r="Q435" s="926" t="str">
        <f t="shared" si="9"/>
        <v>12検査結果(防火扉）-上記に記載のない事項-7行目-指摘の具体的内容等</v>
      </c>
      <c r="S435" s="947" t="s">
        <v>1505</v>
      </c>
    </row>
    <row r="436" spans="5:19" x14ac:dyDescent="0.4">
      <c r="E436" s="927">
        <f>'2_入力シート【検査結果表】 防火扉'!$BY$58</f>
        <v>0</v>
      </c>
      <c r="G436" s="930">
        <v>12</v>
      </c>
      <c r="H436" s="931" t="s">
        <v>982</v>
      </c>
      <c r="I436" s="930" t="s">
        <v>1071</v>
      </c>
      <c r="J436" s="942" t="s">
        <v>1028</v>
      </c>
      <c r="K436" s="932" t="s">
        <v>894</v>
      </c>
      <c r="L436" s="932" t="s">
        <v>1032</v>
      </c>
      <c r="M436" s="932" t="s">
        <v>894</v>
      </c>
      <c r="N436" s="931" t="s">
        <v>988</v>
      </c>
      <c r="O436" s="931"/>
      <c r="P436" s="931"/>
      <c r="Q436" s="926" t="str">
        <f t="shared" si="9"/>
        <v>12検査結果(防火扉）-上記に記載のない事項-7行目-改善策の具体的内容等</v>
      </c>
      <c r="S436" s="947" t="s">
        <v>1506</v>
      </c>
    </row>
    <row r="437" spans="5:19" x14ac:dyDescent="0.4">
      <c r="E437" s="927">
        <f>'2_入力シート【検査結果表】 防火扉'!$CN$58</f>
        <v>0</v>
      </c>
      <c r="G437" s="930">
        <v>12</v>
      </c>
      <c r="H437" s="931" t="s">
        <v>982</v>
      </c>
      <c r="I437" s="930" t="s">
        <v>1071</v>
      </c>
      <c r="J437" s="942" t="s">
        <v>1028</v>
      </c>
      <c r="K437" s="932" t="s">
        <v>894</v>
      </c>
      <c r="L437" s="932" t="s">
        <v>1032</v>
      </c>
      <c r="M437" s="932" t="s">
        <v>894</v>
      </c>
      <c r="N437" s="931" t="s">
        <v>978</v>
      </c>
      <c r="O437" s="932" t="s">
        <v>894</v>
      </c>
      <c r="P437" s="931" t="s">
        <v>979</v>
      </c>
      <c r="Q437" s="926" t="str">
        <f t="shared" si="9"/>
        <v>12検査結果(防火扉）-上記に記載のない事項-7行目-改善（予定）年月-年（令和）</v>
      </c>
      <c r="S437" s="947" t="s">
        <v>1507</v>
      </c>
    </row>
    <row r="438" spans="5:19" x14ac:dyDescent="0.4">
      <c r="E438" s="927">
        <f>'2_入力シート【検査結果表】 防火扉'!$CQ$58</f>
        <v>0</v>
      </c>
      <c r="G438" s="930">
        <v>12</v>
      </c>
      <c r="H438" s="931" t="s">
        <v>982</v>
      </c>
      <c r="I438" s="930" t="s">
        <v>1071</v>
      </c>
      <c r="J438" s="942" t="s">
        <v>1028</v>
      </c>
      <c r="K438" s="932" t="s">
        <v>894</v>
      </c>
      <c r="L438" s="932" t="s">
        <v>1032</v>
      </c>
      <c r="M438" s="932" t="s">
        <v>894</v>
      </c>
      <c r="N438" s="931" t="s">
        <v>978</v>
      </c>
      <c r="O438" s="932" t="s">
        <v>894</v>
      </c>
      <c r="P438" s="931" t="s">
        <v>899</v>
      </c>
      <c r="Q438" s="926" t="str">
        <f t="shared" si="9"/>
        <v>12検査結果(防火扉）-上記に記載のない事項-7行目-改善（予定）年月-月</v>
      </c>
      <c r="S438" s="947" t="s">
        <v>1508</v>
      </c>
    </row>
    <row r="439" spans="5:19" x14ac:dyDescent="0.4">
      <c r="E439" s="927">
        <f>'2_入力シート【検査結果表】 防火扉'!$CT$58</f>
        <v>0</v>
      </c>
      <c r="G439" s="930">
        <v>12</v>
      </c>
      <c r="H439" s="931" t="s">
        <v>982</v>
      </c>
      <c r="I439" s="930" t="s">
        <v>1071</v>
      </c>
      <c r="J439" s="942" t="s">
        <v>1028</v>
      </c>
      <c r="K439" s="932" t="s">
        <v>894</v>
      </c>
      <c r="L439" s="932" t="s">
        <v>1032</v>
      </c>
      <c r="M439" s="932" t="s">
        <v>894</v>
      </c>
      <c r="N439" s="931" t="s">
        <v>978</v>
      </c>
      <c r="O439" s="932" t="s">
        <v>894</v>
      </c>
      <c r="P439" s="931" t="s">
        <v>987</v>
      </c>
      <c r="Q439" s="926" t="str">
        <f t="shared" si="9"/>
        <v>12検査結果(防火扉）-上記に記載のない事項-7行目-改善（予定）年月-状況</v>
      </c>
      <c r="S439" s="947" t="s">
        <v>1509</v>
      </c>
    </row>
    <row r="440" spans="5:19" x14ac:dyDescent="0.4">
      <c r="E440" s="927">
        <f>'2_入力シート【検査結果表】 防火扉'!$M$59</f>
        <v>0</v>
      </c>
      <c r="G440" s="930">
        <v>12</v>
      </c>
      <c r="H440" s="931" t="s">
        <v>982</v>
      </c>
      <c r="I440" s="930" t="s">
        <v>1071</v>
      </c>
      <c r="J440" s="942" t="s">
        <v>1028</v>
      </c>
      <c r="K440" s="932" t="s">
        <v>894</v>
      </c>
      <c r="L440" s="932" t="s">
        <v>1033</v>
      </c>
      <c r="M440" s="932" t="s">
        <v>894</v>
      </c>
      <c r="N440" s="931" t="s">
        <v>1027</v>
      </c>
      <c r="O440" s="931"/>
      <c r="P440" s="931"/>
      <c r="Q440" s="926" t="str">
        <f t="shared" si="9"/>
        <v>12検査結果(防火扉）-上記に記載のない事項-8行目-番号</v>
      </c>
      <c r="S440" s="947" t="s">
        <v>1510</v>
      </c>
    </row>
    <row r="441" spans="5:19" x14ac:dyDescent="0.4">
      <c r="E441" s="927">
        <f>'2_入力シート【検査結果表】 防火扉'!$P$59</f>
        <v>0</v>
      </c>
      <c r="G441" s="930">
        <v>12</v>
      </c>
      <c r="H441" s="931" t="s">
        <v>982</v>
      </c>
      <c r="I441" s="930" t="s">
        <v>1071</v>
      </c>
      <c r="J441" s="942" t="s">
        <v>1028</v>
      </c>
      <c r="K441" s="932" t="s">
        <v>894</v>
      </c>
      <c r="L441" s="932" t="s">
        <v>1033</v>
      </c>
      <c r="M441" s="932" t="s">
        <v>894</v>
      </c>
      <c r="N441" s="931" t="s">
        <v>1025</v>
      </c>
      <c r="O441" s="931"/>
      <c r="P441" s="931"/>
      <c r="Q441" s="926" t="str">
        <f t="shared" si="9"/>
        <v>12検査結果(防火扉）-上記に記載のない事項-8行目-検査項目</v>
      </c>
      <c r="S441" s="947" t="s">
        <v>1511</v>
      </c>
    </row>
    <row r="442" spans="5:19" x14ac:dyDescent="0.4">
      <c r="E442" s="927">
        <f>'2_入力シート【検査結果表】 防火扉'!$AG$59</f>
        <v>0</v>
      </c>
      <c r="G442" s="930">
        <v>12</v>
      </c>
      <c r="H442" s="931" t="s">
        <v>982</v>
      </c>
      <c r="I442" s="930" t="s">
        <v>1071</v>
      </c>
      <c r="J442" s="942" t="s">
        <v>1028</v>
      </c>
      <c r="K442" s="932" t="s">
        <v>894</v>
      </c>
      <c r="L442" s="932" t="s">
        <v>1033</v>
      </c>
      <c r="M442" s="932" t="s">
        <v>894</v>
      </c>
      <c r="N442" s="931" t="s">
        <v>1026</v>
      </c>
      <c r="O442" s="931"/>
      <c r="P442" s="931"/>
      <c r="Q442" s="926" t="str">
        <f t="shared" si="9"/>
        <v>12検査結果(防火扉）-上記に記載のない事項-8行目-検査事項</v>
      </c>
      <c r="S442" s="947" t="s">
        <v>1512</v>
      </c>
    </row>
    <row r="443" spans="5:19" x14ac:dyDescent="0.4">
      <c r="E443" s="927">
        <f>'2_入力シート【検査結果表】 防火扉'!$BA$59</f>
        <v>0</v>
      </c>
      <c r="G443" s="930">
        <v>12</v>
      </c>
      <c r="H443" s="931" t="s">
        <v>982</v>
      </c>
      <c r="I443" s="930" t="s">
        <v>1071</v>
      </c>
      <c r="J443" s="942" t="s">
        <v>1028</v>
      </c>
      <c r="K443" s="932" t="s">
        <v>894</v>
      </c>
      <c r="L443" s="932" t="s">
        <v>1033</v>
      </c>
      <c r="M443" s="932" t="s">
        <v>894</v>
      </c>
      <c r="N443" s="931" t="s">
        <v>983</v>
      </c>
      <c r="O443" s="931"/>
      <c r="P443" s="931"/>
      <c r="Q443" s="926" t="str">
        <f t="shared" si="9"/>
        <v>12検査結果(防火扉）-上記に記載のない事項-8行目-検査結果</v>
      </c>
      <c r="S443" s="947" t="s">
        <v>1513</v>
      </c>
    </row>
    <row r="444" spans="5:19" x14ac:dyDescent="0.4">
      <c r="E444" s="927">
        <f>'2_入力シート【検査結果表】 防火扉'!$BM$59</f>
        <v>0</v>
      </c>
      <c r="G444" s="930">
        <v>12</v>
      </c>
      <c r="H444" s="931" t="s">
        <v>982</v>
      </c>
      <c r="I444" s="930" t="s">
        <v>1071</v>
      </c>
      <c r="J444" s="942" t="s">
        <v>1028</v>
      </c>
      <c r="K444" s="932" t="s">
        <v>894</v>
      </c>
      <c r="L444" s="932" t="s">
        <v>1033</v>
      </c>
      <c r="M444" s="932" t="s">
        <v>894</v>
      </c>
      <c r="N444" s="931" t="s">
        <v>985</v>
      </c>
      <c r="O444" s="931"/>
      <c r="P444" s="931"/>
      <c r="Q444" s="926" t="str">
        <f t="shared" si="9"/>
        <v>12検査結果(防火扉）-上記に記載のない事項-8行目-検査者番号</v>
      </c>
      <c r="S444" s="947" t="s">
        <v>1514</v>
      </c>
    </row>
    <row r="445" spans="5:19" x14ac:dyDescent="0.4">
      <c r="E445" s="927">
        <f>'2_入力シート【検査結果表】 防火扉'!$BO$59</f>
        <v>0</v>
      </c>
      <c r="G445" s="930">
        <v>12</v>
      </c>
      <c r="H445" s="931" t="s">
        <v>982</v>
      </c>
      <c r="I445" s="930" t="s">
        <v>1071</v>
      </c>
      <c r="J445" s="942" t="s">
        <v>1028</v>
      </c>
      <c r="K445" s="932" t="s">
        <v>894</v>
      </c>
      <c r="L445" s="932" t="s">
        <v>1033</v>
      </c>
      <c r="M445" s="932" t="s">
        <v>894</v>
      </c>
      <c r="N445" s="931" t="s">
        <v>986</v>
      </c>
      <c r="O445" s="931"/>
      <c r="P445" s="931"/>
      <c r="Q445" s="926" t="str">
        <f t="shared" si="9"/>
        <v>12検査結果(防火扉）-上記に記載のない事項-8行目-指摘の具体的内容等</v>
      </c>
      <c r="S445" s="947" t="s">
        <v>1515</v>
      </c>
    </row>
    <row r="446" spans="5:19" x14ac:dyDescent="0.4">
      <c r="E446" s="927">
        <f>'2_入力シート【検査結果表】 防火扉'!$BY$59</f>
        <v>0</v>
      </c>
      <c r="G446" s="930">
        <v>12</v>
      </c>
      <c r="H446" s="931" t="s">
        <v>982</v>
      </c>
      <c r="I446" s="930" t="s">
        <v>1071</v>
      </c>
      <c r="J446" s="942" t="s">
        <v>1028</v>
      </c>
      <c r="K446" s="932" t="s">
        <v>894</v>
      </c>
      <c r="L446" s="932" t="s">
        <v>1033</v>
      </c>
      <c r="M446" s="932" t="s">
        <v>894</v>
      </c>
      <c r="N446" s="931" t="s">
        <v>988</v>
      </c>
      <c r="O446" s="931"/>
      <c r="P446" s="931"/>
      <c r="Q446" s="926" t="str">
        <f t="shared" si="9"/>
        <v>12検査結果(防火扉）-上記に記載のない事項-8行目-改善策の具体的内容等</v>
      </c>
      <c r="S446" s="947" t="s">
        <v>1516</v>
      </c>
    </row>
    <row r="447" spans="5:19" x14ac:dyDescent="0.4">
      <c r="E447" s="927">
        <f>'2_入力シート【検査結果表】 防火扉'!$CN$59</f>
        <v>0</v>
      </c>
      <c r="G447" s="930">
        <v>12</v>
      </c>
      <c r="H447" s="931" t="s">
        <v>982</v>
      </c>
      <c r="I447" s="930" t="s">
        <v>1071</v>
      </c>
      <c r="J447" s="942" t="s">
        <v>1028</v>
      </c>
      <c r="K447" s="932" t="s">
        <v>894</v>
      </c>
      <c r="L447" s="932" t="s">
        <v>1033</v>
      </c>
      <c r="M447" s="932" t="s">
        <v>894</v>
      </c>
      <c r="N447" s="931" t="s">
        <v>978</v>
      </c>
      <c r="O447" s="932" t="s">
        <v>894</v>
      </c>
      <c r="P447" s="931" t="s">
        <v>979</v>
      </c>
      <c r="Q447" s="926" t="str">
        <f t="shared" si="9"/>
        <v>12検査結果(防火扉）-上記に記載のない事項-8行目-改善（予定）年月-年（令和）</v>
      </c>
      <c r="S447" s="947" t="s">
        <v>1517</v>
      </c>
    </row>
    <row r="448" spans="5:19" x14ac:dyDescent="0.4">
      <c r="E448" s="927">
        <f>'2_入力シート【検査結果表】 防火扉'!$CQ$59</f>
        <v>0</v>
      </c>
      <c r="G448" s="930">
        <v>12</v>
      </c>
      <c r="H448" s="931" t="s">
        <v>982</v>
      </c>
      <c r="I448" s="930" t="s">
        <v>1071</v>
      </c>
      <c r="J448" s="942" t="s">
        <v>1028</v>
      </c>
      <c r="K448" s="932" t="s">
        <v>894</v>
      </c>
      <c r="L448" s="932" t="s">
        <v>1033</v>
      </c>
      <c r="M448" s="932" t="s">
        <v>894</v>
      </c>
      <c r="N448" s="931" t="s">
        <v>978</v>
      </c>
      <c r="O448" s="932" t="s">
        <v>894</v>
      </c>
      <c r="P448" s="931" t="s">
        <v>899</v>
      </c>
      <c r="Q448" s="926" t="str">
        <f t="shared" si="9"/>
        <v>12検査結果(防火扉）-上記に記載のない事項-8行目-改善（予定）年月-月</v>
      </c>
      <c r="S448" s="947" t="s">
        <v>1518</v>
      </c>
    </row>
    <row r="449" spans="5:19" x14ac:dyDescent="0.4">
      <c r="E449" s="927">
        <f>'2_入力シート【検査結果表】 防火扉'!$CT$59</f>
        <v>0</v>
      </c>
      <c r="G449" s="930">
        <v>12</v>
      </c>
      <c r="H449" s="931" t="s">
        <v>982</v>
      </c>
      <c r="I449" s="930" t="s">
        <v>1071</v>
      </c>
      <c r="J449" s="942" t="s">
        <v>1028</v>
      </c>
      <c r="K449" s="932" t="s">
        <v>894</v>
      </c>
      <c r="L449" s="932" t="s">
        <v>1033</v>
      </c>
      <c r="M449" s="932" t="s">
        <v>894</v>
      </c>
      <c r="N449" s="931" t="s">
        <v>978</v>
      </c>
      <c r="O449" s="932" t="s">
        <v>894</v>
      </c>
      <c r="P449" s="931" t="s">
        <v>987</v>
      </c>
      <c r="Q449" s="926" t="str">
        <f t="shared" si="9"/>
        <v>12検査結果(防火扉）-上記に記載のない事項-8行目-改善（予定）年月-状況</v>
      </c>
      <c r="S449" s="947" t="s">
        <v>1519</v>
      </c>
    </row>
    <row r="450" spans="5:19" x14ac:dyDescent="0.4">
      <c r="E450" s="927">
        <f>'2_入力シート【検査結果表】 防火扉'!$M$60</f>
        <v>0</v>
      </c>
      <c r="G450" s="930">
        <v>12</v>
      </c>
      <c r="H450" s="931" t="s">
        <v>982</v>
      </c>
      <c r="I450" s="930" t="s">
        <v>1071</v>
      </c>
      <c r="J450" s="942" t="s">
        <v>1028</v>
      </c>
      <c r="K450" s="932" t="s">
        <v>894</v>
      </c>
      <c r="L450" s="932" t="s">
        <v>1034</v>
      </c>
      <c r="M450" s="932" t="s">
        <v>894</v>
      </c>
      <c r="N450" s="931" t="s">
        <v>1027</v>
      </c>
      <c r="O450" s="931"/>
      <c r="P450" s="931"/>
      <c r="Q450" s="926" t="str">
        <f t="shared" si="9"/>
        <v>12検査結果(防火扉）-上記に記載のない事項-9行目-番号</v>
      </c>
      <c r="S450" s="947" t="s">
        <v>1520</v>
      </c>
    </row>
    <row r="451" spans="5:19" x14ac:dyDescent="0.4">
      <c r="E451" s="927">
        <f>'2_入力シート【検査結果表】 防火扉'!$P$60</f>
        <v>0</v>
      </c>
      <c r="G451" s="930">
        <v>12</v>
      </c>
      <c r="H451" s="931" t="s">
        <v>982</v>
      </c>
      <c r="I451" s="930" t="s">
        <v>1071</v>
      </c>
      <c r="J451" s="942" t="s">
        <v>1028</v>
      </c>
      <c r="K451" s="932" t="s">
        <v>894</v>
      </c>
      <c r="L451" s="932" t="s">
        <v>1034</v>
      </c>
      <c r="M451" s="932" t="s">
        <v>894</v>
      </c>
      <c r="N451" s="931" t="s">
        <v>1025</v>
      </c>
      <c r="O451" s="931"/>
      <c r="P451" s="931"/>
      <c r="Q451" s="926" t="str">
        <f t="shared" si="9"/>
        <v>12検査結果(防火扉）-上記に記載のない事項-9行目-検査項目</v>
      </c>
      <c r="S451" s="947" t="s">
        <v>1521</v>
      </c>
    </row>
    <row r="452" spans="5:19" x14ac:dyDescent="0.4">
      <c r="E452" s="927">
        <f>'2_入力シート【検査結果表】 防火扉'!$AG$60</f>
        <v>0</v>
      </c>
      <c r="G452" s="930">
        <v>12</v>
      </c>
      <c r="H452" s="931" t="s">
        <v>982</v>
      </c>
      <c r="I452" s="930" t="s">
        <v>1071</v>
      </c>
      <c r="J452" s="942" t="s">
        <v>1028</v>
      </c>
      <c r="K452" s="932" t="s">
        <v>894</v>
      </c>
      <c r="L452" s="932" t="s">
        <v>1034</v>
      </c>
      <c r="M452" s="932" t="s">
        <v>894</v>
      </c>
      <c r="N452" s="931" t="s">
        <v>1026</v>
      </c>
      <c r="O452" s="931"/>
      <c r="P452" s="931"/>
      <c r="Q452" s="926" t="str">
        <f t="shared" si="9"/>
        <v>12検査結果(防火扉）-上記に記載のない事項-9行目-検査事項</v>
      </c>
      <c r="S452" s="947" t="s">
        <v>1522</v>
      </c>
    </row>
    <row r="453" spans="5:19" x14ac:dyDescent="0.4">
      <c r="E453" s="927">
        <f>'2_入力シート【検査結果表】 防火扉'!$BA$60</f>
        <v>0</v>
      </c>
      <c r="G453" s="930">
        <v>12</v>
      </c>
      <c r="H453" s="931" t="s">
        <v>982</v>
      </c>
      <c r="I453" s="930" t="s">
        <v>1071</v>
      </c>
      <c r="J453" s="942" t="s">
        <v>1028</v>
      </c>
      <c r="K453" s="932" t="s">
        <v>894</v>
      </c>
      <c r="L453" s="932" t="s">
        <v>1034</v>
      </c>
      <c r="M453" s="932" t="s">
        <v>894</v>
      </c>
      <c r="N453" s="931" t="s">
        <v>983</v>
      </c>
      <c r="O453" s="931"/>
      <c r="P453" s="931"/>
      <c r="Q453" s="926" t="str">
        <f t="shared" si="9"/>
        <v>12検査結果(防火扉）-上記に記載のない事項-9行目-検査結果</v>
      </c>
      <c r="S453" s="947" t="s">
        <v>1523</v>
      </c>
    </row>
    <row r="454" spans="5:19" x14ac:dyDescent="0.4">
      <c r="E454" s="927">
        <f>'2_入力シート【検査結果表】 防火扉'!$BM$60</f>
        <v>0</v>
      </c>
      <c r="G454" s="930">
        <v>12</v>
      </c>
      <c r="H454" s="931" t="s">
        <v>982</v>
      </c>
      <c r="I454" s="930" t="s">
        <v>1071</v>
      </c>
      <c r="J454" s="942" t="s">
        <v>1028</v>
      </c>
      <c r="K454" s="932" t="s">
        <v>894</v>
      </c>
      <c r="L454" s="932" t="s">
        <v>1034</v>
      </c>
      <c r="M454" s="932" t="s">
        <v>894</v>
      </c>
      <c r="N454" s="931" t="s">
        <v>985</v>
      </c>
      <c r="O454" s="931"/>
      <c r="P454" s="931"/>
      <c r="Q454" s="926" t="str">
        <f t="shared" si="9"/>
        <v>12検査結果(防火扉）-上記に記載のない事項-9行目-検査者番号</v>
      </c>
      <c r="S454" s="947" t="s">
        <v>1524</v>
      </c>
    </row>
    <row r="455" spans="5:19" x14ac:dyDescent="0.4">
      <c r="E455" s="927">
        <f>'2_入力シート【検査結果表】 防火扉'!$BO$60</f>
        <v>0</v>
      </c>
      <c r="G455" s="930">
        <v>12</v>
      </c>
      <c r="H455" s="931" t="s">
        <v>982</v>
      </c>
      <c r="I455" s="930" t="s">
        <v>1071</v>
      </c>
      <c r="J455" s="942" t="s">
        <v>1028</v>
      </c>
      <c r="K455" s="932" t="s">
        <v>894</v>
      </c>
      <c r="L455" s="932" t="s">
        <v>1034</v>
      </c>
      <c r="M455" s="932" t="s">
        <v>894</v>
      </c>
      <c r="N455" s="931" t="s">
        <v>986</v>
      </c>
      <c r="O455" s="931"/>
      <c r="P455" s="931"/>
      <c r="Q455" s="926" t="str">
        <f t="shared" si="9"/>
        <v>12検査結果(防火扉）-上記に記載のない事項-9行目-指摘の具体的内容等</v>
      </c>
      <c r="S455" s="947" t="s">
        <v>1525</v>
      </c>
    </row>
    <row r="456" spans="5:19" x14ac:dyDescent="0.4">
      <c r="E456" s="927">
        <f>'2_入力シート【検査結果表】 防火扉'!$BY$60</f>
        <v>0</v>
      </c>
      <c r="G456" s="930">
        <v>12</v>
      </c>
      <c r="H456" s="931" t="s">
        <v>982</v>
      </c>
      <c r="I456" s="930" t="s">
        <v>1071</v>
      </c>
      <c r="J456" s="942" t="s">
        <v>1028</v>
      </c>
      <c r="K456" s="932" t="s">
        <v>894</v>
      </c>
      <c r="L456" s="932" t="s">
        <v>1034</v>
      </c>
      <c r="M456" s="932" t="s">
        <v>894</v>
      </c>
      <c r="N456" s="931" t="s">
        <v>988</v>
      </c>
      <c r="O456" s="931"/>
      <c r="P456" s="931"/>
      <c r="Q456" s="926" t="str">
        <f t="shared" si="9"/>
        <v>12検査結果(防火扉）-上記に記載のない事項-9行目-改善策の具体的内容等</v>
      </c>
      <c r="S456" s="947" t="s">
        <v>1526</v>
      </c>
    </row>
    <row r="457" spans="5:19" x14ac:dyDescent="0.4">
      <c r="E457" s="927">
        <f>'2_入力シート【検査結果表】 防火扉'!$CN$60</f>
        <v>0</v>
      </c>
      <c r="G457" s="930">
        <v>12</v>
      </c>
      <c r="H457" s="931" t="s">
        <v>982</v>
      </c>
      <c r="I457" s="930" t="s">
        <v>1071</v>
      </c>
      <c r="J457" s="942" t="s">
        <v>1028</v>
      </c>
      <c r="K457" s="932" t="s">
        <v>894</v>
      </c>
      <c r="L457" s="932" t="s">
        <v>1034</v>
      </c>
      <c r="M457" s="932" t="s">
        <v>894</v>
      </c>
      <c r="N457" s="931" t="s">
        <v>978</v>
      </c>
      <c r="O457" s="932" t="s">
        <v>894</v>
      </c>
      <c r="P457" s="931" t="s">
        <v>979</v>
      </c>
      <c r="Q457" s="926" t="str">
        <f t="shared" si="9"/>
        <v>12検査結果(防火扉）-上記に記載のない事項-9行目-改善（予定）年月-年（令和）</v>
      </c>
      <c r="S457" s="947" t="s">
        <v>1527</v>
      </c>
    </row>
    <row r="458" spans="5:19" x14ac:dyDescent="0.4">
      <c r="E458" s="927">
        <f>'2_入力シート【検査結果表】 防火扉'!$CQ$60</f>
        <v>0</v>
      </c>
      <c r="G458" s="930">
        <v>12</v>
      </c>
      <c r="H458" s="931" t="s">
        <v>982</v>
      </c>
      <c r="I458" s="930" t="s">
        <v>1071</v>
      </c>
      <c r="J458" s="942" t="s">
        <v>1028</v>
      </c>
      <c r="K458" s="932" t="s">
        <v>894</v>
      </c>
      <c r="L458" s="932" t="s">
        <v>1034</v>
      </c>
      <c r="M458" s="932" t="s">
        <v>894</v>
      </c>
      <c r="N458" s="931" t="s">
        <v>978</v>
      </c>
      <c r="O458" s="932" t="s">
        <v>894</v>
      </c>
      <c r="P458" s="931" t="s">
        <v>899</v>
      </c>
      <c r="Q458" s="926" t="str">
        <f t="shared" si="9"/>
        <v>12検査結果(防火扉）-上記に記載のない事項-9行目-改善（予定）年月-月</v>
      </c>
      <c r="S458" s="947" t="s">
        <v>1528</v>
      </c>
    </row>
    <row r="459" spans="5:19" x14ac:dyDescent="0.4">
      <c r="E459" s="927">
        <f>'2_入力シート【検査結果表】 防火扉'!$CT$60</f>
        <v>0</v>
      </c>
      <c r="G459" s="930">
        <v>12</v>
      </c>
      <c r="H459" s="931" t="s">
        <v>982</v>
      </c>
      <c r="I459" s="930" t="s">
        <v>1071</v>
      </c>
      <c r="J459" s="942" t="s">
        <v>1028</v>
      </c>
      <c r="K459" s="932" t="s">
        <v>894</v>
      </c>
      <c r="L459" s="932" t="s">
        <v>1034</v>
      </c>
      <c r="M459" s="932" t="s">
        <v>894</v>
      </c>
      <c r="N459" s="931" t="s">
        <v>978</v>
      </c>
      <c r="O459" s="932" t="s">
        <v>894</v>
      </c>
      <c r="P459" s="931" t="s">
        <v>987</v>
      </c>
      <c r="Q459" s="926" t="str">
        <f t="shared" si="9"/>
        <v>12検査結果(防火扉）-上記に記載のない事項-9行目-改善（予定）年月-状況</v>
      </c>
      <c r="S459" s="947" t="s">
        <v>1529</v>
      </c>
    </row>
    <row r="460" spans="5:19" x14ac:dyDescent="0.4">
      <c r="E460" s="927">
        <f>'2_入力シート【検査結果表】 防火扉'!$M$61</f>
        <v>0</v>
      </c>
      <c r="G460" s="930">
        <v>12</v>
      </c>
      <c r="H460" s="931" t="s">
        <v>982</v>
      </c>
      <c r="I460" s="930" t="s">
        <v>1071</v>
      </c>
      <c r="J460" s="942" t="s">
        <v>1028</v>
      </c>
      <c r="K460" s="932" t="s">
        <v>894</v>
      </c>
      <c r="L460" s="932" t="s">
        <v>1035</v>
      </c>
      <c r="M460" s="932" t="s">
        <v>894</v>
      </c>
      <c r="N460" s="931" t="s">
        <v>1027</v>
      </c>
      <c r="O460" s="931"/>
      <c r="P460" s="931"/>
      <c r="Q460" s="926" t="str">
        <f t="shared" si="9"/>
        <v>12検査結果(防火扉）-上記に記載のない事項-10行目-番号</v>
      </c>
      <c r="S460" s="947" t="s">
        <v>1530</v>
      </c>
    </row>
    <row r="461" spans="5:19" x14ac:dyDescent="0.4">
      <c r="E461" s="927">
        <f>'2_入力シート【検査結果表】 防火扉'!$P$61</f>
        <v>0</v>
      </c>
      <c r="G461" s="930">
        <v>12</v>
      </c>
      <c r="H461" s="931" t="s">
        <v>982</v>
      </c>
      <c r="I461" s="930" t="s">
        <v>1071</v>
      </c>
      <c r="J461" s="942" t="s">
        <v>1028</v>
      </c>
      <c r="K461" s="932" t="s">
        <v>894</v>
      </c>
      <c r="L461" s="932" t="s">
        <v>1035</v>
      </c>
      <c r="M461" s="932" t="s">
        <v>894</v>
      </c>
      <c r="N461" s="931" t="s">
        <v>1025</v>
      </c>
      <c r="O461" s="931"/>
      <c r="P461" s="931"/>
      <c r="Q461" s="926" t="str">
        <f t="shared" si="9"/>
        <v>12検査結果(防火扉）-上記に記載のない事項-10行目-検査項目</v>
      </c>
      <c r="S461" s="947" t="s">
        <v>1531</v>
      </c>
    </row>
    <row r="462" spans="5:19" x14ac:dyDescent="0.4">
      <c r="E462" s="927">
        <f>'2_入力シート【検査結果表】 防火扉'!$AG$61</f>
        <v>0</v>
      </c>
      <c r="G462" s="930">
        <v>12</v>
      </c>
      <c r="H462" s="931" t="s">
        <v>982</v>
      </c>
      <c r="I462" s="930" t="s">
        <v>1071</v>
      </c>
      <c r="J462" s="942" t="s">
        <v>1028</v>
      </c>
      <c r="K462" s="932" t="s">
        <v>894</v>
      </c>
      <c r="L462" s="932" t="s">
        <v>1035</v>
      </c>
      <c r="M462" s="932" t="s">
        <v>894</v>
      </c>
      <c r="N462" s="931" t="s">
        <v>1026</v>
      </c>
      <c r="O462" s="931"/>
      <c r="P462" s="931"/>
      <c r="Q462" s="926" t="str">
        <f t="shared" si="9"/>
        <v>12検査結果(防火扉）-上記に記載のない事項-10行目-検査事項</v>
      </c>
      <c r="S462" s="947" t="s">
        <v>1532</v>
      </c>
    </row>
    <row r="463" spans="5:19" x14ac:dyDescent="0.4">
      <c r="E463" s="927">
        <f>'2_入力シート【検査結果表】 防火扉'!$BA$61</f>
        <v>0</v>
      </c>
      <c r="G463" s="930">
        <v>12</v>
      </c>
      <c r="H463" s="931" t="s">
        <v>982</v>
      </c>
      <c r="I463" s="930" t="s">
        <v>1071</v>
      </c>
      <c r="J463" s="942" t="s">
        <v>1028</v>
      </c>
      <c r="K463" s="932" t="s">
        <v>894</v>
      </c>
      <c r="L463" s="932" t="s">
        <v>1035</v>
      </c>
      <c r="M463" s="932" t="s">
        <v>894</v>
      </c>
      <c r="N463" s="931" t="s">
        <v>983</v>
      </c>
      <c r="O463" s="931"/>
      <c r="P463" s="931"/>
      <c r="Q463" s="926" t="str">
        <f t="shared" si="9"/>
        <v>12検査結果(防火扉）-上記に記載のない事項-10行目-検査結果</v>
      </c>
      <c r="S463" s="947" t="s">
        <v>1533</v>
      </c>
    </row>
    <row r="464" spans="5:19" x14ac:dyDescent="0.4">
      <c r="E464" s="927">
        <f>'2_入力シート【検査結果表】 防火扉'!$BM$61</f>
        <v>0</v>
      </c>
      <c r="G464" s="930">
        <v>12</v>
      </c>
      <c r="H464" s="931" t="s">
        <v>982</v>
      </c>
      <c r="I464" s="930" t="s">
        <v>1071</v>
      </c>
      <c r="J464" s="942" t="s">
        <v>1028</v>
      </c>
      <c r="K464" s="932" t="s">
        <v>894</v>
      </c>
      <c r="L464" s="932" t="s">
        <v>1035</v>
      </c>
      <c r="M464" s="932" t="s">
        <v>894</v>
      </c>
      <c r="N464" s="931" t="s">
        <v>985</v>
      </c>
      <c r="O464" s="931"/>
      <c r="P464" s="931"/>
      <c r="Q464" s="926" t="str">
        <f t="shared" si="9"/>
        <v>12検査結果(防火扉）-上記に記載のない事項-10行目-検査者番号</v>
      </c>
      <c r="S464" s="947" t="s">
        <v>1534</v>
      </c>
    </row>
    <row r="465" spans="5:19" x14ac:dyDescent="0.4">
      <c r="E465" s="927">
        <f>'2_入力シート【検査結果表】 防火扉'!$BO$61</f>
        <v>0</v>
      </c>
      <c r="G465" s="930">
        <v>12</v>
      </c>
      <c r="H465" s="931" t="s">
        <v>982</v>
      </c>
      <c r="I465" s="930" t="s">
        <v>1071</v>
      </c>
      <c r="J465" s="942" t="s">
        <v>1028</v>
      </c>
      <c r="K465" s="932" t="s">
        <v>894</v>
      </c>
      <c r="L465" s="932" t="s">
        <v>1035</v>
      </c>
      <c r="M465" s="932" t="s">
        <v>894</v>
      </c>
      <c r="N465" s="931" t="s">
        <v>986</v>
      </c>
      <c r="O465" s="931"/>
      <c r="P465" s="931"/>
      <c r="Q465" s="926" t="str">
        <f t="shared" si="9"/>
        <v>12検査結果(防火扉）-上記に記載のない事項-10行目-指摘の具体的内容等</v>
      </c>
      <c r="S465" s="947" t="s">
        <v>1535</v>
      </c>
    </row>
    <row r="466" spans="5:19" x14ac:dyDescent="0.4">
      <c r="E466" s="927">
        <f>'2_入力シート【検査結果表】 防火扉'!$BY$61</f>
        <v>0</v>
      </c>
      <c r="G466" s="930">
        <v>12</v>
      </c>
      <c r="H466" s="931" t="s">
        <v>982</v>
      </c>
      <c r="I466" s="930" t="s">
        <v>1071</v>
      </c>
      <c r="J466" s="942" t="s">
        <v>1028</v>
      </c>
      <c r="K466" s="932" t="s">
        <v>894</v>
      </c>
      <c r="L466" s="932" t="s">
        <v>1035</v>
      </c>
      <c r="M466" s="932" t="s">
        <v>894</v>
      </c>
      <c r="N466" s="931" t="s">
        <v>988</v>
      </c>
      <c r="O466" s="931"/>
      <c r="P466" s="931"/>
      <c r="Q466" s="926" t="str">
        <f t="shared" si="9"/>
        <v>12検査結果(防火扉）-上記に記載のない事項-10行目-改善策の具体的内容等</v>
      </c>
      <c r="S466" s="947" t="s">
        <v>1536</v>
      </c>
    </row>
    <row r="467" spans="5:19" x14ac:dyDescent="0.4">
      <c r="E467" s="927">
        <f>'2_入力シート【検査結果表】 防火扉'!$CN$61</f>
        <v>0</v>
      </c>
      <c r="G467" s="930">
        <v>12</v>
      </c>
      <c r="H467" s="931" t="s">
        <v>982</v>
      </c>
      <c r="I467" s="930" t="s">
        <v>1071</v>
      </c>
      <c r="J467" s="942" t="s">
        <v>1028</v>
      </c>
      <c r="K467" s="932" t="s">
        <v>894</v>
      </c>
      <c r="L467" s="932" t="s">
        <v>1035</v>
      </c>
      <c r="M467" s="932" t="s">
        <v>894</v>
      </c>
      <c r="N467" s="931" t="s">
        <v>978</v>
      </c>
      <c r="O467" s="932" t="s">
        <v>894</v>
      </c>
      <c r="P467" s="931" t="s">
        <v>979</v>
      </c>
      <c r="Q467" s="926" t="str">
        <f t="shared" si="9"/>
        <v>12検査結果(防火扉）-上記に記載のない事項-10行目-改善（予定）年月-年（令和）</v>
      </c>
      <c r="S467" s="947" t="s">
        <v>1537</v>
      </c>
    </row>
    <row r="468" spans="5:19" x14ac:dyDescent="0.4">
      <c r="E468" s="927">
        <f>'2_入力シート【検査結果表】 防火扉'!$CQ$61</f>
        <v>0</v>
      </c>
      <c r="G468" s="930">
        <v>12</v>
      </c>
      <c r="H468" s="931" t="s">
        <v>982</v>
      </c>
      <c r="I468" s="930" t="s">
        <v>1071</v>
      </c>
      <c r="J468" s="942" t="s">
        <v>1028</v>
      </c>
      <c r="K468" s="932" t="s">
        <v>894</v>
      </c>
      <c r="L468" s="932" t="s">
        <v>1035</v>
      </c>
      <c r="M468" s="932" t="s">
        <v>894</v>
      </c>
      <c r="N468" s="931" t="s">
        <v>978</v>
      </c>
      <c r="O468" s="932" t="s">
        <v>894</v>
      </c>
      <c r="P468" s="931" t="s">
        <v>899</v>
      </c>
      <c r="Q468" s="926" t="str">
        <f t="shared" si="9"/>
        <v>12検査結果(防火扉）-上記に記載のない事項-10行目-改善（予定）年月-月</v>
      </c>
      <c r="S468" s="947" t="s">
        <v>1538</v>
      </c>
    </row>
    <row r="469" spans="5:19" x14ac:dyDescent="0.4">
      <c r="E469" s="927">
        <f>'2_入力シート【検査結果表】 防火扉'!$CT$61</f>
        <v>0</v>
      </c>
      <c r="G469" s="930">
        <v>12</v>
      </c>
      <c r="H469" s="931" t="s">
        <v>982</v>
      </c>
      <c r="I469" s="930" t="s">
        <v>1071</v>
      </c>
      <c r="J469" s="942" t="s">
        <v>1028</v>
      </c>
      <c r="K469" s="932" t="s">
        <v>894</v>
      </c>
      <c r="L469" s="932" t="s">
        <v>1035</v>
      </c>
      <c r="M469" s="932" t="s">
        <v>894</v>
      </c>
      <c r="N469" s="931" t="s">
        <v>978</v>
      </c>
      <c r="O469" s="932" t="s">
        <v>894</v>
      </c>
      <c r="P469" s="931" t="s">
        <v>987</v>
      </c>
      <c r="Q469" s="926" t="str">
        <f t="shared" si="9"/>
        <v>12検査結果(防火扉）-上記に記載のない事項-10行目-改善（予定）年月-状況</v>
      </c>
      <c r="S469" s="947" t="s">
        <v>1539</v>
      </c>
    </row>
    <row r="470" spans="5:19" x14ac:dyDescent="0.4">
      <c r="E470" s="927">
        <f>'2_入力シート【検査結果表】 防火扉'!$M$62</f>
        <v>0</v>
      </c>
      <c r="G470" s="930">
        <v>12</v>
      </c>
      <c r="H470" s="931" t="s">
        <v>982</v>
      </c>
      <c r="I470" s="930" t="s">
        <v>1071</v>
      </c>
      <c r="J470" s="942" t="s">
        <v>1028</v>
      </c>
      <c r="K470" s="932" t="s">
        <v>894</v>
      </c>
      <c r="L470" s="932" t="s">
        <v>1036</v>
      </c>
      <c r="M470" s="932" t="s">
        <v>894</v>
      </c>
      <c r="N470" s="931" t="s">
        <v>1027</v>
      </c>
      <c r="O470" s="931"/>
      <c r="P470" s="931"/>
      <c r="Q470" s="926" t="str">
        <f t="shared" si="9"/>
        <v>12検査結果(防火扉）-上記に記載のない事項-11行目-番号</v>
      </c>
      <c r="S470" s="947" t="s">
        <v>1540</v>
      </c>
    </row>
    <row r="471" spans="5:19" x14ac:dyDescent="0.4">
      <c r="E471" s="927">
        <f>'2_入力シート【検査結果表】 防火扉'!$P$62</f>
        <v>0</v>
      </c>
      <c r="G471" s="930">
        <v>12</v>
      </c>
      <c r="H471" s="931" t="s">
        <v>982</v>
      </c>
      <c r="I471" s="930" t="s">
        <v>1071</v>
      </c>
      <c r="J471" s="942" t="s">
        <v>1028</v>
      </c>
      <c r="K471" s="932" t="s">
        <v>894</v>
      </c>
      <c r="L471" s="932" t="s">
        <v>1036</v>
      </c>
      <c r="M471" s="932" t="s">
        <v>894</v>
      </c>
      <c r="N471" s="931" t="s">
        <v>1025</v>
      </c>
      <c r="O471" s="931"/>
      <c r="P471" s="931"/>
      <c r="Q471" s="926" t="str">
        <f t="shared" si="9"/>
        <v>12検査結果(防火扉）-上記に記載のない事項-11行目-検査項目</v>
      </c>
      <c r="S471" s="947" t="s">
        <v>1541</v>
      </c>
    </row>
    <row r="472" spans="5:19" x14ac:dyDescent="0.4">
      <c r="E472" s="927">
        <f>'2_入力シート【検査結果表】 防火扉'!$AG$62</f>
        <v>0</v>
      </c>
      <c r="G472" s="930">
        <v>12</v>
      </c>
      <c r="H472" s="931" t="s">
        <v>982</v>
      </c>
      <c r="I472" s="930" t="s">
        <v>1071</v>
      </c>
      <c r="J472" s="942" t="s">
        <v>1028</v>
      </c>
      <c r="K472" s="932" t="s">
        <v>894</v>
      </c>
      <c r="L472" s="932" t="s">
        <v>1036</v>
      </c>
      <c r="M472" s="932" t="s">
        <v>894</v>
      </c>
      <c r="N472" s="931" t="s">
        <v>1026</v>
      </c>
      <c r="O472" s="931"/>
      <c r="P472" s="931"/>
      <c r="Q472" s="926" t="str">
        <f t="shared" si="9"/>
        <v>12検査結果(防火扉）-上記に記載のない事項-11行目-検査事項</v>
      </c>
      <c r="S472" s="947" t="s">
        <v>1542</v>
      </c>
    </row>
    <row r="473" spans="5:19" x14ac:dyDescent="0.4">
      <c r="E473" s="927">
        <f>'2_入力シート【検査結果表】 防火扉'!$BA$62</f>
        <v>0</v>
      </c>
      <c r="G473" s="930">
        <v>12</v>
      </c>
      <c r="H473" s="931" t="s">
        <v>982</v>
      </c>
      <c r="I473" s="930" t="s">
        <v>1071</v>
      </c>
      <c r="J473" s="942" t="s">
        <v>1028</v>
      </c>
      <c r="K473" s="932" t="s">
        <v>894</v>
      </c>
      <c r="L473" s="932" t="s">
        <v>1036</v>
      </c>
      <c r="M473" s="932" t="s">
        <v>894</v>
      </c>
      <c r="N473" s="931" t="s">
        <v>983</v>
      </c>
      <c r="O473" s="931"/>
      <c r="P473" s="931"/>
      <c r="Q473" s="926" t="str">
        <f t="shared" si="9"/>
        <v>12検査結果(防火扉）-上記に記載のない事項-11行目-検査結果</v>
      </c>
      <c r="S473" s="947" t="s">
        <v>1543</v>
      </c>
    </row>
    <row r="474" spans="5:19" x14ac:dyDescent="0.4">
      <c r="E474" s="927">
        <f>'2_入力シート【検査結果表】 防火扉'!$BM$62</f>
        <v>0</v>
      </c>
      <c r="G474" s="930">
        <v>12</v>
      </c>
      <c r="H474" s="931" t="s">
        <v>982</v>
      </c>
      <c r="I474" s="930" t="s">
        <v>1071</v>
      </c>
      <c r="J474" s="942" t="s">
        <v>1028</v>
      </c>
      <c r="K474" s="932" t="s">
        <v>894</v>
      </c>
      <c r="L474" s="932" t="s">
        <v>1036</v>
      </c>
      <c r="M474" s="932" t="s">
        <v>894</v>
      </c>
      <c r="N474" s="931" t="s">
        <v>985</v>
      </c>
      <c r="O474" s="931"/>
      <c r="P474" s="931"/>
      <c r="Q474" s="926" t="str">
        <f t="shared" si="9"/>
        <v>12検査結果(防火扉）-上記に記載のない事項-11行目-検査者番号</v>
      </c>
      <c r="S474" s="947" t="s">
        <v>1544</v>
      </c>
    </row>
    <row r="475" spans="5:19" x14ac:dyDescent="0.4">
      <c r="E475" s="927">
        <f>'2_入力シート【検査結果表】 防火扉'!$BO$62</f>
        <v>0</v>
      </c>
      <c r="G475" s="930">
        <v>12</v>
      </c>
      <c r="H475" s="931" t="s">
        <v>982</v>
      </c>
      <c r="I475" s="930" t="s">
        <v>1071</v>
      </c>
      <c r="J475" s="942" t="s">
        <v>1028</v>
      </c>
      <c r="K475" s="932" t="s">
        <v>894</v>
      </c>
      <c r="L475" s="932" t="s">
        <v>1036</v>
      </c>
      <c r="M475" s="932" t="s">
        <v>894</v>
      </c>
      <c r="N475" s="931" t="s">
        <v>986</v>
      </c>
      <c r="O475" s="931"/>
      <c r="P475" s="931"/>
      <c r="Q475" s="926" t="str">
        <f t="shared" ref="Q475:Q538" si="10">CONCATENATE(G475,H475,I475,J475,K475,L475,M475,N475,O475,P475)</f>
        <v>12検査結果(防火扉）-上記に記載のない事項-11行目-指摘の具体的内容等</v>
      </c>
      <c r="S475" s="947" t="s">
        <v>1545</v>
      </c>
    </row>
    <row r="476" spans="5:19" x14ac:dyDescent="0.4">
      <c r="E476" s="927">
        <f>'2_入力シート【検査結果表】 防火扉'!$BY$62</f>
        <v>0</v>
      </c>
      <c r="G476" s="930">
        <v>12</v>
      </c>
      <c r="H476" s="931" t="s">
        <v>982</v>
      </c>
      <c r="I476" s="930" t="s">
        <v>1071</v>
      </c>
      <c r="J476" s="942" t="s">
        <v>1028</v>
      </c>
      <c r="K476" s="932" t="s">
        <v>894</v>
      </c>
      <c r="L476" s="932" t="s">
        <v>1036</v>
      </c>
      <c r="M476" s="932" t="s">
        <v>894</v>
      </c>
      <c r="N476" s="931" t="s">
        <v>988</v>
      </c>
      <c r="O476" s="931"/>
      <c r="P476" s="931"/>
      <c r="Q476" s="926" t="str">
        <f t="shared" si="10"/>
        <v>12検査結果(防火扉）-上記に記載のない事項-11行目-改善策の具体的内容等</v>
      </c>
      <c r="S476" s="947" t="s">
        <v>1546</v>
      </c>
    </row>
    <row r="477" spans="5:19" x14ac:dyDescent="0.4">
      <c r="E477" s="927">
        <f>'2_入力シート【検査結果表】 防火扉'!$CN$62</f>
        <v>0</v>
      </c>
      <c r="G477" s="930">
        <v>12</v>
      </c>
      <c r="H477" s="931" t="s">
        <v>982</v>
      </c>
      <c r="I477" s="930" t="s">
        <v>1071</v>
      </c>
      <c r="J477" s="942" t="s">
        <v>1028</v>
      </c>
      <c r="K477" s="932" t="s">
        <v>894</v>
      </c>
      <c r="L477" s="932" t="s">
        <v>1036</v>
      </c>
      <c r="M477" s="932" t="s">
        <v>894</v>
      </c>
      <c r="N477" s="931" t="s">
        <v>978</v>
      </c>
      <c r="O477" s="932" t="s">
        <v>894</v>
      </c>
      <c r="P477" s="931" t="s">
        <v>979</v>
      </c>
      <c r="Q477" s="926" t="str">
        <f t="shared" si="10"/>
        <v>12検査結果(防火扉）-上記に記載のない事項-11行目-改善（予定）年月-年（令和）</v>
      </c>
      <c r="S477" s="947" t="s">
        <v>1547</v>
      </c>
    </row>
    <row r="478" spans="5:19" x14ac:dyDescent="0.4">
      <c r="E478" s="927">
        <f>'2_入力シート【検査結果表】 防火扉'!$CQ$62</f>
        <v>0</v>
      </c>
      <c r="G478" s="930">
        <v>12</v>
      </c>
      <c r="H478" s="931" t="s">
        <v>982</v>
      </c>
      <c r="I478" s="930" t="s">
        <v>1071</v>
      </c>
      <c r="J478" s="942" t="s">
        <v>1028</v>
      </c>
      <c r="K478" s="932" t="s">
        <v>894</v>
      </c>
      <c r="L478" s="932" t="s">
        <v>1036</v>
      </c>
      <c r="M478" s="932" t="s">
        <v>894</v>
      </c>
      <c r="N478" s="931" t="s">
        <v>978</v>
      </c>
      <c r="O478" s="932" t="s">
        <v>894</v>
      </c>
      <c r="P478" s="931" t="s">
        <v>899</v>
      </c>
      <c r="Q478" s="926" t="str">
        <f t="shared" si="10"/>
        <v>12検査結果(防火扉）-上記に記載のない事項-11行目-改善（予定）年月-月</v>
      </c>
      <c r="S478" s="947" t="s">
        <v>1548</v>
      </c>
    </row>
    <row r="479" spans="5:19" x14ac:dyDescent="0.4">
      <c r="E479" s="927">
        <f>'2_入力シート【検査結果表】 防火扉'!$CT$62</f>
        <v>0</v>
      </c>
      <c r="G479" s="930">
        <v>12</v>
      </c>
      <c r="H479" s="931" t="s">
        <v>982</v>
      </c>
      <c r="I479" s="930" t="s">
        <v>1071</v>
      </c>
      <c r="J479" s="942" t="s">
        <v>1028</v>
      </c>
      <c r="K479" s="932" t="s">
        <v>894</v>
      </c>
      <c r="L479" s="932" t="s">
        <v>1036</v>
      </c>
      <c r="M479" s="932" t="s">
        <v>894</v>
      </c>
      <c r="N479" s="931" t="s">
        <v>978</v>
      </c>
      <c r="O479" s="932" t="s">
        <v>894</v>
      </c>
      <c r="P479" s="931" t="s">
        <v>987</v>
      </c>
      <c r="Q479" s="926" t="str">
        <f t="shared" si="10"/>
        <v>12検査結果(防火扉）-上記に記載のない事項-11行目-改善（予定）年月-状況</v>
      </c>
      <c r="S479" s="947" t="s">
        <v>1549</v>
      </c>
    </row>
    <row r="480" spans="5:19" x14ac:dyDescent="0.4">
      <c r="E480" s="927">
        <f>'2_入力シート【検査結果表】 防火扉'!$M$63</f>
        <v>0</v>
      </c>
      <c r="G480" s="930">
        <v>12</v>
      </c>
      <c r="H480" s="931" t="s">
        <v>982</v>
      </c>
      <c r="I480" s="930" t="s">
        <v>1071</v>
      </c>
      <c r="J480" s="942" t="s">
        <v>1028</v>
      </c>
      <c r="K480" s="932" t="s">
        <v>894</v>
      </c>
      <c r="L480" s="932" t="s">
        <v>1037</v>
      </c>
      <c r="M480" s="932" t="s">
        <v>894</v>
      </c>
      <c r="N480" s="931" t="s">
        <v>1027</v>
      </c>
      <c r="O480" s="931"/>
      <c r="P480" s="931"/>
      <c r="Q480" s="926" t="str">
        <f t="shared" si="10"/>
        <v>12検査結果(防火扉）-上記に記載のない事項-12行目-番号</v>
      </c>
      <c r="S480" s="947" t="s">
        <v>1550</v>
      </c>
    </row>
    <row r="481" spans="5:19" x14ac:dyDescent="0.4">
      <c r="E481" s="927">
        <f>'2_入力シート【検査結果表】 防火扉'!$P$63</f>
        <v>0</v>
      </c>
      <c r="G481" s="930">
        <v>12</v>
      </c>
      <c r="H481" s="931" t="s">
        <v>982</v>
      </c>
      <c r="I481" s="930" t="s">
        <v>1071</v>
      </c>
      <c r="J481" s="942" t="s">
        <v>1028</v>
      </c>
      <c r="K481" s="932" t="s">
        <v>894</v>
      </c>
      <c r="L481" s="932" t="s">
        <v>1037</v>
      </c>
      <c r="M481" s="932" t="s">
        <v>894</v>
      </c>
      <c r="N481" s="931" t="s">
        <v>1025</v>
      </c>
      <c r="O481" s="931"/>
      <c r="P481" s="931"/>
      <c r="Q481" s="926" t="str">
        <f t="shared" si="10"/>
        <v>12検査結果(防火扉）-上記に記載のない事項-12行目-検査項目</v>
      </c>
      <c r="S481" s="947" t="s">
        <v>1551</v>
      </c>
    </row>
    <row r="482" spans="5:19" x14ac:dyDescent="0.4">
      <c r="E482" s="927">
        <f>'2_入力シート【検査結果表】 防火扉'!$AG$63</f>
        <v>0</v>
      </c>
      <c r="G482" s="930">
        <v>12</v>
      </c>
      <c r="H482" s="931" t="s">
        <v>982</v>
      </c>
      <c r="I482" s="930" t="s">
        <v>1071</v>
      </c>
      <c r="J482" s="942" t="s">
        <v>1028</v>
      </c>
      <c r="K482" s="932" t="s">
        <v>894</v>
      </c>
      <c r="L482" s="932" t="s">
        <v>1037</v>
      </c>
      <c r="M482" s="932" t="s">
        <v>894</v>
      </c>
      <c r="N482" s="931" t="s">
        <v>1026</v>
      </c>
      <c r="O482" s="931"/>
      <c r="P482" s="931"/>
      <c r="Q482" s="926" t="str">
        <f t="shared" si="10"/>
        <v>12検査結果(防火扉）-上記に記載のない事項-12行目-検査事項</v>
      </c>
      <c r="S482" s="947" t="s">
        <v>1552</v>
      </c>
    </row>
    <row r="483" spans="5:19" x14ac:dyDescent="0.4">
      <c r="E483" s="927">
        <f>'2_入力シート【検査結果表】 防火扉'!$BA$63</f>
        <v>0</v>
      </c>
      <c r="G483" s="930">
        <v>12</v>
      </c>
      <c r="H483" s="931" t="s">
        <v>982</v>
      </c>
      <c r="I483" s="930" t="s">
        <v>1071</v>
      </c>
      <c r="J483" s="942" t="s">
        <v>1028</v>
      </c>
      <c r="K483" s="932" t="s">
        <v>894</v>
      </c>
      <c r="L483" s="932" t="s">
        <v>1037</v>
      </c>
      <c r="M483" s="932" t="s">
        <v>894</v>
      </c>
      <c r="N483" s="931" t="s">
        <v>983</v>
      </c>
      <c r="O483" s="931"/>
      <c r="P483" s="931"/>
      <c r="Q483" s="926" t="str">
        <f t="shared" si="10"/>
        <v>12検査結果(防火扉）-上記に記載のない事項-12行目-検査結果</v>
      </c>
      <c r="S483" s="947" t="s">
        <v>1553</v>
      </c>
    </row>
    <row r="484" spans="5:19" x14ac:dyDescent="0.4">
      <c r="E484" s="927">
        <f>'2_入力シート【検査結果表】 防火扉'!$BM$63</f>
        <v>0</v>
      </c>
      <c r="G484" s="930">
        <v>12</v>
      </c>
      <c r="H484" s="931" t="s">
        <v>982</v>
      </c>
      <c r="I484" s="930" t="s">
        <v>1071</v>
      </c>
      <c r="J484" s="942" t="s">
        <v>1028</v>
      </c>
      <c r="K484" s="932" t="s">
        <v>894</v>
      </c>
      <c r="L484" s="932" t="s">
        <v>1037</v>
      </c>
      <c r="M484" s="932" t="s">
        <v>894</v>
      </c>
      <c r="N484" s="931" t="s">
        <v>985</v>
      </c>
      <c r="O484" s="931"/>
      <c r="P484" s="931"/>
      <c r="Q484" s="926" t="str">
        <f t="shared" si="10"/>
        <v>12検査結果(防火扉）-上記に記載のない事項-12行目-検査者番号</v>
      </c>
      <c r="S484" s="947" t="s">
        <v>1554</v>
      </c>
    </row>
    <row r="485" spans="5:19" x14ac:dyDescent="0.4">
      <c r="E485" s="927">
        <f>'2_入力シート【検査結果表】 防火扉'!$BO$63</f>
        <v>0</v>
      </c>
      <c r="G485" s="930">
        <v>12</v>
      </c>
      <c r="H485" s="931" t="s">
        <v>982</v>
      </c>
      <c r="I485" s="930" t="s">
        <v>1071</v>
      </c>
      <c r="J485" s="942" t="s">
        <v>1028</v>
      </c>
      <c r="K485" s="932" t="s">
        <v>894</v>
      </c>
      <c r="L485" s="932" t="s">
        <v>1037</v>
      </c>
      <c r="M485" s="932" t="s">
        <v>894</v>
      </c>
      <c r="N485" s="931" t="s">
        <v>986</v>
      </c>
      <c r="O485" s="931"/>
      <c r="P485" s="931"/>
      <c r="Q485" s="926" t="str">
        <f t="shared" si="10"/>
        <v>12検査結果(防火扉）-上記に記載のない事項-12行目-指摘の具体的内容等</v>
      </c>
      <c r="S485" s="947" t="s">
        <v>1555</v>
      </c>
    </row>
    <row r="486" spans="5:19" x14ac:dyDescent="0.4">
      <c r="E486" s="927">
        <f>'2_入力シート【検査結果表】 防火扉'!$BY$63</f>
        <v>0</v>
      </c>
      <c r="G486" s="930">
        <v>12</v>
      </c>
      <c r="H486" s="931" t="s">
        <v>982</v>
      </c>
      <c r="I486" s="930" t="s">
        <v>1071</v>
      </c>
      <c r="J486" s="942" t="s">
        <v>1028</v>
      </c>
      <c r="K486" s="932" t="s">
        <v>894</v>
      </c>
      <c r="L486" s="932" t="s">
        <v>1037</v>
      </c>
      <c r="M486" s="932" t="s">
        <v>894</v>
      </c>
      <c r="N486" s="931" t="s">
        <v>988</v>
      </c>
      <c r="O486" s="931"/>
      <c r="P486" s="931"/>
      <c r="Q486" s="926" t="str">
        <f t="shared" si="10"/>
        <v>12検査結果(防火扉）-上記に記載のない事項-12行目-改善策の具体的内容等</v>
      </c>
      <c r="S486" s="947" t="s">
        <v>1556</v>
      </c>
    </row>
    <row r="487" spans="5:19" x14ac:dyDescent="0.4">
      <c r="E487" s="927">
        <f>'2_入力シート【検査結果表】 防火扉'!$CN$63</f>
        <v>0</v>
      </c>
      <c r="G487" s="930">
        <v>12</v>
      </c>
      <c r="H487" s="931" t="s">
        <v>982</v>
      </c>
      <c r="I487" s="930" t="s">
        <v>1071</v>
      </c>
      <c r="J487" s="942" t="s">
        <v>1028</v>
      </c>
      <c r="K487" s="932" t="s">
        <v>894</v>
      </c>
      <c r="L487" s="932" t="s">
        <v>1037</v>
      </c>
      <c r="M487" s="932" t="s">
        <v>894</v>
      </c>
      <c r="N487" s="931" t="s">
        <v>978</v>
      </c>
      <c r="O487" s="932" t="s">
        <v>894</v>
      </c>
      <c r="P487" s="931" t="s">
        <v>979</v>
      </c>
      <c r="Q487" s="926" t="str">
        <f t="shared" si="10"/>
        <v>12検査結果(防火扉）-上記に記載のない事項-12行目-改善（予定）年月-年（令和）</v>
      </c>
      <c r="S487" s="947" t="s">
        <v>1557</v>
      </c>
    </row>
    <row r="488" spans="5:19" x14ac:dyDescent="0.4">
      <c r="E488" s="927">
        <f>'2_入力シート【検査結果表】 防火扉'!$CQ$63</f>
        <v>0</v>
      </c>
      <c r="G488" s="930">
        <v>12</v>
      </c>
      <c r="H488" s="931" t="s">
        <v>982</v>
      </c>
      <c r="I488" s="930" t="s">
        <v>1071</v>
      </c>
      <c r="J488" s="942" t="s">
        <v>1028</v>
      </c>
      <c r="K488" s="932" t="s">
        <v>894</v>
      </c>
      <c r="L488" s="932" t="s">
        <v>1037</v>
      </c>
      <c r="M488" s="932" t="s">
        <v>894</v>
      </c>
      <c r="N488" s="931" t="s">
        <v>978</v>
      </c>
      <c r="O488" s="932" t="s">
        <v>894</v>
      </c>
      <c r="P488" s="931" t="s">
        <v>899</v>
      </c>
      <c r="Q488" s="926" t="str">
        <f t="shared" si="10"/>
        <v>12検査結果(防火扉）-上記に記載のない事項-12行目-改善（予定）年月-月</v>
      </c>
      <c r="S488" s="947" t="s">
        <v>1558</v>
      </c>
    </row>
    <row r="489" spans="5:19" x14ac:dyDescent="0.4">
      <c r="E489" s="927">
        <f>'2_入力シート【検査結果表】 防火扉'!$CT$63</f>
        <v>0</v>
      </c>
      <c r="G489" s="930">
        <v>12</v>
      </c>
      <c r="H489" s="931" t="s">
        <v>982</v>
      </c>
      <c r="I489" s="930" t="s">
        <v>1071</v>
      </c>
      <c r="J489" s="942" t="s">
        <v>1028</v>
      </c>
      <c r="K489" s="932" t="s">
        <v>894</v>
      </c>
      <c r="L489" s="932" t="s">
        <v>1037</v>
      </c>
      <c r="M489" s="932" t="s">
        <v>894</v>
      </c>
      <c r="N489" s="931" t="s">
        <v>978</v>
      </c>
      <c r="O489" s="932" t="s">
        <v>894</v>
      </c>
      <c r="P489" s="931" t="s">
        <v>987</v>
      </c>
      <c r="Q489" s="926" t="str">
        <f t="shared" si="10"/>
        <v>12検査結果(防火扉）-上記に記載のない事項-12行目-改善（予定）年月-状況</v>
      </c>
      <c r="S489" s="947" t="s">
        <v>1559</v>
      </c>
    </row>
    <row r="490" spans="5:19" x14ac:dyDescent="0.4">
      <c r="E490" s="927">
        <f>'2_入力シート【検査結果表】 防火扉'!$M$64</f>
        <v>0</v>
      </c>
      <c r="G490" s="930">
        <v>12</v>
      </c>
      <c r="H490" s="931" t="s">
        <v>982</v>
      </c>
      <c r="I490" s="930" t="s">
        <v>1071</v>
      </c>
      <c r="J490" s="942" t="s">
        <v>1028</v>
      </c>
      <c r="K490" s="932" t="s">
        <v>894</v>
      </c>
      <c r="L490" s="932" t="s">
        <v>1038</v>
      </c>
      <c r="M490" s="932" t="s">
        <v>894</v>
      </c>
      <c r="N490" s="931" t="s">
        <v>1027</v>
      </c>
      <c r="O490" s="931"/>
      <c r="P490" s="931"/>
      <c r="Q490" s="926" t="str">
        <f t="shared" si="10"/>
        <v>12検査結果(防火扉）-上記に記載のない事項-13行目-番号</v>
      </c>
      <c r="S490" s="947" t="s">
        <v>1560</v>
      </c>
    </row>
    <row r="491" spans="5:19" x14ac:dyDescent="0.4">
      <c r="E491" s="927">
        <f>'2_入力シート【検査結果表】 防火扉'!$P$64</f>
        <v>0</v>
      </c>
      <c r="G491" s="930">
        <v>12</v>
      </c>
      <c r="H491" s="931" t="s">
        <v>982</v>
      </c>
      <c r="I491" s="930" t="s">
        <v>1071</v>
      </c>
      <c r="J491" s="942" t="s">
        <v>1028</v>
      </c>
      <c r="K491" s="932" t="s">
        <v>894</v>
      </c>
      <c r="L491" s="932" t="s">
        <v>1038</v>
      </c>
      <c r="M491" s="932" t="s">
        <v>894</v>
      </c>
      <c r="N491" s="931" t="s">
        <v>1025</v>
      </c>
      <c r="O491" s="931"/>
      <c r="P491" s="931"/>
      <c r="Q491" s="926" t="str">
        <f t="shared" si="10"/>
        <v>12検査結果(防火扉）-上記に記載のない事項-13行目-検査項目</v>
      </c>
      <c r="S491" s="947" t="s">
        <v>1561</v>
      </c>
    </row>
    <row r="492" spans="5:19" x14ac:dyDescent="0.4">
      <c r="E492" s="927">
        <f>'2_入力シート【検査結果表】 防火扉'!$AG$64</f>
        <v>0</v>
      </c>
      <c r="G492" s="930">
        <v>12</v>
      </c>
      <c r="H492" s="931" t="s">
        <v>982</v>
      </c>
      <c r="I492" s="930" t="s">
        <v>1071</v>
      </c>
      <c r="J492" s="942" t="s">
        <v>1028</v>
      </c>
      <c r="K492" s="932" t="s">
        <v>894</v>
      </c>
      <c r="L492" s="932" t="s">
        <v>1038</v>
      </c>
      <c r="M492" s="932" t="s">
        <v>894</v>
      </c>
      <c r="N492" s="931" t="s">
        <v>1026</v>
      </c>
      <c r="O492" s="931"/>
      <c r="P492" s="931"/>
      <c r="Q492" s="926" t="str">
        <f t="shared" si="10"/>
        <v>12検査結果(防火扉）-上記に記載のない事項-13行目-検査事項</v>
      </c>
      <c r="S492" s="947" t="s">
        <v>1562</v>
      </c>
    </row>
    <row r="493" spans="5:19" x14ac:dyDescent="0.4">
      <c r="E493" s="927">
        <f>'2_入力シート【検査結果表】 防火扉'!$BA$64</f>
        <v>0</v>
      </c>
      <c r="G493" s="930">
        <v>12</v>
      </c>
      <c r="H493" s="931" t="s">
        <v>982</v>
      </c>
      <c r="I493" s="930" t="s">
        <v>1071</v>
      </c>
      <c r="J493" s="942" t="s">
        <v>1028</v>
      </c>
      <c r="K493" s="932" t="s">
        <v>894</v>
      </c>
      <c r="L493" s="932" t="s">
        <v>1038</v>
      </c>
      <c r="M493" s="932" t="s">
        <v>894</v>
      </c>
      <c r="N493" s="931" t="s">
        <v>983</v>
      </c>
      <c r="O493" s="931"/>
      <c r="P493" s="931"/>
      <c r="Q493" s="926" t="str">
        <f t="shared" si="10"/>
        <v>12検査結果(防火扉）-上記に記載のない事項-13行目-検査結果</v>
      </c>
      <c r="S493" s="947" t="s">
        <v>1563</v>
      </c>
    </row>
    <row r="494" spans="5:19" x14ac:dyDescent="0.4">
      <c r="E494" s="927">
        <f>'2_入力シート【検査結果表】 防火扉'!$BM$64</f>
        <v>0</v>
      </c>
      <c r="G494" s="930">
        <v>12</v>
      </c>
      <c r="H494" s="931" t="s">
        <v>982</v>
      </c>
      <c r="I494" s="930" t="s">
        <v>1071</v>
      </c>
      <c r="J494" s="942" t="s">
        <v>1028</v>
      </c>
      <c r="K494" s="932" t="s">
        <v>894</v>
      </c>
      <c r="L494" s="932" t="s">
        <v>1038</v>
      </c>
      <c r="M494" s="932" t="s">
        <v>894</v>
      </c>
      <c r="N494" s="931" t="s">
        <v>985</v>
      </c>
      <c r="O494" s="931"/>
      <c r="P494" s="931"/>
      <c r="Q494" s="926" t="str">
        <f t="shared" si="10"/>
        <v>12検査結果(防火扉）-上記に記載のない事項-13行目-検査者番号</v>
      </c>
      <c r="S494" s="947" t="s">
        <v>1564</v>
      </c>
    </row>
    <row r="495" spans="5:19" x14ac:dyDescent="0.4">
      <c r="E495" s="927">
        <f>'2_入力シート【検査結果表】 防火扉'!$BO$64</f>
        <v>0</v>
      </c>
      <c r="G495" s="930">
        <v>12</v>
      </c>
      <c r="H495" s="931" t="s">
        <v>982</v>
      </c>
      <c r="I495" s="930" t="s">
        <v>1071</v>
      </c>
      <c r="J495" s="942" t="s">
        <v>1028</v>
      </c>
      <c r="K495" s="932" t="s">
        <v>894</v>
      </c>
      <c r="L495" s="932" t="s">
        <v>1038</v>
      </c>
      <c r="M495" s="932" t="s">
        <v>894</v>
      </c>
      <c r="N495" s="931" t="s">
        <v>986</v>
      </c>
      <c r="O495" s="931"/>
      <c r="P495" s="931"/>
      <c r="Q495" s="926" t="str">
        <f t="shared" si="10"/>
        <v>12検査結果(防火扉）-上記に記載のない事項-13行目-指摘の具体的内容等</v>
      </c>
      <c r="S495" s="947" t="s">
        <v>1565</v>
      </c>
    </row>
    <row r="496" spans="5:19" x14ac:dyDescent="0.4">
      <c r="E496" s="927">
        <f>'2_入力シート【検査結果表】 防火扉'!$BY$64</f>
        <v>0</v>
      </c>
      <c r="G496" s="930">
        <v>12</v>
      </c>
      <c r="H496" s="931" t="s">
        <v>982</v>
      </c>
      <c r="I496" s="930" t="s">
        <v>1071</v>
      </c>
      <c r="J496" s="942" t="s">
        <v>1028</v>
      </c>
      <c r="K496" s="932" t="s">
        <v>894</v>
      </c>
      <c r="L496" s="932" t="s">
        <v>1038</v>
      </c>
      <c r="M496" s="932" t="s">
        <v>894</v>
      </c>
      <c r="N496" s="931" t="s">
        <v>988</v>
      </c>
      <c r="O496" s="931"/>
      <c r="P496" s="931"/>
      <c r="Q496" s="926" t="str">
        <f t="shared" si="10"/>
        <v>12検査結果(防火扉）-上記に記載のない事項-13行目-改善策の具体的内容等</v>
      </c>
      <c r="S496" s="947" t="s">
        <v>1566</v>
      </c>
    </row>
    <row r="497" spans="5:19" x14ac:dyDescent="0.4">
      <c r="E497" s="927">
        <f>'2_入力シート【検査結果表】 防火扉'!$CN$64</f>
        <v>0</v>
      </c>
      <c r="G497" s="930">
        <v>12</v>
      </c>
      <c r="H497" s="931" t="s">
        <v>982</v>
      </c>
      <c r="I497" s="930" t="s">
        <v>1071</v>
      </c>
      <c r="J497" s="942" t="s">
        <v>1028</v>
      </c>
      <c r="K497" s="932" t="s">
        <v>894</v>
      </c>
      <c r="L497" s="932" t="s">
        <v>1038</v>
      </c>
      <c r="M497" s="932" t="s">
        <v>894</v>
      </c>
      <c r="N497" s="931" t="s">
        <v>978</v>
      </c>
      <c r="O497" s="932" t="s">
        <v>894</v>
      </c>
      <c r="P497" s="931" t="s">
        <v>979</v>
      </c>
      <c r="Q497" s="926" t="str">
        <f t="shared" si="10"/>
        <v>12検査結果(防火扉）-上記に記載のない事項-13行目-改善（予定）年月-年（令和）</v>
      </c>
      <c r="S497" s="947" t="s">
        <v>1567</v>
      </c>
    </row>
    <row r="498" spans="5:19" x14ac:dyDescent="0.4">
      <c r="E498" s="927">
        <f>'2_入力シート【検査結果表】 防火扉'!$CQ$64</f>
        <v>0</v>
      </c>
      <c r="G498" s="930">
        <v>12</v>
      </c>
      <c r="H498" s="931" t="s">
        <v>982</v>
      </c>
      <c r="I498" s="930" t="s">
        <v>1071</v>
      </c>
      <c r="J498" s="942" t="s">
        <v>1028</v>
      </c>
      <c r="K498" s="932" t="s">
        <v>894</v>
      </c>
      <c r="L498" s="932" t="s">
        <v>1038</v>
      </c>
      <c r="M498" s="932" t="s">
        <v>894</v>
      </c>
      <c r="N498" s="931" t="s">
        <v>978</v>
      </c>
      <c r="O498" s="932" t="s">
        <v>894</v>
      </c>
      <c r="P498" s="931" t="s">
        <v>899</v>
      </c>
      <c r="Q498" s="926" t="str">
        <f t="shared" si="10"/>
        <v>12検査結果(防火扉）-上記に記載のない事項-13行目-改善（予定）年月-月</v>
      </c>
      <c r="S498" s="947" t="s">
        <v>1568</v>
      </c>
    </row>
    <row r="499" spans="5:19" x14ac:dyDescent="0.4">
      <c r="E499" s="927">
        <f>'2_入力シート【検査結果表】 防火扉'!$CT$64</f>
        <v>0</v>
      </c>
      <c r="G499" s="930">
        <v>12</v>
      </c>
      <c r="H499" s="931" t="s">
        <v>982</v>
      </c>
      <c r="I499" s="930" t="s">
        <v>1071</v>
      </c>
      <c r="J499" s="942" t="s">
        <v>1028</v>
      </c>
      <c r="K499" s="932" t="s">
        <v>894</v>
      </c>
      <c r="L499" s="932" t="s">
        <v>1038</v>
      </c>
      <c r="M499" s="932" t="s">
        <v>894</v>
      </c>
      <c r="N499" s="931" t="s">
        <v>978</v>
      </c>
      <c r="O499" s="932" t="s">
        <v>894</v>
      </c>
      <c r="P499" s="931" t="s">
        <v>987</v>
      </c>
      <c r="Q499" s="926" t="str">
        <f t="shared" si="10"/>
        <v>12検査結果(防火扉）-上記に記載のない事項-13行目-改善（予定）年月-状況</v>
      </c>
      <c r="S499" s="947" t="s">
        <v>1569</v>
      </c>
    </row>
    <row r="500" spans="5:19" x14ac:dyDescent="0.4">
      <c r="E500" s="927">
        <f>'2_入力シート【検査結果表】 防火扉'!$M$65</f>
        <v>0</v>
      </c>
      <c r="G500" s="930">
        <v>12</v>
      </c>
      <c r="H500" s="931" t="s">
        <v>982</v>
      </c>
      <c r="I500" s="930" t="s">
        <v>1071</v>
      </c>
      <c r="J500" s="942" t="s">
        <v>1028</v>
      </c>
      <c r="K500" s="932" t="s">
        <v>894</v>
      </c>
      <c r="L500" s="932" t="s">
        <v>1039</v>
      </c>
      <c r="M500" s="932" t="s">
        <v>894</v>
      </c>
      <c r="N500" s="931" t="s">
        <v>1027</v>
      </c>
      <c r="O500" s="931"/>
      <c r="P500" s="931"/>
      <c r="Q500" s="926" t="str">
        <f t="shared" si="10"/>
        <v>12検査結果(防火扉）-上記に記載のない事項-14行目-番号</v>
      </c>
      <c r="S500" s="947" t="s">
        <v>1570</v>
      </c>
    </row>
    <row r="501" spans="5:19" x14ac:dyDescent="0.4">
      <c r="E501" s="927">
        <f>'2_入力シート【検査結果表】 防火扉'!$P$65</f>
        <v>0</v>
      </c>
      <c r="G501" s="930">
        <v>12</v>
      </c>
      <c r="H501" s="931" t="s">
        <v>982</v>
      </c>
      <c r="I501" s="930" t="s">
        <v>1071</v>
      </c>
      <c r="J501" s="942" t="s">
        <v>1028</v>
      </c>
      <c r="K501" s="932" t="s">
        <v>894</v>
      </c>
      <c r="L501" s="932" t="s">
        <v>1039</v>
      </c>
      <c r="M501" s="932" t="s">
        <v>894</v>
      </c>
      <c r="N501" s="931" t="s">
        <v>1025</v>
      </c>
      <c r="O501" s="931"/>
      <c r="P501" s="931"/>
      <c r="Q501" s="926" t="str">
        <f t="shared" si="10"/>
        <v>12検査結果(防火扉）-上記に記載のない事項-14行目-検査項目</v>
      </c>
      <c r="S501" s="947" t="s">
        <v>1571</v>
      </c>
    </row>
    <row r="502" spans="5:19" x14ac:dyDescent="0.4">
      <c r="E502" s="927">
        <f>'2_入力シート【検査結果表】 防火扉'!$AG$65</f>
        <v>0</v>
      </c>
      <c r="G502" s="930">
        <v>12</v>
      </c>
      <c r="H502" s="931" t="s">
        <v>982</v>
      </c>
      <c r="I502" s="930" t="s">
        <v>1071</v>
      </c>
      <c r="J502" s="942" t="s">
        <v>1028</v>
      </c>
      <c r="K502" s="932" t="s">
        <v>894</v>
      </c>
      <c r="L502" s="932" t="s">
        <v>1039</v>
      </c>
      <c r="M502" s="932" t="s">
        <v>894</v>
      </c>
      <c r="N502" s="931" t="s">
        <v>1026</v>
      </c>
      <c r="O502" s="931"/>
      <c r="P502" s="931"/>
      <c r="Q502" s="926" t="str">
        <f t="shared" si="10"/>
        <v>12検査結果(防火扉）-上記に記載のない事項-14行目-検査事項</v>
      </c>
      <c r="S502" s="947" t="s">
        <v>1572</v>
      </c>
    </row>
    <row r="503" spans="5:19" x14ac:dyDescent="0.4">
      <c r="E503" s="927">
        <f>'2_入力シート【検査結果表】 防火扉'!$BA$65</f>
        <v>0</v>
      </c>
      <c r="G503" s="930">
        <v>12</v>
      </c>
      <c r="H503" s="931" t="s">
        <v>982</v>
      </c>
      <c r="I503" s="930" t="s">
        <v>1071</v>
      </c>
      <c r="J503" s="942" t="s">
        <v>1028</v>
      </c>
      <c r="K503" s="932" t="s">
        <v>894</v>
      </c>
      <c r="L503" s="932" t="s">
        <v>1039</v>
      </c>
      <c r="M503" s="932" t="s">
        <v>894</v>
      </c>
      <c r="N503" s="931" t="s">
        <v>983</v>
      </c>
      <c r="O503" s="931"/>
      <c r="P503" s="931"/>
      <c r="Q503" s="926" t="str">
        <f t="shared" si="10"/>
        <v>12検査結果(防火扉）-上記に記載のない事項-14行目-検査結果</v>
      </c>
      <c r="S503" s="947" t="s">
        <v>1573</v>
      </c>
    </row>
    <row r="504" spans="5:19" x14ac:dyDescent="0.4">
      <c r="E504" s="927">
        <f>'2_入力シート【検査結果表】 防火扉'!$BM$65</f>
        <v>0</v>
      </c>
      <c r="G504" s="930">
        <v>12</v>
      </c>
      <c r="H504" s="931" t="s">
        <v>982</v>
      </c>
      <c r="I504" s="930" t="s">
        <v>1071</v>
      </c>
      <c r="J504" s="942" t="s">
        <v>1028</v>
      </c>
      <c r="K504" s="932" t="s">
        <v>894</v>
      </c>
      <c r="L504" s="932" t="s">
        <v>1039</v>
      </c>
      <c r="M504" s="932" t="s">
        <v>894</v>
      </c>
      <c r="N504" s="931" t="s">
        <v>985</v>
      </c>
      <c r="O504" s="931"/>
      <c r="P504" s="931"/>
      <c r="Q504" s="926" t="str">
        <f t="shared" si="10"/>
        <v>12検査結果(防火扉）-上記に記載のない事項-14行目-検査者番号</v>
      </c>
      <c r="S504" s="947" t="s">
        <v>1574</v>
      </c>
    </row>
    <row r="505" spans="5:19" x14ac:dyDescent="0.4">
      <c r="E505" s="927">
        <f>'2_入力シート【検査結果表】 防火扉'!$BO$65</f>
        <v>0</v>
      </c>
      <c r="G505" s="930">
        <v>12</v>
      </c>
      <c r="H505" s="931" t="s">
        <v>982</v>
      </c>
      <c r="I505" s="930" t="s">
        <v>1071</v>
      </c>
      <c r="J505" s="942" t="s">
        <v>1028</v>
      </c>
      <c r="K505" s="932" t="s">
        <v>894</v>
      </c>
      <c r="L505" s="932" t="s">
        <v>1039</v>
      </c>
      <c r="M505" s="932" t="s">
        <v>894</v>
      </c>
      <c r="N505" s="931" t="s">
        <v>986</v>
      </c>
      <c r="O505" s="931"/>
      <c r="P505" s="931"/>
      <c r="Q505" s="926" t="str">
        <f t="shared" si="10"/>
        <v>12検査結果(防火扉）-上記に記載のない事項-14行目-指摘の具体的内容等</v>
      </c>
      <c r="S505" s="947" t="s">
        <v>1575</v>
      </c>
    </row>
    <row r="506" spans="5:19" x14ac:dyDescent="0.4">
      <c r="E506" s="927">
        <f>'2_入力シート【検査結果表】 防火扉'!$BY$65</f>
        <v>0</v>
      </c>
      <c r="G506" s="930">
        <v>12</v>
      </c>
      <c r="H506" s="931" t="s">
        <v>982</v>
      </c>
      <c r="I506" s="930" t="s">
        <v>1071</v>
      </c>
      <c r="J506" s="942" t="s">
        <v>1028</v>
      </c>
      <c r="K506" s="932" t="s">
        <v>894</v>
      </c>
      <c r="L506" s="932" t="s">
        <v>1039</v>
      </c>
      <c r="M506" s="932" t="s">
        <v>894</v>
      </c>
      <c r="N506" s="931" t="s">
        <v>988</v>
      </c>
      <c r="O506" s="931"/>
      <c r="P506" s="931"/>
      <c r="Q506" s="926" t="str">
        <f t="shared" si="10"/>
        <v>12検査結果(防火扉）-上記に記載のない事項-14行目-改善策の具体的内容等</v>
      </c>
      <c r="S506" s="947" t="s">
        <v>1576</v>
      </c>
    </row>
    <row r="507" spans="5:19" x14ac:dyDescent="0.4">
      <c r="E507" s="927">
        <f>'2_入力シート【検査結果表】 防火扉'!$CN$65</f>
        <v>0</v>
      </c>
      <c r="G507" s="930">
        <v>12</v>
      </c>
      <c r="H507" s="931" t="s">
        <v>982</v>
      </c>
      <c r="I507" s="930" t="s">
        <v>1071</v>
      </c>
      <c r="J507" s="942" t="s">
        <v>1028</v>
      </c>
      <c r="K507" s="932" t="s">
        <v>894</v>
      </c>
      <c r="L507" s="932" t="s">
        <v>1039</v>
      </c>
      <c r="M507" s="932" t="s">
        <v>894</v>
      </c>
      <c r="N507" s="931" t="s">
        <v>978</v>
      </c>
      <c r="O507" s="932" t="s">
        <v>894</v>
      </c>
      <c r="P507" s="931" t="s">
        <v>979</v>
      </c>
      <c r="Q507" s="926" t="str">
        <f t="shared" si="10"/>
        <v>12検査結果(防火扉）-上記に記載のない事項-14行目-改善（予定）年月-年（令和）</v>
      </c>
      <c r="S507" s="947" t="s">
        <v>1577</v>
      </c>
    </row>
    <row r="508" spans="5:19" x14ac:dyDescent="0.4">
      <c r="E508" s="927">
        <f>'2_入力シート【検査結果表】 防火扉'!$CQ$65</f>
        <v>0</v>
      </c>
      <c r="G508" s="930">
        <v>12</v>
      </c>
      <c r="H508" s="931" t="s">
        <v>982</v>
      </c>
      <c r="I508" s="930" t="s">
        <v>1071</v>
      </c>
      <c r="J508" s="942" t="s">
        <v>1028</v>
      </c>
      <c r="K508" s="932" t="s">
        <v>894</v>
      </c>
      <c r="L508" s="932" t="s">
        <v>1039</v>
      </c>
      <c r="M508" s="932" t="s">
        <v>894</v>
      </c>
      <c r="N508" s="931" t="s">
        <v>978</v>
      </c>
      <c r="O508" s="932" t="s">
        <v>894</v>
      </c>
      <c r="P508" s="931" t="s">
        <v>899</v>
      </c>
      <c r="Q508" s="926" t="str">
        <f t="shared" si="10"/>
        <v>12検査結果(防火扉）-上記に記載のない事項-14行目-改善（予定）年月-月</v>
      </c>
      <c r="S508" s="947" t="s">
        <v>1578</v>
      </c>
    </row>
    <row r="509" spans="5:19" x14ac:dyDescent="0.4">
      <c r="E509" s="927">
        <f>'2_入力シート【検査結果表】 防火扉'!$CT$65</f>
        <v>0</v>
      </c>
      <c r="G509" s="930">
        <v>12</v>
      </c>
      <c r="H509" s="931" t="s">
        <v>982</v>
      </c>
      <c r="I509" s="930" t="s">
        <v>1071</v>
      </c>
      <c r="J509" s="942" t="s">
        <v>1028</v>
      </c>
      <c r="K509" s="932" t="s">
        <v>894</v>
      </c>
      <c r="L509" s="932" t="s">
        <v>1039</v>
      </c>
      <c r="M509" s="932" t="s">
        <v>894</v>
      </c>
      <c r="N509" s="931" t="s">
        <v>978</v>
      </c>
      <c r="O509" s="932" t="s">
        <v>894</v>
      </c>
      <c r="P509" s="931" t="s">
        <v>987</v>
      </c>
      <c r="Q509" s="926" t="str">
        <f t="shared" si="10"/>
        <v>12検査結果(防火扉）-上記に記載のない事項-14行目-改善（予定）年月-状況</v>
      </c>
      <c r="S509" s="947" t="s">
        <v>1579</v>
      </c>
    </row>
    <row r="510" spans="5:19" x14ac:dyDescent="0.4">
      <c r="E510" s="927">
        <f>'2_入力シート【検査結果表】 防火扉'!$M$66</f>
        <v>0</v>
      </c>
      <c r="G510" s="930">
        <v>12</v>
      </c>
      <c r="H510" s="931" t="s">
        <v>982</v>
      </c>
      <c r="I510" s="930" t="s">
        <v>1071</v>
      </c>
      <c r="J510" s="942" t="s">
        <v>1028</v>
      </c>
      <c r="K510" s="932" t="s">
        <v>894</v>
      </c>
      <c r="L510" s="932" t="s">
        <v>1040</v>
      </c>
      <c r="M510" s="932" t="s">
        <v>894</v>
      </c>
      <c r="N510" s="931" t="s">
        <v>1027</v>
      </c>
      <c r="O510" s="931"/>
      <c r="P510" s="931"/>
      <c r="Q510" s="926" t="str">
        <f t="shared" si="10"/>
        <v>12検査結果(防火扉）-上記に記載のない事項-15行目-番号</v>
      </c>
      <c r="S510" s="947" t="s">
        <v>1580</v>
      </c>
    </row>
    <row r="511" spans="5:19" x14ac:dyDescent="0.4">
      <c r="E511" s="927">
        <f>'2_入力シート【検査結果表】 防火扉'!$P$66</f>
        <v>0</v>
      </c>
      <c r="G511" s="930">
        <v>12</v>
      </c>
      <c r="H511" s="931" t="s">
        <v>982</v>
      </c>
      <c r="I511" s="930" t="s">
        <v>1071</v>
      </c>
      <c r="J511" s="942" t="s">
        <v>1028</v>
      </c>
      <c r="K511" s="932" t="s">
        <v>894</v>
      </c>
      <c r="L511" s="932" t="s">
        <v>1040</v>
      </c>
      <c r="M511" s="932" t="s">
        <v>894</v>
      </c>
      <c r="N511" s="931" t="s">
        <v>1025</v>
      </c>
      <c r="O511" s="931"/>
      <c r="P511" s="931"/>
      <c r="Q511" s="926" t="str">
        <f t="shared" si="10"/>
        <v>12検査結果(防火扉）-上記に記載のない事項-15行目-検査項目</v>
      </c>
      <c r="S511" s="947" t="s">
        <v>1581</v>
      </c>
    </row>
    <row r="512" spans="5:19" x14ac:dyDescent="0.4">
      <c r="E512" s="927">
        <f>'2_入力シート【検査結果表】 防火扉'!$AG$66</f>
        <v>0</v>
      </c>
      <c r="G512" s="930">
        <v>12</v>
      </c>
      <c r="H512" s="931" t="s">
        <v>982</v>
      </c>
      <c r="I512" s="930" t="s">
        <v>1071</v>
      </c>
      <c r="J512" s="942" t="s">
        <v>1028</v>
      </c>
      <c r="K512" s="932" t="s">
        <v>894</v>
      </c>
      <c r="L512" s="932" t="s">
        <v>1040</v>
      </c>
      <c r="M512" s="932" t="s">
        <v>894</v>
      </c>
      <c r="N512" s="931" t="s">
        <v>1026</v>
      </c>
      <c r="O512" s="931"/>
      <c r="P512" s="931"/>
      <c r="Q512" s="926" t="str">
        <f t="shared" si="10"/>
        <v>12検査結果(防火扉）-上記に記載のない事項-15行目-検査事項</v>
      </c>
      <c r="S512" s="947" t="s">
        <v>1582</v>
      </c>
    </row>
    <row r="513" spans="5:19" x14ac:dyDescent="0.4">
      <c r="E513" s="927">
        <f>'2_入力シート【検査結果表】 防火扉'!$BA$66</f>
        <v>0</v>
      </c>
      <c r="G513" s="930">
        <v>12</v>
      </c>
      <c r="H513" s="931" t="s">
        <v>982</v>
      </c>
      <c r="I513" s="930" t="s">
        <v>1071</v>
      </c>
      <c r="J513" s="942" t="s">
        <v>1028</v>
      </c>
      <c r="K513" s="932" t="s">
        <v>894</v>
      </c>
      <c r="L513" s="932" t="s">
        <v>1040</v>
      </c>
      <c r="M513" s="932" t="s">
        <v>894</v>
      </c>
      <c r="N513" s="931" t="s">
        <v>983</v>
      </c>
      <c r="O513" s="931"/>
      <c r="P513" s="931"/>
      <c r="Q513" s="926" t="str">
        <f t="shared" si="10"/>
        <v>12検査結果(防火扉）-上記に記載のない事項-15行目-検査結果</v>
      </c>
      <c r="S513" s="947" t="s">
        <v>1583</v>
      </c>
    </row>
    <row r="514" spans="5:19" x14ac:dyDescent="0.4">
      <c r="E514" s="927">
        <f>'2_入力シート【検査結果表】 防火扉'!$BM$66</f>
        <v>0</v>
      </c>
      <c r="G514" s="930">
        <v>12</v>
      </c>
      <c r="H514" s="931" t="s">
        <v>982</v>
      </c>
      <c r="I514" s="930" t="s">
        <v>1071</v>
      </c>
      <c r="J514" s="942" t="s">
        <v>1028</v>
      </c>
      <c r="K514" s="932" t="s">
        <v>894</v>
      </c>
      <c r="L514" s="932" t="s">
        <v>1040</v>
      </c>
      <c r="M514" s="932" t="s">
        <v>894</v>
      </c>
      <c r="N514" s="931" t="s">
        <v>985</v>
      </c>
      <c r="O514" s="931"/>
      <c r="P514" s="931"/>
      <c r="Q514" s="926" t="str">
        <f t="shared" si="10"/>
        <v>12検査結果(防火扉）-上記に記載のない事項-15行目-検査者番号</v>
      </c>
      <c r="S514" s="947" t="s">
        <v>1584</v>
      </c>
    </row>
    <row r="515" spans="5:19" x14ac:dyDescent="0.4">
      <c r="E515" s="927">
        <f>'2_入力シート【検査結果表】 防火扉'!$BO$66</f>
        <v>0</v>
      </c>
      <c r="G515" s="930">
        <v>12</v>
      </c>
      <c r="H515" s="931" t="s">
        <v>982</v>
      </c>
      <c r="I515" s="930" t="s">
        <v>1071</v>
      </c>
      <c r="J515" s="942" t="s">
        <v>1028</v>
      </c>
      <c r="K515" s="932" t="s">
        <v>894</v>
      </c>
      <c r="L515" s="932" t="s">
        <v>1040</v>
      </c>
      <c r="M515" s="932" t="s">
        <v>894</v>
      </c>
      <c r="N515" s="931" t="s">
        <v>986</v>
      </c>
      <c r="O515" s="931"/>
      <c r="P515" s="931"/>
      <c r="Q515" s="926" t="str">
        <f t="shared" si="10"/>
        <v>12検査結果(防火扉）-上記に記載のない事項-15行目-指摘の具体的内容等</v>
      </c>
      <c r="S515" s="947" t="s">
        <v>1585</v>
      </c>
    </row>
    <row r="516" spans="5:19" x14ac:dyDescent="0.4">
      <c r="E516" s="927">
        <f>'2_入力シート【検査結果表】 防火扉'!$BY$66</f>
        <v>0</v>
      </c>
      <c r="G516" s="930">
        <v>12</v>
      </c>
      <c r="H516" s="931" t="s">
        <v>982</v>
      </c>
      <c r="I516" s="930" t="s">
        <v>1071</v>
      </c>
      <c r="J516" s="942" t="s">
        <v>1028</v>
      </c>
      <c r="K516" s="932" t="s">
        <v>894</v>
      </c>
      <c r="L516" s="932" t="s">
        <v>1040</v>
      </c>
      <c r="M516" s="932" t="s">
        <v>894</v>
      </c>
      <c r="N516" s="931" t="s">
        <v>988</v>
      </c>
      <c r="O516" s="931"/>
      <c r="P516" s="931"/>
      <c r="Q516" s="926" t="str">
        <f t="shared" si="10"/>
        <v>12検査結果(防火扉）-上記に記載のない事項-15行目-改善策の具体的内容等</v>
      </c>
      <c r="S516" s="947" t="s">
        <v>1586</v>
      </c>
    </row>
    <row r="517" spans="5:19" x14ac:dyDescent="0.4">
      <c r="E517" s="927">
        <f>'2_入力シート【検査結果表】 防火扉'!$CN$66</f>
        <v>0</v>
      </c>
      <c r="G517" s="930">
        <v>12</v>
      </c>
      <c r="H517" s="931" t="s">
        <v>982</v>
      </c>
      <c r="I517" s="930" t="s">
        <v>1071</v>
      </c>
      <c r="J517" s="942" t="s">
        <v>1028</v>
      </c>
      <c r="K517" s="932" t="s">
        <v>894</v>
      </c>
      <c r="L517" s="932" t="s">
        <v>1040</v>
      </c>
      <c r="M517" s="932" t="s">
        <v>894</v>
      </c>
      <c r="N517" s="931" t="s">
        <v>978</v>
      </c>
      <c r="O517" s="932" t="s">
        <v>894</v>
      </c>
      <c r="P517" s="931" t="s">
        <v>979</v>
      </c>
      <c r="Q517" s="926" t="str">
        <f t="shared" si="10"/>
        <v>12検査結果(防火扉）-上記に記載のない事項-15行目-改善（予定）年月-年（令和）</v>
      </c>
      <c r="S517" s="947" t="s">
        <v>1587</v>
      </c>
    </row>
    <row r="518" spans="5:19" x14ac:dyDescent="0.4">
      <c r="E518" s="927">
        <f>'2_入力シート【検査結果表】 防火扉'!$CQ$66</f>
        <v>0</v>
      </c>
      <c r="G518" s="930">
        <v>12</v>
      </c>
      <c r="H518" s="931" t="s">
        <v>982</v>
      </c>
      <c r="I518" s="930" t="s">
        <v>1071</v>
      </c>
      <c r="J518" s="942" t="s">
        <v>1028</v>
      </c>
      <c r="K518" s="932" t="s">
        <v>894</v>
      </c>
      <c r="L518" s="932" t="s">
        <v>1040</v>
      </c>
      <c r="M518" s="932" t="s">
        <v>894</v>
      </c>
      <c r="N518" s="931" t="s">
        <v>978</v>
      </c>
      <c r="O518" s="932" t="s">
        <v>894</v>
      </c>
      <c r="P518" s="931" t="s">
        <v>899</v>
      </c>
      <c r="Q518" s="926" t="str">
        <f t="shared" si="10"/>
        <v>12検査結果(防火扉）-上記に記載のない事項-15行目-改善（予定）年月-月</v>
      </c>
      <c r="S518" s="947" t="s">
        <v>1588</v>
      </c>
    </row>
    <row r="519" spans="5:19" x14ac:dyDescent="0.4">
      <c r="E519" s="927">
        <f>'2_入力シート【検査結果表】 防火扉'!$CT$66</f>
        <v>0</v>
      </c>
      <c r="G519" s="930">
        <v>12</v>
      </c>
      <c r="H519" s="931" t="s">
        <v>982</v>
      </c>
      <c r="I519" s="930" t="s">
        <v>1071</v>
      </c>
      <c r="J519" s="942" t="s">
        <v>1028</v>
      </c>
      <c r="K519" s="932" t="s">
        <v>894</v>
      </c>
      <c r="L519" s="932" t="s">
        <v>1040</v>
      </c>
      <c r="M519" s="932" t="s">
        <v>894</v>
      </c>
      <c r="N519" s="931" t="s">
        <v>978</v>
      </c>
      <c r="O519" s="932" t="s">
        <v>894</v>
      </c>
      <c r="P519" s="931" t="s">
        <v>987</v>
      </c>
      <c r="Q519" s="926" t="str">
        <f t="shared" si="10"/>
        <v>12検査結果(防火扉）-上記に記載のない事項-15行目-改善（予定）年月-状況</v>
      </c>
      <c r="S519" s="947" t="s">
        <v>1589</v>
      </c>
    </row>
    <row r="520" spans="5:19" x14ac:dyDescent="0.4">
      <c r="E520" s="927">
        <f>'2_入力シート【検査結果表】 防火扉'!$M$67</f>
        <v>0</v>
      </c>
      <c r="G520" s="930">
        <v>12</v>
      </c>
      <c r="H520" s="931" t="s">
        <v>982</v>
      </c>
      <c r="I520" s="930" t="s">
        <v>1071</v>
      </c>
      <c r="J520" s="942" t="s">
        <v>1028</v>
      </c>
      <c r="K520" s="932" t="s">
        <v>894</v>
      </c>
      <c r="L520" s="932" t="s">
        <v>1041</v>
      </c>
      <c r="M520" s="932" t="s">
        <v>894</v>
      </c>
      <c r="N520" s="931" t="s">
        <v>1027</v>
      </c>
      <c r="O520" s="931"/>
      <c r="P520" s="931"/>
      <c r="Q520" s="926" t="str">
        <f t="shared" si="10"/>
        <v>12検査結果(防火扉）-上記に記載のない事項-16行目-番号</v>
      </c>
      <c r="S520" s="947" t="s">
        <v>1590</v>
      </c>
    </row>
    <row r="521" spans="5:19" x14ac:dyDescent="0.4">
      <c r="E521" s="927">
        <f>'2_入力シート【検査結果表】 防火扉'!$P$67</f>
        <v>0</v>
      </c>
      <c r="G521" s="930">
        <v>12</v>
      </c>
      <c r="H521" s="931" t="s">
        <v>982</v>
      </c>
      <c r="I521" s="930" t="s">
        <v>1071</v>
      </c>
      <c r="J521" s="942" t="s">
        <v>1028</v>
      </c>
      <c r="K521" s="932" t="s">
        <v>894</v>
      </c>
      <c r="L521" s="932" t="s">
        <v>1041</v>
      </c>
      <c r="M521" s="932" t="s">
        <v>894</v>
      </c>
      <c r="N521" s="931" t="s">
        <v>1025</v>
      </c>
      <c r="O521" s="931"/>
      <c r="P521" s="931"/>
      <c r="Q521" s="926" t="str">
        <f t="shared" si="10"/>
        <v>12検査結果(防火扉）-上記に記載のない事項-16行目-検査項目</v>
      </c>
      <c r="S521" s="947" t="s">
        <v>1591</v>
      </c>
    </row>
    <row r="522" spans="5:19" x14ac:dyDescent="0.4">
      <c r="E522" s="927">
        <f>'2_入力シート【検査結果表】 防火扉'!$AG$67</f>
        <v>0</v>
      </c>
      <c r="G522" s="930">
        <v>12</v>
      </c>
      <c r="H522" s="931" t="s">
        <v>982</v>
      </c>
      <c r="I522" s="930" t="s">
        <v>1071</v>
      </c>
      <c r="J522" s="942" t="s">
        <v>1028</v>
      </c>
      <c r="K522" s="932" t="s">
        <v>894</v>
      </c>
      <c r="L522" s="932" t="s">
        <v>1041</v>
      </c>
      <c r="M522" s="932" t="s">
        <v>894</v>
      </c>
      <c r="N522" s="931" t="s">
        <v>1026</v>
      </c>
      <c r="O522" s="931"/>
      <c r="P522" s="931"/>
      <c r="Q522" s="926" t="str">
        <f t="shared" si="10"/>
        <v>12検査結果(防火扉）-上記に記載のない事項-16行目-検査事項</v>
      </c>
      <c r="S522" s="947" t="s">
        <v>1592</v>
      </c>
    </row>
    <row r="523" spans="5:19" x14ac:dyDescent="0.4">
      <c r="E523" s="927">
        <f>'2_入力シート【検査結果表】 防火扉'!$BA$67</f>
        <v>0</v>
      </c>
      <c r="G523" s="930">
        <v>12</v>
      </c>
      <c r="H523" s="931" t="s">
        <v>982</v>
      </c>
      <c r="I523" s="930" t="s">
        <v>1071</v>
      </c>
      <c r="J523" s="942" t="s">
        <v>1028</v>
      </c>
      <c r="K523" s="932" t="s">
        <v>894</v>
      </c>
      <c r="L523" s="932" t="s">
        <v>1041</v>
      </c>
      <c r="M523" s="932" t="s">
        <v>894</v>
      </c>
      <c r="N523" s="931" t="s">
        <v>983</v>
      </c>
      <c r="O523" s="931"/>
      <c r="P523" s="931"/>
      <c r="Q523" s="926" t="str">
        <f t="shared" si="10"/>
        <v>12検査結果(防火扉）-上記に記載のない事項-16行目-検査結果</v>
      </c>
      <c r="S523" s="947" t="s">
        <v>1593</v>
      </c>
    </row>
    <row r="524" spans="5:19" x14ac:dyDescent="0.4">
      <c r="E524" s="927">
        <f>'2_入力シート【検査結果表】 防火扉'!$BM$67</f>
        <v>0</v>
      </c>
      <c r="G524" s="930">
        <v>12</v>
      </c>
      <c r="H524" s="931" t="s">
        <v>982</v>
      </c>
      <c r="I524" s="930" t="s">
        <v>1071</v>
      </c>
      <c r="J524" s="942" t="s">
        <v>1028</v>
      </c>
      <c r="K524" s="932" t="s">
        <v>894</v>
      </c>
      <c r="L524" s="932" t="s">
        <v>1041</v>
      </c>
      <c r="M524" s="932" t="s">
        <v>894</v>
      </c>
      <c r="N524" s="931" t="s">
        <v>985</v>
      </c>
      <c r="O524" s="931"/>
      <c r="P524" s="931"/>
      <c r="Q524" s="926" t="str">
        <f t="shared" si="10"/>
        <v>12検査結果(防火扉）-上記に記載のない事項-16行目-検査者番号</v>
      </c>
      <c r="S524" s="947" t="s">
        <v>1594</v>
      </c>
    </row>
    <row r="525" spans="5:19" x14ac:dyDescent="0.4">
      <c r="E525" s="927">
        <f>'2_入力シート【検査結果表】 防火扉'!$BO$67</f>
        <v>0</v>
      </c>
      <c r="G525" s="930">
        <v>12</v>
      </c>
      <c r="H525" s="931" t="s">
        <v>982</v>
      </c>
      <c r="I525" s="930" t="s">
        <v>1071</v>
      </c>
      <c r="J525" s="942" t="s">
        <v>1028</v>
      </c>
      <c r="K525" s="932" t="s">
        <v>894</v>
      </c>
      <c r="L525" s="932" t="s">
        <v>1041</v>
      </c>
      <c r="M525" s="932" t="s">
        <v>894</v>
      </c>
      <c r="N525" s="931" t="s">
        <v>986</v>
      </c>
      <c r="O525" s="931"/>
      <c r="P525" s="931"/>
      <c r="Q525" s="926" t="str">
        <f t="shared" si="10"/>
        <v>12検査結果(防火扉）-上記に記載のない事項-16行目-指摘の具体的内容等</v>
      </c>
      <c r="S525" s="947" t="s">
        <v>1595</v>
      </c>
    </row>
    <row r="526" spans="5:19" x14ac:dyDescent="0.4">
      <c r="E526" s="927">
        <f>'2_入力シート【検査結果表】 防火扉'!$BY$67</f>
        <v>0</v>
      </c>
      <c r="G526" s="930">
        <v>12</v>
      </c>
      <c r="H526" s="931" t="s">
        <v>982</v>
      </c>
      <c r="I526" s="930" t="s">
        <v>1071</v>
      </c>
      <c r="J526" s="942" t="s">
        <v>1028</v>
      </c>
      <c r="K526" s="932" t="s">
        <v>894</v>
      </c>
      <c r="L526" s="932" t="s">
        <v>1041</v>
      </c>
      <c r="M526" s="932" t="s">
        <v>894</v>
      </c>
      <c r="N526" s="931" t="s">
        <v>988</v>
      </c>
      <c r="O526" s="931"/>
      <c r="P526" s="931"/>
      <c r="Q526" s="926" t="str">
        <f t="shared" si="10"/>
        <v>12検査結果(防火扉）-上記に記載のない事項-16行目-改善策の具体的内容等</v>
      </c>
      <c r="S526" s="947" t="s">
        <v>1596</v>
      </c>
    </row>
    <row r="527" spans="5:19" x14ac:dyDescent="0.4">
      <c r="E527" s="927">
        <f>'2_入力シート【検査結果表】 防火扉'!$CN$67</f>
        <v>0</v>
      </c>
      <c r="G527" s="930">
        <v>12</v>
      </c>
      <c r="H527" s="931" t="s">
        <v>982</v>
      </c>
      <c r="I527" s="930" t="s">
        <v>1071</v>
      </c>
      <c r="J527" s="942" t="s">
        <v>1028</v>
      </c>
      <c r="K527" s="932" t="s">
        <v>894</v>
      </c>
      <c r="L527" s="932" t="s">
        <v>1041</v>
      </c>
      <c r="M527" s="932" t="s">
        <v>894</v>
      </c>
      <c r="N527" s="931" t="s">
        <v>978</v>
      </c>
      <c r="O527" s="932" t="s">
        <v>894</v>
      </c>
      <c r="P527" s="931" t="s">
        <v>979</v>
      </c>
      <c r="Q527" s="926" t="str">
        <f t="shared" si="10"/>
        <v>12検査結果(防火扉）-上記に記載のない事項-16行目-改善（予定）年月-年（令和）</v>
      </c>
      <c r="S527" s="947" t="s">
        <v>1597</v>
      </c>
    </row>
    <row r="528" spans="5:19" x14ac:dyDescent="0.4">
      <c r="E528" s="927">
        <f>'2_入力シート【検査結果表】 防火扉'!$CQ$67</f>
        <v>0</v>
      </c>
      <c r="G528" s="930">
        <v>12</v>
      </c>
      <c r="H528" s="931" t="s">
        <v>982</v>
      </c>
      <c r="I528" s="930" t="s">
        <v>1071</v>
      </c>
      <c r="J528" s="942" t="s">
        <v>1028</v>
      </c>
      <c r="K528" s="932" t="s">
        <v>894</v>
      </c>
      <c r="L528" s="932" t="s">
        <v>1041</v>
      </c>
      <c r="M528" s="932" t="s">
        <v>894</v>
      </c>
      <c r="N528" s="931" t="s">
        <v>978</v>
      </c>
      <c r="O528" s="932" t="s">
        <v>894</v>
      </c>
      <c r="P528" s="931" t="s">
        <v>899</v>
      </c>
      <c r="Q528" s="926" t="str">
        <f t="shared" si="10"/>
        <v>12検査結果(防火扉）-上記に記載のない事項-16行目-改善（予定）年月-月</v>
      </c>
      <c r="S528" s="947" t="s">
        <v>1598</v>
      </c>
    </row>
    <row r="529" spans="5:19" x14ac:dyDescent="0.4">
      <c r="E529" s="927">
        <f>'2_入力シート【検査結果表】 防火扉'!$CT$67</f>
        <v>0</v>
      </c>
      <c r="G529" s="930">
        <v>12</v>
      </c>
      <c r="H529" s="931" t="s">
        <v>982</v>
      </c>
      <c r="I529" s="930" t="s">
        <v>1071</v>
      </c>
      <c r="J529" s="942" t="s">
        <v>1028</v>
      </c>
      <c r="K529" s="932" t="s">
        <v>894</v>
      </c>
      <c r="L529" s="932" t="s">
        <v>1041</v>
      </c>
      <c r="M529" s="932" t="s">
        <v>894</v>
      </c>
      <c r="N529" s="931" t="s">
        <v>978</v>
      </c>
      <c r="O529" s="932" t="s">
        <v>894</v>
      </c>
      <c r="P529" s="931" t="s">
        <v>987</v>
      </c>
      <c r="Q529" s="926" t="str">
        <f t="shared" si="10"/>
        <v>12検査結果(防火扉）-上記に記載のない事項-16行目-改善（予定）年月-状況</v>
      </c>
      <c r="S529" s="947" t="s">
        <v>1599</v>
      </c>
    </row>
    <row r="530" spans="5:19" x14ac:dyDescent="0.4">
      <c r="E530" s="927">
        <f>'2_入力シート【検査結果表】 防火扉'!$M$68</f>
        <v>0</v>
      </c>
      <c r="G530" s="930">
        <v>12</v>
      </c>
      <c r="H530" s="931" t="s">
        <v>982</v>
      </c>
      <c r="I530" s="930" t="s">
        <v>1071</v>
      </c>
      <c r="J530" s="942" t="s">
        <v>1028</v>
      </c>
      <c r="K530" s="932" t="s">
        <v>894</v>
      </c>
      <c r="L530" s="932" t="s">
        <v>1042</v>
      </c>
      <c r="M530" s="932" t="s">
        <v>894</v>
      </c>
      <c r="N530" s="931" t="s">
        <v>1027</v>
      </c>
      <c r="O530" s="931"/>
      <c r="P530" s="931"/>
      <c r="Q530" s="926" t="str">
        <f t="shared" si="10"/>
        <v>12検査結果(防火扉）-上記に記載のない事項-17行目-番号</v>
      </c>
      <c r="S530" s="947" t="s">
        <v>1600</v>
      </c>
    </row>
    <row r="531" spans="5:19" x14ac:dyDescent="0.4">
      <c r="E531" s="927">
        <f>'2_入力シート【検査結果表】 防火扉'!$P$68</f>
        <v>0</v>
      </c>
      <c r="G531" s="930">
        <v>12</v>
      </c>
      <c r="H531" s="931" t="s">
        <v>982</v>
      </c>
      <c r="I531" s="930" t="s">
        <v>1071</v>
      </c>
      <c r="J531" s="942" t="s">
        <v>1028</v>
      </c>
      <c r="K531" s="932" t="s">
        <v>894</v>
      </c>
      <c r="L531" s="932" t="s">
        <v>1042</v>
      </c>
      <c r="M531" s="932" t="s">
        <v>894</v>
      </c>
      <c r="N531" s="931" t="s">
        <v>1025</v>
      </c>
      <c r="O531" s="931"/>
      <c r="P531" s="931"/>
      <c r="Q531" s="926" t="str">
        <f t="shared" si="10"/>
        <v>12検査結果(防火扉）-上記に記載のない事項-17行目-検査項目</v>
      </c>
      <c r="S531" s="947" t="s">
        <v>1601</v>
      </c>
    </row>
    <row r="532" spans="5:19" x14ac:dyDescent="0.4">
      <c r="E532" s="927">
        <f>'2_入力シート【検査結果表】 防火扉'!$AG$68</f>
        <v>0</v>
      </c>
      <c r="G532" s="930">
        <v>12</v>
      </c>
      <c r="H532" s="931" t="s">
        <v>982</v>
      </c>
      <c r="I532" s="930" t="s">
        <v>1071</v>
      </c>
      <c r="J532" s="942" t="s">
        <v>1028</v>
      </c>
      <c r="K532" s="932" t="s">
        <v>894</v>
      </c>
      <c r="L532" s="932" t="s">
        <v>1042</v>
      </c>
      <c r="M532" s="932" t="s">
        <v>894</v>
      </c>
      <c r="N532" s="931" t="s">
        <v>1026</v>
      </c>
      <c r="O532" s="931"/>
      <c r="P532" s="931"/>
      <c r="Q532" s="926" t="str">
        <f t="shared" si="10"/>
        <v>12検査結果(防火扉）-上記に記載のない事項-17行目-検査事項</v>
      </c>
      <c r="S532" s="947" t="s">
        <v>1602</v>
      </c>
    </row>
    <row r="533" spans="5:19" x14ac:dyDescent="0.4">
      <c r="E533" s="927">
        <f>'2_入力シート【検査結果表】 防火扉'!$BA$68</f>
        <v>0</v>
      </c>
      <c r="G533" s="930">
        <v>12</v>
      </c>
      <c r="H533" s="931" t="s">
        <v>982</v>
      </c>
      <c r="I533" s="930" t="s">
        <v>1071</v>
      </c>
      <c r="J533" s="942" t="s">
        <v>1028</v>
      </c>
      <c r="K533" s="932" t="s">
        <v>894</v>
      </c>
      <c r="L533" s="932" t="s">
        <v>1042</v>
      </c>
      <c r="M533" s="932" t="s">
        <v>894</v>
      </c>
      <c r="N533" s="931" t="s">
        <v>983</v>
      </c>
      <c r="O533" s="931"/>
      <c r="P533" s="931"/>
      <c r="Q533" s="926" t="str">
        <f t="shared" si="10"/>
        <v>12検査結果(防火扉）-上記に記載のない事項-17行目-検査結果</v>
      </c>
      <c r="S533" s="947" t="s">
        <v>1603</v>
      </c>
    </row>
    <row r="534" spans="5:19" x14ac:dyDescent="0.4">
      <c r="E534" s="927">
        <f>'2_入力シート【検査結果表】 防火扉'!$BM$68</f>
        <v>0</v>
      </c>
      <c r="G534" s="930">
        <v>12</v>
      </c>
      <c r="H534" s="931" t="s">
        <v>982</v>
      </c>
      <c r="I534" s="930" t="s">
        <v>1071</v>
      </c>
      <c r="J534" s="942" t="s">
        <v>1028</v>
      </c>
      <c r="K534" s="932" t="s">
        <v>894</v>
      </c>
      <c r="L534" s="932" t="s">
        <v>1042</v>
      </c>
      <c r="M534" s="932" t="s">
        <v>894</v>
      </c>
      <c r="N534" s="931" t="s">
        <v>985</v>
      </c>
      <c r="O534" s="931"/>
      <c r="P534" s="931"/>
      <c r="Q534" s="926" t="str">
        <f t="shared" si="10"/>
        <v>12検査結果(防火扉）-上記に記載のない事項-17行目-検査者番号</v>
      </c>
      <c r="S534" s="947" t="s">
        <v>1604</v>
      </c>
    </row>
    <row r="535" spans="5:19" x14ac:dyDescent="0.4">
      <c r="E535" s="927">
        <f>'2_入力シート【検査結果表】 防火扉'!$BO$68</f>
        <v>0</v>
      </c>
      <c r="G535" s="930">
        <v>12</v>
      </c>
      <c r="H535" s="931" t="s">
        <v>982</v>
      </c>
      <c r="I535" s="930" t="s">
        <v>1071</v>
      </c>
      <c r="J535" s="942" t="s">
        <v>1028</v>
      </c>
      <c r="K535" s="932" t="s">
        <v>894</v>
      </c>
      <c r="L535" s="932" t="s">
        <v>1042</v>
      </c>
      <c r="M535" s="932" t="s">
        <v>894</v>
      </c>
      <c r="N535" s="931" t="s">
        <v>986</v>
      </c>
      <c r="O535" s="931"/>
      <c r="P535" s="931"/>
      <c r="Q535" s="926" t="str">
        <f t="shared" si="10"/>
        <v>12検査結果(防火扉）-上記に記載のない事項-17行目-指摘の具体的内容等</v>
      </c>
      <c r="S535" s="947" t="s">
        <v>1605</v>
      </c>
    </row>
    <row r="536" spans="5:19" x14ac:dyDescent="0.4">
      <c r="E536" s="927">
        <f>'2_入力シート【検査結果表】 防火扉'!$BY$68</f>
        <v>0</v>
      </c>
      <c r="G536" s="930">
        <v>12</v>
      </c>
      <c r="H536" s="931" t="s">
        <v>982</v>
      </c>
      <c r="I536" s="930" t="s">
        <v>1071</v>
      </c>
      <c r="J536" s="942" t="s">
        <v>1028</v>
      </c>
      <c r="K536" s="932" t="s">
        <v>894</v>
      </c>
      <c r="L536" s="932" t="s">
        <v>1042</v>
      </c>
      <c r="M536" s="932" t="s">
        <v>894</v>
      </c>
      <c r="N536" s="931" t="s">
        <v>988</v>
      </c>
      <c r="O536" s="931"/>
      <c r="P536" s="931"/>
      <c r="Q536" s="926" t="str">
        <f t="shared" si="10"/>
        <v>12検査結果(防火扉）-上記に記載のない事項-17行目-改善策の具体的内容等</v>
      </c>
      <c r="S536" s="947" t="s">
        <v>1606</v>
      </c>
    </row>
    <row r="537" spans="5:19" x14ac:dyDescent="0.4">
      <c r="E537" s="927">
        <f>'2_入力シート【検査結果表】 防火扉'!$CN$68</f>
        <v>0</v>
      </c>
      <c r="G537" s="930">
        <v>12</v>
      </c>
      <c r="H537" s="931" t="s">
        <v>982</v>
      </c>
      <c r="I537" s="930" t="s">
        <v>1071</v>
      </c>
      <c r="J537" s="942" t="s">
        <v>1028</v>
      </c>
      <c r="K537" s="932" t="s">
        <v>894</v>
      </c>
      <c r="L537" s="932" t="s">
        <v>1042</v>
      </c>
      <c r="M537" s="932" t="s">
        <v>894</v>
      </c>
      <c r="N537" s="931" t="s">
        <v>978</v>
      </c>
      <c r="O537" s="932" t="s">
        <v>894</v>
      </c>
      <c r="P537" s="931" t="s">
        <v>979</v>
      </c>
      <c r="Q537" s="926" t="str">
        <f t="shared" si="10"/>
        <v>12検査結果(防火扉）-上記に記載のない事項-17行目-改善（予定）年月-年（令和）</v>
      </c>
      <c r="S537" s="947" t="s">
        <v>1607</v>
      </c>
    </row>
    <row r="538" spans="5:19" x14ac:dyDescent="0.4">
      <c r="E538" s="927">
        <f>'2_入力シート【検査結果表】 防火扉'!$CQ$68</f>
        <v>0</v>
      </c>
      <c r="G538" s="930">
        <v>12</v>
      </c>
      <c r="H538" s="931" t="s">
        <v>982</v>
      </c>
      <c r="I538" s="930" t="s">
        <v>1071</v>
      </c>
      <c r="J538" s="942" t="s">
        <v>1028</v>
      </c>
      <c r="K538" s="932" t="s">
        <v>894</v>
      </c>
      <c r="L538" s="932" t="s">
        <v>1042</v>
      </c>
      <c r="M538" s="932" t="s">
        <v>894</v>
      </c>
      <c r="N538" s="931" t="s">
        <v>978</v>
      </c>
      <c r="O538" s="932" t="s">
        <v>894</v>
      </c>
      <c r="P538" s="931" t="s">
        <v>899</v>
      </c>
      <c r="Q538" s="926" t="str">
        <f t="shared" si="10"/>
        <v>12検査結果(防火扉）-上記に記載のない事項-17行目-改善（予定）年月-月</v>
      </c>
      <c r="S538" s="947" t="s">
        <v>1608</v>
      </c>
    </row>
    <row r="539" spans="5:19" x14ac:dyDescent="0.4">
      <c r="E539" s="927">
        <f>'2_入力シート【検査結果表】 防火扉'!$CT$68</f>
        <v>0</v>
      </c>
      <c r="G539" s="930">
        <v>12</v>
      </c>
      <c r="H539" s="931" t="s">
        <v>982</v>
      </c>
      <c r="I539" s="930" t="s">
        <v>1071</v>
      </c>
      <c r="J539" s="942" t="s">
        <v>1028</v>
      </c>
      <c r="K539" s="932" t="s">
        <v>894</v>
      </c>
      <c r="L539" s="932" t="s">
        <v>1042</v>
      </c>
      <c r="M539" s="932" t="s">
        <v>894</v>
      </c>
      <c r="N539" s="931" t="s">
        <v>978</v>
      </c>
      <c r="O539" s="932" t="s">
        <v>894</v>
      </c>
      <c r="P539" s="931" t="s">
        <v>987</v>
      </c>
      <c r="Q539" s="926" t="str">
        <f t="shared" ref="Q539:Q602" si="11">CONCATENATE(G539,H539,I539,J539,K539,L539,M539,N539,O539,P539)</f>
        <v>12検査結果(防火扉）-上記に記載のない事項-17行目-改善（予定）年月-状況</v>
      </c>
      <c r="S539" s="947" t="s">
        <v>1609</v>
      </c>
    </row>
    <row r="540" spans="5:19" x14ac:dyDescent="0.4">
      <c r="E540" s="927">
        <f>'2_入力シート【検査結果表】 防火扉'!$M$69</f>
        <v>0</v>
      </c>
      <c r="G540" s="930">
        <v>12</v>
      </c>
      <c r="H540" s="931" t="s">
        <v>982</v>
      </c>
      <c r="I540" s="930" t="s">
        <v>1071</v>
      </c>
      <c r="J540" s="942" t="s">
        <v>1028</v>
      </c>
      <c r="K540" s="932" t="s">
        <v>894</v>
      </c>
      <c r="L540" s="932" t="s">
        <v>1043</v>
      </c>
      <c r="M540" s="932" t="s">
        <v>894</v>
      </c>
      <c r="N540" s="931" t="s">
        <v>1027</v>
      </c>
      <c r="O540" s="931"/>
      <c r="P540" s="931"/>
      <c r="Q540" s="926" t="str">
        <f t="shared" si="11"/>
        <v>12検査結果(防火扉）-上記に記載のない事項-18行目-番号</v>
      </c>
      <c r="S540" s="947" t="s">
        <v>1610</v>
      </c>
    </row>
    <row r="541" spans="5:19" x14ac:dyDescent="0.4">
      <c r="E541" s="927">
        <f>'2_入力シート【検査結果表】 防火扉'!$P$69</f>
        <v>0</v>
      </c>
      <c r="G541" s="930">
        <v>12</v>
      </c>
      <c r="H541" s="931" t="s">
        <v>982</v>
      </c>
      <c r="I541" s="930" t="s">
        <v>1071</v>
      </c>
      <c r="J541" s="942" t="s">
        <v>1028</v>
      </c>
      <c r="K541" s="932" t="s">
        <v>894</v>
      </c>
      <c r="L541" s="932" t="s">
        <v>1043</v>
      </c>
      <c r="M541" s="932" t="s">
        <v>894</v>
      </c>
      <c r="N541" s="931" t="s">
        <v>1025</v>
      </c>
      <c r="O541" s="931"/>
      <c r="P541" s="931"/>
      <c r="Q541" s="926" t="str">
        <f t="shared" si="11"/>
        <v>12検査結果(防火扉）-上記に記載のない事項-18行目-検査項目</v>
      </c>
      <c r="S541" s="947" t="s">
        <v>1611</v>
      </c>
    </row>
    <row r="542" spans="5:19" x14ac:dyDescent="0.4">
      <c r="E542" s="927">
        <f>'2_入力シート【検査結果表】 防火扉'!$AG$69</f>
        <v>0</v>
      </c>
      <c r="G542" s="930">
        <v>12</v>
      </c>
      <c r="H542" s="931" t="s">
        <v>982</v>
      </c>
      <c r="I542" s="930" t="s">
        <v>1071</v>
      </c>
      <c r="J542" s="942" t="s">
        <v>1028</v>
      </c>
      <c r="K542" s="932" t="s">
        <v>894</v>
      </c>
      <c r="L542" s="932" t="s">
        <v>1043</v>
      </c>
      <c r="M542" s="932" t="s">
        <v>894</v>
      </c>
      <c r="N542" s="931" t="s">
        <v>1026</v>
      </c>
      <c r="O542" s="931"/>
      <c r="P542" s="931"/>
      <c r="Q542" s="926" t="str">
        <f t="shared" si="11"/>
        <v>12検査結果(防火扉）-上記に記載のない事項-18行目-検査事項</v>
      </c>
      <c r="S542" s="947" t="s">
        <v>1612</v>
      </c>
    </row>
    <row r="543" spans="5:19" x14ac:dyDescent="0.4">
      <c r="E543" s="927">
        <f>'2_入力シート【検査結果表】 防火扉'!$BA$69</f>
        <v>0</v>
      </c>
      <c r="G543" s="930">
        <v>12</v>
      </c>
      <c r="H543" s="931" t="s">
        <v>982</v>
      </c>
      <c r="I543" s="930" t="s">
        <v>1071</v>
      </c>
      <c r="J543" s="942" t="s">
        <v>1028</v>
      </c>
      <c r="K543" s="932" t="s">
        <v>894</v>
      </c>
      <c r="L543" s="932" t="s">
        <v>1043</v>
      </c>
      <c r="M543" s="932" t="s">
        <v>894</v>
      </c>
      <c r="N543" s="931" t="s">
        <v>983</v>
      </c>
      <c r="O543" s="931"/>
      <c r="P543" s="931"/>
      <c r="Q543" s="926" t="str">
        <f t="shared" si="11"/>
        <v>12検査結果(防火扉）-上記に記載のない事項-18行目-検査結果</v>
      </c>
      <c r="S543" s="947" t="s">
        <v>1613</v>
      </c>
    </row>
    <row r="544" spans="5:19" x14ac:dyDescent="0.4">
      <c r="E544" s="927">
        <f>'2_入力シート【検査結果表】 防火扉'!$BM$69</f>
        <v>0</v>
      </c>
      <c r="G544" s="930">
        <v>12</v>
      </c>
      <c r="H544" s="931" t="s">
        <v>982</v>
      </c>
      <c r="I544" s="930" t="s">
        <v>1071</v>
      </c>
      <c r="J544" s="942" t="s">
        <v>1028</v>
      </c>
      <c r="K544" s="932" t="s">
        <v>894</v>
      </c>
      <c r="L544" s="932" t="s">
        <v>1043</v>
      </c>
      <c r="M544" s="932" t="s">
        <v>894</v>
      </c>
      <c r="N544" s="931" t="s">
        <v>985</v>
      </c>
      <c r="O544" s="931"/>
      <c r="P544" s="931"/>
      <c r="Q544" s="926" t="str">
        <f t="shared" si="11"/>
        <v>12検査結果(防火扉）-上記に記載のない事項-18行目-検査者番号</v>
      </c>
      <c r="S544" s="947" t="s">
        <v>1614</v>
      </c>
    </row>
    <row r="545" spans="5:19" x14ac:dyDescent="0.4">
      <c r="E545" s="927">
        <f>'2_入力シート【検査結果表】 防火扉'!$BO$69</f>
        <v>0</v>
      </c>
      <c r="G545" s="930">
        <v>12</v>
      </c>
      <c r="H545" s="931" t="s">
        <v>982</v>
      </c>
      <c r="I545" s="930" t="s">
        <v>1071</v>
      </c>
      <c r="J545" s="942" t="s">
        <v>1028</v>
      </c>
      <c r="K545" s="932" t="s">
        <v>894</v>
      </c>
      <c r="L545" s="932" t="s">
        <v>1043</v>
      </c>
      <c r="M545" s="932" t="s">
        <v>894</v>
      </c>
      <c r="N545" s="931" t="s">
        <v>986</v>
      </c>
      <c r="O545" s="931"/>
      <c r="P545" s="931"/>
      <c r="Q545" s="926" t="str">
        <f t="shared" si="11"/>
        <v>12検査結果(防火扉）-上記に記載のない事項-18行目-指摘の具体的内容等</v>
      </c>
      <c r="S545" s="947" t="s">
        <v>1615</v>
      </c>
    </row>
    <row r="546" spans="5:19" x14ac:dyDescent="0.4">
      <c r="E546" s="927">
        <f>'2_入力シート【検査結果表】 防火扉'!$BY$69</f>
        <v>0</v>
      </c>
      <c r="G546" s="930">
        <v>12</v>
      </c>
      <c r="H546" s="931" t="s">
        <v>982</v>
      </c>
      <c r="I546" s="930" t="s">
        <v>1071</v>
      </c>
      <c r="J546" s="942" t="s">
        <v>1028</v>
      </c>
      <c r="K546" s="932" t="s">
        <v>894</v>
      </c>
      <c r="L546" s="932" t="s">
        <v>1043</v>
      </c>
      <c r="M546" s="932" t="s">
        <v>894</v>
      </c>
      <c r="N546" s="931" t="s">
        <v>988</v>
      </c>
      <c r="O546" s="931"/>
      <c r="P546" s="931"/>
      <c r="Q546" s="926" t="str">
        <f t="shared" si="11"/>
        <v>12検査結果(防火扉）-上記に記載のない事項-18行目-改善策の具体的内容等</v>
      </c>
      <c r="S546" s="947" t="s">
        <v>1616</v>
      </c>
    </row>
    <row r="547" spans="5:19" x14ac:dyDescent="0.4">
      <c r="E547" s="927">
        <f>'2_入力シート【検査結果表】 防火扉'!$CN$69</f>
        <v>0</v>
      </c>
      <c r="G547" s="930">
        <v>12</v>
      </c>
      <c r="H547" s="931" t="s">
        <v>982</v>
      </c>
      <c r="I547" s="930" t="s">
        <v>1071</v>
      </c>
      <c r="J547" s="942" t="s">
        <v>1028</v>
      </c>
      <c r="K547" s="932" t="s">
        <v>894</v>
      </c>
      <c r="L547" s="932" t="s">
        <v>1043</v>
      </c>
      <c r="M547" s="932" t="s">
        <v>894</v>
      </c>
      <c r="N547" s="931" t="s">
        <v>978</v>
      </c>
      <c r="O547" s="932" t="s">
        <v>894</v>
      </c>
      <c r="P547" s="931" t="s">
        <v>979</v>
      </c>
      <c r="Q547" s="926" t="str">
        <f t="shared" si="11"/>
        <v>12検査結果(防火扉）-上記に記載のない事項-18行目-改善（予定）年月-年（令和）</v>
      </c>
      <c r="S547" s="947" t="s">
        <v>1617</v>
      </c>
    </row>
    <row r="548" spans="5:19" x14ac:dyDescent="0.4">
      <c r="E548" s="927">
        <f>'2_入力シート【検査結果表】 防火扉'!$CQ$69</f>
        <v>0</v>
      </c>
      <c r="G548" s="930">
        <v>12</v>
      </c>
      <c r="H548" s="931" t="s">
        <v>982</v>
      </c>
      <c r="I548" s="930" t="s">
        <v>1071</v>
      </c>
      <c r="J548" s="942" t="s">
        <v>1028</v>
      </c>
      <c r="K548" s="932" t="s">
        <v>894</v>
      </c>
      <c r="L548" s="932" t="s">
        <v>1043</v>
      </c>
      <c r="M548" s="932" t="s">
        <v>894</v>
      </c>
      <c r="N548" s="931" t="s">
        <v>978</v>
      </c>
      <c r="O548" s="932" t="s">
        <v>894</v>
      </c>
      <c r="P548" s="931" t="s">
        <v>899</v>
      </c>
      <c r="Q548" s="926" t="str">
        <f t="shared" si="11"/>
        <v>12検査結果(防火扉）-上記に記載のない事項-18行目-改善（予定）年月-月</v>
      </c>
      <c r="S548" s="947" t="s">
        <v>1618</v>
      </c>
    </row>
    <row r="549" spans="5:19" x14ac:dyDescent="0.4">
      <c r="E549" s="927">
        <f>'2_入力シート【検査結果表】 防火扉'!$CT$69</f>
        <v>0</v>
      </c>
      <c r="G549" s="930">
        <v>12</v>
      </c>
      <c r="H549" s="931" t="s">
        <v>982</v>
      </c>
      <c r="I549" s="930" t="s">
        <v>1071</v>
      </c>
      <c r="J549" s="942" t="s">
        <v>1028</v>
      </c>
      <c r="K549" s="932" t="s">
        <v>894</v>
      </c>
      <c r="L549" s="932" t="s">
        <v>1043</v>
      </c>
      <c r="M549" s="932" t="s">
        <v>894</v>
      </c>
      <c r="N549" s="931" t="s">
        <v>978</v>
      </c>
      <c r="O549" s="932" t="s">
        <v>894</v>
      </c>
      <c r="P549" s="931" t="s">
        <v>987</v>
      </c>
      <c r="Q549" s="926" t="str">
        <f t="shared" si="11"/>
        <v>12検査結果(防火扉）-上記に記載のない事項-18行目-改善（予定）年月-状況</v>
      </c>
      <c r="S549" s="947" t="s">
        <v>1619</v>
      </c>
    </row>
    <row r="550" spans="5:19" x14ac:dyDescent="0.4">
      <c r="E550" s="927">
        <f>'2_入力シート【検査結果表】 防火扉'!$M$70</f>
        <v>0</v>
      </c>
      <c r="G550" s="930">
        <v>12</v>
      </c>
      <c r="H550" s="931" t="s">
        <v>982</v>
      </c>
      <c r="I550" s="930" t="s">
        <v>1071</v>
      </c>
      <c r="J550" s="942" t="s">
        <v>1028</v>
      </c>
      <c r="K550" s="932" t="s">
        <v>894</v>
      </c>
      <c r="L550" s="932" t="s">
        <v>1044</v>
      </c>
      <c r="M550" s="932" t="s">
        <v>894</v>
      </c>
      <c r="N550" s="931" t="s">
        <v>1027</v>
      </c>
      <c r="O550" s="931"/>
      <c r="P550" s="931"/>
      <c r="Q550" s="926" t="str">
        <f t="shared" si="11"/>
        <v>12検査結果(防火扉）-上記に記載のない事項-19行目-番号</v>
      </c>
      <c r="S550" s="947" t="s">
        <v>1620</v>
      </c>
    </row>
    <row r="551" spans="5:19" x14ac:dyDescent="0.4">
      <c r="E551" s="927">
        <f>'2_入力シート【検査結果表】 防火扉'!$P$70</f>
        <v>0</v>
      </c>
      <c r="G551" s="930">
        <v>12</v>
      </c>
      <c r="H551" s="931" t="s">
        <v>982</v>
      </c>
      <c r="I551" s="930" t="s">
        <v>1071</v>
      </c>
      <c r="J551" s="942" t="s">
        <v>1028</v>
      </c>
      <c r="K551" s="932" t="s">
        <v>894</v>
      </c>
      <c r="L551" s="932" t="s">
        <v>1044</v>
      </c>
      <c r="M551" s="932" t="s">
        <v>894</v>
      </c>
      <c r="N551" s="931" t="s">
        <v>1025</v>
      </c>
      <c r="O551" s="931"/>
      <c r="P551" s="931"/>
      <c r="Q551" s="926" t="str">
        <f t="shared" si="11"/>
        <v>12検査結果(防火扉）-上記に記載のない事項-19行目-検査項目</v>
      </c>
      <c r="S551" s="947" t="s">
        <v>1621</v>
      </c>
    </row>
    <row r="552" spans="5:19" x14ac:dyDescent="0.4">
      <c r="E552" s="927">
        <f>'2_入力シート【検査結果表】 防火扉'!$AG$70</f>
        <v>0</v>
      </c>
      <c r="G552" s="930">
        <v>12</v>
      </c>
      <c r="H552" s="931" t="s">
        <v>982</v>
      </c>
      <c r="I552" s="930" t="s">
        <v>1071</v>
      </c>
      <c r="J552" s="942" t="s">
        <v>1028</v>
      </c>
      <c r="K552" s="932" t="s">
        <v>894</v>
      </c>
      <c r="L552" s="932" t="s">
        <v>1044</v>
      </c>
      <c r="M552" s="932" t="s">
        <v>894</v>
      </c>
      <c r="N552" s="931" t="s">
        <v>1026</v>
      </c>
      <c r="O552" s="931"/>
      <c r="P552" s="931"/>
      <c r="Q552" s="926" t="str">
        <f t="shared" si="11"/>
        <v>12検査結果(防火扉）-上記に記載のない事項-19行目-検査事項</v>
      </c>
      <c r="S552" s="947" t="s">
        <v>1622</v>
      </c>
    </row>
    <row r="553" spans="5:19" x14ac:dyDescent="0.4">
      <c r="E553" s="927">
        <f>'2_入力シート【検査結果表】 防火扉'!$BA$70</f>
        <v>0</v>
      </c>
      <c r="G553" s="930">
        <v>12</v>
      </c>
      <c r="H553" s="931" t="s">
        <v>982</v>
      </c>
      <c r="I553" s="930" t="s">
        <v>1071</v>
      </c>
      <c r="J553" s="942" t="s">
        <v>1028</v>
      </c>
      <c r="K553" s="932" t="s">
        <v>894</v>
      </c>
      <c r="L553" s="932" t="s">
        <v>1044</v>
      </c>
      <c r="M553" s="932" t="s">
        <v>894</v>
      </c>
      <c r="N553" s="931" t="s">
        <v>983</v>
      </c>
      <c r="O553" s="931"/>
      <c r="P553" s="931"/>
      <c r="Q553" s="926" t="str">
        <f t="shared" si="11"/>
        <v>12検査結果(防火扉）-上記に記載のない事項-19行目-検査結果</v>
      </c>
      <c r="S553" s="947" t="s">
        <v>1623</v>
      </c>
    </row>
    <row r="554" spans="5:19" x14ac:dyDescent="0.4">
      <c r="E554" s="927">
        <f>'2_入力シート【検査結果表】 防火扉'!$BM$70</f>
        <v>0</v>
      </c>
      <c r="G554" s="930">
        <v>12</v>
      </c>
      <c r="H554" s="931" t="s">
        <v>982</v>
      </c>
      <c r="I554" s="930" t="s">
        <v>1071</v>
      </c>
      <c r="J554" s="942" t="s">
        <v>1028</v>
      </c>
      <c r="K554" s="932" t="s">
        <v>894</v>
      </c>
      <c r="L554" s="932" t="s">
        <v>1044</v>
      </c>
      <c r="M554" s="932" t="s">
        <v>894</v>
      </c>
      <c r="N554" s="931" t="s">
        <v>985</v>
      </c>
      <c r="O554" s="931"/>
      <c r="P554" s="931"/>
      <c r="Q554" s="926" t="str">
        <f t="shared" si="11"/>
        <v>12検査結果(防火扉）-上記に記載のない事項-19行目-検査者番号</v>
      </c>
      <c r="S554" s="947" t="s">
        <v>1624</v>
      </c>
    </row>
    <row r="555" spans="5:19" x14ac:dyDescent="0.4">
      <c r="E555" s="927">
        <f>'2_入力シート【検査結果表】 防火扉'!$BO$70</f>
        <v>0</v>
      </c>
      <c r="G555" s="930">
        <v>12</v>
      </c>
      <c r="H555" s="931" t="s">
        <v>982</v>
      </c>
      <c r="I555" s="930" t="s">
        <v>1071</v>
      </c>
      <c r="J555" s="942" t="s">
        <v>1028</v>
      </c>
      <c r="K555" s="932" t="s">
        <v>894</v>
      </c>
      <c r="L555" s="932" t="s">
        <v>1044</v>
      </c>
      <c r="M555" s="932" t="s">
        <v>894</v>
      </c>
      <c r="N555" s="931" t="s">
        <v>986</v>
      </c>
      <c r="O555" s="931"/>
      <c r="P555" s="931"/>
      <c r="Q555" s="926" t="str">
        <f t="shared" si="11"/>
        <v>12検査結果(防火扉）-上記に記載のない事項-19行目-指摘の具体的内容等</v>
      </c>
      <c r="S555" s="947" t="s">
        <v>1625</v>
      </c>
    </row>
    <row r="556" spans="5:19" x14ac:dyDescent="0.4">
      <c r="E556" s="927">
        <f>'2_入力シート【検査結果表】 防火扉'!$BY$70</f>
        <v>0</v>
      </c>
      <c r="G556" s="930">
        <v>12</v>
      </c>
      <c r="H556" s="931" t="s">
        <v>982</v>
      </c>
      <c r="I556" s="930" t="s">
        <v>1071</v>
      </c>
      <c r="J556" s="942" t="s">
        <v>1028</v>
      </c>
      <c r="K556" s="932" t="s">
        <v>894</v>
      </c>
      <c r="L556" s="932" t="s">
        <v>1044</v>
      </c>
      <c r="M556" s="932" t="s">
        <v>894</v>
      </c>
      <c r="N556" s="931" t="s">
        <v>988</v>
      </c>
      <c r="O556" s="931"/>
      <c r="P556" s="931"/>
      <c r="Q556" s="926" t="str">
        <f t="shared" si="11"/>
        <v>12検査結果(防火扉）-上記に記載のない事項-19行目-改善策の具体的内容等</v>
      </c>
      <c r="S556" s="947" t="s">
        <v>1626</v>
      </c>
    </row>
    <row r="557" spans="5:19" x14ac:dyDescent="0.4">
      <c r="E557" s="927">
        <f>'2_入力シート【検査結果表】 防火扉'!$CN$70</f>
        <v>0</v>
      </c>
      <c r="G557" s="930">
        <v>12</v>
      </c>
      <c r="H557" s="931" t="s">
        <v>982</v>
      </c>
      <c r="I557" s="930" t="s">
        <v>1071</v>
      </c>
      <c r="J557" s="942" t="s">
        <v>1028</v>
      </c>
      <c r="K557" s="932" t="s">
        <v>894</v>
      </c>
      <c r="L557" s="932" t="s">
        <v>1044</v>
      </c>
      <c r="M557" s="932" t="s">
        <v>894</v>
      </c>
      <c r="N557" s="931" t="s">
        <v>978</v>
      </c>
      <c r="O557" s="932" t="s">
        <v>894</v>
      </c>
      <c r="P557" s="931" t="s">
        <v>979</v>
      </c>
      <c r="Q557" s="926" t="str">
        <f t="shared" si="11"/>
        <v>12検査結果(防火扉）-上記に記載のない事項-19行目-改善（予定）年月-年（令和）</v>
      </c>
      <c r="S557" s="947" t="s">
        <v>1627</v>
      </c>
    </row>
    <row r="558" spans="5:19" x14ac:dyDescent="0.4">
      <c r="E558" s="927">
        <f>'2_入力シート【検査結果表】 防火扉'!$CQ$70</f>
        <v>0</v>
      </c>
      <c r="G558" s="930">
        <v>12</v>
      </c>
      <c r="H558" s="931" t="s">
        <v>982</v>
      </c>
      <c r="I558" s="930" t="s">
        <v>1071</v>
      </c>
      <c r="J558" s="942" t="s">
        <v>1028</v>
      </c>
      <c r="K558" s="932" t="s">
        <v>894</v>
      </c>
      <c r="L558" s="932" t="s">
        <v>1044</v>
      </c>
      <c r="M558" s="932" t="s">
        <v>894</v>
      </c>
      <c r="N558" s="931" t="s">
        <v>978</v>
      </c>
      <c r="O558" s="932" t="s">
        <v>894</v>
      </c>
      <c r="P558" s="931" t="s">
        <v>899</v>
      </c>
      <c r="Q558" s="926" t="str">
        <f t="shared" si="11"/>
        <v>12検査結果(防火扉）-上記に記載のない事項-19行目-改善（予定）年月-月</v>
      </c>
      <c r="S558" s="947" t="s">
        <v>1628</v>
      </c>
    </row>
    <row r="559" spans="5:19" x14ac:dyDescent="0.4">
      <c r="E559" s="927">
        <f>'2_入力シート【検査結果表】 防火扉'!$CT$70</f>
        <v>0</v>
      </c>
      <c r="G559" s="930">
        <v>12</v>
      </c>
      <c r="H559" s="931" t="s">
        <v>982</v>
      </c>
      <c r="I559" s="930" t="s">
        <v>1071</v>
      </c>
      <c r="J559" s="942" t="s">
        <v>1028</v>
      </c>
      <c r="K559" s="932" t="s">
        <v>894</v>
      </c>
      <c r="L559" s="932" t="s">
        <v>1044</v>
      </c>
      <c r="M559" s="932" t="s">
        <v>894</v>
      </c>
      <c r="N559" s="931" t="s">
        <v>978</v>
      </c>
      <c r="O559" s="932" t="s">
        <v>894</v>
      </c>
      <c r="P559" s="931" t="s">
        <v>987</v>
      </c>
      <c r="Q559" s="926" t="str">
        <f t="shared" si="11"/>
        <v>12検査結果(防火扉）-上記に記載のない事項-19行目-改善（予定）年月-状況</v>
      </c>
      <c r="S559" s="947" t="s">
        <v>1629</v>
      </c>
    </row>
    <row r="560" spans="5:19" x14ac:dyDescent="0.4">
      <c r="E560" s="927">
        <f>'2_入力シート【検査結果表】 防火扉'!$M$71</f>
        <v>0</v>
      </c>
      <c r="G560" s="930">
        <v>12</v>
      </c>
      <c r="H560" s="931" t="s">
        <v>982</v>
      </c>
      <c r="I560" s="930" t="s">
        <v>1071</v>
      </c>
      <c r="J560" s="942" t="s">
        <v>1028</v>
      </c>
      <c r="K560" s="932" t="s">
        <v>894</v>
      </c>
      <c r="L560" s="932" t="s">
        <v>1045</v>
      </c>
      <c r="M560" s="932" t="s">
        <v>894</v>
      </c>
      <c r="N560" s="931" t="s">
        <v>1027</v>
      </c>
      <c r="O560" s="931"/>
      <c r="P560" s="931"/>
      <c r="Q560" s="926" t="str">
        <f t="shared" si="11"/>
        <v>12検査結果(防火扉）-上記に記載のない事項-20行目-番号</v>
      </c>
      <c r="S560" s="947" t="s">
        <v>1630</v>
      </c>
    </row>
    <row r="561" spans="5:19" x14ac:dyDescent="0.4">
      <c r="E561" s="927">
        <f>'2_入力シート【検査結果表】 防火扉'!$P$71</f>
        <v>0</v>
      </c>
      <c r="G561" s="930">
        <v>12</v>
      </c>
      <c r="H561" s="931" t="s">
        <v>982</v>
      </c>
      <c r="I561" s="930" t="s">
        <v>1071</v>
      </c>
      <c r="J561" s="942" t="s">
        <v>1028</v>
      </c>
      <c r="K561" s="932" t="s">
        <v>894</v>
      </c>
      <c r="L561" s="932" t="s">
        <v>1045</v>
      </c>
      <c r="M561" s="932" t="s">
        <v>894</v>
      </c>
      <c r="N561" s="931" t="s">
        <v>1025</v>
      </c>
      <c r="O561" s="931"/>
      <c r="P561" s="931"/>
      <c r="Q561" s="926" t="str">
        <f t="shared" si="11"/>
        <v>12検査結果(防火扉）-上記に記載のない事項-20行目-検査項目</v>
      </c>
      <c r="S561" s="947" t="s">
        <v>1631</v>
      </c>
    </row>
    <row r="562" spans="5:19" x14ac:dyDescent="0.4">
      <c r="E562" s="927">
        <f>'2_入力シート【検査結果表】 防火扉'!$AG$71</f>
        <v>0</v>
      </c>
      <c r="G562" s="930">
        <v>12</v>
      </c>
      <c r="H562" s="931" t="s">
        <v>982</v>
      </c>
      <c r="I562" s="930" t="s">
        <v>1071</v>
      </c>
      <c r="J562" s="942" t="s">
        <v>1028</v>
      </c>
      <c r="K562" s="932" t="s">
        <v>894</v>
      </c>
      <c r="L562" s="932" t="s">
        <v>1045</v>
      </c>
      <c r="M562" s="932" t="s">
        <v>894</v>
      </c>
      <c r="N562" s="931" t="s">
        <v>1026</v>
      </c>
      <c r="O562" s="931"/>
      <c r="P562" s="931"/>
      <c r="Q562" s="926" t="str">
        <f t="shared" si="11"/>
        <v>12検査結果(防火扉）-上記に記載のない事項-20行目-検査事項</v>
      </c>
      <c r="S562" s="947" t="s">
        <v>1632</v>
      </c>
    </row>
    <row r="563" spans="5:19" x14ac:dyDescent="0.4">
      <c r="E563" s="927">
        <f>'2_入力シート【検査結果表】 防火扉'!$BA$71</f>
        <v>0</v>
      </c>
      <c r="G563" s="930">
        <v>12</v>
      </c>
      <c r="H563" s="931" t="s">
        <v>982</v>
      </c>
      <c r="I563" s="930" t="s">
        <v>1071</v>
      </c>
      <c r="J563" s="942" t="s">
        <v>1028</v>
      </c>
      <c r="K563" s="932" t="s">
        <v>894</v>
      </c>
      <c r="L563" s="932" t="s">
        <v>1045</v>
      </c>
      <c r="M563" s="932" t="s">
        <v>894</v>
      </c>
      <c r="N563" s="931" t="s">
        <v>983</v>
      </c>
      <c r="O563" s="931"/>
      <c r="P563" s="931"/>
      <c r="Q563" s="926" t="str">
        <f t="shared" si="11"/>
        <v>12検査結果(防火扉）-上記に記載のない事項-20行目-検査結果</v>
      </c>
      <c r="S563" s="947" t="s">
        <v>1633</v>
      </c>
    </row>
    <row r="564" spans="5:19" x14ac:dyDescent="0.4">
      <c r="E564" s="927">
        <f>'2_入力シート【検査結果表】 防火扉'!$BM$71</f>
        <v>0</v>
      </c>
      <c r="G564" s="930">
        <v>12</v>
      </c>
      <c r="H564" s="931" t="s">
        <v>982</v>
      </c>
      <c r="I564" s="930" t="s">
        <v>1071</v>
      </c>
      <c r="J564" s="942" t="s">
        <v>1028</v>
      </c>
      <c r="K564" s="932" t="s">
        <v>894</v>
      </c>
      <c r="L564" s="932" t="s">
        <v>1045</v>
      </c>
      <c r="M564" s="932" t="s">
        <v>894</v>
      </c>
      <c r="N564" s="931" t="s">
        <v>985</v>
      </c>
      <c r="O564" s="931"/>
      <c r="P564" s="931"/>
      <c r="Q564" s="926" t="str">
        <f t="shared" si="11"/>
        <v>12検査結果(防火扉）-上記に記載のない事項-20行目-検査者番号</v>
      </c>
      <c r="S564" s="947" t="s">
        <v>1634</v>
      </c>
    </row>
    <row r="565" spans="5:19" x14ac:dyDescent="0.4">
      <c r="E565" s="927">
        <f>'2_入力シート【検査結果表】 防火扉'!$BO$71</f>
        <v>0</v>
      </c>
      <c r="G565" s="930">
        <v>12</v>
      </c>
      <c r="H565" s="931" t="s">
        <v>982</v>
      </c>
      <c r="I565" s="930" t="s">
        <v>1071</v>
      </c>
      <c r="J565" s="942" t="s">
        <v>1028</v>
      </c>
      <c r="K565" s="932" t="s">
        <v>894</v>
      </c>
      <c r="L565" s="932" t="s">
        <v>1045</v>
      </c>
      <c r="M565" s="932" t="s">
        <v>894</v>
      </c>
      <c r="N565" s="931" t="s">
        <v>986</v>
      </c>
      <c r="O565" s="931"/>
      <c r="P565" s="931"/>
      <c r="Q565" s="926" t="str">
        <f t="shared" si="11"/>
        <v>12検査結果(防火扉）-上記に記載のない事項-20行目-指摘の具体的内容等</v>
      </c>
      <c r="S565" s="947" t="s">
        <v>1635</v>
      </c>
    </row>
    <row r="566" spans="5:19" x14ac:dyDescent="0.4">
      <c r="E566" s="927">
        <f>'2_入力シート【検査結果表】 防火扉'!$BY$71</f>
        <v>0</v>
      </c>
      <c r="G566" s="930">
        <v>12</v>
      </c>
      <c r="H566" s="931" t="s">
        <v>982</v>
      </c>
      <c r="I566" s="930" t="s">
        <v>1071</v>
      </c>
      <c r="J566" s="942" t="s">
        <v>1028</v>
      </c>
      <c r="K566" s="932" t="s">
        <v>894</v>
      </c>
      <c r="L566" s="932" t="s">
        <v>1045</v>
      </c>
      <c r="M566" s="932" t="s">
        <v>894</v>
      </c>
      <c r="N566" s="931" t="s">
        <v>988</v>
      </c>
      <c r="O566" s="931"/>
      <c r="P566" s="931"/>
      <c r="Q566" s="926" t="str">
        <f t="shared" si="11"/>
        <v>12検査結果(防火扉）-上記に記載のない事項-20行目-改善策の具体的内容等</v>
      </c>
      <c r="S566" s="947" t="s">
        <v>1636</v>
      </c>
    </row>
    <row r="567" spans="5:19" x14ac:dyDescent="0.4">
      <c r="E567" s="927">
        <f>'2_入力シート【検査結果表】 防火扉'!$CN$71</f>
        <v>0</v>
      </c>
      <c r="G567" s="930">
        <v>12</v>
      </c>
      <c r="H567" s="931" t="s">
        <v>982</v>
      </c>
      <c r="I567" s="930" t="s">
        <v>1071</v>
      </c>
      <c r="J567" s="942" t="s">
        <v>1028</v>
      </c>
      <c r="K567" s="932" t="s">
        <v>894</v>
      </c>
      <c r="L567" s="932" t="s">
        <v>1045</v>
      </c>
      <c r="M567" s="932" t="s">
        <v>894</v>
      </c>
      <c r="N567" s="931" t="s">
        <v>978</v>
      </c>
      <c r="O567" s="932" t="s">
        <v>894</v>
      </c>
      <c r="P567" s="931" t="s">
        <v>979</v>
      </c>
      <c r="Q567" s="926" t="str">
        <f t="shared" si="11"/>
        <v>12検査結果(防火扉）-上記に記載のない事項-20行目-改善（予定）年月-年（令和）</v>
      </c>
      <c r="S567" s="947" t="s">
        <v>1637</v>
      </c>
    </row>
    <row r="568" spans="5:19" x14ac:dyDescent="0.4">
      <c r="E568" s="927">
        <f>'2_入力シート【検査結果表】 防火扉'!$CQ$71</f>
        <v>0</v>
      </c>
      <c r="G568" s="930">
        <v>12</v>
      </c>
      <c r="H568" s="931" t="s">
        <v>982</v>
      </c>
      <c r="I568" s="930" t="s">
        <v>1071</v>
      </c>
      <c r="J568" s="942" t="s">
        <v>1028</v>
      </c>
      <c r="K568" s="932" t="s">
        <v>894</v>
      </c>
      <c r="L568" s="932" t="s">
        <v>1045</v>
      </c>
      <c r="M568" s="932" t="s">
        <v>894</v>
      </c>
      <c r="N568" s="931" t="s">
        <v>978</v>
      </c>
      <c r="O568" s="932" t="s">
        <v>894</v>
      </c>
      <c r="P568" s="931" t="s">
        <v>899</v>
      </c>
      <c r="Q568" s="926" t="str">
        <f t="shared" si="11"/>
        <v>12検査結果(防火扉）-上記に記載のない事項-20行目-改善（予定）年月-月</v>
      </c>
      <c r="S568" s="947" t="s">
        <v>1638</v>
      </c>
    </row>
    <row r="569" spans="5:19" x14ac:dyDescent="0.4">
      <c r="E569" s="927">
        <f>'2_入力シート【検査結果表】 防火扉'!$CT$71</f>
        <v>0</v>
      </c>
      <c r="G569" s="930">
        <v>12</v>
      </c>
      <c r="H569" s="931" t="s">
        <v>982</v>
      </c>
      <c r="I569" s="930" t="s">
        <v>1071</v>
      </c>
      <c r="J569" s="942" t="s">
        <v>1028</v>
      </c>
      <c r="K569" s="932" t="s">
        <v>894</v>
      </c>
      <c r="L569" s="932" t="s">
        <v>1045</v>
      </c>
      <c r="M569" s="932" t="s">
        <v>894</v>
      </c>
      <c r="N569" s="931" t="s">
        <v>978</v>
      </c>
      <c r="O569" s="932" t="s">
        <v>894</v>
      </c>
      <c r="P569" s="931" t="s">
        <v>987</v>
      </c>
      <c r="Q569" s="926" t="str">
        <f t="shared" si="11"/>
        <v>12検査結果(防火扉）-上記に記載のない事項-20行目-改善（予定）年月-状況</v>
      </c>
      <c r="S569" s="947" t="s">
        <v>1639</v>
      </c>
    </row>
    <row r="570" spans="5:19" x14ac:dyDescent="0.4">
      <c r="E570" s="927">
        <f>'3_入力シート【検査結果表】防火シャッター'!$BA$17</f>
        <v>0</v>
      </c>
      <c r="G570" s="930">
        <v>13</v>
      </c>
      <c r="H570" s="931" t="s">
        <v>1061</v>
      </c>
      <c r="I570" s="930" t="s">
        <v>1071</v>
      </c>
      <c r="J570" s="943" t="s">
        <v>984</v>
      </c>
      <c r="K570" s="932" t="s">
        <v>894</v>
      </c>
      <c r="L570" s="931" t="s">
        <v>983</v>
      </c>
      <c r="M570" s="931"/>
      <c r="N570" s="931"/>
      <c r="O570" s="931"/>
      <c r="P570" s="931"/>
      <c r="Q570" s="926" t="str">
        <f t="shared" si="11"/>
        <v>13検査結果(防火シャッター）-1（1）-検査結果</v>
      </c>
      <c r="S570" s="947" t="s">
        <v>1640</v>
      </c>
    </row>
    <row r="571" spans="5:19" x14ac:dyDescent="0.4">
      <c r="E571" s="927">
        <f>'3_入力シート【検査結果表】防火シャッター'!$BM$17</f>
        <v>0</v>
      </c>
      <c r="G571" s="930">
        <v>13</v>
      </c>
      <c r="H571" s="931" t="s">
        <v>1061</v>
      </c>
      <c r="I571" s="930" t="s">
        <v>1071</v>
      </c>
      <c r="J571" s="943" t="s">
        <v>984</v>
      </c>
      <c r="K571" s="932" t="s">
        <v>894</v>
      </c>
      <c r="L571" s="931" t="s">
        <v>985</v>
      </c>
      <c r="M571" s="931"/>
      <c r="N571" s="931"/>
      <c r="O571" s="931"/>
      <c r="P571" s="931"/>
      <c r="Q571" s="926" t="str">
        <f t="shared" si="11"/>
        <v>13検査結果(防火シャッター）-1（1）-検査者番号</v>
      </c>
      <c r="S571" s="947" t="s">
        <v>1641</v>
      </c>
    </row>
    <row r="572" spans="5:19" x14ac:dyDescent="0.4">
      <c r="E572" s="927">
        <f>'3_入力シート【検査結果表】防火シャッター'!$BO$17</f>
        <v>0</v>
      </c>
      <c r="G572" s="930">
        <v>13</v>
      </c>
      <c r="H572" s="931" t="s">
        <v>1061</v>
      </c>
      <c r="I572" s="930" t="s">
        <v>1071</v>
      </c>
      <c r="J572" s="943" t="s">
        <v>984</v>
      </c>
      <c r="K572" s="932" t="s">
        <v>894</v>
      </c>
      <c r="L572" s="931" t="s">
        <v>986</v>
      </c>
      <c r="M572" s="931"/>
      <c r="N572" s="931"/>
      <c r="O572" s="931"/>
      <c r="P572" s="931"/>
      <c r="Q572" s="926" t="str">
        <f t="shared" si="11"/>
        <v>13検査結果(防火シャッター）-1（1）-指摘の具体的内容等</v>
      </c>
      <c r="S572" s="947" t="s">
        <v>1642</v>
      </c>
    </row>
    <row r="573" spans="5:19" x14ac:dyDescent="0.4">
      <c r="E573" s="927">
        <f>'3_入力シート【検査結果表】防火シャッター'!$BY$17</f>
        <v>0</v>
      </c>
      <c r="G573" s="930">
        <v>13</v>
      </c>
      <c r="H573" s="931" t="s">
        <v>1061</v>
      </c>
      <c r="I573" s="930" t="s">
        <v>1071</v>
      </c>
      <c r="J573" s="943" t="s">
        <v>984</v>
      </c>
      <c r="K573" s="932" t="s">
        <v>894</v>
      </c>
      <c r="L573" s="931" t="s">
        <v>988</v>
      </c>
      <c r="M573" s="931"/>
      <c r="N573" s="931"/>
      <c r="O573" s="931"/>
      <c r="P573" s="931"/>
      <c r="Q573" s="926" t="str">
        <f t="shared" si="11"/>
        <v>13検査結果(防火シャッター）-1（1）-改善策の具体的内容等</v>
      </c>
      <c r="S573" s="947" t="s">
        <v>1643</v>
      </c>
    </row>
    <row r="574" spans="5:19" x14ac:dyDescent="0.4">
      <c r="E574" s="927">
        <f>'3_入力シート【検査結果表】防火シャッター'!$CN$17</f>
        <v>0</v>
      </c>
      <c r="G574" s="930">
        <v>13</v>
      </c>
      <c r="H574" s="931" t="s">
        <v>1061</v>
      </c>
      <c r="I574" s="930" t="s">
        <v>1071</v>
      </c>
      <c r="J574" s="943" t="s">
        <v>984</v>
      </c>
      <c r="K574" s="932" t="s">
        <v>894</v>
      </c>
      <c r="L574" s="931" t="s">
        <v>978</v>
      </c>
      <c r="M574" s="932" t="s">
        <v>894</v>
      </c>
      <c r="N574" s="931" t="s">
        <v>979</v>
      </c>
      <c r="O574" s="931"/>
      <c r="P574" s="931"/>
      <c r="Q574" s="926" t="str">
        <f t="shared" si="11"/>
        <v>13検査結果(防火シャッター）-1（1）-改善（予定）年月-年（令和）</v>
      </c>
      <c r="S574" s="947" t="s">
        <v>1644</v>
      </c>
    </row>
    <row r="575" spans="5:19" x14ac:dyDescent="0.4">
      <c r="E575" s="927">
        <f>'3_入力シート【検査結果表】防火シャッター'!$CQ$17</f>
        <v>0</v>
      </c>
      <c r="G575" s="930">
        <v>13</v>
      </c>
      <c r="H575" s="931" t="s">
        <v>1061</v>
      </c>
      <c r="I575" s="930" t="s">
        <v>1071</v>
      </c>
      <c r="J575" s="943" t="s">
        <v>984</v>
      </c>
      <c r="K575" s="932" t="s">
        <v>894</v>
      </c>
      <c r="L575" s="931" t="s">
        <v>978</v>
      </c>
      <c r="M575" s="932" t="s">
        <v>894</v>
      </c>
      <c r="N575" s="931" t="s">
        <v>899</v>
      </c>
      <c r="O575" s="931"/>
      <c r="P575" s="931"/>
      <c r="Q575" s="926" t="str">
        <f t="shared" si="11"/>
        <v>13検査結果(防火シャッター）-1（1）-改善（予定）年月-月</v>
      </c>
      <c r="S575" s="947" t="s">
        <v>1645</v>
      </c>
    </row>
    <row r="576" spans="5:19" x14ac:dyDescent="0.4">
      <c r="E576" s="927">
        <f>'3_入力シート【検査結果表】防火シャッター'!$CT$17</f>
        <v>0</v>
      </c>
      <c r="G576" s="930">
        <v>13</v>
      </c>
      <c r="H576" s="931" t="s">
        <v>1061</v>
      </c>
      <c r="I576" s="930" t="s">
        <v>1071</v>
      </c>
      <c r="J576" s="943" t="s">
        <v>984</v>
      </c>
      <c r="K576" s="932" t="s">
        <v>894</v>
      </c>
      <c r="L576" s="931" t="s">
        <v>978</v>
      </c>
      <c r="M576" s="932" t="s">
        <v>894</v>
      </c>
      <c r="N576" s="931" t="s">
        <v>987</v>
      </c>
      <c r="O576" s="931"/>
      <c r="P576" s="931"/>
      <c r="Q576" s="926" t="str">
        <f t="shared" si="11"/>
        <v>13検査結果(防火シャッター）-1（1）-改善（予定）年月-状況</v>
      </c>
      <c r="S576" s="947" t="s">
        <v>1646</v>
      </c>
    </row>
    <row r="577" spans="5:19" x14ac:dyDescent="0.4">
      <c r="E577" s="927">
        <f>'3_入力シート【検査結果表】防火シャッター'!$BA$18</f>
        <v>0</v>
      </c>
      <c r="G577" s="930">
        <v>13</v>
      </c>
      <c r="H577" s="931" t="s">
        <v>1061</v>
      </c>
      <c r="I577" s="930" t="s">
        <v>1071</v>
      </c>
      <c r="J577" s="943" t="s">
        <v>693</v>
      </c>
      <c r="K577" s="932" t="s">
        <v>894</v>
      </c>
      <c r="L577" s="931" t="s">
        <v>983</v>
      </c>
      <c r="M577" s="931"/>
      <c r="N577" s="931"/>
      <c r="O577" s="931"/>
      <c r="P577" s="931"/>
      <c r="Q577" s="926" t="str">
        <f t="shared" si="11"/>
        <v>13検査結果(防火シャッター）-1（2）-検査結果</v>
      </c>
      <c r="S577" s="947" t="s">
        <v>1647</v>
      </c>
    </row>
    <row r="578" spans="5:19" x14ac:dyDescent="0.4">
      <c r="E578" s="927">
        <f>'3_入力シート【検査結果表】防火シャッター'!$BM$18</f>
        <v>0</v>
      </c>
      <c r="G578" s="930">
        <v>13</v>
      </c>
      <c r="H578" s="931" t="s">
        <v>1061</v>
      </c>
      <c r="I578" s="930" t="s">
        <v>1071</v>
      </c>
      <c r="J578" s="943" t="s">
        <v>693</v>
      </c>
      <c r="K578" s="932" t="s">
        <v>894</v>
      </c>
      <c r="L578" s="931" t="s">
        <v>985</v>
      </c>
      <c r="M578" s="931"/>
      <c r="N578" s="931"/>
      <c r="O578" s="931"/>
      <c r="P578" s="931"/>
      <c r="Q578" s="926" t="str">
        <f t="shared" si="11"/>
        <v>13検査結果(防火シャッター）-1（2）-検査者番号</v>
      </c>
      <c r="S578" s="947" t="s">
        <v>1648</v>
      </c>
    </row>
    <row r="579" spans="5:19" x14ac:dyDescent="0.4">
      <c r="E579" s="927">
        <f>'3_入力シート【検査結果表】防火シャッター'!$BO$18</f>
        <v>0</v>
      </c>
      <c r="G579" s="930">
        <v>13</v>
      </c>
      <c r="H579" s="931" t="s">
        <v>1061</v>
      </c>
      <c r="I579" s="930" t="s">
        <v>1071</v>
      </c>
      <c r="J579" s="943" t="s">
        <v>693</v>
      </c>
      <c r="K579" s="932" t="s">
        <v>894</v>
      </c>
      <c r="L579" s="931" t="s">
        <v>986</v>
      </c>
      <c r="M579" s="931"/>
      <c r="N579" s="931"/>
      <c r="O579" s="931"/>
      <c r="P579" s="931"/>
      <c r="Q579" s="926" t="str">
        <f t="shared" si="11"/>
        <v>13検査結果(防火シャッター）-1（2）-指摘の具体的内容等</v>
      </c>
      <c r="S579" s="947" t="s">
        <v>1649</v>
      </c>
    </row>
    <row r="580" spans="5:19" x14ac:dyDescent="0.4">
      <c r="E580" s="927">
        <f>'3_入力シート【検査結果表】防火シャッター'!$BY$18</f>
        <v>0</v>
      </c>
      <c r="G580" s="930">
        <v>13</v>
      </c>
      <c r="H580" s="931" t="s">
        <v>1061</v>
      </c>
      <c r="I580" s="930" t="s">
        <v>1071</v>
      </c>
      <c r="J580" s="943" t="s">
        <v>693</v>
      </c>
      <c r="K580" s="932" t="s">
        <v>894</v>
      </c>
      <c r="L580" s="931" t="s">
        <v>988</v>
      </c>
      <c r="M580" s="931"/>
      <c r="N580" s="931"/>
      <c r="O580" s="931"/>
      <c r="P580" s="931"/>
      <c r="Q580" s="926" t="str">
        <f t="shared" si="11"/>
        <v>13検査結果(防火シャッター）-1（2）-改善策の具体的内容等</v>
      </c>
      <c r="S580" s="947" t="s">
        <v>1650</v>
      </c>
    </row>
    <row r="581" spans="5:19" x14ac:dyDescent="0.4">
      <c r="E581" s="927">
        <f>'3_入力シート【検査結果表】防火シャッター'!$CN$18</f>
        <v>0</v>
      </c>
      <c r="G581" s="930">
        <v>13</v>
      </c>
      <c r="H581" s="931" t="s">
        <v>1061</v>
      </c>
      <c r="I581" s="930" t="s">
        <v>1071</v>
      </c>
      <c r="J581" s="943" t="s">
        <v>693</v>
      </c>
      <c r="K581" s="932" t="s">
        <v>894</v>
      </c>
      <c r="L581" s="931" t="s">
        <v>978</v>
      </c>
      <c r="M581" s="932" t="s">
        <v>894</v>
      </c>
      <c r="N581" s="931" t="s">
        <v>979</v>
      </c>
      <c r="O581" s="931"/>
      <c r="P581" s="931"/>
      <c r="Q581" s="926" t="str">
        <f t="shared" si="11"/>
        <v>13検査結果(防火シャッター）-1（2）-改善（予定）年月-年（令和）</v>
      </c>
      <c r="S581" s="947" t="s">
        <v>1651</v>
      </c>
    </row>
    <row r="582" spans="5:19" x14ac:dyDescent="0.4">
      <c r="E582" s="927">
        <f>'3_入力シート【検査結果表】防火シャッター'!$CQ$18</f>
        <v>0</v>
      </c>
      <c r="G582" s="930">
        <v>13</v>
      </c>
      <c r="H582" s="931" t="s">
        <v>1061</v>
      </c>
      <c r="I582" s="930" t="s">
        <v>1071</v>
      </c>
      <c r="J582" s="943" t="s">
        <v>693</v>
      </c>
      <c r="K582" s="932" t="s">
        <v>894</v>
      </c>
      <c r="L582" s="931" t="s">
        <v>978</v>
      </c>
      <c r="M582" s="932" t="s">
        <v>894</v>
      </c>
      <c r="N582" s="931" t="s">
        <v>899</v>
      </c>
      <c r="O582" s="931"/>
      <c r="P582" s="931"/>
      <c r="Q582" s="926" t="str">
        <f t="shared" si="11"/>
        <v>13検査結果(防火シャッター）-1（2）-改善（予定）年月-月</v>
      </c>
      <c r="S582" s="947" t="s">
        <v>1652</v>
      </c>
    </row>
    <row r="583" spans="5:19" x14ac:dyDescent="0.4">
      <c r="E583" s="927">
        <f>'3_入力シート【検査結果表】防火シャッター'!$CT$18</f>
        <v>0</v>
      </c>
      <c r="G583" s="930">
        <v>13</v>
      </c>
      <c r="H583" s="931" t="s">
        <v>1061</v>
      </c>
      <c r="I583" s="930" t="s">
        <v>1071</v>
      </c>
      <c r="J583" s="943" t="s">
        <v>693</v>
      </c>
      <c r="K583" s="932" t="s">
        <v>894</v>
      </c>
      <c r="L583" s="931" t="s">
        <v>978</v>
      </c>
      <c r="M583" s="932" t="s">
        <v>894</v>
      </c>
      <c r="N583" s="931" t="s">
        <v>987</v>
      </c>
      <c r="O583" s="931"/>
      <c r="P583" s="931"/>
      <c r="Q583" s="926" t="str">
        <f t="shared" si="11"/>
        <v>13検査結果(防火シャッター）-1（2）-改善（予定）年月-状況</v>
      </c>
      <c r="S583" s="947" t="s">
        <v>1653</v>
      </c>
    </row>
    <row r="584" spans="5:19" x14ac:dyDescent="0.4">
      <c r="E584" s="927">
        <f>'3_入力シート【検査結果表】防火シャッター'!$BA$19</f>
        <v>0</v>
      </c>
      <c r="G584" s="930">
        <v>13</v>
      </c>
      <c r="H584" s="931" t="s">
        <v>1061</v>
      </c>
      <c r="I584" s="930" t="s">
        <v>1071</v>
      </c>
      <c r="J584" s="943" t="s">
        <v>694</v>
      </c>
      <c r="K584" s="932" t="s">
        <v>894</v>
      </c>
      <c r="L584" s="931" t="s">
        <v>983</v>
      </c>
      <c r="M584" s="931"/>
      <c r="N584" s="931"/>
      <c r="O584" s="931"/>
      <c r="P584" s="931"/>
      <c r="Q584" s="926" t="str">
        <f t="shared" si="11"/>
        <v>13検査結果(防火シャッター）-1（3）-検査結果</v>
      </c>
      <c r="S584" s="947" t="s">
        <v>1654</v>
      </c>
    </row>
    <row r="585" spans="5:19" x14ac:dyDescent="0.4">
      <c r="E585" s="927">
        <f>'3_入力シート【検査結果表】防火シャッター'!$BM$19</f>
        <v>0</v>
      </c>
      <c r="G585" s="930">
        <v>13</v>
      </c>
      <c r="H585" s="931" t="s">
        <v>1061</v>
      </c>
      <c r="I585" s="930" t="s">
        <v>1071</v>
      </c>
      <c r="J585" s="943" t="s">
        <v>694</v>
      </c>
      <c r="K585" s="932" t="s">
        <v>894</v>
      </c>
      <c r="L585" s="931" t="s">
        <v>985</v>
      </c>
      <c r="M585" s="931"/>
      <c r="N585" s="931"/>
      <c r="O585" s="931"/>
      <c r="P585" s="931"/>
      <c r="Q585" s="926" t="str">
        <f t="shared" si="11"/>
        <v>13検査結果(防火シャッター）-1（3）-検査者番号</v>
      </c>
      <c r="S585" s="947" t="s">
        <v>1655</v>
      </c>
    </row>
    <row r="586" spans="5:19" x14ac:dyDescent="0.4">
      <c r="E586" s="927">
        <f>'3_入力シート【検査結果表】防火シャッター'!$BO$19</f>
        <v>0</v>
      </c>
      <c r="G586" s="930">
        <v>13</v>
      </c>
      <c r="H586" s="931" t="s">
        <v>1061</v>
      </c>
      <c r="I586" s="930" t="s">
        <v>1071</v>
      </c>
      <c r="J586" s="943" t="s">
        <v>694</v>
      </c>
      <c r="K586" s="932" t="s">
        <v>894</v>
      </c>
      <c r="L586" s="931" t="s">
        <v>986</v>
      </c>
      <c r="M586" s="931"/>
      <c r="N586" s="931"/>
      <c r="O586" s="931"/>
      <c r="P586" s="931"/>
      <c r="Q586" s="926" t="str">
        <f t="shared" si="11"/>
        <v>13検査結果(防火シャッター）-1（3）-指摘の具体的内容等</v>
      </c>
      <c r="S586" s="947" t="s">
        <v>1656</v>
      </c>
    </row>
    <row r="587" spans="5:19" x14ac:dyDescent="0.4">
      <c r="E587" s="927">
        <f>'3_入力シート【検査結果表】防火シャッター'!$BY$19</f>
        <v>0</v>
      </c>
      <c r="G587" s="930">
        <v>13</v>
      </c>
      <c r="H587" s="931" t="s">
        <v>1061</v>
      </c>
      <c r="I587" s="930" t="s">
        <v>1071</v>
      </c>
      <c r="J587" s="943" t="s">
        <v>694</v>
      </c>
      <c r="K587" s="932" t="s">
        <v>894</v>
      </c>
      <c r="L587" s="931" t="s">
        <v>988</v>
      </c>
      <c r="M587" s="931"/>
      <c r="N587" s="931"/>
      <c r="O587" s="931"/>
      <c r="P587" s="931"/>
      <c r="Q587" s="926" t="str">
        <f t="shared" si="11"/>
        <v>13検査結果(防火シャッター）-1（3）-改善策の具体的内容等</v>
      </c>
      <c r="S587" s="947" t="s">
        <v>1657</v>
      </c>
    </row>
    <row r="588" spans="5:19" x14ac:dyDescent="0.4">
      <c r="E588" s="927">
        <f>'3_入力シート【検査結果表】防火シャッター'!$CN$19</f>
        <v>0</v>
      </c>
      <c r="G588" s="930">
        <v>13</v>
      </c>
      <c r="H588" s="931" t="s">
        <v>1061</v>
      </c>
      <c r="I588" s="930" t="s">
        <v>1071</v>
      </c>
      <c r="J588" s="943" t="s">
        <v>694</v>
      </c>
      <c r="K588" s="932" t="s">
        <v>894</v>
      </c>
      <c r="L588" s="931" t="s">
        <v>978</v>
      </c>
      <c r="M588" s="932" t="s">
        <v>894</v>
      </c>
      <c r="N588" s="931" t="s">
        <v>979</v>
      </c>
      <c r="O588" s="931"/>
      <c r="P588" s="931"/>
      <c r="Q588" s="926" t="str">
        <f t="shared" si="11"/>
        <v>13検査結果(防火シャッター）-1（3）-改善（予定）年月-年（令和）</v>
      </c>
      <c r="S588" s="947" t="s">
        <v>1658</v>
      </c>
    </row>
    <row r="589" spans="5:19" x14ac:dyDescent="0.4">
      <c r="E589" s="927">
        <f>'3_入力シート【検査結果表】防火シャッター'!$CQ$19</f>
        <v>0</v>
      </c>
      <c r="G589" s="930">
        <v>13</v>
      </c>
      <c r="H589" s="931" t="s">
        <v>1061</v>
      </c>
      <c r="I589" s="930" t="s">
        <v>1071</v>
      </c>
      <c r="J589" s="943" t="s">
        <v>694</v>
      </c>
      <c r="K589" s="932" t="s">
        <v>894</v>
      </c>
      <c r="L589" s="931" t="s">
        <v>978</v>
      </c>
      <c r="M589" s="932" t="s">
        <v>894</v>
      </c>
      <c r="N589" s="931" t="s">
        <v>899</v>
      </c>
      <c r="O589" s="931"/>
      <c r="P589" s="931"/>
      <c r="Q589" s="926" t="str">
        <f t="shared" si="11"/>
        <v>13検査結果(防火シャッター）-1（3）-改善（予定）年月-月</v>
      </c>
      <c r="S589" s="947" t="s">
        <v>1659</v>
      </c>
    </row>
    <row r="590" spans="5:19" x14ac:dyDescent="0.4">
      <c r="E590" s="927">
        <f>'3_入力シート【検査結果表】防火シャッター'!$CT$19</f>
        <v>0</v>
      </c>
      <c r="G590" s="930">
        <v>13</v>
      </c>
      <c r="H590" s="931" t="s">
        <v>1061</v>
      </c>
      <c r="I590" s="930" t="s">
        <v>1071</v>
      </c>
      <c r="J590" s="943" t="s">
        <v>694</v>
      </c>
      <c r="K590" s="932" t="s">
        <v>894</v>
      </c>
      <c r="L590" s="931" t="s">
        <v>978</v>
      </c>
      <c r="M590" s="932" t="s">
        <v>894</v>
      </c>
      <c r="N590" s="931" t="s">
        <v>987</v>
      </c>
      <c r="O590" s="931"/>
      <c r="P590" s="931"/>
      <c r="Q590" s="926" t="str">
        <f t="shared" si="11"/>
        <v>13検査結果(防火シャッター）-1（3）-改善（予定）年月-状況</v>
      </c>
      <c r="S590" s="947" t="s">
        <v>1660</v>
      </c>
    </row>
    <row r="591" spans="5:19" x14ac:dyDescent="0.4">
      <c r="E591" s="927">
        <f>'3_入力シート【検査結果表】防火シャッター'!$BA$20</f>
        <v>0</v>
      </c>
      <c r="G591" s="930">
        <v>13</v>
      </c>
      <c r="H591" s="931" t="s">
        <v>1061</v>
      </c>
      <c r="I591" s="930" t="s">
        <v>1071</v>
      </c>
      <c r="J591" s="943" t="s">
        <v>695</v>
      </c>
      <c r="K591" s="932" t="s">
        <v>894</v>
      </c>
      <c r="L591" s="931" t="s">
        <v>983</v>
      </c>
      <c r="M591" s="931"/>
      <c r="N591" s="931"/>
      <c r="O591" s="931"/>
      <c r="P591" s="931"/>
      <c r="Q591" s="926" t="str">
        <f t="shared" si="11"/>
        <v>13検査結果(防火シャッター）-1（4）-検査結果</v>
      </c>
      <c r="S591" s="947" t="s">
        <v>1661</v>
      </c>
    </row>
    <row r="592" spans="5:19" x14ac:dyDescent="0.4">
      <c r="E592" s="927">
        <f>'3_入力シート【検査結果表】防火シャッター'!$BM$20</f>
        <v>0</v>
      </c>
      <c r="G592" s="930">
        <v>13</v>
      </c>
      <c r="H592" s="931" t="s">
        <v>1061</v>
      </c>
      <c r="I592" s="930" t="s">
        <v>1071</v>
      </c>
      <c r="J592" s="943" t="s">
        <v>695</v>
      </c>
      <c r="K592" s="932" t="s">
        <v>894</v>
      </c>
      <c r="L592" s="931" t="s">
        <v>985</v>
      </c>
      <c r="M592" s="931"/>
      <c r="N592" s="931"/>
      <c r="O592" s="931"/>
      <c r="P592" s="931"/>
      <c r="Q592" s="926" t="str">
        <f t="shared" si="11"/>
        <v>13検査結果(防火シャッター）-1（4）-検査者番号</v>
      </c>
      <c r="S592" s="947" t="s">
        <v>1662</v>
      </c>
    </row>
    <row r="593" spans="5:19" x14ac:dyDescent="0.4">
      <c r="E593" s="927">
        <f>'3_入力シート【検査結果表】防火シャッター'!$BO$20</f>
        <v>0</v>
      </c>
      <c r="G593" s="930">
        <v>13</v>
      </c>
      <c r="H593" s="931" t="s">
        <v>1061</v>
      </c>
      <c r="I593" s="930" t="s">
        <v>1071</v>
      </c>
      <c r="J593" s="943" t="s">
        <v>695</v>
      </c>
      <c r="K593" s="932" t="s">
        <v>894</v>
      </c>
      <c r="L593" s="931" t="s">
        <v>986</v>
      </c>
      <c r="M593" s="931"/>
      <c r="N593" s="931"/>
      <c r="O593" s="931"/>
      <c r="P593" s="931"/>
      <c r="Q593" s="926" t="str">
        <f t="shared" si="11"/>
        <v>13検査結果(防火シャッター）-1（4）-指摘の具体的内容等</v>
      </c>
      <c r="S593" s="947" t="s">
        <v>1663</v>
      </c>
    </row>
    <row r="594" spans="5:19" x14ac:dyDescent="0.4">
      <c r="E594" s="927">
        <f>'3_入力シート【検査結果表】防火シャッター'!$BY$20</f>
        <v>0</v>
      </c>
      <c r="G594" s="930">
        <v>13</v>
      </c>
      <c r="H594" s="931" t="s">
        <v>1061</v>
      </c>
      <c r="I594" s="930" t="s">
        <v>1071</v>
      </c>
      <c r="J594" s="943" t="s">
        <v>695</v>
      </c>
      <c r="K594" s="932" t="s">
        <v>894</v>
      </c>
      <c r="L594" s="931" t="s">
        <v>988</v>
      </c>
      <c r="M594" s="931"/>
      <c r="N594" s="931"/>
      <c r="O594" s="931"/>
      <c r="P594" s="931"/>
      <c r="Q594" s="926" t="str">
        <f t="shared" si="11"/>
        <v>13検査結果(防火シャッター）-1（4）-改善策の具体的内容等</v>
      </c>
      <c r="S594" s="947" t="s">
        <v>1664</v>
      </c>
    </row>
    <row r="595" spans="5:19" x14ac:dyDescent="0.4">
      <c r="E595" s="927">
        <f>'3_入力シート【検査結果表】防火シャッター'!$CN$20</f>
        <v>0</v>
      </c>
      <c r="G595" s="930">
        <v>13</v>
      </c>
      <c r="H595" s="931" t="s">
        <v>1061</v>
      </c>
      <c r="I595" s="930" t="s">
        <v>1071</v>
      </c>
      <c r="J595" s="943" t="s">
        <v>695</v>
      </c>
      <c r="K595" s="932" t="s">
        <v>894</v>
      </c>
      <c r="L595" s="931" t="s">
        <v>978</v>
      </c>
      <c r="M595" s="932" t="s">
        <v>894</v>
      </c>
      <c r="N595" s="931" t="s">
        <v>979</v>
      </c>
      <c r="O595" s="931"/>
      <c r="P595" s="931"/>
      <c r="Q595" s="926" t="str">
        <f t="shared" si="11"/>
        <v>13検査結果(防火シャッター）-1（4）-改善（予定）年月-年（令和）</v>
      </c>
      <c r="S595" s="947" t="s">
        <v>1665</v>
      </c>
    </row>
    <row r="596" spans="5:19" x14ac:dyDescent="0.4">
      <c r="E596" s="927">
        <f>'3_入力シート【検査結果表】防火シャッター'!$CQ$20</f>
        <v>0</v>
      </c>
      <c r="G596" s="930">
        <v>13</v>
      </c>
      <c r="H596" s="931" t="s">
        <v>1061</v>
      </c>
      <c r="I596" s="930" t="s">
        <v>1071</v>
      </c>
      <c r="J596" s="943" t="s">
        <v>695</v>
      </c>
      <c r="K596" s="932" t="s">
        <v>894</v>
      </c>
      <c r="L596" s="931" t="s">
        <v>978</v>
      </c>
      <c r="M596" s="932" t="s">
        <v>894</v>
      </c>
      <c r="N596" s="931" t="s">
        <v>899</v>
      </c>
      <c r="O596" s="931"/>
      <c r="P596" s="931"/>
      <c r="Q596" s="926" t="str">
        <f t="shared" si="11"/>
        <v>13検査結果(防火シャッター）-1（4）-改善（予定）年月-月</v>
      </c>
      <c r="S596" s="947" t="s">
        <v>1666</v>
      </c>
    </row>
    <row r="597" spans="5:19" x14ac:dyDescent="0.4">
      <c r="E597" s="927">
        <f>'3_入力シート【検査結果表】防火シャッター'!$CT$20</f>
        <v>0</v>
      </c>
      <c r="G597" s="930">
        <v>13</v>
      </c>
      <c r="H597" s="931" t="s">
        <v>1061</v>
      </c>
      <c r="I597" s="930" t="s">
        <v>1071</v>
      </c>
      <c r="J597" s="943" t="s">
        <v>695</v>
      </c>
      <c r="K597" s="932" t="s">
        <v>894</v>
      </c>
      <c r="L597" s="931" t="s">
        <v>978</v>
      </c>
      <c r="M597" s="932" t="s">
        <v>894</v>
      </c>
      <c r="N597" s="931" t="s">
        <v>987</v>
      </c>
      <c r="O597" s="931"/>
      <c r="P597" s="931"/>
      <c r="Q597" s="926" t="str">
        <f t="shared" si="11"/>
        <v>13検査結果(防火シャッター）-1（4）-改善（予定）年月-状況</v>
      </c>
      <c r="S597" s="947" t="s">
        <v>1667</v>
      </c>
    </row>
    <row r="598" spans="5:19" x14ac:dyDescent="0.4">
      <c r="E598" s="927">
        <f>'3_入力シート【検査結果表】防火シャッター'!$BA$21</f>
        <v>0</v>
      </c>
      <c r="G598" s="930">
        <v>13</v>
      </c>
      <c r="H598" s="931" t="s">
        <v>1061</v>
      </c>
      <c r="I598" s="930" t="s">
        <v>1071</v>
      </c>
      <c r="J598" s="943" t="s">
        <v>696</v>
      </c>
      <c r="K598" s="932" t="s">
        <v>894</v>
      </c>
      <c r="L598" s="931" t="s">
        <v>983</v>
      </c>
      <c r="M598" s="931"/>
      <c r="N598" s="931"/>
      <c r="O598" s="931"/>
      <c r="P598" s="931"/>
      <c r="Q598" s="926" t="str">
        <f t="shared" si="11"/>
        <v>13検査結果(防火シャッター）-1（5）-検査結果</v>
      </c>
      <c r="S598" s="947" t="s">
        <v>1668</v>
      </c>
    </row>
    <row r="599" spans="5:19" x14ac:dyDescent="0.4">
      <c r="E599" s="927">
        <f>'3_入力シート【検査結果表】防火シャッター'!$BM$21</f>
        <v>0</v>
      </c>
      <c r="G599" s="930">
        <v>13</v>
      </c>
      <c r="H599" s="931" t="s">
        <v>1061</v>
      </c>
      <c r="I599" s="930" t="s">
        <v>1071</v>
      </c>
      <c r="J599" s="943" t="s">
        <v>696</v>
      </c>
      <c r="K599" s="932" t="s">
        <v>894</v>
      </c>
      <c r="L599" s="931" t="s">
        <v>985</v>
      </c>
      <c r="M599" s="931"/>
      <c r="N599" s="931"/>
      <c r="O599" s="931"/>
      <c r="P599" s="931"/>
      <c r="Q599" s="926" t="str">
        <f t="shared" si="11"/>
        <v>13検査結果(防火シャッター）-1（5）-検査者番号</v>
      </c>
      <c r="S599" s="947" t="s">
        <v>1669</v>
      </c>
    </row>
    <row r="600" spans="5:19" x14ac:dyDescent="0.4">
      <c r="E600" s="927">
        <f>'3_入力シート【検査結果表】防火シャッター'!$BO$21</f>
        <v>0</v>
      </c>
      <c r="G600" s="930">
        <v>13</v>
      </c>
      <c r="H600" s="931" t="s">
        <v>1061</v>
      </c>
      <c r="I600" s="930" t="s">
        <v>1071</v>
      </c>
      <c r="J600" s="943" t="s">
        <v>696</v>
      </c>
      <c r="K600" s="932" t="s">
        <v>894</v>
      </c>
      <c r="L600" s="931" t="s">
        <v>986</v>
      </c>
      <c r="M600" s="931"/>
      <c r="N600" s="931"/>
      <c r="O600" s="931"/>
      <c r="P600" s="931"/>
      <c r="Q600" s="926" t="str">
        <f t="shared" si="11"/>
        <v>13検査結果(防火シャッター）-1（5）-指摘の具体的内容等</v>
      </c>
      <c r="S600" s="947" t="s">
        <v>1670</v>
      </c>
    </row>
    <row r="601" spans="5:19" x14ac:dyDescent="0.4">
      <c r="E601" s="927">
        <f>'3_入力シート【検査結果表】防火シャッター'!$BY$21</f>
        <v>0</v>
      </c>
      <c r="G601" s="930">
        <v>13</v>
      </c>
      <c r="H601" s="931" t="s">
        <v>1061</v>
      </c>
      <c r="I601" s="930" t="s">
        <v>1071</v>
      </c>
      <c r="J601" s="943" t="s">
        <v>696</v>
      </c>
      <c r="K601" s="932" t="s">
        <v>894</v>
      </c>
      <c r="L601" s="931" t="s">
        <v>988</v>
      </c>
      <c r="M601" s="931"/>
      <c r="N601" s="931"/>
      <c r="O601" s="931"/>
      <c r="P601" s="931"/>
      <c r="Q601" s="926" t="str">
        <f t="shared" si="11"/>
        <v>13検査結果(防火シャッター）-1（5）-改善策の具体的内容等</v>
      </c>
      <c r="S601" s="947" t="s">
        <v>1671</v>
      </c>
    </row>
    <row r="602" spans="5:19" x14ac:dyDescent="0.4">
      <c r="E602" s="927">
        <f>'3_入力シート【検査結果表】防火シャッター'!$CN$21</f>
        <v>0</v>
      </c>
      <c r="G602" s="930">
        <v>13</v>
      </c>
      <c r="H602" s="931" t="s">
        <v>1061</v>
      </c>
      <c r="I602" s="930" t="s">
        <v>1071</v>
      </c>
      <c r="J602" s="943" t="s">
        <v>696</v>
      </c>
      <c r="K602" s="932" t="s">
        <v>894</v>
      </c>
      <c r="L602" s="931" t="s">
        <v>978</v>
      </c>
      <c r="M602" s="932" t="s">
        <v>894</v>
      </c>
      <c r="N602" s="931" t="s">
        <v>979</v>
      </c>
      <c r="O602" s="931"/>
      <c r="P602" s="931"/>
      <c r="Q602" s="926" t="str">
        <f t="shared" si="11"/>
        <v>13検査結果(防火シャッター）-1（5）-改善（予定）年月-年（令和）</v>
      </c>
      <c r="S602" s="947" t="s">
        <v>1672</v>
      </c>
    </row>
    <row r="603" spans="5:19" x14ac:dyDescent="0.4">
      <c r="E603" s="927">
        <f>'3_入力シート【検査結果表】防火シャッター'!$CQ$21</f>
        <v>0</v>
      </c>
      <c r="G603" s="930">
        <v>13</v>
      </c>
      <c r="H603" s="931" t="s">
        <v>1061</v>
      </c>
      <c r="I603" s="930" t="s">
        <v>1071</v>
      </c>
      <c r="J603" s="943" t="s">
        <v>696</v>
      </c>
      <c r="K603" s="932" t="s">
        <v>894</v>
      </c>
      <c r="L603" s="931" t="s">
        <v>978</v>
      </c>
      <c r="M603" s="932" t="s">
        <v>894</v>
      </c>
      <c r="N603" s="931" t="s">
        <v>899</v>
      </c>
      <c r="O603" s="931"/>
      <c r="P603" s="931"/>
      <c r="Q603" s="926" t="str">
        <f t="shared" ref="Q603:Q666" si="12">CONCATENATE(G603,H603,I603,J603,K603,L603,M603,N603,O603,P603)</f>
        <v>13検査結果(防火シャッター）-1（5）-改善（予定）年月-月</v>
      </c>
      <c r="S603" s="947" t="s">
        <v>1673</v>
      </c>
    </row>
    <row r="604" spans="5:19" x14ac:dyDescent="0.4">
      <c r="E604" s="927">
        <f>'3_入力シート【検査結果表】防火シャッター'!$CT$21</f>
        <v>0</v>
      </c>
      <c r="G604" s="930">
        <v>13</v>
      </c>
      <c r="H604" s="931" t="s">
        <v>1061</v>
      </c>
      <c r="I604" s="930" t="s">
        <v>1071</v>
      </c>
      <c r="J604" s="943" t="s">
        <v>696</v>
      </c>
      <c r="K604" s="932" t="s">
        <v>894</v>
      </c>
      <c r="L604" s="931" t="s">
        <v>978</v>
      </c>
      <c r="M604" s="932" t="s">
        <v>894</v>
      </c>
      <c r="N604" s="931" t="s">
        <v>987</v>
      </c>
      <c r="O604" s="931"/>
      <c r="P604" s="931"/>
      <c r="Q604" s="926" t="str">
        <f t="shared" si="12"/>
        <v>13検査結果(防火シャッター）-1（5）-改善（予定）年月-状況</v>
      </c>
      <c r="S604" s="947" t="s">
        <v>1674</v>
      </c>
    </row>
    <row r="605" spans="5:19" x14ac:dyDescent="0.4">
      <c r="E605" s="927">
        <f>'3_入力シート【検査結果表】防火シャッター'!$BA$22</f>
        <v>0</v>
      </c>
      <c r="G605" s="930">
        <v>13</v>
      </c>
      <c r="H605" s="931" t="s">
        <v>1061</v>
      </c>
      <c r="I605" s="930" t="s">
        <v>1071</v>
      </c>
      <c r="J605" s="943" t="s">
        <v>697</v>
      </c>
      <c r="K605" s="932" t="s">
        <v>894</v>
      </c>
      <c r="L605" s="931" t="s">
        <v>983</v>
      </c>
      <c r="M605" s="931"/>
      <c r="N605" s="931"/>
      <c r="O605" s="931"/>
      <c r="P605" s="931"/>
      <c r="Q605" s="926" t="str">
        <f t="shared" si="12"/>
        <v>13検査結果(防火シャッター）-1（6）-検査結果</v>
      </c>
      <c r="S605" s="947" t="s">
        <v>1675</v>
      </c>
    </row>
    <row r="606" spans="5:19" x14ac:dyDescent="0.4">
      <c r="E606" s="927">
        <f>'3_入力シート【検査結果表】防火シャッター'!$BM$22</f>
        <v>0</v>
      </c>
      <c r="G606" s="930">
        <v>13</v>
      </c>
      <c r="H606" s="931" t="s">
        <v>1061</v>
      </c>
      <c r="I606" s="930" t="s">
        <v>1071</v>
      </c>
      <c r="J606" s="943" t="s">
        <v>697</v>
      </c>
      <c r="K606" s="932" t="s">
        <v>894</v>
      </c>
      <c r="L606" s="931" t="s">
        <v>985</v>
      </c>
      <c r="M606" s="931"/>
      <c r="N606" s="931"/>
      <c r="O606" s="931"/>
      <c r="P606" s="931"/>
      <c r="Q606" s="926" t="str">
        <f t="shared" si="12"/>
        <v>13検査結果(防火シャッター）-1（6）-検査者番号</v>
      </c>
      <c r="S606" s="947" t="s">
        <v>1676</v>
      </c>
    </row>
    <row r="607" spans="5:19" x14ac:dyDescent="0.4">
      <c r="E607" s="927">
        <f>'3_入力シート【検査結果表】防火シャッター'!$BO$22</f>
        <v>0</v>
      </c>
      <c r="G607" s="930">
        <v>13</v>
      </c>
      <c r="H607" s="931" t="s">
        <v>1061</v>
      </c>
      <c r="I607" s="930" t="s">
        <v>1071</v>
      </c>
      <c r="J607" s="943" t="s">
        <v>697</v>
      </c>
      <c r="K607" s="932" t="s">
        <v>894</v>
      </c>
      <c r="L607" s="931" t="s">
        <v>986</v>
      </c>
      <c r="M607" s="931"/>
      <c r="N607" s="931"/>
      <c r="O607" s="931"/>
      <c r="P607" s="931"/>
      <c r="Q607" s="926" t="str">
        <f t="shared" si="12"/>
        <v>13検査結果(防火シャッター）-1（6）-指摘の具体的内容等</v>
      </c>
      <c r="S607" s="947" t="s">
        <v>1677</v>
      </c>
    </row>
    <row r="608" spans="5:19" x14ac:dyDescent="0.4">
      <c r="E608" s="927">
        <f>'3_入力シート【検査結果表】防火シャッター'!$BY$22</f>
        <v>0</v>
      </c>
      <c r="G608" s="930">
        <v>13</v>
      </c>
      <c r="H608" s="931" t="s">
        <v>1061</v>
      </c>
      <c r="I608" s="930" t="s">
        <v>1071</v>
      </c>
      <c r="J608" s="943" t="s">
        <v>697</v>
      </c>
      <c r="K608" s="932" t="s">
        <v>894</v>
      </c>
      <c r="L608" s="931" t="s">
        <v>988</v>
      </c>
      <c r="M608" s="931"/>
      <c r="N608" s="931"/>
      <c r="O608" s="931"/>
      <c r="P608" s="931"/>
      <c r="Q608" s="926" t="str">
        <f t="shared" si="12"/>
        <v>13検査結果(防火シャッター）-1（6）-改善策の具体的内容等</v>
      </c>
      <c r="S608" s="947" t="s">
        <v>1678</v>
      </c>
    </row>
    <row r="609" spans="5:19" x14ac:dyDescent="0.4">
      <c r="E609" s="927">
        <f>'3_入力シート【検査結果表】防火シャッター'!$CN$22</f>
        <v>0</v>
      </c>
      <c r="G609" s="930">
        <v>13</v>
      </c>
      <c r="H609" s="931" t="s">
        <v>1061</v>
      </c>
      <c r="I609" s="930" t="s">
        <v>1071</v>
      </c>
      <c r="J609" s="943" t="s">
        <v>697</v>
      </c>
      <c r="K609" s="932" t="s">
        <v>894</v>
      </c>
      <c r="L609" s="931" t="s">
        <v>978</v>
      </c>
      <c r="M609" s="932" t="s">
        <v>894</v>
      </c>
      <c r="N609" s="931" t="s">
        <v>979</v>
      </c>
      <c r="O609" s="931"/>
      <c r="P609" s="931"/>
      <c r="Q609" s="926" t="str">
        <f t="shared" si="12"/>
        <v>13検査結果(防火シャッター）-1（6）-改善（予定）年月-年（令和）</v>
      </c>
      <c r="S609" s="947" t="s">
        <v>1679</v>
      </c>
    </row>
    <row r="610" spans="5:19" x14ac:dyDescent="0.4">
      <c r="E610" s="927">
        <f>'3_入力シート【検査結果表】防火シャッター'!$CQ$22</f>
        <v>0</v>
      </c>
      <c r="G610" s="930">
        <v>13</v>
      </c>
      <c r="H610" s="931" t="s">
        <v>1061</v>
      </c>
      <c r="I610" s="930" t="s">
        <v>1071</v>
      </c>
      <c r="J610" s="943" t="s">
        <v>697</v>
      </c>
      <c r="K610" s="932" t="s">
        <v>894</v>
      </c>
      <c r="L610" s="931" t="s">
        <v>978</v>
      </c>
      <c r="M610" s="932" t="s">
        <v>894</v>
      </c>
      <c r="N610" s="931" t="s">
        <v>899</v>
      </c>
      <c r="O610" s="931"/>
      <c r="P610" s="931"/>
      <c r="Q610" s="926" t="str">
        <f t="shared" si="12"/>
        <v>13検査結果(防火シャッター）-1（6）-改善（予定）年月-月</v>
      </c>
      <c r="S610" s="947" t="s">
        <v>1680</v>
      </c>
    </row>
    <row r="611" spans="5:19" x14ac:dyDescent="0.4">
      <c r="E611" s="927">
        <f>'3_入力シート【検査結果表】防火シャッター'!$CT$22</f>
        <v>0</v>
      </c>
      <c r="G611" s="930">
        <v>13</v>
      </c>
      <c r="H611" s="931" t="s">
        <v>1061</v>
      </c>
      <c r="I611" s="930" t="s">
        <v>1071</v>
      </c>
      <c r="J611" s="943" t="s">
        <v>697</v>
      </c>
      <c r="K611" s="932" t="s">
        <v>894</v>
      </c>
      <c r="L611" s="931" t="s">
        <v>978</v>
      </c>
      <c r="M611" s="932" t="s">
        <v>894</v>
      </c>
      <c r="N611" s="931" t="s">
        <v>987</v>
      </c>
      <c r="O611" s="931"/>
      <c r="P611" s="931"/>
      <c r="Q611" s="926" t="str">
        <f t="shared" si="12"/>
        <v>13検査結果(防火シャッター）-1（6）-改善（予定）年月-状況</v>
      </c>
      <c r="S611" s="947" t="s">
        <v>1681</v>
      </c>
    </row>
    <row r="612" spans="5:19" x14ac:dyDescent="0.4">
      <c r="E612" s="927">
        <f>'3_入力シート【検査結果表】防火シャッター'!$BA$23</f>
        <v>0</v>
      </c>
      <c r="G612" s="930">
        <v>13</v>
      </c>
      <c r="H612" s="931" t="s">
        <v>1061</v>
      </c>
      <c r="I612" s="930" t="s">
        <v>1071</v>
      </c>
      <c r="J612" s="943" t="s">
        <v>698</v>
      </c>
      <c r="K612" s="932" t="s">
        <v>894</v>
      </c>
      <c r="L612" s="931" t="s">
        <v>983</v>
      </c>
      <c r="M612" s="931"/>
      <c r="N612" s="931"/>
      <c r="O612" s="931"/>
      <c r="P612" s="931"/>
      <c r="Q612" s="926" t="str">
        <f t="shared" si="12"/>
        <v>13検査結果(防火シャッター）-1（7）-検査結果</v>
      </c>
      <c r="S612" s="947" t="s">
        <v>1682</v>
      </c>
    </row>
    <row r="613" spans="5:19" x14ac:dyDescent="0.4">
      <c r="E613" s="927">
        <f>'3_入力シート【検査結果表】防火シャッター'!$BM$23</f>
        <v>0</v>
      </c>
      <c r="G613" s="930">
        <v>13</v>
      </c>
      <c r="H613" s="931" t="s">
        <v>1061</v>
      </c>
      <c r="I613" s="930" t="s">
        <v>1071</v>
      </c>
      <c r="J613" s="943" t="s">
        <v>698</v>
      </c>
      <c r="K613" s="932" t="s">
        <v>894</v>
      </c>
      <c r="L613" s="931" t="s">
        <v>985</v>
      </c>
      <c r="M613" s="931"/>
      <c r="N613" s="931"/>
      <c r="O613" s="931"/>
      <c r="P613" s="931"/>
      <c r="Q613" s="926" t="str">
        <f t="shared" si="12"/>
        <v>13検査結果(防火シャッター）-1（7）-検査者番号</v>
      </c>
      <c r="S613" s="947" t="s">
        <v>1683</v>
      </c>
    </row>
    <row r="614" spans="5:19" x14ac:dyDescent="0.4">
      <c r="E614" s="927">
        <f>'3_入力シート【検査結果表】防火シャッター'!$BO$23</f>
        <v>0</v>
      </c>
      <c r="G614" s="930">
        <v>13</v>
      </c>
      <c r="H614" s="931" t="s">
        <v>1061</v>
      </c>
      <c r="I614" s="930" t="s">
        <v>1071</v>
      </c>
      <c r="J614" s="943" t="s">
        <v>698</v>
      </c>
      <c r="K614" s="932" t="s">
        <v>894</v>
      </c>
      <c r="L614" s="931" t="s">
        <v>986</v>
      </c>
      <c r="M614" s="931"/>
      <c r="N614" s="931"/>
      <c r="O614" s="931"/>
      <c r="P614" s="931"/>
      <c r="Q614" s="926" t="str">
        <f t="shared" si="12"/>
        <v>13検査結果(防火シャッター）-1（7）-指摘の具体的内容等</v>
      </c>
      <c r="S614" s="947" t="s">
        <v>1684</v>
      </c>
    </row>
    <row r="615" spans="5:19" x14ac:dyDescent="0.4">
      <c r="E615" s="927">
        <f>'3_入力シート【検査結果表】防火シャッター'!$BY$23</f>
        <v>0</v>
      </c>
      <c r="G615" s="930">
        <v>13</v>
      </c>
      <c r="H615" s="931" t="s">
        <v>1061</v>
      </c>
      <c r="I615" s="930" t="s">
        <v>1071</v>
      </c>
      <c r="J615" s="943" t="s">
        <v>698</v>
      </c>
      <c r="K615" s="932" t="s">
        <v>894</v>
      </c>
      <c r="L615" s="931" t="s">
        <v>988</v>
      </c>
      <c r="M615" s="931"/>
      <c r="N615" s="931"/>
      <c r="O615" s="931"/>
      <c r="P615" s="931"/>
      <c r="Q615" s="926" t="str">
        <f t="shared" si="12"/>
        <v>13検査結果(防火シャッター）-1（7）-改善策の具体的内容等</v>
      </c>
      <c r="S615" s="947" t="s">
        <v>1685</v>
      </c>
    </row>
    <row r="616" spans="5:19" x14ac:dyDescent="0.4">
      <c r="E616" s="927">
        <f>'3_入力シート【検査結果表】防火シャッター'!$CN$23</f>
        <v>0</v>
      </c>
      <c r="G616" s="930">
        <v>13</v>
      </c>
      <c r="H616" s="931" t="s">
        <v>1061</v>
      </c>
      <c r="I616" s="930" t="s">
        <v>1071</v>
      </c>
      <c r="J616" s="943" t="s">
        <v>698</v>
      </c>
      <c r="K616" s="932" t="s">
        <v>894</v>
      </c>
      <c r="L616" s="931" t="s">
        <v>978</v>
      </c>
      <c r="M616" s="932" t="s">
        <v>894</v>
      </c>
      <c r="N616" s="931" t="s">
        <v>979</v>
      </c>
      <c r="O616" s="931"/>
      <c r="P616" s="931"/>
      <c r="Q616" s="926" t="str">
        <f t="shared" si="12"/>
        <v>13検査結果(防火シャッター）-1（7）-改善（予定）年月-年（令和）</v>
      </c>
      <c r="S616" s="947" t="s">
        <v>1686</v>
      </c>
    </row>
    <row r="617" spans="5:19" x14ac:dyDescent="0.4">
      <c r="E617" s="927">
        <f>'3_入力シート【検査結果表】防火シャッター'!$CQ$23</f>
        <v>0</v>
      </c>
      <c r="G617" s="930">
        <v>13</v>
      </c>
      <c r="H617" s="931" t="s">
        <v>1061</v>
      </c>
      <c r="I617" s="930" t="s">
        <v>1071</v>
      </c>
      <c r="J617" s="943" t="s">
        <v>698</v>
      </c>
      <c r="K617" s="932" t="s">
        <v>894</v>
      </c>
      <c r="L617" s="931" t="s">
        <v>978</v>
      </c>
      <c r="M617" s="932" t="s">
        <v>894</v>
      </c>
      <c r="N617" s="931" t="s">
        <v>899</v>
      </c>
      <c r="O617" s="931"/>
      <c r="P617" s="931"/>
      <c r="Q617" s="926" t="str">
        <f t="shared" si="12"/>
        <v>13検査結果(防火シャッター）-1（7）-改善（予定）年月-月</v>
      </c>
      <c r="S617" s="947" t="s">
        <v>1687</v>
      </c>
    </row>
    <row r="618" spans="5:19" x14ac:dyDescent="0.4">
      <c r="E618" s="927">
        <f>'3_入力シート【検査結果表】防火シャッター'!$CT$23</f>
        <v>0</v>
      </c>
      <c r="G618" s="930">
        <v>13</v>
      </c>
      <c r="H618" s="931" t="s">
        <v>1061</v>
      </c>
      <c r="I618" s="930" t="s">
        <v>1071</v>
      </c>
      <c r="J618" s="943" t="s">
        <v>698</v>
      </c>
      <c r="K618" s="932" t="s">
        <v>894</v>
      </c>
      <c r="L618" s="931" t="s">
        <v>978</v>
      </c>
      <c r="M618" s="932" t="s">
        <v>894</v>
      </c>
      <c r="N618" s="931" t="s">
        <v>987</v>
      </c>
      <c r="O618" s="931"/>
      <c r="P618" s="931"/>
      <c r="Q618" s="926" t="str">
        <f t="shared" si="12"/>
        <v>13検査結果(防火シャッター）-1（7）-改善（予定）年月-状況</v>
      </c>
      <c r="S618" s="947" t="s">
        <v>1688</v>
      </c>
    </row>
    <row r="619" spans="5:19" x14ac:dyDescent="0.4">
      <c r="E619" s="927">
        <f>'3_入力シート【検査結果表】防火シャッター'!$BA$24</f>
        <v>0</v>
      </c>
      <c r="G619" s="930">
        <v>13</v>
      </c>
      <c r="H619" s="931" t="s">
        <v>1061</v>
      </c>
      <c r="I619" s="930" t="s">
        <v>1071</v>
      </c>
      <c r="J619" s="943" t="s">
        <v>699</v>
      </c>
      <c r="K619" s="932" t="s">
        <v>894</v>
      </c>
      <c r="L619" s="931" t="s">
        <v>983</v>
      </c>
      <c r="M619" s="931"/>
      <c r="N619" s="931"/>
      <c r="O619" s="931"/>
      <c r="P619" s="931"/>
      <c r="Q619" s="926" t="str">
        <f t="shared" si="12"/>
        <v>13検査結果(防火シャッター）-1（8）-検査結果</v>
      </c>
      <c r="S619" s="947" t="s">
        <v>1689</v>
      </c>
    </row>
    <row r="620" spans="5:19" x14ac:dyDescent="0.4">
      <c r="E620" s="927">
        <f>'3_入力シート【検査結果表】防火シャッター'!$BM$24</f>
        <v>0</v>
      </c>
      <c r="G620" s="930">
        <v>13</v>
      </c>
      <c r="H620" s="931" t="s">
        <v>1061</v>
      </c>
      <c r="I620" s="930" t="s">
        <v>1071</v>
      </c>
      <c r="J620" s="943" t="s">
        <v>699</v>
      </c>
      <c r="K620" s="932" t="s">
        <v>894</v>
      </c>
      <c r="L620" s="931" t="s">
        <v>985</v>
      </c>
      <c r="M620" s="931"/>
      <c r="N620" s="931"/>
      <c r="O620" s="931"/>
      <c r="P620" s="931"/>
      <c r="Q620" s="926" t="str">
        <f t="shared" si="12"/>
        <v>13検査結果(防火シャッター）-1（8）-検査者番号</v>
      </c>
      <c r="S620" s="947" t="s">
        <v>1690</v>
      </c>
    </row>
    <row r="621" spans="5:19" x14ac:dyDescent="0.4">
      <c r="E621" s="927">
        <f>'3_入力シート【検査結果表】防火シャッター'!$BO$24</f>
        <v>0</v>
      </c>
      <c r="G621" s="930">
        <v>13</v>
      </c>
      <c r="H621" s="931" t="s">
        <v>1061</v>
      </c>
      <c r="I621" s="930" t="s">
        <v>1071</v>
      </c>
      <c r="J621" s="943" t="s">
        <v>699</v>
      </c>
      <c r="K621" s="932" t="s">
        <v>894</v>
      </c>
      <c r="L621" s="931" t="s">
        <v>986</v>
      </c>
      <c r="M621" s="931"/>
      <c r="N621" s="931"/>
      <c r="O621" s="931"/>
      <c r="P621" s="931"/>
      <c r="Q621" s="926" t="str">
        <f t="shared" si="12"/>
        <v>13検査結果(防火シャッター）-1（8）-指摘の具体的内容等</v>
      </c>
      <c r="S621" s="947" t="s">
        <v>1691</v>
      </c>
    </row>
    <row r="622" spans="5:19" x14ac:dyDescent="0.4">
      <c r="E622" s="927">
        <f>'3_入力シート【検査結果表】防火シャッター'!$BY$24</f>
        <v>0</v>
      </c>
      <c r="G622" s="930">
        <v>13</v>
      </c>
      <c r="H622" s="931" t="s">
        <v>1061</v>
      </c>
      <c r="I622" s="930" t="s">
        <v>1071</v>
      </c>
      <c r="J622" s="943" t="s">
        <v>699</v>
      </c>
      <c r="K622" s="932" t="s">
        <v>894</v>
      </c>
      <c r="L622" s="931" t="s">
        <v>988</v>
      </c>
      <c r="M622" s="931"/>
      <c r="N622" s="931"/>
      <c r="O622" s="931"/>
      <c r="P622" s="931"/>
      <c r="Q622" s="926" t="str">
        <f t="shared" si="12"/>
        <v>13検査結果(防火シャッター）-1（8）-改善策の具体的内容等</v>
      </c>
      <c r="S622" s="947" t="s">
        <v>1692</v>
      </c>
    </row>
    <row r="623" spans="5:19" x14ac:dyDescent="0.4">
      <c r="E623" s="927">
        <f>'3_入力シート【検査結果表】防火シャッター'!$CN$24</f>
        <v>0</v>
      </c>
      <c r="G623" s="930">
        <v>13</v>
      </c>
      <c r="H623" s="931" t="s">
        <v>1061</v>
      </c>
      <c r="I623" s="930" t="s">
        <v>1071</v>
      </c>
      <c r="J623" s="943" t="s">
        <v>699</v>
      </c>
      <c r="K623" s="932" t="s">
        <v>894</v>
      </c>
      <c r="L623" s="931" t="s">
        <v>978</v>
      </c>
      <c r="M623" s="932" t="s">
        <v>894</v>
      </c>
      <c r="N623" s="931" t="s">
        <v>979</v>
      </c>
      <c r="O623" s="931"/>
      <c r="P623" s="931"/>
      <c r="Q623" s="926" t="str">
        <f t="shared" si="12"/>
        <v>13検査結果(防火シャッター）-1（8）-改善（予定）年月-年（令和）</v>
      </c>
      <c r="S623" s="947" t="s">
        <v>1693</v>
      </c>
    </row>
    <row r="624" spans="5:19" x14ac:dyDescent="0.4">
      <c r="E624" s="927">
        <f>'3_入力シート【検査結果表】防火シャッター'!$CQ$24</f>
        <v>0</v>
      </c>
      <c r="G624" s="930">
        <v>13</v>
      </c>
      <c r="H624" s="931" t="s">
        <v>1061</v>
      </c>
      <c r="I624" s="930" t="s">
        <v>1071</v>
      </c>
      <c r="J624" s="943" t="s">
        <v>699</v>
      </c>
      <c r="K624" s="932" t="s">
        <v>894</v>
      </c>
      <c r="L624" s="931" t="s">
        <v>978</v>
      </c>
      <c r="M624" s="932" t="s">
        <v>894</v>
      </c>
      <c r="N624" s="931" t="s">
        <v>899</v>
      </c>
      <c r="O624" s="931"/>
      <c r="P624" s="931"/>
      <c r="Q624" s="926" t="str">
        <f t="shared" si="12"/>
        <v>13検査結果(防火シャッター）-1（8）-改善（予定）年月-月</v>
      </c>
      <c r="S624" s="947" t="s">
        <v>1694</v>
      </c>
    </row>
    <row r="625" spans="5:19" x14ac:dyDescent="0.4">
      <c r="E625" s="927">
        <f>'3_入力シート【検査結果表】防火シャッター'!$CT$24</f>
        <v>0</v>
      </c>
      <c r="G625" s="930">
        <v>13</v>
      </c>
      <c r="H625" s="931" t="s">
        <v>1061</v>
      </c>
      <c r="I625" s="930" t="s">
        <v>1071</v>
      </c>
      <c r="J625" s="943" t="s">
        <v>699</v>
      </c>
      <c r="K625" s="932" t="s">
        <v>894</v>
      </c>
      <c r="L625" s="931" t="s">
        <v>978</v>
      </c>
      <c r="M625" s="932" t="s">
        <v>894</v>
      </c>
      <c r="N625" s="931" t="s">
        <v>987</v>
      </c>
      <c r="O625" s="931"/>
      <c r="P625" s="931"/>
      <c r="Q625" s="926" t="str">
        <f t="shared" si="12"/>
        <v>13検査結果(防火シャッター）-1（8）-改善（予定）年月-状況</v>
      </c>
      <c r="S625" s="947" t="s">
        <v>1695</v>
      </c>
    </row>
    <row r="626" spans="5:19" x14ac:dyDescent="0.4">
      <c r="E626" s="927">
        <f>'3_入力シート【検査結果表】防火シャッター'!$BA$25</f>
        <v>0</v>
      </c>
      <c r="G626" s="930">
        <v>13</v>
      </c>
      <c r="H626" s="931" t="s">
        <v>1061</v>
      </c>
      <c r="I626" s="930" t="s">
        <v>1071</v>
      </c>
      <c r="J626" s="943" t="s">
        <v>700</v>
      </c>
      <c r="K626" s="932" t="s">
        <v>894</v>
      </c>
      <c r="L626" s="931" t="s">
        <v>983</v>
      </c>
      <c r="M626" s="931"/>
      <c r="N626" s="931"/>
      <c r="O626" s="931"/>
      <c r="P626" s="931"/>
      <c r="Q626" s="926" t="str">
        <f t="shared" si="12"/>
        <v>13検査結果(防火シャッター）-1（9）-検査結果</v>
      </c>
      <c r="S626" s="947" t="s">
        <v>1696</v>
      </c>
    </row>
    <row r="627" spans="5:19" x14ac:dyDescent="0.4">
      <c r="E627" s="927">
        <f>'3_入力シート【検査結果表】防火シャッター'!$BM$25</f>
        <v>0</v>
      </c>
      <c r="G627" s="930">
        <v>13</v>
      </c>
      <c r="H627" s="931" t="s">
        <v>1061</v>
      </c>
      <c r="I627" s="930" t="s">
        <v>1071</v>
      </c>
      <c r="J627" s="943" t="s">
        <v>700</v>
      </c>
      <c r="K627" s="932" t="s">
        <v>894</v>
      </c>
      <c r="L627" s="931" t="s">
        <v>985</v>
      </c>
      <c r="M627" s="931"/>
      <c r="N627" s="931"/>
      <c r="O627" s="931"/>
      <c r="P627" s="931"/>
      <c r="Q627" s="926" t="str">
        <f t="shared" si="12"/>
        <v>13検査結果(防火シャッター）-1（9）-検査者番号</v>
      </c>
      <c r="S627" s="947" t="s">
        <v>1697</v>
      </c>
    </row>
    <row r="628" spans="5:19" x14ac:dyDescent="0.4">
      <c r="E628" s="927">
        <f>'3_入力シート【検査結果表】防火シャッター'!$BO$25</f>
        <v>0</v>
      </c>
      <c r="G628" s="930">
        <v>13</v>
      </c>
      <c r="H628" s="931" t="s">
        <v>1061</v>
      </c>
      <c r="I628" s="930" t="s">
        <v>1071</v>
      </c>
      <c r="J628" s="943" t="s">
        <v>700</v>
      </c>
      <c r="K628" s="932" t="s">
        <v>894</v>
      </c>
      <c r="L628" s="931" t="s">
        <v>986</v>
      </c>
      <c r="M628" s="931"/>
      <c r="N628" s="931"/>
      <c r="O628" s="931"/>
      <c r="P628" s="931"/>
      <c r="Q628" s="926" t="str">
        <f t="shared" si="12"/>
        <v>13検査結果(防火シャッター）-1（9）-指摘の具体的内容等</v>
      </c>
      <c r="S628" s="947" t="s">
        <v>1698</v>
      </c>
    </row>
    <row r="629" spans="5:19" x14ac:dyDescent="0.4">
      <c r="E629" s="927">
        <f>'3_入力シート【検査結果表】防火シャッター'!$BY$25</f>
        <v>0</v>
      </c>
      <c r="G629" s="930">
        <v>13</v>
      </c>
      <c r="H629" s="931" t="s">
        <v>1061</v>
      </c>
      <c r="I629" s="930" t="s">
        <v>1071</v>
      </c>
      <c r="J629" s="943" t="s">
        <v>700</v>
      </c>
      <c r="K629" s="932" t="s">
        <v>894</v>
      </c>
      <c r="L629" s="931" t="s">
        <v>988</v>
      </c>
      <c r="M629" s="931"/>
      <c r="N629" s="931"/>
      <c r="O629" s="931"/>
      <c r="P629" s="931"/>
      <c r="Q629" s="926" t="str">
        <f t="shared" si="12"/>
        <v>13検査結果(防火シャッター）-1（9）-改善策の具体的内容等</v>
      </c>
      <c r="S629" s="947" t="s">
        <v>1699</v>
      </c>
    </row>
    <row r="630" spans="5:19" x14ac:dyDescent="0.4">
      <c r="E630" s="927">
        <f>'3_入力シート【検査結果表】防火シャッター'!$CN$25</f>
        <v>0</v>
      </c>
      <c r="G630" s="930">
        <v>13</v>
      </c>
      <c r="H630" s="931" t="s">
        <v>1061</v>
      </c>
      <c r="I630" s="930" t="s">
        <v>1071</v>
      </c>
      <c r="J630" s="943" t="s">
        <v>700</v>
      </c>
      <c r="K630" s="932" t="s">
        <v>894</v>
      </c>
      <c r="L630" s="931" t="s">
        <v>978</v>
      </c>
      <c r="M630" s="932" t="s">
        <v>894</v>
      </c>
      <c r="N630" s="931" t="s">
        <v>979</v>
      </c>
      <c r="O630" s="931"/>
      <c r="P630" s="931"/>
      <c r="Q630" s="926" t="str">
        <f t="shared" si="12"/>
        <v>13検査結果(防火シャッター）-1（9）-改善（予定）年月-年（令和）</v>
      </c>
      <c r="S630" s="947" t="s">
        <v>1700</v>
      </c>
    </row>
    <row r="631" spans="5:19" x14ac:dyDescent="0.4">
      <c r="E631" s="927">
        <f>'3_入力シート【検査結果表】防火シャッター'!$CQ$25</f>
        <v>0</v>
      </c>
      <c r="G631" s="930">
        <v>13</v>
      </c>
      <c r="H631" s="931" t="s">
        <v>1061</v>
      </c>
      <c r="I631" s="930" t="s">
        <v>1071</v>
      </c>
      <c r="J631" s="943" t="s">
        <v>700</v>
      </c>
      <c r="K631" s="932" t="s">
        <v>894</v>
      </c>
      <c r="L631" s="931" t="s">
        <v>978</v>
      </c>
      <c r="M631" s="932" t="s">
        <v>894</v>
      </c>
      <c r="N631" s="931" t="s">
        <v>899</v>
      </c>
      <c r="O631" s="931"/>
      <c r="P631" s="931"/>
      <c r="Q631" s="926" t="str">
        <f t="shared" si="12"/>
        <v>13検査結果(防火シャッター）-1（9）-改善（予定）年月-月</v>
      </c>
      <c r="S631" s="947" t="s">
        <v>1701</v>
      </c>
    </row>
    <row r="632" spans="5:19" x14ac:dyDescent="0.4">
      <c r="E632" s="927">
        <f>'3_入力シート【検査結果表】防火シャッター'!$CT$25</f>
        <v>0</v>
      </c>
      <c r="G632" s="930">
        <v>13</v>
      </c>
      <c r="H632" s="931" t="s">
        <v>1061</v>
      </c>
      <c r="I632" s="930" t="s">
        <v>1071</v>
      </c>
      <c r="J632" s="943" t="s">
        <v>700</v>
      </c>
      <c r="K632" s="932" t="s">
        <v>894</v>
      </c>
      <c r="L632" s="931" t="s">
        <v>978</v>
      </c>
      <c r="M632" s="932" t="s">
        <v>894</v>
      </c>
      <c r="N632" s="931" t="s">
        <v>987</v>
      </c>
      <c r="O632" s="931"/>
      <c r="P632" s="931"/>
      <c r="Q632" s="926" t="str">
        <f t="shared" si="12"/>
        <v>13検査結果(防火シャッター）-1（9）-改善（予定）年月-状況</v>
      </c>
      <c r="S632" s="947" t="s">
        <v>1702</v>
      </c>
    </row>
    <row r="633" spans="5:19" x14ac:dyDescent="0.4">
      <c r="E633" s="927">
        <f>'3_入力シート【検査結果表】防火シャッター'!$BA$26</f>
        <v>0</v>
      </c>
      <c r="G633" s="930">
        <v>13</v>
      </c>
      <c r="H633" s="931" t="s">
        <v>1061</v>
      </c>
      <c r="I633" s="930" t="s">
        <v>1071</v>
      </c>
      <c r="J633" s="943" t="s">
        <v>1014</v>
      </c>
      <c r="K633" s="932" t="s">
        <v>894</v>
      </c>
      <c r="L633" s="931" t="s">
        <v>983</v>
      </c>
      <c r="M633" s="931"/>
      <c r="N633" s="931"/>
      <c r="O633" s="931"/>
      <c r="P633" s="931"/>
      <c r="Q633" s="926" t="str">
        <f t="shared" si="12"/>
        <v>13検査結果(防火シャッター）-1（10）-検査結果</v>
      </c>
      <c r="S633" s="947" t="s">
        <v>1703</v>
      </c>
    </row>
    <row r="634" spans="5:19" x14ac:dyDescent="0.4">
      <c r="E634" s="927">
        <f>'3_入力シート【検査結果表】防火シャッター'!$BM$26</f>
        <v>0</v>
      </c>
      <c r="G634" s="930">
        <v>13</v>
      </c>
      <c r="H634" s="931" t="s">
        <v>1061</v>
      </c>
      <c r="I634" s="930" t="s">
        <v>1071</v>
      </c>
      <c r="J634" s="943" t="s">
        <v>1014</v>
      </c>
      <c r="K634" s="932" t="s">
        <v>894</v>
      </c>
      <c r="L634" s="931" t="s">
        <v>985</v>
      </c>
      <c r="M634" s="931"/>
      <c r="N634" s="931"/>
      <c r="O634" s="931"/>
      <c r="P634" s="931"/>
      <c r="Q634" s="926" t="str">
        <f t="shared" si="12"/>
        <v>13検査結果(防火シャッター）-1（10）-検査者番号</v>
      </c>
      <c r="S634" s="947" t="s">
        <v>1704</v>
      </c>
    </row>
    <row r="635" spans="5:19" x14ac:dyDescent="0.4">
      <c r="E635" s="927">
        <f>'3_入力シート【検査結果表】防火シャッター'!$BO$26</f>
        <v>0</v>
      </c>
      <c r="G635" s="930">
        <v>13</v>
      </c>
      <c r="H635" s="931" t="s">
        <v>1061</v>
      </c>
      <c r="I635" s="930" t="s">
        <v>1071</v>
      </c>
      <c r="J635" s="943" t="s">
        <v>701</v>
      </c>
      <c r="K635" s="932" t="s">
        <v>894</v>
      </c>
      <c r="L635" s="931" t="s">
        <v>986</v>
      </c>
      <c r="M635" s="931"/>
      <c r="N635" s="931"/>
      <c r="O635" s="931"/>
      <c r="P635" s="931"/>
      <c r="Q635" s="926" t="str">
        <f t="shared" si="12"/>
        <v>13検査結果(防火シャッター）-1（10）-指摘の具体的内容等</v>
      </c>
      <c r="S635" s="947" t="s">
        <v>1705</v>
      </c>
    </row>
    <row r="636" spans="5:19" x14ac:dyDescent="0.4">
      <c r="E636" s="927">
        <f>'3_入力シート【検査結果表】防火シャッター'!$BY$26</f>
        <v>0</v>
      </c>
      <c r="G636" s="930">
        <v>13</v>
      </c>
      <c r="H636" s="931" t="s">
        <v>1061</v>
      </c>
      <c r="I636" s="930" t="s">
        <v>1071</v>
      </c>
      <c r="J636" s="943" t="s">
        <v>701</v>
      </c>
      <c r="K636" s="932" t="s">
        <v>894</v>
      </c>
      <c r="L636" s="931" t="s">
        <v>988</v>
      </c>
      <c r="M636" s="931"/>
      <c r="N636" s="931"/>
      <c r="O636" s="931"/>
      <c r="P636" s="931"/>
      <c r="Q636" s="926" t="str">
        <f t="shared" si="12"/>
        <v>13検査結果(防火シャッター）-1（10）-改善策の具体的内容等</v>
      </c>
      <c r="S636" s="947" t="s">
        <v>1706</v>
      </c>
    </row>
    <row r="637" spans="5:19" x14ac:dyDescent="0.4">
      <c r="E637" s="927">
        <f>'3_入力シート【検査結果表】防火シャッター'!$CN$26</f>
        <v>0</v>
      </c>
      <c r="G637" s="930">
        <v>13</v>
      </c>
      <c r="H637" s="931" t="s">
        <v>1061</v>
      </c>
      <c r="I637" s="930" t="s">
        <v>1071</v>
      </c>
      <c r="J637" s="943" t="s">
        <v>701</v>
      </c>
      <c r="K637" s="932" t="s">
        <v>894</v>
      </c>
      <c r="L637" s="931" t="s">
        <v>978</v>
      </c>
      <c r="M637" s="932" t="s">
        <v>894</v>
      </c>
      <c r="N637" s="931" t="s">
        <v>979</v>
      </c>
      <c r="O637" s="931"/>
      <c r="P637" s="931"/>
      <c r="Q637" s="926" t="str">
        <f t="shared" si="12"/>
        <v>13検査結果(防火シャッター）-1（10）-改善（予定）年月-年（令和）</v>
      </c>
      <c r="S637" s="947" t="s">
        <v>1707</v>
      </c>
    </row>
    <row r="638" spans="5:19" x14ac:dyDescent="0.4">
      <c r="E638" s="927">
        <f>'3_入力シート【検査結果表】防火シャッター'!$CQ$26</f>
        <v>0</v>
      </c>
      <c r="G638" s="930">
        <v>13</v>
      </c>
      <c r="H638" s="931" t="s">
        <v>1061</v>
      </c>
      <c r="I638" s="930" t="s">
        <v>1071</v>
      </c>
      <c r="J638" s="943" t="s">
        <v>701</v>
      </c>
      <c r="K638" s="932" t="s">
        <v>894</v>
      </c>
      <c r="L638" s="931" t="s">
        <v>978</v>
      </c>
      <c r="M638" s="932" t="s">
        <v>894</v>
      </c>
      <c r="N638" s="931" t="s">
        <v>899</v>
      </c>
      <c r="O638" s="931"/>
      <c r="P638" s="931"/>
      <c r="Q638" s="926" t="str">
        <f t="shared" si="12"/>
        <v>13検査結果(防火シャッター）-1（10）-改善（予定）年月-月</v>
      </c>
      <c r="S638" s="947" t="s">
        <v>1708</v>
      </c>
    </row>
    <row r="639" spans="5:19" x14ac:dyDescent="0.4">
      <c r="E639" s="927">
        <f>'3_入力シート【検査結果表】防火シャッター'!$CT$26</f>
        <v>0</v>
      </c>
      <c r="G639" s="930">
        <v>13</v>
      </c>
      <c r="H639" s="931" t="s">
        <v>1061</v>
      </c>
      <c r="I639" s="930" t="s">
        <v>1071</v>
      </c>
      <c r="J639" s="943" t="s">
        <v>701</v>
      </c>
      <c r="K639" s="932" t="s">
        <v>894</v>
      </c>
      <c r="L639" s="931" t="s">
        <v>978</v>
      </c>
      <c r="M639" s="932" t="s">
        <v>894</v>
      </c>
      <c r="N639" s="931" t="s">
        <v>987</v>
      </c>
      <c r="O639" s="931"/>
      <c r="P639" s="931"/>
      <c r="Q639" s="926" t="str">
        <f t="shared" si="12"/>
        <v>13検査結果(防火シャッター）-1（10）-改善（予定）年月-状況</v>
      </c>
      <c r="S639" s="947" t="s">
        <v>1709</v>
      </c>
    </row>
    <row r="640" spans="5:19" x14ac:dyDescent="0.4">
      <c r="E640" s="927">
        <f>'3_入力シート【検査結果表】防火シャッター'!$BA$27</f>
        <v>0</v>
      </c>
      <c r="G640" s="930">
        <v>13</v>
      </c>
      <c r="H640" s="931" t="s">
        <v>1061</v>
      </c>
      <c r="I640" s="930" t="s">
        <v>1071</v>
      </c>
      <c r="J640" s="943" t="s">
        <v>1015</v>
      </c>
      <c r="K640" s="932" t="s">
        <v>894</v>
      </c>
      <c r="L640" s="931" t="s">
        <v>983</v>
      </c>
      <c r="M640" s="931"/>
      <c r="N640" s="931"/>
      <c r="O640" s="931"/>
      <c r="P640" s="931"/>
      <c r="Q640" s="926" t="str">
        <f t="shared" si="12"/>
        <v>13検査結果(防火シャッター）-1（11）-検査結果</v>
      </c>
      <c r="S640" s="947" t="s">
        <v>1710</v>
      </c>
    </row>
    <row r="641" spans="5:19" x14ac:dyDescent="0.4">
      <c r="E641" s="927">
        <f>'3_入力シート【検査結果表】防火シャッター'!$BM$27</f>
        <v>0</v>
      </c>
      <c r="G641" s="930">
        <v>13</v>
      </c>
      <c r="H641" s="931" t="s">
        <v>1061</v>
      </c>
      <c r="I641" s="930" t="s">
        <v>1071</v>
      </c>
      <c r="J641" s="943" t="s">
        <v>1015</v>
      </c>
      <c r="K641" s="932" t="s">
        <v>894</v>
      </c>
      <c r="L641" s="931" t="s">
        <v>985</v>
      </c>
      <c r="M641" s="931"/>
      <c r="N641" s="931"/>
      <c r="O641" s="931"/>
      <c r="P641" s="931"/>
      <c r="Q641" s="926" t="str">
        <f t="shared" si="12"/>
        <v>13検査結果(防火シャッター）-1（11）-検査者番号</v>
      </c>
      <c r="S641" s="947" t="s">
        <v>1711</v>
      </c>
    </row>
    <row r="642" spans="5:19" x14ac:dyDescent="0.4">
      <c r="E642" s="927">
        <f>'3_入力シート【検査結果表】防火シャッター'!$BO$27</f>
        <v>0</v>
      </c>
      <c r="G642" s="930">
        <v>13</v>
      </c>
      <c r="H642" s="931" t="s">
        <v>1061</v>
      </c>
      <c r="I642" s="930" t="s">
        <v>1071</v>
      </c>
      <c r="J642" s="943" t="s">
        <v>702</v>
      </c>
      <c r="K642" s="932" t="s">
        <v>894</v>
      </c>
      <c r="L642" s="931" t="s">
        <v>986</v>
      </c>
      <c r="M642" s="931"/>
      <c r="N642" s="931"/>
      <c r="O642" s="931"/>
      <c r="P642" s="931"/>
      <c r="Q642" s="926" t="str">
        <f t="shared" si="12"/>
        <v>13検査結果(防火シャッター）-1（11）-指摘の具体的内容等</v>
      </c>
      <c r="S642" s="947" t="s">
        <v>1712</v>
      </c>
    </row>
    <row r="643" spans="5:19" x14ac:dyDescent="0.4">
      <c r="E643" s="927">
        <f>'3_入力シート【検査結果表】防火シャッター'!$BY$27</f>
        <v>0</v>
      </c>
      <c r="G643" s="930">
        <v>13</v>
      </c>
      <c r="H643" s="931" t="s">
        <v>1061</v>
      </c>
      <c r="I643" s="930" t="s">
        <v>1071</v>
      </c>
      <c r="J643" s="943" t="s">
        <v>702</v>
      </c>
      <c r="K643" s="932" t="s">
        <v>894</v>
      </c>
      <c r="L643" s="931" t="s">
        <v>988</v>
      </c>
      <c r="M643" s="931"/>
      <c r="N643" s="931"/>
      <c r="O643" s="931"/>
      <c r="P643" s="931"/>
      <c r="Q643" s="926" t="str">
        <f t="shared" si="12"/>
        <v>13検査結果(防火シャッター）-1（11）-改善策の具体的内容等</v>
      </c>
      <c r="S643" s="947" t="s">
        <v>1713</v>
      </c>
    </row>
    <row r="644" spans="5:19" x14ac:dyDescent="0.4">
      <c r="E644" s="927">
        <f>'3_入力シート【検査結果表】防火シャッター'!$CN$27</f>
        <v>0</v>
      </c>
      <c r="G644" s="930">
        <v>13</v>
      </c>
      <c r="H644" s="931" t="s">
        <v>1061</v>
      </c>
      <c r="I644" s="930" t="s">
        <v>1071</v>
      </c>
      <c r="J644" s="943" t="s">
        <v>702</v>
      </c>
      <c r="K644" s="932" t="s">
        <v>894</v>
      </c>
      <c r="L644" s="931" t="s">
        <v>978</v>
      </c>
      <c r="M644" s="932" t="s">
        <v>894</v>
      </c>
      <c r="N644" s="931" t="s">
        <v>979</v>
      </c>
      <c r="O644" s="931"/>
      <c r="P644" s="931"/>
      <c r="Q644" s="926" t="str">
        <f t="shared" si="12"/>
        <v>13検査結果(防火シャッター）-1（11）-改善（予定）年月-年（令和）</v>
      </c>
      <c r="S644" s="947" t="s">
        <v>1714</v>
      </c>
    </row>
    <row r="645" spans="5:19" x14ac:dyDescent="0.4">
      <c r="E645" s="927">
        <f>'3_入力シート【検査結果表】防火シャッター'!$CQ$27</f>
        <v>0</v>
      </c>
      <c r="G645" s="930">
        <v>13</v>
      </c>
      <c r="H645" s="931" t="s">
        <v>1061</v>
      </c>
      <c r="I645" s="930" t="s">
        <v>1071</v>
      </c>
      <c r="J645" s="943" t="s">
        <v>702</v>
      </c>
      <c r="K645" s="932" t="s">
        <v>894</v>
      </c>
      <c r="L645" s="931" t="s">
        <v>978</v>
      </c>
      <c r="M645" s="932" t="s">
        <v>894</v>
      </c>
      <c r="N645" s="931" t="s">
        <v>899</v>
      </c>
      <c r="O645" s="931"/>
      <c r="P645" s="931"/>
      <c r="Q645" s="926" t="str">
        <f t="shared" si="12"/>
        <v>13検査結果(防火シャッター）-1（11）-改善（予定）年月-月</v>
      </c>
      <c r="S645" s="947" t="s">
        <v>1715</v>
      </c>
    </row>
    <row r="646" spans="5:19" x14ac:dyDescent="0.4">
      <c r="E646" s="927">
        <f>'3_入力シート【検査結果表】防火シャッター'!$CT$27</f>
        <v>0</v>
      </c>
      <c r="G646" s="930">
        <v>13</v>
      </c>
      <c r="H646" s="931" t="s">
        <v>1061</v>
      </c>
      <c r="I646" s="930" t="s">
        <v>1071</v>
      </c>
      <c r="J646" s="943" t="s">
        <v>702</v>
      </c>
      <c r="K646" s="932" t="s">
        <v>894</v>
      </c>
      <c r="L646" s="931" t="s">
        <v>978</v>
      </c>
      <c r="M646" s="932" t="s">
        <v>894</v>
      </c>
      <c r="N646" s="931" t="s">
        <v>987</v>
      </c>
      <c r="O646" s="931"/>
      <c r="P646" s="931"/>
      <c r="Q646" s="926" t="str">
        <f t="shared" si="12"/>
        <v>13検査結果(防火シャッター）-1（11）-改善（予定）年月-状況</v>
      </c>
      <c r="S646" s="947" t="s">
        <v>1716</v>
      </c>
    </row>
    <row r="647" spans="5:19" x14ac:dyDescent="0.4">
      <c r="E647" s="927">
        <f>'3_入力シート【検査結果表】防火シャッター'!$BA$28</f>
        <v>0</v>
      </c>
      <c r="G647" s="930">
        <v>13</v>
      </c>
      <c r="H647" s="931" t="s">
        <v>1061</v>
      </c>
      <c r="I647" s="930" t="s">
        <v>1071</v>
      </c>
      <c r="J647" s="943" t="s">
        <v>1016</v>
      </c>
      <c r="K647" s="932" t="s">
        <v>894</v>
      </c>
      <c r="L647" s="931" t="s">
        <v>983</v>
      </c>
      <c r="M647" s="931"/>
      <c r="N647" s="931"/>
      <c r="O647" s="931"/>
      <c r="P647" s="931"/>
      <c r="Q647" s="926" t="str">
        <f t="shared" si="12"/>
        <v>13検査結果(防火シャッター）-1（12）-検査結果</v>
      </c>
      <c r="S647" s="947" t="s">
        <v>1717</v>
      </c>
    </row>
    <row r="648" spans="5:19" x14ac:dyDescent="0.4">
      <c r="E648" s="927">
        <f>'3_入力シート【検査結果表】防火シャッター'!$BM$28</f>
        <v>0</v>
      </c>
      <c r="G648" s="930">
        <v>13</v>
      </c>
      <c r="H648" s="931" t="s">
        <v>1061</v>
      </c>
      <c r="I648" s="930" t="s">
        <v>1071</v>
      </c>
      <c r="J648" s="943" t="s">
        <v>1016</v>
      </c>
      <c r="K648" s="932" t="s">
        <v>894</v>
      </c>
      <c r="L648" s="931" t="s">
        <v>985</v>
      </c>
      <c r="M648" s="931"/>
      <c r="N648" s="931"/>
      <c r="O648" s="931"/>
      <c r="P648" s="931"/>
      <c r="Q648" s="926" t="str">
        <f t="shared" si="12"/>
        <v>13検査結果(防火シャッター）-1（12）-検査者番号</v>
      </c>
      <c r="S648" s="947" t="s">
        <v>1718</v>
      </c>
    </row>
    <row r="649" spans="5:19" x14ac:dyDescent="0.4">
      <c r="E649" s="927">
        <f>'3_入力シート【検査結果表】防火シャッター'!$BO$28</f>
        <v>0</v>
      </c>
      <c r="G649" s="930">
        <v>13</v>
      </c>
      <c r="H649" s="931" t="s">
        <v>1061</v>
      </c>
      <c r="I649" s="930" t="s">
        <v>1071</v>
      </c>
      <c r="J649" s="943" t="s">
        <v>703</v>
      </c>
      <c r="K649" s="932" t="s">
        <v>894</v>
      </c>
      <c r="L649" s="931" t="s">
        <v>986</v>
      </c>
      <c r="M649" s="931"/>
      <c r="N649" s="931"/>
      <c r="O649" s="931"/>
      <c r="P649" s="931"/>
      <c r="Q649" s="926" t="str">
        <f t="shared" si="12"/>
        <v>13検査結果(防火シャッター）-1（12）-指摘の具体的内容等</v>
      </c>
      <c r="S649" s="947" t="s">
        <v>1719</v>
      </c>
    </row>
    <row r="650" spans="5:19" x14ac:dyDescent="0.4">
      <c r="E650" s="927">
        <f>'3_入力シート【検査結果表】防火シャッター'!$BY$28</f>
        <v>0</v>
      </c>
      <c r="G650" s="930">
        <v>13</v>
      </c>
      <c r="H650" s="931" t="s">
        <v>1061</v>
      </c>
      <c r="I650" s="930" t="s">
        <v>1071</v>
      </c>
      <c r="J650" s="943" t="s">
        <v>703</v>
      </c>
      <c r="K650" s="932" t="s">
        <v>894</v>
      </c>
      <c r="L650" s="931" t="s">
        <v>988</v>
      </c>
      <c r="M650" s="931"/>
      <c r="N650" s="931"/>
      <c r="O650" s="931"/>
      <c r="P650" s="931"/>
      <c r="Q650" s="926" t="str">
        <f t="shared" si="12"/>
        <v>13検査結果(防火シャッター）-1（12）-改善策の具体的内容等</v>
      </c>
      <c r="S650" s="947" t="s">
        <v>1720</v>
      </c>
    </row>
    <row r="651" spans="5:19" x14ac:dyDescent="0.4">
      <c r="E651" s="927">
        <f>'3_入力シート【検査結果表】防火シャッター'!$CN$28</f>
        <v>0</v>
      </c>
      <c r="G651" s="930">
        <v>13</v>
      </c>
      <c r="H651" s="931" t="s">
        <v>1061</v>
      </c>
      <c r="I651" s="930" t="s">
        <v>1071</v>
      </c>
      <c r="J651" s="943" t="s">
        <v>703</v>
      </c>
      <c r="K651" s="932" t="s">
        <v>894</v>
      </c>
      <c r="L651" s="931" t="s">
        <v>978</v>
      </c>
      <c r="M651" s="932" t="s">
        <v>894</v>
      </c>
      <c r="N651" s="931" t="s">
        <v>979</v>
      </c>
      <c r="O651" s="931"/>
      <c r="P651" s="931"/>
      <c r="Q651" s="926" t="str">
        <f t="shared" si="12"/>
        <v>13検査結果(防火シャッター）-1（12）-改善（予定）年月-年（令和）</v>
      </c>
      <c r="S651" s="947" t="s">
        <v>1721</v>
      </c>
    </row>
    <row r="652" spans="5:19" x14ac:dyDescent="0.4">
      <c r="E652" s="927">
        <f>'3_入力シート【検査結果表】防火シャッター'!$CQ$28</f>
        <v>0</v>
      </c>
      <c r="G652" s="930">
        <v>13</v>
      </c>
      <c r="H652" s="931" t="s">
        <v>1061</v>
      </c>
      <c r="I652" s="930" t="s">
        <v>1071</v>
      </c>
      <c r="J652" s="943" t="s">
        <v>703</v>
      </c>
      <c r="K652" s="932" t="s">
        <v>894</v>
      </c>
      <c r="L652" s="931" t="s">
        <v>978</v>
      </c>
      <c r="M652" s="932" t="s">
        <v>894</v>
      </c>
      <c r="N652" s="931" t="s">
        <v>899</v>
      </c>
      <c r="O652" s="931"/>
      <c r="P652" s="931"/>
      <c r="Q652" s="926" t="str">
        <f t="shared" si="12"/>
        <v>13検査結果(防火シャッター）-1（12）-改善（予定）年月-月</v>
      </c>
      <c r="S652" s="947" t="s">
        <v>1722</v>
      </c>
    </row>
    <row r="653" spans="5:19" x14ac:dyDescent="0.4">
      <c r="E653" s="927">
        <f>'3_入力シート【検査結果表】防火シャッター'!$CT$28</f>
        <v>0</v>
      </c>
      <c r="G653" s="930">
        <v>13</v>
      </c>
      <c r="H653" s="931" t="s">
        <v>1061</v>
      </c>
      <c r="I653" s="930" t="s">
        <v>1071</v>
      </c>
      <c r="J653" s="943" t="s">
        <v>703</v>
      </c>
      <c r="K653" s="932" t="s">
        <v>894</v>
      </c>
      <c r="L653" s="931" t="s">
        <v>978</v>
      </c>
      <c r="M653" s="932" t="s">
        <v>894</v>
      </c>
      <c r="N653" s="931" t="s">
        <v>987</v>
      </c>
      <c r="O653" s="931"/>
      <c r="P653" s="931"/>
      <c r="Q653" s="926" t="str">
        <f t="shared" si="12"/>
        <v>13検査結果(防火シャッター）-1（12）-改善（予定）年月-状況</v>
      </c>
      <c r="S653" s="947" t="s">
        <v>1723</v>
      </c>
    </row>
    <row r="654" spans="5:19" x14ac:dyDescent="0.4">
      <c r="E654" s="927">
        <f>'3_入力シート【検査結果表】防火シャッター'!$BA$29</f>
        <v>0</v>
      </c>
      <c r="G654" s="930">
        <v>13</v>
      </c>
      <c r="H654" s="931" t="s">
        <v>1061</v>
      </c>
      <c r="I654" s="930" t="s">
        <v>1071</v>
      </c>
      <c r="J654" s="943" t="s">
        <v>1017</v>
      </c>
      <c r="K654" s="932" t="s">
        <v>894</v>
      </c>
      <c r="L654" s="931" t="s">
        <v>983</v>
      </c>
      <c r="M654" s="931"/>
      <c r="N654" s="931"/>
      <c r="O654" s="931"/>
      <c r="P654" s="931"/>
      <c r="Q654" s="926" t="str">
        <f t="shared" si="12"/>
        <v>13検査結果(防火シャッター）-1（13）-検査結果</v>
      </c>
      <c r="S654" s="947" t="s">
        <v>1724</v>
      </c>
    </row>
    <row r="655" spans="5:19" x14ac:dyDescent="0.4">
      <c r="E655" s="927">
        <f>'3_入力シート【検査結果表】防火シャッター'!$BM$29</f>
        <v>0</v>
      </c>
      <c r="G655" s="930">
        <v>13</v>
      </c>
      <c r="H655" s="931" t="s">
        <v>1061</v>
      </c>
      <c r="I655" s="930" t="s">
        <v>1071</v>
      </c>
      <c r="J655" s="943" t="s">
        <v>704</v>
      </c>
      <c r="K655" s="932" t="s">
        <v>894</v>
      </c>
      <c r="L655" s="931" t="s">
        <v>985</v>
      </c>
      <c r="M655" s="931"/>
      <c r="N655" s="931"/>
      <c r="O655" s="931"/>
      <c r="P655" s="931"/>
      <c r="Q655" s="926" t="str">
        <f t="shared" si="12"/>
        <v>13検査結果(防火シャッター）-1（13）-検査者番号</v>
      </c>
      <c r="S655" s="947" t="s">
        <v>1725</v>
      </c>
    </row>
    <row r="656" spans="5:19" x14ac:dyDescent="0.4">
      <c r="E656" s="927">
        <f>'3_入力シート【検査結果表】防火シャッター'!$BO$29</f>
        <v>0</v>
      </c>
      <c r="G656" s="930">
        <v>13</v>
      </c>
      <c r="H656" s="931" t="s">
        <v>1061</v>
      </c>
      <c r="I656" s="930" t="s">
        <v>1071</v>
      </c>
      <c r="J656" s="943" t="s">
        <v>704</v>
      </c>
      <c r="K656" s="932" t="s">
        <v>894</v>
      </c>
      <c r="L656" s="931" t="s">
        <v>986</v>
      </c>
      <c r="M656" s="931"/>
      <c r="N656" s="931"/>
      <c r="O656" s="931"/>
      <c r="P656" s="931"/>
      <c r="Q656" s="926" t="str">
        <f t="shared" si="12"/>
        <v>13検査結果(防火シャッター）-1（13）-指摘の具体的内容等</v>
      </c>
      <c r="S656" s="947" t="s">
        <v>1726</v>
      </c>
    </row>
    <row r="657" spans="5:19" x14ac:dyDescent="0.4">
      <c r="E657" s="927">
        <f>'3_入力シート【検査結果表】防火シャッター'!$BY$29</f>
        <v>0</v>
      </c>
      <c r="G657" s="930">
        <v>13</v>
      </c>
      <c r="H657" s="931" t="s">
        <v>1061</v>
      </c>
      <c r="I657" s="930" t="s">
        <v>1071</v>
      </c>
      <c r="J657" s="943" t="s">
        <v>704</v>
      </c>
      <c r="K657" s="932" t="s">
        <v>894</v>
      </c>
      <c r="L657" s="931" t="s">
        <v>988</v>
      </c>
      <c r="M657" s="931"/>
      <c r="N657" s="931"/>
      <c r="O657" s="931"/>
      <c r="P657" s="931"/>
      <c r="Q657" s="926" t="str">
        <f t="shared" si="12"/>
        <v>13検査結果(防火シャッター）-1（13）-改善策の具体的内容等</v>
      </c>
      <c r="S657" s="947" t="s">
        <v>1727</v>
      </c>
    </row>
    <row r="658" spans="5:19" x14ac:dyDescent="0.4">
      <c r="E658" s="927">
        <f>'3_入力シート【検査結果表】防火シャッター'!$CN$29</f>
        <v>0</v>
      </c>
      <c r="G658" s="930">
        <v>13</v>
      </c>
      <c r="H658" s="931" t="s">
        <v>1061</v>
      </c>
      <c r="I658" s="930" t="s">
        <v>1071</v>
      </c>
      <c r="J658" s="943" t="s">
        <v>704</v>
      </c>
      <c r="K658" s="932" t="s">
        <v>894</v>
      </c>
      <c r="L658" s="931" t="s">
        <v>978</v>
      </c>
      <c r="M658" s="932" t="s">
        <v>894</v>
      </c>
      <c r="N658" s="931" t="s">
        <v>979</v>
      </c>
      <c r="O658" s="931"/>
      <c r="P658" s="931"/>
      <c r="Q658" s="926" t="str">
        <f t="shared" si="12"/>
        <v>13検査結果(防火シャッター）-1（13）-改善（予定）年月-年（令和）</v>
      </c>
      <c r="S658" s="947" t="s">
        <v>1728</v>
      </c>
    </row>
    <row r="659" spans="5:19" x14ac:dyDescent="0.4">
      <c r="E659" s="927">
        <f>'3_入力シート【検査結果表】防火シャッター'!$CQ$29</f>
        <v>0</v>
      </c>
      <c r="G659" s="930">
        <v>13</v>
      </c>
      <c r="H659" s="931" t="s">
        <v>1061</v>
      </c>
      <c r="I659" s="930" t="s">
        <v>1071</v>
      </c>
      <c r="J659" s="943" t="s">
        <v>704</v>
      </c>
      <c r="K659" s="932" t="s">
        <v>894</v>
      </c>
      <c r="L659" s="931" t="s">
        <v>978</v>
      </c>
      <c r="M659" s="932" t="s">
        <v>894</v>
      </c>
      <c r="N659" s="931" t="s">
        <v>899</v>
      </c>
      <c r="O659" s="931"/>
      <c r="P659" s="931"/>
      <c r="Q659" s="926" t="str">
        <f t="shared" si="12"/>
        <v>13検査結果(防火シャッター）-1（13）-改善（予定）年月-月</v>
      </c>
      <c r="S659" s="947" t="s">
        <v>1729</v>
      </c>
    </row>
    <row r="660" spans="5:19" x14ac:dyDescent="0.4">
      <c r="E660" s="927">
        <f>'3_入力シート【検査結果表】防火シャッター'!$CT$29</f>
        <v>0</v>
      </c>
      <c r="G660" s="930">
        <v>13</v>
      </c>
      <c r="H660" s="931" t="s">
        <v>1061</v>
      </c>
      <c r="I660" s="930" t="s">
        <v>1071</v>
      </c>
      <c r="J660" s="943" t="s">
        <v>704</v>
      </c>
      <c r="K660" s="932" t="s">
        <v>894</v>
      </c>
      <c r="L660" s="931" t="s">
        <v>978</v>
      </c>
      <c r="M660" s="932" t="s">
        <v>894</v>
      </c>
      <c r="N660" s="931" t="s">
        <v>987</v>
      </c>
      <c r="O660" s="931"/>
      <c r="P660" s="931"/>
      <c r="Q660" s="926" t="str">
        <f t="shared" si="12"/>
        <v>13検査結果(防火シャッター）-1（13）-改善（予定）年月-状況</v>
      </c>
      <c r="S660" s="947" t="s">
        <v>1730</v>
      </c>
    </row>
    <row r="661" spans="5:19" x14ac:dyDescent="0.4">
      <c r="E661" s="927">
        <f>'3_入力シート【検査結果表】防火シャッター'!$BA$30</f>
        <v>0</v>
      </c>
      <c r="G661" s="930">
        <v>13</v>
      </c>
      <c r="H661" s="931" t="s">
        <v>1061</v>
      </c>
      <c r="I661" s="930" t="s">
        <v>1071</v>
      </c>
      <c r="J661" s="943" t="s">
        <v>1018</v>
      </c>
      <c r="K661" s="932" t="s">
        <v>894</v>
      </c>
      <c r="L661" s="931" t="s">
        <v>983</v>
      </c>
      <c r="M661" s="931"/>
      <c r="N661" s="931"/>
      <c r="O661" s="931"/>
      <c r="P661" s="931"/>
      <c r="Q661" s="926" t="str">
        <f t="shared" si="12"/>
        <v>13検査結果(防火シャッター）-1（14）-検査結果</v>
      </c>
      <c r="S661" s="947" t="s">
        <v>1731</v>
      </c>
    </row>
    <row r="662" spans="5:19" x14ac:dyDescent="0.4">
      <c r="E662" s="927">
        <f>'3_入力シート【検査結果表】防火シャッター'!$BM$30</f>
        <v>0</v>
      </c>
      <c r="G662" s="930">
        <v>13</v>
      </c>
      <c r="H662" s="931" t="s">
        <v>1061</v>
      </c>
      <c r="I662" s="930" t="s">
        <v>1071</v>
      </c>
      <c r="J662" s="943" t="s">
        <v>705</v>
      </c>
      <c r="K662" s="932" t="s">
        <v>894</v>
      </c>
      <c r="L662" s="931" t="s">
        <v>985</v>
      </c>
      <c r="M662" s="931"/>
      <c r="N662" s="931"/>
      <c r="O662" s="931"/>
      <c r="P662" s="931"/>
      <c r="Q662" s="926" t="str">
        <f t="shared" si="12"/>
        <v>13検査結果(防火シャッター）-1（14）-検査者番号</v>
      </c>
      <c r="S662" s="947" t="s">
        <v>1732</v>
      </c>
    </row>
    <row r="663" spans="5:19" x14ac:dyDescent="0.4">
      <c r="E663" s="927">
        <f>'3_入力シート【検査結果表】防火シャッター'!$BO$30</f>
        <v>0</v>
      </c>
      <c r="G663" s="930">
        <v>13</v>
      </c>
      <c r="H663" s="931" t="s">
        <v>1061</v>
      </c>
      <c r="I663" s="930" t="s">
        <v>1071</v>
      </c>
      <c r="J663" s="943" t="s">
        <v>705</v>
      </c>
      <c r="K663" s="932" t="s">
        <v>894</v>
      </c>
      <c r="L663" s="931" t="s">
        <v>986</v>
      </c>
      <c r="M663" s="931"/>
      <c r="N663" s="931"/>
      <c r="O663" s="931"/>
      <c r="P663" s="931"/>
      <c r="Q663" s="926" t="str">
        <f t="shared" si="12"/>
        <v>13検査結果(防火シャッター）-1（14）-指摘の具体的内容等</v>
      </c>
      <c r="S663" s="947" t="s">
        <v>1733</v>
      </c>
    </row>
    <row r="664" spans="5:19" x14ac:dyDescent="0.4">
      <c r="E664" s="927">
        <f>'3_入力シート【検査結果表】防火シャッター'!$BY$30</f>
        <v>0</v>
      </c>
      <c r="G664" s="930">
        <v>13</v>
      </c>
      <c r="H664" s="931" t="s">
        <v>1061</v>
      </c>
      <c r="I664" s="930" t="s">
        <v>1071</v>
      </c>
      <c r="J664" s="943" t="s">
        <v>705</v>
      </c>
      <c r="K664" s="932" t="s">
        <v>894</v>
      </c>
      <c r="L664" s="931" t="s">
        <v>988</v>
      </c>
      <c r="M664" s="931"/>
      <c r="N664" s="931"/>
      <c r="O664" s="931"/>
      <c r="P664" s="931"/>
      <c r="Q664" s="926" t="str">
        <f t="shared" si="12"/>
        <v>13検査結果(防火シャッター）-1（14）-改善策の具体的内容等</v>
      </c>
      <c r="S664" s="947" t="s">
        <v>1734</v>
      </c>
    </row>
    <row r="665" spans="5:19" x14ac:dyDescent="0.4">
      <c r="E665" s="927">
        <f>'3_入力シート【検査結果表】防火シャッター'!$CN$30</f>
        <v>0</v>
      </c>
      <c r="G665" s="930">
        <v>13</v>
      </c>
      <c r="H665" s="931" t="s">
        <v>1061</v>
      </c>
      <c r="I665" s="930" t="s">
        <v>1071</v>
      </c>
      <c r="J665" s="943" t="s">
        <v>705</v>
      </c>
      <c r="K665" s="932" t="s">
        <v>894</v>
      </c>
      <c r="L665" s="931" t="s">
        <v>978</v>
      </c>
      <c r="M665" s="932" t="s">
        <v>894</v>
      </c>
      <c r="N665" s="931" t="s">
        <v>979</v>
      </c>
      <c r="O665" s="931"/>
      <c r="P665" s="931"/>
      <c r="Q665" s="926" t="str">
        <f t="shared" si="12"/>
        <v>13検査結果(防火シャッター）-1（14）-改善（予定）年月-年（令和）</v>
      </c>
      <c r="S665" s="947" t="s">
        <v>1735</v>
      </c>
    </row>
    <row r="666" spans="5:19" x14ac:dyDescent="0.4">
      <c r="E666" s="927">
        <f>'3_入力シート【検査結果表】防火シャッター'!$CQ$30</f>
        <v>0</v>
      </c>
      <c r="G666" s="930">
        <v>13</v>
      </c>
      <c r="H666" s="931" t="s">
        <v>1061</v>
      </c>
      <c r="I666" s="930" t="s">
        <v>1071</v>
      </c>
      <c r="J666" s="943" t="s">
        <v>705</v>
      </c>
      <c r="K666" s="932" t="s">
        <v>894</v>
      </c>
      <c r="L666" s="931" t="s">
        <v>978</v>
      </c>
      <c r="M666" s="932" t="s">
        <v>894</v>
      </c>
      <c r="N666" s="931" t="s">
        <v>899</v>
      </c>
      <c r="O666" s="931"/>
      <c r="P666" s="931"/>
      <c r="Q666" s="926" t="str">
        <f t="shared" si="12"/>
        <v>13検査結果(防火シャッター）-1（14）-改善（予定）年月-月</v>
      </c>
      <c r="S666" s="947" t="s">
        <v>1736</v>
      </c>
    </row>
    <row r="667" spans="5:19" x14ac:dyDescent="0.4">
      <c r="E667" s="927">
        <f>'3_入力シート【検査結果表】防火シャッター'!$CT$30</f>
        <v>0</v>
      </c>
      <c r="G667" s="930">
        <v>13</v>
      </c>
      <c r="H667" s="931" t="s">
        <v>1061</v>
      </c>
      <c r="I667" s="930" t="s">
        <v>1071</v>
      </c>
      <c r="J667" s="943" t="s">
        <v>1018</v>
      </c>
      <c r="K667" s="932" t="s">
        <v>894</v>
      </c>
      <c r="L667" s="931" t="s">
        <v>978</v>
      </c>
      <c r="M667" s="932" t="s">
        <v>894</v>
      </c>
      <c r="N667" s="931" t="s">
        <v>987</v>
      </c>
      <c r="O667" s="931"/>
      <c r="P667" s="931"/>
      <c r="Q667" s="926" t="str">
        <f t="shared" ref="Q667:Q730" si="13">CONCATENATE(G667,H667,I667,J667,K667,L667,M667,N667,O667,P667)</f>
        <v>13検査結果(防火シャッター）-1（14）-改善（予定）年月-状況</v>
      </c>
      <c r="S667" s="947" t="s">
        <v>1737</v>
      </c>
    </row>
    <row r="668" spans="5:19" x14ac:dyDescent="0.4">
      <c r="E668" s="927">
        <f>'3_入力シート【検査結果表】防火シャッター'!$BA$31</f>
        <v>0</v>
      </c>
      <c r="G668" s="930">
        <v>13</v>
      </c>
      <c r="H668" s="931" t="s">
        <v>1061</v>
      </c>
      <c r="I668" s="930" t="s">
        <v>1071</v>
      </c>
      <c r="J668" s="943" t="s">
        <v>1019</v>
      </c>
      <c r="K668" s="932" t="s">
        <v>894</v>
      </c>
      <c r="L668" s="931" t="s">
        <v>983</v>
      </c>
      <c r="M668" s="931"/>
      <c r="N668" s="931"/>
      <c r="O668" s="931"/>
      <c r="P668" s="931"/>
      <c r="Q668" s="926" t="str">
        <f t="shared" si="13"/>
        <v>13検査結果(防火シャッター）-1（15）-検査結果</v>
      </c>
      <c r="S668" s="947" t="s">
        <v>1738</v>
      </c>
    </row>
    <row r="669" spans="5:19" x14ac:dyDescent="0.4">
      <c r="E669" s="927">
        <f>'3_入力シート【検査結果表】防火シャッター'!$BM$31</f>
        <v>0</v>
      </c>
      <c r="G669" s="930">
        <v>13</v>
      </c>
      <c r="H669" s="931" t="s">
        <v>1061</v>
      </c>
      <c r="I669" s="930" t="s">
        <v>1071</v>
      </c>
      <c r="J669" s="943" t="s">
        <v>1019</v>
      </c>
      <c r="K669" s="932" t="s">
        <v>894</v>
      </c>
      <c r="L669" s="931" t="s">
        <v>985</v>
      </c>
      <c r="M669" s="931"/>
      <c r="N669" s="931"/>
      <c r="O669" s="931"/>
      <c r="P669" s="931"/>
      <c r="Q669" s="926" t="str">
        <f t="shared" si="13"/>
        <v>13検査結果(防火シャッター）-1（15）-検査者番号</v>
      </c>
      <c r="S669" s="947" t="s">
        <v>1739</v>
      </c>
    </row>
    <row r="670" spans="5:19" x14ac:dyDescent="0.4">
      <c r="E670" s="927">
        <f>'3_入力シート【検査結果表】防火シャッター'!$BO$31</f>
        <v>0</v>
      </c>
      <c r="G670" s="930">
        <v>13</v>
      </c>
      <c r="H670" s="931" t="s">
        <v>1061</v>
      </c>
      <c r="I670" s="930" t="s">
        <v>1071</v>
      </c>
      <c r="J670" s="943" t="s">
        <v>1019</v>
      </c>
      <c r="K670" s="932" t="s">
        <v>894</v>
      </c>
      <c r="L670" s="931" t="s">
        <v>986</v>
      </c>
      <c r="M670" s="931"/>
      <c r="N670" s="931"/>
      <c r="O670" s="931"/>
      <c r="P670" s="931"/>
      <c r="Q670" s="926" t="str">
        <f t="shared" si="13"/>
        <v>13検査結果(防火シャッター）-1（15）-指摘の具体的内容等</v>
      </c>
      <c r="S670" s="947" t="s">
        <v>1740</v>
      </c>
    </row>
    <row r="671" spans="5:19" x14ac:dyDescent="0.4">
      <c r="E671" s="927">
        <f>'3_入力シート【検査結果表】防火シャッター'!$BY$31</f>
        <v>0</v>
      </c>
      <c r="G671" s="930">
        <v>13</v>
      </c>
      <c r="H671" s="931" t="s">
        <v>1061</v>
      </c>
      <c r="I671" s="930" t="s">
        <v>1071</v>
      </c>
      <c r="J671" s="943" t="s">
        <v>1019</v>
      </c>
      <c r="K671" s="932" t="s">
        <v>894</v>
      </c>
      <c r="L671" s="931" t="s">
        <v>988</v>
      </c>
      <c r="M671" s="931"/>
      <c r="N671" s="931"/>
      <c r="O671" s="931"/>
      <c r="P671" s="931"/>
      <c r="Q671" s="926" t="str">
        <f t="shared" si="13"/>
        <v>13検査結果(防火シャッター）-1（15）-改善策の具体的内容等</v>
      </c>
      <c r="S671" s="947" t="s">
        <v>1741</v>
      </c>
    </row>
    <row r="672" spans="5:19" x14ac:dyDescent="0.4">
      <c r="E672" s="927">
        <f>'3_入力シート【検査結果表】防火シャッター'!$CN$31</f>
        <v>0</v>
      </c>
      <c r="G672" s="930">
        <v>13</v>
      </c>
      <c r="H672" s="931" t="s">
        <v>1061</v>
      </c>
      <c r="I672" s="930" t="s">
        <v>1071</v>
      </c>
      <c r="J672" s="943" t="s">
        <v>1019</v>
      </c>
      <c r="K672" s="932" t="s">
        <v>894</v>
      </c>
      <c r="L672" s="931" t="s">
        <v>978</v>
      </c>
      <c r="M672" s="932" t="s">
        <v>894</v>
      </c>
      <c r="N672" s="931" t="s">
        <v>979</v>
      </c>
      <c r="O672" s="931"/>
      <c r="P672" s="931"/>
      <c r="Q672" s="926" t="str">
        <f t="shared" si="13"/>
        <v>13検査結果(防火シャッター）-1（15）-改善（予定）年月-年（令和）</v>
      </c>
      <c r="S672" s="947" t="s">
        <v>1742</v>
      </c>
    </row>
    <row r="673" spans="5:19" x14ac:dyDescent="0.4">
      <c r="E673" s="927">
        <f>'3_入力シート【検査結果表】防火シャッター'!$CQ$31</f>
        <v>0</v>
      </c>
      <c r="G673" s="930">
        <v>13</v>
      </c>
      <c r="H673" s="931" t="s">
        <v>1061</v>
      </c>
      <c r="I673" s="930" t="s">
        <v>1071</v>
      </c>
      <c r="J673" s="943" t="s">
        <v>1019</v>
      </c>
      <c r="K673" s="932" t="s">
        <v>894</v>
      </c>
      <c r="L673" s="931" t="s">
        <v>978</v>
      </c>
      <c r="M673" s="932" t="s">
        <v>894</v>
      </c>
      <c r="N673" s="931" t="s">
        <v>899</v>
      </c>
      <c r="O673" s="931"/>
      <c r="P673" s="931"/>
      <c r="Q673" s="926" t="str">
        <f t="shared" si="13"/>
        <v>13検査結果(防火シャッター）-1（15）-改善（予定）年月-月</v>
      </c>
      <c r="S673" s="947" t="s">
        <v>1743</v>
      </c>
    </row>
    <row r="674" spans="5:19" x14ac:dyDescent="0.4">
      <c r="E674" s="927">
        <f>'3_入力シート【検査結果表】防火シャッター'!$CT$31</f>
        <v>0</v>
      </c>
      <c r="G674" s="930">
        <v>13</v>
      </c>
      <c r="H674" s="931" t="s">
        <v>1061</v>
      </c>
      <c r="I674" s="930" t="s">
        <v>1071</v>
      </c>
      <c r="J674" s="943" t="s">
        <v>706</v>
      </c>
      <c r="K674" s="932" t="s">
        <v>894</v>
      </c>
      <c r="L674" s="931" t="s">
        <v>978</v>
      </c>
      <c r="M674" s="932" t="s">
        <v>894</v>
      </c>
      <c r="N674" s="931" t="s">
        <v>987</v>
      </c>
      <c r="O674" s="931"/>
      <c r="P674" s="931"/>
      <c r="Q674" s="926" t="str">
        <f t="shared" si="13"/>
        <v>13検査結果(防火シャッター）-1（15）-改善（予定）年月-状況</v>
      </c>
      <c r="S674" s="947" t="s">
        <v>1744</v>
      </c>
    </row>
    <row r="675" spans="5:19" x14ac:dyDescent="0.4">
      <c r="E675" s="927">
        <f>'3_入力シート【検査結果表】防火シャッター'!$BA$32</f>
        <v>0</v>
      </c>
      <c r="G675" s="930">
        <v>13</v>
      </c>
      <c r="H675" s="931" t="s">
        <v>1061</v>
      </c>
      <c r="I675" s="930" t="s">
        <v>1071</v>
      </c>
      <c r="J675" s="943" t="s">
        <v>1020</v>
      </c>
      <c r="K675" s="932" t="s">
        <v>894</v>
      </c>
      <c r="L675" s="931" t="s">
        <v>983</v>
      </c>
      <c r="M675" s="931"/>
      <c r="N675" s="931"/>
      <c r="O675" s="931"/>
      <c r="P675" s="931"/>
      <c r="Q675" s="926" t="str">
        <f t="shared" si="13"/>
        <v>13検査結果(防火シャッター）-1（16）-検査結果</v>
      </c>
      <c r="S675" s="947" t="s">
        <v>1745</v>
      </c>
    </row>
    <row r="676" spans="5:19" x14ac:dyDescent="0.4">
      <c r="E676" s="927">
        <f>'3_入力シート【検査結果表】防火シャッター'!$BM$32</f>
        <v>0</v>
      </c>
      <c r="G676" s="930">
        <v>13</v>
      </c>
      <c r="H676" s="931" t="s">
        <v>1061</v>
      </c>
      <c r="I676" s="930" t="s">
        <v>1071</v>
      </c>
      <c r="J676" s="943" t="s">
        <v>707</v>
      </c>
      <c r="K676" s="932" t="s">
        <v>894</v>
      </c>
      <c r="L676" s="931" t="s">
        <v>985</v>
      </c>
      <c r="M676" s="931"/>
      <c r="N676" s="931"/>
      <c r="O676" s="931"/>
      <c r="P676" s="931"/>
      <c r="Q676" s="926" t="str">
        <f t="shared" si="13"/>
        <v>13検査結果(防火シャッター）-1（16）-検査者番号</v>
      </c>
      <c r="S676" s="947" t="s">
        <v>1746</v>
      </c>
    </row>
    <row r="677" spans="5:19" x14ac:dyDescent="0.4">
      <c r="E677" s="927">
        <f>'3_入力シート【検査結果表】防火シャッター'!$BO$32</f>
        <v>0</v>
      </c>
      <c r="G677" s="930">
        <v>13</v>
      </c>
      <c r="H677" s="931" t="s">
        <v>1061</v>
      </c>
      <c r="I677" s="930" t="s">
        <v>1071</v>
      </c>
      <c r="J677" s="943" t="s">
        <v>707</v>
      </c>
      <c r="K677" s="932" t="s">
        <v>894</v>
      </c>
      <c r="L677" s="931" t="s">
        <v>986</v>
      </c>
      <c r="M677" s="931"/>
      <c r="N677" s="931"/>
      <c r="O677" s="931"/>
      <c r="P677" s="931"/>
      <c r="Q677" s="926" t="str">
        <f t="shared" si="13"/>
        <v>13検査結果(防火シャッター）-1（16）-指摘の具体的内容等</v>
      </c>
      <c r="S677" s="947" t="s">
        <v>1747</v>
      </c>
    </row>
    <row r="678" spans="5:19" x14ac:dyDescent="0.4">
      <c r="E678" s="927">
        <f>'3_入力シート【検査結果表】防火シャッター'!$BY$32</f>
        <v>0</v>
      </c>
      <c r="G678" s="930">
        <v>13</v>
      </c>
      <c r="H678" s="931" t="s">
        <v>1061</v>
      </c>
      <c r="I678" s="930" t="s">
        <v>1071</v>
      </c>
      <c r="J678" s="943" t="s">
        <v>707</v>
      </c>
      <c r="K678" s="932" t="s">
        <v>894</v>
      </c>
      <c r="L678" s="931" t="s">
        <v>988</v>
      </c>
      <c r="M678" s="931"/>
      <c r="N678" s="931"/>
      <c r="O678" s="931"/>
      <c r="P678" s="931"/>
      <c r="Q678" s="926" t="str">
        <f t="shared" si="13"/>
        <v>13検査結果(防火シャッター）-1（16）-改善策の具体的内容等</v>
      </c>
      <c r="S678" s="947" t="s">
        <v>1748</v>
      </c>
    </row>
    <row r="679" spans="5:19" x14ac:dyDescent="0.4">
      <c r="E679" s="927">
        <f>'3_入力シート【検査結果表】防火シャッター'!$CN$32</f>
        <v>0</v>
      </c>
      <c r="G679" s="930">
        <v>13</v>
      </c>
      <c r="H679" s="931" t="s">
        <v>1061</v>
      </c>
      <c r="I679" s="930" t="s">
        <v>1071</v>
      </c>
      <c r="J679" s="943" t="s">
        <v>707</v>
      </c>
      <c r="K679" s="932" t="s">
        <v>894</v>
      </c>
      <c r="L679" s="931" t="s">
        <v>978</v>
      </c>
      <c r="M679" s="932" t="s">
        <v>894</v>
      </c>
      <c r="N679" s="931" t="s">
        <v>979</v>
      </c>
      <c r="O679" s="931"/>
      <c r="P679" s="931"/>
      <c r="Q679" s="926" t="str">
        <f t="shared" si="13"/>
        <v>13検査結果(防火シャッター）-1（16）-改善（予定）年月-年（令和）</v>
      </c>
      <c r="S679" s="947" t="s">
        <v>1749</v>
      </c>
    </row>
    <row r="680" spans="5:19" x14ac:dyDescent="0.4">
      <c r="E680" s="927">
        <f>'3_入力シート【検査結果表】防火シャッター'!$CQ$32</f>
        <v>0</v>
      </c>
      <c r="G680" s="930">
        <v>13</v>
      </c>
      <c r="H680" s="931" t="s">
        <v>1061</v>
      </c>
      <c r="I680" s="930" t="s">
        <v>1071</v>
      </c>
      <c r="J680" s="943" t="s">
        <v>707</v>
      </c>
      <c r="K680" s="932" t="s">
        <v>894</v>
      </c>
      <c r="L680" s="931" t="s">
        <v>978</v>
      </c>
      <c r="M680" s="932" t="s">
        <v>894</v>
      </c>
      <c r="N680" s="931" t="s">
        <v>899</v>
      </c>
      <c r="O680" s="931"/>
      <c r="P680" s="931"/>
      <c r="Q680" s="926" t="str">
        <f t="shared" si="13"/>
        <v>13検査結果(防火シャッター）-1（16）-改善（予定）年月-月</v>
      </c>
      <c r="S680" s="947" t="s">
        <v>1750</v>
      </c>
    </row>
    <row r="681" spans="5:19" x14ac:dyDescent="0.4">
      <c r="E681" s="927">
        <f>'3_入力シート【検査結果表】防火シャッター'!$CT$32</f>
        <v>0</v>
      </c>
      <c r="G681" s="930">
        <v>13</v>
      </c>
      <c r="H681" s="931" t="s">
        <v>1061</v>
      </c>
      <c r="I681" s="930" t="s">
        <v>1071</v>
      </c>
      <c r="J681" s="943" t="s">
        <v>1020</v>
      </c>
      <c r="K681" s="932" t="s">
        <v>894</v>
      </c>
      <c r="L681" s="931" t="s">
        <v>978</v>
      </c>
      <c r="M681" s="932" t="s">
        <v>894</v>
      </c>
      <c r="N681" s="931" t="s">
        <v>987</v>
      </c>
      <c r="O681" s="931"/>
      <c r="P681" s="931"/>
      <c r="Q681" s="926" t="str">
        <f t="shared" si="13"/>
        <v>13検査結果(防火シャッター）-1（16）-改善（予定）年月-状況</v>
      </c>
      <c r="S681" s="947" t="s">
        <v>1751</v>
      </c>
    </row>
    <row r="682" spans="5:19" x14ac:dyDescent="0.4">
      <c r="E682" s="927">
        <f>'3_入力シート【検査結果表】防火シャッター'!$BA$33</f>
        <v>0</v>
      </c>
      <c r="G682" s="930">
        <v>13</v>
      </c>
      <c r="H682" s="931" t="s">
        <v>1061</v>
      </c>
      <c r="I682" s="930" t="s">
        <v>1071</v>
      </c>
      <c r="J682" s="943" t="s">
        <v>1021</v>
      </c>
      <c r="K682" s="932" t="s">
        <v>894</v>
      </c>
      <c r="L682" s="931" t="s">
        <v>983</v>
      </c>
      <c r="M682" s="931"/>
      <c r="N682" s="931"/>
      <c r="O682" s="931"/>
      <c r="P682" s="931"/>
      <c r="Q682" s="926" t="str">
        <f t="shared" si="13"/>
        <v>13検査結果(防火シャッター）-1（17）-検査結果</v>
      </c>
      <c r="S682" s="947" t="s">
        <v>1752</v>
      </c>
    </row>
    <row r="683" spans="5:19" x14ac:dyDescent="0.4">
      <c r="E683" s="927">
        <f>'3_入力シート【検査結果表】防火シャッター'!$BM$33</f>
        <v>0</v>
      </c>
      <c r="G683" s="930">
        <v>13</v>
      </c>
      <c r="H683" s="931" t="s">
        <v>1061</v>
      </c>
      <c r="I683" s="930" t="s">
        <v>1071</v>
      </c>
      <c r="J683" s="943" t="s">
        <v>1021</v>
      </c>
      <c r="K683" s="932" t="s">
        <v>894</v>
      </c>
      <c r="L683" s="931" t="s">
        <v>985</v>
      </c>
      <c r="M683" s="931"/>
      <c r="N683" s="931"/>
      <c r="O683" s="931"/>
      <c r="P683" s="931"/>
      <c r="Q683" s="926" t="str">
        <f t="shared" si="13"/>
        <v>13検査結果(防火シャッター）-1（17）-検査者番号</v>
      </c>
      <c r="S683" s="947" t="s">
        <v>1753</v>
      </c>
    </row>
    <row r="684" spans="5:19" x14ac:dyDescent="0.4">
      <c r="E684" s="927">
        <f>'3_入力シート【検査結果表】防火シャッター'!$BO$33</f>
        <v>0</v>
      </c>
      <c r="G684" s="930">
        <v>13</v>
      </c>
      <c r="H684" s="931" t="s">
        <v>1061</v>
      </c>
      <c r="I684" s="930" t="s">
        <v>1071</v>
      </c>
      <c r="J684" s="943" t="s">
        <v>1021</v>
      </c>
      <c r="K684" s="932" t="s">
        <v>894</v>
      </c>
      <c r="L684" s="931" t="s">
        <v>986</v>
      </c>
      <c r="M684" s="931"/>
      <c r="N684" s="931"/>
      <c r="O684" s="931"/>
      <c r="P684" s="931"/>
      <c r="Q684" s="926" t="str">
        <f t="shared" si="13"/>
        <v>13検査結果(防火シャッター）-1（17）-指摘の具体的内容等</v>
      </c>
      <c r="S684" s="947" t="s">
        <v>1754</v>
      </c>
    </row>
    <row r="685" spans="5:19" x14ac:dyDescent="0.4">
      <c r="E685" s="927">
        <f>'3_入力シート【検査結果表】防火シャッター'!$BY$33</f>
        <v>0</v>
      </c>
      <c r="G685" s="930">
        <v>13</v>
      </c>
      <c r="H685" s="931" t="s">
        <v>1061</v>
      </c>
      <c r="I685" s="930" t="s">
        <v>1071</v>
      </c>
      <c r="J685" s="943" t="s">
        <v>708</v>
      </c>
      <c r="K685" s="932" t="s">
        <v>894</v>
      </c>
      <c r="L685" s="931" t="s">
        <v>988</v>
      </c>
      <c r="M685" s="931"/>
      <c r="N685" s="931"/>
      <c r="O685" s="931"/>
      <c r="P685" s="931"/>
      <c r="Q685" s="926" t="str">
        <f t="shared" si="13"/>
        <v>13検査結果(防火シャッター）-1（17）-改善策の具体的内容等</v>
      </c>
      <c r="S685" s="947" t="s">
        <v>1755</v>
      </c>
    </row>
    <row r="686" spans="5:19" x14ac:dyDescent="0.4">
      <c r="E686" s="927">
        <f>'3_入力シート【検査結果表】防火シャッター'!$CN$33</f>
        <v>0</v>
      </c>
      <c r="G686" s="930">
        <v>13</v>
      </c>
      <c r="H686" s="931" t="s">
        <v>1061</v>
      </c>
      <c r="I686" s="930" t="s">
        <v>1071</v>
      </c>
      <c r="J686" s="943" t="s">
        <v>708</v>
      </c>
      <c r="K686" s="932" t="s">
        <v>894</v>
      </c>
      <c r="L686" s="931" t="s">
        <v>978</v>
      </c>
      <c r="M686" s="932" t="s">
        <v>894</v>
      </c>
      <c r="N686" s="931" t="s">
        <v>979</v>
      </c>
      <c r="O686" s="931"/>
      <c r="P686" s="931"/>
      <c r="Q686" s="926" t="str">
        <f t="shared" si="13"/>
        <v>13検査結果(防火シャッター）-1（17）-改善（予定）年月-年（令和）</v>
      </c>
      <c r="S686" s="947" t="s">
        <v>1756</v>
      </c>
    </row>
    <row r="687" spans="5:19" x14ac:dyDescent="0.4">
      <c r="E687" s="927">
        <f>'3_入力シート【検査結果表】防火シャッター'!$CQ$33</f>
        <v>0</v>
      </c>
      <c r="G687" s="930">
        <v>13</v>
      </c>
      <c r="H687" s="931" t="s">
        <v>1061</v>
      </c>
      <c r="I687" s="930" t="s">
        <v>1071</v>
      </c>
      <c r="J687" s="943" t="s">
        <v>708</v>
      </c>
      <c r="K687" s="932" t="s">
        <v>894</v>
      </c>
      <c r="L687" s="931" t="s">
        <v>978</v>
      </c>
      <c r="M687" s="932" t="s">
        <v>894</v>
      </c>
      <c r="N687" s="931" t="s">
        <v>899</v>
      </c>
      <c r="O687" s="931"/>
      <c r="P687" s="931"/>
      <c r="Q687" s="926" t="str">
        <f t="shared" si="13"/>
        <v>13検査結果(防火シャッター）-1（17）-改善（予定）年月-月</v>
      </c>
      <c r="S687" s="947" t="s">
        <v>1757</v>
      </c>
    </row>
    <row r="688" spans="5:19" x14ac:dyDescent="0.4">
      <c r="E688" s="927">
        <f>'3_入力シート【検査結果表】防火シャッター'!$CT$33</f>
        <v>0</v>
      </c>
      <c r="G688" s="930">
        <v>13</v>
      </c>
      <c r="H688" s="931" t="s">
        <v>1061</v>
      </c>
      <c r="I688" s="930" t="s">
        <v>1071</v>
      </c>
      <c r="J688" s="943" t="s">
        <v>708</v>
      </c>
      <c r="K688" s="932" t="s">
        <v>894</v>
      </c>
      <c r="L688" s="931" t="s">
        <v>978</v>
      </c>
      <c r="M688" s="932" t="s">
        <v>894</v>
      </c>
      <c r="N688" s="931" t="s">
        <v>987</v>
      </c>
      <c r="O688" s="931"/>
      <c r="P688" s="931"/>
      <c r="Q688" s="926" t="str">
        <f t="shared" si="13"/>
        <v>13検査結果(防火シャッター）-1（17）-改善（予定）年月-状況</v>
      </c>
      <c r="S688" s="947" t="s">
        <v>1758</v>
      </c>
    </row>
    <row r="689" spans="5:19" x14ac:dyDescent="0.4">
      <c r="E689" s="927">
        <f>'3_入力シート【検査結果表】防火シャッター'!$BA$34</f>
        <v>0</v>
      </c>
      <c r="G689" s="930">
        <v>13</v>
      </c>
      <c r="H689" s="931" t="s">
        <v>1061</v>
      </c>
      <c r="I689" s="930" t="s">
        <v>1071</v>
      </c>
      <c r="J689" s="943" t="s">
        <v>1048</v>
      </c>
      <c r="K689" s="932" t="s">
        <v>894</v>
      </c>
      <c r="L689" s="931" t="s">
        <v>983</v>
      </c>
      <c r="M689" s="931"/>
      <c r="N689" s="931"/>
      <c r="O689" s="931"/>
      <c r="P689" s="931"/>
      <c r="Q689" s="926" t="str">
        <f t="shared" si="13"/>
        <v>13検査結果(防火シャッター）-1（18）-検査結果</v>
      </c>
      <c r="S689" s="947" t="s">
        <v>1759</v>
      </c>
    </row>
    <row r="690" spans="5:19" x14ac:dyDescent="0.4">
      <c r="E690" s="927">
        <f>'3_入力シート【検査結果表】防火シャッター'!$BM$34</f>
        <v>0</v>
      </c>
      <c r="G690" s="930">
        <v>13</v>
      </c>
      <c r="H690" s="931" t="s">
        <v>1061</v>
      </c>
      <c r="I690" s="930" t="s">
        <v>1071</v>
      </c>
      <c r="J690" s="943" t="s">
        <v>1048</v>
      </c>
      <c r="K690" s="932" t="s">
        <v>894</v>
      </c>
      <c r="L690" s="931" t="s">
        <v>985</v>
      </c>
      <c r="M690" s="931"/>
      <c r="N690" s="931"/>
      <c r="O690" s="931"/>
      <c r="P690" s="931"/>
      <c r="Q690" s="926" t="str">
        <f t="shared" si="13"/>
        <v>13検査結果(防火シャッター）-1（18）-検査者番号</v>
      </c>
      <c r="S690" s="947" t="s">
        <v>1760</v>
      </c>
    </row>
    <row r="691" spans="5:19" x14ac:dyDescent="0.4">
      <c r="E691" s="927">
        <f>'3_入力シート【検査結果表】防火シャッター'!$BO$34</f>
        <v>0</v>
      </c>
      <c r="G691" s="930">
        <v>13</v>
      </c>
      <c r="H691" s="931" t="s">
        <v>1061</v>
      </c>
      <c r="I691" s="930" t="s">
        <v>1071</v>
      </c>
      <c r="J691" s="943" t="s">
        <v>1048</v>
      </c>
      <c r="K691" s="932" t="s">
        <v>894</v>
      </c>
      <c r="L691" s="931" t="s">
        <v>986</v>
      </c>
      <c r="M691" s="931"/>
      <c r="N691" s="931"/>
      <c r="O691" s="931"/>
      <c r="P691" s="931"/>
      <c r="Q691" s="926" t="str">
        <f t="shared" si="13"/>
        <v>13検査結果(防火シャッター）-1（18）-指摘の具体的内容等</v>
      </c>
      <c r="S691" s="947" t="s">
        <v>1761</v>
      </c>
    </row>
    <row r="692" spans="5:19" x14ac:dyDescent="0.4">
      <c r="E692" s="927">
        <f>'3_入力シート【検査結果表】防火シャッター'!$BY$34</f>
        <v>0</v>
      </c>
      <c r="G692" s="930">
        <v>13</v>
      </c>
      <c r="H692" s="931" t="s">
        <v>1061</v>
      </c>
      <c r="I692" s="930" t="s">
        <v>1071</v>
      </c>
      <c r="J692" s="943" t="s">
        <v>1047</v>
      </c>
      <c r="K692" s="932" t="s">
        <v>894</v>
      </c>
      <c r="L692" s="931" t="s">
        <v>988</v>
      </c>
      <c r="M692" s="931"/>
      <c r="N692" s="931"/>
      <c r="O692" s="931"/>
      <c r="P692" s="931"/>
      <c r="Q692" s="926" t="str">
        <f t="shared" si="13"/>
        <v>13検査結果(防火シャッター）-1（18）-改善策の具体的内容等</v>
      </c>
      <c r="S692" s="947" t="s">
        <v>1762</v>
      </c>
    </row>
    <row r="693" spans="5:19" x14ac:dyDescent="0.4">
      <c r="E693" s="927">
        <f>'3_入力シート【検査結果表】防火シャッター'!$CN$34</f>
        <v>0</v>
      </c>
      <c r="G693" s="930">
        <v>13</v>
      </c>
      <c r="H693" s="931" t="s">
        <v>1061</v>
      </c>
      <c r="I693" s="930" t="s">
        <v>1071</v>
      </c>
      <c r="J693" s="943" t="s">
        <v>1047</v>
      </c>
      <c r="K693" s="932" t="s">
        <v>894</v>
      </c>
      <c r="L693" s="931" t="s">
        <v>978</v>
      </c>
      <c r="M693" s="932" t="s">
        <v>894</v>
      </c>
      <c r="N693" s="931" t="s">
        <v>979</v>
      </c>
      <c r="O693" s="931"/>
      <c r="P693" s="931"/>
      <c r="Q693" s="926" t="str">
        <f t="shared" si="13"/>
        <v>13検査結果(防火シャッター）-1（18）-改善（予定）年月-年（令和）</v>
      </c>
      <c r="S693" s="947" t="s">
        <v>1763</v>
      </c>
    </row>
    <row r="694" spans="5:19" x14ac:dyDescent="0.4">
      <c r="E694" s="927">
        <f>'3_入力シート【検査結果表】防火シャッター'!$CQ$34</f>
        <v>0</v>
      </c>
      <c r="G694" s="930">
        <v>13</v>
      </c>
      <c r="H694" s="931" t="s">
        <v>1061</v>
      </c>
      <c r="I694" s="930" t="s">
        <v>1071</v>
      </c>
      <c r="J694" s="943" t="s">
        <v>1047</v>
      </c>
      <c r="K694" s="932" t="s">
        <v>894</v>
      </c>
      <c r="L694" s="931" t="s">
        <v>978</v>
      </c>
      <c r="M694" s="932" t="s">
        <v>894</v>
      </c>
      <c r="N694" s="931" t="s">
        <v>899</v>
      </c>
      <c r="O694" s="931"/>
      <c r="P694" s="931"/>
      <c r="Q694" s="926" t="str">
        <f t="shared" si="13"/>
        <v>13検査結果(防火シャッター）-1（18）-改善（予定）年月-月</v>
      </c>
      <c r="S694" s="947" t="s">
        <v>1764</v>
      </c>
    </row>
    <row r="695" spans="5:19" x14ac:dyDescent="0.4">
      <c r="E695" s="927">
        <f>'3_入力シート【検査結果表】防火シャッター'!$CT$34</f>
        <v>0</v>
      </c>
      <c r="G695" s="930">
        <v>13</v>
      </c>
      <c r="H695" s="931" t="s">
        <v>1061</v>
      </c>
      <c r="I695" s="930" t="s">
        <v>1071</v>
      </c>
      <c r="J695" s="943" t="s">
        <v>1047</v>
      </c>
      <c r="K695" s="932" t="s">
        <v>894</v>
      </c>
      <c r="L695" s="931" t="s">
        <v>978</v>
      </c>
      <c r="M695" s="932" t="s">
        <v>894</v>
      </c>
      <c r="N695" s="931" t="s">
        <v>987</v>
      </c>
      <c r="O695" s="931"/>
      <c r="P695" s="931"/>
      <c r="Q695" s="926" t="str">
        <f t="shared" si="13"/>
        <v>13検査結果(防火シャッター）-1（18）-改善（予定）年月-状況</v>
      </c>
      <c r="S695" s="947" t="s">
        <v>1765</v>
      </c>
    </row>
    <row r="696" spans="5:19" x14ac:dyDescent="0.4">
      <c r="E696" s="927">
        <f>'3_入力シート【検査結果表】防火シャッター'!$BA$35</f>
        <v>0</v>
      </c>
      <c r="G696" s="930">
        <v>13</v>
      </c>
      <c r="H696" s="931" t="s">
        <v>1061</v>
      </c>
      <c r="I696" s="930" t="s">
        <v>1071</v>
      </c>
      <c r="J696" s="943" t="s">
        <v>1050</v>
      </c>
      <c r="K696" s="932" t="s">
        <v>894</v>
      </c>
      <c r="L696" s="931" t="s">
        <v>983</v>
      </c>
      <c r="M696" s="931"/>
      <c r="N696" s="931"/>
      <c r="O696" s="931"/>
      <c r="P696" s="931"/>
      <c r="Q696" s="926" t="str">
        <f t="shared" si="13"/>
        <v>13検査結果(防火シャッター）-1（19）-検査結果</v>
      </c>
      <c r="S696" s="947" t="s">
        <v>1766</v>
      </c>
    </row>
    <row r="697" spans="5:19" x14ac:dyDescent="0.4">
      <c r="E697" s="927">
        <f>'3_入力シート【検査結果表】防火シャッター'!$BM$35</f>
        <v>0</v>
      </c>
      <c r="G697" s="930">
        <v>13</v>
      </c>
      <c r="H697" s="931" t="s">
        <v>1061</v>
      </c>
      <c r="I697" s="930" t="s">
        <v>1071</v>
      </c>
      <c r="J697" s="943" t="s">
        <v>1050</v>
      </c>
      <c r="K697" s="932" t="s">
        <v>894</v>
      </c>
      <c r="L697" s="931" t="s">
        <v>985</v>
      </c>
      <c r="M697" s="931"/>
      <c r="N697" s="931"/>
      <c r="O697" s="931"/>
      <c r="P697" s="931"/>
      <c r="Q697" s="926" t="str">
        <f t="shared" si="13"/>
        <v>13検査結果(防火シャッター）-1（19）-検査者番号</v>
      </c>
      <c r="S697" s="947" t="s">
        <v>1767</v>
      </c>
    </row>
    <row r="698" spans="5:19" x14ac:dyDescent="0.4">
      <c r="E698" s="927">
        <f>'3_入力シート【検査結果表】防火シャッター'!$BO$35</f>
        <v>0</v>
      </c>
      <c r="G698" s="930">
        <v>13</v>
      </c>
      <c r="H698" s="931" t="s">
        <v>1061</v>
      </c>
      <c r="I698" s="930" t="s">
        <v>1071</v>
      </c>
      <c r="J698" s="943" t="s">
        <v>1050</v>
      </c>
      <c r="K698" s="932" t="s">
        <v>894</v>
      </c>
      <c r="L698" s="931" t="s">
        <v>986</v>
      </c>
      <c r="M698" s="931"/>
      <c r="N698" s="931"/>
      <c r="O698" s="931"/>
      <c r="P698" s="931"/>
      <c r="Q698" s="926" t="str">
        <f t="shared" si="13"/>
        <v>13検査結果(防火シャッター）-1（19）-指摘の具体的内容等</v>
      </c>
      <c r="S698" s="947" t="s">
        <v>1768</v>
      </c>
    </row>
    <row r="699" spans="5:19" x14ac:dyDescent="0.4">
      <c r="E699" s="927">
        <f>'3_入力シート【検査結果表】防火シャッター'!$BY$35</f>
        <v>0</v>
      </c>
      <c r="G699" s="930">
        <v>13</v>
      </c>
      <c r="H699" s="931" t="s">
        <v>1061</v>
      </c>
      <c r="I699" s="930" t="s">
        <v>1071</v>
      </c>
      <c r="J699" s="943" t="s">
        <v>1049</v>
      </c>
      <c r="K699" s="932" t="s">
        <v>894</v>
      </c>
      <c r="L699" s="931" t="s">
        <v>988</v>
      </c>
      <c r="M699" s="931"/>
      <c r="N699" s="931"/>
      <c r="O699" s="931"/>
      <c r="P699" s="931"/>
      <c r="Q699" s="926" t="str">
        <f t="shared" si="13"/>
        <v>13検査結果(防火シャッター）-1（19）-改善策の具体的内容等</v>
      </c>
      <c r="S699" s="947" t="s">
        <v>1769</v>
      </c>
    </row>
    <row r="700" spans="5:19" x14ac:dyDescent="0.4">
      <c r="E700" s="927">
        <f>'3_入力シート【検査結果表】防火シャッター'!$CN$35</f>
        <v>0</v>
      </c>
      <c r="G700" s="930">
        <v>13</v>
      </c>
      <c r="H700" s="931" t="s">
        <v>1061</v>
      </c>
      <c r="I700" s="930" t="s">
        <v>1071</v>
      </c>
      <c r="J700" s="943" t="s">
        <v>1049</v>
      </c>
      <c r="K700" s="932" t="s">
        <v>894</v>
      </c>
      <c r="L700" s="931" t="s">
        <v>978</v>
      </c>
      <c r="M700" s="932" t="s">
        <v>894</v>
      </c>
      <c r="N700" s="931" t="s">
        <v>979</v>
      </c>
      <c r="O700" s="931"/>
      <c r="P700" s="931"/>
      <c r="Q700" s="926" t="str">
        <f t="shared" si="13"/>
        <v>13検査結果(防火シャッター）-1（19）-改善（予定）年月-年（令和）</v>
      </c>
      <c r="S700" s="947" t="s">
        <v>1770</v>
      </c>
    </row>
    <row r="701" spans="5:19" x14ac:dyDescent="0.4">
      <c r="E701" s="927">
        <f>'3_入力シート【検査結果表】防火シャッター'!$CQ$35</f>
        <v>0</v>
      </c>
      <c r="G701" s="930">
        <v>13</v>
      </c>
      <c r="H701" s="931" t="s">
        <v>1061</v>
      </c>
      <c r="I701" s="930" t="s">
        <v>1071</v>
      </c>
      <c r="J701" s="943" t="s">
        <v>1049</v>
      </c>
      <c r="K701" s="932" t="s">
        <v>894</v>
      </c>
      <c r="L701" s="931" t="s">
        <v>978</v>
      </c>
      <c r="M701" s="932" t="s">
        <v>894</v>
      </c>
      <c r="N701" s="931" t="s">
        <v>899</v>
      </c>
      <c r="O701" s="931"/>
      <c r="P701" s="931"/>
      <c r="Q701" s="926" t="str">
        <f t="shared" si="13"/>
        <v>13検査結果(防火シャッター）-1（19）-改善（予定）年月-月</v>
      </c>
      <c r="S701" s="947" t="s">
        <v>1771</v>
      </c>
    </row>
    <row r="702" spans="5:19" x14ac:dyDescent="0.4">
      <c r="E702" s="927">
        <f>'3_入力シート【検査結果表】防火シャッター'!$CT$35</f>
        <v>0</v>
      </c>
      <c r="G702" s="930">
        <v>13</v>
      </c>
      <c r="H702" s="931" t="s">
        <v>1061</v>
      </c>
      <c r="I702" s="930" t="s">
        <v>1071</v>
      </c>
      <c r="J702" s="943" t="s">
        <v>1051</v>
      </c>
      <c r="K702" s="932" t="s">
        <v>894</v>
      </c>
      <c r="L702" s="931" t="s">
        <v>978</v>
      </c>
      <c r="M702" s="932" t="s">
        <v>894</v>
      </c>
      <c r="N702" s="931" t="s">
        <v>987</v>
      </c>
      <c r="O702" s="931"/>
      <c r="P702" s="931"/>
      <c r="Q702" s="926" t="str">
        <f t="shared" si="13"/>
        <v>13検査結果(防火シャッター）-1（19）-改善（予定）年月-状況</v>
      </c>
      <c r="S702" s="947" t="s">
        <v>1772</v>
      </c>
    </row>
    <row r="703" spans="5:19" x14ac:dyDescent="0.4">
      <c r="E703" s="927">
        <f>'3_入力シート【検査結果表】防火シャッター'!$BA$36</f>
        <v>0</v>
      </c>
      <c r="G703" s="930">
        <v>13</v>
      </c>
      <c r="H703" s="931" t="s">
        <v>1061</v>
      </c>
      <c r="I703" s="930" t="s">
        <v>1071</v>
      </c>
      <c r="J703" s="943" t="s">
        <v>1052</v>
      </c>
      <c r="K703" s="932" t="s">
        <v>894</v>
      </c>
      <c r="L703" s="931" t="s">
        <v>983</v>
      </c>
      <c r="M703" s="931"/>
      <c r="N703" s="931"/>
      <c r="O703" s="931"/>
      <c r="P703" s="931"/>
      <c r="Q703" s="926" t="str">
        <f t="shared" si="13"/>
        <v>13検査結果(防火シャッター）-1（20）-検査結果</v>
      </c>
      <c r="S703" s="947" t="s">
        <v>1773</v>
      </c>
    </row>
    <row r="704" spans="5:19" x14ac:dyDescent="0.4">
      <c r="E704" s="927">
        <f>'3_入力シート【検査結果表】防火シャッター'!$BM$36</f>
        <v>0</v>
      </c>
      <c r="G704" s="930">
        <v>13</v>
      </c>
      <c r="H704" s="931" t="s">
        <v>1061</v>
      </c>
      <c r="I704" s="930" t="s">
        <v>1071</v>
      </c>
      <c r="J704" s="943" t="s">
        <v>1052</v>
      </c>
      <c r="K704" s="932" t="s">
        <v>894</v>
      </c>
      <c r="L704" s="931" t="s">
        <v>985</v>
      </c>
      <c r="M704" s="931"/>
      <c r="N704" s="931"/>
      <c r="O704" s="931"/>
      <c r="P704" s="931"/>
      <c r="Q704" s="926" t="str">
        <f t="shared" si="13"/>
        <v>13検査結果(防火シャッター）-1（20）-検査者番号</v>
      </c>
      <c r="S704" s="947" t="s">
        <v>1774</v>
      </c>
    </row>
    <row r="705" spans="5:19" x14ac:dyDescent="0.4">
      <c r="E705" s="927">
        <f>'3_入力シート【検査結果表】防火シャッター'!$BO$36</f>
        <v>0</v>
      </c>
      <c r="G705" s="930">
        <v>13</v>
      </c>
      <c r="H705" s="931" t="s">
        <v>1061</v>
      </c>
      <c r="I705" s="930" t="s">
        <v>1071</v>
      </c>
      <c r="J705" s="943" t="s">
        <v>1052</v>
      </c>
      <c r="K705" s="932" t="s">
        <v>894</v>
      </c>
      <c r="L705" s="931" t="s">
        <v>986</v>
      </c>
      <c r="M705" s="931"/>
      <c r="N705" s="931"/>
      <c r="O705" s="931"/>
      <c r="P705" s="931"/>
      <c r="Q705" s="926" t="str">
        <f t="shared" si="13"/>
        <v>13検査結果(防火シャッター）-1（20）-指摘の具体的内容等</v>
      </c>
      <c r="S705" s="947" t="s">
        <v>1775</v>
      </c>
    </row>
    <row r="706" spans="5:19" x14ac:dyDescent="0.4">
      <c r="E706" s="927">
        <f>'3_入力シート【検査結果表】防火シャッター'!$BY$36</f>
        <v>0</v>
      </c>
      <c r="G706" s="930">
        <v>13</v>
      </c>
      <c r="H706" s="931" t="s">
        <v>1061</v>
      </c>
      <c r="I706" s="930" t="s">
        <v>1071</v>
      </c>
      <c r="J706" s="943" t="s">
        <v>1052</v>
      </c>
      <c r="K706" s="932" t="s">
        <v>894</v>
      </c>
      <c r="L706" s="931" t="s">
        <v>988</v>
      </c>
      <c r="M706" s="931"/>
      <c r="N706" s="931"/>
      <c r="O706" s="931"/>
      <c r="P706" s="931"/>
      <c r="Q706" s="926" t="str">
        <f t="shared" si="13"/>
        <v>13検査結果(防火シャッター）-1（20）-改善策の具体的内容等</v>
      </c>
      <c r="S706" s="947" t="s">
        <v>1776</v>
      </c>
    </row>
    <row r="707" spans="5:19" x14ac:dyDescent="0.4">
      <c r="E707" s="927">
        <f>'3_入力シート【検査結果表】防火シャッター'!$CN$36</f>
        <v>0</v>
      </c>
      <c r="G707" s="930">
        <v>13</v>
      </c>
      <c r="H707" s="931" t="s">
        <v>1061</v>
      </c>
      <c r="I707" s="930" t="s">
        <v>1071</v>
      </c>
      <c r="J707" s="943" t="s">
        <v>1052</v>
      </c>
      <c r="K707" s="932" t="s">
        <v>894</v>
      </c>
      <c r="L707" s="931" t="s">
        <v>978</v>
      </c>
      <c r="M707" s="932" t="s">
        <v>894</v>
      </c>
      <c r="N707" s="931" t="s">
        <v>979</v>
      </c>
      <c r="O707" s="931"/>
      <c r="P707" s="931"/>
      <c r="Q707" s="926" t="str">
        <f t="shared" si="13"/>
        <v>13検査結果(防火シャッター）-1（20）-改善（予定）年月-年（令和）</v>
      </c>
      <c r="S707" s="947" t="s">
        <v>1777</v>
      </c>
    </row>
    <row r="708" spans="5:19" x14ac:dyDescent="0.4">
      <c r="E708" s="927">
        <f>'3_入力シート【検査結果表】防火シャッター'!$CQ$36</f>
        <v>0</v>
      </c>
      <c r="G708" s="930">
        <v>13</v>
      </c>
      <c r="H708" s="931" t="s">
        <v>1061</v>
      </c>
      <c r="I708" s="930" t="s">
        <v>1071</v>
      </c>
      <c r="J708" s="943" t="s">
        <v>1052</v>
      </c>
      <c r="K708" s="932" t="s">
        <v>894</v>
      </c>
      <c r="L708" s="931" t="s">
        <v>978</v>
      </c>
      <c r="M708" s="932" t="s">
        <v>894</v>
      </c>
      <c r="N708" s="931" t="s">
        <v>899</v>
      </c>
      <c r="O708" s="931"/>
      <c r="P708" s="931"/>
      <c r="Q708" s="926" t="str">
        <f t="shared" si="13"/>
        <v>13検査結果(防火シャッター）-1（20）-改善（予定）年月-月</v>
      </c>
      <c r="S708" s="947" t="s">
        <v>1778</v>
      </c>
    </row>
    <row r="709" spans="5:19" x14ac:dyDescent="0.4">
      <c r="E709" s="927">
        <f>'3_入力シート【検査結果表】防火シャッター'!$CT$36</f>
        <v>0</v>
      </c>
      <c r="G709" s="930">
        <v>13</v>
      </c>
      <c r="H709" s="931" t="s">
        <v>1061</v>
      </c>
      <c r="I709" s="930" t="s">
        <v>1071</v>
      </c>
      <c r="J709" s="943" t="s">
        <v>1052</v>
      </c>
      <c r="K709" s="932" t="s">
        <v>894</v>
      </c>
      <c r="L709" s="931" t="s">
        <v>978</v>
      </c>
      <c r="M709" s="932" t="s">
        <v>894</v>
      </c>
      <c r="N709" s="931" t="s">
        <v>987</v>
      </c>
      <c r="O709" s="931"/>
      <c r="P709" s="931"/>
      <c r="Q709" s="926" t="str">
        <f t="shared" si="13"/>
        <v>13検査結果(防火シャッター）-1（20）-改善（予定）年月-状況</v>
      </c>
      <c r="S709" s="947" t="s">
        <v>1779</v>
      </c>
    </row>
    <row r="710" spans="5:19" x14ac:dyDescent="0.4">
      <c r="E710" s="927">
        <f>'3_入力シート【検査結果表】防火シャッター'!$BA$37</f>
        <v>0</v>
      </c>
      <c r="G710" s="930">
        <v>13</v>
      </c>
      <c r="H710" s="931" t="s">
        <v>1061</v>
      </c>
      <c r="I710" s="930" t="s">
        <v>1071</v>
      </c>
      <c r="J710" s="943" t="s">
        <v>1054</v>
      </c>
      <c r="K710" s="932" t="s">
        <v>894</v>
      </c>
      <c r="L710" s="931" t="s">
        <v>983</v>
      </c>
      <c r="M710" s="931"/>
      <c r="N710" s="931"/>
      <c r="O710" s="931"/>
      <c r="P710" s="931"/>
      <c r="Q710" s="926" t="str">
        <f t="shared" si="13"/>
        <v>13検査結果(防火シャッター）-1（21）-検査結果</v>
      </c>
      <c r="S710" s="947" t="s">
        <v>1780</v>
      </c>
    </row>
    <row r="711" spans="5:19" x14ac:dyDescent="0.4">
      <c r="E711" s="927">
        <f>'3_入力シート【検査結果表】防火シャッター'!$BM$37</f>
        <v>0</v>
      </c>
      <c r="G711" s="930">
        <v>13</v>
      </c>
      <c r="H711" s="931" t="s">
        <v>1061</v>
      </c>
      <c r="I711" s="930" t="s">
        <v>1071</v>
      </c>
      <c r="J711" s="943" t="s">
        <v>1053</v>
      </c>
      <c r="K711" s="932" t="s">
        <v>894</v>
      </c>
      <c r="L711" s="931" t="s">
        <v>985</v>
      </c>
      <c r="M711" s="931"/>
      <c r="N711" s="931"/>
      <c r="O711" s="931"/>
      <c r="P711" s="931"/>
      <c r="Q711" s="926" t="str">
        <f t="shared" si="13"/>
        <v>13検査結果(防火シャッター）-1（21）-検査者番号</v>
      </c>
      <c r="S711" s="947" t="s">
        <v>1781</v>
      </c>
    </row>
    <row r="712" spans="5:19" x14ac:dyDescent="0.4">
      <c r="E712" s="927">
        <f>'3_入力シート【検査結果表】防火シャッター'!$BO$37</f>
        <v>0</v>
      </c>
      <c r="G712" s="930">
        <v>13</v>
      </c>
      <c r="H712" s="931" t="s">
        <v>1061</v>
      </c>
      <c r="I712" s="930" t="s">
        <v>1071</v>
      </c>
      <c r="J712" s="943" t="s">
        <v>1053</v>
      </c>
      <c r="K712" s="932" t="s">
        <v>894</v>
      </c>
      <c r="L712" s="931" t="s">
        <v>986</v>
      </c>
      <c r="M712" s="931"/>
      <c r="N712" s="931"/>
      <c r="O712" s="931"/>
      <c r="P712" s="931"/>
      <c r="Q712" s="926" t="str">
        <f t="shared" si="13"/>
        <v>13検査結果(防火シャッター）-1（21）-指摘の具体的内容等</v>
      </c>
      <c r="S712" s="947" t="s">
        <v>1782</v>
      </c>
    </row>
    <row r="713" spans="5:19" x14ac:dyDescent="0.4">
      <c r="E713" s="927">
        <f>'3_入力シート【検査結果表】防火シャッター'!$BY$37</f>
        <v>0</v>
      </c>
      <c r="G713" s="930">
        <v>13</v>
      </c>
      <c r="H713" s="931" t="s">
        <v>1061</v>
      </c>
      <c r="I713" s="930" t="s">
        <v>1071</v>
      </c>
      <c r="J713" s="943" t="s">
        <v>1053</v>
      </c>
      <c r="K713" s="932" t="s">
        <v>894</v>
      </c>
      <c r="L713" s="931" t="s">
        <v>988</v>
      </c>
      <c r="M713" s="931"/>
      <c r="N713" s="931"/>
      <c r="O713" s="931"/>
      <c r="P713" s="931"/>
      <c r="Q713" s="926" t="str">
        <f t="shared" si="13"/>
        <v>13検査結果(防火シャッター）-1（21）-改善策の具体的内容等</v>
      </c>
      <c r="S713" s="947" t="s">
        <v>1783</v>
      </c>
    </row>
    <row r="714" spans="5:19" x14ac:dyDescent="0.4">
      <c r="E714" s="927">
        <f>'3_入力シート【検査結果表】防火シャッター'!$CN$37</f>
        <v>0</v>
      </c>
      <c r="G714" s="930">
        <v>13</v>
      </c>
      <c r="H714" s="931" t="s">
        <v>1061</v>
      </c>
      <c r="I714" s="930" t="s">
        <v>1071</v>
      </c>
      <c r="J714" s="943" t="s">
        <v>1053</v>
      </c>
      <c r="K714" s="932" t="s">
        <v>894</v>
      </c>
      <c r="L714" s="931" t="s">
        <v>978</v>
      </c>
      <c r="M714" s="932" t="s">
        <v>894</v>
      </c>
      <c r="N714" s="931" t="s">
        <v>979</v>
      </c>
      <c r="O714" s="931"/>
      <c r="P714" s="931"/>
      <c r="Q714" s="926" t="str">
        <f t="shared" si="13"/>
        <v>13検査結果(防火シャッター）-1（21）-改善（予定）年月-年（令和）</v>
      </c>
      <c r="S714" s="947" t="s">
        <v>1784</v>
      </c>
    </row>
    <row r="715" spans="5:19" x14ac:dyDescent="0.4">
      <c r="E715" s="927">
        <f>'3_入力シート【検査結果表】防火シャッター'!$CQ$37</f>
        <v>0</v>
      </c>
      <c r="G715" s="930">
        <v>13</v>
      </c>
      <c r="H715" s="931" t="s">
        <v>1061</v>
      </c>
      <c r="I715" s="930" t="s">
        <v>1071</v>
      </c>
      <c r="J715" s="943" t="s">
        <v>1053</v>
      </c>
      <c r="K715" s="932" t="s">
        <v>894</v>
      </c>
      <c r="L715" s="931" t="s">
        <v>978</v>
      </c>
      <c r="M715" s="932" t="s">
        <v>894</v>
      </c>
      <c r="N715" s="931" t="s">
        <v>899</v>
      </c>
      <c r="O715" s="931"/>
      <c r="P715" s="931"/>
      <c r="Q715" s="926" t="str">
        <f t="shared" si="13"/>
        <v>13検査結果(防火シャッター）-1（21）-改善（予定）年月-月</v>
      </c>
      <c r="S715" s="947" t="s">
        <v>1785</v>
      </c>
    </row>
    <row r="716" spans="5:19" x14ac:dyDescent="0.4">
      <c r="E716" s="927">
        <f>'3_入力シート【検査結果表】防火シャッター'!$CT$37</f>
        <v>0</v>
      </c>
      <c r="G716" s="930">
        <v>13</v>
      </c>
      <c r="H716" s="931" t="s">
        <v>1061</v>
      </c>
      <c r="I716" s="930" t="s">
        <v>1071</v>
      </c>
      <c r="J716" s="943" t="s">
        <v>1053</v>
      </c>
      <c r="K716" s="932" t="s">
        <v>894</v>
      </c>
      <c r="L716" s="931" t="s">
        <v>978</v>
      </c>
      <c r="M716" s="932" t="s">
        <v>894</v>
      </c>
      <c r="N716" s="931" t="s">
        <v>987</v>
      </c>
      <c r="O716" s="931"/>
      <c r="P716" s="931"/>
      <c r="Q716" s="926" t="str">
        <f t="shared" si="13"/>
        <v>13検査結果(防火シャッター）-1（21）-改善（予定）年月-状況</v>
      </c>
      <c r="S716" s="947" t="s">
        <v>1786</v>
      </c>
    </row>
    <row r="717" spans="5:19" x14ac:dyDescent="0.4">
      <c r="E717" s="927">
        <f>'3_入力シート【検査結果表】防火シャッター'!$BA$38</f>
        <v>0</v>
      </c>
      <c r="G717" s="930">
        <v>13</v>
      </c>
      <c r="H717" s="931" t="s">
        <v>1061</v>
      </c>
      <c r="I717" s="930" t="s">
        <v>1071</v>
      </c>
      <c r="J717" s="943" t="s">
        <v>1055</v>
      </c>
      <c r="K717" s="932" t="s">
        <v>894</v>
      </c>
      <c r="L717" s="931" t="s">
        <v>983</v>
      </c>
      <c r="M717" s="931"/>
      <c r="N717" s="931"/>
      <c r="O717" s="931"/>
      <c r="P717" s="931"/>
      <c r="Q717" s="926" t="str">
        <f t="shared" si="13"/>
        <v>13検査結果(防火シャッター）-1（22）-検査結果</v>
      </c>
      <c r="S717" s="947" t="s">
        <v>1787</v>
      </c>
    </row>
    <row r="718" spans="5:19" x14ac:dyDescent="0.4">
      <c r="E718" s="927">
        <f>'3_入力シート【検査結果表】防火シャッター'!$BM$38</f>
        <v>0</v>
      </c>
      <c r="G718" s="930">
        <v>13</v>
      </c>
      <c r="H718" s="931" t="s">
        <v>1061</v>
      </c>
      <c r="I718" s="930" t="s">
        <v>1071</v>
      </c>
      <c r="J718" s="943" t="s">
        <v>1055</v>
      </c>
      <c r="K718" s="932" t="s">
        <v>894</v>
      </c>
      <c r="L718" s="931" t="s">
        <v>985</v>
      </c>
      <c r="M718" s="931"/>
      <c r="N718" s="931"/>
      <c r="O718" s="931"/>
      <c r="P718" s="931"/>
      <c r="Q718" s="926" t="str">
        <f t="shared" si="13"/>
        <v>13検査結果(防火シャッター）-1（22）-検査者番号</v>
      </c>
      <c r="S718" s="947" t="s">
        <v>1788</v>
      </c>
    </row>
    <row r="719" spans="5:19" x14ac:dyDescent="0.4">
      <c r="E719" s="927">
        <f>'3_入力シート【検査結果表】防火シャッター'!$BO$38</f>
        <v>0</v>
      </c>
      <c r="G719" s="930">
        <v>13</v>
      </c>
      <c r="H719" s="931" t="s">
        <v>1061</v>
      </c>
      <c r="I719" s="930" t="s">
        <v>1071</v>
      </c>
      <c r="J719" s="943" t="s">
        <v>1055</v>
      </c>
      <c r="K719" s="932" t="s">
        <v>894</v>
      </c>
      <c r="L719" s="931" t="s">
        <v>986</v>
      </c>
      <c r="M719" s="931"/>
      <c r="N719" s="931"/>
      <c r="O719" s="931"/>
      <c r="P719" s="931"/>
      <c r="Q719" s="926" t="str">
        <f t="shared" si="13"/>
        <v>13検査結果(防火シャッター）-1（22）-指摘の具体的内容等</v>
      </c>
      <c r="S719" s="947" t="s">
        <v>1789</v>
      </c>
    </row>
    <row r="720" spans="5:19" x14ac:dyDescent="0.4">
      <c r="E720" s="927">
        <f>'3_入力シート【検査結果表】防火シャッター'!$BY$38</f>
        <v>0</v>
      </c>
      <c r="G720" s="930">
        <v>13</v>
      </c>
      <c r="H720" s="931" t="s">
        <v>1061</v>
      </c>
      <c r="I720" s="930" t="s">
        <v>1071</v>
      </c>
      <c r="J720" s="943" t="s">
        <v>1055</v>
      </c>
      <c r="K720" s="932" t="s">
        <v>894</v>
      </c>
      <c r="L720" s="931" t="s">
        <v>988</v>
      </c>
      <c r="M720" s="931"/>
      <c r="N720" s="931"/>
      <c r="O720" s="931"/>
      <c r="P720" s="931"/>
      <c r="Q720" s="926" t="str">
        <f t="shared" si="13"/>
        <v>13検査結果(防火シャッター）-1（22）-改善策の具体的内容等</v>
      </c>
      <c r="S720" s="947" t="s">
        <v>1790</v>
      </c>
    </row>
    <row r="721" spans="5:19" x14ac:dyDescent="0.4">
      <c r="E721" s="927">
        <f>'3_入力シート【検査結果表】防火シャッター'!$CN$38</f>
        <v>0</v>
      </c>
      <c r="G721" s="930">
        <v>13</v>
      </c>
      <c r="H721" s="931" t="s">
        <v>1061</v>
      </c>
      <c r="I721" s="930" t="s">
        <v>1071</v>
      </c>
      <c r="J721" s="943" t="s">
        <v>1055</v>
      </c>
      <c r="K721" s="932" t="s">
        <v>894</v>
      </c>
      <c r="L721" s="931" t="s">
        <v>978</v>
      </c>
      <c r="M721" s="932" t="s">
        <v>894</v>
      </c>
      <c r="N721" s="931" t="s">
        <v>979</v>
      </c>
      <c r="O721" s="931"/>
      <c r="P721" s="931"/>
      <c r="Q721" s="926" t="str">
        <f t="shared" si="13"/>
        <v>13検査結果(防火シャッター）-1（22）-改善（予定）年月-年（令和）</v>
      </c>
      <c r="S721" s="947" t="s">
        <v>1791</v>
      </c>
    </row>
    <row r="722" spans="5:19" x14ac:dyDescent="0.4">
      <c r="E722" s="927">
        <f>'3_入力シート【検査結果表】防火シャッター'!$CQ$38</f>
        <v>0</v>
      </c>
      <c r="G722" s="930">
        <v>13</v>
      </c>
      <c r="H722" s="931" t="s">
        <v>1061</v>
      </c>
      <c r="I722" s="930" t="s">
        <v>1071</v>
      </c>
      <c r="J722" s="943" t="s">
        <v>1055</v>
      </c>
      <c r="K722" s="932" t="s">
        <v>894</v>
      </c>
      <c r="L722" s="931" t="s">
        <v>978</v>
      </c>
      <c r="M722" s="932" t="s">
        <v>894</v>
      </c>
      <c r="N722" s="931" t="s">
        <v>899</v>
      </c>
      <c r="O722" s="931"/>
      <c r="P722" s="931"/>
      <c r="Q722" s="926" t="str">
        <f t="shared" si="13"/>
        <v>13検査結果(防火シャッター）-1（22）-改善（予定）年月-月</v>
      </c>
      <c r="S722" s="947" t="s">
        <v>1792</v>
      </c>
    </row>
    <row r="723" spans="5:19" x14ac:dyDescent="0.4">
      <c r="E723" s="927">
        <f>'3_入力シート【検査結果表】防火シャッター'!$CT$38</f>
        <v>0</v>
      </c>
      <c r="G723" s="930">
        <v>13</v>
      </c>
      <c r="H723" s="931" t="s">
        <v>1061</v>
      </c>
      <c r="I723" s="930" t="s">
        <v>1071</v>
      </c>
      <c r="J723" s="943" t="s">
        <v>1055</v>
      </c>
      <c r="K723" s="932" t="s">
        <v>894</v>
      </c>
      <c r="L723" s="931" t="s">
        <v>978</v>
      </c>
      <c r="M723" s="932" t="s">
        <v>894</v>
      </c>
      <c r="N723" s="931" t="s">
        <v>987</v>
      </c>
      <c r="O723" s="931"/>
      <c r="P723" s="931"/>
      <c r="Q723" s="926" t="str">
        <f t="shared" si="13"/>
        <v>13検査結果(防火シャッター）-1（22）-改善（予定）年月-状況</v>
      </c>
      <c r="S723" s="947" t="s">
        <v>1793</v>
      </c>
    </row>
    <row r="724" spans="5:19" x14ac:dyDescent="0.4">
      <c r="E724" s="927">
        <f>'3_入力シート【検査結果表】防火シャッター'!$BA$39</f>
        <v>0</v>
      </c>
      <c r="G724" s="930">
        <v>13</v>
      </c>
      <c r="H724" s="931" t="s">
        <v>1061</v>
      </c>
      <c r="I724" s="930" t="s">
        <v>1071</v>
      </c>
      <c r="J724" s="943" t="s">
        <v>1056</v>
      </c>
      <c r="K724" s="932" t="s">
        <v>894</v>
      </c>
      <c r="L724" s="931" t="s">
        <v>983</v>
      </c>
      <c r="M724" s="931"/>
      <c r="N724" s="931"/>
      <c r="O724" s="931"/>
      <c r="P724" s="931"/>
      <c r="Q724" s="926" t="str">
        <f t="shared" si="13"/>
        <v>13検査結果(防火シャッター）-1（23）-検査結果</v>
      </c>
      <c r="S724" s="947" t="s">
        <v>1794</v>
      </c>
    </row>
    <row r="725" spans="5:19" x14ac:dyDescent="0.4">
      <c r="E725" s="927">
        <f>'3_入力シート【検査結果表】防火シャッター'!$BM$39</f>
        <v>0</v>
      </c>
      <c r="G725" s="930">
        <v>13</v>
      </c>
      <c r="H725" s="931" t="s">
        <v>1061</v>
      </c>
      <c r="I725" s="930" t="s">
        <v>1071</v>
      </c>
      <c r="J725" s="943" t="s">
        <v>1056</v>
      </c>
      <c r="K725" s="932" t="s">
        <v>894</v>
      </c>
      <c r="L725" s="931" t="s">
        <v>985</v>
      </c>
      <c r="M725" s="931"/>
      <c r="N725" s="931"/>
      <c r="O725" s="931"/>
      <c r="P725" s="931"/>
      <c r="Q725" s="926" t="str">
        <f t="shared" si="13"/>
        <v>13検査結果(防火シャッター）-1（23）-検査者番号</v>
      </c>
      <c r="S725" s="947" t="s">
        <v>1795</v>
      </c>
    </row>
    <row r="726" spans="5:19" x14ac:dyDescent="0.4">
      <c r="E726" s="927">
        <f>'3_入力シート【検査結果表】防火シャッター'!$BO$39</f>
        <v>0</v>
      </c>
      <c r="G726" s="930">
        <v>13</v>
      </c>
      <c r="H726" s="931" t="s">
        <v>1061</v>
      </c>
      <c r="I726" s="930" t="s">
        <v>1071</v>
      </c>
      <c r="J726" s="943" t="s">
        <v>1056</v>
      </c>
      <c r="K726" s="932" t="s">
        <v>894</v>
      </c>
      <c r="L726" s="931" t="s">
        <v>986</v>
      </c>
      <c r="M726" s="931"/>
      <c r="N726" s="931"/>
      <c r="O726" s="931"/>
      <c r="P726" s="931"/>
      <c r="Q726" s="926" t="str">
        <f t="shared" si="13"/>
        <v>13検査結果(防火シャッター）-1（23）-指摘の具体的内容等</v>
      </c>
      <c r="S726" s="947" t="s">
        <v>1796</v>
      </c>
    </row>
    <row r="727" spans="5:19" x14ac:dyDescent="0.4">
      <c r="E727" s="927">
        <f>'3_入力シート【検査結果表】防火シャッター'!$BY$39</f>
        <v>0</v>
      </c>
      <c r="G727" s="930">
        <v>13</v>
      </c>
      <c r="H727" s="931" t="s">
        <v>1061</v>
      </c>
      <c r="I727" s="930" t="s">
        <v>1071</v>
      </c>
      <c r="J727" s="943" t="s">
        <v>1056</v>
      </c>
      <c r="K727" s="932" t="s">
        <v>894</v>
      </c>
      <c r="L727" s="931" t="s">
        <v>988</v>
      </c>
      <c r="M727" s="931"/>
      <c r="N727" s="931"/>
      <c r="O727" s="931"/>
      <c r="P727" s="931"/>
      <c r="Q727" s="926" t="str">
        <f t="shared" si="13"/>
        <v>13検査結果(防火シャッター）-1（23）-改善策の具体的内容等</v>
      </c>
      <c r="S727" s="947" t="s">
        <v>1797</v>
      </c>
    </row>
    <row r="728" spans="5:19" x14ac:dyDescent="0.4">
      <c r="E728" s="927">
        <f>'3_入力シート【検査結果表】防火シャッター'!$CN$39</f>
        <v>0</v>
      </c>
      <c r="G728" s="930">
        <v>13</v>
      </c>
      <c r="H728" s="931" t="s">
        <v>1061</v>
      </c>
      <c r="I728" s="930" t="s">
        <v>1071</v>
      </c>
      <c r="J728" s="943" t="s">
        <v>1056</v>
      </c>
      <c r="K728" s="932" t="s">
        <v>894</v>
      </c>
      <c r="L728" s="931" t="s">
        <v>978</v>
      </c>
      <c r="M728" s="932" t="s">
        <v>894</v>
      </c>
      <c r="N728" s="931" t="s">
        <v>979</v>
      </c>
      <c r="O728" s="931"/>
      <c r="P728" s="931"/>
      <c r="Q728" s="926" t="str">
        <f t="shared" si="13"/>
        <v>13検査結果(防火シャッター）-1（23）-改善（予定）年月-年（令和）</v>
      </c>
      <c r="S728" s="947" t="s">
        <v>1798</v>
      </c>
    </row>
    <row r="729" spans="5:19" x14ac:dyDescent="0.4">
      <c r="E729" s="927">
        <f>'3_入力シート【検査結果表】防火シャッター'!$CQ$39</f>
        <v>0</v>
      </c>
      <c r="G729" s="930">
        <v>13</v>
      </c>
      <c r="H729" s="931" t="s">
        <v>1061</v>
      </c>
      <c r="I729" s="930" t="s">
        <v>1071</v>
      </c>
      <c r="J729" s="943" t="s">
        <v>1056</v>
      </c>
      <c r="K729" s="932" t="s">
        <v>894</v>
      </c>
      <c r="L729" s="931" t="s">
        <v>978</v>
      </c>
      <c r="M729" s="932" t="s">
        <v>894</v>
      </c>
      <c r="N729" s="931" t="s">
        <v>899</v>
      </c>
      <c r="O729" s="931"/>
      <c r="P729" s="931"/>
      <c r="Q729" s="926" t="str">
        <f t="shared" si="13"/>
        <v>13検査結果(防火シャッター）-1（23）-改善（予定）年月-月</v>
      </c>
      <c r="S729" s="947" t="s">
        <v>1799</v>
      </c>
    </row>
    <row r="730" spans="5:19" x14ac:dyDescent="0.4">
      <c r="E730" s="927">
        <f>'3_入力シート【検査結果表】防火シャッター'!$CT$39</f>
        <v>0</v>
      </c>
      <c r="G730" s="930">
        <v>13</v>
      </c>
      <c r="H730" s="931" t="s">
        <v>1061</v>
      </c>
      <c r="I730" s="930" t="s">
        <v>1071</v>
      </c>
      <c r="J730" s="943" t="s">
        <v>1056</v>
      </c>
      <c r="K730" s="932" t="s">
        <v>894</v>
      </c>
      <c r="L730" s="931" t="s">
        <v>978</v>
      </c>
      <c r="M730" s="932" t="s">
        <v>894</v>
      </c>
      <c r="N730" s="931" t="s">
        <v>987</v>
      </c>
      <c r="O730" s="931"/>
      <c r="P730" s="931"/>
      <c r="Q730" s="926" t="str">
        <f t="shared" si="13"/>
        <v>13検査結果(防火シャッター）-1（23）-改善（予定）年月-状況</v>
      </c>
      <c r="S730" s="947" t="s">
        <v>1800</v>
      </c>
    </row>
    <row r="731" spans="5:19" x14ac:dyDescent="0.4">
      <c r="E731" s="927">
        <f>'3_入力シート【検査結果表】防火シャッター'!$BA$40</f>
        <v>0</v>
      </c>
      <c r="G731" s="930">
        <v>13</v>
      </c>
      <c r="H731" s="931" t="s">
        <v>1061</v>
      </c>
      <c r="I731" s="930" t="s">
        <v>1071</v>
      </c>
      <c r="J731" s="943" t="s">
        <v>1057</v>
      </c>
      <c r="K731" s="932" t="s">
        <v>894</v>
      </c>
      <c r="L731" s="931" t="s">
        <v>983</v>
      </c>
      <c r="M731" s="931"/>
      <c r="N731" s="931"/>
      <c r="O731" s="931"/>
      <c r="P731" s="931"/>
      <c r="Q731" s="926" t="str">
        <f t="shared" ref="Q731:Q794" si="14">CONCATENATE(G731,H731,I731,J731,K731,L731,M731,N731,O731,P731)</f>
        <v>13検査結果(防火シャッター）-1（24）-検査結果</v>
      </c>
      <c r="S731" s="947" t="s">
        <v>1801</v>
      </c>
    </row>
    <row r="732" spans="5:19" x14ac:dyDescent="0.4">
      <c r="E732" s="927">
        <f>'3_入力シート【検査結果表】防火シャッター'!$BM$40</f>
        <v>0</v>
      </c>
      <c r="G732" s="930">
        <v>13</v>
      </c>
      <c r="H732" s="931" t="s">
        <v>1061</v>
      </c>
      <c r="I732" s="930" t="s">
        <v>1071</v>
      </c>
      <c r="J732" s="943" t="s">
        <v>1057</v>
      </c>
      <c r="K732" s="932" t="s">
        <v>894</v>
      </c>
      <c r="L732" s="931" t="s">
        <v>985</v>
      </c>
      <c r="M732" s="931"/>
      <c r="N732" s="931"/>
      <c r="O732" s="931"/>
      <c r="P732" s="931"/>
      <c r="Q732" s="926" t="str">
        <f t="shared" si="14"/>
        <v>13検査結果(防火シャッター）-1（24）-検査者番号</v>
      </c>
      <c r="S732" s="947" t="s">
        <v>1802</v>
      </c>
    </row>
    <row r="733" spans="5:19" x14ac:dyDescent="0.4">
      <c r="E733" s="927">
        <f>'3_入力シート【検査結果表】防火シャッター'!$BO$40</f>
        <v>0</v>
      </c>
      <c r="G733" s="930">
        <v>13</v>
      </c>
      <c r="H733" s="931" t="s">
        <v>1061</v>
      </c>
      <c r="I733" s="930" t="s">
        <v>1071</v>
      </c>
      <c r="J733" s="943" t="s">
        <v>1057</v>
      </c>
      <c r="K733" s="932" t="s">
        <v>894</v>
      </c>
      <c r="L733" s="931" t="s">
        <v>986</v>
      </c>
      <c r="M733" s="931"/>
      <c r="N733" s="931"/>
      <c r="O733" s="931"/>
      <c r="P733" s="931"/>
      <c r="Q733" s="926" t="str">
        <f t="shared" si="14"/>
        <v>13検査結果(防火シャッター）-1（24）-指摘の具体的内容等</v>
      </c>
      <c r="S733" s="947" t="s">
        <v>1803</v>
      </c>
    </row>
    <row r="734" spans="5:19" x14ac:dyDescent="0.4">
      <c r="E734" s="927">
        <f>'3_入力シート【検査結果表】防火シャッター'!$BY$40</f>
        <v>0</v>
      </c>
      <c r="G734" s="930">
        <v>13</v>
      </c>
      <c r="H734" s="931" t="s">
        <v>1061</v>
      </c>
      <c r="I734" s="930" t="s">
        <v>1071</v>
      </c>
      <c r="J734" s="943" t="s">
        <v>1057</v>
      </c>
      <c r="K734" s="932" t="s">
        <v>894</v>
      </c>
      <c r="L734" s="931" t="s">
        <v>988</v>
      </c>
      <c r="M734" s="931"/>
      <c r="N734" s="931"/>
      <c r="O734" s="931"/>
      <c r="P734" s="931"/>
      <c r="Q734" s="926" t="str">
        <f t="shared" si="14"/>
        <v>13検査結果(防火シャッター）-1（24）-改善策の具体的内容等</v>
      </c>
      <c r="S734" s="947" t="s">
        <v>1804</v>
      </c>
    </row>
    <row r="735" spans="5:19" x14ac:dyDescent="0.4">
      <c r="E735" s="927">
        <f>'3_入力シート【検査結果表】防火シャッター'!$CN$40</f>
        <v>0</v>
      </c>
      <c r="G735" s="930">
        <v>13</v>
      </c>
      <c r="H735" s="931" t="s">
        <v>1061</v>
      </c>
      <c r="I735" s="930" t="s">
        <v>1071</v>
      </c>
      <c r="J735" s="943" t="s">
        <v>1057</v>
      </c>
      <c r="K735" s="932" t="s">
        <v>894</v>
      </c>
      <c r="L735" s="931" t="s">
        <v>978</v>
      </c>
      <c r="M735" s="932" t="s">
        <v>894</v>
      </c>
      <c r="N735" s="931" t="s">
        <v>979</v>
      </c>
      <c r="O735" s="931"/>
      <c r="P735" s="931"/>
      <c r="Q735" s="926" t="str">
        <f t="shared" si="14"/>
        <v>13検査結果(防火シャッター）-1（24）-改善（予定）年月-年（令和）</v>
      </c>
      <c r="S735" s="947" t="s">
        <v>1805</v>
      </c>
    </row>
    <row r="736" spans="5:19" x14ac:dyDescent="0.4">
      <c r="E736" s="927">
        <f>'3_入力シート【検査結果表】防火シャッター'!$CQ$40</f>
        <v>0</v>
      </c>
      <c r="G736" s="930">
        <v>13</v>
      </c>
      <c r="H736" s="931" t="s">
        <v>1061</v>
      </c>
      <c r="I736" s="930" t="s">
        <v>1071</v>
      </c>
      <c r="J736" s="943" t="s">
        <v>1057</v>
      </c>
      <c r="K736" s="932" t="s">
        <v>894</v>
      </c>
      <c r="L736" s="931" t="s">
        <v>978</v>
      </c>
      <c r="M736" s="932" t="s">
        <v>894</v>
      </c>
      <c r="N736" s="931" t="s">
        <v>899</v>
      </c>
      <c r="O736" s="931"/>
      <c r="P736" s="931"/>
      <c r="Q736" s="926" t="str">
        <f t="shared" si="14"/>
        <v>13検査結果(防火シャッター）-1（24）-改善（予定）年月-月</v>
      </c>
      <c r="S736" s="947" t="s">
        <v>1806</v>
      </c>
    </row>
    <row r="737" spans="5:19" x14ac:dyDescent="0.4">
      <c r="E737" s="927">
        <f>'3_入力シート【検査結果表】防火シャッター'!$CT$40</f>
        <v>0</v>
      </c>
      <c r="G737" s="930">
        <v>13</v>
      </c>
      <c r="H737" s="931" t="s">
        <v>1061</v>
      </c>
      <c r="I737" s="930" t="s">
        <v>1071</v>
      </c>
      <c r="J737" s="943" t="s">
        <v>1057</v>
      </c>
      <c r="K737" s="932" t="s">
        <v>894</v>
      </c>
      <c r="L737" s="931" t="s">
        <v>978</v>
      </c>
      <c r="M737" s="932" t="s">
        <v>894</v>
      </c>
      <c r="N737" s="931" t="s">
        <v>987</v>
      </c>
      <c r="O737" s="931"/>
      <c r="P737" s="931"/>
      <c r="Q737" s="926" t="str">
        <f t="shared" si="14"/>
        <v>13検査結果(防火シャッター）-1（24）-改善（予定）年月-状況</v>
      </c>
      <c r="S737" s="947" t="s">
        <v>1807</v>
      </c>
    </row>
    <row r="738" spans="5:19" x14ac:dyDescent="0.4">
      <c r="E738" s="927">
        <f>'3_入力シート【検査結果表】防火シャッター'!$BA$41</f>
        <v>0</v>
      </c>
      <c r="G738" s="930">
        <v>13</v>
      </c>
      <c r="H738" s="931" t="s">
        <v>1061</v>
      </c>
      <c r="I738" s="930" t="s">
        <v>1071</v>
      </c>
      <c r="J738" s="943" t="s">
        <v>1058</v>
      </c>
      <c r="K738" s="932" t="s">
        <v>894</v>
      </c>
      <c r="L738" s="931" t="s">
        <v>983</v>
      </c>
      <c r="M738" s="931"/>
      <c r="N738" s="931"/>
      <c r="O738" s="931"/>
      <c r="P738" s="931"/>
      <c r="Q738" s="926" t="str">
        <f t="shared" si="14"/>
        <v>13検査結果(防火シャッター）-1（25）-検査結果</v>
      </c>
      <c r="S738" s="947" t="s">
        <v>1808</v>
      </c>
    </row>
    <row r="739" spans="5:19" x14ac:dyDescent="0.4">
      <c r="E739" s="927">
        <f>'3_入力シート【検査結果表】防火シャッター'!$BM$41</f>
        <v>0</v>
      </c>
      <c r="G739" s="930">
        <v>13</v>
      </c>
      <c r="H739" s="931" t="s">
        <v>1061</v>
      </c>
      <c r="I739" s="930" t="s">
        <v>1071</v>
      </c>
      <c r="J739" s="943" t="s">
        <v>1058</v>
      </c>
      <c r="K739" s="932" t="s">
        <v>894</v>
      </c>
      <c r="L739" s="931" t="s">
        <v>985</v>
      </c>
      <c r="M739" s="931"/>
      <c r="N739" s="931"/>
      <c r="O739" s="931"/>
      <c r="P739" s="931"/>
      <c r="Q739" s="926" t="str">
        <f t="shared" si="14"/>
        <v>13検査結果(防火シャッター）-1（25）-検査者番号</v>
      </c>
      <c r="S739" s="947" t="s">
        <v>1809</v>
      </c>
    </row>
    <row r="740" spans="5:19" x14ac:dyDescent="0.4">
      <c r="E740" s="927">
        <f>'3_入力シート【検査結果表】防火シャッター'!$BO$41</f>
        <v>0</v>
      </c>
      <c r="G740" s="930">
        <v>13</v>
      </c>
      <c r="H740" s="931" t="s">
        <v>1061</v>
      </c>
      <c r="I740" s="930" t="s">
        <v>1071</v>
      </c>
      <c r="J740" s="943" t="s">
        <v>1058</v>
      </c>
      <c r="K740" s="932" t="s">
        <v>894</v>
      </c>
      <c r="L740" s="931" t="s">
        <v>986</v>
      </c>
      <c r="M740" s="931"/>
      <c r="N740" s="931"/>
      <c r="O740" s="931"/>
      <c r="P740" s="931"/>
      <c r="Q740" s="926" t="str">
        <f t="shared" si="14"/>
        <v>13検査結果(防火シャッター）-1（25）-指摘の具体的内容等</v>
      </c>
      <c r="S740" s="947" t="s">
        <v>1810</v>
      </c>
    </row>
    <row r="741" spans="5:19" x14ac:dyDescent="0.4">
      <c r="E741" s="927">
        <f>'3_入力シート【検査結果表】防火シャッター'!$BY$41</f>
        <v>0</v>
      </c>
      <c r="G741" s="930">
        <v>13</v>
      </c>
      <c r="H741" s="931" t="s">
        <v>1061</v>
      </c>
      <c r="I741" s="930" t="s">
        <v>1071</v>
      </c>
      <c r="J741" s="943" t="s">
        <v>1058</v>
      </c>
      <c r="K741" s="932" t="s">
        <v>894</v>
      </c>
      <c r="L741" s="931" t="s">
        <v>988</v>
      </c>
      <c r="M741" s="931"/>
      <c r="N741" s="931"/>
      <c r="O741" s="931"/>
      <c r="P741" s="931"/>
      <c r="Q741" s="926" t="str">
        <f t="shared" si="14"/>
        <v>13検査結果(防火シャッター）-1（25）-改善策の具体的内容等</v>
      </c>
      <c r="S741" s="947" t="s">
        <v>1811</v>
      </c>
    </row>
    <row r="742" spans="5:19" x14ac:dyDescent="0.4">
      <c r="E742" s="927">
        <f>'3_入力シート【検査結果表】防火シャッター'!$CN$41</f>
        <v>0</v>
      </c>
      <c r="G742" s="930">
        <v>13</v>
      </c>
      <c r="H742" s="931" t="s">
        <v>1061</v>
      </c>
      <c r="I742" s="930" t="s">
        <v>1071</v>
      </c>
      <c r="J742" s="943" t="s">
        <v>1058</v>
      </c>
      <c r="K742" s="932" t="s">
        <v>894</v>
      </c>
      <c r="L742" s="931" t="s">
        <v>978</v>
      </c>
      <c r="M742" s="932" t="s">
        <v>894</v>
      </c>
      <c r="N742" s="931" t="s">
        <v>979</v>
      </c>
      <c r="O742" s="931"/>
      <c r="P742" s="931"/>
      <c r="Q742" s="926" t="str">
        <f t="shared" si="14"/>
        <v>13検査結果(防火シャッター）-1（25）-改善（予定）年月-年（令和）</v>
      </c>
      <c r="S742" s="947" t="s">
        <v>1812</v>
      </c>
    </row>
    <row r="743" spans="5:19" x14ac:dyDescent="0.4">
      <c r="E743" s="927">
        <f>'3_入力シート【検査結果表】防火シャッター'!$CQ$41</f>
        <v>0</v>
      </c>
      <c r="G743" s="930">
        <v>13</v>
      </c>
      <c r="H743" s="931" t="s">
        <v>1061</v>
      </c>
      <c r="I743" s="930" t="s">
        <v>1071</v>
      </c>
      <c r="J743" s="943" t="s">
        <v>1058</v>
      </c>
      <c r="K743" s="932" t="s">
        <v>894</v>
      </c>
      <c r="L743" s="931" t="s">
        <v>978</v>
      </c>
      <c r="M743" s="932" t="s">
        <v>894</v>
      </c>
      <c r="N743" s="931" t="s">
        <v>899</v>
      </c>
      <c r="O743" s="931"/>
      <c r="P743" s="931"/>
      <c r="Q743" s="926" t="str">
        <f t="shared" si="14"/>
        <v>13検査結果(防火シャッター）-1（25）-改善（予定）年月-月</v>
      </c>
      <c r="S743" s="947" t="s">
        <v>1813</v>
      </c>
    </row>
    <row r="744" spans="5:19" x14ac:dyDescent="0.4">
      <c r="E744" s="927">
        <f>'3_入力シート【検査結果表】防火シャッター'!$CT$41</f>
        <v>0</v>
      </c>
      <c r="G744" s="930">
        <v>13</v>
      </c>
      <c r="H744" s="931" t="s">
        <v>1061</v>
      </c>
      <c r="I744" s="930" t="s">
        <v>1071</v>
      </c>
      <c r="J744" s="943" t="s">
        <v>1058</v>
      </c>
      <c r="K744" s="932" t="s">
        <v>894</v>
      </c>
      <c r="L744" s="931" t="s">
        <v>978</v>
      </c>
      <c r="M744" s="932" t="s">
        <v>894</v>
      </c>
      <c r="N744" s="931" t="s">
        <v>987</v>
      </c>
      <c r="O744" s="931"/>
      <c r="P744" s="931"/>
      <c r="Q744" s="926" t="str">
        <f t="shared" si="14"/>
        <v>13検査結果(防火シャッター）-1（25）-改善（予定）年月-状況</v>
      </c>
      <c r="S744" s="947" t="s">
        <v>1814</v>
      </c>
    </row>
    <row r="745" spans="5:19" x14ac:dyDescent="0.4">
      <c r="E745" s="927">
        <f>'3_入力シート【検査結果表】防火シャッター'!$BA$42</f>
        <v>0</v>
      </c>
      <c r="G745" s="930">
        <v>13</v>
      </c>
      <c r="H745" s="931" t="s">
        <v>1061</v>
      </c>
      <c r="I745" s="930" t="s">
        <v>1071</v>
      </c>
      <c r="J745" s="943" t="s">
        <v>1059</v>
      </c>
      <c r="K745" s="932" t="s">
        <v>894</v>
      </c>
      <c r="L745" s="931" t="s">
        <v>983</v>
      </c>
      <c r="M745" s="931"/>
      <c r="N745" s="931"/>
      <c r="O745" s="931"/>
      <c r="P745" s="931"/>
      <c r="Q745" s="926" t="str">
        <f t="shared" si="14"/>
        <v>13検査結果(防火シャッター）-1（26）-検査結果</v>
      </c>
      <c r="S745" s="947" t="s">
        <v>1815</v>
      </c>
    </row>
    <row r="746" spans="5:19" x14ac:dyDescent="0.4">
      <c r="E746" s="927">
        <f>'3_入力シート【検査結果表】防火シャッター'!$BM$42</f>
        <v>0</v>
      </c>
      <c r="G746" s="930">
        <v>13</v>
      </c>
      <c r="H746" s="931" t="s">
        <v>1061</v>
      </c>
      <c r="I746" s="930" t="s">
        <v>1071</v>
      </c>
      <c r="J746" s="943" t="s">
        <v>1059</v>
      </c>
      <c r="K746" s="932" t="s">
        <v>894</v>
      </c>
      <c r="L746" s="931" t="s">
        <v>985</v>
      </c>
      <c r="M746" s="931"/>
      <c r="N746" s="931"/>
      <c r="O746" s="931"/>
      <c r="P746" s="931"/>
      <c r="Q746" s="926" t="str">
        <f t="shared" si="14"/>
        <v>13検査結果(防火シャッター）-1（26）-検査者番号</v>
      </c>
      <c r="S746" s="947" t="s">
        <v>1816</v>
      </c>
    </row>
    <row r="747" spans="5:19" x14ac:dyDescent="0.4">
      <c r="E747" s="927">
        <f>'3_入力シート【検査結果表】防火シャッター'!$BO$42</f>
        <v>0</v>
      </c>
      <c r="G747" s="930">
        <v>13</v>
      </c>
      <c r="H747" s="931" t="s">
        <v>1061</v>
      </c>
      <c r="I747" s="930" t="s">
        <v>1071</v>
      </c>
      <c r="J747" s="943" t="s">
        <v>1059</v>
      </c>
      <c r="K747" s="932" t="s">
        <v>894</v>
      </c>
      <c r="L747" s="931" t="s">
        <v>986</v>
      </c>
      <c r="M747" s="931"/>
      <c r="N747" s="931"/>
      <c r="O747" s="931"/>
      <c r="P747" s="931"/>
      <c r="Q747" s="926" t="str">
        <f t="shared" si="14"/>
        <v>13検査結果(防火シャッター）-1（26）-指摘の具体的内容等</v>
      </c>
      <c r="S747" s="947" t="s">
        <v>1817</v>
      </c>
    </row>
    <row r="748" spans="5:19" x14ac:dyDescent="0.4">
      <c r="E748" s="927">
        <f>'3_入力シート【検査結果表】防火シャッター'!$BY$42</f>
        <v>0</v>
      </c>
      <c r="G748" s="930">
        <v>13</v>
      </c>
      <c r="H748" s="931" t="s">
        <v>1061</v>
      </c>
      <c r="I748" s="930" t="s">
        <v>1071</v>
      </c>
      <c r="J748" s="943" t="s">
        <v>1059</v>
      </c>
      <c r="K748" s="932" t="s">
        <v>894</v>
      </c>
      <c r="L748" s="931" t="s">
        <v>988</v>
      </c>
      <c r="M748" s="931"/>
      <c r="N748" s="931"/>
      <c r="O748" s="931"/>
      <c r="P748" s="931"/>
      <c r="Q748" s="926" t="str">
        <f t="shared" si="14"/>
        <v>13検査結果(防火シャッター）-1（26）-改善策の具体的内容等</v>
      </c>
      <c r="S748" s="947" t="s">
        <v>1818</v>
      </c>
    </row>
    <row r="749" spans="5:19" x14ac:dyDescent="0.4">
      <c r="E749" s="927">
        <f>'3_入力シート【検査結果表】防火シャッター'!$CN$42</f>
        <v>0</v>
      </c>
      <c r="G749" s="930">
        <v>13</v>
      </c>
      <c r="H749" s="931" t="s">
        <v>1061</v>
      </c>
      <c r="I749" s="930" t="s">
        <v>1071</v>
      </c>
      <c r="J749" s="943" t="s">
        <v>1059</v>
      </c>
      <c r="K749" s="932" t="s">
        <v>894</v>
      </c>
      <c r="L749" s="931" t="s">
        <v>978</v>
      </c>
      <c r="M749" s="932" t="s">
        <v>894</v>
      </c>
      <c r="N749" s="931" t="s">
        <v>979</v>
      </c>
      <c r="O749" s="931"/>
      <c r="P749" s="931"/>
      <c r="Q749" s="926" t="str">
        <f t="shared" si="14"/>
        <v>13検査結果(防火シャッター）-1（26）-改善（予定）年月-年（令和）</v>
      </c>
      <c r="S749" s="947" t="s">
        <v>1819</v>
      </c>
    </row>
    <row r="750" spans="5:19" x14ac:dyDescent="0.4">
      <c r="E750" s="927">
        <f>'3_入力シート【検査結果表】防火シャッター'!$CQ$42</f>
        <v>0</v>
      </c>
      <c r="G750" s="930">
        <v>13</v>
      </c>
      <c r="H750" s="931" t="s">
        <v>1061</v>
      </c>
      <c r="I750" s="930" t="s">
        <v>1071</v>
      </c>
      <c r="J750" s="943" t="s">
        <v>1059</v>
      </c>
      <c r="K750" s="932" t="s">
        <v>894</v>
      </c>
      <c r="L750" s="931" t="s">
        <v>978</v>
      </c>
      <c r="M750" s="932" t="s">
        <v>894</v>
      </c>
      <c r="N750" s="931" t="s">
        <v>899</v>
      </c>
      <c r="O750" s="931"/>
      <c r="P750" s="931"/>
      <c r="Q750" s="926" t="str">
        <f t="shared" si="14"/>
        <v>13検査結果(防火シャッター）-1（26）-改善（予定）年月-月</v>
      </c>
      <c r="S750" s="947" t="s">
        <v>1820</v>
      </c>
    </row>
    <row r="751" spans="5:19" x14ac:dyDescent="0.4">
      <c r="E751" s="927">
        <f>'3_入力シート【検査結果表】防火シャッター'!$CT$42</f>
        <v>0</v>
      </c>
      <c r="G751" s="930">
        <v>13</v>
      </c>
      <c r="H751" s="931" t="s">
        <v>1061</v>
      </c>
      <c r="I751" s="930" t="s">
        <v>1071</v>
      </c>
      <c r="J751" s="943" t="s">
        <v>1059</v>
      </c>
      <c r="K751" s="932" t="s">
        <v>894</v>
      </c>
      <c r="L751" s="931" t="s">
        <v>978</v>
      </c>
      <c r="M751" s="932" t="s">
        <v>894</v>
      </c>
      <c r="N751" s="931" t="s">
        <v>987</v>
      </c>
      <c r="O751" s="931"/>
      <c r="P751" s="931"/>
      <c r="Q751" s="926" t="str">
        <f t="shared" si="14"/>
        <v>13検査結果(防火シャッター）-1（26）-改善（予定）年月-状況</v>
      </c>
      <c r="S751" s="947" t="s">
        <v>1821</v>
      </c>
    </row>
    <row r="752" spans="5:19" x14ac:dyDescent="0.4">
      <c r="E752" s="927">
        <f>'3_入力シート【検査結果表】防火シャッター'!$BA$43</f>
        <v>0</v>
      </c>
      <c r="G752" s="930">
        <v>13</v>
      </c>
      <c r="H752" s="931" t="s">
        <v>1061</v>
      </c>
      <c r="I752" s="930" t="s">
        <v>1071</v>
      </c>
      <c r="J752" s="943" t="s">
        <v>1060</v>
      </c>
      <c r="K752" s="932" t="s">
        <v>894</v>
      </c>
      <c r="L752" s="931" t="s">
        <v>983</v>
      </c>
      <c r="M752" s="931"/>
      <c r="N752" s="931"/>
      <c r="O752" s="931"/>
      <c r="P752" s="931"/>
      <c r="Q752" s="926" t="str">
        <f t="shared" si="14"/>
        <v>13検査結果(防火シャッター）-1（27）-検査結果</v>
      </c>
      <c r="S752" s="947" t="s">
        <v>1822</v>
      </c>
    </row>
    <row r="753" spans="1:19" x14ac:dyDescent="0.4">
      <c r="E753" s="927">
        <f>'3_入力シート【検査結果表】防火シャッター'!$BM$43</f>
        <v>0</v>
      </c>
      <c r="G753" s="930">
        <v>13</v>
      </c>
      <c r="H753" s="931" t="s">
        <v>1061</v>
      </c>
      <c r="I753" s="930" t="s">
        <v>1071</v>
      </c>
      <c r="J753" s="943" t="s">
        <v>1060</v>
      </c>
      <c r="K753" s="932" t="s">
        <v>894</v>
      </c>
      <c r="L753" s="931" t="s">
        <v>985</v>
      </c>
      <c r="M753" s="931"/>
      <c r="N753" s="931"/>
      <c r="O753" s="931"/>
      <c r="P753" s="931"/>
      <c r="Q753" s="926" t="str">
        <f t="shared" si="14"/>
        <v>13検査結果(防火シャッター）-1（27）-検査者番号</v>
      </c>
      <c r="S753" s="947" t="s">
        <v>1823</v>
      </c>
    </row>
    <row r="754" spans="1:19" x14ac:dyDescent="0.4">
      <c r="E754" s="927">
        <f>'3_入力シート【検査結果表】防火シャッター'!$BO$43</f>
        <v>0</v>
      </c>
      <c r="G754" s="930">
        <v>13</v>
      </c>
      <c r="H754" s="931" t="s">
        <v>1061</v>
      </c>
      <c r="I754" s="930" t="s">
        <v>1071</v>
      </c>
      <c r="J754" s="943" t="s">
        <v>1060</v>
      </c>
      <c r="K754" s="932" t="s">
        <v>894</v>
      </c>
      <c r="L754" s="931" t="s">
        <v>986</v>
      </c>
      <c r="M754" s="931"/>
      <c r="N754" s="931"/>
      <c r="O754" s="931"/>
      <c r="P754" s="931"/>
      <c r="Q754" s="926" t="str">
        <f t="shared" si="14"/>
        <v>13検査結果(防火シャッター）-1（27）-指摘の具体的内容等</v>
      </c>
      <c r="S754" s="947" t="s">
        <v>1824</v>
      </c>
    </row>
    <row r="755" spans="1:19" x14ac:dyDescent="0.4">
      <c r="E755" s="927">
        <f>'3_入力シート【検査結果表】防火シャッター'!$BY$43</f>
        <v>0</v>
      </c>
      <c r="G755" s="930">
        <v>13</v>
      </c>
      <c r="H755" s="931" t="s">
        <v>1061</v>
      </c>
      <c r="I755" s="930" t="s">
        <v>1071</v>
      </c>
      <c r="J755" s="943" t="s">
        <v>1060</v>
      </c>
      <c r="K755" s="932" t="s">
        <v>894</v>
      </c>
      <c r="L755" s="931" t="s">
        <v>988</v>
      </c>
      <c r="M755" s="931"/>
      <c r="N755" s="931"/>
      <c r="O755" s="931"/>
      <c r="P755" s="931"/>
      <c r="Q755" s="926" t="str">
        <f t="shared" si="14"/>
        <v>13検査結果(防火シャッター）-1（27）-改善策の具体的内容等</v>
      </c>
      <c r="S755" s="947" t="s">
        <v>1825</v>
      </c>
    </row>
    <row r="756" spans="1:19" x14ac:dyDescent="0.4">
      <c r="E756" s="927">
        <f>'3_入力シート【検査結果表】防火シャッター'!$CN$43</f>
        <v>0</v>
      </c>
      <c r="G756" s="930">
        <v>13</v>
      </c>
      <c r="H756" s="931" t="s">
        <v>1061</v>
      </c>
      <c r="I756" s="930" t="s">
        <v>1071</v>
      </c>
      <c r="J756" s="943" t="s">
        <v>1060</v>
      </c>
      <c r="K756" s="932" t="s">
        <v>894</v>
      </c>
      <c r="L756" s="931" t="s">
        <v>978</v>
      </c>
      <c r="M756" s="932" t="s">
        <v>894</v>
      </c>
      <c r="N756" s="931" t="s">
        <v>979</v>
      </c>
      <c r="O756" s="931"/>
      <c r="P756" s="931"/>
      <c r="Q756" s="926" t="str">
        <f t="shared" si="14"/>
        <v>13検査結果(防火シャッター）-1（27）-改善（予定）年月-年（令和）</v>
      </c>
      <c r="S756" s="947" t="s">
        <v>1826</v>
      </c>
    </row>
    <row r="757" spans="1:19" x14ac:dyDescent="0.4">
      <c r="E757" s="927">
        <f>'3_入力シート【検査結果表】防火シャッター'!$CQ$43</f>
        <v>0</v>
      </c>
      <c r="G757" s="930">
        <v>13</v>
      </c>
      <c r="H757" s="931" t="s">
        <v>1061</v>
      </c>
      <c r="I757" s="930" t="s">
        <v>1071</v>
      </c>
      <c r="J757" s="943" t="s">
        <v>1060</v>
      </c>
      <c r="K757" s="932" t="s">
        <v>894</v>
      </c>
      <c r="L757" s="931" t="s">
        <v>978</v>
      </c>
      <c r="M757" s="932" t="s">
        <v>894</v>
      </c>
      <c r="N757" s="931" t="s">
        <v>899</v>
      </c>
      <c r="O757" s="931"/>
      <c r="P757" s="931"/>
      <c r="Q757" s="926" t="str">
        <f t="shared" si="14"/>
        <v>13検査結果(防火シャッター）-1（27）-改善（予定）年月-月</v>
      </c>
      <c r="S757" s="947" t="s">
        <v>1827</v>
      </c>
    </row>
    <row r="758" spans="1:19" x14ac:dyDescent="0.4">
      <c r="E758" s="927">
        <f>'3_入力シート【検査結果表】防火シャッター'!$CT$43</f>
        <v>0</v>
      </c>
      <c r="G758" s="930">
        <v>13</v>
      </c>
      <c r="H758" s="931" t="s">
        <v>1061</v>
      </c>
      <c r="I758" s="930" t="s">
        <v>1071</v>
      </c>
      <c r="J758" s="943" t="s">
        <v>1060</v>
      </c>
      <c r="K758" s="932" t="s">
        <v>894</v>
      </c>
      <c r="L758" s="931" t="s">
        <v>978</v>
      </c>
      <c r="M758" s="932" t="s">
        <v>894</v>
      </c>
      <c r="N758" s="931" t="s">
        <v>987</v>
      </c>
      <c r="O758" s="931"/>
      <c r="P758" s="931"/>
      <c r="Q758" s="926" t="str">
        <f t="shared" si="14"/>
        <v>13検査結果(防火シャッター）-1（27）-改善（予定）年月-状況</v>
      </c>
      <c r="S758" s="947" t="s">
        <v>1828</v>
      </c>
    </row>
    <row r="759" spans="1:19" x14ac:dyDescent="0.4">
      <c r="A759" s="947"/>
      <c r="E759" s="927">
        <f>'3_入力シート【検査結果表】防火シャッター'!$M$51</f>
        <v>0</v>
      </c>
      <c r="G759" s="930">
        <v>13</v>
      </c>
      <c r="H759" s="931" t="s">
        <v>1061</v>
      </c>
      <c r="I759" s="930" t="s">
        <v>1071</v>
      </c>
      <c r="J759" s="943" t="s">
        <v>1022</v>
      </c>
      <c r="K759" s="932" t="s">
        <v>894</v>
      </c>
      <c r="L759" s="931" t="s">
        <v>989</v>
      </c>
      <c r="M759" s="932" t="s">
        <v>894</v>
      </c>
      <c r="N759" s="931" t="s">
        <v>1027</v>
      </c>
      <c r="O759" s="931"/>
      <c r="P759" s="931"/>
      <c r="Q759" s="926" t="str">
        <f t="shared" si="14"/>
        <v>13検査結果(防火シャッター）-上記以外の検査項目等-1行目-番号</v>
      </c>
      <c r="S759" s="947" t="s">
        <v>1829</v>
      </c>
    </row>
    <row r="760" spans="1:19" x14ac:dyDescent="0.4">
      <c r="E760" s="927">
        <f>'3_入力シート【検査結果表】防火シャッター'!$P$51</f>
        <v>0</v>
      </c>
      <c r="G760" s="930">
        <v>13</v>
      </c>
      <c r="H760" s="931" t="s">
        <v>1061</v>
      </c>
      <c r="I760" s="930" t="s">
        <v>1071</v>
      </c>
      <c r="J760" s="943" t="s">
        <v>1022</v>
      </c>
      <c r="K760" s="932" t="s">
        <v>894</v>
      </c>
      <c r="L760" s="931" t="s">
        <v>989</v>
      </c>
      <c r="M760" s="932" t="s">
        <v>894</v>
      </c>
      <c r="N760" s="931" t="s">
        <v>1025</v>
      </c>
      <c r="O760" s="931"/>
      <c r="P760" s="931"/>
      <c r="Q760" s="926" t="str">
        <f t="shared" si="14"/>
        <v>13検査結果(防火シャッター）-上記以外の検査項目等-1行目-検査項目</v>
      </c>
      <c r="S760" s="947" t="s">
        <v>1830</v>
      </c>
    </row>
    <row r="761" spans="1:19" x14ac:dyDescent="0.4">
      <c r="E761" s="927">
        <f>'3_入力シート【検査結果表】防火シャッター'!$AG$51</f>
        <v>0</v>
      </c>
      <c r="G761" s="930">
        <v>13</v>
      </c>
      <c r="H761" s="931" t="s">
        <v>1061</v>
      </c>
      <c r="I761" s="930" t="s">
        <v>1071</v>
      </c>
      <c r="J761" s="943" t="s">
        <v>1022</v>
      </c>
      <c r="K761" s="932" t="s">
        <v>894</v>
      </c>
      <c r="L761" s="931" t="s">
        <v>989</v>
      </c>
      <c r="M761" s="932" t="s">
        <v>894</v>
      </c>
      <c r="N761" s="931" t="s">
        <v>1026</v>
      </c>
      <c r="O761" s="931"/>
      <c r="P761" s="931"/>
      <c r="Q761" s="926" t="str">
        <f t="shared" si="14"/>
        <v>13検査結果(防火シャッター）-上記以外の検査項目等-1行目-検査事項</v>
      </c>
      <c r="S761" s="947" t="s">
        <v>1831</v>
      </c>
    </row>
    <row r="762" spans="1:19" x14ac:dyDescent="0.4">
      <c r="E762" s="927">
        <f>'3_入力シート【検査結果表】防火シャッター'!$BA$51</f>
        <v>0</v>
      </c>
      <c r="G762" s="930">
        <v>13</v>
      </c>
      <c r="H762" s="931" t="s">
        <v>1061</v>
      </c>
      <c r="I762" s="930" t="s">
        <v>1071</v>
      </c>
      <c r="J762" s="943" t="s">
        <v>1022</v>
      </c>
      <c r="K762" s="932" t="s">
        <v>894</v>
      </c>
      <c r="L762" s="931" t="s">
        <v>989</v>
      </c>
      <c r="M762" s="932" t="s">
        <v>894</v>
      </c>
      <c r="N762" s="931" t="s">
        <v>983</v>
      </c>
      <c r="O762" s="931"/>
      <c r="P762" s="931"/>
      <c r="Q762" s="926" t="str">
        <f t="shared" si="14"/>
        <v>13検査結果(防火シャッター）-上記以外の検査項目等-1行目-検査結果</v>
      </c>
      <c r="S762" s="947" t="s">
        <v>1832</v>
      </c>
    </row>
    <row r="763" spans="1:19" x14ac:dyDescent="0.4">
      <c r="E763" s="927">
        <f>'3_入力シート【検査結果表】防火シャッター'!$BM$51</f>
        <v>0</v>
      </c>
      <c r="G763" s="930">
        <v>13</v>
      </c>
      <c r="H763" s="931" t="s">
        <v>1061</v>
      </c>
      <c r="I763" s="930" t="s">
        <v>1071</v>
      </c>
      <c r="J763" s="943" t="s">
        <v>1022</v>
      </c>
      <c r="K763" s="932" t="s">
        <v>894</v>
      </c>
      <c r="L763" s="931" t="s">
        <v>989</v>
      </c>
      <c r="M763" s="932" t="s">
        <v>894</v>
      </c>
      <c r="N763" s="931" t="s">
        <v>985</v>
      </c>
      <c r="O763" s="931"/>
      <c r="P763" s="931"/>
      <c r="Q763" s="926" t="str">
        <f t="shared" si="14"/>
        <v>13検査結果(防火シャッター）-上記以外の検査項目等-1行目-検査者番号</v>
      </c>
      <c r="S763" s="947" t="s">
        <v>1833</v>
      </c>
    </row>
    <row r="764" spans="1:19" x14ac:dyDescent="0.4">
      <c r="E764" s="927">
        <f>'3_入力シート【検査結果表】防火シャッター'!$BO$51</f>
        <v>0</v>
      </c>
      <c r="G764" s="930">
        <v>13</v>
      </c>
      <c r="H764" s="931" t="s">
        <v>1061</v>
      </c>
      <c r="I764" s="930" t="s">
        <v>1071</v>
      </c>
      <c r="J764" s="943" t="s">
        <v>1022</v>
      </c>
      <c r="K764" s="932" t="s">
        <v>894</v>
      </c>
      <c r="L764" s="931" t="s">
        <v>989</v>
      </c>
      <c r="M764" s="932" t="s">
        <v>894</v>
      </c>
      <c r="N764" s="931" t="s">
        <v>986</v>
      </c>
      <c r="O764" s="931"/>
      <c r="P764" s="931"/>
      <c r="Q764" s="926" t="str">
        <f t="shared" si="14"/>
        <v>13検査結果(防火シャッター）-上記以外の検査項目等-1行目-指摘の具体的内容等</v>
      </c>
      <c r="S764" s="947" t="s">
        <v>1834</v>
      </c>
    </row>
    <row r="765" spans="1:19" x14ac:dyDescent="0.4">
      <c r="E765" s="927">
        <f>'3_入力シート【検査結果表】防火シャッター'!$BY$51</f>
        <v>0</v>
      </c>
      <c r="G765" s="930">
        <v>13</v>
      </c>
      <c r="H765" s="931" t="s">
        <v>1061</v>
      </c>
      <c r="I765" s="930" t="s">
        <v>1071</v>
      </c>
      <c r="J765" s="943" t="s">
        <v>1022</v>
      </c>
      <c r="K765" s="932" t="s">
        <v>894</v>
      </c>
      <c r="L765" s="931" t="s">
        <v>989</v>
      </c>
      <c r="M765" s="932" t="s">
        <v>894</v>
      </c>
      <c r="N765" s="931" t="s">
        <v>988</v>
      </c>
      <c r="O765" s="931"/>
      <c r="P765" s="931"/>
      <c r="Q765" s="926" t="str">
        <f t="shared" si="14"/>
        <v>13検査結果(防火シャッター）-上記以外の検査項目等-1行目-改善策の具体的内容等</v>
      </c>
      <c r="S765" s="947" t="s">
        <v>1835</v>
      </c>
    </row>
    <row r="766" spans="1:19" x14ac:dyDescent="0.4">
      <c r="E766" s="927">
        <f>'3_入力シート【検査結果表】防火シャッター'!$CN$51</f>
        <v>0</v>
      </c>
      <c r="G766" s="930">
        <v>13</v>
      </c>
      <c r="H766" s="931" t="s">
        <v>1061</v>
      </c>
      <c r="I766" s="930" t="s">
        <v>1071</v>
      </c>
      <c r="J766" s="943" t="s">
        <v>1022</v>
      </c>
      <c r="K766" s="932" t="s">
        <v>894</v>
      </c>
      <c r="L766" s="931" t="s">
        <v>989</v>
      </c>
      <c r="M766" s="932" t="s">
        <v>894</v>
      </c>
      <c r="N766" s="931" t="s">
        <v>978</v>
      </c>
      <c r="O766" s="932" t="s">
        <v>894</v>
      </c>
      <c r="P766" s="931" t="s">
        <v>979</v>
      </c>
      <c r="Q766" s="926" t="str">
        <f t="shared" si="14"/>
        <v>13検査結果(防火シャッター）-上記以外の検査項目等-1行目-改善（予定）年月-年（令和）</v>
      </c>
      <c r="S766" s="947" t="s">
        <v>1836</v>
      </c>
    </row>
    <row r="767" spans="1:19" x14ac:dyDescent="0.4">
      <c r="E767" s="927">
        <f>'3_入力シート【検査結果表】防火シャッター'!$CQ$51</f>
        <v>0</v>
      </c>
      <c r="G767" s="930">
        <v>13</v>
      </c>
      <c r="H767" s="931" t="s">
        <v>1061</v>
      </c>
      <c r="I767" s="930" t="s">
        <v>1071</v>
      </c>
      <c r="J767" s="943" t="s">
        <v>1022</v>
      </c>
      <c r="K767" s="932" t="s">
        <v>894</v>
      </c>
      <c r="L767" s="931" t="s">
        <v>989</v>
      </c>
      <c r="M767" s="932" t="s">
        <v>894</v>
      </c>
      <c r="N767" s="931" t="s">
        <v>978</v>
      </c>
      <c r="O767" s="932" t="s">
        <v>894</v>
      </c>
      <c r="P767" s="931" t="s">
        <v>899</v>
      </c>
      <c r="Q767" s="926" t="str">
        <f t="shared" si="14"/>
        <v>13検査結果(防火シャッター）-上記以外の検査項目等-1行目-改善（予定）年月-月</v>
      </c>
      <c r="S767" s="947" t="s">
        <v>1837</v>
      </c>
    </row>
    <row r="768" spans="1:19" x14ac:dyDescent="0.4">
      <c r="A768" s="947"/>
      <c r="E768" s="927">
        <f>'3_入力シート【検査結果表】防火シャッター'!$CT$51</f>
        <v>0</v>
      </c>
      <c r="G768" s="930">
        <v>13</v>
      </c>
      <c r="H768" s="931" t="s">
        <v>1061</v>
      </c>
      <c r="I768" s="930" t="s">
        <v>1071</v>
      </c>
      <c r="J768" s="943" t="s">
        <v>1022</v>
      </c>
      <c r="K768" s="932" t="s">
        <v>894</v>
      </c>
      <c r="L768" s="931" t="s">
        <v>989</v>
      </c>
      <c r="M768" s="932" t="s">
        <v>894</v>
      </c>
      <c r="N768" s="931" t="s">
        <v>978</v>
      </c>
      <c r="O768" s="932" t="s">
        <v>894</v>
      </c>
      <c r="P768" s="931" t="s">
        <v>987</v>
      </c>
      <c r="Q768" s="926" t="str">
        <f t="shared" si="14"/>
        <v>13検査結果(防火シャッター）-上記以外の検査項目等-1行目-改善（予定）年月-状況</v>
      </c>
      <c r="S768" s="947" t="s">
        <v>1838</v>
      </c>
    </row>
    <row r="769" spans="5:19" x14ac:dyDescent="0.4">
      <c r="E769" s="927">
        <f>'3_入力シート【検査結果表】防火シャッター'!$M$52</f>
        <v>0</v>
      </c>
      <c r="G769" s="930">
        <v>13</v>
      </c>
      <c r="H769" s="931" t="s">
        <v>1061</v>
      </c>
      <c r="I769" s="930" t="s">
        <v>1071</v>
      </c>
      <c r="J769" s="943" t="s">
        <v>1022</v>
      </c>
      <c r="K769" s="932" t="s">
        <v>894</v>
      </c>
      <c r="L769" s="931" t="s">
        <v>1023</v>
      </c>
      <c r="M769" s="932" t="s">
        <v>894</v>
      </c>
      <c r="N769" s="931" t="s">
        <v>1027</v>
      </c>
      <c r="O769" s="931"/>
      <c r="P769" s="931"/>
      <c r="Q769" s="926" t="str">
        <f t="shared" si="14"/>
        <v>13検査結果(防火シャッター）-上記以外の検査項目等-2行目-番号</v>
      </c>
      <c r="S769" s="947" t="s">
        <v>1839</v>
      </c>
    </row>
    <row r="770" spans="5:19" x14ac:dyDescent="0.4">
      <c r="E770" s="927">
        <f>'3_入力シート【検査結果表】防火シャッター'!$P$52</f>
        <v>0</v>
      </c>
      <c r="G770" s="930">
        <v>13</v>
      </c>
      <c r="H770" s="931" t="s">
        <v>1061</v>
      </c>
      <c r="I770" s="930" t="s">
        <v>1071</v>
      </c>
      <c r="J770" s="943" t="s">
        <v>1022</v>
      </c>
      <c r="K770" s="932" t="s">
        <v>894</v>
      </c>
      <c r="L770" s="931" t="s">
        <v>1023</v>
      </c>
      <c r="M770" s="932" t="s">
        <v>894</v>
      </c>
      <c r="N770" s="931" t="s">
        <v>1025</v>
      </c>
      <c r="O770" s="931"/>
      <c r="P770" s="931"/>
      <c r="Q770" s="926" t="str">
        <f t="shared" si="14"/>
        <v>13検査結果(防火シャッター）-上記以外の検査項目等-2行目-検査項目</v>
      </c>
      <c r="S770" s="947" t="s">
        <v>1840</v>
      </c>
    </row>
    <row r="771" spans="5:19" x14ac:dyDescent="0.4">
      <c r="E771" s="927">
        <f>'3_入力シート【検査結果表】防火シャッター'!$AG$52</f>
        <v>0</v>
      </c>
      <c r="G771" s="930">
        <v>13</v>
      </c>
      <c r="H771" s="931" t="s">
        <v>1061</v>
      </c>
      <c r="I771" s="930" t="s">
        <v>1071</v>
      </c>
      <c r="J771" s="943" t="s">
        <v>1022</v>
      </c>
      <c r="K771" s="932" t="s">
        <v>894</v>
      </c>
      <c r="L771" s="931" t="s">
        <v>1023</v>
      </c>
      <c r="M771" s="932" t="s">
        <v>894</v>
      </c>
      <c r="N771" s="931" t="s">
        <v>1026</v>
      </c>
      <c r="O771" s="931"/>
      <c r="P771" s="931"/>
      <c r="Q771" s="926" t="str">
        <f t="shared" si="14"/>
        <v>13検査結果(防火シャッター）-上記以外の検査項目等-2行目-検査事項</v>
      </c>
      <c r="S771" s="947" t="s">
        <v>1841</v>
      </c>
    </row>
    <row r="772" spans="5:19" x14ac:dyDescent="0.4">
      <c r="E772" s="927">
        <f>'3_入力シート【検査結果表】防火シャッター'!$BA$52</f>
        <v>0</v>
      </c>
      <c r="G772" s="930">
        <v>13</v>
      </c>
      <c r="H772" s="931" t="s">
        <v>1061</v>
      </c>
      <c r="I772" s="930" t="s">
        <v>1071</v>
      </c>
      <c r="J772" s="943" t="s">
        <v>1022</v>
      </c>
      <c r="K772" s="932" t="s">
        <v>894</v>
      </c>
      <c r="L772" s="931" t="s">
        <v>1023</v>
      </c>
      <c r="M772" s="932" t="s">
        <v>894</v>
      </c>
      <c r="N772" s="931" t="s">
        <v>983</v>
      </c>
      <c r="O772" s="931"/>
      <c r="P772" s="931"/>
      <c r="Q772" s="926" t="str">
        <f t="shared" si="14"/>
        <v>13検査結果(防火シャッター）-上記以外の検査項目等-2行目-検査結果</v>
      </c>
      <c r="S772" s="947" t="s">
        <v>1842</v>
      </c>
    </row>
    <row r="773" spans="5:19" x14ac:dyDescent="0.4">
      <c r="E773" s="927">
        <f>'3_入力シート【検査結果表】防火シャッター'!$BM$52</f>
        <v>0</v>
      </c>
      <c r="G773" s="930">
        <v>13</v>
      </c>
      <c r="H773" s="931" t="s">
        <v>1061</v>
      </c>
      <c r="I773" s="930" t="s">
        <v>1071</v>
      </c>
      <c r="J773" s="943" t="s">
        <v>1022</v>
      </c>
      <c r="K773" s="932" t="s">
        <v>894</v>
      </c>
      <c r="L773" s="931" t="s">
        <v>1023</v>
      </c>
      <c r="M773" s="932" t="s">
        <v>894</v>
      </c>
      <c r="N773" s="931" t="s">
        <v>985</v>
      </c>
      <c r="O773" s="931"/>
      <c r="P773" s="931"/>
      <c r="Q773" s="926" t="str">
        <f t="shared" si="14"/>
        <v>13検査結果(防火シャッター）-上記以外の検査項目等-2行目-検査者番号</v>
      </c>
      <c r="S773" s="947" t="s">
        <v>1843</v>
      </c>
    </row>
    <row r="774" spans="5:19" x14ac:dyDescent="0.4">
      <c r="E774" s="927">
        <f>'3_入力シート【検査結果表】防火シャッター'!$BO$52</f>
        <v>0</v>
      </c>
      <c r="G774" s="930">
        <v>13</v>
      </c>
      <c r="H774" s="931" t="s">
        <v>1061</v>
      </c>
      <c r="I774" s="930" t="s">
        <v>1071</v>
      </c>
      <c r="J774" s="943" t="s">
        <v>1022</v>
      </c>
      <c r="K774" s="932" t="s">
        <v>894</v>
      </c>
      <c r="L774" s="931" t="s">
        <v>1023</v>
      </c>
      <c r="M774" s="932" t="s">
        <v>894</v>
      </c>
      <c r="N774" s="931" t="s">
        <v>986</v>
      </c>
      <c r="O774" s="931"/>
      <c r="P774" s="931"/>
      <c r="Q774" s="926" t="str">
        <f t="shared" si="14"/>
        <v>13検査結果(防火シャッター）-上記以外の検査項目等-2行目-指摘の具体的内容等</v>
      </c>
      <c r="S774" s="947" t="s">
        <v>1844</v>
      </c>
    </row>
    <row r="775" spans="5:19" x14ac:dyDescent="0.4">
      <c r="E775" s="927">
        <f>'3_入力シート【検査結果表】防火シャッター'!$BY$52</f>
        <v>0</v>
      </c>
      <c r="G775" s="930">
        <v>13</v>
      </c>
      <c r="H775" s="931" t="s">
        <v>1061</v>
      </c>
      <c r="I775" s="930" t="s">
        <v>1071</v>
      </c>
      <c r="J775" s="943" t="s">
        <v>1022</v>
      </c>
      <c r="K775" s="932" t="s">
        <v>894</v>
      </c>
      <c r="L775" s="931" t="s">
        <v>1023</v>
      </c>
      <c r="M775" s="932" t="s">
        <v>894</v>
      </c>
      <c r="N775" s="931" t="s">
        <v>988</v>
      </c>
      <c r="O775" s="931"/>
      <c r="P775" s="931"/>
      <c r="Q775" s="926" t="str">
        <f t="shared" si="14"/>
        <v>13検査結果(防火シャッター）-上記以外の検査項目等-2行目-改善策の具体的内容等</v>
      </c>
      <c r="S775" s="947" t="s">
        <v>1845</v>
      </c>
    </row>
    <row r="776" spans="5:19" x14ac:dyDescent="0.4">
      <c r="E776" s="927">
        <f>'3_入力シート【検査結果表】防火シャッター'!$CN$52</f>
        <v>0</v>
      </c>
      <c r="G776" s="930">
        <v>13</v>
      </c>
      <c r="H776" s="931" t="s">
        <v>1061</v>
      </c>
      <c r="I776" s="930" t="s">
        <v>1071</v>
      </c>
      <c r="J776" s="943" t="s">
        <v>1022</v>
      </c>
      <c r="K776" s="932" t="s">
        <v>894</v>
      </c>
      <c r="L776" s="931" t="s">
        <v>1023</v>
      </c>
      <c r="M776" s="932" t="s">
        <v>894</v>
      </c>
      <c r="N776" s="931" t="s">
        <v>978</v>
      </c>
      <c r="O776" s="932" t="s">
        <v>894</v>
      </c>
      <c r="P776" s="931" t="s">
        <v>979</v>
      </c>
      <c r="Q776" s="926" t="str">
        <f t="shared" si="14"/>
        <v>13検査結果(防火シャッター）-上記以外の検査項目等-2行目-改善（予定）年月-年（令和）</v>
      </c>
      <c r="S776" s="947" t="s">
        <v>1846</v>
      </c>
    </row>
    <row r="777" spans="5:19" x14ac:dyDescent="0.4">
      <c r="E777" s="927">
        <f>'3_入力シート【検査結果表】防火シャッター'!$CQ$52</f>
        <v>0</v>
      </c>
      <c r="G777" s="930">
        <v>13</v>
      </c>
      <c r="H777" s="931" t="s">
        <v>1061</v>
      </c>
      <c r="I777" s="930" t="s">
        <v>1071</v>
      </c>
      <c r="J777" s="943" t="s">
        <v>1022</v>
      </c>
      <c r="K777" s="932" t="s">
        <v>894</v>
      </c>
      <c r="L777" s="931" t="s">
        <v>1023</v>
      </c>
      <c r="M777" s="932" t="s">
        <v>894</v>
      </c>
      <c r="N777" s="931" t="s">
        <v>978</v>
      </c>
      <c r="O777" s="932" t="s">
        <v>894</v>
      </c>
      <c r="P777" s="931" t="s">
        <v>899</v>
      </c>
      <c r="Q777" s="926" t="str">
        <f t="shared" si="14"/>
        <v>13検査結果(防火シャッター）-上記以外の検査項目等-2行目-改善（予定）年月-月</v>
      </c>
      <c r="S777" s="947" t="s">
        <v>1847</v>
      </c>
    </row>
    <row r="778" spans="5:19" x14ac:dyDescent="0.4">
      <c r="E778" s="927">
        <f>'3_入力シート【検査結果表】防火シャッター'!$CT$52</f>
        <v>0</v>
      </c>
      <c r="G778" s="930">
        <v>13</v>
      </c>
      <c r="H778" s="931" t="s">
        <v>1061</v>
      </c>
      <c r="I778" s="930" t="s">
        <v>1071</v>
      </c>
      <c r="J778" s="943" t="s">
        <v>1022</v>
      </c>
      <c r="K778" s="932" t="s">
        <v>894</v>
      </c>
      <c r="L778" s="931" t="s">
        <v>1023</v>
      </c>
      <c r="M778" s="932" t="s">
        <v>894</v>
      </c>
      <c r="N778" s="931" t="s">
        <v>978</v>
      </c>
      <c r="O778" s="932" t="s">
        <v>894</v>
      </c>
      <c r="P778" s="931" t="s">
        <v>987</v>
      </c>
      <c r="Q778" s="926" t="str">
        <f t="shared" si="14"/>
        <v>13検査結果(防火シャッター）-上記以外の検査項目等-2行目-改善（予定）年月-状況</v>
      </c>
      <c r="S778" s="947" t="s">
        <v>1848</v>
      </c>
    </row>
    <row r="779" spans="5:19" x14ac:dyDescent="0.4">
      <c r="E779" s="927">
        <f>'3_入力シート【検査結果表】防火シャッター'!$M$53</f>
        <v>0</v>
      </c>
      <c r="G779" s="930">
        <v>13</v>
      </c>
      <c r="H779" s="931" t="s">
        <v>1061</v>
      </c>
      <c r="I779" s="930" t="s">
        <v>1071</v>
      </c>
      <c r="J779" s="943" t="s">
        <v>1022</v>
      </c>
      <c r="K779" s="932" t="s">
        <v>894</v>
      </c>
      <c r="L779" s="931" t="s">
        <v>1024</v>
      </c>
      <c r="M779" s="932" t="s">
        <v>894</v>
      </c>
      <c r="N779" s="931" t="s">
        <v>1027</v>
      </c>
      <c r="O779" s="931"/>
      <c r="P779" s="931"/>
      <c r="Q779" s="926" t="str">
        <f t="shared" si="14"/>
        <v>13検査結果(防火シャッター）-上記以外の検査項目等-3行目-番号</v>
      </c>
      <c r="S779" s="947" t="s">
        <v>1849</v>
      </c>
    </row>
    <row r="780" spans="5:19" x14ac:dyDescent="0.4">
      <c r="E780" s="927">
        <f>'3_入力シート【検査結果表】防火シャッター'!$P$53</f>
        <v>0</v>
      </c>
      <c r="G780" s="930">
        <v>13</v>
      </c>
      <c r="H780" s="931" t="s">
        <v>1061</v>
      </c>
      <c r="I780" s="930" t="s">
        <v>1071</v>
      </c>
      <c r="J780" s="943" t="s">
        <v>1022</v>
      </c>
      <c r="K780" s="932" t="s">
        <v>894</v>
      </c>
      <c r="L780" s="931" t="s">
        <v>1024</v>
      </c>
      <c r="M780" s="932" t="s">
        <v>894</v>
      </c>
      <c r="N780" s="931" t="s">
        <v>1025</v>
      </c>
      <c r="O780" s="931"/>
      <c r="P780" s="931"/>
      <c r="Q780" s="926" t="str">
        <f t="shared" si="14"/>
        <v>13検査結果(防火シャッター）-上記以外の検査項目等-3行目-検査項目</v>
      </c>
      <c r="S780" s="947" t="s">
        <v>1850</v>
      </c>
    </row>
    <row r="781" spans="5:19" x14ac:dyDescent="0.4">
      <c r="E781" s="927">
        <f>'3_入力シート【検査結果表】防火シャッター'!$AG$53</f>
        <v>0</v>
      </c>
      <c r="G781" s="930">
        <v>13</v>
      </c>
      <c r="H781" s="931" t="s">
        <v>1061</v>
      </c>
      <c r="I781" s="930" t="s">
        <v>1071</v>
      </c>
      <c r="J781" s="943" t="s">
        <v>1022</v>
      </c>
      <c r="K781" s="932" t="s">
        <v>894</v>
      </c>
      <c r="L781" s="931" t="s">
        <v>1024</v>
      </c>
      <c r="M781" s="932" t="s">
        <v>894</v>
      </c>
      <c r="N781" s="931" t="s">
        <v>1026</v>
      </c>
      <c r="O781" s="931"/>
      <c r="P781" s="931"/>
      <c r="Q781" s="926" t="str">
        <f t="shared" si="14"/>
        <v>13検査結果(防火シャッター）-上記以外の検査項目等-3行目-検査事項</v>
      </c>
      <c r="S781" s="947" t="s">
        <v>1851</v>
      </c>
    </row>
    <row r="782" spans="5:19" x14ac:dyDescent="0.4">
      <c r="E782" s="927">
        <f>'3_入力シート【検査結果表】防火シャッター'!$BA$53</f>
        <v>0</v>
      </c>
      <c r="G782" s="930">
        <v>13</v>
      </c>
      <c r="H782" s="931" t="s">
        <v>1061</v>
      </c>
      <c r="I782" s="930" t="s">
        <v>1071</v>
      </c>
      <c r="J782" s="943" t="s">
        <v>1022</v>
      </c>
      <c r="K782" s="932" t="s">
        <v>894</v>
      </c>
      <c r="L782" s="931" t="s">
        <v>1024</v>
      </c>
      <c r="M782" s="932" t="s">
        <v>894</v>
      </c>
      <c r="N782" s="931" t="s">
        <v>983</v>
      </c>
      <c r="O782" s="931"/>
      <c r="P782" s="931"/>
      <c r="Q782" s="926" t="str">
        <f t="shared" si="14"/>
        <v>13検査結果(防火シャッター）-上記以外の検査項目等-3行目-検査結果</v>
      </c>
      <c r="S782" s="947" t="s">
        <v>1852</v>
      </c>
    </row>
    <row r="783" spans="5:19" x14ac:dyDescent="0.4">
      <c r="E783" s="927">
        <f>'3_入力シート【検査結果表】防火シャッター'!$BM$53</f>
        <v>0</v>
      </c>
      <c r="G783" s="930">
        <v>13</v>
      </c>
      <c r="H783" s="931" t="s">
        <v>1061</v>
      </c>
      <c r="I783" s="930" t="s">
        <v>1071</v>
      </c>
      <c r="J783" s="943" t="s">
        <v>1022</v>
      </c>
      <c r="K783" s="932" t="s">
        <v>894</v>
      </c>
      <c r="L783" s="931" t="s">
        <v>1024</v>
      </c>
      <c r="M783" s="932" t="s">
        <v>894</v>
      </c>
      <c r="N783" s="931" t="s">
        <v>985</v>
      </c>
      <c r="O783" s="931"/>
      <c r="P783" s="931"/>
      <c r="Q783" s="926" t="str">
        <f t="shared" si="14"/>
        <v>13検査結果(防火シャッター）-上記以外の検査項目等-3行目-検査者番号</v>
      </c>
      <c r="S783" s="947" t="s">
        <v>1853</v>
      </c>
    </row>
    <row r="784" spans="5:19" x14ac:dyDescent="0.4">
      <c r="E784" s="927">
        <f>'3_入力シート【検査結果表】防火シャッター'!$BO$53</f>
        <v>0</v>
      </c>
      <c r="G784" s="930">
        <v>13</v>
      </c>
      <c r="H784" s="931" t="s">
        <v>1061</v>
      </c>
      <c r="I784" s="930" t="s">
        <v>1071</v>
      </c>
      <c r="J784" s="943" t="s">
        <v>1022</v>
      </c>
      <c r="K784" s="932" t="s">
        <v>894</v>
      </c>
      <c r="L784" s="931" t="s">
        <v>1024</v>
      </c>
      <c r="M784" s="932" t="s">
        <v>894</v>
      </c>
      <c r="N784" s="931" t="s">
        <v>986</v>
      </c>
      <c r="O784" s="931"/>
      <c r="P784" s="931"/>
      <c r="Q784" s="926" t="str">
        <f t="shared" si="14"/>
        <v>13検査結果(防火シャッター）-上記以外の検査項目等-3行目-指摘の具体的内容等</v>
      </c>
      <c r="S784" s="947" t="s">
        <v>1854</v>
      </c>
    </row>
    <row r="785" spans="5:19" x14ac:dyDescent="0.4">
      <c r="E785" s="927">
        <f>'3_入力シート【検査結果表】防火シャッター'!$BY$53</f>
        <v>0</v>
      </c>
      <c r="G785" s="930">
        <v>13</v>
      </c>
      <c r="H785" s="931" t="s">
        <v>1061</v>
      </c>
      <c r="I785" s="930" t="s">
        <v>1071</v>
      </c>
      <c r="J785" s="943" t="s">
        <v>1022</v>
      </c>
      <c r="K785" s="932" t="s">
        <v>894</v>
      </c>
      <c r="L785" s="931" t="s">
        <v>1024</v>
      </c>
      <c r="M785" s="932" t="s">
        <v>894</v>
      </c>
      <c r="N785" s="931" t="s">
        <v>988</v>
      </c>
      <c r="O785" s="931"/>
      <c r="P785" s="931"/>
      <c r="Q785" s="926" t="str">
        <f t="shared" si="14"/>
        <v>13検査結果(防火シャッター）-上記以外の検査項目等-3行目-改善策の具体的内容等</v>
      </c>
      <c r="S785" s="947" t="s">
        <v>1855</v>
      </c>
    </row>
    <row r="786" spans="5:19" x14ac:dyDescent="0.4">
      <c r="E786" s="927">
        <f>'3_入力シート【検査結果表】防火シャッター'!$CN$53</f>
        <v>0</v>
      </c>
      <c r="G786" s="930">
        <v>13</v>
      </c>
      <c r="H786" s="931" t="s">
        <v>1061</v>
      </c>
      <c r="I786" s="930" t="s">
        <v>1071</v>
      </c>
      <c r="J786" s="943" t="s">
        <v>1022</v>
      </c>
      <c r="K786" s="932" t="s">
        <v>894</v>
      </c>
      <c r="L786" s="931" t="s">
        <v>1024</v>
      </c>
      <c r="M786" s="932" t="s">
        <v>894</v>
      </c>
      <c r="N786" s="931" t="s">
        <v>978</v>
      </c>
      <c r="O786" s="932" t="s">
        <v>894</v>
      </c>
      <c r="P786" s="931" t="s">
        <v>979</v>
      </c>
      <c r="Q786" s="926" t="str">
        <f t="shared" si="14"/>
        <v>13検査結果(防火シャッター）-上記以外の検査項目等-3行目-改善（予定）年月-年（令和）</v>
      </c>
      <c r="S786" s="947" t="s">
        <v>1856</v>
      </c>
    </row>
    <row r="787" spans="5:19" x14ac:dyDescent="0.4">
      <c r="E787" s="927">
        <f>'3_入力シート【検査結果表】防火シャッター'!$CQ$53</f>
        <v>0</v>
      </c>
      <c r="G787" s="930">
        <v>13</v>
      </c>
      <c r="H787" s="931" t="s">
        <v>1061</v>
      </c>
      <c r="I787" s="930" t="s">
        <v>1071</v>
      </c>
      <c r="J787" s="943" t="s">
        <v>1022</v>
      </c>
      <c r="K787" s="932" t="s">
        <v>894</v>
      </c>
      <c r="L787" s="931" t="s">
        <v>1024</v>
      </c>
      <c r="M787" s="932" t="s">
        <v>894</v>
      </c>
      <c r="N787" s="931" t="s">
        <v>978</v>
      </c>
      <c r="O787" s="932" t="s">
        <v>894</v>
      </c>
      <c r="P787" s="931" t="s">
        <v>899</v>
      </c>
      <c r="Q787" s="926" t="str">
        <f t="shared" si="14"/>
        <v>13検査結果(防火シャッター）-上記以外の検査項目等-3行目-改善（予定）年月-月</v>
      </c>
      <c r="S787" s="947" t="s">
        <v>1857</v>
      </c>
    </row>
    <row r="788" spans="5:19" x14ac:dyDescent="0.4">
      <c r="E788" s="927">
        <f>'3_入力シート【検査結果表】防火シャッター'!$CT$53</f>
        <v>0</v>
      </c>
      <c r="G788" s="930">
        <v>13</v>
      </c>
      <c r="H788" s="931" t="s">
        <v>1061</v>
      </c>
      <c r="I788" s="930" t="s">
        <v>1071</v>
      </c>
      <c r="J788" s="943" t="s">
        <v>1022</v>
      </c>
      <c r="K788" s="932" t="s">
        <v>894</v>
      </c>
      <c r="L788" s="931" t="s">
        <v>1024</v>
      </c>
      <c r="M788" s="932" t="s">
        <v>894</v>
      </c>
      <c r="N788" s="931" t="s">
        <v>978</v>
      </c>
      <c r="O788" s="932" t="s">
        <v>894</v>
      </c>
      <c r="P788" s="931" t="s">
        <v>987</v>
      </c>
      <c r="Q788" s="926" t="str">
        <f t="shared" si="14"/>
        <v>13検査結果(防火シャッター）-上記以外の検査項目等-3行目-改善（予定）年月-状況</v>
      </c>
      <c r="S788" s="947" t="s">
        <v>1858</v>
      </c>
    </row>
    <row r="789" spans="5:19" x14ac:dyDescent="0.4">
      <c r="E789" s="927">
        <f>'3_入力シート【検査結果表】防火シャッター'!$M$61</f>
        <v>0</v>
      </c>
      <c r="G789" s="930">
        <v>13</v>
      </c>
      <c r="H789" s="931" t="s">
        <v>1061</v>
      </c>
      <c r="I789" s="930" t="s">
        <v>1071</v>
      </c>
      <c r="J789" s="943" t="s">
        <v>1028</v>
      </c>
      <c r="K789" s="932" t="s">
        <v>894</v>
      </c>
      <c r="L789" s="931" t="s">
        <v>989</v>
      </c>
      <c r="M789" s="932" t="s">
        <v>894</v>
      </c>
      <c r="N789" s="931" t="s">
        <v>1027</v>
      </c>
      <c r="O789" s="931"/>
      <c r="P789" s="931"/>
      <c r="Q789" s="926" t="str">
        <f t="shared" si="14"/>
        <v>13検査結果(防火シャッター）-上記に記載のない事項-1行目-番号</v>
      </c>
      <c r="S789" s="947" t="s">
        <v>1859</v>
      </c>
    </row>
    <row r="790" spans="5:19" x14ac:dyDescent="0.4">
      <c r="E790" s="927">
        <f>'3_入力シート【検査結果表】防火シャッター'!$P$61</f>
        <v>0</v>
      </c>
      <c r="G790" s="930">
        <v>13</v>
      </c>
      <c r="H790" s="931" t="s">
        <v>1061</v>
      </c>
      <c r="I790" s="930" t="s">
        <v>1071</v>
      </c>
      <c r="J790" s="943" t="s">
        <v>1028</v>
      </c>
      <c r="K790" s="932" t="s">
        <v>894</v>
      </c>
      <c r="L790" s="931" t="s">
        <v>989</v>
      </c>
      <c r="M790" s="932" t="s">
        <v>894</v>
      </c>
      <c r="N790" s="931" t="s">
        <v>1025</v>
      </c>
      <c r="O790" s="931"/>
      <c r="P790" s="931"/>
      <c r="Q790" s="926" t="str">
        <f t="shared" si="14"/>
        <v>13検査結果(防火シャッター）-上記に記載のない事項-1行目-検査項目</v>
      </c>
      <c r="S790" s="947" t="s">
        <v>1860</v>
      </c>
    </row>
    <row r="791" spans="5:19" x14ac:dyDescent="0.4">
      <c r="E791" s="927">
        <f>'3_入力シート【検査結果表】防火シャッター'!$AG$61</f>
        <v>0</v>
      </c>
      <c r="G791" s="930">
        <v>13</v>
      </c>
      <c r="H791" s="931" t="s">
        <v>1061</v>
      </c>
      <c r="I791" s="930" t="s">
        <v>1071</v>
      </c>
      <c r="J791" s="943" t="s">
        <v>1028</v>
      </c>
      <c r="K791" s="932" t="s">
        <v>894</v>
      </c>
      <c r="L791" s="931" t="s">
        <v>989</v>
      </c>
      <c r="M791" s="932" t="s">
        <v>894</v>
      </c>
      <c r="N791" s="931" t="s">
        <v>1026</v>
      </c>
      <c r="O791" s="931"/>
      <c r="P791" s="931"/>
      <c r="Q791" s="926" t="str">
        <f t="shared" si="14"/>
        <v>13検査結果(防火シャッター）-上記に記載のない事項-1行目-検査事項</v>
      </c>
      <c r="S791" s="947" t="s">
        <v>1861</v>
      </c>
    </row>
    <row r="792" spans="5:19" x14ac:dyDescent="0.4">
      <c r="E792" s="927">
        <f>'3_入力シート【検査結果表】防火シャッター'!$BA$61</f>
        <v>0</v>
      </c>
      <c r="G792" s="930">
        <v>13</v>
      </c>
      <c r="H792" s="931" t="s">
        <v>1061</v>
      </c>
      <c r="I792" s="930" t="s">
        <v>1071</v>
      </c>
      <c r="J792" s="943" t="s">
        <v>1028</v>
      </c>
      <c r="K792" s="932" t="s">
        <v>894</v>
      </c>
      <c r="L792" s="931" t="s">
        <v>989</v>
      </c>
      <c r="M792" s="932" t="s">
        <v>894</v>
      </c>
      <c r="N792" s="931" t="s">
        <v>983</v>
      </c>
      <c r="O792" s="931"/>
      <c r="P792" s="931"/>
      <c r="Q792" s="926" t="str">
        <f t="shared" si="14"/>
        <v>13検査結果(防火シャッター）-上記に記載のない事項-1行目-検査結果</v>
      </c>
      <c r="S792" s="947" t="s">
        <v>1862</v>
      </c>
    </row>
    <row r="793" spans="5:19" x14ac:dyDescent="0.4">
      <c r="E793" s="927">
        <f>'3_入力シート【検査結果表】防火シャッター'!$BM$61</f>
        <v>0</v>
      </c>
      <c r="G793" s="930">
        <v>13</v>
      </c>
      <c r="H793" s="931" t="s">
        <v>1061</v>
      </c>
      <c r="I793" s="930" t="s">
        <v>1071</v>
      </c>
      <c r="J793" s="943" t="s">
        <v>1028</v>
      </c>
      <c r="K793" s="932" t="s">
        <v>894</v>
      </c>
      <c r="L793" s="931" t="s">
        <v>989</v>
      </c>
      <c r="M793" s="932" t="s">
        <v>894</v>
      </c>
      <c r="N793" s="931" t="s">
        <v>985</v>
      </c>
      <c r="O793" s="931"/>
      <c r="P793" s="931"/>
      <c r="Q793" s="926" t="str">
        <f t="shared" si="14"/>
        <v>13検査結果(防火シャッター）-上記に記載のない事項-1行目-検査者番号</v>
      </c>
      <c r="S793" s="947" t="s">
        <v>1863</v>
      </c>
    </row>
    <row r="794" spans="5:19" x14ac:dyDescent="0.4">
      <c r="E794" s="927">
        <f>'3_入力シート【検査結果表】防火シャッター'!$BO$61</f>
        <v>0</v>
      </c>
      <c r="G794" s="930">
        <v>13</v>
      </c>
      <c r="H794" s="931" t="s">
        <v>1061</v>
      </c>
      <c r="I794" s="930" t="s">
        <v>1071</v>
      </c>
      <c r="J794" s="943" t="s">
        <v>1028</v>
      </c>
      <c r="K794" s="932" t="s">
        <v>894</v>
      </c>
      <c r="L794" s="931" t="s">
        <v>989</v>
      </c>
      <c r="M794" s="932" t="s">
        <v>894</v>
      </c>
      <c r="N794" s="931" t="s">
        <v>986</v>
      </c>
      <c r="O794" s="931"/>
      <c r="P794" s="931"/>
      <c r="Q794" s="926" t="str">
        <f t="shared" si="14"/>
        <v>13検査結果(防火シャッター）-上記に記載のない事項-1行目-指摘の具体的内容等</v>
      </c>
      <c r="S794" s="947" t="s">
        <v>1864</v>
      </c>
    </row>
    <row r="795" spans="5:19" x14ac:dyDescent="0.4">
      <c r="E795" s="927">
        <f>'3_入力シート【検査結果表】防火シャッター'!$BY$61</f>
        <v>0</v>
      </c>
      <c r="G795" s="930">
        <v>13</v>
      </c>
      <c r="H795" s="931" t="s">
        <v>1061</v>
      </c>
      <c r="I795" s="930" t="s">
        <v>1071</v>
      </c>
      <c r="J795" s="943" t="s">
        <v>1028</v>
      </c>
      <c r="K795" s="932" t="s">
        <v>894</v>
      </c>
      <c r="L795" s="931" t="s">
        <v>989</v>
      </c>
      <c r="M795" s="932" t="s">
        <v>894</v>
      </c>
      <c r="N795" s="931" t="s">
        <v>988</v>
      </c>
      <c r="O795" s="931"/>
      <c r="P795" s="931"/>
      <c r="Q795" s="926" t="str">
        <f t="shared" ref="Q795:Q858" si="15">CONCATENATE(G795,H795,I795,J795,K795,L795,M795,N795,O795,P795)</f>
        <v>13検査結果(防火シャッター）-上記に記載のない事項-1行目-改善策の具体的内容等</v>
      </c>
      <c r="S795" s="947" t="s">
        <v>1865</v>
      </c>
    </row>
    <row r="796" spans="5:19" x14ac:dyDescent="0.4">
      <c r="E796" s="927">
        <f>'3_入力シート【検査結果表】防火シャッター'!$CN$61</f>
        <v>0</v>
      </c>
      <c r="G796" s="930">
        <v>13</v>
      </c>
      <c r="H796" s="931" t="s">
        <v>1061</v>
      </c>
      <c r="I796" s="930" t="s">
        <v>1071</v>
      </c>
      <c r="J796" s="943" t="s">
        <v>1028</v>
      </c>
      <c r="K796" s="932" t="s">
        <v>894</v>
      </c>
      <c r="L796" s="931" t="s">
        <v>989</v>
      </c>
      <c r="M796" s="932" t="s">
        <v>894</v>
      </c>
      <c r="N796" s="931" t="s">
        <v>978</v>
      </c>
      <c r="O796" s="932" t="s">
        <v>894</v>
      </c>
      <c r="P796" s="931" t="s">
        <v>979</v>
      </c>
      <c r="Q796" s="926" t="str">
        <f t="shared" si="15"/>
        <v>13検査結果(防火シャッター）-上記に記載のない事項-1行目-改善（予定）年月-年（令和）</v>
      </c>
      <c r="S796" s="947" t="s">
        <v>1866</v>
      </c>
    </row>
    <row r="797" spans="5:19" x14ac:dyDescent="0.4">
      <c r="E797" s="927">
        <f>'3_入力シート【検査結果表】防火シャッター'!$CQ$61</f>
        <v>0</v>
      </c>
      <c r="G797" s="930">
        <v>13</v>
      </c>
      <c r="H797" s="931" t="s">
        <v>1061</v>
      </c>
      <c r="I797" s="930" t="s">
        <v>1071</v>
      </c>
      <c r="J797" s="943" t="s">
        <v>1028</v>
      </c>
      <c r="K797" s="932" t="s">
        <v>894</v>
      </c>
      <c r="L797" s="931" t="s">
        <v>989</v>
      </c>
      <c r="M797" s="932" t="s">
        <v>894</v>
      </c>
      <c r="N797" s="931" t="s">
        <v>978</v>
      </c>
      <c r="O797" s="932" t="s">
        <v>894</v>
      </c>
      <c r="P797" s="931" t="s">
        <v>899</v>
      </c>
      <c r="Q797" s="926" t="str">
        <f t="shared" si="15"/>
        <v>13検査結果(防火シャッター）-上記に記載のない事項-1行目-改善（予定）年月-月</v>
      </c>
      <c r="S797" s="947" t="s">
        <v>1867</v>
      </c>
    </row>
    <row r="798" spans="5:19" x14ac:dyDescent="0.4">
      <c r="E798" s="927">
        <f>'3_入力シート【検査結果表】防火シャッター'!$CT$61</f>
        <v>0</v>
      </c>
      <c r="G798" s="930">
        <v>13</v>
      </c>
      <c r="H798" s="931" t="s">
        <v>1061</v>
      </c>
      <c r="I798" s="930" t="s">
        <v>1071</v>
      </c>
      <c r="J798" s="943" t="s">
        <v>1028</v>
      </c>
      <c r="K798" s="932" t="s">
        <v>894</v>
      </c>
      <c r="L798" s="931" t="s">
        <v>989</v>
      </c>
      <c r="M798" s="932" t="s">
        <v>894</v>
      </c>
      <c r="N798" s="931" t="s">
        <v>978</v>
      </c>
      <c r="O798" s="932" t="s">
        <v>894</v>
      </c>
      <c r="P798" s="931" t="s">
        <v>987</v>
      </c>
      <c r="Q798" s="926" t="str">
        <f t="shared" si="15"/>
        <v>13検査結果(防火シャッター）-上記に記載のない事項-1行目-改善（予定）年月-状況</v>
      </c>
      <c r="S798" s="947" t="s">
        <v>1868</v>
      </c>
    </row>
    <row r="799" spans="5:19" x14ac:dyDescent="0.4">
      <c r="E799" s="927">
        <f>'3_入力シート【検査結果表】防火シャッター'!$M$62</f>
        <v>0</v>
      </c>
      <c r="G799" s="930">
        <v>13</v>
      </c>
      <c r="H799" s="931" t="s">
        <v>1061</v>
      </c>
      <c r="I799" s="930" t="s">
        <v>1071</v>
      </c>
      <c r="J799" s="943" t="s">
        <v>1028</v>
      </c>
      <c r="K799" s="932" t="s">
        <v>894</v>
      </c>
      <c r="L799" s="931" t="s">
        <v>1023</v>
      </c>
      <c r="M799" s="932" t="s">
        <v>894</v>
      </c>
      <c r="N799" s="931" t="s">
        <v>1027</v>
      </c>
      <c r="O799" s="931"/>
      <c r="P799" s="931"/>
      <c r="Q799" s="926" t="str">
        <f t="shared" si="15"/>
        <v>13検査結果(防火シャッター）-上記に記載のない事項-2行目-番号</v>
      </c>
      <c r="S799" s="947" t="s">
        <v>1869</v>
      </c>
    </row>
    <row r="800" spans="5:19" x14ac:dyDescent="0.4">
      <c r="E800" s="927">
        <f>'3_入力シート【検査結果表】防火シャッター'!$P$62</f>
        <v>0</v>
      </c>
      <c r="G800" s="930">
        <v>13</v>
      </c>
      <c r="H800" s="931" t="s">
        <v>1061</v>
      </c>
      <c r="I800" s="930" t="s">
        <v>1071</v>
      </c>
      <c r="J800" s="943" t="s">
        <v>1028</v>
      </c>
      <c r="K800" s="932" t="s">
        <v>894</v>
      </c>
      <c r="L800" s="931" t="s">
        <v>1023</v>
      </c>
      <c r="M800" s="932" t="s">
        <v>894</v>
      </c>
      <c r="N800" s="931" t="s">
        <v>1025</v>
      </c>
      <c r="O800" s="931"/>
      <c r="P800" s="931"/>
      <c r="Q800" s="926" t="str">
        <f t="shared" si="15"/>
        <v>13検査結果(防火シャッター）-上記に記載のない事項-2行目-検査項目</v>
      </c>
      <c r="S800" s="947" t="s">
        <v>1870</v>
      </c>
    </row>
    <row r="801" spans="5:19" x14ac:dyDescent="0.4">
      <c r="E801" s="927">
        <f>'3_入力シート【検査結果表】防火シャッター'!$AG$62</f>
        <v>0</v>
      </c>
      <c r="G801" s="930">
        <v>13</v>
      </c>
      <c r="H801" s="931" t="s">
        <v>1061</v>
      </c>
      <c r="I801" s="930" t="s">
        <v>1071</v>
      </c>
      <c r="J801" s="943" t="s">
        <v>1028</v>
      </c>
      <c r="K801" s="932" t="s">
        <v>894</v>
      </c>
      <c r="L801" s="931" t="s">
        <v>1023</v>
      </c>
      <c r="M801" s="932" t="s">
        <v>894</v>
      </c>
      <c r="N801" s="931" t="s">
        <v>1026</v>
      </c>
      <c r="O801" s="931"/>
      <c r="P801" s="931"/>
      <c r="Q801" s="926" t="str">
        <f t="shared" si="15"/>
        <v>13検査結果(防火シャッター）-上記に記載のない事項-2行目-検査事項</v>
      </c>
      <c r="S801" s="947" t="s">
        <v>1871</v>
      </c>
    </row>
    <row r="802" spans="5:19" x14ac:dyDescent="0.4">
      <c r="E802" s="927">
        <f>'3_入力シート【検査結果表】防火シャッター'!$BA$62</f>
        <v>0</v>
      </c>
      <c r="G802" s="930">
        <v>13</v>
      </c>
      <c r="H802" s="931" t="s">
        <v>1061</v>
      </c>
      <c r="I802" s="930" t="s">
        <v>1071</v>
      </c>
      <c r="J802" s="943" t="s">
        <v>1028</v>
      </c>
      <c r="K802" s="932" t="s">
        <v>894</v>
      </c>
      <c r="L802" s="931" t="s">
        <v>1023</v>
      </c>
      <c r="M802" s="932" t="s">
        <v>894</v>
      </c>
      <c r="N802" s="931" t="s">
        <v>983</v>
      </c>
      <c r="O802" s="931"/>
      <c r="P802" s="931"/>
      <c r="Q802" s="926" t="str">
        <f t="shared" si="15"/>
        <v>13検査結果(防火シャッター）-上記に記載のない事項-2行目-検査結果</v>
      </c>
      <c r="S802" s="947" t="s">
        <v>1872</v>
      </c>
    </row>
    <row r="803" spans="5:19" x14ac:dyDescent="0.4">
      <c r="E803" s="927">
        <f>'3_入力シート【検査結果表】防火シャッター'!$BM$62</f>
        <v>0</v>
      </c>
      <c r="G803" s="930">
        <v>13</v>
      </c>
      <c r="H803" s="931" t="s">
        <v>1061</v>
      </c>
      <c r="I803" s="930" t="s">
        <v>1071</v>
      </c>
      <c r="J803" s="943" t="s">
        <v>1028</v>
      </c>
      <c r="K803" s="932" t="s">
        <v>894</v>
      </c>
      <c r="L803" s="931" t="s">
        <v>1023</v>
      </c>
      <c r="M803" s="932" t="s">
        <v>894</v>
      </c>
      <c r="N803" s="931" t="s">
        <v>985</v>
      </c>
      <c r="O803" s="931"/>
      <c r="P803" s="931"/>
      <c r="Q803" s="926" t="str">
        <f t="shared" si="15"/>
        <v>13検査結果(防火シャッター）-上記に記載のない事項-2行目-検査者番号</v>
      </c>
      <c r="S803" s="947" t="s">
        <v>1873</v>
      </c>
    </row>
    <row r="804" spans="5:19" x14ac:dyDescent="0.4">
      <c r="E804" s="927">
        <f>'3_入力シート【検査結果表】防火シャッター'!$BO$62</f>
        <v>0</v>
      </c>
      <c r="G804" s="930">
        <v>13</v>
      </c>
      <c r="H804" s="931" t="s">
        <v>1061</v>
      </c>
      <c r="I804" s="930" t="s">
        <v>1071</v>
      </c>
      <c r="J804" s="943" t="s">
        <v>1028</v>
      </c>
      <c r="K804" s="932" t="s">
        <v>894</v>
      </c>
      <c r="L804" s="931" t="s">
        <v>1023</v>
      </c>
      <c r="M804" s="932" t="s">
        <v>894</v>
      </c>
      <c r="N804" s="931" t="s">
        <v>986</v>
      </c>
      <c r="O804" s="931"/>
      <c r="P804" s="931"/>
      <c r="Q804" s="926" t="str">
        <f t="shared" si="15"/>
        <v>13検査結果(防火シャッター）-上記に記載のない事項-2行目-指摘の具体的内容等</v>
      </c>
      <c r="S804" s="947" t="s">
        <v>1874</v>
      </c>
    </row>
    <row r="805" spans="5:19" x14ac:dyDescent="0.4">
      <c r="E805" s="927">
        <f>'3_入力シート【検査結果表】防火シャッター'!$BY$62</f>
        <v>0</v>
      </c>
      <c r="G805" s="930">
        <v>13</v>
      </c>
      <c r="H805" s="931" t="s">
        <v>1061</v>
      </c>
      <c r="I805" s="930" t="s">
        <v>1071</v>
      </c>
      <c r="J805" s="943" t="s">
        <v>1028</v>
      </c>
      <c r="K805" s="932" t="s">
        <v>894</v>
      </c>
      <c r="L805" s="931" t="s">
        <v>1023</v>
      </c>
      <c r="M805" s="932" t="s">
        <v>894</v>
      </c>
      <c r="N805" s="931" t="s">
        <v>988</v>
      </c>
      <c r="O805" s="931"/>
      <c r="P805" s="931"/>
      <c r="Q805" s="926" t="str">
        <f t="shared" si="15"/>
        <v>13検査結果(防火シャッター）-上記に記載のない事項-2行目-改善策の具体的内容等</v>
      </c>
      <c r="S805" s="947" t="s">
        <v>1875</v>
      </c>
    </row>
    <row r="806" spans="5:19" x14ac:dyDescent="0.4">
      <c r="E806" s="927">
        <f>'3_入力シート【検査結果表】防火シャッター'!$CN$62</f>
        <v>0</v>
      </c>
      <c r="G806" s="930">
        <v>13</v>
      </c>
      <c r="H806" s="931" t="s">
        <v>1061</v>
      </c>
      <c r="I806" s="930" t="s">
        <v>1071</v>
      </c>
      <c r="J806" s="943" t="s">
        <v>1028</v>
      </c>
      <c r="K806" s="932" t="s">
        <v>894</v>
      </c>
      <c r="L806" s="931" t="s">
        <v>1023</v>
      </c>
      <c r="M806" s="932" t="s">
        <v>894</v>
      </c>
      <c r="N806" s="931" t="s">
        <v>978</v>
      </c>
      <c r="O806" s="932" t="s">
        <v>894</v>
      </c>
      <c r="P806" s="931" t="s">
        <v>979</v>
      </c>
      <c r="Q806" s="926" t="str">
        <f t="shared" si="15"/>
        <v>13検査結果(防火シャッター）-上記に記載のない事項-2行目-改善（予定）年月-年（令和）</v>
      </c>
      <c r="S806" s="947" t="s">
        <v>1876</v>
      </c>
    </row>
    <row r="807" spans="5:19" x14ac:dyDescent="0.4">
      <c r="E807" s="927">
        <f>'3_入力シート【検査結果表】防火シャッター'!$CQ$62</f>
        <v>0</v>
      </c>
      <c r="G807" s="930">
        <v>13</v>
      </c>
      <c r="H807" s="931" t="s">
        <v>1061</v>
      </c>
      <c r="I807" s="930" t="s">
        <v>1071</v>
      </c>
      <c r="J807" s="943" t="s">
        <v>1028</v>
      </c>
      <c r="K807" s="932" t="s">
        <v>894</v>
      </c>
      <c r="L807" s="931" t="s">
        <v>1023</v>
      </c>
      <c r="M807" s="932" t="s">
        <v>894</v>
      </c>
      <c r="N807" s="931" t="s">
        <v>978</v>
      </c>
      <c r="O807" s="932" t="s">
        <v>894</v>
      </c>
      <c r="P807" s="931" t="s">
        <v>899</v>
      </c>
      <c r="Q807" s="926" t="str">
        <f t="shared" si="15"/>
        <v>13検査結果(防火シャッター）-上記に記載のない事項-2行目-改善（予定）年月-月</v>
      </c>
      <c r="S807" s="947" t="s">
        <v>1877</v>
      </c>
    </row>
    <row r="808" spans="5:19" x14ac:dyDescent="0.4">
      <c r="E808" s="927">
        <f>'3_入力シート【検査結果表】防火シャッター'!$CT$62</f>
        <v>0</v>
      </c>
      <c r="G808" s="930">
        <v>13</v>
      </c>
      <c r="H808" s="931" t="s">
        <v>1061</v>
      </c>
      <c r="I808" s="930" t="s">
        <v>1071</v>
      </c>
      <c r="J808" s="943" t="s">
        <v>1028</v>
      </c>
      <c r="K808" s="932" t="s">
        <v>894</v>
      </c>
      <c r="L808" s="931" t="s">
        <v>1023</v>
      </c>
      <c r="M808" s="932" t="s">
        <v>894</v>
      </c>
      <c r="N808" s="931" t="s">
        <v>978</v>
      </c>
      <c r="O808" s="932" t="s">
        <v>894</v>
      </c>
      <c r="P808" s="931" t="s">
        <v>987</v>
      </c>
      <c r="Q808" s="926" t="str">
        <f t="shared" si="15"/>
        <v>13検査結果(防火シャッター）-上記に記載のない事項-2行目-改善（予定）年月-状況</v>
      </c>
      <c r="S808" s="947" t="s">
        <v>1878</v>
      </c>
    </row>
    <row r="809" spans="5:19" x14ac:dyDescent="0.4">
      <c r="E809" s="927">
        <f>'3_入力シート【検査結果表】防火シャッター'!$M$63</f>
        <v>0</v>
      </c>
      <c r="G809" s="930">
        <v>13</v>
      </c>
      <c r="H809" s="931" t="s">
        <v>1061</v>
      </c>
      <c r="I809" s="930" t="s">
        <v>1071</v>
      </c>
      <c r="J809" s="943" t="s">
        <v>1028</v>
      </c>
      <c r="K809" s="932" t="s">
        <v>894</v>
      </c>
      <c r="L809" s="931" t="s">
        <v>1024</v>
      </c>
      <c r="M809" s="932" t="s">
        <v>894</v>
      </c>
      <c r="N809" s="931" t="s">
        <v>1027</v>
      </c>
      <c r="O809" s="931"/>
      <c r="P809" s="931"/>
      <c r="Q809" s="926" t="str">
        <f t="shared" si="15"/>
        <v>13検査結果(防火シャッター）-上記に記載のない事項-3行目-番号</v>
      </c>
      <c r="S809" s="947" t="s">
        <v>1879</v>
      </c>
    </row>
    <row r="810" spans="5:19" x14ac:dyDescent="0.4">
      <c r="E810" s="927">
        <f>'3_入力シート【検査結果表】防火シャッター'!$P$63</f>
        <v>0</v>
      </c>
      <c r="G810" s="930">
        <v>13</v>
      </c>
      <c r="H810" s="931" t="s">
        <v>1061</v>
      </c>
      <c r="I810" s="930" t="s">
        <v>1071</v>
      </c>
      <c r="J810" s="943" t="s">
        <v>1028</v>
      </c>
      <c r="K810" s="932" t="s">
        <v>894</v>
      </c>
      <c r="L810" s="931" t="s">
        <v>1024</v>
      </c>
      <c r="M810" s="932" t="s">
        <v>894</v>
      </c>
      <c r="N810" s="931" t="s">
        <v>1025</v>
      </c>
      <c r="O810" s="931"/>
      <c r="P810" s="931"/>
      <c r="Q810" s="926" t="str">
        <f t="shared" si="15"/>
        <v>13検査結果(防火シャッター）-上記に記載のない事項-3行目-検査項目</v>
      </c>
      <c r="S810" s="947" t="s">
        <v>1880</v>
      </c>
    </row>
    <row r="811" spans="5:19" x14ac:dyDescent="0.4">
      <c r="E811" s="927">
        <f>'3_入力シート【検査結果表】防火シャッター'!$AG$63</f>
        <v>0</v>
      </c>
      <c r="G811" s="930">
        <v>13</v>
      </c>
      <c r="H811" s="931" t="s">
        <v>1061</v>
      </c>
      <c r="I811" s="930" t="s">
        <v>1071</v>
      </c>
      <c r="J811" s="943" t="s">
        <v>1028</v>
      </c>
      <c r="K811" s="932" t="s">
        <v>894</v>
      </c>
      <c r="L811" s="931" t="s">
        <v>1024</v>
      </c>
      <c r="M811" s="932" t="s">
        <v>894</v>
      </c>
      <c r="N811" s="931" t="s">
        <v>1026</v>
      </c>
      <c r="O811" s="931"/>
      <c r="P811" s="931"/>
      <c r="Q811" s="926" t="str">
        <f t="shared" si="15"/>
        <v>13検査結果(防火シャッター）-上記に記載のない事項-3行目-検査事項</v>
      </c>
      <c r="S811" s="947" t="s">
        <v>1881</v>
      </c>
    </row>
    <row r="812" spans="5:19" x14ac:dyDescent="0.4">
      <c r="E812" s="927">
        <f>'3_入力シート【検査結果表】防火シャッター'!$BA$63</f>
        <v>0</v>
      </c>
      <c r="G812" s="930">
        <v>13</v>
      </c>
      <c r="H812" s="931" t="s">
        <v>1061</v>
      </c>
      <c r="I812" s="930" t="s">
        <v>1071</v>
      </c>
      <c r="J812" s="943" t="s">
        <v>1028</v>
      </c>
      <c r="K812" s="932" t="s">
        <v>894</v>
      </c>
      <c r="L812" s="931" t="s">
        <v>1024</v>
      </c>
      <c r="M812" s="932" t="s">
        <v>894</v>
      </c>
      <c r="N812" s="931" t="s">
        <v>983</v>
      </c>
      <c r="O812" s="931"/>
      <c r="P812" s="931"/>
      <c r="Q812" s="926" t="str">
        <f t="shared" si="15"/>
        <v>13検査結果(防火シャッター）-上記に記載のない事項-3行目-検査結果</v>
      </c>
      <c r="S812" s="947" t="s">
        <v>1882</v>
      </c>
    </row>
    <row r="813" spans="5:19" x14ac:dyDescent="0.4">
      <c r="E813" s="927">
        <f>'3_入力シート【検査結果表】防火シャッター'!$BM$63</f>
        <v>0</v>
      </c>
      <c r="G813" s="930">
        <v>13</v>
      </c>
      <c r="H813" s="931" t="s">
        <v>1061</v>
      </c>
      <c r="I813" s="930" t="s">
        <v>1071</v>
      </c>
      <c r="J813" s="943" t="s">
        <v>1028</v>
      </c>
      <c r="K813" s="932" t="s">
        <v>894</v>
      </c>
      <c r="L813" s="931" t="s">
        <v>1024</v>
      </c>
      <c r="M813" s="932" t="s">
        <v>894</v>
      </c>
      <c r="N813" s="931" t="s">
        <v>985</v>
      </c>
      <c r="O813" s="931"/>
      <c r="P813" s="931"/>
      <c r="Q813" s="926" t="str">
        <f t="shared" si="15"/>
        <v>13検査結果(防火シャッター）-上記に記載のない事項-3行目-検査者番号</v>
      </c>
      <c r="S813" s="947" t="s">
        <v>1883</v>
      </c>
    </row>
    <row r="814" spans="5:19" x14ac:dyDescent="0.4">
      <c r="E814" s="927">
        <f>'3_入力シート【検査結果表】防火シャッター'!$BO$63</f>
        <v>0</v>
      </c>
      <c r="G814" s="930">
        <v>13</v>
      </c>
      <c r="H814" s="931" t="s">
        <v>1061</v>
      </c>
      <c r="I814" s="930" t="s">
        <v>1071</v>
      </c>
      <c r="J814" s="943" t="s">
        <v>1028</v>
      </c>
      <c r="K814" s="932" t="s">
        <v>894</v>
      </c>
      <c r="L814" s="931" t="s">
        <v>1024</v>
      </c>
      <c r="M814" s="932" t="s">
        <v>894</v>
      </c>
      <c r="N814" s="931" t="s">
        <v>986</v>
      </c>
      <c r="O814" s="931"/>
      <c r="P814" s="931"/>
      <c r="Q814" s="926" t="str">
        <f t="shared" si="15"/>
        <v>13検査結果(防火シャッター）-上記に記載のない事項-3行目-指摘の具体的内容等</v>
      </c>
      <c r="S814" s="947" t="s">
        <v>1884</v>
      </c>
    </row>
    <row r="815" spans="5:19" x14ac:dyDescent="0.4">
      <c r="E815" s="927">
        <f>'3_入力シート【検査結果表】防火シャッター'!$BY$63</f>
        <v>0</v>
      </c>
      <c r="G815" s="930">
        <v>13</v>
      </c>
      <c r="H815" s="931" t="s">
        <v>1061</v>
      </c>
      <c r="I815" s="930" t="s">
        <v>1071</v>
      </c>
      <c r="J815" s="943" t="s">
        <v>1028</v>
      </c>
      <c r="K815" s="932" t="s">
        <v>894</v>
      </c>
      <c r="L815" s="931" t="s">
        <v>1024</v>
      </c>
      <c r="M815" s="932" t="s">
        <v>894</v>
      </c>
      <c r="N815" s="931" t="s">
        <v>988</v>
      </c>
      <c r="O815" s="931"/>
      <c r="P815" s="931"/>
      <c r="Q815" s="926" t="str">
        <f t="shared" si="15"/>
        <v>13検査結果(防火シャッター）-上記に記載のない事項-3行目-改善策の具体的内容等</v>
      </c>
      <c r="S815" s="947" t="s">
        <v>1885</v>
      </c>
    </row>
    <row r="816" spans="5:19" x14ac:dyDescent="0.4">
      <c r="E816" s="927">
        <f>'3_入力シート【検査結果表】防火シャッター'!$CN$63</f>
        <v>0</v>
      </c>
      <c r="G816" s="930">
        <v>13</v>
      </c>
      <c r="H816" s="931" t="s">
        <v>1061</v>
      </c>
      <c r="I816" s="930" t="s">
        <v>1071</v>
      </c>
      <c r="J816" s="943" t="s">
        <v>1028</v>
      </c>
      <c r="K816" s="932" t="s">
        <v>894</v>
      </c>
      <c r="L816" s="931" t="s">
        <v>1024</v>
      </c>
      <c r="M816" s="932" t="s">
        <v>894</v>
      </c>
      <c r="N816" s="931" t="s">
        <v>978</v>
      </c>
      <c r="O816" s="932" t="s">
        <v>894</v>
      </c>
      <c r="P816" s="931" t="s">
        <v>979</v>
      </c>
      <c r="Q816" s="926" t="str">
        <f t="shared" si="15"/>
        <v>13検査結果(防火シャッター）-上記に記載のない事項-3行目-改善（予定）年月-年（令和）</v>
      </c>
      <c r="S816" s="947" t="s">
        <v>1886</v>
      </c>
    </row>
    <row r="817" spans="5:19" x14ac:dyDescent="0.4">
      <c r="E817" s="927">
        <f>'3_入力シート【検査結果表】防火シャッター'!$CQ$63</f>
        <v>0</v>
      </c>
      <c r="G817" s="930">
        <v>13</v>
      </c>
      <c r="H817" s="931" t="s">
        <v>1061</v>
      </c>
      <c r="I817" s="930" t="s">
        <v>1071</v>
      </c>
      <c r="J817" s="943" t="s">
        <v>1028</v>
      </c>
      <c r="K817" s="932" t="s">
        <v>894</v>
      </c>
      <c r="L817" s="931" t="s">
        <v>1024</v>
      </c>
      <c r="M817" s="932" t="s">
        <v>894</v>
      </c>
      <c r="N817" s="931" t="s">
        <v>978</v>
      </c>
      <c r="O817" s="932" t="s">
        <v>894</v>
      </c>
      <c r="P817" s="931" t="s">
        <v>899</v>
      </c>
      <c r="Q817" s="926" t="str">
        <f t="shared" si="15"/>
        <v>13検査結果(防火シャッター）-上記に記載のない事項-3行目-改善（予定）年月-月</v>
      </c>
      <c r="S817" s="947" t="s">
        <v>1887</v>
      </c>
    </row>
    <row r="818" spans="5:19" x14ac:dyDescent="0.4">
      <c r="E818" s="927">
        <f>'3_入力シート【検査結果表】防火シャッター'!$CT$63</f>
        <v>0</v>
      </c>
      <c r="G818" s="930">
        <v>13</v>
      </c>
      <c r="H818" s="931" t="s">
        <v>1061</v>
      </c>
      <c r="I818" s="930" t="s">
        <v>1071</v>
      </c>
      <c r="J818" s="943" t="s">
        <v>1028</v>
      </c>
      <c r="K818" s="932" t="s">
        <v>894</v>
      </c>
      <c r="L818" s="931" t="s">
        <v>1024</v>
      </c>
      <c r="M818" s="932" t="s">
        <v>894</v>
      </c>
      <c r="N818" s="931" t="s">
        <v>978</v>
      </c>
      <c r="O818" s="932" t="s">
        <v>894</v>
      </c>
      <c r="P818" s="931" t="s">
        <v>987</v>
      </c>
      <c r="Q818" s="926" t="str">
        <f t="shared" si="15"/>
        <v>13検査結果(防火シャッター）-上記に記載のない事項-3行目-改善（予定）年月-状況</v>
      </c>
      <c r="S818" s="947" t="s">
        <v>1888</v>
      </c>
    </row>
    <row r="819" spans="5:19" x14ac:dyDescent="0.4">
      <c r="E819" s="927">
        <f>'3_入力シート【検査結果表】防火シャッター'!$M$64</f>
        <v>0</v>
      </c>
      <c r="G819" s="930">
        <v>13</v>
      </c>
      <c r="H819" s="931" t="s">
        <v>1061</v>
      </c>
      <c r="I819" s="930" t="s">
        <v>1071</v>
      </c>
      <c r="J819" s="943" t="s">
        <v>1028</v>
      </c>
      <c r="K819" s="932" t="s">
        <v>894</v>
      </c>
      <c r="L819" s="931" t="s">
        <v>1029</v>
      </c>
      <c r="M819" s="932" t="s">
        <v>894</v>
      </c>
      <c r="N819" s="931" t="s">
        <v>1027</v>
      </c>
      <c r="O819" s="931"/>
      <c r="P819" s="931"/>
      <c r="Q819" s="926" t="str">
        <f t="shared" si="15"/>
        <v>13検査結果(防火シャッター）-上記に記載のない事項-4行目-番号</v>
      </c>
      <c r="S819" s="947" t="s">
        <v>1889</v>
      </c>
    </row>
    <row r="820" spans="5:19" x14ac:dyDescent="0.4">
      <c r="E820" s="927">
        <f>'3_入力シート【検査結果表】防火シャッター'!$P$64</f>
        <v>0</v>
      </c>
      <c r="G820" s="930">
        <v>13</v>
      </c>
      <c r="H820" s="931" t="s">
        <v>1061</v>
      </c>
      <c r="I820" s="930" t="s">
        <v>1071</v>
      </c>
      <c r="J820" s="943" t="s">
        <v>1028</v>
      </c>
      <c r="K820" s="932" t="s">
        <v>894</v>
      </c>
      <c r="L820" s="931" t="s">
        <v>1029</v>
      </c>
      <c r="M820" s="932" t="s">
        <v>894</v>
      </c>
      <c r="N820" s="931" t="s">
        <v>1025</v>
      </c>
      <c r="O820" s="931"/>
      <c r="P820" s="931"/>
      <c r="Q820" s="926" t="str">
        <f t="shared" si="15"/>
        <v>13検査結果(防火シャッター）-上記に記載のない事項-4行目-検査項目</v>
      </c>
      <c r="S820" s="947" t="s">
        <v>1890</v>
      </c>
    </row>
    <row r="821" spans="5:19" x14ac:dyDescent="0.4">
      <c r="E821" s="927">
        <f>'3_入力シート【検査結果表】防火シャッター'!$AG$64</f>
        <v>0</v>
      </c>
      <c r="G821" s="930">
        <v>13</v>
      </c>
      <c r="H821" s="931" t="s">
        <v>1061</v>
      </c>
      <c r="I821" s="930" t="s">
        <v>1071</v>
      </c>
      <c r="J821" s="943" t="s">
        <v>1028</v>
      </c>
      <c r="K821" s="932" t="s">
        <v>894</v>
      </c>
      <c r="L821" s="931" t="s">
        <v>1029</v>
      </c>
      <c r="M821" s="932" t="s">
        <v>894</v>
      </c>
      <c r="N821" s="931" t="s">
        <v>1026</v>
      </c>
      <c r="O821" s="931"/>
      <c r="P821" s="931"/>
      <c r="Q821" s="926" t="str">
        <f t="shared" si="15"/>
        <v>13検査結果(防火シャッター）-上記に記載のない事項-4行目-検査事項</v>
      </c>
      <c r="S821" s="947" t="s">
        <v>1891</v>
      </c>
    </row>
    <row r="822" spans="5:19" x14ac:dyDescent="0.4">
      <c r="E822" s="927">
        <f>'3_入力シート【検査結果表】防火シャッター'!$BA$64</f>
        <v>0</v>
      </c>
      <c r="G822" s="930">
        <v>13</v>
      </c>
      <c r="H822" s="931" t="s">
        <v>1061</v>
      </c>
      <c r="I822" s="930" t="s">
        <v>1071</v>
      </c>
      <c r="J822" s="943" t="s">
        <v>1028</v>
      </c>
      <c r="K822" s="932" t="s">
        <v>894</v>
      </c>
      <c r="L822" s="931" t="s">
        <v>1029</v>
      </c>
      <c r="M822" s="932" t="s">
        <v>894</v>
      </c>
      <c r="N822" s="931" t="s">
        <v>983</v>
      </c>
      <c r="O822" s="931"/>
      <c r="P822" s="931"/>
      <c r="Q822" s="926" t="str">
        <f t="shared" si="15"/>
        <v>13検査結果(防火シャッター）-上記に記載のない事項-4行目-検査結果</v>
      </c>
      <c r="S822" s="947" t="s">
        <v>1892</v>
      </c>
    </row>
    <row r="823" spans="5:19" x14ac:dyDescent="0.4">
      <c r="E823" s="927">
        <f>'3_入力シート【検査結果表】防火シャッター'!$BM$64</f>
        <v>0</v>
      </c>
      <c r="G823" s="930">
        <v>13</v>
      </c>
      <c r="H823" s="931" t="s">
        <v>1061</v>
      </c>
      <c r="I823" s="930" t="s">
        <v>1071</v>
      </c>
      <c r="J823" s="943" t="s">
        <v>1028</v>
      </c>
      <c r="K823" s="932" t="s">
        <v>894</v>
      </c>
      <c r="L823" s="931" t="s">
        <v>1029</v>
      </c>
      <c r="M823" s="932" t="s">
        <v>894</v>
      </c>
      <c r="N823" s="931" t="s">
        <v>985</v>
      </c>
      <c r="O823" s="931"/>
      <c r="P823" s="931"/>
      <c r="Q823" s="926" t="str">
        <f t="shared" si="15"/>
        <v>13検査結果(防火シャッター）-上記に記載のない事項-4行目-検査者番号</v>
      </c>
      <c r="S823" s="947" t="s">
        <v>1893</v>
      </c>
    </row>
    <row r="824" spans="5:19" x14ac:dyDescent="0.4">
      <c r="E824" s="927">
        <f>'3_入力シート【検査結果表】防火シャッター'!$BO$64</f>
        <v>0</v>
      </c>
      <c r="G824" s="930">
        <v>13</v>
      </c>
      <c r="H824" s="931" t="s">
        <v>1061</v>
      </c>
      <c r="I824" s="930" t="s">
        <v>1071</v>
      </c>
      <c r="J824" s="943" t="s">
        <v>1028</v>
      </c>
      <c r="K824" s="932" t="s">
        <v>894</v>
      </c>
      <c r="L824" s="931" t="s">
        <v>1029</v>
      </c>
      <c r="M824" s="932" t="s">
        <v>894</v>
      </c>
      <c r="N824" s="931" t="s">
        <v>986</v>
      </c>
      <c r="O824" s="931"/>
      <c r="P824" s="931"/>
      <c r="Q824" s="926" t="str">
        <f t="shared" si="15"/>
        <v>13検査結果(防火シャッター）-上記に記載のない事項-4行目-指摘の具体的内容等</v>
      </c>
      <c r="S824" s="947" t="s">
        <v>1894</v>
      </c>
    </row>
    <row r="825" spans="5:19" x14ac:dyDescent="0.4">
      <c r="E825" s="927">
        <f>'3_入力シート【検査結果表】防火シャッター'!$BY$64</f>
        <v>0</v>
      </c>
      <c r="G825" s="930">
        <v>13</v>
      </c>
      <c r="H825" s="931" t="s">
        <v>1061</v>
      </c>
      <c r="I825" s="930" t="s">
        <v>1071</v>
      </c>
      <c r="J825" s="943" t="s">
        <v>1028</v>
      </c>
      <c r="K825" s="932" t="s">
        <v>894</v>
      </c>
      <c r="L825" s="931" t="s">
        <v>1029</v>
      </c>
      <c r="M825" s="932" t="s">
        <v>894</v>
      </c>
      <c r="N825" s="931" t="s">
        <v>988</v>
      </c>
      <c r="O825" s="931"/>
      <c r="P825" s="931"/>
      <c r="Q825" s="926" t="str">
        <f t="shared" si="15"/>
        <v>13検査結果(防火シャッター）-上記に記載のない事項-4行目-改善策の具体的内容等</v>
      </c>
      <c r="S825" s="947" t="s">
        <v>1895</v>
      </c>
    </row>
    <row r="826" spans="5:19" x14ac:dyDescent="0.4">
      <c r="E826" s="927">
        <f>'3_入力シート【検査結果表】防火シャッター'!$CN$64</f>
        <v>0</v>
      </c>
      <c r="G826" s="930">
        <v>13</v>
      </c>
      <c r="H826" s="931" t="s">
        <v>1061</v>
      </c>
      <c r="I826" s="930" t="s">
        <v>1071</v>
      </c>
      <c r="J826" s="943" t="s">
        <v>1028</v>
      </c>
      <c r="K826" s="932" t="s">
        <v>894</v>
      </c>
      <c r="L826" s="931" t="s">
        <v>1029</v>
      </c>
      <c r="M826" s="932" t="s">
        <v>894</v>
      </c>
      <c r="N826" s="931" t="s">
        <v>978</v>
      </c>
      <c r="O826" s="932" t="s">
        <v>894</v>
      </c>
      <c r="P826" s="931" t="s">
        <v>979</v>
      </c>
      <c r="Q826" s="926" t="str">
        <f t="shared" si="15"/>
        <v>13検査結果(防火シャッター）-上記に記載のない事項-4行目-改善（予定）年月-年（令和）</v>
      </c>
      <c r="S826" s="947" t="s">
        <v>1896</v>
      </c>
    </row>
    <row r="827" spans="5:19" x14ac:dyDescent="0.4">
      <c r="E827" s="927">
        <f>'3_入力シート【検査結果表】防火シャッター'!$CQ$64</f>
        <v>0</v>
      </c>
      <c r="G827" s="930">
        <v>13</v>
      </c>
      <c r="H827" s="931" t="s">
        <v>1061</v>
      </c>
      <c r="I827" s="930" t="s">
        <v>1071</v>
      </c>
      <c r="J827" s="943" t="s">
        <v>1028</v>
      </c>
      <c r="K827" s="932" t="s">
        <v>894</v>
      </c>
      <c r="L827" s="931" t="s">
        <v>1029</v>
      </c>
      <c r="M827" s="932" t="s">
        <v>894</v>
      </c>
      <c r="N827" s="931" t="s">
        <v>978</v>
      </c>
      <c r="O827" s="932" t="s">
        <v>894</v>
      </c>
      <c r="P827" s="931" t="s">
        <v>899</v>
      </c>
      <c r="Q827" s="926" t="str">
        <f t="shared" si="15"/>
        <v>13検査結果(防火シャッター）-上記に記載のない事項-4行目-改善（予定）年月-月</v>
      </c>
      <c r="S827" s="947" t="s">
        <v>1897</v>
      </c>
    </row>
    <row r="828" spans="5:19" x14ac:dyDescent="0.4">
      <c r="E828" s="927">
        <f>'3_入力シート【検査結果表】防火シャッター'!$CT$64</f>
        <v>0</v>
      </c>
      <c r="G828" s="930">
        <v>13</v>
      </c>
      <c r="H828" s="931" t="s">
        <v>1061</v>
      </c>
      <c r="I828" s="930" t="s">
        <v>1071</v>
      </c>
      <c r="J828" s="943" t="s">
        <v>1028</v>
      </c>
      <c r="K828" s="932" t="s">
        <v>894</v>
      </c>
      <c r="L828" s="931" t="s">
        <v>1029</v>
      </c>
      <c r="M828" s="932" t="s">
        <v>894</v>
      </c>
      <c r="N828" s="931" t="s">
        <v>978</v>
      </c>
      <c r="O828" s="932" t="s">
        <v>894</v>
      </c>
      <c r="P828" s="931" t="s">
        <v>987</v>
      </c>
      <c r="Q828" s="926" t="str">
        <f t="shared" si="15"/>
        <v>13検査結果(防火シャッター）-上記に記載のない事項-4行目-改善（予定）年月-状況</v>
      </c>
      <c r="S828" s="947" t="s">
        <v>1898</v>
      </c>
    </row>
    <row r="829" spans="5:19" x14ac:dyDescent="0.4">
      <c r="E829" s="927">
        <f>'3_入力シート【検査結果表】防火シャッター'!$M$65</f>
        <v>0</v>
      </c>
      <c r="G829" s="930">
        <v>13</v>
      </c>
      <c r="H829" s="931" t="s">
        <v>1061</v>
      </c>
      <c r="I829" s="930" t="s">
        <v>1071</v>
      </c>
      <c r="J829" s="943" t="s">
        <v>1028</v>
      </c>
      <c r="K829" s="932" t="s">
        <v>894</v>
      </c>
      <c r="L829" s="931" t="s">
        <v>1030</v>
      </c>
      <c r="M829" s="932" t="s">
        <v>894</v>
      </c>
      <c r="N829" s="931" t="s">
        <v>1027</v>
      </c>
      <c r="O829" s="931"/>
      <c r="P829" s="931"/>
      <c r="Q829" s="926" t="str">
        <f t="shared" si="15"/>
        <v>13検査結果(防火シャッター）-上記に記載のない事項-5行目-番号</v>
      </c>
      <c r="S829" s="947" t="s">
        <v>1899</v>
      </c>
    </row>
    <row r="830" spans="5:19" x14ac:dyDescent="0.4">
      <c r="E830" s="927">
        <f>'3_入力シート【検査結果表】防火シャッター'!$P$65</f>
        <v>0</v>
      </c>
      <c r="G830" s="930">
        <v>13</v>
      </c>
      <c r="H830" s="931" t="s">
        <v>1061</v>
      </c>
      <c r="I830" s="930" t="s">
        <v>1071</v>
      </c>
      <c r="J830" s="943" t="s">
        <v>1028</v>
      </c>
      <c r="K830" s="932" t="s">
        <v>894</v>
      </c>
      <c r="L830" s="931" t="s">
        <v>1030</v>
      </c>
      <c r="M830" s="932" t="s">
        <v>894</v>
      </c>
      <c r="N830" s="931" t="s">
        <v>1025</v>
      </c>
      <c r="O830" s="931"/>
      <c r="P830" s="931"/>
      <c r="Q830" s="926" t="str">
        <f t="shared" si="15"/>
        <v>13検査結果(防火シャッター）-上記に記載のない事項-5行目-検査項目</v>
      </c>
      <c r="S830" s="947" t="s">
        <v>1900</v>
      </c>
    </row>
    <row r="831" spans="5:19" x14ac:dyDescent="0.4">
      <c r="E831" s="927">
        <f>'3_入力シート【検査結果表】防火シャッター'!$AG$65</f>
        <v>0</v>
      </c>
      <c r="G831" s="930">
        <v>13</v>
      </c>
      <c r="H831" s="931" t="s">
        <v>1061</v>
      </c>
      <c r="I831" s="930" t="s">
        <v>1071</v>
      </c>
      <c r="J831" s="943" t="s">
        <v>1028</v>
      </c>
      <c r="K831" s="932" t="s">
        <v>894</v>
      </c>
      <c r="L831" s="931" t="s">
        <v>1030</v>
      </c>
      <c r="M831" s="932" t="s">
        <v>894</v>
      </c>
      <c r="N831" s="931" t="s">
        <v>1026</v>
      </c>
      <c r="O831" s="931"/>
      <c r="P831" s="931"/>
      <c r="Q831" s="926" t="str">
        <f t="shared" si="15"/>
        <v>13検査結果(防火シャッター）-上記に記載のない事項-5行目-検査事項</v>
      </c>
      <c r="S831" s="947" t="s">
        <v>1901</v>
      </c>
    </row>
    <row r="832" spans="5:19" x14ac:dyDescent="0.4">
      <c r="E832" s="927">
        <f>'3_入力シート【検査結果表】防火シャッター'!$BA$65</f>
        <v>0</v>
      </c>
      <c r="G832" s="930">
        <v>13</v>
      </c>
      <c r="H832" s="931" t="s">
        <v>1061</v>
      </c>
      <c r="I832" s="930" t="s">
        <v>1071</v>
      </c>
      <c r="J832" s="943" t="s">
        <v>1028</v>
      </c>
      <c r="K832" s="932" t="s">
        <v>894</v>
      </c>
      <c r="L832" s="931" t="s">
        <v>1030</v>
      </c>
      <c r="M832" s="932" t="s">
        <v>894</v>
      </c>
      <c r="N832" s="931" t="s">
        <v>983</v>
      </c>
      <c r="O832" s="931"/>
      <c r="P832" s="931"/>
      <c r="Q832" s="926" t="str">
        <f t="shared" si="15"/>
        <v>13検査結果(防火シャッター）-上記に記載のない事項-5行目-検査結果</v>
      </c>
      <c r="S832" s="947" t="s">
        <v>1902</v>
      </c>
    </row>
    <row r="833" spans="5:19" x14ac:dyDescent="0.4">
      <c r="E833" s="927">
        <f>'3_入力シート【検査結果表】防火シャッター'!$BM$65</f>
        <v>0</v>
      </c>
      <c r="G833" s="930">
        <v>13</v>
      </c>
      <c r="H833" s="931" t="s">
        <v>1061</v>
      </c>
      <c r="I833" s="930" t="s">
        <v>1071</v>
      </c>
      <c r="J833" s="943" t="s">
        <v>1028</v>
      </c>
      <c r="K833" s="932" t="s">
        <v>894</v>
      </c>
      <c r="L833" s="931" t="s">
        <v>1030</v>
      </c>
      <c r="M833" s="932" t="s">
        <v>894</v>
      </c>
      <c r="N833" s="931" t="s">
        <v>985</v>
      </c>
      <c r="O833" s="931"/>
      <c r="P833" s="931"/>
      <c r="Q833" s="926" t="str">
        <f t="shared" si="15"/>
        <v>13検査結果(防火シャッター）-上記に記載のない事項-5行目-検査者番号</v>
      </c>
      <c r="S833" s="947" t="s">
        <v>1903</v>
      </c>
    </row>
    <row r="834" spans="5:19" x14ac:dyDescent="0.4">
      <c r="E834" s="927">
        <f>'3_入力シート【検査結果表】防火シャッター'!$BO$65</f>
        <v>0</v>
      </c>
      <c r="G834" s="930">
        <v>13</v>
      </c>
      <c r="H834" s="931" t="s">
        <v>1061</v>
      </c>
      <c r="I834" s="930" t="s">
        <v>1071</v>
      </c>
      <c r="J834" s="943" t="s">
        <v>1028</v>
      </c>
      <c r="K834" s="932" t="s">
        <v>894</v>
      </c>
      <c r="L834" s="931" t="s">
        <v>1030</v>
      </c>
      <c r="M834" s="932" t="s">
        <v>894</v>
      </c>
      <c r="N834" s="931" t="s">
        <v>986</v>
      </c>
      <c r="O834" s="931"/>
      <c r="P834" s="931"/>
      <c r="Q834" s="926" t="str">
        <f t="shared" si="15"/>
        <v>13検査結果(防火シャッター）-上記に記載のない事項-5行目-指摘の具体的内容等</v>
      </c>
      <c r="S834" s="947" t="s">
        <v>1904</v>
      </c>
    </row>
    <row r="835" spans="5:19" x14ac:dyDescent="0.4">
      <c r="E835" s="927">
        <f>'3_入力シート【検査結果表】防火シャッター'!$BY$65</f>
        <v>0</v>
      </c>
      <c r="G835" s="930">
        <v>13</v>
      </c>
      <c r="H835" s="931" t="s">
        <v>1061</v>
      </c>
      <c r="I835" s="930" t="s">
        <v>1071</v>
      </c>
      <c r="J835" s="943" t="s">
        <v>1028</v>
      </c>
      <c r="K835" s="932" t="s">
        <v>894</v>
      </c>
      <c r="L835" s="931" t="s">
        <v>1030</v>
      </c>
      <c r="M835" s="932" t="s">
        <v>894</v>
      </c>
      <c r="N835" s="931" t="s">
        <v>988</v>
      </c>
      <c r="O835" s="931"/>
      <c r="P835" s="931"/>
      <c r="Q835" s="926" t="str">
        <f t="shared" si="15"/>
        <v>13検査結果(防火シャッター）-上記に記載のない事項-5行目-改善策の具体的内容等</v>
      </c>
      <c r="S835" s="947" t="s">
        <v>1905</v>
      </c>
    </row>
    <row r="836" spans="5:19" x14ac:dyDescent="0.4">
      <c r="E836" s="927">
        <f>'3_入力シート【検査結果表】防火シャッター'!$CN$65</f>
        <v>0</v>
      </c>
      <c r="G836" s="930">
        <v>13</v>
      </c>
      <c r="H836" s="931" t="s">
        <v>1061</v>
      </c>
      <c r="I836" s="930" t="s">
        <v>1071</v>
      </c>
      <c r="J836" s="943" t="s">
        <v>1028</v>
      </c>
      <c r="K836" s="932" t="s">
        <v>894</v>
      </c>
      <c r="L836" s="931" t="s">
        <v>1030</v>
      </c>
      <c r="M836" s="932" t="s">
        <v>894</v>
      </c>
      <c r="N836" s="931" t="s">
        <v>978</v>
      </c>
      <c r="O836" s="932" t="s">
        <v>894</v>
      </c>
      <c r="P836" s="931" t="s">
        <v>979</v>
      </c>
      <c r="Q836" s="926" t="str">
        <f t="shared" si="15"/>
        <v>13検査結果(防火シャッター）-上記に記載のない事項-5行目-改善（予定）年月-年（令和）</v>
      </c>
      <c r="S836" s="947" t="s">
        <v>1906</v>
      </c>
    </row>
    <row r="837" spans="5:19" x14ac:dyDescent="0.4">
      <c r="E837" s="927">
        <f>'3_入力シート【検査結果表】防火シャッター'!$CQ$65</f>
        <v>0</v>
      </c>
      <c r="G837" s="930">
        <v>13</v>
      </c>
      <c r="H837" s="931" t="s">
        <v>1061</v>
      </c>
      <c r="I837" s="930" t="s">
        <v>1071</v>
      </c>
      <c r="J837" s="943" t="s">
        <v>1028</v>
      </c>
      <c r="K837" s="932" t="s">
        <v>894</v>
      </c>
      <c r="L837" s="931" t="s">
        <v>1030</v>
      </c>
      <c r="M837" s="932" t="s">
        <v>894</v>
      </c>
      <c r="N837" s="931" t="s">
        <v>978</v>
      </c>
      <c r="O837" s="932" t="s">
        <v>894</v>
      </c>
      <c r="P837" s="931" t="s">
        <v>899</v>
      </c>
      <c r="Q837" s="926" t="str">
        <f t="shared" si="15"/>
        <v>13検査結果(防火シャッター）-上記に記載のない事項-5行目-改善（予定）年月-月</v>
      </c>
      <c r="S837" s="947" t="s">
        <v>1907</v>
      </c>
    </row>
    <row r="838" spans="5:19" x14ac:dyDescent="0.4">
      <c r="E838" s="927">
        <f>'3_入力シート【検査結果表】防火シャッター'!$CT$65</f>
        <v>0</v>
      </c>
      <c r="G838" s="930">
        <v>13</v>
      </c>
      <c r="H838" s="931" t="s">
        <v>1061</v>
      </c>
      <c r="I838" s="930" t="s">
        <v>1071</v>
      </c>
      <c r="J838" s="943" t="s">
        <v>1028</v>
      </c>
      <c r="K838" s="932" t="s">
        <v>894</v>
      </c>
      <c r="L838" s="931" t="s">
        <v>1030</v>
      </c>
      <c r="M838" s="932" t="s">
        <v>894</v>
      </c>
      <c r="N838" s="931" t="s">
        <v>978</v>
      </c>
      <c r="O838" s="932" t="s">
        <v>894</v>
      </c>
      <c r="P838" s="931" t="s">
        <v>987</v>
      </c>
      <c r="Q838" s="926" t="str">
        <f t="shared" si="15"/>
        <v>13検査結果(防火シャッター）-上記に記載のない事項-5行目-改善（予定）年月-状況</v>
      </c>
      <c r="S838" s="947" t="s">
        <v>1908</v>
      </c>
    </row>
    <row r="839" spans="5:19" x14ac:dyDescent="0.4">
      <c r="E839" s="927">
        <f>'3_入力シート【検査結果表】防火シャッター'!$M$66</f>
        <v>0</v>
      </c>
      <c r="G839" s="930">
        <v>13</v>
      </c>
      <c r="H839" s="931" t="s">
        <v>1061</v>
      </c>
      <c r="I839" s="930" t="s">
        <v>1071</v>
      </c>
      <c r="J839" s="943" t="s">
        <v>1028</v>
      </c>
      <c r="K839" s="932" t="s">
        <v>894</v>
      </c>
      <c r="L839" s="931" t="s">
        <v>1031</v>
      </c>
      <c r="M839" s="932" t="s">
        <v>894</v>
      </c>
      <c r="N839" s="931" t="s">
        <v>1027</v>
      </c>
      <c r="O839" s="931"/>
      <c r="P839" s="931"/>
      <c r="Q839" s="926" t="str">
        <f t="shared" si="15"/>
        <v>13検査結果(防火シャッター）-上記に記載のない事項-6行目-番号</v>
      </c>
      <c r="S839" s="947" t="s">
        <v>1909</v>
      </c>
    </row>
    <row r="840" spans="5:19" x14ac:dyDescent="0.4">
      <c r="E840" s="927">
        <f>'3_入力シート【検査結果表】防火シャッター'!$P$66</f>
        <v>0</v>
      </c>
      <c r="G840" s="930">
        <v>13</v>
      </c>
      <c r="H840" s="931" t="s">
        <v>1061</v>
      </c>
      <c r="I840" s="930" t="s">
        <v>1071</v>
      </c>
      <c r="J840" s="943" t="s">
        <v>1028</v>
      </c>
      <c r="K840" s="932" t="s">
        <v>894</v>
      </c>
      <c r="L840" s="931" t="s">
        <v>1031</v>
      </c>
      <c r="M840" s="932" t="s">
        <v>894</v>
      </c>
      <c r="N840" s="931" t="s">
        <v>1025</v>
      </c>
      <c r="O840" s="931"/>
      <c r="P840" s="931"/>
      <c r="Q840" s="926" t="str">
        <f t="shared" si="15"/>
        <v>13検査結果(防火シャッター）-上記に記載のない事項-6行目-検査項目</v>
      </c>
      <c r="S840" s="947" t="s">
        <v>1910</v>
      </c>
    </row>
    <row r="841" spans="5:19" x14ac:dyDescent="0.4">
      <c r="E841" s="927">
        <f>'3_入力シート【検査結果表】防火シャッター'!$AG$66</f>
        <v>0</v>
      </c>
      <c r="G841" s="930">
        <v>13</v>
      </c>
      <c r="H841" s="931" t="s">
        <v>1061</v>
      </c>
      <c r="I841" s="930" t="s">
        <v>1071</v>
      </c>
      <c r="J841" s="943" t="s">
        <v>1028</v>
      </c>
      <c r="K841" s="932" t="s">
        <v>894</v>
      </c>
      <c r="L841" s="931" t="s">
        <v>1031</v>
      </c>
      <c r="M841" s="932" t="s">
        <v>894</v>
      </c>
      <c r="N841" s="931" t="s">
        <v>1026</v>
      </c>
      <c r="O841" s="931"/>
      <c r="P841" s="931"/>
      <c r="Q841" s="926" t="str">
        <f t="shared" si="15"/>
        <v>13検査結果(防火シャッター）-上記に記載のない事項-6行目-検査事項</v>
      </c>
      <c r="S841" s="947" t="s">
        <v>1911</v>
      </c>
    </row>
    <row r="842" spans="5:19" x14ac:dyDescent="0.4">
      <c r="E842" s="927">
        <f>'3_入力シート【検査結果表】防火シャッター'!$BA$66</f>
        <v>0</v>
      </c>
      <c r="G842" s="930">
        <v>13</v>
      </c>
      <c r="H842" s="931" t="s">
        <v>1061</v>
      </c>
      <c r="I842" s="930" t="s">
        <v>1071</v>
      </c>
      <c r="J842" s="943" t="s">
        <v>1028</v>
      </c>
      <c r="K842" s="932" t="s">
        <v>894</v>
      </c>
      <c r="L842" s="931" t="s">
        <v>1031</v>
      </c>
      <c r="M842" s="932" t="s">
        <v>894</v>
      </c>
      <c r="N842" s="931" t="s">
        <v>983</v>
      </c>
      <c r="O842" s="931"/>
      <c r="P842" s="931"/>
      <c r="Q842" s="926" t="str">
        <f t="shared" si="15"/>
        <v>13検査結果(防火シャッター）-上記に記載のない事項-6行目-検査結果</v>
      </c>
      <c r="S842" s="947" t="s">
        <v>1912</v>
      </c>
    </row>
    <row r="843" spans="5:19" x14ac:dyDescent="0.4">
      <c r="E843" s="927">
        <f>'3_入力シート【検査結果表】防火シャッター'!$BM$66</f>
        <v>0</v>
      </c>
      <c r="G843" s="930">
        <v>13</v>
      </c>
      <c r="H843" s="931" t="s">
        <v>1061</v>
      </c>
      <c r="I843" s="930" t="s">
        <v>1071</v>
      </c>
      <c r="J843" s="943" t="s">
        <v>1028</v>
      </c>
      <c r="K843" s="932" t="s">
        <v>894</v>
      </c>
      <c r="L843" s="931" t="s">
        <v>1031</v>
      </c>
      <c r="M843" s="932" t="s">
        <v>894</v>
      </c>
      <c r="N843" s="931" t="s">
        <v>985</v>
      </c>
      <c r="O843" s="931"/>
      <c r="P843" s="931"/>
      <c r="Q843" s="926" t="str">
        <f t="shared" si="15"/>
        <v>13検査結果(防火シャッター）-上記に記載のない事項-6行目-検査者番号</v>
      </c>
      <c r="S843" s="947" t="s">
        <v>1913</v>
      </c>
    </row>
    <row r="844" spans="5:19" x14ac:dyDescent="0.4">
      <c r="E844" s="927">
        <f>'3_入力シート【検査結果表】防火シャッター'!$BO$66</f>
        <v>0</v>
      </c>
      <c r="G844" s="930">
        <v>13</v>
      </c>
      <c r="H844" s="931" t="s">
        <v>1061</v>
      </c>
      <c r="I844" s="930" t="s">
        <v>1071</v>
      </c>
      <c r="J844" s="943" t="s">
        <v>1028</v>
      </c>
      <c r="K844" s="932" t="s">
        <v>894</v>
      </c>
      <c r="L844" s="931" t="s">
        <v>1031</v>
      </c>
      <c r="M844" s="932" t="s">
        <v>894</v>
      </c>
      <c r="N844" s="931" t="s">
        <v>986</v>
      </c>
      <c r="O844" s="931"/>
      <c r="P844" s="931"/>
      <c r="Q844" s="926" t="str">
        <f t="shared" si="15"/>
        <v>13検査結果(防火シャッター）-上記に記載のない事項-6行目-指摘の具体的内容等</v>
      </c>
      <c r="S844" s="947" t="s">
        <v>1914</v>
      </c>
    </row>
    <row r="845" spans="5:19" x14ac:dyDescent="0.4">
      <c r="E845" s="927">
        <f>'3_入力シート【検査結果表】防火シャッター'!$BY$66</f>
        <v>0</v>
      </c>
      <c r="G845" s="930">
        <v>13</v>
      </c>
      <c r="H845" s="931" t="s">
        <v>1061</v>
      </c>
      <c r="I845" s="930" t="s">
        <v>1071</v>
      </c>
      <c r="J845" s="943" t="s">
        <v>1028</v>
      </c>
      <c r="K845" s="932" t="s">
        <v>894</v>
      </c>
      <c r="L845" s="931" t="s">
        <v>1031</v>
      </c>
      <c r="M845" s="932" t="s">
        <v>894</v>
      </c>
      <c r="N845" s="931" t="s">
        <v>988</v>
      </c>
      <c r="O845" s="931"/>
      <c r="P845" s="931"/>
      <c r="Q845" s="926" t="str">
        <f t="shared" si="15"/>
        <v>13検査結果(防火シャッター）-上記に記載のない事項-6行目-改善策の具体的内容等</v>
      </c>
      <c r="S845" s="947" t="s">
        <v>1915</v>
      </c>
    </row>
    <row r="846" spans="5:19" x14ac:dyDescent="0.4">
      <c r="E846" s="927">
        <f>'3_入力シート【検査結果表】防火シャッター'!$CN$66</f>
        <v>0</v>
      </c>
      <c r="G846" s="930">
        <v>13</v>
      </c>
      <c r="H846" s="931" t="s">
        <v>1061</v>
      </c>
      <c r="I846" s="930" t="s">
        <v>1071</v>
      </c>
      <c r="J846" s="943" t="s">
        <v>1028</v>
      </c>
      <c r="K846" s="932" t="s">
        <v>894</v>
      </c>
      <c r="L846" s="931" t="s">
        <v>1031</v>
      </c>
      <c r="M846" s="932" t="s">
        <v>894</v>
      </c>
      <c r="N846" s="931" t="s">
        <v>978</v>
      </c>
      <c r="O846" s="932" t="s">
        <v>894</v>
      </c>
      <c r="P846" s="931" t="s">
        <v>979</v>
      </c>
      <c r="Q846" s="926" t="str">
        <f t="shared" si="15"/>
        <v>13検査結果(防火シャッター）-上記に記載のない事項-6行目-改善（予定）年月-年（令和）</v>
      </c>
      <c r="S846" s="947" t="s">
        <v>1916</v>
      </c>
    </row>
    <row r="847" spans="5:19" x14ac:dyDescent="0.4">
      <c r="E847" s="927">
        <f>'3_入力シート【検査結果表】防火シャッター'!$CQ$66</f>
        <v>0</v>
      </c>
      <c r="G847" s="930">
        <v>13</v>
      </c>
      <c r="H847" s="931" t="s">
        <v>1061</v>
      </c>
      <c r="I847" s="930" t="s">
        <v>1071</v>
      </c>
      <c r="J847" s="943" t="s">
        <v>1028</v>
      </c>
      <c r="K847" s="932" t="s">
        <v>894</v>
      </c>
      <c r="L847" s="931" t="s">
        <v>1031</v>
      </c>
      <c r="M847" s="932" t="s">
        <v>894</v>
      </c>
      <c r="N847" s="931" t="s">
        <v>978</v>
      </c>
      <c r="O847" s="932" t="s">
        <v>894</v>
      </c>
      <c r="P847" s="931" t="s">
        <v>899</v>
      </c>
      <c r="Q847" s="926" t="str">
        <f t="shared" si="15"/>
        <v>13検査結果(防火シャッター）-上記に記載のない事項-6行目-改善（予定）年月-月</v>
      </c>
      <c r="S847" s="947" t="s">
        <v>1917</v>
      </c>
    </row>
    <row r="848" spans="5:19" x14ac:dyDescent="0.4">
      <c r="E848" s="927">
        <f>'3_入力シート【検査結果表】防火シャッター'!$CT$66</f>
        <v>0</v>
      </c>
      <c r="G848" s="930">
        <v>13</v>
      </c>
      <c r="H848" s="931" t="s">
        <v>1061</v>
      </c>
      <c r="I848" s="930" t="s">
        <v>1071</v>
      </c>
      <c r="J848" s="943" t="s">
        <v>1028</v>
      </c>
      <c r="K848" s="932" t="s">
        <v>894</v>
      </c>
      <c r="L848" s="931" t="s">
        <v>1031</v>
      </c>
      <c r="M848" s="932" t="s">
        <v>894</v>
      </c>
      <c r="N848" s="931" t="s">
        <v>978</v>
      </c>
      <c r="O848" s="932" t="s">
        <v>894</v>
      </c>
      <c r="P848" s="931" t="s">
        <v>987</v>
      </c>
      <c r="Q848" s="926" t="str">
        <f t="shared" si="15"/>
        <v>13検査結果(防火シャッター）-上記に記載のない事項-6行目-改善（予定）年月-状況</v>
      </c>
      <c r="S848" s="947" t="s">
        <v>1918</v>
      </c>
    </row>
    <row r="849" spans="5:19" x14ac:dyDescent="0.4">
      <c r="E849" s="927">
        <f>'3_入力シート【検査結果表】防火シャッター'!$M$67</f>
        <v>0</v>
      </c>
      <c r="G849" s="930">
        <v>13</v>
      </c>
      <c r="H849" s="931" t="s">
        <v>1061</v>
      </c>
      <c r="I849" s="930" t="s">
        <v>1071</v>
      </c>
      <c r="J849" s="943" t="s">
        <v>1028</v>
      </c>
      <c r="K849" s="932" t="s">
        <v>894</v>
      </c>
      <c r="L849" s="931" t="s">
        <v>1032</v>
      </c>
      <c r="M849" s="932" t="s">
        <v>894</v>
      </c>
      <c r="N849" s="931" t="s">
        <v>1027</v>
      </c>
      <c r="O849" s="931"/>
      <c r="P849" s="931"/>
      <c r="Q849" s="926" t="str">
        <f t="shared" si="15"/>
        <v>13検査結果(防火シャッター）-上記に記載のない事項-7行目-番号</v>
      </c>
      <c r="S849" s="947" t="s">
        <v>1919</v>
      </c>
    </row>
    <row r="850" spans="5:19" x14ac:dyDescent="0.4">
      <c r="E850" s="927">
        <f>'3_入力シート【検査結果表】防火シャッター'!$P$67</f>
        <v>0</v>
      </c>
      <c r="G850" s="930">
        <v>13</v>
      </c>
      <c r="H850" s="931" t="s">
        <v>1061</v>
      </c>
      <c r="I850" s="930" t="s">
        <v>1071</v>
      </c>
      <c r="J850" s="943" t="s">
        <v>1028</v>
      </c>
      <c r="K850" s="932" t="s">
        <v>894</v>
      </c>
      <c r="L850" s="931" t="s">
        <v>1032</v>
      </c>
      <c r="M850" s="932" t="s">
        <v>894</v>
      </c>
      <c r="N850" s="931" t="s">
        <v>1025</v>
      </c>
      <c r="O850" s="931"/>
      <c r="P850" s="931"/>
      <c r="Q850" s="926" t="str">
        <f t="shared" si="15"/>
        <v>13検査結果(防火シャッター）-上記に記載のない事項-7行目-検査項目</v>
      </c>
      <c r="S850" s="947" t="s">
        <v>1920</v>
      </c>
    </row>
    <row r="851" spans="5:19" x14ac:dyDescent="0.4">
      <c r="E851" s="927">
        <f>'3_入力シート【検査結果表】防火シャッター'!$AG$67</f>
        <v>0</v>
      </c>
      <c r="G851" s="930">
        <v>13</v>
      </c>
      <c r="H851" s="931" t="s">
        <v>1061</v>
      </c>
      <c r="I851" s="930" t="s">
        <v>1071</v>
      </c>
      <c r="J851" s="943" t="s">
        <v>1028</v>
      </c>
      <c r="K851" s="932" t="s">
        <v>894</v>
      </c>
      <c r="L851" s="931" t="s">
        <v>1032</v>
      </c>
      <c r="M851" s="932" t="s">
        <v>894</v>
      </c>
      <c r="N851" s="931" t="s">
        <v>1026</v>
      </c>
      <c r="O851" s="931"/>
      <c r="P851" s="931"/>
      <c r="Q851" s="926" t="str">
        <f t="shared" si="15"/>
        <v>13検査結果(防火シャッター）-上記に記載のない事項-7行目-検査事項</v>
      </c>
      <c r="S851" s="947" t="s">
        <v>1921</v>
      </c>
    </row>
    <row r="852" spans="5:19" x14ac:dyDescent="0.4">
      <c r="E852" s="927">
        <f>'3_入力シート【検査結果表】防火シャッター'!$BA$67</f>
        <v>0</v>
      </c>
      <c r="G852" s="930">
        <v>13</v>
      </c>
      <c r="H852" s="931" t="s">
        <v>1061</v>
      </c>
      <c r="I852" s="930" t="s">
        <v>1071</v>
      </c>
      <c r="J852" s="943" t="s">
        <v>1028</v>
      </c>
      <c r="K852" s="932" t="s">
        <v>894</v>
      </c>
      <c r="L852" s="931" t="s">
        <v>1032</v>
      </c>
      <c r="M852" s="932" t="s">
        <v>894</v>
      </c>
      <c r="N852" s="931" t="s">
        <v>983</v>
      </c>
      <c r="O852" s="931"/>
      <c r="P852" s="931"/>
      <c r="Q852" s="926" t="str">
        <f t="shared" si="15"/>
        <v>13検査結果(防火シャッター）-上記に記載のない事項-7行目-検査結果</v>
      </c>
      <c r="S852" s="947" t="s">
        <v>1922</v>
      </c>
    </row>
    <row r="853" spans="5:19" x14ac:dyDescent="0.4">
      <c r="E853" s="927">
        <f>'3_入力シート【検査結果表】防火シャッター'!$BM$67</f>
        <v>0</v>
      </c>
      <c r="G853" s="930">
        <v>13</v>
      </c>
      <c r="H853" s="931" t="s">
        <v>1061</v>
      </c>
      <c r="I853" s="930" t="s">
        <v>1071</v>
      </c>
      <c r="J853" s="943" t="s">
        <v>1028</v>
      </c>
      <c r="K853" s="932" t="s">
        <v>894</v>
      </c>
      <c r="L853" s="931" t="s">
        <v>1032</v>
      </c>
      <c r="M853" s="932" t="s">
        <v>894</v>
      </c>
      <c r="N853" s="931" t="s">
        <v>985</v>
      </c>
      <c r="O853" s="931"/>
      <c r="P853" s="931"/>
      <c r="Q853" s="926" t="str">
        <f t="shared" si="15"/>
        <v>13検査結果(防火シャッター）-上記に記載のない事項-7行目-検査者番号</v>
      </c>
      <c r="S853" s="947" t="s">
        <v>1923</v>
      </c>
    </row>
    <row r="854" spans="5:19" x14ac:dyDescent="0.4">
      <c r="E854" s="927">
        <f>'3_入力シート【検査結果表】防火シャッター'!$BO$67</f>
        <v>0</v>
      </c>
      <c r="G854" s="930">
        <v>13</v>
      </c>
      <c r="H854" s="931" t="s">
        <v>1061</v>
      </c>
      <c r="I854" s="930" t="s">
        <v>1071</v>
      </c>
      <c r="J854" s="943" t="s">
        <v>1028</v>
      </c>
      <c r="K854" s="932" t="s">
        <v>894</v>
      </c>
      <c r="L854" s="931" t="s">
        <v>1032</v>
      </c>
      <c r="M854" s="932" t="s">
        <v>894</v>
      </c>
      <c r="N854" s="931" t="s">
        <v>986</v>
      </c>
      <c r="O854" s="931"/>
      <c r="P854" s="931"/>
      <c r="Q854" s="926" t="str">
        <f t="shared" si="15"/>
        <v>13検査結果(防火シャッター）-上記に記載のない事項-7行目-指摘の具体的内容等</v>
      </c>
      <c r="S854" s="947" t="s">
        <v>1924</v>
      </c>
    </row>
    <row r="855" spans="5:19" x14ac:dyDescent="0.4">
      <c r="E855" s="927">
        <f>'3_入力シート【検査結果表】防火シャッター'!$BY$67</f>
        <v>0</v>
      </c>
      <c r="G855" s="930">
        <v>13</v>
      </c>
      <c r="H855" s="931" t="s">
        <v>1061</v>
      </c>
      <c r="I855" s="930" t="s">
        <v>1071</v>
      </c>
      <c r="J855" s="943" t="s">
        <v>1028</v>
      </c>
      <c r="K855" s="932" t="s">
        <v>894</v>
      </c>
      <c r="L855" s="931" t="s">
        <v>1032</v>
      </c>
      <c r="M855" s="932" t="s">
        <v>894</v>
      </c>
      <c r="N855" s="931" t="s">
        <v>988</v>
      </c>
      <c r="O855" s="931"/>
      <c r="P855" s="931"/>
      <c r="Q855" s="926" t="str">
        <f t="shared" si="15"/>
        <v>13検査結果(防火シャッター）-上記に記載のない事項-7行目-改善策の具体的内容等</v>
      </c>
      <c r="S855" s="947" t="s">
        <v>1925</v>
      </c>
    </row>
    <row r="856" spans="5:19" x14ac:dyDescent="0.4">
      <c r="E856" s="927">
        <f>'3_入力シート【検査結果表】防火シャッター'!$CN$67</f>
        <v>0</v>
      </c>
      <c r="G856" s="930">
        <v>13</v>
      </c>
      <c r="H856" s="931" t="s">
        <v>1061</v>
      </c>
      <c r="I856" s="930" t="s">
        <v>1071</v>
      </c>
      <c r="J856" s="943" t="s">
        <v>1028</v>
      </c>
      <c r="K856" s="932" t="s">
        <v>894</v>
      </c>
      <c r="L856" s="931" t="s">
        <v>1032</v>
      </c>
      <c r="M856" s="932" t="s">
        <v>894</v>
      </c>
      <c r="N856" s="931" t="s">
        <v>978</v>
      </c>
      <c r="O856" s="932" t="s">
        <v>894</v>
      </c>
      <c r="P856" s="931" t="s">
        <v>979</v>
      </c>
      <c r="Q856" s="926" t="str">
        <f t="shared" si="15"/>
        <v>13検査結果(防火シャッター）-上記に記載のない事項-7行目-改善（予定）年月-年（令和）</v>
      </c>
      <c r="S856" s="947" t="s">
        <v>1926</v>
      </c>
    </row>
    <row r="857" spans="5:19" x14ac:dyDescent="0.4">
      <c r="E857" s="927">
        <f>'3_入力シート【検査結果表】防火シャッター'!$CQ$67</f>
        <v>0</v>
      </c>
      <c r="G857" s="930">
        <v>13</v>
      </c>
      <c r="H857" s="931" t="s">
        <v>1061</v>
      </c>
      <c r="I857" s="930" t="s">
        <v>1071</v>
      </c>
      <c r="J857" s="943" t="s">
        <v>1028</v>
      </c>
      <c r="K857" s="932" t="s">
        <v>894</v>
      </c>
      <c r="L857" s="931" t="s">
        <v>1032</v>
      </c>
      <c r="M857" s="932" t="s">
        <v>894</v>
      </c>
      <c r="N857" s="931" t="s">
        <v>978</v>
      </c>
      <c r="O857" s="932" t="s">
        <v>894</v>
      </c>
      <c r="P857" s="931" t="s">
        <v>899</v>
      </c>
      <c r="Q857" s="926" t="str">
        <f t="shared" si="15"/>
        <v>13検査結果(防火シャッター）-上記に記載のない事項-7行目-改善（予定）年月-月</v>
      </c>
      <c r="S857" s="947" t="s">
        <v>1927</v>
      </c>
    </row>
    <row r="858" spans="5:19" x14ac:dyDescent="0.4">
      <c r="E858" s="927">
        <f>'3_入力シート【検査結果表】防火シャッター'!$CT$67</f>
        <v>0</v>
      </c>
      <c r="G858" s="930">
        <v>13</v>
      </c>
      <c r="H858" s="931" t="s">
        <v>1061</v>
      </c>
      <c r="I858" s="930" t="s">
        <v>1071</v>
      </c>
      <c r="J858" s="943" t="s">
        <v>1028</v>
      </c>
      <c r="K858" s="932" t="s">
        <v>894</v>
      </c>
      <c r="L858" s="931" t="s">
        <v>1032</v>
      </c>
      <c r="M858" s="932" t="s">
        <v>894</v>
      </c>
      <c r="N858" s="931" t="s">
        <v>978</v>
      </c>
      <c r="O858" s="932" t="s">
        <v>894</v>
      </c>
      <c r="P858" s="931" t="s">
        <v>987</v>
      </c>
      <c r="Q858" s="926" t="str">
        <f t="shared" si="15"/>
        <v>13検査結果(防火シャッター）-上記に記載のない事項-7行目-改善（予定）年月-状況</v>
      </c>
      <c r="S858" s="947" t="s">
        <v>1928</v>
      </c>
    </row>
    <row r="859" spans="5:19" x14ac:dyDescent="0.4">
      <c r="E859" s="927">
        <f>'3_入力シート【検査結果表】防火シャッター'!$M$68</f>
        <v>0</v>
      </c>
      <c r="G859" s="930">
        <v>13</v>
      </c>
      <c r="H859" s="931" t="s">
        <v>1061</v>
      </c>
      <c r="I859" s="930" t="s">
        <v>1071</v>
      </c>
      <c r="J859" s="943" t="s">
        <v>1028</v>
      </c>
      <c r="K859" s="932" t="s">
        <v>894</v>
      </c>
      <c r="L859" s="931" t="s">
        <v>1033</v>
      </c>
      <c r="M859" s="932" t="s">
        <v>894</v>
      </c>
      <c r="N859" s="931" t="s">
        <v>1027</v>
      </c>
      <c r="O859" s="931"/>
      <c r="P859" s="931"/>
      <c r="Q859" s="926" t="str">
        <f t="shared" ref="Q859:Q922" si="16">CONCATENATE(G859,H859,I859,J859,K859,L859,M859,N859,O859,P859)</f>
        <v>13検査結果(防火シャッター）-上記に記載のない事項-8行目-番号</v>
      </c>
      <c r="S859" s="947" t="s">
        <v>1929</v>
      </c>
    </row>
    <row r="860" spans="5:19" x14ac:dyDescent="0.4">
      <c r="E860" s="927">
        <f>'3_入力シート【検査結果表】防火シャッター'!$P$68</f>
        <v>0</v>
      </c>
      <c r="G860" s="930">
        <v>13</v>
      </c>
      <c r="H860" s="931" t="s">
        <v>1061</v>
      </c>
      <c r="I860" s="930" t="s">
        <v>1071</v>
      </c>
      <c r="J860" s="943" t="s">
        <v>1028</v>
      </c>
      <c r="K860" s="932" t="s">
        <v>894</v>
      </c>
      <c r="L860" s="931" t="s">
        <v>1033</v>
      </c>
      <c r="M860" s="932" t="s">
        <v>894</v>
      </c>
      <c r="N860" s="931" t="s">
        <v>1025</v>
      </c>
      <c r="O860" s="931"/>
      <c r="P860" s="931"/>
      <c r="Q860" s="926" t="str">
        <f t="shared" si="16"/>
        <v>13検査結果(防火シャッター）-上記に記載のない事項-8行目-検査項目</v>
      </c>
      <c r="S860" s="947" t="s">
        <v>1930</v>
      </c>
    </row>
    <row r="861" spans="5:19" x14ac:dyDescent="0.4">
      <c r="E861" s="927">
        <f>'3_入力シート【検査結果表】防火シャッター'!$AG$68</f>
        <v>0</v>
      </c>
      <c r="G861" s="930">
        <v>13</v>
      </c>
      <c r="H861" s="931" t="s">
        <v>1061</v>
      </c>
      <c r="I861" s="930" t="s">
        <v>1071</v>
      </c>
      <c r="J861" s="943" t="s">
        <v>1028</v>
      </c>
      <c r="K861" s="932" t="s">
        <v>894</v>
      </c>
      <c r="L861" s="931" t="s">
        <v>1033</v>
      </c>
      <c r="M861" s="932" t="s">
        <v>894</v>
      </c>
      <c r="N861" s="931" t="s">
        <v>1026</v>
      </c>
      <c r="O861" s="931"/>
      <c r="P861" s="931"/>
      <c r="Q861" s="926" t="str">
        <f t="shared" si="16"/>
        <v>13検査結果(防火シャッター）-上記に記載のない事項-8行目-検査事項</v>
      </c>
      <c r="S861" s="947" t="s">
        <v>1931</v>
      </c>
    </row>
    <row r="862" spans="5:19" x14ac:dyDescent="0.4">
      <c r="E862" s="927">
        <f>'3_入力シート【検査結果表】防火シャッター'!$BA$68</f>
        <v>0</v>
      </c>
      <c r="G862" s="930">
        <v>13</v>
      </c>
      <c r="H862" s="931" t="s">
        <v>1061</v>
      </c>
      <c r="I862" s="930" t="s">
        <v>1071</v>
      </c>
      <c r="J862" s="943" t="s">
        <v>1028</v>
      </c>
      <c r="K862" s="932" t="s">
        <v>894</v>
      </c>
      <c r="L862" s="931" t="s">
        <v>1033</v>
      </c>
      <c r="M862" s="932" t="s">
        <v>894</v>
      </c>
      <c r="N862" s="931" t="s">
        <v>983</v>
      </c>
      <c r="O862" s="931"/>
      <c r="P862" s="931"/>
      <c r="Q862" s="926" t="str">
        <f t="shared" si="16"/>
        <v>13検査結果(防火シャッター）-上記に記載のない事項-8行目-検査結果</v>
      </c>
      <c r="S862" s="947" t="s">
        <v>1932</v>
      </c>
    </row>
    <row r="863" spans="5:19" x14ac:dyDescent="0.4">
      <c r="E863" s="927">
        <f>'3_入力シート【検査結果表】防火シャッター'!$BM$68</f>
        <v>0</v>
      </c>
      <c r="G863" s="930">
        <v>13</v>
      </c>
      <c r="H863" s="931" t="s">
        <v>1061</v>
      </c>
      <c r="I863" s="930" t="s">
        <v>1071</v>
      </c>
      <c r="J863" s="943" t="s">
        <v>1028</v>
      </c>
      <c r="K863" s="932" t="s">
        <v>894</v>
      </c>
      <c r="L863" s="931" t="s">
        <v>1033</v>
      </c>
      <c r="M863" s="932" t="s">
        <v>894</v>
      </c>
      <c r="N863" s="931" t="s">
        <v>985</v>
      </c>
      <c r="O863" s="931"/>
      <c r="P863" s="931"/>
      <c r="Q863" s="926" t="str">
        <f t="shared" si="16"/>
        <v>13検査結果(防火シャッター）-上記に記載のない事項-8行目-検査者番号</v>
      </c>
      <c r="S863" s="947" t="s">
        <v>1933</v>
      </c>
    </row>
    <row r="864" spans="5:19" x14ac:dyDescent="0.4">
      <c r="E864" s="927">
        <f>'3_入力シート【検査結果表】防火シャッター'!$BO$68</f>
        <v>0</v>
      </c>
      <c r="G864" s="930">
        <v>13</v>
      </c>
      <c r="H864" s="931" t="s">
        <v>1061</v>
      </c>
      <c r="I864" s="930" t="s">
        <v>1071</v>
      </c>
      <c r="J864" s="943" t="s">
        <v>1028</v>
      </c>
      <c r="K864" s="932" t="s">
        <v>894</v>
      </c>
      <c r="L864" s="931" t="s">
        <v>1033</v>
      </c>
      <c r="M864" s="932" t="s">
        <v>894</v>
      </c>
      <c r="N864" s="931" t="s">
        <v>986</v>
      </c>
      <c r="O864" s="931"/>
      <c r="P864" s="931"/>
      <c r="Q864" s="926" t="str">
        <f t="shared" si="16"/>
        <v>13検査結果(防火シャッター）-上記に記載のない事項-8行目-指摘の具体的内容等</v>
      </c>
      <c r="S864" s="947" t="s">
        <v>1934</v>
      </c>
    </row>
    <row r="865" spans="5:19" x14ac:dyDescent="0.4">
      <c r="E865" s="927">
        <f>'3_入力シート【検査結果表】防火シャッター'!$BY$68</f>
        <v>0</v>
      </c>
      <c r="G865" s="930">
        <v>13</v>
      </c>
      <c r="H865" s="931" t="s">
        <v>1061</v>
      </c>
      <c r="I865" s="930" t="s">
        <v>1071</v>
      </c>
      <c r="J865" s="943" t="s">
        <v>1028</v>
      </c>
      <c r="K865" s="932" t="s">
        <v>894</v>
      </c>
      <c r="L865" s="931" t="s">
        <v>1033</v>
      </c>
      <c r="M865" s="932" t="s">
        <v>894</v>
      </c>
      <c r="N865" s="931" t="s">
        <v>988</v>
      </c>
      <c r="O865" s="931"/>
      <c r="P865" s="931"/>
      <c r="Q865" s="926" t="str">
        <f t="shared" si="16"/>
        <v>13検査結果(防火シャッター）-上記に記載のない事項-8行目-改善策の具体的内容等</v>
      </c>
      <c r="S865" s="947" t="s">
        <v>1935</v>
      </c>
    </row>
    <row r="866" spans="5:19" x14ac:dyDescent="0.4">
      <c r="E866" s="927">
        <f>'3_入力シート【検査結果表】防火シャッター'!$CN$68</f>
        <v>0</v>
      </c>
      <c r="G866" s="930">
        <v>13</v>
      </c>
      <c r="H866" s="931" t="s">
        <v>1061</v>
      </c>
      <c r="I866" s="930" t="s">
        <v>1071</v>
      </c>
      <c r="J866" s="943" t="s">
        <v>1028</v>
      </c>
      <c r="K866" s="932" t="s">
        <v>894</v>
      </c>
      <c r="L866" s="931" t="s">
        <v>1033</v>
      </c>
      <c r="M866" s="932" t="s">
        <v>894</v>
      </c>
      <c r="N866" s="931" t="s">
        <v>978</v>
      </c>
      <c r="O866" s="932" t="s">
        <v>894</v>
      </c>
      <c r="P866" s="931" t="s">
        <v>979</v>
      </c>
      <c r="Q866" s="926" t="str">
        <f t="shared" si="16"/>
        <v>13検査結果(防火シャッター）-上記に記載のない事項-8行目-改善（予定）年月-年（令和）</v>
      </c>
      <c r="S866" s="947" t="s">
        <v>1936</v>
      </c>
    </row>
    <row r="867" spans="5:19" x14ac:dyDescent="0.4">
      <c r="E867" s="927">
        <f>'3_入力シート【検査結果表】防火シャッター'!$CQ$68</f>
        <v>0</v>
      </c>
      <c r="G867" s="930">
        <v>13</v>
      </c>
      <c r="H867" s="931" t="s">
        <v>1061</v>
      </c>
      <c r="I867" s="930" t="s">
        <v>1071</v>
      </c>
      <c r="J867" s="943" t="s">
        <v>1028</v>
      </c>
      <c r="K867" s="932" t="s">
        <v>894</v>
      </c>
      <c r="L867" s="931" t="s">
        <v>1033</v>
      </c>
      <c r="M867" s="932" t="s">
        <v>894</v>
      </c>
      <c r="N867" s="931" t="s">
        <v>978</v>
      </c>
      <c r="O867" s="932" t="s">
        <v>894</v>
      </c>
      <c r="P867" s="931" t="s">
        <v>899</v>
      </c>
      <c r="Q867" s="926" t="str">
        <f t="shared" si="16"/>
        <v>13検査結果(防火シャッター）-上記に記載のない事項-8行目-改善（予定）年月-月</v>
      </c>
      <c r="S867" s="947" t="s">
        <v>1937</v>
      </c>
    </row>
    <row r="868" spans="5:19" x14ac:dyDescent="0.4">
      <c r="E868" s="927">
        <f>'3_入力シート【検査結果表】防火シャッター'!$CT$68</f>
        <v>0</v>
      </c>
      <c r="G868" s="930">
        <v>13</v>
      </c>
      <c r="H868" s="931" t="s">
        <v>1061</v>
      </c>
      <c r="I868" s="930" t="s">
        <v>1071</v>
      </c>
      <c r="J868" s="943" t="s">
        <v>1028</v>
      </c>
      <c r="K868" s="932" t="s">
        <v>894</v>
      </c>
      <c r="L868" s="931" t="s">
        <v>1033</v>
      </c>
      <c r="M868" s="932" t="s">
        <v>894</v>
      </c>
      <c r="N868" s="931" t="s">
        <v>978</v>
      </c>
      <c r="O868" s="932" t="s">
        <v>894</v>
      </c>
      <c r="P868" s="931" t="s">
        <v>987</v>
      </c>
      <c r="Q868" s="926" t="str">
        <f t="shared" si="16"/>
        <v>13検査結果(防火シャッター）-上記に記載のない事項-8行目-改善（予定）年月-状況</v>
      </c>
      <c r="S868" s="947" t="s">
        <v>1938</v>
      </c>
    </row>
    <row r="869" spans="5:19" x14ac:dyDescent="0.4">
      <c r="E869" s="927">
        <f>'3_入力シート【検査結果表】防火シャッター'!$M$69</f>
        <v>0</v>
      </c>
      <c r="G869" s="930">
        <v>13</v>
      </c>
      <c r="H869" s="931" t="s">
        <v>1061</v>
      </c>
      <c r="I869" s="930" t="s">
        <v>1071</v>
      </c>
      <c r="J869" s="943" t="s">
        <v>1028</v>
      </c>
      <c r="K869" s="932" t="s">
        <v>894</v>
      </c>
      <c r="L869" s="931" t="s">
        <v>1034</v>
      </c>
      <c r="M869" s="932" t="s">
        <v>894</v>
      </c>
      <c r="N869" s="931" t="s">
        <v>1027</v>
      </c>
      <c r="O869" s="931"/>
      <c r="P869" s="931"/>
      <c r="Q869" s="926" t="str">
        <f t="shared" si="16"/>
        <v>13検査結果(防火シャッター）-上記に記載のない事項-9行目-番号</v>
      </c>
      <c r="S869" s="947" t="s">
        <v>1939</v>
      </c>
    </row>
    <row r="870" spans="5:19" x14ac:dyDescent="0.4">
      <c r="E870" s="927">
        <f>'3_入力シート【検査結果表】防火シャッター'!$P$69</f>
        <v>0</v>
      </c>
      <c r="G870" s="930">
        <v>13</v>
      </c>
      <c r="H870" s="931" t="s">
        <v>1061</v>
      </c>
      <c r="I870" s="930" t="s">
        <v>1071</v>
      </c>
      <c r="J870" s="943" t="s">
        <v>1028</v>
      </c>
      <c r="K870" s="932" t="s">
        <v>894</v>
      </c>
      <c r="L870" s="931" t="s">
        <v>1034</v>
      </c>
      <c r="M870" s="932" t="s">
        <v>894</v>
      </c>
      <c r="N870" s="931" t="s">
        <v>1025</v>
      </c>
      <c r="O870" s="931"/>
      <c r="P870" s="931"/>
      <c r="Q870" s="926" t="str">
        <f t="shared" si="16"/>
        <v>13検査結果(防火シャッター）-上記に記載のない事項-9行目-検査項目</v>
      </c>
      <c r="S870" s="947" t="s">
        <v>1940</v>
      </c>
    </row>
    <row r="871" spans="5:19" x14ac:dyDescent="0.4">
      <c r="E871" s="927">
        <f>'3_入力シート【検査結果表】防火シャッター'!$AG$69</f>
        <v>0</v>
      </c>
      <c r="G871" s="930">
        <v>13</v>
      </c>
      <c r="H871" s="931" t="s">
        <v>1061</v>
      </c>
      <c r="I871" s="930" t="s">
        <v>1071</v>
      </c>
      <c r="J871" s="943" t="s">
        <v>1028</v>
      </c>
      <c r="K871" s="932" t="s">
        <v>894</v>
      </c>
      <c r="L871" s="931" t="s">
        <v>1034</v>
      </c>
      <c r="M871" s="932" t="s">
        <v>894</v>
      </c>
      <c r="N871" s="931" t="s">
        <v>1026</v>
      </c>
      <c r="O871" s="931"/>
      <c r="P871" s="931"/>
      <c r="Q871" s="926" t="str">
        <f t="shared" si="16"/>
        <v>13検査結果(防火シャッター）-上記に記載のない事項-9行目-検査事項</v>
      </c>
      <c r="S871" s="947" t="s">
        <v>1941</v>
      </c>
    </row>
    <row r="872" spans="5:19" x14ac:dyDescent="0.4">
      <c r="E872" s="927">
        <f>'3_入力シート【検査結果表】防火シャッター'!$BA$69</f>
        <v>0</v>
      </c>
      <c r="G872" s="930">
        <v>13</v>
      </c>
      <c r="H872" s="931" t="s">
        <v>1061</v>
      </c>
      <c r="I872" s="930" t="s">
        <v>1071</v>
      </c>
      <c r="J872" s="943" t="s">
        <v>1028</v>
      </c>
      <c r="K872" s="932" t="s">
        <v>894</v>
      </c>
      <c r="L872" s="931" t="s">
        <v>1034</v>
      </c>
      <c r="M872" s="932" t="s">
        <v>894</v>
      </c>
      <c r="N872" s="931" t="s">
        <v>983</v>
      </c>
      <c r="O872" s="931"/>
      <c r="P872" s="931"/>
      <c r="Q872" s="926" t="str">
        <f t="shared" si="16"/>
        <v>13検査結果(防火シャッター）-上記に記載のない事項-9行目-検査結果</v>
      </c>
      <c r="S872" s="947" t="s">
        <v>1942</v>
      </c>
    </row>
    <row r="873" spans="5:19" x14ac:dyDescent="0.4">
      <c r="E873" s="927">
        <f>'3_入力シート【検査結果表】防火シャッター'!$BM$69</f>
        <v>0</v>
      </c>
      <c r="G873" s="930">
        <v>13</v>
      </c>
      <c r="H873" s="931" t="s">
        <v>1061</v>
      </c>
      <c r="I873" s="930" t="s">
        <v>1071</v>
      </c>
      <c r="J873" s="943" t="s">
        <v>1028</v>
      </c>
      <c r="K873" s="932" t="s">
        <v>894</v>
      </c>
      <c r="L873" s="931" t="s">
        <v>1034</v>
      </c>
      <c r="M873" s="932" t="s">
        <v>894</v>
      </c>
      <c r="N873" s="931" t="s">
        <v>985</v>
      </c>
      <c r="O873" s="931"/>
      <c r="P873" s="931"/>
      <c r="Q873" s="926" t="str">
        <f t="shared" si="16"/>
        <v>13検査結果(防火シャッター）-上記に記載のない事項-9行目-検査者番号</v>
      </c>
      <c r="S873" s="947" t="s">
        <v>1943</v>
      </c>
    </row>
    <row r="874" spans="5:19" x14ac:dyDescent="0.4">
      <c r="E874" s="927">
        <f>'3_入力シート【検査結果表】防火シャッター'!$BO$69</f>
        <v>0</v>
      </c>
      <c r="G874" s="930">
        <v>13</v>
      </c>
      <c r="H874" s="931" t="s">
        <v>1061</v>
      </c>
      <c r="I874" s="930" t="s">
        <v>1071</v>
      </c>
      <c r="J874" s="943" t="s">
        <v>1028</v>
      </c>
      <c r="K874" s="932" t="s">
        <v>894</v>
      </c>
      <c r="L874" s="931" t="s">
        <v>1034</v>
      </c>
      <c r="M874" s="932" t="s">
        <v>894</v>
      </c>
      <c r="N874" s="931" t="s">
        <v>986</v>
      </c>
      <c r="O874" s="931"/>
      <c r="P874" s="931"/>
      <c r="Q874" s="926" t="str">
        <f t="shared" si="16"/>
        <v>13検査結果(防火シャッター）-上記に記載のない事項-9行目-指摘の具体的内容等</v>
      </c>
      <c r="S874" s="947" t="s">
        <v>1944</v>
      </c>
    </row>
    <row r="875" spans="5:19" x14ac:dyDescent="0.4">
      <c r="E875" s="927">
        <f>'3_入力シート【検査結果表】防火シャッター'!$BY$69</f>
        <v>0</v>
      </c>
      <c r="G875" s="930">
        <v>13</v>
      </c>
      <c r="H875" s="931" t="s">
        <v>1061</v>
      </c>
      <c r="I875" s="930" t="s">
        <v>1071</v>
      </c>
      <c r="J875" s="943" t="s">
        <v>1028</v>
      </c>
      <c r="K875" s="932" t="s">
        <v>894</v>
      </c>
      <c r="L875" s="931" t="s">
        <v>1034</v>
      </c>
      <c r="M875" s="932" t="s">
        <v>894</v>
      </c>
      <c r="N875" s="931" t="s">
        <v>988</v>
      </c>
      <c r="O875" s="931"/>
      <c r="P875" s="931"/>
      <c r="Q875" s="926" t="str">
        <f t="shared" si="16"/>
        <v>13検査結果(防火シャッター）-上記に記載のない事項-9行目-改善策の具体的内容等</v>
      </c>
      <c r="S875" s="947" t="s">
        <v>1945</v>
      </c>
    </row>
    <row r="876" spans="5:19" x14ac:dyDescent="0.4">
      <c r="E876" s="927">
        <f>'3_入力シート【検査結果表】防火シャッター'!$CN$69</f>
        <v>0</v>
      </c>
      <c r="G876" s="930">
        <v>13</v>
      </c>
      <c r="H876" s="931" t="s">
        <v>1061</v>
      </c>
      <c r="I876" s="930" t="s">
        <v>1071</v>
      </c>
      <c r="J876" s="943" t="s">
        <v>1028</v>
      </c>
      <c r="K876" s="932" t="s">
        <v>894</v>
      </c>
      <c r="L876" s="931" t="s">
        <v>1034</v>
      </c>
      <c r="M876" s="932" t="s">
        <v>894</v>
      </c>
      <c r="N876" s="931" t="s">
        <v>978</v>
      </c>
      <c r="O876" s="932" t="s">
        <v>894</v>
      </c>
      <c r="P876" s="931" t="s">
        <v>979</v>
      </c>
      <c r="Q876" s="926" t="str">
        <f t="shared" si="16"/>
        <v>13検査結果(防火シャッター）-上記に記載のない事項-9行目-改善（予定）年月-年（令和）</v>
      </c>
      <c r="S876" s="947" t="s">
        <v>1946</v>
      </c>
    </row>
    <row r="877" spans="5:19" x14ac:dyDescent="0.4">
      <c r="E877" s="927">
        <f>'3_入力シート【検査結果表】防火シャッター'!$CQ$69</f>
        <v>0</v>
      </c>
      <c r="G877" s="930">
        <v>13</v>
      </c>
      <c r="H877" s="931" t="s">
        <v>1061</v>
      </c>
      <c r="I877" s="930" t="s">
        <v>1071</v>
      </c>
      <c r="J877" s="943" t="s">
        <v>1028</v>
      </c>
      <c r="K877" s="932" t="s">
        <v>894</v>
      </c>
      <c r="L877" s="931" t="s">
        <v>1034</v>
      </c>
      <c r="M877" s="932" t="s">
        <v>894</v>
      </c>
      <c r="N877" s="931" t="s">
        <v>978</v>
      </c>
      <c r="O877" s="932" t="s">
        <v>894</v>
      </c>
      <c r="P877" s="931" t="s">
        <v>899</v>
      </c>
      <c r="Q877" s="926" t="str">
        <f t="shared" si="16"/>
        <v>13検査結果(防火シャッター）-上記に記載のない事項-9行目-改善（予定）年月-月</v>
      </c>
      <c r="S877" s="947" t="s">
        <v>1947</v>
      </c>
    </row>
    <row r="878" spans="5:19" x14ac:dyDescent="0.4">
      <c r="E878" s="927">
        <f>'3_入力シート【検査結果表】防火シャッター'!$CT$69</f>
        <v>0</v>
      </c>
      <c r="G878" s="930">
        <v>13</v>
      </c>
      <c r="H878" s="931" t="s">
        <v>1061</v>
      </c>
      <c r="I878" s="930" t="s">
        <v>1071</v>
      </c>
      <c r="J878" s="943" t="s">
        <v>1028</v>
      </c>
      <c r="K878" s="932" t="s">
        <v>894</v>
      </c>
      <c r="L878" s="931" t="s">
        <v>1034</v>
      </c>
      <c r="M878" s="932" t="s">
        <v>894</v>
      </c>
      <c r="N878" s="931" t="s">
        <v>978</v>
      </c>
      <c r="O878" s="932" t="s">
        <v>894</v>
      </c>
      <c r="P878" s="931" t="s">
        <v>987</v>
      </c>
      <c r="Q878" s="926" t="str">
        <f t="shared" si="16"/>
        <v>13検査結果(防火シャッター）-上記に記載のない事項-9行目-改善（予定）年月-状況</v>
      </c>
      <c r="S878" s="947" t="s">
        <v>1948</v>
      </c>
    </row>
    <row r="879" spans="5:19" x14ac:dyDescent="0.4">
      <c r="E879" s="927">
        <f>'3_入力シート【検査結果表】防火シャッター'!$M$70</f>
        <v>0</v>
      </c>
      <c r="G879" s="930">
        <v>13</v>
      </c>
      <c r="H879" s="931" t="s">
        <v>1061</v>
      </c>
      <c r="I879" s="930" t="s">
        <v>1071</v>
      </c>
      <c r="J879" s="943" t="s">
        <v>1028</v>
      </c>
      <c r="K879" s="932" t="s">
        <v>894</v>
      </c>
      <c r="L879" s="931" t="s">
        <v>1035</v>
      </c>
      <c r="M879" s="932" t="s">
        <v>894</v>
      </c>
      <c r="N879" s="931" t="s">
        <v>1027</v>
      </c>
      <c r="O879" s="931"/>
      <c r="P879" s="931"/>
      <c r="Q879" s="926" t="str">
        <f t="shared" si="16"/>
        <v>13検査結果(防火シャッター）-上記に記載のない事項-10行目-番号</v>
      </c>
      <c r="S879" s="947" t="s">
        <v>1949</v>
      </c>
    </row>
    <row r="880" spans="5:19" x14ac:dyDescent="0.4">
      <c r="E880" s="927">
        <f>'3_入力シート【検査結果表】防火シャッター'!$P$70</f>
        <v>0</v>
      </c>
      <c r="G880" s="930">
        <v>13</v>
      </c>
      <c r="H880" s="931" t="s">
        <v>1061</v>
      </c>
      <c r="I880" s="930" t="s">
        <v>1071</v>
      </c>
      <c r="J880" s="943" t="s">
        <v>1028</v>
      </c>
      <c r="K880" s="932" t="s">
        <v>894</v>
      </c>
      <c r="L880" s="931" t="s">
        <v>1035</v>
      </c>
      <c r="M880" s="932" t="s">
        <v>894</v>
      </c>
      <c r="N880" s="931" t="s">
        <v>1025</v>
      </c>
      <c r="O880" s="931"/>
      <c r="P880" s="931"/>
      <c r="Q880" s="926" t="str">
        <f t="shared" si="16"/>
        <v>13検査結果(防火シャッター）-上記に記載のない事項-10行目-検査項目</v>
      </c>
      <c r="S880" s="947" t="s">
        <v>1950</v>
      </c>
    </row>
    <row r="881" spans="5:19" x14ac:dyDescent="0.4">
      <c r="E881" s="927">
        <f>'3_入力シート【検査結果表】防火シャッター'!$AG$70</f>
        <v>0</v>
      </c>
      <c r="G881" s="930">
        <v>13</v>
      </c>
      <c r="H881" s="931" t="s">
        <v>1061</v>
      </c>
      <c r="I881" s="930" t="s">
        <v>1071</v>
      </c>
      <c r="J881" s="943" t="s">
        <v>1028</v>
      </c>
      <c r="K881" s="932" t="s">
        <v>894</v>
      </c>
      <c r="L881" s="931" t="s">
        <v>1035</v>
      </c>
      <c r="M881" s="932" t="s">
        <v>894</v>
      </c>
      <c r="N881" s="931" t="s">
        <v>1026</v>
      </c>
      <c r="O881" s="931"/>
      <c r="P881" s="931"/>
      <c r="Q881" s="926" t="str">
        <f t="shared" si="16"/>
        <v>13検査結果(防火シャッター）-上記に記載のない事項-10行目-検査事項</v>
      </c>
      <c r="S881" s="947" t="s">
        <v>1951</v>
      </c>
    </row>
    <row r="882" spans="5:19" x14ac:dyDescent="0.4">
      <c r="E882" s="927">
        <f>'3_入力シート【検査結果表】防火シャッター'!$BA$70</f>
        <v>0</v>
      </c>
      <c r="G882" s="930">
        <v>13</v>
      </c>
      <c r="H882" s="931" t="s">
        <v>1061</v>
      </c>
      <c r="I882" s="930" t="s">
        <v>1071</v>
      </c>
      <c r="J882" s="943" t="s">
        <v>1028</v>
      </c>
      <c r="K882" s="932" t="s">
        <v>894</v>
      </c>
      <c r="L882" s="931" t="s">
        <v>1035</v>
      </c>
      <c r="M882" s="932" t="s">
        <v>894</v>
      </c>
      <c r="N882" s="931" t="s">
        <v>983</v>
      </c>
      <c r="O882" s="931"/>
      <c r="P882" s="931"/>
      <c r="Q882" s="926" t="str">
        <f t="shared" si="16"/>
        <v>13検査結果(防火シャッター）-上記に記載のない事項-10行目-検査結果</v>
      </c>
      <c r="S882" s="947" t="s">
        <v>1952</v>
      </c>
    </row>
    <row r="883" spans="5:19" x14ac:dyDescent="0.4">
      <c r="E883" s="927">
        <f>'3_入力シート【検査結果表】防火シャッター'!$BM$70</f>
        <v>0</v>
      </c>
      <c r="G883" s="930">
        <v>13</v>
      </c>
      <c r="H883" s="931" t="s">
        <v>1061</v>
      </c>
      <c r="I883" s="930" t="s">
        <v>1071</v>
      </c>
      <c r="J883" s="943" t="s">
        <v>1028</v>
      </c>
      <c r="K883" s="932" t="s">
        <v>894</v>
      </c>
      <c r="L883" s="931" t="s">
        <v>1035</v>
      </c>
      <c r="M883" s="932" t="s">
        <v>894</v>
      </c>
      <c r="N883" s="931" t="s">
        <v>985</v>
      </c>
      <c r="O883" s="931"/>
      <c r="P883" s="931"/>
      <c r="Q883" s="926" t="str">
        <f t="shared" si="16"/>
        <v>13検査結果(防火シャッター）-上記に記載のない事項-10行目-検査者番号</v>
      </c>
      <c r="S883" s="947" t="s">
        <v>1953</v>
      </c>
    </row>
    <row r="884" spans="5:19" x14ac:dyDescent="0.4">
      <c r="E884" s="927">
        <f>'3_入力シート【検査結果表】防火シャッター'!$BO$70</f>
        <v>0</v>
      </c>
      <c r="G884" s="930">
        <v>13</v>
      </c>
      <c r="H884" s="931" t="s">
        <v>1061</v>
      </c>
      <c r="I884" s="930" t="s">
        <v>1071</v>
      </c>
      <c r="J884" s="943" t="s">
        <v>1028</v>
      </c>
      <c r="K884" s="932" t="s">
        <v>894</v>
      </c>
      <c r="L884" s="931" t="s">
        <v>1035</v>
      </c>
      <c r="M884" s="932" t="s">
        <v>894</v>
      </c>
      <c r="N884" s="931" t="s">
        <v>986</v>
      </c>
      <c r="O884" s="931"/>
      <c r="P884" s="931"/>
      <c r="Q884" s="926" t="str">
        <f t="shared" si="16"/>
        <v>13検査結果(防火シャッター）-上記に記載のない事項-10行目-指摘の具体的内容等</v>
      </c>
      <c r="S884" s="947" t="s">
        <v>1954</v>
      </c>
    </row>
    <row r="885" spans="5:19" x14ac:dyDescent="0.4">
      <c r="E885" s="927">
        <f>'3_入力シート【検査結果表】防火シャッター'!$BY$70</f>
        <v>0</v>
      </c>
      <c r="G885" s="930">
        <v>13</v>
      </c>
      <c r="H885" s="931" t="s">
        <v>1061</v>
      </c>
      <c r="I885" s="930" t="s">
        <v>1071</v>
      </c>
      <c r="J885" s="943" t="s">
        <v>1028</v>
      </c>
      <c r="K885" s="932" t="s">
        <v>894</v>
      </c>
      <c r="L885" s="931" t="s">
        <v>1035</v>
      </c>
      <c r="M885" s="932" t="s">
        <v>894</v>
      </c>
      <c r="N885" s="931" t="s">
        <v>988</v>
      </c>
      <c r="O885" s="931"/>
      <c r="P885" s="931"/>
      <c r="Q885" s="926" t="str">
        <f t="shared" si="16"/>
        <v>13検査結果(防火シャッター）-上記に記載のない事項-10行目-改善策の具体的内容等</v>
      </c>
      <c r="S885" s="947" t="s">
        <v>1955</v>
      </c>
    </row>
    <row r="886" spans="5:19" x14ac:dyDescent="0.4">
      <c r="E886" s="927">
        <f>'3_入力シート【検査結果表】防火シャッター'!$CN$70</f>
        <v>0</v>
      </c>
      <c r="G886" s="930">
        <v>13</v>
      </c>
      <c r="H886" s="931" t="s">
        <v>1061</v>
      </c>
      <c r="I886" s="930" t="s">
        <v>1071</v>
      </c>
      <c r="J886" s="943" t="s">
        <v>1028</v>
      </c>
      <c r="K886" s="932" t="s">
        <v>894</v>
      </c>
      <c r="L886" s="931" t="s">
        <v>1035</v>
      </c>
      <c r="M886" s="932" t="s">
        <v>894</v>
      </c>
      <c r="N886" s="931" t="s">
        <v>978</v>
      </c>
      <c r="O886" s="932" t="s">
        <v>894</v>
      </c>
      <c r="P886" s="931" t="s">
        <v>979</v>
      </c>
      <c r="Q886" s="926" t="str">
        <f t="shared" si="16"/>
        <v>13検査結果(防火シャッター）-上記に記載のない事項-10行目-改善（予定）年月-年（令和）</v>
      </c>
      <c r="S886" s="947" t="s">
        <v>1956</v>
      </c>
    </row>
    <row r="887" spans="5:19" x14ac:dyDescent="0.4">
      <c r="E887" s="927">
        <f>'3_入力シート【検査結果表】防火シャッター'!$CQ$70</f>
        <v>0</v>
      </c>
      <c r="G887" s="930">
        <v>13</v>
      </c>
      <c r="H887" s="931" t="s">
        <v>1061</v>
      </c>
      <c r="I887" s="930" t="s">
        <v>1071</v>
      </c>
      <c r="J887" s="943" t="s">
        <v>1028</v>
      </c>
      <c r="K887" s="932" t="s">
        <v>894</v>
      </c>
      <c r="L887" s="931" t="s">
        <v>1035</v>
      </c>
      <c r="M887" s="932" t="s">
        <v>894</v>
      </c>
      <c r="N887" s="931" t="s">
        <v>978</v>
      </c>
      <c r="O887" s="932" t="s">
        <v>894</v>
      </c>
      <c r="P887" s="931" t="s">
        <v>899</v>
      </c>
      <c r="Q887" s="926" t="str">
        <f t="shared" si="16"/>
        <v>13検査結果(防火シャッター）-上記に記載のない事項-10行目-改善（予定）年月-月</v>
      </c>
      <c r="S887" s="947" t="s">
        <v>1957</v>
      </c>
    </row>
    <row r="888" spans="5:19" x14ac:dyDescent="0.4">
      <c r="E888" s="927">
        <f>'3_入力シート【検査結果表】防火シャッター'!$CT$70</f>
        <v>0</v>
      </c>
      <c r="G888" s="930">
        <v>13</v>
      </c>
      <c r="H888" s="931" t="s">
        <v>1061</v>
      </c>
      <c r="I888" s="930" t="s">
        <v>1071</v>
      </c>
      <c r="J888" s="943" t="s">
        <v>1028</v>
      </c>
      <c r="K888" s="932" t="s">
        <v>894</v>
      </c>
      <c r="L888" s="931" t="s">
        <v>1035</v>
      </c>
      <c r="M888" s="932" t="s">
        <v>894</v>
      </c>
      <c r="N888" s="931" t="s">
        <v>978</v>
      </c>
      <c r="O888" s="932" t="s">
        <v>894</v>
      </c>
      <c r="P888" s="931" t="s">
        <v>987</v>
      </c>
      <c r="Q888" s="926" t="str">
        <f t="shared" si="16"/>
        <v>13検査結果(防火シャッター）-上記に記載のない事項-10行目-改善（予定）年月-状況</v>
      </c>
      <c r="S888" s="947" t="s">
        <v>1958</v>
      </c>
    </row>
    <row r="889" spans="5:19" x14ac:dyDescent="0.4">
      <c r="E889" s="927">
        <f>'3_入力シート【検査結果表】防火シャッター'!$M$71</f>
        <v>0</v>
      </c>
      <c r="G889" s="930">
        <v>13</v>
      </c>
      <c r="H889" s="931" t="s">
        <v>1061</v>
      </c>
      <c r="I889" s="930" t="s">
        <v>1071</v>
      </c>
      <c r="J889" s="943" t="s">
        <v>1028</v>
      </c>
      <c r="K889" s="932" t="s">
        <v>894</v>
      </c>
      <c r="L889" s="931" t="s">
        <v>1036</v>
      </c>
      <c r="M889" s="932" t="s">
        <v>894</v>
      </c>
      <c r="N889" s="931" t="s">
        <v>1027</v>
      </c>
      <c r="O889" s="931"/>
      <c r="P889" s="931"/>
      <c r="Q889" s="926" t="str">
        <f t="shared" si="16"/>
        <v>13検査結果(防火シャッター）-上記に記載のない事項-11行目-番号</v>
      </c>
      <c r="S889" s="947" t="s">
        <v>1959</v>
      </c>
    </row>
    <row r="890" spans="5:19" x14ac:dyDescent="0.4">
      <c r="E890" s="927">
        <f>'3_入力シート【検査結果表】防火シャッター'!$P$71</f>
        <v>0</v>
      </c>
      <c r="G890" s="930">
        <v>13</v>
      </c>
      <c r="H890" s="931" t="s">
        <v>1061</v>
      </c>
      <c r="I890" s="930" t="s">
        <v>1071</v>
      </c>
      <c r="J890" s="943" t="s">
        <v>1028</v>
      </c>
      <c r="K890" s="932" t="s">
        <v>894</v>
      </c>
      <c r="L890" s="931" t="s">
        <v>1036</v>
      </c>
      <c r="M890" s="932" t="s">
        <v>894</v>
      </c>
      <c r="N890" s="931" t="s">
        <v>1025</v>
      </c>
      <c r="O890" s="931"/>
      <c r="P890" s="931"/>
      <c r="Q890" s="926" t="str">
        <f t="shared" si="16"/>
        <v>13検査結果(防火シャッター）-上記に記載のない事項-11行目-検査項目</v>
      </c>
      <c r="S890" s="947" t="s">
        <v>1960</v>
      </c>
    </row>
    <row r="891" spans="5:19" x14ac:dyDescent="0.4">
      <c r="E891" s="927">
        <f>'3_入力シート【検査結果表】防火シャッター'!$AG$71</f>
        <v>0</v>
      </c>
      <c r="G891" s="930">
        <v>13</v>
      </c>
      <c r="H891" s="931" t="s">
        <v>1061</v>
      </c>
      <c r="I891" s="930" t="s">
        <v>1071</v>
      </c>
      <c r="J891" s="943" t="s">
        <v>1028</v>
      </c>
      <c r="K891" s="932" t="s">
        <v>894</v>
      </c>
      <c r="L891" s="931" t="s">
        <v>1036</v>
      </c>
      <c r="M891" s="932" t="s">
        <v>894</v>
      </c>
      <c r="N891" s="931" t="s">
        <v>1026</v>
      </c>
      <c r="O891" s="931"/>
      <c r="P891" s="931"/>
      <c r="Q891" s="926" t="str">
        <f t="shared" si="16"/>
        <v>13検査結果(防火シャッター）-上記に記載のない事項-11行目-検査事項</v>
      </c>
      <c r="S891" s="947" t="s">
        <v>1961</v>
      </c>
    </row>
    <row r="892" spans="5:19" x14ac:dyDescent="0.4">
      <c r="E892" s="927">
        <f>'3_入力シート【検査結果表】防火シャッター'!$BA$71</f>
        <v>0</v>
      </c>
      <c r="G892" s="930">
        <v>13</v>
      </c>
      <c r="H892" s="931" t="s">
        <v>1061</v>
      </c>
      <c r="I892" s="930" t="s">
        <v>1071</v>
      </c>
      <c r="J892" s="943" t="s">
        <v>1028</v>
      </c>
      <c r="K892" s="932" t="s">
        <v>894</v>
      </c>
      <c r="L892" s="931" t="s">
        <v>1036</v>
      </c>
      <c r="M892" s="932" t="s">
        <v>894</v>
      </c>
      <c r="N892" s="931" t="s">
        <v>983</v>
      </c>
      <c r="O892" s="931"/>
      <c r="P892" s="931"/>
      <c r="Q892" s="926" t="str">
        <f t="shared" si="16"/>
        <v>13検査結果(防火シャッター）-上記に記載のない事項-11行目-検査結果</v>
      </c>
      <c r="S892" s="947" t="s">
        <v>1962</v>
      </c>
    </row>
    <row r="893" spans="5:19" x14ac:dyDescent="0.4">
      <c r="E893" s="927">
        <f>'3_入力シート【検査結果表】防火シャッター'!$BM$71</f>
        <v>0</v>
      </c>
      <c r="G893" s="930">
        <v>13</v>
      </c>
      <c r="H893" s="931" t="s">
        <v>1061</v>
      </c>
      <c r="I893" s="930" t="s">
        <v>1071</v>
      </c>
      <c r="J893" s="943" t="s">
        <v>1028</v>
      </c>
      <c r="K893" s="932" t="s">
        <v>894</v>
      </c>
      <c r="L893" s="931" t="s">
        <v>1036</v>
      </c>
      <c r="M893" s="932" t="s">
        <v>894</v>
      </c>
      <c r="N893" s="931" t="s">
        <v>985</v>
      </c>
      <c r="O893" s="931"/>
      <c r="P893" s="931"/>
      <c r="Q893" s="926" t="str">
        <f t="shared" si="16"/>
        <v>13検査結果(防火シャッター）-上記に記載のない事項-11行目-検査者番号</v>
      </c>
      <c r="S893" s="947" t="s">
        <v>1963</v>
      </c>
    </row>
    <row r="894" spans="5:19" x14ac:dyDescent="0.4">
      <c r="E894" s="927">
        <f>'3_入力シート【検査結果表】防火シャッター'!$BO$71</f>
        <v>0</v>
      </c>
      <c r="G894" s="930">
        <v>13</v>
      </c>
      <c r="H894" s="931" t="s">
        <v>1061</v>
      </c>
      <c r="I894" s="930" t="s">
        <v>1071</v>
      </c>
      <c r="J894" s="943" t="s">
        <v>1028</v>
      </c>
      <c r="K894" s="932" t="s">
        <v>894</v>
      </c>
      <c r="L894" s="931" t="s">
        <v>1036</v>
      </c>
      <c r="M894" s="932" t="s">
        <v>894</v>
      </c>
      <c r="N894" s="931" t="s">
        <v>986</v>
      </c>
      <c r="O894" s="931"/>
      <c r="P894" s="931"/>
      <c r="Q894" s="926" t="str">
        <f t="shared" si="16"/>
        <v>13検査結果(防火シャッター）-上記に記載のない事項-11行目-指摘の具体的内容等</v>
      </c>
      <c r="S894" s="947" t="s">
        <v>1964</v>
      </c>
    </row>
    <row r="895" spans="5:19" x14ac:dyDescent="0.4">
      <c r="E895" s="927">
        <f>'3_入力シート【検査結果表】防火シャッター'!$BY$71</f>
        <v>0</v>
      </c>
      <c r="G895" s="930">
        <v>13</v>
      </c>
      <c r="H895" s="931" t="s">
        <v>1061</v>
      </c>
      <c r="I895" s="930" t="s">
        <v>1071</v>
      </c>
      <c r="J895" s="943" t="s">
        <v>1028</v>
      </c>
      <c r="K895" s="932" t="s">
        <v>894</v>
      </c>
      <c r="L895" s="931" t="s">
        <v>1036</v>
      </c>
      <c r="M895" s="932" t="s">
        <v>894</v>
      </c>
      <c r="N895" s="931" t="s">
        <v>988</v>
      </c>
      <c r="O895" s="931"/>
      <c r="P895" s="931"/>
      <c r="Q895" s="926" t="str">
        <f t="shared" si="16"/>
        <v>13検査結果(防火シャッター）-上記に記載のない事項-11行目-改善策の具体的内容等</v>
      </c>
      <c r="S895" s="947" t="s">
        <v>1965</v>
      </c>
    </row>
    <row r="896" spans="5:19" x14ac:dyDescent="0.4">
      <c r="E896" s="927">
        <f>'3_入力シート【検査結果表】防火シャッター'!$CN$71</f>
        <v>0</v>
      </c>
      <c r="G896" s="930">
        <v>13</v>
      </c>
      <c r="H896" s="931" t="s">
        <v>1061</v>
      </c>
      <c r="I896" s="930" t="s">
        <v>1071</v>
      </c>
      <c r="J896" s="943" t="s">
        <v>1028</v>
      </c>
      <c r="K896" s="932" t="s">
        <v>894</v>
      </c>
      <c r="L896" s="931" t="s">
        <v>1036</v>
      </c>
      <c r="M896" s="932" t="s">
        <v>894</v>
      </c>
      <c r="N896" s="931" t="s">
        <v>978</v>
      </c>
      <c r="O896" s="932" t="s">
        <v>894</v>
      </c>
      <c r="P896" s="931" t="s">
        <v>979</v>
      </c>
      <c r="Q896" s="926" t="str">
        <f t="shared" si="16"/>
        <v>13検査結果(防火シャッター）-上記に記載のない事項-11行目-改善（予定）年月-年（令和）</v>
      </c>
      <c r="S896" s="947" t="s">
        <v>1966</v>
      </c>
    </row>
    <row r="897" spans="5:19" x14ac:dyDescent="0.4">
      <c r="E897" s="927">
        <f>'3_入力シート【検査結果表】防火シャッター'!$CQ$71</f>
        <v>0</v>
      </c>
      <c r="G897" s="930">
        <v>13</v>
      </c>
      <c r="H897" s="931" t="s">
        <v>1061</v>
      </c>
      <c r="I897" s="930" t="s">
        <v>1071</v>
      </c>
      <c r="J897" s="943" t="s">
        <v>1028</v>
      </c>
      <c r="K897" s="932" t="s">
        <v>894</v>
      </c>
      <c r="L897" s="931" t="s">
        <v>1036</v>
      </c>
      <c r="M897" s="932" t="s">
        <v>894</v>
      </c>
      <c r="N897" s="931" t="s">
        <v>978</v>
      </c>
      <c r="O897" s="932" t="s">
        <v>894</v>
      </c>
      <c r="P897" s="931" t="s">
        <v>899</v>
      </c>
      <c r="Q897" s="926" t="str">
        <f t="shared" si="16"/>
        <v>13検査結果(防火シャッター）-上記に記載のない事項-11行目-改善（予定）年月-月</v>
      </c>
      <c r="S897" s="947" t="s">
        <v>1967</v>
      </c>
    </row>
    <row r="898" spans="5:19" x14ac:dyDescent="0.4">
      <c r="E898" s="927">
        <f>'3_入力シート【検査結果表】防火シャッター'!$CT$71</f>
        <v>0</v>
      </c>
      <c r="G898" s="930">
        <v>13</v>
      </c>
      <c r="H898" s="931" t="s">
        <v>1061</v>
      </c>
      <c r="I898" s="930" t="s">
        <v>1071</v>
      </c>
      <c r="J898" s="943" t="s">
        <v>1028</v>
      </c>
      <c r="K898" s="932" t="s">
        <v>894</v>
      </c>
      <c r="L898" s="931" t="s">
        <v>1036</v>
      </c>
      <c r="M898" s="932" t="s">
        <v>894</v>
      </c>
      <c r="N898" s="931" t="s">
        <v>978</v>
      </c>
      <c r="O898" s="932" t="s">
        <v>894</v>
      </c>
      <c r="P898" s="931" t="s">
        <v>987</v>
      </c>
      <c r="Q898" s="926" t="str">
        <f t="shared" si="16"/>
        <v>13検査結果(防火シャッター）-上記に記載のない事項-11行目-改善（予定）年月-状況</v>
      </c>
      <c r="S898" s="947" t="s">
        <v>1968</v>
      </c>
    </row>
    <row r="899" spans="5:19" x14ac:dyDescent="0.4">
      <c r="E899" s="927">
        <f>'3_入力シート【検査結果表】防火シャッター'!$M$72</f>
        <v>0</v>
      </c>
      <c r="G899" s="930">
        <v>13</v>
      </c>
      <c r="H899" s="931" t="s">
        <v>1061</v>
      </c>
      <c r="I899" s="930" t="s">
        <v>1071</v>
      </c>
      <c r="J899" s="943" t="s">
        <v>1028</v>
      </c>
      <c r="K899" s="932" t="s">
        <v>894</v>
      </c>
      <c r="L899" s="931" t="s">
        <v>1037</v>
      </c>
      <c r="M899" s="932" t="s">
        <v>894</v>
      </c>
      <c r="N899" s="931" t="s">
        <v>1027</v>
      </c>
      <c r="O899" s="931"/>
      <c r="P899" s="931"/>
      <c r="Q899" s="926" t="str">
        <f t="shared" si="16"/>
        <v>13検査結果(防火シャッター）-上記に記載のない事項-12行目-番号</v>
      </c>
      <c r="S899" s="947" t="s">
        <v>1969</v>
      </c>
    </row>
    <row r="900" spans="5:19" x14ac:dyDescent="0.4">
      <c r="E900" s="927">
        <f>'3_入力シート【検査結果表】防火シャッター'!$P$72</f>
        <v>0</v>
      </c>
      <c r="G900" s="930">
        <v>13</v>
      </c>
      <c r="H900" s="931" t="s">
        <v>1061</v>
      </c>
      <c r="I900" s="930" t="s">
        <v>1071</v>
      </c>
      <c r="J900" s="943" t="s">
        <v>1028</v>
      </c>
      <c r="K900" s="932" t="s">
        <v>894</v>
      </c>
      <c r="L900" s="931" t="s">
        <v>1037</v>
      </c>
      <c r="M900" s="932" t="s">
        <v>894</v>
      </c>
      <c r="N900" s="931" t="s">
        <v>1025</v>
      </c>
      <c r="O900" s="931"/>
      <c r="P900" s="931"/>
      <c r="Q900" s="926" t="str">
        <f t="shared" si="16"/>
        <v>13検査結果(防火シャッター）-上記に記載のない事項-12行目-検査項目</v>
      </c>
      <c r="S900" s="947" t="s">
        <v>1970</v>
      </c>
    </row>
    <row r="901" spans="5:19" x14ac:dyDescent="0.4">
      <c r="E901" s="927">
        <f>'3_入力シート【検査結果表】防火シャッター'!$AG$72</f>
        <v>0</v>
      </c>
      <c r="G901" s="930">
        <v>13</v>
      </c>
      <c r="H901" s="931" t="s">
        <v>1061</v>
      </c>
      <c r="I901" s="930" t="s">
        <v>1071</v>
      </c>
      <c r="J901" s="943" t="s">
        <v>1028</v>
      </c>
      <c r="K901" s="932" t="s">
        <v>894</v>
      </c>
      <c r="L901" s="931" t="s">
        <v>1037</v>
      </c>
      <c r="M901" s="932" t="s">
        <v>894</v>
      </c>
      <c r="N901" s="931" t="s">
        <v>1026</v>
      </c>
      <c r="O901" s="931"/>
      <c r="P901" s="931"/>
      <c r="Q901" s="926" t="str">
        <f t="shared" si="16"/>
        <v>13検査結果(防火シャッター）-上記に記載のない事項-12行目-検査事項</v>
      </c>
      <c r="S901" s="947" t="s">
        <v>1971</v>
      </c>
    </row>
    <row r="902" spans="5:19" x14ac:dyDescent="0.4">
      <c r="E902" s="927">
        <f>'3_入力シート【検査結果表】防火シャッター'!$BA$72</f>
        <v>0</v>
      </c>
      <c r="G902" s="930">
        <v>13</v>
      </c>
      <c r="H902" s="931" t="s">
        <v>1061</v>
      </c>
      <c r="I902" s="930" t="s">
        <v>1071</v>
      </c>
      <c r="J902" s="943" t="s">
        <v>1028</v>
      </c>
      <c r="K902" s="932" t="s">
        <v>894</v>
      </c>
      <c r="L902" s="931" t="s">
        <v>1037</v>
      </c>
      <c r="M902" s="932" t="s">
        <v>894</v>
      </c>
      <c r="N902" s="931" t="s">
        <v>983</v>
      </c>
      <c r="O902" s="931"/>
      <c r="P902" s="931"/>
      <c r="Q902" s="926" t="str">
        <f t="shared" si="16"/>
        <v>13検査結果(防火シャッター）-上記に記載のない事項-12行目-検査結果</v>
      </c>
      <c r="S902" s="947" t="s">
        <v>1972</v>
      </c>
    </row>
    <row r="903" spans="5:19" x14ac:dyDescent="0.4">
      <c r="E903" s="927">
        <f>'3_入力シート【検査結果表】防火シャッター'!$BM$72</f>
        <v>0</v>
      </c>
      <c r="G903" s="930">
        <v>13</v>
      </c>
      <c r="H903" s="931" t="s">
        <v>1061</v>
      </c>
      <c r="I903" s="930" t="s">
        <v>1071</v>
      </c>
      <c r="J903" s="943" t="s">
        <v>1028</v>
      </c>
      <c r="K903" s="932" t="s">
        <v>894</v>
      </c>
      <c r="L903" s="931" t="s">
        <v>1037</v>
      </c>
      <c r="M903" s="932" t="s">
        <v>894</v>
      </c>
      <c r="N903" s="931" t="s">
        <v>985</v>
      </c>
      <c r="O903" s="931"/>
      <c r="P903" s="931"/>
      <c r="Q903" s="926" t="str">
        <f t="shared" si="16"/>
        <v>13検査結果(防火シャッター）-上記に記載のない事項-12行目-検査者番号</v>
      </c>
      <c r="S903" s="947" t="s">
        <v>1973</v>
      </c>
    </row>
    <row r="904" spans="5:19" x14ac:dyDescent="0.4">
      <c r="E904" s="927">
        <f>'3_入力シート【検査結果表】防火シャッター'!$BO$72</f>
        <v>0</v>
      </c>
      <c r="G904" s="930">
        <v>13</v>
      </c>
      <c r="H904" s="931" t="s">
        <v>1061</v>
      </c>
      <c r="I904" s="930" t="s">
        <v>1071</v>
      </c>
      <c r="J904" s="943" t="s">
        <v>1028</v>
      </c>
      <c r="K904" s="932" t="s">
        <v>894</v>
      </c>
      <c r="L904" s="931" t="s">
        <v>1037</v>
      </c>
      <c r="M904" s="932" t="s">
        <v>894</v>
      </c>
      <c r="N904" s="931" t="s">
        <v>986</v>
      </c>
      <c r="O904" s="931"/>
      <c r="P904" s="931"/>
      <c r="Q904" s="926" t="str">
        <f t="shared" si="16"/>
        <v>13検査結果(防火シャッター）-上記に記載のない事項-12行目-指摘の具体的内容等</v>
      </c>
      <c r="S904" s="947" t="s">
        <v>1974</v>
      </c>
    </row>
    <row r="905" spans="5:19" x14ac:dyDescent="0.4">
      <c r="E905" s="927">
        <f>'3_入力シート【検査結果表】防火シャッター'!$BY$72</f>
        <v>0</v>
      </c>
      <c r="G905" s="930">
        <v>13</v>
      </c>
      <c r="H905" s="931" t="s">
        <v>1061</v>
      </c>
      <c r="I905" s="930" t="s">
        <v>1071</v>
      </c>
      <c r="J905" s="943" t="s">
        <v>1028</v>
      </c>
      <c r="K905" s="932" t="s">
        <v>894</v>
      </c>
      <c r="L905" s="931" t="s">
        <v>1037</v>
      </c>
      <c r="M905" s="932" t="s">
        <v>894</v>
      </c>
      <c r="N905" s="931" t="s">
        <v>988</v>
      </c>
      <c r="O905" s="931"/>
      <c r="P905" s="931"/>
      <c r="Q905" s="926" t="str">
        <f t="shared" si="16"/>
        <v>13検査結果(防火シャッター）-上記に記載のない事項-12行目-改善策の具体的内容等</v>
      </c>
      <c r="S905" s="947" t="s">
        <v>1975</v>
      </c>
    </row>
    <row r="906" spans="5:19" x14ac:dyDescent="0.4">
      <c r="E906" s="927">
        <f>'3_入力シート【検査結果表】防火シャッター'!$CN$72</f>
        <v>0</v>
      </c>
      <c r="G906" s="930">
        <v>13</v>
      </c>
      <c r="H906" s="931" t="s">
        <v>1061</v>
      </c>
      <c r="I906" s="930" t="s">
        <v>1071</v>
      </c>
      <c r="J906" s="943" t="s">
        <v>1028</v>
      </c>
      <c r="K906" s="932" t="s">
        <v>894</v>
      </c>
      <c r="L906" s="931" t="s">
        <v>1037</v>
      </c>
      <c r="M906" s="932" t="s">
        <v>894</v>
      </c>
      <c r="N906" s="931" t="s">
        <v>978</v>
      </c>
      <c r="O906" s="932" t="s">
        <v>894</v>
      </c>
      <c r="P906" s="931" t="s">
        <v>979</v>
      </c>
      <c r="Q906" s="926" t="str">
        <f t="shared" si="16"/>
        <v>13検査結果(防火シャッター）-上記に記載のない事項-12行目-改善（予定）年月-年（令和）</v>
      </c>
      <c r="S906" s="947" t="s">
        <v>1976</v>
      </c>
    </row>
    <row r="907" spans="5:19" x14ac:dyDescent="0.4">
      <c r="E907" s="927">
        <f>'3_入力シート【検査結果表】防火シャッター'!$CQ$72</f>
        <v>0</v>
      </c>
      <c r="G907" s="930">
        <v>13</v>
      </c>
      <c r="H907" s="931" t="s">
        <v>1061</v>
      </c>
      <c r="I907" s="930" t="s">
        <v>1071</v>
      </c>
      <c r="J907" s="943" t="s">
        <v>1028</v>
      </c>
      <c r="K907" s="932" t="s">
        <v>894</v>
      </c>
      <c r="L907" s="931" t="s">
        <v>1037</v>
      </c>
      <c r="M907" s="932" t="s">
        <v>894</v>
      </c>
      <c r="N907" s="931" t="s">
        <v>978</v>
      </c>
      <c r="O907" s="932" t="s">
        <v>894</v>
      </c>
      <c r="P907" s="931" t="s">
        <v>899</v>
      </c>
      <c r="Q907" s="926" t="str">
        <f t="shared" si="16"/>
        <v>13検査結果(防火シャッター）-上記に記載のない事項-12行目-改善（予定）年月-月</v>
      </c>
      <c r="S907" s="947" t="s">
        <v>1977</v>
      </c>
    </row>
    <row r="908" spans="5:19" x14ac:dyDescent="0.4">
      <c r="E908" s="927">
        <f>'3_入力シート【検査結果表】防火シャッター'!$CT$72</f>
        <v>0</v>
      </c>
      <c r="G908" s="930">
        <v>13</v>
      </c>
      <c r="H908" s="931" t="s">
        <v>1061</v>
      </c>
      <c r="I908" s="930" t="s">
        <v>1071</v>
      </c>
      <c r="J908" s="943" t="s">
        <v>1028</v>
      </c>
      <c r="K908" s="932" t="s">
        <v>894</v>
      </c>
      <c r="L908" s="931" t="s">
        <v>1037</v>
      </c>
      <c r="M908" s="932" t="s">
        <v>894</v>
      </c>
      <c r="N908" s="931" t="s">
        <v>978</v>
      </c>
      <c r="O908" s="932" t="s">
        <v>894</v>
      </c>
      <c r="P908" s="931" t="s">
        <v>987</v>
      </c>
      <c r="Q908" s="926" t="str">
        <f t="shared" si="16"/>
        <v>13検査結果(防火シャッター）-上記に記載のない事項-12行目-改善（予定）年月-状況</v>
      </c>
      <c r="S908" s="947" t="s">
        <v>1978</v>
      </c>
    </row>
    <row r="909" spans="5:19" x14ac:dyDescent="0.4">
      <c r="E909" s="927">
        <f>'3_入力シート【検査結果表】防火シャッター'!$M$73</f>
        <v>0</v>
      </c>
      <c r="G909" s="930">
        <v>13</v>
      </c>
      <c r="H909" s="931" t="s">
        <v>1061</v>
      </c>
      <c r="I909" s="930" t="s">
        <v>1071</v>
      </c>
      <c r="J909" s="943" t="s">
        <v>1028</v>
      </c>
      <c r="K909" s="932" t="s">
        <v>894</v>
      </c>
      <c r="L909" s="931" t="s">
        <v>1038</v>
      </c>
      <c r="M909" s="932" t="s">
        <v>894</v>
      </c>
      <c r="N909" s="931" t="s">
        <v>1027</v>
      </c>
      <c r="O909" s="931"/>
      <c r="P909" s="931"/>
      <c r="Q909" s="926" t="str">
        <f t="shared" si="16"/>
        <v>13検査結果(防火シャッター）-上記に記載のない事項-13行目-番号</v>
      </c>
      <c r="S909" s="947" t="s">
        <v>1979</v>
      </c>
    </row>
    <row r="910" spans="5:19" x14ac:dyDescent="0.4">
      <c r="E910" s="927">
        <f>'3_入力シート【検査結果表】防火シャッター'!$P$73</f>
        <v>0</v>
      </c>
      <c r="G910" s="930">
        <v>13</v>
      </c>
      <c r="H910" s="931" t="s">
        <v>1061</v>
      </c>
      <c r="I910" s="930" t="s">
        <v>1071</v>
      </c>
      <c r="J910" s="943" t="s">
        <v>1028</v>
      </c>
      <c r="K910" s="932" t="s">
        <v>894</v>
      </c>
      <c r="L910" s="931" t="s">
        <v>1038</v>
      </c>
      <c r="M910" s="932" t="s">
        <v>894</v>
      </c>
      <c r="N910" s="931" t="s">
        <v>1025</v>
      </c>
      <c r="O910" s="931"/>
      <c r="P910" s="931"/>
      <c r="Q910" s="926" t="str">
        <f t="shared" si="16"/>
        <v>13検査結果(防火シャッター）-上記に記載のない事項-13行目-検査項目</v>
      </c>
      <c r="S910" s="947" t="s">
        <v>1980</v>
      </c>
    </row>
    <row r="911" spans="5:19" x14ac:dyDescent="0.4">
      <c r="E911" s="927">
        <f>'3_入力シート【検査結果表】防火シャッター'!$AG$73</f>
        <v>0</v>
      </c>
      <c r="G911" s="930">
        <v>13</v>
      </c>
      <c r="H911" s="931" t="s">
        <v>1061</v>
      </c>
      <c r="I911" s="930" t="s">
        <v>1071</v>
      </c>
      <c r="J911" s="943" t="s">
        <v>1028</v>
      </c>
      <c r="K911" s="932" t="s">
        <v>894</v>
      </c>
      <c r="L911" s="931" t="s">
        <v>1038</v>
      </c>
      <c r="M911" s="932" t="s">
        <v>894</v>
      </c>
      <c r="N911" s="931" t="s">
        <v>1026</v>
      </c>
      <c r="O911" s="931"/>
      <c r="P911" s="931"/>
      <c r="Q911" s="926" t="str">
        <f t="shared" si="16"/>
        <v>13検査結果(防火シャッター）-上記に記載のない事項-13行目-検査事項</v>
      </c>
      <c r="S911" s="947" t="s">
        <v>1981</v>
      </c>
    </row>
    <row r="912" spans="5:19" x14ac:dyDescent="0.4">
      <c r="E912" s="927">
        <f>'3_入力シート【検査結果表】防火シャッター'!$BA$73</f>
        <v>0</v>
      </c>
      <c r="G912" s="930">
        <v>13</v>
      </c>
      <c r="H912" s="931" t="s">
        <v>1061</v>
      </c>
      <c r="I912" s="930" t="s">
        <v>1071</v>
      </c>
      <c r="J912" s="943" t="s">
        <v>1028</v>
      </c>
      <c r="K912" s="932" t="s">
        <v>894</v>
      </c>
      <c r="L912" s="931" t="s">
        <v>1038</v>
      </c>
      <c r="M912" s="932" t="s">
        <v>894</v>
      </c>
      <c r="N912" s="931" t="s">
        <v>983</v>
      </c>
      <c r="O912" s="931"/>
      <c r="P912" s="931"/>
      <c r="Q912" s="926" t="str">
        <f t="shared" si="16"/>
        <v>13検査結果(防火シャッター）-上記に記載のない事項-13行目-検査結果</v>
      </c>
      <c r="S912" s="947" t="s">
        <v>1982</v>
      </c>
    </row>
    <row r="913" spans="5:19" x14ac:dyDescent="0.4">
      <c r="E913" s="927">
        <f>'3_入力シート【検査結果表】防火シャッター'!$BM$73</f>
        <v>0</v>
      </c>
      <c r="G913" s="930">
        <v>13</v>
      </c>
      <c r="H913" s="931" t="s">
        <v>1061</v>
      </c>
      <c r="I913" s="930" t="s">
        <v>1071</v>
      </c>
      <c r="J913" s="943" t="s">
        <v>1028</v>
      </c>
      <c r="K913" s="932" t="s">
        <v>894</v>
      </c>
      <c r="L913" s="931" t="s">
        <v>1038</v>
      </c>
      <c r="M913" s="932" t="s">
        <v>894</v>
      </c>
      <c r="N913" s="931" t="s">
        <v>985</v>
      </c>
      <c r="O913" s="931"/>
      <c r="P913" s="931"/>
      <c r="Q913" s="926" t="str">
        <f t="shared" si="16"/>
        <v>13検査結果(防火シャッター）-上記に記載のない事項-13行目-検査者番号</v>
      </c>
      <c r="S913" s="947" t="s">
        <v>1983</v>
      </c>
    </row>
    <row r="914" spans="5:19" x14ac:dyDescent="0.4">
      <c r="E914" s="927">
        <f>'3_入力シート【検査結果表】防火シャッター'!$BO$73</f>
        <v>0</v>
      </c>
      <c r="G914" s="930">
        <v>13</v>
      </c>
      <c r="H914" s="931" t="s">
        <v>1061</v>
      </c>
      <c r="I914" s="930" t="s">
        <v>1071</v>
      </c>
      <c r="J914" s="943" t="s">
        <v>1028</v>
      </c>
      <c r="K914" s="932" t="s">
        <v>894</v>
      </c>
      <c r="L914" s="931" t="s">
        <v>1038</v>
      </c>
      <c r="M914" s="932" t="s">
        <v>894</v>
      </c>
      <c r="N914" s="931" t="s">
        <v>986</v>
      </c>
      <c r="O914" s="931"/>
      <c r="P914" s="931"/>
      <c r="Q914" s="926" t="str">
        <f t="shared" si="16"/>
        <v>13検査結果(防火シャッター）-上記に記載のない事項-13行目-指摘の具体的内容等</v>
      </c>
      <c r="S914" s="947" t="s">
        <v>1984</v>
      </c>
    </row>
    <row r="915" spans="5:19" x14ac:dyDescent="0.4">
      <c r="E915" s="927">
        <f>'3_入力シート【検査結果表】防火シャッター'!$BY$73</f>
        <v>0</v>
      </c>
      <c r="G915" s="930">
        <v>13</v>
      </c>
      <c r="H915" s="931" t="s">
        <v>1061</v>
      </c>
      <c r="I915" s="930" t="s">
        <v>1071</v>
      </c>
      <c r="J915" s="943" t="s">
        <v>1028</v>
      </c>
      <c r="K915" s="932" t="s">
        <v>894</v>
      </c>
      <c r="L915" s="931" t="s">
        <v>1038</v>
      </c>
      <c r="M915" s="932" t="s">
        <v>894</v>
      </c>
      <c r="N915" s="931" t="s">
        <v>988</v>
      </c>
      <c r="O915" s="931"/>
      <c r="P915" s="931"/>
      <c r="Q915" s="926" t="str">
        <f t="shared" si="16"/>
        <v>13検査結果(防火シャッター）-上記に記載のない事項-13行目-改善策の具体的内容等</v>
      </c>
      <c r="S915" s="947" t="s">
        <v>1985</v>
      </c>
    </row>
    <row r="916" spans="5:19" x14ac:dyDescent="0.4">
      <c r="E916" s="927">
        <f>'3_入力シート【検査結果表】防火シャッター'!$CN$73</f>
        <v>0</v>
      </c>
      <c r="G916" s="930">
        <v>13</v>
      </c>
      <c r="H916" s="931" t="s">
        <v>1061</v>
      </c>
      <c r="I916" s="930" t="s">
        <v>1071</v>
      </c>
      <c r="J916" s="943" t="s">
        <v>1028</v>
      </c>
      <c r="K916" s="932" t="s">
        <v>894</v>
      </c>
      <c r="L916" s="931" t="s">
        <v>1038</v>
      </c>
      <c r="M916" s="932" t="s">
        <v>894</v>
      </c>
      <c r="N916" s="931" t="s">
        <v>978</v>
      </c>
      <c r="O916" s="932" t="s">
        <v>894</v>
      </c>
      <c r="P916" s="931" t="s">
        <v>979</v>
      </c>
      <c r="Q916" s="926" t="str">
        <f t="shared" si="16"/>
        <v>13検査結果(防火シャッター）-上記に記載のない事項-13行目-改善（予定）年月-年（令和）</v>
      </c>
      <c r="S916" s="947" t="s">
        <v>1986</v>
      </c>
    </row>
    <row r="917" spans="5:19" x14ac:dyDescent="0.4">
      <c r="E917" s="927">
        <f>'3_入力シート【検査結果表】防火シャッター'!$CQ$73</f>
        <v>0</v>
      </c>
      <c r="G917" s="930">
        <v>13</v>
      </c>
      <c r="H917" s="931" t="s">
        <v>1061</v>
      </c>
      <c r="I917" s="930" t="s">
        <v>1071</v>
      </c>
      <c r="J917" s="943" t="s">
        <v>1028</v>
      </c>
      <c r="K917" s="932" t="s">
        <v>894</v>
      </c>
      <c r="L917" s="931" t="s">
        <v>1038</v>
      </c>
      <c r="M917" s="932" t="s">
        <v>894</v>
      </c>
      <c r="N917" s="931" t="s">
        <v>978</v>
      </c>
      <c r="O917" s="932" t="s">
        <v>894</v>
      </c>
      <c r="P917" s="931" t="s">
        <v>899</v>
      </c>
      <c r="Q917" s="926" t="str">
        <f t="shared" si="16"/>
        <v>13検査結果(防火シャッター）-上記に記載のない事項-13行目-改善（予定）年月-月</v>
      </c>
      <c r="S917" s="947" t="s">
        <v>1987</v>
      </c>
    </row>
    <row r="918" spans="5:19" x14ac:dyDescent="0.4">
      <c r="E918" s="927">
        <f>'3_入力シート【検査結果表】防火シャッター'!$CT$73</f>
        <v>0</v>
      </c>
      <c r="G918" s="930">
        <v>13</v>
      </c>
      <c r="H918" s="931" t="s">
        <v>1061</v>
      </c>
      <c r="I918" s="930" t="s">
        <v>1071</v>
      </c>
      <c r="J918" s="943" t="s">
        <v>1028</v>
      </c>
      <c r="K918" s="932" t="s">
        <v>894</v>
      </c>
      <c r="L918" s="931" t="s">
        <v>1038</v>
      </c>
      <c r="M918" s="932" t="s">
        <v>894</v>
      </c>
      <c r="N918" s="931" t="s">
        <v>978</v>
      </c>
      <c r="O918" s="932" t="s">
        <v>894</v>
      </c>
      <c r="P918" s="931" t="s">
        <v>987</v>
      </c>
      <c r="Q918" s="926" t="str">
        <f t="shared" si="16"/>
        <v>13検査結果(防火シャッター）-上記に記載のない事項-13行目-改善（予定）年月-状況</v>
      </c>
      <c r="S918" s="947" t="s">
        <v>1988</v>
      </c>
    </row>
    <row r="919" spans="5:19" x14ac:dyDescent="0.4">
      <c r="E919" s="927">
        <f>'3_入力シート【検査結果表】防火シャッター'!$M$74</f>
        <v>0</v>
      </c>
      <c r="G919" s="930">
        <v>13</v>
      </c>
      <c r="H919" s="931" t="s">
        <v>1061</v>
      </c>
      <c r="I919" s="930" t="s">
        <v>1071</v>
      </c>
      <c r="J919" s="943" t="s">
        <v>1028</v>
      </c>
      <c r="K919" s="932" t="s">
        <v>894</v>
      </c>
      <c r="L919" s="931" t="s">
        <v>1039</v>
      </c>
      <c r="M919" s="932" t="s">
        <v>894</v>
      </c>
      <c r="N919" s="931" t="s">
        <v>1027</v>
      </c>
      <c r="O919" s="931"/>
      <c r="P919" s="931"/>
      <c r="Q919" s="926" t="str">
        <f t="shared" si="16"/>
        <v>13検査結果(防火シャッター）-上記に記載のない事項-14行目-番号</v>
      </c>
      <c r="S919" s="947" t="s">
        <v>1989</v>
      </c>
    </row>
    <row r="920" spans="5:19" x14ac:dyDescent="0.4">
      <c r="E920" s="927">
        <f>'3_入力シート【検査結果表】防火シャッター'!$P$74</f>
        <v>0</v>
      </c>
      <c r="G920" s="930">
        <v>13</v>
      </c>
      <c r="H920" s="931" t="s">
        <v>1061</v>
      </c>
      <c r="I920" s="930" t="s">
        <v>1071</v>
      </c>
      <c r="J920" s="943" t="s">
        <v>1028</v>
      </c>
      <c r="K920" s="932" t="s">
        <v>894</v>
      </c>
      <c r="L920" s="931" t="s">
        <v>1039</v>
      </c>
      <c r="M920" s="932" t="s">
        <v>894</v>
      </c>
      <c r="N920" s="931" t="s">
        <v>1025</v>
      </c>
      <c r="O920" s="931"/>
      <c r="P920" s="931"/>
      <c r="Q920" s="926" t="str">
        <f t="shared" si="16"/>
        <v>13検査結果(防火シャッター）-上記に記載のない事項-14行目-検査項目</v>
      </c>
      <c r="S920" s="947" t="s">
        <v>1990</v>
      </c>
    </row>
    <row r="921" spans="5:19" x14ac:dyDescent="0.4">
      <c r="E921" s="927">
        <f>'3_入力シート【検査結果表】防火シャッター'!$AG$74</f>
        <v>0</v>
      </c>
      <c r="G921" s="930">
        <v>13</v>
      </c>
      <c r="H921" s="931" t="s">
        <v>1061</v>
      </c>
      <c r="I921" s="930" t="s">
        <v>1071</v>
      </c>
      <c r="J921" s="943" t="s">
        <v>1028</v>
      </c>
      <c r="K921" s="932" t="s">
        <v>894</v>
      </c>
      <c r="L921" s="931" t="s">
        <v>1039</v>
      </c>
      <c r="M921" s="932" t="s">
        <v>894</v>
      </c>
      <c r="N921" s="931" t="s">
        <v>1026</v>
      </c>
      <c r="O921" s="931"/>
      <c r="P921" s="931"/>
      <c r="Q921" s="926" t="str">
        <f t="shared" si="16"/>
        <v>13検査結果(防火シャッター）-上記に記載のない事項-14行目-検査事項</v>
      </c>
      <c r="S921" s="947" t="s">
        <v>1991</v>
      </c>
    </row>
    <row r="922" spans="5:19" x14ac:dyDescent="0.4">
      <c r="E922" s="927">
        <f>'3_入力シート【検査結果表】防火シャッター'!$BA$74</f>
        <v>0</v>
      </c>
      <c r="G922" s="930">
        <v>13</v>
      </c>
      <c r="H922" s="931" t="s">
        <v>1061</v>
      </c>
      <c r="I922" s="930" t="s">
        <v>1071</v>
      </c>
      <c r="J922" s="943" t="s">
        <v>1028</v>
      </c>
      <c r="K922" s="932" t="s">
        <v>894</v>
      </c>
      <c r="L922" s="931" t="s">
        <v>1039</v>
      </c>
      <c r="M922" s="932" t="s">
        <v>894</v>
      </c>
      <c r="N922" s="931" t="s">
        <v>983</v>
      </c>
      <c r="O922" s="931"/>
      <c r="P922" s="931"/>
      <c r="Q922" s="926" t="str">
        <f t="shared" si="16"/>
        <v>13検査結果(防火シャッター）-上記に記載のない事項-14行目-検査結果</v>
      </c>
      <c r="S922" s="947" t="s">
        <v>1992</v>
      </c>
    </row>
    <row r="923" spans="5:19" x14ac:dyDescent="0.4">
      <c r="E923" s="927">
        <f>'3_入力シート【検査結果表】防火シャッター'!$BM$74</f>
        <v>0</v>
      </c>
      <c r="G923" s="930">
        <v>13</v>
      </c>
      <c r="H923" s="931" t="s">
        <v>1061</v>
      </c>
      <c r="I923" s="930" t="s">
        <v>1071</v>
      </c>
      <c r="J923" s="943" t="s">
        <v>1028</v>
      </c>
      <c r="K923" s="932" t="s">
        <v>894</v>
      </c>
      <c r="L923" s="931" t="s">
        <v>1039</v>
      </c>
      <c r="M923" s="932" t="s">
        <v>894</v>
      </c>
      <c r="N923" s="931" t="s">
        <v>985</v>
      </c>
      <c r="O923" s="931"/>
      <c r="P923" s="931"/>
      <c r="Q923" s="926" t="str">
        <f t="shared" ref="Q923:Q986" si="17">CONCATENATE(G923,H923,I923,J923,K923,L923,M923,N923,O923,P923)</f>
        <v>13検査結果(防火シャッター）-上記に記載のない事項-14行目-検査者番号</v>
      </c>
      <c r="S923" s="947" t="s">
        <v>1993</v>
      </c>
    </row>
    <row r="924" spans="5:19" x14ac:dyDescent="0.4">
      <c r="E924" s="927">
        <f>'3_入力シート【検査結果表】防火シャッター'!$BO$74</f>
        <v>0</v>
      </c>
      <c r="G924" s="930">
        <v>13</v>
      </c>
      <c r="H924" s="931" t="s">
        <v>1061</v>
      </c>
      <c r="I924" s="930" t="s">
        <v>1071</v>
      </c>
      <c r="J924" s="943" t="s">
        <v>1028</v>
      </c>
      <c r="K924" s="932" t="s">
        <v>894</v>
      </c>
      <c r="L924" s="931" t="s">
        <v>1039</v>
      </c>
      <c r="M924" s="932" t="s">
        <v>894</v>
      </c>
      <c r="N924" s="931" t="s">
        <v>986</v>
      </c>
      <c r="O924" s="931"/>
      <c r="P924" s="931"/>
      <c r="Q924" s="926" t="str">
        <f t="shared" si="17"/>
        <v>13検査結果(防火シャッター）-上記に記載のない事項-14行目-指摘の具体的内容等</v>
      </c>
      <c r="S924" s="947" t="s">
        <v>1994</v>
      </c>
    </row>
    <row r="925" spans="5:19" x14ac:dyDescent="0.4">
      <c r="E925" s="927">
        <f>'3_入力シート【検査結果表】防火シャッター'!$BY$74</f>
        <v>0</v>
      </c>
      <c r="G925" s="930">
        <v>13</v>
      </c>
      <c r="H925" s="931" t="s">
        <v>1061</v>
      </c>
      <c r="I925" s="930" t="s">
        <v>1071</v>
      </c>
      <c r="J925" s="943" t="s">
        <v>1028</v>
      </c>
      <c r="K925" s="932" t="s">
        <v>894</v>
      </c>
      <c r="L925" s="931" t="s">
        <v>1039</v>
      </c>
      <c r="M925" s="932" t="s">
        <v>894</v>
      </c>
      <c r="N925" s="931" t="s">
        <v>988</v>
      </c>
      <c r="O925" s="931"/>
      <c r="P925" s="931"/>
      <c r="Q925" s="926" t="str">
        <f t="shared" si="17"/>
        <v>13検査結果(防火シャッター）-上記に記載のない事項-14行目-改善策の具体的内容等</v>
      </c>
      <c r="S925" s="947" t="s">
        <v>1995</v>
      </c>
    </row>
    <row r="926" spans="5:19" x14ac:dyDescent="0.4">
      <c r="E926" s="927">
        <f>'3_入力シート【検査結果表】防火シャッター'!$CN$74</f>
        <v>0</v>
      </c>
      <c r="G926" s="930">
        <v>13</v>
      </c>
      <c r="H926" s="931" t="s">
        <v>1061</v>
      </c>
      <c r="I926" s="930" t="s">
        <v>1071</v>
      </c>
      <c r="J926" s="943" t="s">
        <v>1028</v>
      </c>
      <c r="K926" s="932" t="s">
        <v>894</v>
      </c>
      <c r="L926" s="931" t="s">
        <v>1039</v>
      </c>
      <c r="M926" s="932" t="s">
        <v>894</v>
      </c>
      <c r="N926" s="931" t="s">
        <v>978</v>
      </c>
      <c r="O926" s="932" t="s">
        <v>894</v>
      </c>
      <c r="P926" s="931" t="s">
        <v>979</v>
      </c>
      <c r="Q926" s="926" t="str">
        <f t="shared" si="17"/>
        <v>13検査結果(防火シャッター）-上記に記載のない事項-14行目-改善（予定）年月-年（令和）</v>
      </c>
      <c r="S926" s="947" t="s">
        <v>1996</v>
      </c>
    </row>
    <row r="927" spans="5:19" x14ac:dyDescent="0.4">
      <c r="E927" s="927">
        <f>'3_入力シート【検査結果表】防火シャッター'!$CQ$74</f>
        <v>0</v>
      </c>
      <c r="G927" s="930">
        <v>13</v>
      </c>
      <c r="H927" s="931" t="s">
        <v>1061</v>
      </c>
      <c r="I927" s="930" t="s">
        <v>1071</v>
      </c>
      <c r="J927" s="943" t="s">
        <v>1028</v>
      </c>
      <c r="K927" s="932" t="s">
        <v>894</v>
      </c>
      <c r="L927" s="931" t="s">
        <v>1039</v>
      </c>
      <c r="M927" s="932" t="s">
        <v>894</v>
      </c>
      <c r="N927" s="931" t="s">
        <v>978</v>
      </c>
      <c r="O927" s="932" t="s">
        <v>894</v>
      </c>
      <c r="P927" s="931" t="s">
        <v>899</v>
      </c>
      <c r="Q927" s="926" t="str">
        <f t="shared" si="17"/>
        <v>13検査結果(防火シャッター）-上記に記載のない事項-14行目-改善（予定）年月-月</v>
      </c>
      <c r="S927" s="947" t="s">
        <v>1997</v>
      </c>
    </row>
    <row r="928" spans="5:19" x14ac:dyDescent="0.4">
      <c r="E928" s="927">
        <f>'3_入力シート【検査結果表】防火シャッター'!$CT$74</f>
        <v>0</v>
      </c>
      <c r="G928" s="930">
        <v>13</v>
      </c>
      <c r="H928" s="931" t="s">
        <v>1061</v>
      </c>
      <c r="I928" s="930" t="s">
        <v>1071</v>
      </c>
      <c r="J928" s="943" t="s">
        <v>1028</v>
      </c>
      <c r="K928" s="932" t="s">
        <v>894</v>
      </c>
      <c r="L928" s="931" t="s">
        <v>1039</v>
      </c>
      <c r="M928" s="932" t="s">
        <v>894</v>
      </c>
      <c r="N928" s="931" t="s">
        <v>978</v>
      </c>
      <c r="O928" s="932" t="s">
        <v>894</v>
      </c>
      <c r="P928" s="931" t="s">
        <v>987</v>
      </c>
      <c r="Q928" s="926" t="str">
        <f t="shared" si="17"/>
        <v>13検査結果(防火シャッター）-上記に記載のない事項-14行目-改善（予定）年月-状況</v>
      </c>
      <c r="S928" s="947" t="s">
        <v>1998</v>
      </c>
    </row>
    <row r="929" spans="5:19" x14ac:dyDescent="0.4">
      <c r="E929" s="927">
        <f>'3_入力シート【検査結果表】防火シャッター'!$M$75</f>
        <v>0</v>
      </c>
      <c r="G929" s="930">
        <v>13</v>
      </c>
      <c r="H929" s="931" t="s">
        <v>1061</v>
      </c>
      <c r="I929" s="930" t="s">
        <v>1071</v>
      </c>
      <c r="J929" s="943" t="s">
        <v>1028</v>
      </c>
      <c r="K929" s="932" t="s">
        <v>894</v>
      </c>
      <c r="L929" s="931" t="s">
        <v>1040</v>
      </c>
      <c r="M929" s="932" t="s">
        <v>894</v>
      </c>
      <c r="N929" s="931" t="s">
        <v>1027</v>
      </c>
      <c r="O929" s="931"/>
      <c r="P929" s="931"/>
      <c r="Q929" s="926" t="str">
        <f t="shared" si="17"/>
        <v>13検査結果(防火シャッター）-上記に記載のない事項-15行目-番号</v>
      </c>
      <c r="S929" s="947" t="s">
        <v>1999</v>
      </c>
    </row>
    <row r="930" spans="5:19" x14ac:dyDescent="0.4">
      <c r="E930" s="927">
        <f>'3_入力シート【検査結果表】防火シャッター'!$P$75</f>
        <v>0</v>
      </c>
      <c r="G930" s="930">
        <v>13</v>
      </c>
      <c r="H930" s="931" t="s">
        <v>1061</v>
      </c>
      <c r="I930" s="930" t="s">
        <v>1071</v>
      </c>
      <c r="J930" s="943" t="s">
        <v>1028</v>
      </c>
      <c r="K930" s="932" t="s">
        <v>894</v>
      </c>
      <c r="L930" s="931" t="s">
        <v>1040</v>
      </c>
      <c r="M930" s="932" t="s">
        <v>894</v>
      </c>
      <c r="N930" s="931" t="s">
        <v>1025</v>
      </c>
      <c r="O930" s="931"/>
      <c r="P930" s="931"/>
      <c r="Q930" s="926" t="str">
        <f t="shared" si="17"/>
        <v>13検査結果(防火シャッター）-上記に記載のない事項-15行目-検査項目</v>
      </c>
      <c r="S930" s="947" t="s">
        <v>2000</v>
      </c>
    </row>
    <row r="931" spans="5:19" x14ac:dyDescent="0.4">
      <c r="E931" s="927">
        <f>'3_入力シート【検査結果表】防火シャッター'!$AG$75</f>
        <v>0</v>
      </c>
      <c r="G931" s="930">
        <v>13</v>
      </c>
      <c r="H931" s="931" t="s">
        <v>1061</v>
      </c>
      <c r="I931" s="930" t="s">
        <v>1071</v>
      </c>
      <c r="J931" s="943" t="s">
        <v>1028</v>
      </c>
      <c r="K931" s="932" t="s">
        <v>894</v>
      </c>
      <c r="L931" s="931" t="s">
        <v>1040</v>
      </c>
      <c r="M931" s="932" t="s">
        <v>894</v>
      </c>
      <c r="N931" s="931" t="s">
        <v>1026</v>
      </c>
      <c r="O931" s="931"/>
      <c r="P931" s="931"/>
      <c r="Q931" s="926" t="str">
        <f t="shared" si="17"/>
        <v>13検査結果(防火シャッター）-上記に記載のない事項-15行目-検査事項</v>
      </c>
      <c r="S931" s="947" t="s">
        <v>2001</v>
      </c>
    </row>
    <row r="932" spans="5:19" x14ac:dyDescent="0.4">
      <c r="E932" s="927">
        <f>'3_入力シート【検査結果表】防火シャッター'!$BA$75</f>
        <v>0</v>
      </c>
      <c r="G932" s="930">
        <v>13</v>
      </c>
      <c r="H932" s="931" t="s">
        <v>1061</v>
      </c>
      <c r="I932" s="930" t="s">
        <v>1071</v>
      </c>
      <c r="J932" s="943" t="s">
        <v>1028</v>
      </c>
      <c r="K932" s="932" t="s">
        <v>894</v>
      </c>
      <c r="L932" s="931" t="s">
        <v>1040</v>
      </c>
      <c r="M932" s="932" t="s">
        <v>894</v>
      </c>
      <c r="N932" s="931" t="s">
        <v>983</v>
      </c>
      <c r="O932" s="931"/>
      <c r="P932" s="931"/>
      <c r="Q932" s="926" t="str">
        <f t="shared" si="17"/>
        <v>13検査結果(防火シャッター）-上記に記載のない事項-15行目-検査結果</v>
      </c>
      <c r="S932" s="947" t="s">
        <v>2002</v>
      </c>
    </row>
    <row r="933" spans="5:19" x14ac:dyDescent="0.4">
      <c r="E933" s="927">
        <f>'3_入力シート【検査結果表】防火シャッター'!$BM$75</f>
        <v>0</v>
      </c>
      <c r="G933" s="930">
        <v>13</v>
      </c>
      <c r="H933" s="931" t="s">
        <v>1061</v>
      </c>
      <c r="I933" s="930" t="s">
        <v>1071</v>
      </c>
      <c r="J933" s="943" t="s">
        <v>1028</v>
      </c>
      <c r="K933" s="932" t="s">
        <v>894</v>
      </c>
      <c r="L933" s="931" t="s">
        <v>1040</v>
      </c>
      <c r="M933" s="932" t="s">
        <v>894</v>
      </c>
      <c r="N933" s="931" t="s">
        <v>985</v>
      </c>
      <c r="O933" s="931"/>
      <c r="P933" s="931"/>
      <c r="Q933" s="926" t="str">
        <f t="shared" si="17"/>
        <v>13検査結果(防火シャッター）-上記に記載のない事項-15行目-検査者番号</v>
      </c>
      <c r="S933" s="947" t="s">
        <v>2003</v>
      </c>
    </row>
    <row r="934" spans="5:19" x14ac:dyDescent="0.4">
      <c r="E934" s="927">
        <f>'3_入力シート【検査結果表】防火シャッター'!$BO$75</f>
        <v>0</v>
      </c>
      <c r="G934" s="930">
        <v>13</v>
      </c>
      <c r="H934" s="931" t="s">
        <v>1061</v>
      </c>
      <c r="I934" s="930" t="s">
        <v>1071</v>
      </c>
      <c r="J934" s="943" t="s">
        <v>1028</v>
      </c>
      <c r="K934" s="932" t="s">
        <v>894</v>
      </c>
      <c r="L934" s="931" t="s">
        <v>1040</v>
      </c>
      <c r="M934" s="932" t="s">
        <v>894</v>
      </c>
      <c r="N934" s="931" t="s">
        <v>986</v>
      </c>
      <c r="O934" s="931"/>
      <c r="P934" s="931"/>
      <c r="Q934" s="926" t="str">
        <f t="shared" si="17"/>
        <v>13検査結果(防火シャッター）-上記に記載のない事項-15行目-指摘の具体的内容等</v>
      </c>
      <c r="S934" s="947" t="s">
        <v>2004</v>
      </c>
    </row>
    <row r="935" spans="5:19" x14ac:dyDescent="0.4">
      <c r="E935" s="927">
        <f>'3_入力シート【検査結果表】防火シャッター'!$BY$75</f>
        <v>0</v>
      </c>
      <c r="G935" s="930">
        <v>13</v>
      </c>
      <c r="H935" s="931" t="s">
        <v>1061</v>
      </c>
      <c r="I935" s="930" t="s">
        <v>1071</v>
      </c>
      <c r="J935" s="943" t="s">
        <v>1028</v>
      </c>
      <c r="K935" s="932" t="s">
        <v>894</v>
      </c>
      <c r="L935" s="931" t="s">
        <v>1040</v>
      </c>
      <c r="M935" s="932" t="s">
        <v>894</v>
      </c>
      <c r="N935" s="931" t="s">
        <v>988</v>
      </c>
      <c r="O935" s="931"/>
      <c r="P935" s="931"/>
      <c r="Q935" s="926" t="str">
        <f t="shared" si="17"/>
        <v>13検査結果(防火シャッター）-上記に記載のない事項-15行目-改善策の具体的内容等</v>
      </c>
      <c r="S935" s="947" t="s">
        <v>2005</v>
      </c>
    </row>
    <row r="936" spans="5:19" x14ac:dyDescent="0.4">
      <c r="E936" s="927">
        <f>'3_入力シート【検査結果表】防火シャッター'!$CN$75</f>
        <v>0</v>
      </c>
      <c r="G936" s="930">
        <v>13</v>
      </c>
      <c r="H936" s="931" t="s">
        <v>1061</v>
      </c>
      <c r="I936" s="930" t="s">
        <v>1071</v>
      </c>
      <c r="J936" s="943" t="s">
        <v>1028</v>
      </c>
      <c r="K936" s="932" t="s">
        <v>894</v>
      </c>
      <c r="L936" s="931" t="s">
        <v>1040</v>
      </c>
      <c r="M936" s="932" t="s">
        <v>894</v>
      </c>
      <c r="N936" s="931" t="s">
        <v>978</v>
      </c>
      <c r="O936" s="932" t="s">
        <v>894</v>
      </c>
      <c r="P936" s="931" t="s">
        <v>979</v>
      </c>
      <c r="Q936" s="926" t="str">
        <f t="shared" si="17"/>
        <v>13検査結果(防火シャッター）-上記に記載のない事項-15行目-改善（予定）年月-年（令和）</v>
      </c>
      <c r="S936" s="947" t="s">
        <v>2006</v>
      </c>
    </row>
    <row r="937" spans="5:19" x14ac:dyDescent="0.4">
      <c r="E937" s="927">
        <f>'3_入力シート【検査結果表】防火シャッター'!$CQ$75</f>
        <v>0</v>
      </c>
      <c r="G937" s="930">
        <v>13</v>
      </c>
      <c r="H937" s="931" t="s">
        <v>1061</v>
      </c>
      <c r="I937" s="930" t="s">
        <v>1071</v>
      </c>
      <c r="J937" s="943" t="s">
        <v>1028</v>
      </c>
      <c r="K937" s="932" t="s">
        <v>894</v>
      </c>
      <c r="L937" s="931" t="s">
        <v>1040</v>
      </c>
      <c r="M937" s="932" t="s">
        <v>894</v>
      </c>
      <c r="N937" s="931" t="s">
        <v>978</v>
      </c>
      <c r="O937" s="932" t="s">
        <v>894</v>
      </c>
      <c r="P937" s="931" t="s">
        <v>899</v>
      </c>
      <c r="Q937" s="926" t="str">
        <f t="shared" si="17"/>
        <v>13検査結果(防火シャッター）-上記に記載のない事項-15行目-改善（予定）年月-月</v>
      </c>
      <c r="S937" s="947" t="s">
        <v>2007</v>
      </c>
    </row>
    <row r="938" spans="5:19" x14ac:dyDescent="0.4">
      <c r="E938" s="927">
        <f>'3_入力シート【検査結果表】防火シャッター'!$CT$75</f>
        <v>0</v>
      </c>
      <c r="G938" s="930">
        <v>13</v>
      </c>
      <c r="H938" s="931" t="s">
        <v>1061</v>
      </c>
      <c r="I938" s="930" t="s">
        <v>1071</v>
      </c>
      <c r="J938" s="943" t="s">
        <v>1028</v>
      </c>
      <c r="K938" s="932" t="s">
        <v>894</v>
      </c>
      <c r="L938" s="931" t="s">
        <v>1040</v>
      </c>
      <c r="M938" s="932" t="s">
        <v>894</v>
      </c>
      <c r="N938" s="931" t="s">
        <v>978</v>
      </c>
      <c r="O938" s="932" t="s">
        <v>894</v>
      </c>
      <c r="P938" s="931" t="s">
        <v>987</v>
      </c>
      <c r="Q938" s="926" t="str">
        <f t="shared" si="17"/>
        <v>13検査結果(防火シャッター）-上記に記載のない事項-15行目-改善（予定）年月-状況</v>
      </c>
      <c r="S938" s="947" t="s">
        <v>2008</v>
      </c>
    </row>
    <row r="939" spans="5:19" x14ac:dyDescent="0.4">
      <c r="E939" s="927">
        <f>'4_入力シート【検査結果表】 耐火クロススクリーン'!$BA$17</f>
        <v>0</v>
      </c>
      <c r="G939" s="930">
        <v>14</v>
      </c>
      <c r="H939" s="931" t="s">
        <v>1062</v>
      </c>
      <c r="I939" s="930" t="s">
        <v>1071</v>
      </c>
      <c r="J939" s="943" t="s">
        <v>984</v>
      </c>
      <c r="K939" s="932" t="s">
        <v>894</v>
      </c>
      <c r="L939" s="931" t="s">
        <v>983</v>
      </c>
      <c r="M939" s="931"/>
      <c r="N939" s="931"/>
      <c r="O939" s="931"/>
      <c r="P939" s="931"/>
      <c r="Q939" s="926" t="str">
        <f t="shared" si="17"/>
        <v>14検査結果(耐火クロススクリーン）-1（1）-検査結果</v>
      </c>
      <c r="S939" s="947" t="s">
        <v>2009</v>
      </c>
    </row>
    <row r="940" spans="5:19" x14ac:dyDescent="0.4">
      <c r="E940" s="927">
        <f>'4_入力シート【検査結果表】 耐火クロススクリーン'!$BM$17</f>
        <v>0</v>
      </c>
      <c r="G940" s="930">
        <v>14</v>
      </c>
      <c r="H940" s="931" t="s">
        <v>1062</v>
      </c>
      <c r="I940" s="930" t="s">
        <v>1071</v>
      </c>
      <c r="J940" s="943" t="s">
        <v>984</v>
      </c>
      <c r="K940" s="932" t="s">
        <v>894</v>
      </c>
      <c r="L940" s="931" t="s">
        <v>985</v>
      </c>
      <c r="M940" s="931"/>
      <c r="N940" s="931"/>
      <c r="O940" s="931"/>
      <c r="P940" s="931"/>
      <c r="Q940" s="926" t="str">
        <f t="shared" si="17"/>
        <v>14検査結果(耐火クロススクリーン）-1（1）-検査者番号</v>
      </c>
      <c r="S940" s="947" t="s">
        <v>2010</v>
      </c>
    </row>
    <row r="941" spans="5:19" x14ac:dyDescent="0.4">
      <c r="E941" s="927">
        <f>'4_入力シート【検査結果表】 耐火クロススクリーン'!$BO$17</f>
        <v>0</v>
      </c>
      <c r="G941" s="930">
        <v>14</v>
      </c>
      <c r="H941" s="931" t="s">
        <v>1062</v>
      </c>
      <c r="I941" s="930" t="s">
        <v>1071</v>
      </c>
      <c r="J941" s="943" t="s">
        <v>984</v>
      </c>
      <c r="K941" s="932" t="s">
        <v>894</v>
      </c>
      <c r="L941" s="931" t="s">
        <v>986</v>
      </c>
      <c r="M941" s="931"/>
      <c r="N941" s="931"/>
      <c r="O941" s="931"/>
      <c r="P941" s="931"/>
      <c r="Q941" s="926" t="str">
        <f t="shared" si="17"/>
        <v>14検査結果(耐火クロススクリーン）-1（1）-指摘の具体的内容等</v>
      </c>
      <c r="S941" s="947" t="s">
        <v>2011</v>
      </c>
    </row>
    <row r="942" spans="5:19" x14ac:dyDescent="0.4">
      <c r="E942" s="927">
        <f>'4_入力シート【検査結果表】 耐火クロススクリーン'!$BY$17</f>
        <v>0</v>
      </c>
      <c r="G942" s="930">
        <v>14</v>
      </c>
      <c r="H942" s="931" t="s">
        <v>1062</v>
      </c>
      <c r="I942" s="930" t="s">
        <v>1071</v>
      </c>
      <c r="J942" s="943" t="s">
        <v>984</v>
      </c>
      <c r="K942" s="932" t="s">
        <v>894</v>
      </c>
      <c r="L942" s="931" t="s">
        <v>988</v>
      </c>
      <c r="M942" s="931"/>
      <c r="N942" s="931"/>
      <c r="O942" s="931"/>
      <c r="P942" s="931"/>
      <c r="Q942" s="926" t="str">
        <f t="shared" si="17"/>
        <v>14検査結果(耐火クロススクリーン）-1（1）-改善策の具体的内容等</v>
      </c>
      <c r="S942" s="947" t="s">
        <v>2012</v>
      </c>
    </row>
    <row r="943" spans="5:19" x14ac:dyDescent="0.4">
      <c r="E943" s="927">
        <f>'4_入力シート【検査結果表】 耐火クロススクリーン'!$CN$17</f>
        <v>0</v>
      </c>
      <c r="G943" s="930">
        <v>14</v>
      </c>
      <c r="H943" s="931" t="s">
        <v>1062</v>
      </c>
      <c r="I943" s="930" t="s">
        <v>1071</v>
      </c>
      <c r="J943" s="943" t="s">
        <v>984</v>
      </c>
      <c r="K943" s="932" t="s">
        <v>894</v>
      </c>
      <c r="L943" s="931" t="s">
        <v>978</v>
      </c>
      <c r="M943" s="932" t="s">
        <v>894</v>
      </c>
      <c r="N943" s="931" t="s">
        <v>979</v>
      </c>
      <c r="O943" s="931"/>
      <c r="P943" s="931"/>
      <c r="Q943" s="926" t="str">
        <f t="shared" si="17"/>
        <v>14検査結果(耐火クロススクリーン）-1（1）-改善（予定）年月-年（令和）</v>
      </c>
      <c r="S943" s="947" t="s">
        <v>2013</v>
      </c>
    </row>
    <row r="944" spans="5:19" x14ac:dyDescent="0.4">
      <c r="E944" s="927">
        <f>'4_入力シート【検査結果表】 耐火クロススクリーン'!$CQ$17</f>
        <v>0</v>
      </c>
      <c r="G944" s="930">
        <v>14</v>
      </c>
      <c r="H944" s="931" t="s">
        <v>1062</v>
      </c>
      <c r="I944" s="930" t="s">
        <v>1071</v>
      </c>
      <c r="J944" s="943" t="s">
        <v>984</v>
      </c>
      <c r="K944" s="932" t="s">
        <v>894</v>
      </c>
      <c r="L944" s="931" t="s">
        <v>978</v>
      </c>
      <c r="M944" s="932" t="s">
        <v>894</v>
      </c>
      <c r="N944" s="931" t="s">
        <v>899</v>
      </c>
      <c r="O944" s="931"/>
      <c r="P944" s="931"/>
      <c r="Q944" s="926" t="str">
        <f t="shared" si="17"/>
        <v>14検査結果(耐火クロススクリーン）-1（1）-改善（予定）年月-月</v>
      </c>
      <c r="S944" s="947" t="s">
        <v>2014</v>
      </c>
    </row>
    <row r="945" spans="5:19" x14ac:dyDescent="0.4">
      <c r="E945" s="927">
        <f>'4_入力シート【検査結果表】 耐火クロススクリーン'!$CT$17</f>
        <v>0</v>
      </c>
      <c r="G945" s="930">
        <v>14</v>
      </c>
      <c r="H945" s="931" t="s">
        <v>1062</v>
      </c>
      <c r="I945" s="930" t="s">
        <v>1071</v>
      </c>
      <c r="J945" s="943" t="s">
        <v>984</v>
      </c>
      <c r="K945" s="932" t="s">
        <v>894</v>
      </c>
      <c r="L945" s="931" t="s">
        <v>978</v>
      </c>
      <c r="M945" s="932" t="s">
        <v>894</v>
      </c>
      <c r="N945" s="931" t="s">
        <v>987</v>
      </c>
      <c r="O945" s="931"/>
      <c r="P945" s="931"/>
      <c r="Q945" s="926" t="str">
        <f t="shared" si="17"/>
        <v>14検査結果(耐火クロススクリーン）-1（1）-改善（予定）年月-状況</v>
      </c>
      <c r="S945" s="947" t="s">
        <v>2015</v>
      </c>
    </row>
    <row r="946" spans="5:19" x14ac:dyDescent="0.4">
      <c r="E946" s="927">
        <f>'4_入力シート【検査結果表】 耐火クロススクリーン'!$BA$18</f>
        <v>0</v>
      </c>
      <c r="G946" s="930">
        <v>14</v>
      </c>
      <c r="H946" s="931" t="s">
        <v>1062</v>
      </c>
      <c r="I946" s="930" t="s">
        <v>1071</v>
      </c>
      <c r="J946" s="943" t="s">
        <v>693</v>
      </c>
      <c r="K946" s="932" t="s">
        <v>894</v>
      </c>
      <c r="L946" s="931" t="s">
        <v>983</v>
      </c>
      <c r="M946" s="931"/>
      <c r="N946" s="931"/>
      <c r="O946" s="931"/>
      <c r="P946" s="931"/>
      <c r="Q946" s="926" t="str">
        <f t="shared" si="17"/>
        <v>14検査結果(耐火クロススクリーン）-1（2）-検査結果</v>
      </c>
      <c r="S946" s="947" t="s">
        <v>2016</v>
      </c>
    </row>
    <row r="947" spans="5:19" x14ac:dyDescent="0.4">
      <c r="E947" s="927">
        <f>'4_入力シート【検査結果表】 耐火クロススクリーン'!$BM$18</f>
        <v>0</v>
      </c>
      <c r="G947" s="930">
        <v>14</v>
      </c>
      <c r="H947" s="931" t="s">
        <v>1062</v>
      </c>
      <c r="I947" s="930" t="s">
        <v>1071</v>
      </c>
      <c r="J947" s="943" t="s">
        <v>693</v>
      </c>
      <c r="K947" s="932" t="s">
        <v>894</v>
      </c>
      <c r="L947" s="931" t="s">
        <v>985</v>
      </c>
      <c r="M947" s="931"/>
      <c r="N947" s="931"/>
      <c r="O947" s="931"/>
      <c r="P947" s="931"/>
      <c r="Q947" s="926" t="str">
        <f t="shared" si="17"/>
        <v>14検査結果(耐火クロススクリーン）-1（2）-検査者番号</v>
      </c>
      <c r="S947" s="947" t="s">
        <v>2017</v>
      </c>
    </row>
    <row r="948" spans="5:19" x14ac:dyDescent="0.4">
      <c r="E948" s="927">
        <f>'4_入力シート【検査結果表】 耐火クロススクリーン'!$BO$18</f>
        <v>0</v>
      </c>
      <c r="G948" s="930">
        <v>14</v>
      </c>
      <c r="H948" s="931" t="s">
        <v>1062</v>
      </c>
      <c r="I948" s="930" t="s">
        <v>1071</v>
      </c>
      <c r="J948" s="943" t="s">
        <v>693</v>
      </c>
      <c r="K948" s="932" t="s">
        <v>894</v>
      </c>
      <c r="L948" s="931" t="s">
        <v>986</v>
      </c>
      <c r="M948" s="931"/>
      <c r="N948" s="931"/>
      <c r="O948" s="931"/>
      <c r="P948" s="931"/>
      <c r="Q948" s="926" t="str">
        <f t="shared" si="17"/>
        <v>14検査結果(耐火クロススクリーン）-1（2）-指摘の具体的内容等</v>
      </c>
      <c r="S948" s="947" t="s">
        <v>2018</v>
      </c>
    </row>
    <row r="949" spans="5:19" x14ac:dyDescent="0.4">
      <c r="E949" s="927">
        <f>'4_入力シート【検査結果表】 耐火クロススクリーン'!$BY$18</f>
        <v>0</v>
      </c>
      <c r="G949" s="930">
        <v>14</v>
      </c>
      <c r="H949" s="931" t="s">
        <v>1062</v>
      </c>
      <c r="I949" s="930" t="s">
        <v>1071</v>
      </c>
      <c r="J949" s="943" t="s">
        <v>693</v>
      </c>
      <c r="K949" s="932" t="s">
        <v>894</v>
      </c>
      <c r="L949" s="931" t="s">
        <v>988</v>
      </c>
      <c r="M949" s="931"/>
      <c r="N949" s="931"/>
      <c r="O949" s="931"/>
      <c r="P949" s="931"/>
      <c r="Q949" s="926" t="str">
        <f t="shared" si="17"/>
        <v>14検査結果(耐火クロススクリーン）-1（2）-改善策の具体的内容等</v>
      </c>
      <c r="S949" s="947" t="s">
        <v>2019</v>
      </c>
    </row>
    <row r="950" spans="5:19" x14ac:dyDescent="0.4">
      <c r="E950" s="927">
        <f>'4_入力シート【検査結果表】 耐火クロススクリーン'!$CN$18</f>
        <v>0</v>
      </c>
      <c r="G950" s="930">
        <v>14</v>
      </c>
      <c r="H950" s="931" t="s">
        <v>1062</v>
      </c>
      <c r="I950" s="930" t="s">
        <v>1071</v>
      </c>
      <c r="J950" s="943" t="s">
        <v>693</v>
      </c>
      <c r="K950" s="932" t="s">
        <v>894</v>
      </c>
      <c r="L950" s="931" t="s">
        <v>978</v>
      </c>
      <c r="M950" s="932" t="s">
        <v>894</v>
      </c>
      <c r="N950" s="931" t="s">
        <v>979</v>
      </c>
      <c r="O950" s="931"/>
      <c r="P950" s="931"/>
      <c r="Q950" s="926" t="str">
        <f t="shared" si="17"/>
        <v>14検査結果(耐火クロススクリーン）-1（2）-改善（予定）年月-年（令和）</v>
      </c>
      <c r="S950" s="947" t="s">
        <v>2020</v>
      </c>
    </row>
    <row r="951" spans="5:19" x14ac:dyDescent="0.4">
      <c r="E951" s="927">
        <f>'4_入力シート【検査結果表】 耐火クロススクリーン'!$CQ$18</f>
        <v>0</v>
      </c>
      <c r="G951" s="930">
        <v>14</v>
      </c>
      <c r="H951" s="931" t="s">
        <v>1062</v>
      </c>
      <c r="I951" s="930" t="s">
        <v>1071</v>
      </c>
      <c r="J951" s="943" t="s">
        <v>693</v>
      </c>
      <c r="K951" s="932" t="s">
        <v>894</v>
      </c>
      <c r="L951" s="931" t="s">
        <v>978</v>
      </c>
      <c r="M951" s="932" t="s">
        <v>894</v>
      </c>
      <c r="N951" s="931" t="s">
        <v>899</v>
      </c>
      <c r="O951" s="931"/>
      <c r="P951" s="931"/>
      <c r="Q951" s="926" t="str">
        <f t="shared" si="17"/>
        <v>14検査結果(耐火クロススクリーン）-1（2）-改善（予定）年月-月</v>
      </c>
      <c r="S951" s="947" t="s">
        <v>2021</v>
      </c>
    </row>
    <row r="952" spans="5:19" x14ac:dyDescent="0.4">
      <c r="E952" s="927">
        <f>'4_入力シート【検査結果表】 耐火クロススクリーン'!$CT$18</f>
        <v>0</v>
      </c>
      <c r="G952" s="930">
        <v>14</v>
      </c>
      <c r="H952" s="931" t="s">
        <v>1062</v>
      </c>
      <c r="I952" s="930" t="s">
        <v>1071</v>
      </c>
      <c r="J952" s="943" t="s">
        <v>693</v>
      </c>
      <c r="K952" s="932" t="s">
        <v>894</v>
      </c>
      <c r="L952" s="931" t="s">
        <v>978</v>
      </c>
      <c r="M952" s="932" t="s">
        <v>894</v>
      </c>
      <c r="N952" s="931" t="s">
        <v>987</v>
      </c>
      <c r="O952" s="931"/>
      <c r="P952" s="931"/>
      <c r="Q952" s="926" t="str">
        <f t="shared" si="17"/>
        <v>14検査結果(耐火クロススクリーン）-1（2）-改善（予定）年月-状況</v>
      </c>
      <c r="S952" s="947" t="s">
        <v>2022</v>
      </c>
    </row>
    <row r="953" spans="5:19" x14ac:dyDescent="0.4">
      <c r="E953" s="927">
        <f>'4_入力シート【検査結果表】 耐火クロススクリーン'!$BA$19</f>
        <v>0</v>
      </c>
      <c r="G953" s="930">
        <v>14</v>
      </c>
      <c r="H953" s="931" t="s">
        <v>1062</v>
      </c>
      <c r="I953" s="930" t="s">
        <v>1071</v>
      </c>
      <c r="J953" s="943" t="s">
        <v>694</v>
      </c>
      <c r="K953" s="932" t="s">
        <v>894</v>
      </c>
      <c r="L953" s="931" t="s">
        <v>983</v>
      </c>
      <c r="M953" s="931"/>
      <c r="N953" s="931"/>
      <c r="O953" s="931"/>
      <c r="P953" s="931"/>
      <c r="Q953" s="926" t="str">
        <f t="shared" si="17"/>
        <v>14検査結果(耐火クロススクリーン）-1（3）-検査結果</v>
      </c>
      <c r="S953" s="947" t="s">
        <v>2023</v>
      </c>
    </row>
    <row r="954" spans="5:19" x14ac:dyDescent="0.4">
      <c r="E954" s="927">
        <f>'4_入力シート【検査結果表】 耐火クロススクリーン'!$BM$19</f>
        <v>0</v>
      </c>
      <c r="G954" s="930">
        <v>14</v>
      </c>
      <c r="H954" s="931" t="s">
        <v>1062</v>
      </c>
      <c r="I954" s="930" t="s">
        <v>1071</v>
      </c>
      <c r="J954" s="943" t="s">
        <v>694</v>
      </c>
      <c r="K954" s="932" t="s">
        <v>894</v>
      </c>
      <c r="L954" s="931" t="s">
        <v>985</v>
      </c>
      <c r="M954" s="931"/>
      <c r="N954" s="931"/>
      <c r="O954" s="931"/>
      <c r="P954" s="931"/>
      <c r="Q954" s="926" t="str">
        <f t="shared" si="17"/>
        <v>14検査結果(耐火クロススクリーン）-1（3）-検査者番号</v>
      </c>
      <c r="S954" s="947" t="s">
        <v>2024</v>
      </c>
    </row>
    <row r="955" spans="5:19" x14ac:dyDescent="0.4">
      <c r="E955" s="927">
        <f>'4_入力シート【検査結果表】 耐火クロススクリーン'!$BO$19</f>
        <v>0</v>
      </c>
      <c r="G955" s="930">
        <v>14</v>
      </c>
      <c r="H955" s="931" t="s">
        <v>1062</v>
      </c>
      <c r="I955" s="930" t="s">
        <v>1071</v>
      </c>
      <c r="J955" s="943" t="s">
        <v>694</v>
      </c>
      <c r="K955" s="932" t="s">
        <v>894</v>
      </c>
      <c r="L955" s="931" t="s">
        <v>986</v>
      </c>
      <c r="M955" s="931"/>
      <c r="N955" s="931"/>
      <c r="O955" s="931"/>
      <c r="P955" s="931"/>
      <c r="Q955" s="926" t="str">
        <f t="shared" si="17"/>
        <v>14検査結果(耐火クロススクリーン）-1（3）-指摘の具体的内容等</v>
      </c>
      <c r="S955" s="947" t="s">
        <v>2025</v>
      </c>
    </row>
    <row r="956" spans="5:19" x14ac:dyDescent="0.4">
      <c r="E956" s="927">
        <f>'4_入力シート【検査結果表】 耐火クロススクリーン'!$BY$19</f>
        <v>0</v>
      </c>
      <c r="G956" s="930">
        <v>14</v>
      </c>
      <c r="H956" s="931" t="s">
        <v>1062</v>
      </c>
      <c r="I956" s="930" t="s">
        <v>1071</v>
      </c>
      <c r="J956" s="943" t="s">
        <v>694</v>
      </c>
      <c r="K956" s="932" t="s">
        <v>894</v>
      </c>
      <c r="L956" s="931" t="s">
        <v>988</v>
      </c>
      <c r="M956" s="931"/>
      <c r="N956" s="931"/>
      <c r="O956" s="931"/>
      <c r="P956" s="931"/>
      <c r="Q956" s="926" t="str">
        <f t="shared" si="17"/>
        <v>14検査結果(耐火クロススクリーン）-1（3）-改善策の具体的内容等</v>
      </c>
      <c r="S956" s="947" t="s">
        <v>2026</v>
      </c>
    </row>
    <row r="957" spans="5:19" x14ac:dyDescent="0.4">
      <c r="E957" s="927">
        <f>'4_入力シート【検査結果表】 耐火クロススクリーン'!$CN$19</f>
        <v>0</v>
      </c>
      <c r="G957" s="930">
        <v>14</v>
      </c>
      <c r="H957" s="931" t="s">
        <v>1062</v>
      </c>
      <c r="I957" s="930" t="s">
        <v>1071</v>
      </c>
      <c r="J957" s="943" t="s">
        <v>694</v>
      </c>
      <c r="K957" s="932" t="s">
        <v>894</v>
      </c>
      <c r="L957" s="931" t="s">
        <v>978</v>
      </c>
      <c r="M957" s="932" t="s">
        <v>894</v>
      </c>
      <c r="N957" s="931" t="s">
        <v>979</v>
      </c>
      <c r="O957" s="931"/>
      <c r="P957" s="931"/>
      <c r="Q957" s="926" t="str">
        <f t="shared" si="17"/>
        <v>14検査結果(耐火クロススクリーン）-1（3）-改善（予定）年月-年（令和）</v>
      </c>
      <c r="S957" s="947" t="s">
        <v>2027</v>
      </c>
    </row>
    <row r="958" spans="5:19" x14ac:dyDescent="0.4">
      <c r="E958" s="927">
        <f>'4_入力シート【検査結果表】 耐火クロススクリーン'!$CQ$19</f>
        <v>0</v>
      </c>
      <c r="G958" s="930">
        <v>14</v>
      </c>
      <c r="H958" s="931" t="s">
        <v>1062</v>
      </c>
      <c r="I958" s="930" t="s">
        <v>1071</v>
      </c>
      <c r="J958" s="943" t="s">
        <v>694</v>
      </c>
      <c r="K958" s="932" t="s">
        <v>894</v>
      </c>
      <c r="L958" s="931" t="s">
        <v>978</v>
      </c>
      <c r="M958" s="932" t="s">
        <v>894</v>
      </c>
      <c r="N958" s="931" t="s">
        <v>899</v>
      </c>
      <c r="O958" s="931"/>
      <c r="P958" s="931"/>
      <c r="Q958" s="926" t="str">
        <f t="shared" si="17"/>
        <v>14検査結果(耐火クロススクリーン）-1（3）-改善（予定）年月-月</v>
      </c>
      <c r="S958" s="947" t="s">
        <v>2028</v>
      </c>
    </row>
    <row r="959" spans="5:19" x14ac:dyDescent="0.4">
      <c r="E959" s="927">
        <f>'4_入力シート【検査結果表】 耐火クロススクリーン'!$CT$19</f>
        <v>0</v>
      </c>
      <c r="G959" s="930">
        <v>14</v>
      </c>
      <c r="H959" s="931" t="s">
        <v>1062</v>
      </c>
      <c r="I959" s="930" t="s">
        <v>1071</v>
      </c>
      <c r="J959" s="943" t="s">
        <v>694</v>
      </c>
      <c r="K959" s="932" t="s">
        <v>894</v>
      </c>
      <c r="L959" s="931" t="s">
        <v>978</v>
      </c>
      <c r="M959" s="932" t="s">
        <v>894</v>
      </c>
      <c r="N959" s="931" t="s">
        <v>987</v>
      </c>
      <c r="O959" s="931"/>
      <c r="P959" s="931"/>
      <c r="Q959" s="926" t="str">
        <f t="shared" si="17"/>
        <v>14検査結果(耐火クロススクリーン）-1（3）-改善（予定）年月-状況</v>
      </c>
      <c r="S959" s="947" t="s">
        <v>2029</v>
      </c>
    </row>
    <row r="960" spans="5:19" x14ac:dyDescent="0.4">
      <c r="E960" s="927">
        <f>'4_入力シート【検査結果表】 耐火クロススクリーン'!$BA$20</f>
        <v>0</v>
      </c>
      <c r="G960" s="930">
        <v>14</v>
      </c>
      <c r="H960" s="931" t="s">
        <v>1062</v>
      </c>
      <c r="I960" s="930" t="s">
        <v>1071</v>
      </c>
      <c r="J960" s="943" t="s">
        <v>695</v>
      </c>
      <c r="K960" s="932" t="s">
        <v>894</v>
      </c>
      <c r="L960" s="931" t="s">
        <v>983</v>
      </c>
      <c r="M960" s="931"/>
      <c r="N960" s="931"/>
      <c r="O960" s="931"/>
      <c r="P960" s="931"/>
      <c r="Q960" s="926" t="str">
        <f t="shared" si="17"/>
        <v>14検査結果(耐火クロススクリーン）-1（4）-検査結果</v>
      </c>
      <c r="S960" s="947" t="s">
        <v>2030</v>
      </c>
    </row>
    <row r="961" spans="5:19" x14ac:dyDescent="0.4">
      <c r="E961" s="927">
        <f>'4_入力シート【検査結果表】 耐火クロススクリーン'!$BM$20</f>
        <v>0</v>
      </c>
      <c r="G961" s="930">
        <v>14</v>
      </c>
      <c r="H961" s="931" t="s">
        <v>1062</v>
      </c>
      <c r="I961" s="930" t="s">
        <v>1071</v>
      </c>
      <c r="J961" s="943" t="s">
        <v>695</v>
      </c>
      <c r="K961" s="932" t="s">
        <v>894</v>
      </c>
      <c r="L961" s="931" t="s">
        <v>985</v>
      </c>
      <c r="M961" s="931"/>
      <c r="N961" s="931"/>
      <c r="O961" s="931"/>
      <c r="P961" s="931"/>
      <c r="Q961" s="926" t="str">
        <f t="shared" si="17"/>
        <v>14検査結果(耐火クロススクリーン）-1（4）-検査者番号</v>
      </c>
      <c r="S961" s="947" t="s">
        <v>2031</v>
      </c>
    </row>
    <row r="962" spans="5:19" x14ac:dyDescent="0.4">
      <c r="E962" s="927">
        <f>'4_入力シート【検査結果表】 耐火クロススクリーン'!$BO$20</f>
        <v>0</v>
      </c>
      <c r="G962" s="930">
        <v>14</v>
      </c>
      <c r="H962" s="931" t="s">
        <v>1062</v>
      </c>
      <c r="I962" s="930" t="s">
        <v>1071</v>
      </c>
      <c r="J962" s="943" t="s">
        <v>695</v>
      </c>
      <c r="K962" s="932" t="s">
        <v>894</v>
      </c>
      <c r="L962" s="931" t="s">
        <v>986</v>
      </c>
      <c r="M962" s="931"/>
      <c r="N962" s="931"/>
      <c r="O962" s="931"/>
      <c r="P962" s="931"/>
      <c r="Q962" s="926" t="str">
        <f t="shared" si="17"/>
        <v>14検査結果(耐火クロススクリーン）-1（4）-指摘の具体的内容等</v>
      </c>
      <c r="S962" s="947" t="s">
        <v>2032</v>
      </c>
    </row>
    <row r="963" spans="5:19" x14ac:dyDescent="0.4">
      <c r="E963" s="927">
        <f>'4_入力シート【検査結果表】 耐火クロススクリーン'!$BY$20</f>
        <v>0</v>
      </c>
      <c r="G963" s="930">
        <v>14</v>
      </c>
      <c r="H963" s="931" t="s">
        <v>1062</v>
      </c>
      <c r="I963" s="930" t="s">
        <v>1071</v>
      </c>
      <c r="J963" s="943" t="s">
        <v>695</v>
      </c>
      <c r="K963" s="932" t="s">
        <v>894</v>
      </c>
      <c r="L963" s="931" t="s">
        <v>988</v>
      </c>
      <c r="M963" s="931"/>
      <c r="N963" s="931"/>
      <c r="O963" s="931"/>
      <c r="P963" s="931"/>
      <c r="Q963" s="926" t="str">
        <f t="shared" si="17"/>
        <v>14検査結果(耐火クロススクリーン）-1（4）-改善策の具体的内容等</v>
      </c>
      <c r="S963" s="947" t="s">
        <v>2033</v>
      </c>
    </row>
    <row r="964" spans="5:19" x14ac:dyDescent="0.4">
      <c r="E964" s="927">
        <f>'4_入力シート【検査結果表】 耐火クロススクリーン'!$CN$20</f>
        <v>0</v>
      </c>
      <c r="G964" s="930">
        <v>14</v>
      </c>
      <c r="H964" s="931" t="s">
        <v>1062</v>
      </c>
      <c r="I964" s="930" t="s">
        <v>1071</v>
      </c>
      <c r="J964" s="943" t="s">
        <v>695</v>
      </c>
      <c r="K964" s="932" t="s">
        <v>894</v>
      </c>
      <c r="L964" s="931" t="s">
        <v>978</v>
      </c>
      <c r="M964" s="932" t="s">
        <v>894</v>
      </c>
      <c r="N964" s="931" t="s">
        <v>979</v>
      </c>
      <c r="O964" s="931"/>
      <c r="P964" s="931"/>
      <c r="Q964" s="926" t="str">
        <f t="shared" si="17"/>
        <v>14検査結果(耐火クロススクリーン）-1（4）-改善（予定）年月-年（令和）</v>
      </c>
      <c r="S964" s="947" t="s">
        <v>2034</v>
      </c>
    </row>
    <row r="965" spans="5:19" x14ac:dyDescent="0.4">
      <c r="E965" s="927">
        <f>'4_入力シート【検査結果表】 耐火クロススクリーン'!$CQ$20</f>
        <v>0</v>
      </c>
      <c r="G965" s="930">
        <v>14</v>
      </c>
      <c r="H965" s="931" t="s">
        <v>1062</v>
      </c>
      <c r="I965" s="930" t="s">
        <v>1071</v>
      </c>
      <c r="J965" s="943" t="s">
        <v>695</v>
      </c>
      <c r="K965" s="932" t="s">
        <v>894</v>
      </c>
      <c r="L965" s="931" t="s">
        <v>978</v>
      </c>
      <c r="M965" s="932" t="s">
        <v>894</v>
      </c>
      <c r="N965" s="931" t="s">
        <v>899</v>
      </c>
      <c r="O965" s="931"/>
      <c r="P965" s="931"/>
      <c r="Q965" s="926" t="str">
        <f t="shared" si="17"/>
        <v>14検査結果(耐火クロススクリーン）-1（4）-改善（予定）年月-月</v>
      </c>
      <c r="S965" s="947" t="s">
        <v>2035</v>
      </c>
    </row>
    <row r="966" spans="5:19" x14ac:dyDescent="0.4">
      <c r="E966" s="927">
        <f>'4_入力シート【検査結果表】 耐火クロススクリーン'!$CT$20</f>
        <v>0</v>
      </c>
      <c r="G966" s="930">
        <v>14</v>
      </c>
      <c r="H966" s="931" t="s">
        <v>1062</v>
      </c>
      <c r="I966" s="930" t="s">
        <v>1071</v>
      </c>
      <c r="J966" s="943" t="s">
        <v>695</v>
      </c>
      <c r="K966" s="932" t="s">
        <v>894</v>
      </c>
      <c r="L966" s="931" t="s">
        <v>978</v>
      </c>
      <c r="M966" s="932" t="s">
        <v>894</v>
      </c>
      <c r="N966" s="931" t="s">
        <v>987</v>
      </c>
      <c r="O966" s="931"/>
      <c r="P966" s="931"/>
      <c r="Q966" s="926" t="str">
        <f t="shared" si="17"/>
        <v>14検査結果(耐火クロススクリーン）-1（4）-改善（予定）年月-状況</v>
      </c>
      <c r="S966" s="947" t="s">
        <v>2036</v>
      </c>
    </row>
    <row r="967" spans="5:19" x14ac:dyDescent="0.4">
      <c r="E967" s="927">
        <f>'4_入力シート【検査結果表】 耐火クロススクリーン'!$BA$21</f>
        <v>0</v>
      </c>
      <c r="G967" s="930">
        <v>14</v>
      </c>
      <c r="H967" s="931" t="s">
        <v>1062</v>
      </c>
      <c r="I967" s="930" t="s">
        <v>1071</v>
      </c>
      <c r="J967" s="943" t="s">
        <v>696</v>
      </c>
      <c r="K967" s="932" t="s">
        <v>894</v>
      </c>
      <c r="L967" s="931" t="s">
        <v>983</v>
      </c>
      <c r="M967" s="931"/>
      <c r="N967" s="931"/>
      <c r="O967" s="931"/>
      <c r="P967" s="931"/>
      <c r="Q967" s="926" t="str">
        <f t="shared" si="17"/>
        <v>14検査結果(耐火クロススクリーン）-1（5）-検査結果</v>
      </c>
      <c r="S967" s="947" t="s">
        <v>2037</v>
      </c>
    </row>
    <row r="968" spans="5:19" x14ac:dyDescent="0.4">
      <c r="E968" s="927">
        <f>'4_入力シート【検査結果表】 耐火クロススクリーン'!$BM$21</f>
        <v>0</v>
      </c>
      <c r="G968" s="930">
        <v>14</v>
      </c>
      <c r="H968" s="931" t="s">
        <v>1062</v>
      </c>
      <c r="I968" s="930" t="s">
        <v>1071</v>
      </c>
      <c r="J968" s="943" t="s">
        <v>696</v>
      </c>
      <c r="K968" s="932" t="s">
        <v>894</v>
      </c>
      <c r="L968" s="931" t="s">
        <v>985</v>
      </c>
      <c r="M968" s="931"/>
      <c r="N968" s="931"/>
      <c r="O968" s="931"/>
      <c r="P968" s="931"/>
      <c r="Q968" s="926" t="str">
        <f t="shared" si="17"/>
        <v>14検査結果(耐火クロススクリーン）-1（5）-検査者番号</v>
      </c>
      <c r="S968" s="947" t="s">
        <v>2038</v>
      </c>
    </row>
    <row r="969" spans="5:19" x14ac:dyDescent="0.4">
      <c r="E969" s="927">
        <f>'4_入力シート【検査結果表】 耐火クロススクリーン'!$BO$21</f>
        <v>0</v>
      </c>
      <c r="G969" s="930">
        <v>14</v>
      </c>
      <c r="H969" s="931" t="s">
        <v>1062</v>
      </c>
      <c r="I969" s="930" t="s">
        <v>1071</v>
      </c>
      <c r="J969" s="943" t="s">
        <v>696</v>
      </c>
      <c r="K969" s="932" t="s">
        <v>894</v>
      </c>
      <c r="L969" s="931" t="s">
        <v>986</v>
      </c>
      <c r="M969" s="931"/>
      <c r="N969" s="931"/>
      <c r="O969" s="931"/>
      <c r="P969" s="931"/>
      <c r="Q969" s="926" t="str">
        <f t="shared" si="17"/>
        <v>14検査結果(耐火クロススクリーン）-1（5）-指摘の具体的内容等</v>
      </c>
      <c r="S969" s="947" t="s">
        <v>2039</v>
      </c>
    </row>
    <row r="970" spans="5:19" x14ac:dyDescent="0.4">
      <c r="E970" s="927">
        <f>'4_入力シート【検査結果表】 耐火クロススクリーン'!$BY$21</f>
        <v>0</v>
      </c>
      <c r="G970" s="930">
        <v>14</v>
      </c>
      <c r="H970" s="931" t="s">
        <v>1062</v>
      </c>
      <c r="I970" s="930" t="s">
        <v>1071</v>
      </c>
      <c r="J970" s="943" t="s">
        <v>696</v>
      </c>
      <c r="K970" s="932" t="s">
        <v>894</v>
      </c>
      <c r="L970" s="931" t="s">
        <v>988</v>
      </c>
      <c r="M970" s="931"/>
      <c r="N970" s="931"/>
      <c r="O970" s="931"/>
      <c r="P970" s="931"/>
      <c r="Q970" s="926" t="str">
        <f t="shared" si="17"/>
        <v>14検査結果(耐火クロススクリーン）-1（5）-改善策の具体的内容等</v>
      </c>
      <c r="S970" s="947" t="s">
        <v>2040</v>
      </c>
    </row>
    <row r="971" spans="5:19" x14ac:dyDescent="0.4">
      <c r="E971" s="927">
        <f>'4_入力シート【検査結果表】 耐火クロススクリーン'!$CN$21</f>
        <v>0</v>
      </c>
      <c r="G971" s="930">
        <v>14</v>
      </c>
      <c r="H971" s="931" t="s">
        <v>1062</v>
      </c>
      <c r="I971" s="930" t="s">
        <v>1071</v>
      </c>
      <c r="J971" s="943" t="s">
        <v>696</v>
      </c>
      <c r="K971" s="932" t="s">
        <v>894</v>
      </c>
      <c r="L971" s="931" t="s">
        <v>978</v>
      </c>
      <c r="M971" s="932" t="s">
        <v>894</v>
      </c>
      <c r="N971" s="931" t="s">
        <v>979</v>
      </c>
      <c r="O971" s="931"/>
      <c r="P971" s="931"/>
      <c r="Q971" s="926" t="str">
        <f t="shared" si="17"/>
        <v>14検査結果(耐火クロススクリーン）-1（5）-改善（予定）年月-年（令和）</v>
      </c>
      <c r="S971" s="947" t="s">
        <v>2041</v>
      </c>
    </row>
    <row r="972" spans="5:19" x14ac:dyDescent="0.4">
      <c r="E972" s="927">
        <f>'4_入力シート【検査結果表】 耐火クロススクリーン'!$CQ$21</f>
        <v>0</v>
      </c>
      <c r="G972" s="930">
        <v>14</v>
      </c>
      <c r="H972" s="931" t="s">
        <v>1062</v>
      </c>
      <c r="I972" s="930" t="s">
        <v>1071</v>
      </c>
      <c r="J972" s="943" t="s">
        <v>696</v>
      </c>
      <c r="K972" s="932" t="s">
        <v>894</v>
      </c>
      <c r="L972" s="931" t="s">
        <v>978</v>
      </c>
      <c r="M972" s="932" t="s">
        <v>894</v>
      </c>
      <c r="N972" s="931" t="s">
        <v>899</v>
      </c>
      <c r="O972" s="931"/>
      <c r="P972" s="931"/>
      <c r="Q972" s="926" t="str">
        <f t="shared" si="17"/>
        <v>14検査結果(耐火クロススクリーン）-1（5）-改善（予定）年月-月</v>
      </c>
      <c r="S972" s="947" t="s">
        <v>2042</v>
      </c>
    </row>
    <row r="973" spans="5:19" x14ac:dyDescent="0.4">
      <c r="E973" s="927">
        <f>'4_入力シート【検査結果表】 耐火クロススクリーン'!$CT$21</f>
        <v>0</v>
      </c>
      <c r="G973" s="930">
        <v>14</v>
      </c>
      <c r="H973" s="931" t="s">
        <v>1062</v>
      </c>
      <c r="I973" s="930" t="s">
        <v>1071</v>
      </c>
      <c r="J973" s="943" t="s">
        <v>696</v>
      </c>
      <c r="K973" s="932" t="s">
        <v>894</v>
      </c>
      <c r="L973" s="931" t="s">
        <v>978</v>
      </c>
      <c r="M973" s="932" t="s">
        <v>894</v>
      </c>
      <c r="N973" s="931" t="s">
        <v>987</v>
      </c>
      <c r="O973" s="931"/>
      <c r="P973" s="931"/>
      <c r="Q973" s="926" t="str">
        <f t="shared" si="17"/>
        <v>14検査結果(耐火クロススクリーン）-1（5）-改善（予定）年月-状況</v>
      </c>
      <c r="S973" s="947" t="s">
        <v>2043</v>
      </c>
    </row>
    <row r="974" spans="5:19" x14ac:dyDescent="0.4">
      <c r="E974" s="927">
        <f>'4_入力シート【検査結果表】 耐火クロススクリーン'!$BA$22</f>
        <v>0</v>
      </c>
      <c r="G974" s="930">
        <v>14</v>
      </c>
      <c r="H974" s="931" t="s">
        <v>1062</v>
      </c>
      <c r="I974" s="930" t="s">
        <v>1071</v>
      </c>
      <c r="J974" s="943" t="s">
        <v>697</v>
      </c>
      <c r="K974" s="932" t="s">
        <v>894</v>
      </c>
      <c r="L974" s="931" t="s">
        <v>983</v>
      </c>
      <c r="M974" s="931"/>
      <c r="N974" s="931"/>
      <c r="O974" s="931"/>
      <c r="P974" s="931"/>
      <c r="Q974" s="926" t="str">
        <f t="shared" si="17"/>
        <v>14検査結果(耐火クロススクリーン）-1（6）-検査結果</v>
      </c>
      <c r="S974" s="947" t="s">
        <v>2044</v>
      </c>
    </row>
    <row r="975" spans="5:19" x14ac:dyDescent="0.4">
      <c r="E975" s="927">
        <f>'4_入力シート【検査結果表】 耐火クロススクリーン'!$BM$22</f>
        <v>0</v>
      </c>
      <c r="G975" s="930">
        <v>14</v>
      </c>
      <c r="H975" s="931" t="s">
        <v>1062</v>
      </c>
      <c r="I975" s="930" t="s">
        <v>1071</v>
      </c>
      <c r="J975" s="943" t="s">
        <v>697</v>
      </c>
      <c r="K975" s="932" t="s">
        <v>894</v>
      </c>
      <c r="L975" s="931" t="s">
        <v>985</v>
      </c>
      <c r="M975" s="931"/>
      <c r="N975" s="931"/>
      <c r="O975" s="931"/>
      <c r="P975" s="931"/>
      <c r="Q975" s="926" t="str">
        <f t="shared" si="17"/>
        <v>14検査結果(耐火クロススクリーン）-1（6）-検査者番号</v>
      </c>
      <c r="S975" s="947" t="s">
        <v>2045</v>
      </c>
    </row>
    <row r="976" spans="5:19" x14ac:dyDescent="0.4">
      <c r="E976" s="927">
        <f>'4_入力シート【検査結果表】 耐火クロススクリーン'!$BO$22</f>
        <v>0</v>
      </c>
      <c r="G976" s="930">
        <v>14</v>
      </c>
      <c r="H976" s="931" t="s">
        <v>1062</v>
      </c>
      <c r="I976" s="930" t="s">
        <v>1071</v>
      </c>
      <c r="J976" s="943" t="s">
        <v>697</v>
      </c>
      <c r="K976" s="932" t="s">
        <v>894</v>
      </c>
      <c r="L976" s="931" t="s">
        <v>986</v>
      </c>
      <c r="M976" s="931"/>
      <c r="N976" s="931"/>
      <c r="O976" s="931"/>
      <c r="P976" s="931"/>
      <c r="Q976" s="926" t="str">
        <f t="shared" si="17"/>
        <v>14検査結果(耐火クロススクリーン）-1（6）-指摘の具体的内容等</v>
      </c>
      <c r="S976" s="947" t="s">
        <v>2046</v>
      </c>
    </row>
    <row r="977" spans="5:19" x14ac:dyDescent="0.4">
      <c r="E977" s="927">
        <f>'4_入力シート【検査結果表】 耐火クロススクリーン'!$BY$22</f>
        <v>0</v>
      </c>
      <c r="G977" s="930">
        <v>14</v>
      </c>
      <c r="H977" s="931" t="s">
        <v>1062</v>
      </c>
      <c r="I977" s="930" t="s">
        <v>1071</v>
      </c>
      <c r="J977" s="943" t="s">
        <v>697</v>
      </c>
      <c r="K977" s="932" t="s">
        <v>894</v>
      </c>
      <c r="L977" s="931" t="s">
        <v>988</v>
      </c>
      <c r="M977" s="931"/>
      <c r="N977" s="931"/>
      <c r="O977" s="931"/>
      <c r="P977" s="931"/>
      <c r="Q977" s="926" t="str">
        <f t="shared" si="17"/>
        <v>14検査結果(耐火クロススクリーン）-1（6）-改善策の具体的内容等</v>
      </c>
      <c r="S977" s="947" t="s">
        <v>2047</v>
      </c>
    </row>
    <row r="978" spans="5:19" x14ac:dyDescent="0.4">
      <c r="E978" s="927">
        <f>'4_入力シート【検査結果表】 耐火クロススクリーン'!$CN$22</f>
        <v>0</v>
      </c>
      <c r="G978" s="930">
        <v>14</v>
      </c>
      <c r="H978" s="931" t="s">
        <v>1062</v>
      </c>
      <c r="I978" s="930" t="s">
        <v>1071</v>
      </c>
      <c r="J978" s="943" t="s">
        <v>697</v>
      </c>
      <c r="K978" s="932" t="s">
        <v>894</v>
      </c>
      <c r="L978" s="931" t="s">
        <v>978</v>
      </c>
      <c r="M978" s="932" t="s">
        <v>894</v>
      </c>
      <c r="N978" s="931" t="s">
        <v>979</v>
      </c>
      <c r="O978" s="931"/>
      <c r="P978" s="931"/>
      <c r="Q978" s="926" t="str">
        <f t="shared" si="17"/>
        <v>14検査結果(耐火クロススクリーン）-1（6）-改善（予定）年月-年（令和）</v>
      </c>
      <c r="S978" s="947" t="s">
        <v>2048</v>
      </c>
    </row>
    <row r="979" spans="5:19" x14ac:dyDescent="0.4">
      <c r="E979" s="927">
        <f>'4_入力シート【検査結果表】 耐火クロススクリーン'!$CQ$22</f>
        <v>0</v>
      </c>
      <c r="G979" s="930">
        <v>14</v>
      </c>
      <c r="H979" s="931" t="s">
        <v>1062</v>
      </c>
      <c r="I979" s="930" t="s">
        <v>1071</v>
      </c>
      <c r="J979" s="943" t="s">
        <v>697</v>
      </c>
      <c r="K979" s="932" t="s">
        <v>894</v>
      </c>
      <c r="L979" s="931" t="s">
        <v>978</v>
      </c>
      <c r="M979" s="932" t="s">
        <v>894</v>
      </c>
      <c r="N979" s="931" t="s">
        <v>899</v>
      </c>
      <c r="O979" s="931"/>
      <c r="P979" s="931"/>
      <c r="Q979" s="926" t="str">
        <f t="shared" si="17"/>
        <v>14検査結果(耐火クロススクリーン）-1（6）-改善（予定）年月-月</v>
      </c>
      <c r="S979" s="947" t="s">
        <v>2049</v>
      </c>
    </row>
    <row r="980" spans="5:19" x14ac:dyDescent="0.4">
      <c r="E980" s="927">
        <f>'4_入力シート【検査結果表】 耐火クロススクリーン'!$CT$22</f>
        <v>0</v>
      </c>
      <c r="G980" s="930">
        <v>14</v>
      </c>
      <c r="H980" s="931" t="s">
        <v>1062</v>
      </c>
      <c r="I980" s="930" t="s">
        <v>1071</v>
      </c>
      <c r="J980" s="943" t="s">
        <v>697</v>
      </c>
      <c r="K980" s="932" t="s">
        <v>894</v>
      </c>
      <c r="L980" s="931" t="s">
        <v>978</v>
      </c>
      <c r="M980" s="932" t="s">
        <v>894</v>
      </c>
      <c r="N980" s="931" t="s">
        <v>987</v>
      </c>
      <c r="O980" s="931"/>
      <c r="P980" s="931"/>
      <c r="Q980" s="926" t="str">
        <f t="shared" si="17"/>
        <v>14検査結果(耐火クロススクリーン）-1（6）-改善（予定）年月-状況</v>
      </c>
      <c r="S980" s="947" t="s">
        <v>2050</v>
      </c>
    </row>
    <row r="981" spans="5:19" x14ac:dyDescent="0.4">
      <c r="E981" s="927">
        <f>'4_入力シート【検査結果表】 耐火クロススクリーン'!$BA$23</f>
        <v>0</v>
      </c>
      <c r="G981" s="930">
        <v>14</v>
      </c>
      <c r="H981" s="931" t="s">
        <v>1062</v>
      </c>
      <c r="I981" s="930" t="s">
        <v>1071</v>
      </c>
      <c r="J981" s="943" t="s">
        <v>698</v>
      </c>
      <c r="K981" s="932" t="s">
        <v>894</v>
      </c>
      <c r="L981" s="931" t="s">
        <v>983</v>
      </c>
      <c r="M981" s="931"/>
      <c r="N981" s="931"/>
      <c r="O981" s="931"/>
      <c r="P981" s="931"/>
      <c r="Q981" s="926" t="str">
        <f t="shared" si="17"/>
        <v>14検査結果(耐火クロススクリーン）-1（7）-検査結果</v>
      </c>
      <c r="S981" s="947" t="s">
        <v>2051</v>
      </c>
    </row>
    <row r="982" spans="5:19" x14ac:dyDescent="0.4">
      <c r="E982" s="927">
        <f>'4_入力シート【検査結果表】 耐火クロススクリーン'!$BM$23</f>
        <v>0</v>
      </c>
      <c r="G982" s="930">
        <v>14</v>
      </c>
      <c r="H982" s="931" t="s">
        <v>1062</v>
      </c>
      <c r="I982" s="930" t="s">
        <v>1071</v>
      </c>
      <c r="J982" s="943" t="s">
        <v>698</v>
      </c>
      <c r="K982" s="932" t="s">
        <v>894</v>
      </c>
      <c r="L982" s="931" t="s">
        <v>985</v>
      </c>
      <c r="M982" s="931"/>
      <c r="N982" s="931"/>
      <c r="O982" s="931"/>
      <c r="P982" s="931"/>
      <c r="Q982" s="926" t="str">
        <f t="shared" si="17"/>
        <v>14検査結果(耐火クロススクリーン）-1（7）-検査者番号</v>
      </c>
      <c r="S982" s="947" t="s">
        <v>2052</v>
      </c>
    </row>
    <row r="983" spans="5:19" x14ac:dyDescent="0.4">
      <c r="E983" s="927">
        <f>'4_入力シート【検査結果表】 耐火クロススクリーン'!$BO$23</f>
        <v>0</v>
      </c>
      <c r="G983" s="930">
        <v>14</v>
      </c>
      <c r="H983" s="931" t="s">
        <v>1062</v>
      </c>
      <c r="I983" s="930" t="s">
        <v>1071</v>
      </c>
      <c r="J983" s="943" t="s">
        <v>698</v>
      </c>
      <c r="K983" s="932" t="s">
        <v>894</v>
      </c>
      <c r="L983" s="931" t="s">
        <v>986</v>
      </c>
      <c r="M983" s="931"/>
      <c r="N983" s="931"/>
      <c r="O983" s="931"/>
      <c r="P983" s="931"/>
      <c r="Q983" s="926" t="str">
        <f t="shared" si="17"/>
        <v>14検査結果(耐火クロススクリーン）-1（7）-指摘の具体的内容等</v>
      </c>
      <c r="S983" s="947" t="s">
        <v>2053</v>
      </c>
    </row>
    <row r="984" spans="5:19" x14ac:dyDescent="0.4">
      <c r="E984" s="927">
        <f>'4_入力シート【検査結果表】 耐火クロススクリーン'!$BY$23</f>
        <v>0</v>
      </c>
      <c r="G984" s="930">
        <v>14</v>
      </c>
      <c r="H984" s="931" t="s">
        <v>1062</v>
      </c>
      <c r="I984" s="930" t="s">
        <v>1071</v>
      </c>
      <c r="J984" s="943" t="s">
        <v>698</v>
      </c>
      <c r="K984" s="932" t="s">
        <v>894</v>
      </c>
      <c r="L984" s="931" t="s">
        <v>988</v>
      </c>
      <c r="M984" s="931"/>
      <c r="N984" s="931"/>
      <c r="O984" s="931"/>
      <c r="P984" s="931"/>
      <c r="Q984" s="926" t="str">
        <f t="shared" si="17"/>
        <v>14検査結果(耐火クロススクリーン）-1（7）-改善策の具体的内容等</v>
      </c>
      <c r="S984" s="947" t="s">
        <v>2054</v>
      </c>
    </row>
    <row r="985" spans="5:19" x14ac:dyDescent="0.4">
      <c r="E985" s="927">
        <f>'4_入力シート【検査結果表】 耐火クロススクリーン'!$CN$23</f>
        <v>0</v>
      </c>
      <c r="G985" s="930">
        <v>14</v>
      </c>
      <c r="H985" s="931" t="s">
        <v>1062</v>
      </c>
      <c r="I985" s="930" t="s">
        <v>1071</v>
      </c>
      <c r="J985" s="943" t="s">
        <v>698</v>
      </c>
      <c r="K985" s="932" t="s">
        <v>894</v>
      </c>
      <c r="L985" s="931" t="s">
        <v>978</v>
      </c>
      <c r="M985" s="932" t="s">
        <v>894</v>
      </c>
      <c r="N985" s="931" t="s">
        <v>979</v>
      </c>
      <c r="O985" s="931"/>
      <c r="P985" s="931"/>
      <c r="Q985" s="926" t="str">
        <f t="shared" si="17"/>
        <v>14検査結果(耐火クロススクリーン）-1（7）-改善（予定）年月-年（令和）</v>
      </c>
      <c r="S985" s="947" t="s">
        <v>2055</v>
      </c>
    </row>
    <row r="986" spans="5:19" x14ac:dyDescent="0.4">
      <c r="E986" s="927">
        <f>'4_入力シート【検査結果表】 耐火クロススクリーン'!$CQ$23</f>
        <v>0</v>
      </c>
      <c r="G986" s="930">
        <v>14</v>
      </c>
      <c r="H986" s="931" t="s">
        <v>1062</v>
      </c>
      <c r="I986" s="930" t="s">
        <v>1071</v>
      </c>
      <c r="J986" s="943" t="s">
        <v>698</v>
      </c>
      <c r="K986" s="932" t="s">
        <v>894</v>
      </c>
      <c r="L986" s="931" t="s">
        <v>978</v>
      </c>
      <c r="M986" s="932" t="s">
        <v>894</v>
      </c>
      <c r="N986" s="931" t="s">
        <v>899</v>
      </c>
      <c r="O986" s="931"/>
      <c r="P986" s="931"/>
      <c r="Q986" s="926" t="str">
        <f t="shared" si="17"/>
        <v>14検査結果(耐火クロススクリーン）-1（7）-改善（予定）年月-月</v>
      </c>
      <c r="S986" s="947" t="s">
        <v>2056</v>
      </c>
    </row>
    <row r="987" spans="5:19" x14ac:dyDescent="0.4">
      <c r="E987" s="927">
        <f>'4_入力シート【検査結果表】 耐火クロススクリーン'!$CT$23</f>
        <v>0</v>
      </c>
      <c r="G987" s="930">
        <v>14</v>
      </c>
      <c r="H987" s="931" t="s">
        <v>1062</v>
      </c>
      <c r="I987" s="930" t="s">
        <v>1071</v>
      </c>
      <c r="J987" s="943" t="s">
        <v>698</v>
      </c>
      <c r="K987" s="932" t="s">
        <v>894</v>
      </c>
      <c r="L987" s="931" t="s">
        <v>978</v>
      </c>
      <c r="M987" s="932" t="s">
        <v>894</v>
      </c>
      <c r="N987" s="931" t="s">
        <v>987</v>
      </c>
      <c r="O987" s="931"/>
      <c r="P987" s="931"/>
      <c r="Q987" s="926" t="str">
        <f t="shared" ref="Q987:Q1050" si="18">CONCATENATE(G987,H987,I987,J987,K987,L987,M987,N987,O987,P987)</f>
        <v>14検査結果(耐火クロススクリーン）-1（7）-改善（予定）年月-状況</v>
      </c>
      <c r="S987" s="947" t="s">
        <v>2057</v>
      </c>
    </row>
    <row r="988" spans="5:19" x14ac:dyDescent="0.4">
      <c r="E988" s="927">
        <f>'4_入力シート【検査結果表】 耐火クロススクリーン'!$BA$24</f>
        <v>0</v>
      </c>
      <c r="G988" s="930">
        <v>14</v>
      </c>
      <c r="H988" s="931" t="s">
        <v>1062</v>
      </c>
      <c r="I988" s="930" t="s">
        <v>1071</v>
      </c>
      <c r="J988" s="943" t="s">
        <v>699</v>
      </c>
      <c r="K988" s="932" t="s">
        <v>894</v>
      </c>
      <c r="L988" s="931" t="s">
        <v>983</v>
      </c>
      <c r="M988" s="931"/>
      <c r="N988" s="931"/>
      <c r="O988" s="931"/>
      <c r="P988" s="931"/>
      <c r="Q988" s="926" t="str">
        <f t="shared" si="18"/>
        <v>14検査結果(耐火クロススクリーン）-1（8）-検査結果</v>
      </c>
      <c r="S988" s="947" t="s">
        <v>2058</v>
      </c>
    </row>
    <row r="989" spans="5:19" x14ac:dyDescent="0.4">
      <c r="E989" s="927">
        <f>'4_入力シート【検査結果表】 耐火クロススクリーン'!$BM$24</f>
        <v>0</v>
      </c>
      <c r="G989" s="930">
        <v>14</v>
      </c>
      <c r="H989" s="931" t="s">
        <v>1062</v>
      </c>
      <c r="I989" s="930" t="s">
        <v>1071</v>
      </c>
      <c r="J989" s="943" t="s">
        <v>699</v>
      </c>
      <c r="K989" s="932" t="s">
        <v>894</v>
      </c>
      <c r="L989" s="931" t="s">
        <v>985</v>
      </c>
      <c r="M989" s="931"/>
      <c r="N989" s="931"/>
      <c r="O989" s="931"/>
      <c r="P989" s="931"/>
      <c r="Q989" s="926" t="str">
        <f t="shared" si="18"/>
        <v>14検査結果(耐火クロススクリーン）-1（8）-検査者番号</v>
      </c>
      <c r="S989" s="947" t="s">
        <v>2059</v>
      </c>
    </row>
    <row r="990" spans="5:19" x14ac:dyDescent="0.4">
      <c r="E990" s="927">
        <f>'4_入力シート【検査結果表】 耐火クロススクリーン'!$BO$24</f>
        <v>0</v>
      </c>
      <c r="G990" s="930">
        <v>14</v>
      </c>
      <c r="H990" s="931" t="s">
        <v>1062</v>
      </c>
      <c r="I990" s="930" t="s">
        <v>1071</v>
      </c>
      <c r="J990" s="943" t="s">
        <v>699</v>
      </c>
      <c r="K990" s="932" t="s">
        <v>894</v>
      </c>
      <c r="L990" s="931" t="s">
        <v>986</v>
      </c>
      <c r="M990" s="931"/>
      <c r="N990" s="931"/>
      <c r="O990" s="931"/>
      <c r="P990" s="931"/>
      <c r="Q990" s="926" t="str">
        <f t="shared" si="18"/>
        <v>14検査結果(耐火クロススクリーン）-1（8）-指摘の具体的内容等</v>
      </c>
      <c r="S990" s="947" t="s">
        <v>2060</v>
      </c>
    </row>
    <row r="991" spans="5:19" x14ac:dyDescent="0.4">
      <c r="E991" s="927">
        <f>'4_入力シート【検査結果表】 耐火クロススクリーン'!$BY$24</f>
        <v>0</v>
      </c>
      <c r="G991" s="930">
        <v>14</v>
      </c>
      <c r="H991" s="931" t="s">
        <v>1062</v>
      </c>
      <c r="I991" s="930" t="s">
        <v>1071</v>
      </c>
      <c r="J991" s="943" t="s">
        <v>699</v>
      </c>
      <c r="K991" s="932" t="s">
        <v>894</v>
      </c>
      <c r="L991" s="931" t="s">
        <v>988</v>
      </c>
      <c r="M991" s="931"/>
      <c r="N991" s="931"/>
      <c r="O991" s="931"/>
      <c r="P991" s="931"/>
      <c r="Q991" s="926" t="str">
        <f t="shared" si="18"/>
        <v>14検査結果(耐火クロススクリーン）-1（8）-改善策の具体的内容等</v>
      </c>
      <c r="S991" s="947" t="s">
        <v>2061</v>
      </c>
    </row>
    <row r="992" spans="5:19" x14ac:dyDescent="0.4">
      <c r="E992" s="927">
        <f>'4_入力シート【検査結果表】 耐火クロススクリーン'!$CN$24</f>
        <v>0</v>
      </c>
      <c r="G992" s="930">
        <v>14</v>
      </c>
      <c r="H992" s="931" t="s">
        <v>1062</v>
      </c>
      <c r="I992" s="930" t="s">
        <v>1071</v>
      </c>
      <c r="J992" s="943" t="s">
        <v>699</v>
      </c>
      <c r="K992" s="932" t="s">
        <v>894</v>
      </c>
      <c r="L992" s="931" t="s">
        <v>978</v>
      </c>
      <c r="M992" s="932" t="s">
        <v>894</v>
      </c>
      <c r="N992" s="931" t="s">
        <v>979</v>
      </c>
      <c r="O992" s="931"/>
      <c r="P992" s="931"/>
      <c r="Q992" s="926" t="str">
        <f t="shared" si="18"/>
        <v>14検査結果(耐火クロススクリーン）-1（8）-改善（予定）年月-年（令和）</v>
      </c>
      <c r="S992" s="947" t="s">
        <v>2062</v>
      </c>
    </row>
    <row r="993" spans="5:19" x14ac:dyDescent="0.4">
      <c r="E993" s="927">
        <f>'4_入力シート【検査結果表】 耐火クロススクリーン'!$CQ$24</f>
        <v>0</v>
      </c>
      <c r="G993" s="930">
        <v>14</v>
      </c>
      <c r="H993" s="931" t="s">
        <v>1062</v>
      </c>
      <c r="I993" s="930" t="s">
        <v>1071</v>
      </c>
      <c r="J993" s="943" t="s">
        <v>699</v>
      </c>
      <c r="K993" s="932" t="s">
        <v>894</v>
      </c>
      <c r="L993" s="931" t="s">
        <v>978</v>
      </c>
      <c r="M993" s="932" t="s">
        <v>894</v>
      </c>
      <c r="N993" s="931" t="s">
        <v>899</v>
      </c>
      <c r="O993" s="931"/>
      <c r="P993" s="931"/>
      <c r="Q993" s="926" t="str">
        <f t="shared" si="18"/>
        <v>14検査結果(耐火クロススクリーン）-1（8）-改善（予定）年月-月</v>
      </c>
      <c r="S993" s="947" t="s">
        <v>2063</v>
      </c>
    </row>
    <row r="994" spans="5:19" x14ac:dyDescent="0.4">
      <c r="E994" s="927">
        <f>'4_入力シート【検査結果表】 耐火クロススクリーン'!$CT$24</f>
        <v>0</v>
      </c>
      <c r="G994" s="930">
        <v>14</v>
      </c>
      <c r="H994" s="931" t="s">
        <v>1062</v>
      </c>
      <c r="I994" s="930" t="s">
        <v>1071</v>
      </c>
      <c r="J994" s="943" t="s">
        <v>699</v>
      </c>
      <c r="K994" s="932" t="s">
        <v>894</v>
      </c>
      <c r="L994" s="931" t="s">
        <v>978</v>
      </c>
      <c r="M994" s="932" t="s">
        <v>894</v>
      </c>
      <c r="N994" s="931" t="s">
        <v>987</v>
      </c>
      <c r="O994" s="931"/>
      <c r="P994" s="931"/>
      <c r="Q994" s="926" t="str">
        <f t="shared" si="18"/>
        <v>14検査結果(耐火クロススクリーン）-1（8）-改善（予定）年月-状況</v>
      </c>
      <c r="S994" s="947" t="s">
        <v>2064</v>
      </c>
    </row>
    <row r="995" spans="5:19" x14ac:dyDescent="0.4">
      <c r="E995" s="927">
        <f>'4_入力シート【検査結果表】 耐火クロススクリーン'!$BA$25</f>
        <v>0</v>
      </c>
      <c r="G995" s="930">
        <v>14</v>
      </c>
      <c r="H995" s="931" t="s">
        <v>1062</v>
      </c>
      <c r="I995" s="930" t="s">
        <v>1071</v>
      </c>
      <c r="J995" s="943" t="s">
        <v>700</v>
      </c>
      <c r="K995" s="932" t="s">
        <v>894</v>
      </c>
      <c r="L995" s="931" t="s">
        <v>983</v>
      </c>
      <c r="M995" s="931"/>
      <c r="N995" s="931"/>
      <c r="O995" s="931"/>
      <c r="P995" s="931"/>
      <c r="Q995" s="926" t="str">
        <f t="shared" si="18"/>
        <v>14検査結果(耐火クロススクリーン）-1（9）-検査結果</v>
      </c>
      <c r="S995" s="947" t="s">
        <v>2065</v>
      </c>
    </row>
    <row r="996" spans="5:19" x14ac:dyDescent="0.4">
      <c r="E996" s="927">
        <f>'4_入力シート【検査結果表】 耐火クロススクリーン'!$BM$25</f>
        <v>0</v>
      </c>
      <c r="G996" s="930">
        <v>14</v>
      </c>
      <c r="H996" s="931" t="s">
        <v>1062</v>
      </c>
      <c r="I996" s="930" t="s">
        <v>1071</v>
      </c>
      <c r="J996" s="943" t="s">
        <v>700</v>
      </c>
      <c r="K996" s="932" t="s">
        <v>894</v>
      </c>
      <c r="L996" s="931" t="s">
        <v>985</v>
      </c>
      <c r="M996" s="931"/>
      <c r="N996" s="931"/>
      <c r="O996" s="931"/>
      <c r="P996" s="931"/>
      <c r="Q996" s="926" t="str">
        <f t="shared" si="18"/>
        <v>14検査結果(耐火クロススクリーン）-1（9）-検査者番号</v>
      </c>
      <c r="S996" s="947" t="s">
        <v>2066</v>
      </c>
    </row>
    <row r="997" spans="5:19" x14ac:dyDescent="0.4">
      <c r="E997" s="927">
        <f>'4_入力シート【検査結果表】 耐火クロススクリーン'!$BO$25</f>
        <v>0</v>
      </c>
      <c r="G997" s="930">
        <v>14</v>
      </c>
      <c r="H997" s="931" t="s">
        <v>1062</v>
      </c>
      <c r="I997" s="930" t="s">
        <v>1071</v>
      </c>
      <c r="J997" s="943" t="s">
        <v>700</v>
      </c>
      <c r="K997" s="932" t="s">
        <v>894</v>
      </c>
      <c r="L997" s="931" t="s">
        <v>986</v>
      </c>
      <c r="M997" s="931"/>
      <c r="N997" s="931"/>
      <c r="O997" s="931"/>
      <c r="P997" s="931"/>
      <c r="Q997" s="926" t="str">
        <f t="shared" si="18"/>
        <v>14検査結果(耐火クロススクリーン）-1（9）-指摘の具体的内容等</v>
      </c>
      <c r="S997" s="947" t="s">
        <v>2067</v>
      </c>
    </row>
    <row r="998" spans="5:19" x14ac:dyDescent="0.4">
      <c r="E998" s="927">
        <f>'4_入力シート【検査結果表】 耐火クロススクリーン'!$BY$25</f>
        <v>0</v>
      </c>
      <c r="G998" s="930">
        <v>14</v>
      </c>
      <c r="H998" s="931" t="s">
        <v>1062</v>
      </c>
      <c r="I998" s="930" t="s">
        <v>1071</v>
      </c>
      <c r="J998" s="943" t="s">
        <v>700</v>
      </c>
      <c r="K998" s="932" t="s">
        <v>894</v>
      </c>
      <c r="L998" s="931" t="s">
        <v>988</v>
      </c>
      <c r="M998" s="931"/>
      <c r="N998" s="931"/>
      <c r="O998" s="931"/>
      <c r="P998" s="931"/>
      <c r="Q998" s="926" t="str">
        <f t="shared" si="18"/>
        <v>14検査結果(耐火クロススクリーン）-1（9）-改善策の具体的内容等</v>
      </c>
      <c r="S998" s="947" t="s">
        <v>2068</v>
      </c>
    </row>
    <row r="999" spans="5:19" x14ac:dyDescent="0.4">
      <c r="E999" s="927">
        <f>'4_入力シート【検査結果表】 耐火クロススクリーン'!$CN$25</f>
        <v>0</v>
      </c>
      <c r="G999" s="930">
        <v>14</v>
      </c>
      <c r="H999" s="931" t="s">
        <v>1062</v>
      </c>
      <c r="I999" s="930" t="s">
        <v>1071</v>
      </c>
      <c r="J999" s="943" t="s">
        <v>700</v>
      </c>
      <c r="K999" s="932" t="s">
        <v>894</v>
      </c>
      <c r="L999" s="931" t="s">
        <v>978</v>
      </c>
      <c r="M999" s="932" t="s">
        <v>894</v>
      </c>
      <c r="N999" s="931" t="s">
        <v>979</v>
      </c>
      <c r="O999" s="931"/>
      <c r="P999" s="931"/>
      <c r="Q999" s="926" t="str">
        <f t="shared" si="18"/>
        <v>14検査結果(耐火クロススクリーン）-1（9）-改善（予定）年月-年（令和）</v>
      </c>
      <c r="S999" s="947" t="s">
        <v>2069</v>
      </c>
    </row>
    <row r="1000" spans="5:19" x14ac:dyDescent="0.4">
      <c r="E1000" s="927">
        <f>'4_入力シート【検査結果表】 耐火クロススクリーン'!$CQ$25</f>
        <v>0</v>
      </c>
      <c r="G1000" s="930">
        <v>14</v>
      </c>
      <c r="H1000" s="931" t="s">
        <v>1062</v>
      </c>
      <c r="I1000" s="930" t="s">
        <v>1071</v>
      </c>
      <c r="J1000" s="943" t="s">
        <v>700</v>
      </c>
      <c r="K1000" s="932" t="s">
        <v>894</v>
      </c>
      <c r="L1000" s="931" t="s">
        <v>978</v>
      </c>
      <c r="M1000" s="932" t="s">
        <v>894</v>
      </c>
      <c r="N1000" s="931" t="s">
        <v>899</v>
      </c>
      <c r="O1000" s="931"/>
      <c r="P1000" s="931"/>
      <c r="Q1000" s="926" t="str">
        <f t="shared" si="18"/>
        <v>14検査結果(耐火クロススクリーン）-1（9）-改善（予定）年月-月</v>
      </c>
      <c r="S1000" s="947" t="s">
        <v>2070</v>
      </c>
    </row>
    <row r="1001" spans="5:19" x14ac:dyDescent="0.4">
      <c r="E1001" s="927">
        <f>'4_入力シート【検査結果表】 耐火クロススクリーン'!$CT$25</f>
        <v>0</v>
      </c>
      <c r="G1001" s="930">
        <v>14</v>
      </c>
      <c r="H1001" s="931" t="s">
        <v>1062</v>
      </c>
      <c r="I1001" s="930" t="s">
        <v>1071</v>
      </c>
      <c r="J1001" s="943" t="s">
        <v>700</v>
      </c>
      <c r="K1001" s="932" t="s">
        <v>894</v>
      </c>
      <c r="L1001" s="931" t="s">
        <v>978</v>
      </c>
      <c r="M1001" s="932" t="s">
        <v>894</v>
      </c>
      <c r="N1001" s="931" t="s">
        <v>987</v>
      </c>
      <c r="O1001" s="931"/>
      <c r="P1001" s="931"/>
      <c r="Q1001" s="926" t="str">
        <f t="shared" si="18"/>
        <v>14検査結果(耐火クロススクリーン）-1（9）-改善（予定）年月-状況</v>
      </c>
      <c r="S1001" s="947" t="s">
        <v>2071</v>
      </c>
    </row>
    <row r="1002" spans="5:19" x14ac:dyDescent="0.4">
      <c r="E1002" s="927">
        <f>'4_入力シート【検査結果表】 耐火クロススクリーン'!$BA$26</f>
        <v>0</v>
      </c>
      <c r="G1002" s="930">
        <v>14</v>
      </c>
      <c r="H1002" s="931" t="s">
        <v>1062</v>
      </c>
      <c r="I1002" s="930" t="s">
        <v>1071</v>
      </c>
      <c r="J1002" s="943" t="s">
        <v>1014</v>
      </c>
      <c r="K1002" s="932" t="s">
        <v>894</v>
      </c>
      <c r="L1002" s="931" t="s">
        <v>983</v>
      </c>
      <c r="M1002" s="931"/>
      <c r="N1002" s="931"/>
      <c r="O1002" s="931"/>
      <c r="P1002" s="931"/>
      <c r="Q1002" s="926" t="str">
        <f t="shared" si="18"/>
        <v>14検査結果(耐火クロススクリーン）-1（10）-検査結果</v>
      </c>
      <c r="S1002" s="947" t="s">
        <v>2072</v>
      </c>
    </row>
    <row r="1003" spans="5:19" x14ac:dyDescent="0.4">
      <c r="E1003" s="927">
        <f>'4_入力シート【検査結果表】 耐火クロススクリーン'!$BM$26</f>
        <v>0</v>
      </c>
      <c r="G1003" s="930">
        <v>14</v>
      </c>
      <c r="H1003" s="931" t="s">
        <v>1062</v>
      </c>
      <c r="I1003" s="930" t="s">
        <v>1071</v>
      </c>
      <c r="J1003" s="943" t="s">
        <v>1014</v>
      </c>
      <c r="K1003" s="932" t="s">
        <v>894</v>
      </c>
      <c r="L1003" s="931" t="s">
        <v>985</v>
      </c>
      <c r="M1003" s="931"/>
      <c r="N1003" s="931"/>
      <c r="O1003" s="931"/>
      <c r="P1003" s="931"/>
      <c r="Q1003" s="926" t="str">
        <f t="shared" si="18"/>
        <v>14検査結果(耐火クロススクリーン）-1（10）-検査者番号</v>
      </c>
      <c r="S1003" s="947" t="s">
        <v>2073</v>
      </c>
    </row>
    <row r="1004" spans="5:19" x14ac:dyDescent="0.4">
      <c r="E1004" s="927">
        <f>'4_入力シート【検査結果表】 耐火クロススクリーン'!$BO$26</f>
        <v>0</v>
      </c>
      <c r="G1004" s="930">
        <v>14</v>
      </c>
      <c r="H1004" s="931" t="s">
        <v>1062</v>
      </c>
      <c r="I1004" s="930" t="s">
        <v>1071</v>
      </c>
      <c r="J1004" s="943" t="s">
        <v>701</v>
      </c>
      <c r="K1004" s="932" t="s">
        <v>894</v>
      </c>
      <c r="L1004" s="931" t="s">
        <v>986</v>
      </c>
      <c r="M1004" s="931"/>
      <c r="N1004" s="931"/>
      <c r="O1004" s="931"/>
      <c r="P1004" s="931"/>
      <c r="Q1004" s="926" t="str">
        <f t="shared" si="18"/>
        <v>14検査結果(耐火クロススクリーン）-1（10）-指摘の具体的内容等</v>
      </c>
      <c r="S1004" s="947" t="s">
        <v>2074</v>
      </c>
    </row>
    <row r="1005" spans="5:19" x14ac:dyDescent="0.4">
      <c r="E1005" s="927">
        <f>'4_入力シート【検査結果表】 耐火クロススクリーン'!$BY$26</f>
        <v>0</v>
      </c>
      <c r="G1005" s="930">
        <v>14</v>
      </c>
      <c r="H1005" s="931" t="s">
        <v>1062</v>
      </c>
      <c r="I1005" s="930" t="s">
        <v>1071</v>
      </c>
      <c r="J1005" s="943" t="s">
        <v>701</v>
      </c>
      <c r="K1005" s="932" t="s">
        <v>894</v>
      </c>
      <c r="L1005" s="931" t="s">
        <v>988</v>
      </c>
      <c r="M1005" s="931"/>
      <c r="N1005" s="931"/>
      <c r="O1005" s="931"/>
      <c r="P1005" s="931"/>
      <c r="Q1005" s="926" t="str">
        <f t="shared" si="18"/>
        <v>14検査結果(耐火クロススクリーン）-1（10）-改善策の具体的内容等</v>
      </c>
      <c r="S1005" s="947" t="s">
        <v>2075</v>
      </c>
    </row>
    <row r="1006" spans="5:19" x14ac:dyDescent="0.4">
      <c r="E1006" s="927">
        <f>'4_入力シート【検査結果表】 耐火クロススクリーン'!$CN$26</f>
        <v>0</v>
      </c>
      <c r="G1006" s="930">
        <v>14</v>
      </c>
      <c r="H1006" s="931" t="s">
        <v>1062</v>
      </c>
      <c r="I1006" s="930" t="s">
        <v>1071</v>
      </c>
      <c r="J1006" s="943" t="s">
        <v>701</v>
      </c>
      <c r="K1006" s="932" t="s">
        <v>894</v>
      </c>
      <c r="L1006" s="931" t="s">
        <v>978</v>
      </c>
      <c r="M1006" s="932" t="s">
        <v>894</v>
      </c>
      <c r="N1006" s="931" t="s">
        <v>979</v>
      </c>
      <c r="O1006" s="931"/>
      <c r="P1006" s="931"/>
      <c r="Q1006" s="926" t="str">
        <f t="shared" si="18"/>
        <v>14検査結果(耐火クロススクリーン）-1（10）-改善（予定）年月-年（令和）</v>
      </c>
      <c r="S1006" s="947" t="s">
        <v>2076</v>
      </c>
    </row>
    <row r="1007" spans="5:19" x14ac:dyDescent="0.4">
      <c r="E1007" s="927">
        <f>'4_入力シート【検査結果表】 耐火クロススクリーン'!$CQ$26</f>
        <v>0</v>
      </c>
      <c r="G1007" s="930">
        <v>14</v>
      </c>
      <c r="H1007" s="931" t="s">
        <v>1062</v>
      </c>
      <c r="I1007" s="930" t="s">
        <v>1071</v>
      </c>
      <c r="J1007" s="943" t="s">
        <v>701</v>
      </c>
      <c r="K1007" s="932" t="s">
        <v>894</v>
      </c>
      <c r="L1007" s="931" t="s">
        <v>978</v>
      </c>
      <c r="M1007" s="932" t="s">
        <v>894</v>
      </c>
      <c r="N1007" s="931" t="s">
        <v>899</v>
      </c>
      <c r="O1007" s="931"/>
      <c r="P1007" s="931"/>
      <c r="Q1007" s="926" t="str">
        <f t="shared" si="18"/>
        <v>14検査結果(耐火クロススクリーン）-1（10）-改善（予定）年月-月</v>
      </c>
      <c r="S1007" s="947" t="s">
        <v>2077</v>
      </c>
    </row>
    <row r="1008" spans="5:19" x14ac:dyDescent="0.4">
      <c r="E1008" s="927">
        <f>'4_入力シート【検査結果表】 耐火クロススクリーン'!$CT$26</f>
        <v>0</v>
      </c>
      <c r="G1008" s="930">
        <v>14</v>
      </c>
      <c r="H1008" s="931" t="s">
        <v>1062</v>
      </c>
      <c r="I1008" s="930" t="s">
        <v>1071</v>
      </c>
      <c r="J1008" s="943" t="s">
        <v>701</v>
      </c>
      <c r="K1008" s="932" t="s">
        <v>894</v>
      </c>
      <c r="L1008" s="931" t="s">
        <v>978</v>
      </c>
      <c r="M1008" s="932" t="s">
        <v>894</v>
      </c>
      <c r="N1008" s="931" t="s">
        <v>987</v>
      </c>
      <c r="O1008" s="931"/>
      <c r="P1008" s="931"/>
      <c r="Q1008" s="926" t="str">
        <f t="shared" si="18"/>
        <v>14検査結果(耐火クロススクリーン）-1（10）-改善（予定）年月-状況</v>
      </c>
      <c r="S1008" s="947" t="s">
        <v>2078</v>
      </c>
    </row>
    <row r="1009" spans="5:19" x14ac:dyDescent="0.4">
      <c r="E1009" s="927">
        <f>'4_入力シート【検査結果表】 耐火クロススクリーン'!$BA$27</f>
        <v>0</v>
      </c>
      <c r="G1009" s="930">
        <v>14</v>
      </c>
      <c r="H1009" s="931" t="s">
        <v>1062</v>
      </c>
      <c r="I1009" s="930" t="s">
        <v>1071</v>
      </c>
      <c r="J1009" s="943" t="s">
        <v>1015</v>
      </c>
      <c r="K1009" s="932" t="s">
        <v>894</v>
      </c>
      <c r="L1009" s="931" t="s">
        <v>983</v>
      </c>
      <c r="M1009" s="931"/>
      <c r="N1009" s="931"/>
      <c r="O1009" s="931"/>
      <c r="P1009" s="931"/>
      <c r="Q1009" s="926" t="str">
        <f t="shared" si="18"/>
        <v>14検査結果(耐火クロススクリーン）-1（11）-検査結果</v>
      </c>
      <c r="S1009" s="947" t="s">
        <v>2079</v>
      </c>
    </row>
    <row r="1010" spans="5:19" x14ac:dyDescent="0.4">
      <c r="E1010" s="927">
        <f>'4_入力シート【検査結果表】 耐火クロススクリーン'!$BM$27</f>
        <v>0</v>
      </c>
      <c r="G1010" s="930">
        <v>14</v>
      </c>
      <c r="H1010" s="931" t="s">
        <v>1062</v>
      </c>
      <c r="I1010" s="930" t="s">
        <v>1071</v>
      </c>
      <c r="J1010" s="943" t="s">
        <v>1015</v>
      </c>
      <c r="K1010" s="932" t="s">
        <v>894</v>
      </c>
      <c r="L1010" s="931" t="s">
        <v>985</v>
      </c>
      <c r="M1010" s="931"/>
      <c r="N1010" s="931"/>
      <c r="O1010" s="931"/>
      <c r="P1010" s="931"/>
      <c r="Q1010" s="926" t="str">
        <f t="shared" si="18"/>
        <v>14検査結果(耐火クロススクリーン）-1（11）-検査者番号</v>
      </c>
      <c r="S1010" s="947" t="s">
        <v>2080</v>
      </c>
    </row>
    <row r="1011" spans="5:19" x14ac:dyDescent="0.4">
      <c r="E1011" s="927">
        <f>'4_入力シート【検査結果表】 耐火クロススクリーン'!$BO$27</f>
        <v>0</v>
      </c>
      <c r="G1011" s="930">
        <v>14</v>
      </c>
      <c r="H1011" s="931" t="s">
        <v>1062</v>
      </c>
      <c r="I1011" s="930" t="s">
        <v>1071</v>
      </c>
      <c r="J1011" s="943" t="s">
        <v>702</v>
      </c>
      <c r="K1011" s="932" t="s">
        <v>894</v>
      </c>
      <c r="L1011" s="931" t="s">
        <v>986</v>
      </c>
      <c r="M1011" s="931"/>
      <c r="N1011" s="931"/>
      <c r="O1011" s="931"/>
      <c r="P1011" s="931"/>
      <c r="Q1011" s="926" t="str">
        <f t="shared" si="18"/>
        <v>14検査結果(耐火クロススクリーン）-1（11）-指摘の具体的内容等</v>
      </c>
      <c r="S1011" s="947" t="s">
        <v>2081</v>
      </c>
    </row>
    <row r="1012" spans="5:19" x14ac:dyDescent="0.4">
      <c r="E1012" s="927">
        <f>'4_入力シート【検査結果表】 耐火クロススクリーン'!$BY$27</f>
        <v>0</v>
      </c>
      <c r="G1012" s="930">
        <v>14</v>
      </c>
      <c r="H1012" s="931" t="s">
        <v>1062</v>
      </c>
      <c r="I1012" s="930" t="s">
        <v>1071</v>
      </c>
      <c r="J1012" s="943" t="s">
        <v>702</v>
      </c>
      <c r="K1012" s="932" t="s">
        <v>894</v>
      </c>
      <c r="L1012" s="931" t="s">
        <v>988</v>
      </c>
      <c r="M1012" s="931"/>
      <c r="N1012" s="931"/>
      <c r="O1012" s="931"/>
      <c r="P1012" s="931"/>
      <c r="Q1012" s="926" t="str">
        <f t="shared" si="18"/>
        <v>14検査結果(耐火クロススクリーン）-1（11）-改善策の具体的内容等</v>
      </c>
      <c r="S1012" s="947" t="s">
        <v>2082</v>
      </c>
    </row>
    <row r="1013" spans="5:19" x14ac:dyDescent="0.4">
      <c r="E1013" s="927">
        <f>'4_入力シート【検査結果表】 耐火クロススクリーン'!$CN$27</f>
        <v>0</v>
      </c>
      <c r="G1013" s="930">
        <v>14</v>
      </c>
      <c r="H1013" s="931" t="s">
        <v>1062</v>
      </c>
      <c r="I1013" s="930" t="s">
        <v>1071</v>
      </c>
      <c r="J1013" s="943" t="s">
        <v>702</v>
      </c>
      <c r="K1013" s="932" t="s">
        <v>894</v>
      </c>
      <c r="L1013" s="931" t="s">
        <v>978</v>
      </c>
      <c r="M1013" s="932" t="s">
        <v>894</v>
      </c>
      <c r="N1013" s="931" t="s">
        <v>979</v>
      </c>
      <c r="O1013" s="931"/>
      <c r="P1013" s="931"/>
      <c r="Q1013" s="926" t="str">
        <f t="shared" si="18"/>
        <v>14検査結果(耐火クロススクリーン）-1（11）-改善（予定）年月-年（令和）</v>
      </c>
      <c r="S1013" s="947" t="s">
        <v>2083</v>
      </c>
    </row>
    <row r="1014" spans="5:19" x14ac:dyDescent="0.4">
      <c r="E1014" s="927">
        <f>'4_入力シート【検査結果表】 耐火クロススクリーン'!$CQ$27</f>
        <v>0</v>
      </c>
      <c r="G1014" s="930">
        <v>14</v>
      </c>
      <c r="H1014" s="931" t="s">
        <v>1062</v>
      </c>
      <c r="I1014" s="930" t="s">
        <v>1071</v>
      </c>
      <c r="J1014" s="943" t="s">
        <v>702</v>
      </c>
      <c r="K1014" s="932" t="s">
        <v>894</v>
      </c>
      <c r="L1014" s="931" t="s">
        <v>978</v>
      </c>
      <c r="M1014" s="932" t="s">
        <v>894</v>
      </c>
      <c r="N1014" s="931" t="s">
        <v>899</v>
      </c>
      <c r="O1014" s="931"/>
      <c r="P1014" s="931"/>
      <c r="Q1014" s="926" t="str">
        <f t="shared" si="18"/>
        <v>14検査結果(耐火クロススクリーン）-1（11）-改善（予定）年月-月</v>
      </c>
      <c r="S1014" s="947" t="s">
        <v>2084</v>
      </c>
    </row>
    <row r="1015" spans="5:19" x14ac:dyDescent="0.4">
      <c r="E1015" s="927">
        <f>'4_入力シート【検査結果表】 耐火クロススクリーン'!$CT$27</f>
        <v>0</v>
      </c>
      <c r="G1015" s="930">
        <v>14</v>
      </c>
      <c r="H1015" s="931" t="s">
        <v>1062</v>
      </c>
      <c r="I1015" s="930" t="s">
        <v>1071</v>
      </c>
      <c r="J1015" s="943" t="s">
        <v>702</v>
      </c>
      <c r="K1015" s="932" t="s">
        <v>894</v>
      </c>
      <c r="L1015" s="931" t="s">
        <v>978</v>
      </c>
      <c r="M1015" s="932" t="s">
        <v>894</v>
      </c>
      <c r="N1015" s="931" t="s">
        <v>987</v>
      </c>
      <c r="O1015" s="931"/>
      <c r="P1015" s="931"/>
      <c r="Q1015" s="926" t="str">
        <f t="shared" si="18"/>
        <v>14検査結果(耐火クロススクリーン）-1（11）-改善（予定）年月-状況</v>
      </c>
      <c r="S1015" s="947" t="s">
        <v>2085</v>
      </c>
    </row>
    <row r="1016" spans="5:19" x14ac:dyDescent="0.4">
      <c r="E1016" s="927">
        <f>'4_入力シート【検査結果表】 耐火クロススクリーン'!$BA$28</f>
        <v>0</v>
      </c>
      <c r="G1016" s="930">
        <v>14</v>
      </c>
      <c r="H1016" s="931" t="s">
        <v>1062</v>
      </c>
      <c r="I1016" s="930" t="s">
        <v>1071</v>
      </c>
      <c r="J1016" s="943" t="s">
        <v>1016</v>
      </c>
      <c r="K1016" s="932" t="s">
        <v>894</v>
      </c>
      <c r="L1016" s="931" t="s">
        <v>983</v>
      </c>
      <c r="M1016" s="931"/>
      <c r="N1016" s="931"/>
      <c r="O1016" s="931"/>
      <c r="P1016" s="931"/>
      <c r="Q1016" s="926" t="str">
        <f t="shared" si="18"/>
        <v>14検査結果(耐火クロススクリーン）-1（12）-検査結果</v>
      </c>
      <c r="S1016" s="947" t="s">
        <v>2086</v>
      </c>
    </row>
    <row r="1017" spans="5:19" x14ac:dyDescent="0.4">
      <c r="E1017" s="927">
        <f>'4_入力シート【検査結果表】 耐火クロススクリーン'!$BM$28</f>
        <v>0</v>
      </c>
      <c r="G1017" s="930">
        <v>14</v>
      </c>
      <c r="H1017" s="931" t="s">
        <v>1062</v>
      </c>
      <c r="I1017" s="930" t="s">
        <v>1071</v>
      </c>
      <c r="J1017" s="943" t="s">
        <v>1016</v>
      </c>
      <c r="K1017" s="932" t="s">
        <v>894</v>
      </c>
      <c r="L1017" s="931" t="s">
        <v>985</v>
      </c>
      <c r="M1017" s="931"/>
      <c r="N1017" s="931"/>
      <c r="O1017" s="931"/>
      <c r="P1017" s="931"/>
      <c r="Q1017" s="926" t="str">
        <f t="shared" si="18"/>
        <v>14検査結果(耐火クロススクリーン）-1（12）-検査者番号</v>
      </c>
      <c r="S1017" s="947" t="s">
        <v>2087</v>
      </c>
    </row>
    <row r="1018" spans="5:19" x14ac:dyDescent="0.4">
      <c r="E1018" s="927">
        <f>'4_入力シート【検査結果表】 耐火クロススクリーン'!$BO$28</f>
        <v>0</v>
      </c>
      <c r="G1018" s="930">
        <v>14</v>
      </c>
      <c r="H1018" s="931" t="s">
        <v>1062</v>
      </c>
      <c r="I1018" s="930" t="s">
        <v>1071</v>
      </c>
      <c r="J1018" s="943" t="s">
        <v>703</v>
      </c>
      <c r="K1018" s="932" t="s">
        <v>894</v>
      </c>
      <c r="L1018" s="931" t="s">
        <v>986</v>
      </c>
      <c r="M1018" s="931"/>
      <c r="N1018" s="931"/>
      <c r="O1018" s="931"/>
      <c r="P1018" s="931"/>
      <c r="Q1018" s="926" t="str">
        <f t="shared" si="18"/>
        <v>14検査結果(耐火クロススクリーン）-1（12）-指摘の具体的内容等</v>
      </c>
      <c r="S1018" s="947" t="s">
        <v>2088</v>
      </c>
    </row>
    <row r="1019" spans="5:19" x14ac:dyDescent="0.4">
      <c r="E1019" s="927">
        <f>'4_入力シート【検査結果表】 耐火クロススクリーン'!$BY$28</f>
        <v>0</v>
      </c>
      <c r="G1019" s="930">
        <v>14</v>
      </c>
      <c r="H1019" s="931" t="s">
        <v>1062</v>
      </c>
      <c r="I1019" s="930" t="s">
        <v>1071</v>
      </c>
      <c r="J1019" s="943" t="s">
        <v>703</v>
      </c>
      <c r="K1019" s="932" t="s">
        <v>894</v>
      </c>
      <c r="L1019" s="931" t="s">
        <v>988</v>
      </c>
      <c r="M1019" s="931"/>
      <c r="N1019" s="931"/>
      <c r="O1019" s="931"/>
      <c r="P1019" s="931"/>
      <c r="Q1019" s="926" t="str">
        <f t="shared" si="18"/>
        <v>14検査結果(耐火クロススクリーン）-1（12）-改善策の具体的内容等</v>
      </c>
      <c r="S1019" s="947" t="s">
        <v>2089</v>
      </c>
    </row>
    <row r="1020" spans="5:19" x14ac:dyDescent="0.4">
      <c r="E1020" s="927">
        <f>'4_入力シート【検査結果表】 耐火クロススクリーン'!$CN$28</f>
        <v>0</v>
      </c>
      <c r="G1020" s="930">
        <v>14</v>
      </c>
      <c r="H1020" s="931" t="s">
        <v>1062</v>
      </c>
      <c r="I1020" s="930" t="s">
        <v>1071</v>
      </c>
      <c r="J1020" s="943" t="s">
        <v>703</v>
      </c>
      <c r="K1020" s="932" t="s">
        <v>894</v>
      </c>
      <c r="L1020" s="931" t="s">
        <v>978</v>
      </c>
      <c r="M1020" s="932" t="s">
        <v>894</v>
      </c>
      <c r="N1020" s="931" t="s">
        <v>979</v>
      </c>
      <c r="O1020" s="931"/>
      <c r="P1020" s="931"/>
      <c r="Q1020" s="926" t="str">
        <f t="shared" si="18"/>
        <v>14検査結果(耐火クロススクリーン）-1（12）-改善（予定）年月-年（令和）</v>
      </c>
      <c r="S1020" s="947" t="s">
        <v>2090</v>
      </c>
    </row>
    <row r="1021" spans="5:19" x14ac:dyDescent="0.4">
      <c r="E1021" s="927">
        <f>'4_入力シート【検査結果表】 耐火クロススクリーン'!$CQ$28</f>
        <v>0</v>
      </c>
      <c r="G1021" s="930">
        <v>14</v>
      </c>
      <c r="H1021" s="931" t="s">
        <v>1062</v>
      </c>
      <c r="I1021" s="930" t="s">
        <v>1071</v>
      </c>
      <c r="J1021" s="943" t="s">
        <v>703</v>
      </c>
      <c r="K1021" s="932" t="s">
        <v>894</v>
      </c>
      <c r="L1021" s="931" t="s">
        <v>978</v>
      </c>
      <c r="M1021" s="932" t="s">
        <v>894</v>
      </c>
      <c r="N1021" s="931" t="s">
        <v>899</v>
      </c>
      <c r="O1021" s="931"/>
      <c r="P1021" s="931"/>
      <c r="Q1021" s="926" t="str">
        <f t="shared" si="18"/>
        <v>14検査結果(耐火クロススクリーン）-1（12）-改善（予定）年月-月</v>
      </c>
      <c r="S1021" s="947" t="s">
        <v>2091</v>
      </c>
    </row>
    <row r="1022" spans="5:19" x14ac:dyDescent="0.4">
      <c r="E1022" s="927">
        <f>'4_入力シート【検査結果表】 耐火クロススクリーン'!$CT$28</f>
        <v>0</v>
      </c>
      <c r="G1022" s="930">
        <v>14</v>
      </c>
      <c r="H1022" s="931" t="s">
        <v>1062</v>
      </c>
      <c r="I1022" s="930" t="s">
        <v>1071</v>
      </c>
      <c r="J1022" s="943" t="s">
        <v>703</v>
      </c>
      <c r="K1022" s="932" t="s">
        <v>894</v>
      </c>
      <c r="L1022" s="931" t="s">
        <v>978</v>
      </c>
      <c r="M1022" s="932" t="s">
        <v>894</v>
      </c>
      <c r="N1022" s="931" t="s">
        <v>987</v>
      </c>
      <c r="O1022" s="931"/>
      <c r="P1022" s="931"/>
      <c r="Q1022" s="926" t="str">
        <f t="shared" si="18"/>
        <v>14検査結果(耐火クロススクリーン）-1（12）-改善（予定）年月-状況</v>
      </c>
      <c r="S1022" s="947" t="s">
        <v>2092</v>
      </c>
    </row>
    <row r="1023" spans="5:19" x14ac:dyDescent="0.4">
      <c r="E1023" s="927">
        <f>'4_入力シート【検査結果表】 耐火クロススクリーン'!$BA$29</f>
        <v>0</v>
      </c>
      <c r="G1023" s="930">
        <v>14</v>
      </c>
      <c r="H1023" s="931" t="s">
        <v>1062</v>
      </c>
      <c r="I1023" s="930" t="s">
        <v>1071</v>
      </c>
      <c r="J1023" s="943" t="s">
        <v>1017</v>
      </c>
      <c r="K1023" s="932" t="s">
        <v>894</v>
      </c>
      <c r="L1023" s="931" t="s">
        <v>983</v>
      </c>
      <c r="M1023" s="931"/>
      <c r="N1023" s="931"/>
      <c r="O1023" s="931"/>
      <c r="P1023" s="931"/>
      <c r="Q1023" s="926" t="str">
        <f t="shared" si="18"/>
        <v>14検査結果(耐火クロススクリーン）-1（13）-検査結果</v>
      </c>
      <c r="S1023" s="947" t="s">
        <v>2093</v>
      </c>
    </row>
    <row r="1024" spans="5:19" x14ac:dyDescent="0.4">
      <c r="E1024" s="927">
        <f>'4_入力シート【検査結果表】 耐火クロススクリーン'!$BM$29</f>
        <v>0</v>
      </c>
      <c r="G1024" s="930">
        <v>14</v>
      </c>
      <c r="H1024" s="931" t="s">
        <v>1062</v>
      </c>
      <c r="I1024" s="930" t="s">
        <v>1071</v>
      </c>
      <c r="J1024" s="943" t="s">
        <v>704</v>
      </c>
      <c r="K1024" s="932" t="s">
        <v>894</v>
      </c>
      <c r="L1024" s="931" t="s">
        <v>985</v>
      </c>
      <c r="M1024" s="931"/>
      <c r="N1024" s="931"/>
      <c r="O1024" s="931"/>
      <c r="P1024" s="931"/>
      <c r="Q1024" s="926" t="str">
        <f t="shared" si="18"/>
        <v>14検査結果(耐火クロススクリーン）-1（13）-検査者番号</v>
      </c>
      <c r="S1024" s="947" t="s">
        <v>2094</v>
      </c>
    </row>
    <row r="1025" spans="5:19" x14ac:dyDescent="0.4">
      <c r="E1025" s="927">
        <f>'4_入力シート【検査結果表】 耐火クロススクリーン'!$BO$29</f>
        <v>0</v>
      </c>
      <c r="G1025" s="930">
        <v>14</v>
      </c>
      <c r="H1025" s="931" t="s">
        <v>1062</v>
      </c>
      <c r="I1025" s="930" t="s">
        <v>1071</v>
      </c>
      <c r="J1025" s="943" t="s">
        <v>704</v>
      </c>
      <c r="K1025" s="932" t="s">
        <v>894</v>
      </c>
      <c r="L1025" s="931" t="s">
        <v>986</v>
      </c>
      <c r="M1025" s="931"/>
      <c r="N1025" s="931"/>
      <c r="O1025" s="931"/>
      <c r="P1025" s="931"/>
      <c r="Q1025" s="926" t="str">
        <f t="shared" si="18"/>
        <v>14検査結果(耐火クロススクリーン）-1（13）-指摘の具体的内容等</v>
      </c>
      <c r="S1025" s="947" t="s">
        <v>2095</v>
      </c>
    </row>
    <row r="1026" spans="5:19" x14ac:dyDescent="0.4">
      <c r="E1026" s="927">
        <f>'4_入力シート【検査結果表】 耐火クロススクリーン'!$BY$29</f>
        <v>0</v>
      </c>
      <c r="G1026" s="930">
        <v>14</v>
      </c>
      <c r="H1026" s="931" t="s">
        <v>1062</v>
      </c>
      <c r="I1026" s="930" t="s">
        <v>1071</v>
      </c>
      <c r="J1026" s="943" t="s">
        <v>704</v>
      </c>
      <c r="K1026" s="932" t="s">
        <v>894</v>
      </c>
      <c r="L1026" s="931" t="s">
        <v>988</v>
      </c>
      <c r="M1026" s="931"/>
      <c r="N1026" s="931"/>
      <c r="O1026" s="931"/>
      <c r="P1026" s="931"/>
      <c r="Q1026" s="926" t="str">
        <f t="shared" si="18"/>
        <v>14検査結果(耐火クロススクリーン）-1（13）-改善策の具体的内容等</v>
      </c>
      <c r="S1026" s="947" t="s">
        <v>2096</v>
      </c>
    </row>
    <row r="1027" spans="5:19" x14ac:dyDescent="0.4">
      <c r="E1027" s="927">
        <f>'4_入力シート【検査結果表】 耐火クロススクリーン'!$CN$29</f>
        <v>0</v>
      </c>
      <c r="G1027" s="930">
        <v>14</v>
      </c>
      <c r="H1027" s="931" t="s">
        <v>1062</v>
      </c>
      <c r="I1027" s="930" t="s">
        <v>1071</v>
      </c>
      <c r="J1027" s="943" t="s">
        <v>704</v>
      </c>
      <c r="K1027" s="932" t="s">
        <v>894</v>
      </c>
      <c r="L1027" s="931" t="s">
        <v>978</v>
      </c>
      <c r="M1027" s="932" t="s">
        <v>894</v>
      </c>
      <c r="N1027" s="931" t="s">
        <v>979</v>
      </c>
      <c r="O1027" s="931"/>
      <c r="P1027" s="931"/>
      <c r="Q1027" s="926" t="str">
        <f t="shared" si="18"/>
        <v>14検査結果(耐火クロススクリーン）-1（13）-改善（予定）年月-年（令和）</v>
      </c>
      <c r="S1027" s="947" t="s">
        <v>2097</v>
      </c>
    </row>
    <row r="1028" spans="5:19" x14ac:dyDescent="0.4">
      <c r="E1028" s="927">
        <f>'4_入力シート【検査結果表】 耐火クロススクリーン'!$CQ$29</f>
        <v>0</v>
      </c>
      <c r="G1028" s="930">
        <v>14</v>
      </c>
      <c r="H1028" s="931" t="s">
        <v>1062</v>
      </c>
      <c r="I1028" s="930" t="s">
        <v>1071</v>
      </c>
      <c r="J1028" s="943" t="s">
        <v>704</v>
      </c>
      <c r="K1028" s="932" t="s">
        <v>894</v>
      </c>
      <c r="L1028" s="931" t="s">
        <v>978</v>
      </c>
      <c r="M1028" s="932" t="s">
        <v>894</v>
      </c>
      <c r="N1028" s="931" t="s">
        <v>899</v>
      </c>
      <c r="O1028" s="931"/>
      <c r="P1028" s="931"/>
      <c r="Q1028" s="926" t="str">
        <f t="shared" si="18"/>
        <v>14検査結果(耐火クロススクリーン）-1（13）-改善（予定）年月-月</v>
      </c>
      <c r="S1028" s="947" t="s">
        <v>2098</v>
      </c>
    </row>
    <row r="1029" spans="5:19" x14ac:dyDescent="0.4">
      <c r="E1029" s="927">
        <f>'4_入力シート【検査結果表】 耐火クロススクリーン'!$CT$29</f>
        <v>0</v>
      </c>
      <c r="G1029" s="930">
        <v>14</v>
      </c>
      <c r="H1029" s="931" t="s">
        <v>1062</v>
      </c>
      <c r="I1029" s="930" t="s">
        <v>1071</v>
      </c>
      <c r="J1029" s="943" t="s">
        <v>704</v>
      </c>
      <c r="K1029" s="932" t="s">
        <v>894</v>
      </c>
      <c r="L1029" s="931" t="s">
        <v>978</v>
      </c>
      <c r="M1029" s="932" t="s">
        <v>894</v>
      </c>
      <c r="N1029" s="931" t="s">
        <v>987</v>
      </c>
      <c r="O1029" s="931"/>
      <c r="P1029" s="931"/>
      <c r="Q1029" s="926" t="str">
        <f t="shared" si="18"/>
        <v>14検査結果(耐火クロススクリーン）-1（13）-改善（予定）年月-状況</v>
      </c>
      <c r="S1029" s="947" t="s">
        <v>2099</v>
      </c>
    </row>
    <row r="1030" spans="5:19" x14ac:dyDescent="0.4">
      <c r="E1030" s="927">
        <f>'4_入力シート【検査結果表】 耐火クロススクリーン'!$BA$30</f>
        <v>0</v>
      </c>
      <c r="G1030" s="930">
        <v>14</v>
      </c>
      <c r="H1030" s="931" t="s">
        <v>1062</v>
      </c>
      <c r="I1030" s="930" t="s">
        <v>1071</v>
      </c>
      <c r="J1030" s="943" t="s">
        <v>1018</v>
      </c>
      <c r="K1030" s="932" t="s">
        <v>894</v>
      </c>
      <c r="L1030" s="931" t="s">
        <v>983</v>
      </c>
      <c r="M1030" s="931"/>
      <c r="N1030" s="931"/>
      <c r="O1030" s="931"/>
      <c r="P1030" s="931"/>
      <c r="Q1030" s="926" t="str">
        <f t="shared" si="18"/>
        <v>14検査結果(耐火クロススクリーン）-1（14）-検査結果</v>
      </c>
      <c r="S1030" s="947" t="s">
        <v>2100</v>
      </c>
    </row>
    <row r="1031" spans="5:19" x14ac:dyDescent="0.4">
      <c r="E1031" s="927">
        <f>'4_入力シート【検査結果表】 耐火クロススクリーン'!$BM$30</f>
        <v>0</v>
      </c>
      <c r="G1031" s="930">
        <v>14</v>
      </c>
      <c r="H1031" s="931" t="s">
        <v>1062</v>
      </c>
      <c r="I1031" s="930" t="s">
        <v>1071</v>
      </c>
      <c r="J1031" s="943" t="s">
        <v>705</v>
      </c>
      <c r="K1031" s="932" t="s">
        <v>894</v>
      </c>
      <c r="L1031" s="931" t="s">
        <v>985</v>
      </c>
      <c r="M1031" s="931"/>
      <c r="N1031" s="931"/>
      <c r="O1031" s="931"/>
      <c r="P1031" s="931"/>
      <c r="Q1031" s="926" t="str">
        <f t="shared" si="18"/>
        <v>14検査結果(耐火クロススクリーン）-1（14）-検査者番号</v>
      </c>
      <c r="S1031" s="947" t="s">
        <v>2101</v>
      </c>
    </row>
    <row r="1032" spans="5:19" x14ac:dyDescent="0.4">
      <c r="E1032" s="927">
        <f>'4_入力シート【検査結果表】 耐火クロススクリーン'!$BO$30</f>
        <v>0</v>
      </c>
      <c r="G1032" s="930">
        <v>14</v>
      </c>
      <c r="H1032" s="931" t="s">
        <v>1062</v>
      </c>
      <c r="I1032" s="930" t="s">
        <v>1071</v>
      </c>
      <c r="J1032" s="943" t="s">
        <v>705</v>
      </c>
      <c r="K1032" s="932" t="s">
        <v>894</v>
      </c>
      <c r="L1032" s="931" t="s">
        <v>986</v>
      </c>
      <c r="M1032" s="931"/>
      <c r="N1032" s="931"/>
      <c r="O1032" s="931"/>
      <c r="P1032" s="931"/>
      <c r="Q1032" s="926" t="str">
        <f t="shared" si="18"/>
        <v>14検査結果(耐火クロススクリーン）-1（14）-指摘の具体的内容等</v>
      </c>
      <c r="S1032" s="947" t="s">
        <v>2102</v>
      </c>
    </row>
    <row r="1033" spans="5:19" x14ac:dyDescent="0.4">
      <c r="E1033" s="927">
        <f>'4_入力シート【検査結果表】 耐火クロススクリーン'!$BY$30</f>
        <v>0</v>
      </c>
      <c r="G1033" s="930">
        <v>14</v>
      </c>
      <c r="H1033" s="931" t="s">
        <v>1062</v>
      </c>
      <c r="I1033" s="930" t="s">
        <v>1071</v>
      </c>
      <c r="J1033" s="943" t="s">
        <v>705</v>
      </c>
      <c r="K1033" s="932" t="s">
        <v>894</v>
      </c>
      <c r="L1033" s="931" t="s">
        <v>988</v>
      </c>
      <c r="M1033" s="931"/>
      <c r="N1033" s="931"/>
      <c r="O1033" s="931"/>
      <c r="P1033" s="931"/>
      <c r="Q1033" s="926" t="str">
        <f t="shared" si="18"/>
        <v>14検査結果(耐火クロススクリーン）-1（14）-改善策の具体的内容等</v>
      </c>
      <c r="S1033" s="947" t="s">
        <v>2103</v>
      </c>
    </row>
    <row r="1034" spans="5:19" x14ac:dyDescent="0.4">
      <c r="E1034" s="927">
        <f>'4_入力シート【検査結果表】 耐火クロススクリーン'!$CN$30</f>
        <v>0</v>
      </c>
      <c r="G1034" s="930">
        <v>14</v>
      </c>
      <c r="H1034" s="931" t="s">
        <v>1062</v>
      </c>
      <c r="I1034" s="930" t="s">
        <v>1071</v>
      </c>
      <c r="J1034" s="943" t="s">
        <v>705</v>
      </c>
      <c r="K1034" s="932" t="s">
        <v>894</v>
      </c>
      <c r="L1034" s="931" t="s">
        <v>978</v>
      </c>
      <c r="M1034" s="932" t="s">
        <v>894</v>
      </c>
      <c r="N1034" s="931" t="s">
        <v>979</v>
      </c>
      <c r="O1034" s="931"/>
      <c r="P1034" s="931"/>
      <c r="Q1034" s="926" t="str">
        <f t="shared" si="18"/>
        <v>14検査結果(耐火クロススクリーン）-1（14）-改善（予定）年月-年（令和）</v>
      </c>
      <c r="S1034" s="947" t="s">
        <v>2104</v>
      </c>
    </row>
    <row r="1035" spans="5:19" x14ac:dyDescent="0.4">
      <c r="E1035" s="927">
        <f>'4_入力シート【検査結果表】 耐火クロススクリーン'!$CQ$30</f>
        <v>0</v>
      </c>
      <c r="G1035" s="930">
        <v>14</v>
      </c>
      <c r="H1035" s="931" t="s">
        <v>1062</v>
      </c>
      <c r="I1035" s="930" t="s">
        <v>1071</v>
      </c>
      <c r="J1035" s="943" t="s">
        <v>705</v>
      </c>
      <c r="K1035" s="932" t="s">
        <v>894</v>
      </c>
      <c r="L1035" s="931" t="s">
        <v>978</v>
      </c>
      <c r="M1035" s="932" t="s">
        <v>894</v>
      </c>
      <c r="N1035" s="931" t="s">
        <v>899</v>
      </c>
      <c r="O1035" s="931"/>
      <c r="P1035" s="931"/>
      <c r="Q1035" s="926" t="str">
        <f t="shared" si="18"/>
        <v>14検査結果(耐火クロススクリーン）-1（14）-改善（予定）年月-月</v>
      </c>
      <c r="S1035" s="947" t="s">
        <v>2105</v>
      </c>
    </row>
    <row r="1036" spans="5:19" x14ac:dyDescent="0.4">
      <c r="E1036" s="927">
        <f>'4_入力シート【検査結果表】 耐火クロススクリーン'!$CT$30</f>
        <v>0</v>
      </c>
      <c r="G1036" s="930">
        <v>14</v>
      </c>
      <c r="H1036" s="931" t="s">
        <v>1062</v>
      </c>
      <c r="I1036" s="930" t="s">
        <v>1071</v>
      </c>
      <c r="J1036" s="943" t="s">
        <v>1018</v>
      </c>
      <c r="K1036" s="932" t="s">
        <v>894</v>
      </c>
      <c r="L1036" s="931" t="s">
        <v>978</v>
      </c>
      <c r="M1036" s="932" t="s">
        <v>894</v>
      </c>
      <c r="N1036" s="931" t="s">
        <v>987</v>
      </c>
      <c r="O1036" s="931"/>
      <c r="P1036" s="931"/>
      <c r="Q1036" s="926" t="str">
        <f t="shared" si="18"/>
        <v>14検査結果(耐火クロススクリーン）-1（14）-改善（予定）年月-状況</v>
      </c>
      <c r="S1036" s="947" t="s">
        <v>2106</v>
      </c>
    </row>
    <row r="1037" spans="5:19" x14ac:dyDescent="0.4">
      <c r="E1037" s="927">
        <f>'4_入力シート【検査結果表】 耐火クロススクリーン'!$BA$31</f>
        <v>0</v>
      </c>
      <c r="G1037" s="930">
        <v>14</v>
      </c>
      <c r="H1037" s="931" t="s">
        <v>1062</v>
      </c>
      <c r="I1037" s="930" t="s">
        <v>1071</v>
      </c>
      <c r="J1037" s="943" t="s">
        <v>1019</v>
      </c>
      <c r="K1037" s="932" t="s">
        <v>894</v>
      </c>
      <c r="L1037" s="931" t="s">
        <v>983</v>
      </c>
      <c r="M1037" s="931"/>
      <c r="N1037" s="931"/>
      <c r="O1037" s="931"/>
      <c r="P1037" s="931"/>
      <c r="Q1037" s="926" t="str">
        <f t="shared" si="18"/>
        <v>14検査結果(耐火クロススクリーン）-1（15）-検査結果</v>
      </c>
      <c r="S1037" s="947" t="s">
        <v>2107</v>
      </c>
    </row>
    <row r="1038" spans="5:19" x14ac:dyDescent="0.4">
      <c r="E1038" s="927">
        <f>'4_入力シート【検査結果表】 耐火クロススクリーン'!$BM$31</f>
        <v>0</v>
      </c>
      <c r="G1038" s="930">
        <v>14</v>
      </c>
      <c r="H1038" s="931" t="s">
        <v>1062</v>
      </c>
      <c r="I1038" s="930" t="s">
        <v>1071</v>
      </c>
      <c r="J1038" s="943" t="s">
        <v>1019</v>
      </c>
      <c r="K1038" s="932" t="s">
        <v>894</v>
      </c>
      <c r="L1038" s="931" t="s">
        <v>985</v>
      </c>
      <c r="M1038" s="931"/>
      <c r="N1038" s="931"/>
      <c r="O1038" s="931"/>
      <c r="P1038" s="931"/>
      <c r="Q1038" s="926" t="str">
        <f t="shared" si="18"/>
        <v>14検査結果(耐火クロススクリーン）-1（15）-検査者番号</v>
      </c>
      <c r="S1038" s="947" t="s">
        <v>2108</v>
      </c>
    </row>
    <row r="1039" spans="5:19" x14ac:dyDescent="0.4">
      <c r="E1039" s="927">
        <f>'4_入力シート【検査結果表】 耐火クロススクリーン'!$BO$31</f>
        <v>0</v>
      </c>
      <c r="G1039" s="930">
        <v>14</v>
      </c>
      <c r="H1039" s="931" t="s">
        <v>1062</v>
      </c>
      <c r="I1039" s="930" t="s">
        <v>1071</v>
      </c>
      <c r="J1039" s="943" t="s">
        <v>1019</v>
      </c>
      <c r="K1039" s="932" t="s">
        <v>894</v>
      </c>
      <c r="L1039" s="931" t="s">
        <v>986</v>
      </c>
      <c r="M1039" s="931"/>
      <c r="N1039" s="931"/>
      <c r="O1039" s="931"/>
      <c r="P1039" s="931"/>
      <c r="Q1039" s="926" t="str">
        <f t="shared" si="18"/>
        <v>14検査結果(耐火クロススクリーン）-1（15）-指摘の具体的内容等</v>
      </c>
      <c r="S1039" s="947" t="s">
        <v>2109</v>
      </c>
    </row>
    <row r="1040" spans="5:19" x14ac:dyDescent="0.4">
      <c r="E1040" s="927">
        <f>'4_入力シート【検査結果表】 耐火クロススクリーン'!$BY$31</f>
        <v>0</v>
      </c>
      <c r="G1040" s="930">
        <v>14</v>
      </c>
      <c r="H1040" s="931" t="s">
        <v>1062</v>
      </c>
      <c r="I1040" s="930" t="s">
        <v>1071</v>
      </c>
      <c r="J1040" s="943" t="s">
        <v>1019</v>
      </c>
      <c r="K1040" s="932" t="s">
        <v>894</v>
      </c>
      <c r="L1040" s="931" t="s">
        <v>988</v>
      </c>
      <c r="M1040" s="931"/>
      <c r="N1040" s="931"/>
      <c r="O1040" s="931"/>
      <c r="P1040" s="931"/>
      <c r="Q1040" s="926" t="str">
        <f t="shared" si="18"/>
        <v>14検査結果(耐火クロススクリーン）-1（15）-改善策の具体的内容等</v>
      </c>
      <c r="S1040" s="947" t="s">
        <v>2110</v>
      </c>
    </row>
    <row r="1041" spans="5:19" x14ac:dyDescent="0.4">
      <c r="E1041" s="927">
        <f>'4_入力シート【検査結果表】 耐火クロススクリーン'!$CN$31</f>
        <v>0</v>
      </c>
      <c r="G1041" s="930">
        <v>14</v>
      </c>
      <c r="H1041" s="931" t="s">
        <v>1062</v>
      </c>
      <c r="I1041" s="930" t="s">
        <v>1071</v>
      </c>
      <c r="J1041" s="943" t="s">
        <v>1019</v>
      </c>
      <c r="K1041" s="932" t="s">
        <v>894</v>
      </c>
      <c r="L1041" s="931" t="s">
        <v>978</v>
      </c>
      <c r="M1041" s="932" t="s">
        <v>894</v>
      </c>
      <c r="N1041" s="931" t="s">
        <v>979</v>
      </c>
      <c r="O1041" s="931"/>
      <c r="P1041" s="931"/>
      <c r="Q1041" s="926" t="str">
        <f t="shared" si="18"/>
        <v>14検査結果(耐火クロススクリーン）-1（15）-改善（予定）年月-年（令和）</v>
      </c>
      <c r="S1041" s="947" t="s">
        <v>2111</v>
      </c>
    </row>
    <row r="1042" spans="5:19" x14ac:dyDescent="0.4">
      <c r="E1042" s="927">
        <f>'4_入力シート【検査結果表】 耐火クロススクリーン'!$CQ$31</f>
        <v>0</v>
      </c>
      <c r="G1042" s="930">
        <v>14</v>
      </c>
      <c r="H1042" s="931" t="s">
        <v>1062</v>
      </c>
      <c r="I1042" s="930" t="s">
        <v>1071</v>
      </c>
      <c r="J1042" s="943" t="s">
        <v>1019</v>
      </c>
      <c r="K1042" s="932" t="s">
        <v>894</v>
      </c>
      <c r="L1042" s="931" t="s">
        <v>978</v>
      </c>
      <c r="M1042" s="932" t="s">
        <v>894</v>
      </c>
      <c r="N1042" s="931" t="s">
        <v>899</v>
      </c>
      <c r="O1042" s="931"/>
      <c r="P1042" s="931"/>
      <c r="Q1042" s="926" t="str">
        <f t="shared" si="18"/>
        <v>14検査結果(耐火クロススクリーン）-1（15）-改善（予定）年月-月</v>
      </c>
      <c r="S1042" s="947" t="s">
        <v>2112</v>
      </c>
    </row>
    <row r="1043" spans="5:19" x14ac:dyDescent="0.4">
      <c r="E1043" s="927">
        <f>'4_入力シート【検査結果表】 耐火クロススクリーン'!$CT$31</f>
        <v>0</v>
      </c>
      <c r="G1043" s="930">
        <v>14</v>
      </c>
      <c r="H1043" s="931" t="s">
        <v>1062</v>
      </c>
      <c r="I1043" s="930" t="s">
        <v>1071</v>
      </c>
      <c r="J1043" s="943" t="s">
        <v>706</v>
      </c>
      <c r="K1043" s="932" t="s">
        <v>894</v>
      </c>
      <c r="L1043" s="931" t="s">
        <v>978</v>
      </c>
      <c r="M1043" s="932" t="s">
        <v>894</v>
      </c>
      <c r="N1043" s="931" t="s">
        <v>987</v>
      </c>
      <c r="O1043" s="931"/>
      <c r="P1043" s="931"/>
      <c r="Q1043" s="926" t="str">
        <f t="shared" si="18"/>
        <v>14検査結果(耐火クロススクリーン）-1（15）-改善（予定）年月-状況</v>
      </c>
      <c r="S1043" s="947" t="s">
        <v>2113</v>
      </c>
    </row>
    <row r="1044" spans="5:19" x14ac:dyDescent="0.4">
      <c r="E1044" s="927">
        <f>'4_入力シート【検査結果表】 耐火クロススクリーン'!$BA$32</f>
        <v>0</v>
      </c>
      <c r="G1044" s="930">
        <v>14</v>
      </c>
      <c r="H1044" s="931" t="s">
        <v>1062</v>
      </c>
      <c r="I1044" s="930" t="s">
        <v>1071</v>
      </c>
      <c r="J1044" s="943" t="s">
        <v>1020</v>
      </c>
      <c r="K1044" s="932" t="s">
        <v>894</v>
      </c>
      <c r="L1044" s="931" t="s">
        <v>983</v>
      </c>
      <c r="M1044" s="931"/>
      <c r="N1044" s="931"/>
      <c r="O1044" s="931"/>
      <c r="P1044" s="931"/>
      <c r="Q1044" s="926" t="str">
        <f t="shared" si="18"/>
        <v>14検査結果(耐火クロススクリーン）-1（16）-検査結果</v>
      </c>
      <c r="S1044" s="947" t="s">
        <v>2114</v>
      </c>
    </row>
    <row r="1045" spans="5:19" x14ac:dyDescent="0.4">
      <c r="E1045" s="927">
        <f>'4_入力シート【検査結果表】 耐火クロススクリーン'!$BM$32</f>
        <v>0</v>
      </c>
      <c r="G1045" s="930">
        <v>14</v>
      </c>
      <c r="H1045" s="931" t="s">
        <v>1062</v>
      </c>
      <c r="I1045" s="930" t="s">
        <v>1071</v>
      </c>
      <c r="J1045" s="943" t="s">
        <v>707</v>
      </c>
      <c r="K1045" s="932" t="s">
        <v>894</v>
      </c>
      <c r="L1045" s="931" t="s">
        <v>985</v>
      </c>
      <c r="M1045" s="931"/>
      <c r="N1045" s="931"/>
      <c r="O1045" s="931"/>
      <c r="P1045" s="931"/>
      <c r="Q1045" s="926" t="str">
        <f t="shared" si="18"/>
        <v>14検査結果(耐火クロススクリーン）-1（16）-検査者番号</v>
      </c>
      <c r="S1045" s="947" t="s">
        <v>2115</v>
      </c>
    </row>
    <row r="1046" spans="5:19" x14ac:dyDescent="0.4">
      <c r="E1046" s="927">
        <f>'4_入力シート【検査結果表】 耐火クロススクリーン'!$BO$32</f>
        <v>0</v>
      </c>
      <c r="G1046" s="930">
        <v>14</v>
      </c>
      <c r="H1046" s="931" t="s">
        <v>1062</v>
      </c>
      <c r="I1046" s="930" t="s">
        <v>1071</v>
      </c>
      <c r="J1046" s="943" t="s">
        <v>707</v>
      </c>
      <c r="K1046" s="932" t="s">
        <v>894</v>
      </c>
      <c r="L1046" s="931" t="s">
        <v>986</v>
      </c>
      <c r="M1046" s="931"/>
      <c r="N1046" s="931"/>
      <c r="O1046" s="931"/>
      <c r="P1046" s="931"/>
      <c r="Q1046" s="926" t="str">
        <f t="shared" si="18"/>
        <v>14検査結果(耐火クロススクリーン）-1（16）-指摘の具体的内容等</v>
      </c>
      <c r="S1046" s="947" t="s">
        <v>2116</v>
      </c>
    </row>
    <row r="1047" spans="5:19" x14ac:dyDescent="0.4">
      <c r="E1047" s="927">
        <f>'4_入力シート【検査結果表】 耐火クロススクリーン'!$BY$32</f>
        <v>0</v>
      </c>
      <c r="G1047" s="930">
        <v>14</v>
      </c>
      <c r="H1047" s="931" t="s">
        <v>1062</v>
      </c>
      <c r="I1047" s="930" t="s">
        <v>1071</v>
      </c>
      <c r="J1047" s="943" t="s">
        <v>707</v>
      </c>
      <c r="K1047" s="932" t="s">
        <v>894</v>
      </c>
      <c r="L1047" s="931" t="s">
        <v>988</v>
      </c>
      <c r="M1047" s="931"/>
      <c r="N1047" s="931"/>
      <c r="O1047" s="931"/>
      <c r="P1047" s="931"/>
      <c r="Q1047" s="926" t="str">
        <f t="shared" si="18"/>
        <v>14検査結果(耐火クロススクリーン）-1（16）-改善策の具体的内容等</v>
      </c>
      <c r="S1047" s="947" t="s">
        <v>2117</v>
      </c>
    </row>
    <row r="1048" spans="5:19" x14ac:dyDescent="0.4">
      <c r="E1048" s="927">
        <f>'4_入力シート【検査結果表】 耐火クロススクリーン'!$CN$32</f>
        <v>0</v>
      </c>
      <c r="G1048" s="930">
        <v>14</v>
      </c>
      <c r="H1048" s="931" t="s">
        <v>1062</v>
      </c>
      <c r="I1048" s="930" t="s">
        <v>1071</v>
      </c>
      <c r="J1048" s="943" t="s">
        <v>707</v>
      </c>
      <c r="K1048" s="932" t="s">
        <v>894</v>
      </c>
      <c r="L1048" s="931" t="s">
        <v>978</v>
      </c>
      <c r="M1048" s="932" t="s">
        <v>894</v>
      </c>
      <c r="N1048" s="931" t="s">
        <v>979</v>
      </c>
      <c r="O1048" s="931"/>
      <c r="P1048" s="931"/>
      <c r="Q1048" s="926" t="str">
        <f t="shared" si="18"/>
        <v>14検査結果(耐火クロススクリーン）-1（16）-改善（予定）年月-年（令和）</v>
      </c>
      <c r="S1048" s="947" t="s">
        <v>2118</v>
      </c>
    </row>
    <row r="1049" spans="5:19" x14ac:dyDescent="0.4">
      <c r="E1049" s="927">
        <f>'4_入力シート【検査結果表】 耐火クロススクリーン'!$CQ$32</f>
        <v>0</v>
      </c>
      <c r="G1049" s="930">
        <v>14</v>
      </c>
      <c r="H1049" s="931" t="s">
        <v>1062</v>
      </c>
      <c r="I1049" s="930" t="s">
        <v>1071</v>
      </c>
      <c r="J1049" s="943" t="s">
        <v>707</v>
      </c>
      <c r="K1049" s="932" t="s">
        <v>894</v>
      </c>
      <c r="L1049" s="931" t="s">
        <v>978</v>
      </c>
      <c r="M1049" s="932" t="s">
        <v>894</v>
      </c>
      <c r="N1049" s="931" t="s">
        <v>899</v>
      </c>
      <c r="O1049" s="931"/>
      <c r="P1049" s="931"/>
      <c r="Q1049" s="926" t="str">
        <f t="shared" si="18"/>
        <v>14検査結果(耐火クロススクリーン）-1（16）-改善（予定）年月-月</v>
      </c>
      <c r="S1049" s="947" t="s">
        <v>2119</v>
      </c>
    </row>
    <row r="1050" spans="5:19" x14ac:dyDescent="0.4">
      <c r="E1050" s="927">
        <f>'4_入力シート【検査結果表】 耐火クロススクリーン'!$CT$32</f>
        <v>0</v>
      </c>
      <c r="G1050" s="930">
        <v>14</v>
      </c>
      <c r="H1050" s="931" t="s">
        <v>1062</v>
      </c>
      <c r="I1050" s="930" t="s">
        <v>1071</v>
      </c>
      <c r="J1050" s="943" t="s">
        <v>1020</v>
      </c>
      <c r="K1050" s="932" t="s">
        <v>894</v>
      </c>
      <c r="L1050" s="931" t="s">
        <v>978</v>
      </c>
      <c r="M1050" s="932" t="s">
        <v>894</v>
      </c>
      <c r="N1050" s="931" t="s">
        <v>987</v>
      </c>
      <c r="O1050" s="931"/>
      <c r="P1050" s="931"/>
      <c r="Q1050" s="926" t="str">
        <f t="shared" si="18"/>
        <v>14検査結果(耐火クロススクリーン）-1（16）-改善（予定）年月-状況</v>
      </c>
      <c r="S1050" s="947" t="s">
        <v>2120</v>
      </c>
    </row>
    <row r="1051" spans="5:19" x14ac:dyDescent="0.4">
      <c r="E1051" s="927">
        <f>'4_入力シート【検査結果表】 耐火クロススクリーン'!$BA$33</f>
        <v>0</v>
      </c>
      <c r="G1051" s="930">
        <v>14</v>
      </c>
      <c r="H1051" s="931" t="s">
        <v>1062</v>
      </c>
      <c r="I1051" s="930" t="s">
        <v>1071</v>
      </c>
      <c r="J1051" s="943" t="s">
        <v>1021</v>
      </c>
      <c r="K1051" s="932" t="s">
        <v>894</v>
      </c>
      <c r="L1051" s="931" t="s">
        <v>983</v>
      </c>
      <c r="M1051" s="931"/>
      <c r="N1051" s="931"/>
      <c r="O1051" s="931"/>
      <c r="P1051" s="931"/>
      <c r="Q1051" s="926" t="str">
        <f t="shared" ref="Q1051:Q1114" si="19">CONCATENATE(G1051,H1051,I1051,J1051,K1051,L1051,M1051,N1051,O1051,P1051)</f>
        <v>14検査結果(耐火クロススクリーン）-1（17）-検査結果</v>
      </c>
      <c r="S1051" s="947" t="s">
        <v>2121</v>
      </c>
    </row>
    <row r="1052" spans="5:19" x14ac:dyDescent="0.4">
      <c r="E1052" s="927">
        <f>'4_入力シート【検査結果表】 耐火クロススクリーン'!$BM$33</f>
        <v>0</v>
      </c>
      <c r="G1052" s="930">
        <v>14</v>
      </c>
      <c r="H1052" s="931" t="s">
        <v>1062</v>
      </c>
      <c r="I1052" s="930" t="s">
        <v>1071</v>
      </c>
      <c r="J1052" s="943" t="s">
        <v>1021</v>
      </c>
      <c r="K1052" s="932" t="s">
        <v>894</v>
      </c>
      <c r="L1052" s="931" t="s">
        <v>985</v>
      </c>
      <c r="M1052" s="931"/>
      <c r="N1052" s="931"/>
      <c r="O1052" s="931"/>
      <c r="P1052" s="931"/>
      <c r="Q1052" s="926" t="str">
        <f t="shared" si="19"/>
        <v>14検査結果(耐火クロススクリーン）-1（17）-検査者番号</v>
      </c>
      <c r="S1052" s="947" t="s">
        <v>2122</v>
      </c>
    </row>
    <row r="1053" spans="5:19" x14ac:dyDescent="0.4">
      <c r="E1053" s="927">
        <f>'4_入力シート【検査結果表】 耐火クロススクリーン'!$BO$33</f>
        <v>0</v>
      </c>
      <c r="G1053" s="930">
        <v>14</v>
      </c>
      <c r="H1053" s="931" t="s">
        <v>1062</v>
      </c>
      <c r="I1053" s="930" t="s">
        <v>1071</v>
      </c>
      <c r="J1053" s="943" t="s">
        <v>1021</v>
      </c>
      <c r="K1053" s="932" t="s">
        <v>894</v>
      </c>
      <c r="L1053" s="931" t="s">
        <v>986</v>
      </c>
      <c r="M1053" s="931"/>
      <c r="N1053" s="931"/>
      <c r="O1053" s="931"/>
      <c r="P1053" s="931"/>
      <c r="Q1053" s="926" t="str">
        <f t="shared" si="19"/>
        <v>14検査結果(耐火クロススクリーン）-1（17）-指摘の具体的内容等</v>
      </c>
      <c r="S1053" s="947" t="s">
        <v>2123</v>
      </c>
    </row>
    <row r="1054" spans="5:19" x14ac:dyDescent="0.4">
      <c r="E1054" s="927">
        <f>'4_入力シート【検査結果表】 耐火クロススクリーン'!$BY$33</f>
        <v>0</v>
      </c>
      <c r="G1054" s="930">
        <v>14</v>
      </c>
      <c r="H1054" s="931" t="s">
        <v>1062</v>
      </c>
      <c r="I1054" s="930" t="s">
        <v>1071</v>
      </c>
      <c r="J1054" s="943" t="s">
        <v>708</v>
      </c>
      <c r="K1054" s="932" t="s">
        <v>894</v>
      </c>
      <c r="L1054" s="931" t="s">
        <v>988</v>
      </c>
      <c r="M1054" s="931"/>
      <c r="N1054" s="931"/>
      <c r="O1054" s="931"/>
      <c r="P1054" s="931"/>
      <c r="Q1054" s="926" t="str">
        <f t="shared" si="19"/>
        <v>14検査結果(耐火クロススクリーン）-1（17）-改善策の具体的内容等</v>
      </c>
      <c r="S1054" s="947" t="s">
        <v>2124</v>
      </c>
    </row>
    <row r="1055" spans="5:19" x14ac:dyDescent="0.4">
      <c r="E1055" s="927">
        <f>'4_入力シート【検査結果表】 耐火クロススクリーン'!$CN$33</f>
        <v>0</v>
      </c>
      <c r="G1055" s="930">
        <v>14</v>
      </c>
      <c r="H1055" s="931" t="s">
        <v>1062</v>
      </c>
      <c r="I1055" s="930" t="s">
        <v>1071</v>
      </c>
      <c r="J1055" s="943" t="s">
        <v>708</v>
      </c>
      <c r="K1055" s="932" t="s">
        <v>894</v>
      </c>
      <c r="L1055" s="931" t="s">
        <v>978</v>
      </c>
      <c r="M1055" s="932" t="s">
        <v>894</v>
      </c>
      <c r="N1055" s="931" t="s">
        <v>979</v>
      </c>
      <c r="O1055" s="931"/>
      <c r="P1055" s="931"/>
      <c r="Q1055" s="926" t="str">
        <f t="shared" si="19"/>
        <v>14検査結果(耐火クロススクリーン）-1（17）-改善（予定）年月-年（令和）</v>
      </c>
      <c r="S1055" s="947" t="s">
        <v>2125</v>
      </c>
    </row>
    <row r="1056" spans="5:19" x14ac:dyDescent="0.4">
      <c r="E1056" s="927">
        <f>'4_入力シート【検査結果表】 耐火クロススクリーン'!$CQ$33</f>
        <v>0</v>
      </c>
      <c r="G1056" s="930">
        <v>14</v>
      </c>
      <c r="H1056" s="931" t="s">
        <v>1062</v>
      </c>
      <c r="I1056" s="930" t="s">
        <v>1071</v>
      </c>
      <c r="J1056" s="943" t="s">
        <v>708</v>
      </c>
      <c r="K1056" s="932" t="s">
        <v>894</v>
      </c>
      <c r="L1056" s="931" t="s">
        <v>978</v>
      </c>
      <c r="M1056" s="932" t="s">
        <v>894</v>
      </c>
      <c r="N1056" s="931" t="s">
        <v>899</v>
      </c>
      <c r="O1056" s="931"/>
      <c r="P1056" s="931"/>
      <c r="Q1056" s="926" t="str">
        <f t="shared" si="19"/>
        <v>14検査結果(耐火クロススクリーン）-1（17）-改善（予定）年月-月</v>
      </c>
      <c r="S1056" s="947" t="s">
        <v>2126</v>
      </c>
    </row>
    <row r="1057" spans="5:19" x14ac:dyDescent="0.4">
      <c r="E1057" s="927">
        <f>'4_入力シート【検査結果表】 耐火クロススクリーン'!$CT$33</f>
        <v>0</v>
      </c>
      <c r="G1057" s="930">
        <v>14</v>
      </c>
      <c r="H1057" s="931" t="s">
        <v>1062</v>
      </c>
      <c r="I1057" s="930" t="s">
        <v>1071</v>
      </c>
      <c r="J1057" s="943" t="s">
        <v>708</v>
      </c>
      <c r="K1057" s="932" t="s">
        <v>894</v>
      </c>
      <c r="L1057" s="931" t="s">
        <v>978</v>
      </c>
      <c r="M1057" s="932" t="s">
        <v>894</v>
      </c>
      <c r="N1057" s="931" t="s">
        <v>987</v>
      </c>
      <c r="O1057" s="931"/>
      <c r="P1057" s="931"/>
      <c r="Q1057" s="926" t="str">
        <f t="shared" si="19"/>
        <v>14検査結果(耐火クロススクリーン）-1（17）-改善（予定）年月-状況</v>
      </c>
      <c r="S1057" s="947" t="s">
        <v>2127</v>
      </c>
    </row>
    <row r="1058" spans="5:19" x14ac:dyDescent="0.4">
      <c r="E1058" s="927">
        <f>'4_入力シート【検査結果表】 耐火クロススクリーン'!$BA$34</f>
        <v>0</v>
      </c>
      <c r="G1058" s="930">
        <v>14</v>
      </c>
      <c r="H1058" s="931" t="s">
        <v>1062</v>
      </c>
      <c r="I1058" s="930" t="s">
        <v>1071</v>
      </c>
      <c r="J1058" s="943" t="s">
        <v>1048</v>
      </c>
      <c r="K1058" s="932" t="s">
        <v>894</v>
      </c>
      <c r="L1058" s="931" t="s">
        <v>983</v>
      </c>
      <c r="M1058" s="931"/>
      <c r="N1058" s="931"/>
      <c r="O1058" s="931"/>
      <c r="P1058" s="931"/>
      <c r="Q1058" s="926" t="str">
        <f t="shared" si="19"/>
        <v>14検査結果(耐火クロススクリーン）-1（18）-検査結果</v>
      </c>
      <c r="S1058" s="947" t="s">
        <v>2128</v>
      </c>
    </row>
    <row r="1059" spans="5:19" x14ac:dyDescent="0.4">
      <c r="E1059" s="927">
        <f>'4_入力シート【検査結果表】 耐火クロススクリーン'!$BM$34</f>
        <v>0</v>
      </c>
      <c r="G1059" s="930">
        <v>14</v>
      </c>
      <c r="H1059" s="931" t="s">
        <v>1062</v>
      </c>
      <c r="I1059" s="930" t="s">
        <v>1071</v>
      </c>
      <c r="J1059" s="943" t="s">
        <v>1048</v>
      </c>
      <c r="K1059" s="932" t="s">
        <v>894</v>
      </c>
      <c r="L1059" s="931" t="s">
        <v>985</v>
      </c>
      <c r="M1059" s="931"/>
      <c r="N1059" s="931"/>
      <c r="O1059" s="931"/>
      <c r="P1059" s="931"/>
      <c r="Q1059" s="926" t="str">
        <f t="shared" si="19"/>
        <v>14検査結果(耐火クロススクリーン）-1（18）-検査者番号</v>
      </c>
      <c r="S1059" s="947" t="s">
        <v>2129</v>
      </c>
    </row>
    <row r="1060" spans="5:19" x14ac:dyDescent="0.4">
      <c r="E1060" s="927">
        <f>'4_入力シート【検査結果表】 耐火クロススクリーン'!$BO$34</f>
        <v>0</v>
      </c>
      <c r="G1060" s="930">
        <v>14</v>
      </c>
      <c r="H1060" s="931" t="s">
        <v>1062</v>
      </c>
      <c r="I1060" s="930" t="s">
        <v>1071</v>
      </c>
      <c r="J1060" s="943" t="s">
        <v>1048</v>
      </c>
      <c r="K1060" s="932" t="s">
        <v>894</v>
      </c>
      <c r="L1060" s="931" t="s">
        <v>986</v>
      </c>
      <c r="M1060" s="931"/>
      <c r="N1060" s="931"/>
      <c r="O1060" s="931"/>
      <c r="P1060" s="931"/>
      <c r="Q1060" s="926" t="str">
        <f t="shared" si="19"/>
        <v>14検査結果(耐火クロススクリーン）-1（18）-指摘の具体的内容等</v>
      </c>
      <c r="S1060" s="947" t="s">
        <v>2130</v>
      </c>
    </row>
    <row r="1061" spans="5:19" x14ac:dyDescent="0.4">
      <c r="E1061" s="927">
        <f>'4_入力シート【検査結果表】 耐火クロススクリーン'!$BY$34</f>
        <v>0</v>
      </c>
      <c r="G1061" s="930">
        <v>14</v>
      </c>
      <c r="H1061" s="931" t="s">
        <v>1062</v>
      </c>
      <c r="I1061" s="930" t="s">
        <v>1071</v>
      </c>
      <c r="J1061" s="943" t="s">
        <v>1047</v>
      </c>
      <c r="K1061" s="932" t="s">
        <v>894</v>
      </c>
      <c r="L1061" s="931" t="s">
        <v>988</v>
      </c>
      <c r="M1061" s="931"/>
      <c r="N1061" s="931"/>
      <c r="O1061" s="931"/>
      <c r="P1061" s="931"/>
      <c r="Q1061" s="926" t="str">
        <f t="shared" si="19"/>
        <v>14検査結果(耐火クロススクリーン）-1（18）-改善策の具体的内容等</v>
      </c>
      <c r="S1061" s="947" t="s">
        <v>2131</v>
      </c>
    </row>
    <row r="1062" spans="5:19" x14ac:dyDescent="0.4">
      <c r="E1062" s="927">
        <f>'4_入力シート【検査結果表】 耐火クロススクリーン'!$CN$34</f>
        <v>0</v>
      </c>
      <c r="G1062" s="930">
        <v>14</v>
      </c>
      <c r="H1062" s="931" t="s">
        <v>1062</v>
      </c>
      <c r="I1062" s="930" t="s">
        <v>1071</v>
      </c>
      <c r="J1062" s="943" t="s">
        <v>1047</v>
      </c>
      <c r="K1062" s="932" t="s">
        <v>894</v>
      </c>
      <c r="L1062" s="931" t="s">
        <v>978</v>
      </c>
      <c r="M1062" s="932" t="s">
        <v>894</v>
      </c>
      <c r="N1062" s="931" t="s">
        <v>979</v>
      </c>
      <c r="O1062" s="931"/>
      <c r="P1062" s="931"/>
      <c r="Q1062" s="926" t="str">
        <f t="shared" si="19"/>
        <v>14検査結果(耐火クロススクリーン）-1（18）-改善（予定）年月-年（令和）</v>
      </c>
      <c r="S1062" s="947" t="s">
        <v>2132</v>
      </c>
    </row>
    <row r="1063" spans="5:19" x14ac:dyDescent="0.4">
      <c r="E1063" s="927">
        <f>'4_入力シート【検査結果表】 耐火クロススクリーン'!$CQ$34</f>
        <v>0</v>
      </c>
      <c r="G1063" s="930">
        <v>14</v>
      </c>
      <c r="H1063" s="931" t="s">
        <v>1062</v>
      </c>
      <c r="I1063" s="930" t="s">
        <v>1071</v>
      </c>
      <c r="J1063" s="943" t="s">
        <v>1047</v>
      </c>
      <c r="K1063" s="932" t="s">
        <v>894</v>
      </c>
      <c r="L1063" s="931" t="s">
        <v>978</v>
      </c>
      <c r="M1063" s="932" t="s">
        <v>894</v>
      </c>
      <c r="N1063" s="931" t="s">
        <v>899</v>
      </c>
      <c r="O1063" s="931"/>
      <c r="P1063" s="931"/>
      <c r="Q1063" s="926" t="str">
        <f t="shared" si="19"/>
        <v>14検査結果(耐火クロススクリーン）-1（18）-改善（予定）年月-月</v>
      </c>
      <c r="S1063" s="947" t="s">
        <v>2133</v>
      </c>
    </row>
    <row r="1064" spans="5:19" x14ac:dyDescent="0.4">
      <c r="E1064" s="927">
        <f>'4_入力シート【検査結果表】 耐火クロススクリーン'!$CT$34</f>
        <v>0</v>
      </c>
      <c r="G1064" s="930">
        <v>14</v>
      </c>
      <c r="H1064" s="931" t="s">
        <v>1062</v>
      </c>
      <c r="I1064" s="930" t="s">
        <v>1071</v>
      </c>
      <c r="J1064" s="943" t="s">
        <v>1047</v>
      </c>
      <c r="K1064" s="932" t="s">
        <v>894</v>
      </c>
      <c r="L1064" s="931" t="s">
        <v>978</v>
      </c>
      <c r="M1064" s="932" t="s">
        <v>894</v>
      </c>
      <c r="N1064" s="931" t="s">
        <v>987</v>
      </c>
      <c r="O1064" s="931"/>
      <c r="P1064" s="931"/>
      <c r="Q1064" s="926" t="str">
        <f t="shared" si="19"/>
        <v>14検査結果(耐火クロススクリーン）-1（18）-改善（予定）年月-状況</v>
      </c>
      <c r="S1064" s="947" t="s">
        <v>2134</v>
      </c>
    </row>
    <row r="1065" spans="5:19" x14ac:dyDescent="0.4">
      <c r="E1065" s="927">
        <f>'4_入力シート【検査結果表】 耐火クロススクリーン'!$BA$35</f>
        <v>0</v>
      </c>
      <c r="G1065" s="930">
        <v>14</v>
      </c>
      <c r="H1065" s="931" t="s">
        <v>1062</v>
      </c>
      <c r="I1065" s="930" t="s">
        <v>1071</v>
      </c>
      <c r="J1065" s="943" t="s">
        <v>1050</v>
      </c>
      <c r="K1065" s="932" t="s">
        <v>894</v>
      </c>
      <c r="L1065" s="931" t="s">
        <v>983</v>
      </c>
      <c r="M1065" s="931"/>
      <c r="N1065" s="931"/>
      <c r="O1065" s="931"/>
      <c r="P1065" s="931"/>
      <c r="Q1065" s="926" t="str">
        <f t="shared" si="19"/>
        <v>14検査結果(耐火クロススクリーン）-1（19）-検査結果</v>
      </c>
      <c r="S1065" s="947" t="s">
        <v>2135</v>
      </c>
    </row>
    <row r="1066" spans="5:19" x14ac:dyDescent="0.4">
      <c r="E1066" s="927">
        <f>'4_入力シート【検査結果表】 耐火クロススクリーン'!$BM$35</f>
        <v>0</v>
      </c>
      <c r="G1066" s="930">
        <v>14</v>
      </c>
      <c r="H1066" s="931" t="s">
        <v>1062</v>
      </c>
      <c r="I1066" s="930" t="s">
        <v>1071</v>
      </c>
      <c r="J1066" s="943" t="s">
        <v>1050</v>
      </c>
      <c r="K1066" s="932" t="s">
        <v>894</v>
      </c>
      <c r="L1066" s="931" t="s">
        <v>985</v>
      </c>
      <c r="M1066" s="931"/>
      <c r="N1066" s="931"/>
      <c r="O1066" s="931"/>
      <c r="P1066" s="931"/>
      <c r="Q1066" s="926" t="str">
        <f t="shared" si="19"/>
        <v>14検査結果(耐火クロススクリーン）-1（19）-検査者番号</v>
      </c>
      <c r="S1066" s="947" t="s">
        <v>2136</v>
      </c>
    </row>
    <row r="1067" spans="5:19" x14ac:dyDescent="0.4">
      <c r="E1067" s="927">
        <f>'4_入力シート【検査結果表】 耐火クロススクリーン'!$BO$35</f>
        <v>0</v>
      </c>
      <c r="G1067" s="930">
        <v>14</v>
      </c>
      <c r="H1067" s="931" t="s">
        <v>1062</v>
      </c>
      <c r="I1067" s="930" t="s">
        <v>1071</v>
      </c>
      <c r="J1067" s="943" t="s">
        <v>1050</v>
      </c>
      <c r="K1067" s="932" t="s">
        <v>894</v>
      </c>
      <c r="L1067" s="931" t="s">
        <v>986</v>
      </c>
      <c r="M1067" s="931"/>
      <c r="N1067" s="931"/>
      <c r="O1067" s="931"/>
      <c r="P1067" s="931"/>
      <c r="Q1067" s="926" t="str">
        <f t="shared" si="19"/>
        <v>14検査結果(耐火クロススクリーン）-1（19）-指摘の具体的内容等</v>
      </c>
      <c r="S1067" s="947" t="s">
        <v>2137</v>
      </c>
    </row>
    <row r="1068" spans="5:19" x14ac:dyDescent="0.4">
      <c r="E1068" s="927">
        <f>'4_入力シート【検査結果表】 耐火クロススクリーン'!$BY$35</f>
        <v>0</v>
      </c>
      <c r="G1068" s="930">
        <v>14</v>
      </c>
      <c r="H1068" s="931" t="s">
        <v>1062</v>
      </c>
      <c r="I1068" s="930" t="s">
        <v>1071</v>
      </c>
      <c r="J1068" s="943" t="s">
        <v>1049</v>
      </c>
      <c r="K1068" s="932" t="s">
        <v>894</v>
      </c>
      <c r="L1068" s="931" t="s">
        <v>988</v>
      </c>
      <c r="M1068" s="931"/>
      <c r="N1068" s="931"/>
      <c r="O1068" s="931"/>
      <c r="P1068" s="931"/>
      <c r="Q1068" s="926" t="str">
        <f t="shared" si="19"/>
        <v>14検査結果(耐火クロススクリーン）-1（19）-改善策の具体的内容等</v>
      </c>
      <c r="S1068" s="947" t="s">
        <v>2138</v>
      </c>
    </row>
    <row r="1069" spans="5:19" x14ac:dyDescent="0.4">
      <c r="E1069" s="927">
        <f>'4_入力シート【検査結果表】 耐火クロススクリーン'!$CN$35</f>
        <v>0</v>
      </c>
      <c r="G1069" s="930">
        <v>14</v>
      </c>
      <c r="H1069" s="931" t="s">
        <v>1062</v>
      </c>
      <c r="I1069" s="930" t="s">
        <v>1071</v>
      </c>
      <c r="J1069" s="943" t="s">
        <v>1049</v>
      </c>
      <c r="K1069" s="932" t="s">
        <v>894</v>
      </c>
      <c r="L1069" s="931" t="s">
        <v>978</v>
      </c>
      <c r="M1069" s="932" t="s">
        <v>894</v>
      </c>
      <c r="N1069" s="931" t="s">
        <v>979</v>
      </c>
      <c r="O1069" s="931"/>
      <c r="P1069" s="931"/>
      <c r="Q1069" s="926" t="str">
        <f t="shared" si="19"/>
        <v>14検査結果(耐火クロススクリーン）-1（19）-改善（予定）年月-年（令和）</v>
      </c>
      <c r="S1069" s="947" t="s">
        <v>2139</v>
      </c>
    </row>
    <row r="1070" spans="5:19" x14ac:dyDescent="0.4">
      <c r="E1070" s="927">
        <f>'4_入力シート【検査結果表】 耐火クロススクリーン'!$CQ$35</f>
        <v>0</v>
      </c>
      <c r="G1070" s="930">
        <v>14</v>
      </c>
      <c r="H1070" s="931" t="s">
        <v>1062</v>
      </c>
      <c r="I1070" s="930" t="s">
        <v>1071</v>
      </c>
      <c r="J1070" s="943" t="s">
        <v>1049</v>
      </c>
      <c r="K1070" s="932" t="s">
        <v>894</v>
      </c>
      <c r="L1070" s="931" t="s">
        <v>978</v>
      </c>
      <c r="M1070" s="932" t="s">
        <v>894</v>
      </c>
      <c r="N1070" s="931" t="s">
        <v>899</v>
      </c>
      <c r="O1070" s="931"/>
      <c r="P1070" s="931"/>
      <c r="Q1070" s="926" t="str">
        <f t="shared" si="19"/>
        <v>14検査結果(耐火クロススクリーン）-1（19）-改善（予定）年月-月</v>
      </c>
      <c r="S1070" s="947" t="s">
        <v>2140</v>
      </c>
    </row>
    <row r="1071" spans="5:19" x14ac:dyDescent="0.4">
      <c r="E1071" s="927">
        <f>'4_入力シート【検査結果表】 耐火クロススクリーン'!$CT$35</f>
        <v>0</v>
      </c>
      <c r="G1071" s="930">
        <v>14</v>
      </c>
      <c r="H1071" s="931" t="s">
        <v>1062</v>
      </c>
      <c r="I1071" s="930" t="s">
        <v>1071</v>
      </c>
      <c r="J1071" s="943" t="s">
        <v>1051</v>
      </c>
      <c r="K1071" s="932" t="s">
        <v>894</v>
      </c>
      <c r="L1071" s="931" t="s">
        <v>978</v>
      </c>
      <c r="M1071" s="932" t="s">
        <v>894</v>
      </c>
      <c r="N1071" s="931" t="s">
        <v>987</v>
      </c>
      <c r="O1071" s="931"/>
      <c r="P1071" s="931"/>
      <c r="Q1071" s="926" t="str">
        <f t="shared" si="19"/>
        <v>14検査結果(耐火クロススクリーン）-1（19）-改善（予定）年月-状況</v>
      </c>
      <c r="S1071" s="947" t="s">
        <v>2141</v>
      </c>
    </row>
    <row r="1072" spans="5:19" x14ac:dyDescent="0.4">
      <c r="E1072" s="927">
        <f>'4_入力シート【検査結果表】 耐火クロススクリーン'!$BA$36</f>
        <v>0</v>
      </c>
      <c r="G1072" s="930">
        <v>14</v>
      </c>
      <c r="H1072" s="931" t="s">
        <v>1062</v>
      </c>
      <c r="I1072" s="930" t="s">
        <v>1071</v>
      </c>
      <c r="J1072" s="943" t="s">
        <v>1052</v>
      </c>
      <c r="K1072" s="932" t="s">
        <v>894</v>
      </c>
      <c r="L1072" s="931" t="s">
        <v>983</v>
      </c>
      <c r="M1072" s="931"/>
      <c r="N1072" s="931"/>
      <c r="O1072" s="931"/>
      <c r="P1072" s="931"/>
      <c r="Q1072" s="926" t="str">
        <f t="shared" si="19"/>
        <v>14検査結果(耐火クロススクリーン）-1（20）-検査結果</v>
      </c>
      <c r="S1072" s="947" t="s">
        <v>2142</v>
      </c>
    </row>
    <row r="1073" spans="5:19" x14ac:dyDescent="0.4">
      <c r="E1073" s="927">
        <f>'4_入力シート【検査結果表】 耐火クロススクリーン'!$BM$36</f>
        <v>0</v>
      </c>
      <c r="G1073" s="930">
        <v>14</v>
      </c>
      <c r="H1073" s="931" t="s">
        <v>1062</v>
      </c>
      <c r="I1073" s="930" t="s">
        <v>1071</v>
      </c>
      <c r="J1073" s="943" t="s">
        <v>1052</v>
      </c>
      <c r="K1073" s="932" t="s">
        <v>894</v>
      </c>
      <c r="L1073" s="931" t="s">
        <v>985</v>
      </c>
      <c r="M1073" s="931"/>
      <c r="N1073" s="931"/>
      <c r="O1073" s="931"/>
      <c r="P1073" s="931"/>
      <c r="Q1073" s="926" t="str">
        <f t="shared" si="19"/>
        <v>14検査結果(耐火クロススクリーン）-1（20）-検査者番号</v>
      </c>
      <c r="S1073" s="947" t="s">
        <v>2143</v>
      </c>
    </row>
    <row r="1074" spans="5:19" x14ac:dyDescent="0.4">
      <c r="E1074" s="927">
        <f>'4_入力シート【検査結果表】 耐火クロススクリーン'!$BO$36</f>
        <v>0</v>
      </c>
      <c r="G1074" s="930">
        <v>14</v>
      </c>
      <c r="H1074" s="931" t="s">
        <v>1062</v>
      </c>
      <c r="I1074" s="930" t="s">
        <v>1071</v>
      </c>
      <c r="J1074" s="943" t="s">
        <v>1052</v>
      </c>
      <c r="K1074" s="932" t="s">
        <v>894</v>
      </c>
      <c r="L1074" s="931" t="s">
        <v>986</v>
      </c>
      <c r="M1074" s="931"/>
      <c r="N1074" s="931"/>
      <c r="O1074" s="931"/>
      <c r="P1074" s="931"/>
      <c r="Q1074" s="926" t="str">
        <f t="shared" si="19"/>
        <v>14検査結果(耐火クロススクリーン）-1（20）-指摘の具体的内容等</v>
      </c>
      <c r="S1074" s="947" t="s">
        <v>2144</v>
      </c>
    </row>
    <row r="1075" spans="5:19" x14ac:dyDescent="0.4">
      <c r="E1075" s="927">
        <f>'4_入力シート【検査結果表】 耐火クロススクリーン'!$BY$36</f>
        <v>0</v>
      </c>
      <c r="G1075" s="930">
        <v>14</v>
      </c>
      <c r="H1075" s="931" t="s">
        <v>1062</v>
      </c>
      <c r="I1075" s="930" t="s">
        <v>1071</v>
      </c>
      <c r="J1075" s="943" t="s">
        <v>1052</v>
      </c>
      <c r="K1075" s="932" t="s">
        <v>894</v>
      </c>
      <c r="L1075" s="931" t="s">
        <v>988</v>
      </c>
      <c r="M1075" s="931"/>
      <c r="N1075" s="931"/>
      <c r="O1075" s="931"/>
      <c r="P1075" s="931"/>
      <c r="Q1075" s="926" t="str">
        <f t="shared" si="19"/>
        <v>14検査結果(耐火クロススクリーン）-1（20）-改善策の具体的内容等</v>
      </c>
      <c r="S1075" s="947" t="s">
        <v>2145</v>
      </c>
    </row>
    <row r="1076" spans="5:19" x14ac:dyDescent="0.4">
      <c r="E1076" s="927">
        <f>'4_入力シート【検査結果表】 耐火クロススクリーン'!$CN$36</f>
        <v>0</v>
      </c>
      <c r="G1076" s="930">
        <v>14</v>
      </c>
      <c r="H1076" s="931" t="s">
        <v>1062</v>
      </c>
      <c r="I1076" s="930" t="s">
        <v>1071</v>
      </c>
      <c r="J1076" s="943" t="s">
        <v>1052</v>
      </c>
      <c r="K1076" s="932" t="s">
        <v>894</v>
      </c>
      <c r="L1076" s="931" t="s">
        <v>978</v>
      </c>
      <c r="M1076" s="932" t="s">
        <v>894</v>
      </c>
      <c r="N1076" s="931" t="s">
        <v>979</v>
      </c>
      <c r="O1076" s="931"/>
      <c r="P1076" s="931"/>
      <c r="Q1076" s="926" t="str">
        <f t="shared" si="19"/>
        <v>14検査結果(耐火クロススクリーン）-1（20）-改善（予定）年月-年（令和）</v>
      </c>
      <c r="S1076" s="947" t="s">
        <v>2146</v>
      </c>
    </row>
    <row r="1077" spans="5:19" x14ac:dyDescent="0.4">
      <c r="E1077" s="927">
        <f>'4_入力シート【検査結果表】 耐火クロススクリーン'!$CQ$36</f>
        <v>0</v>
      </c>
      <c r="G1077" s="930">
        <v>14</v>
      </c>
      <c r="H1077" s="931" t="s">
        <v>1062</v>
      </c>
      <c r="I1077" s="930" t="s">
        <v>1071</v>
      </c>
      <c r="J1077" s="943" t="s">
        <v>1052</v>
      </c>
      <c r="K1077" s="932" t="s">
        <v>894</v>
      </c>
      <c r="L1077" s="931" t="s">
        <v>978</v>
      </c>
      <c r="M1077" s="932" t="s">
        <v>894</v>
      </c>
      <c r="N1077" s="931" t="s">
        <v>899</v>
      </c>
      <c r="O1077" s="931"/>
      <c r="P1077" s="931"/>
      <c r="Q1077" s="926" t="str">
        <f t="shared" si="19"/>
        <v>14検査結果(耐火クロススクリーン）-1（20）-改善（予定）年月-月</v>
      </c>
      <c r="S1077" s="947" t="s">
        <v>2147</v>
      </c>
    </row>
    <row r="1078" spans="5:19" x14ac:dyDescent="0.4">
      <c r="E1078" s="927">
        <f>'4_入力シート【検査結果表】 耐火クロススクリーン'!$CT$36</f>
        <v>0</v>
      </c>
      <c r="G1078" s="930">
        <v>14</v>
      </c>
      <c r="H1078" s="931" t="s">
        <v>1062</v>
      </c>
      <c r="I1078" s="930" t="s">
        <v>1071</v>
      </c>
      <c r="J1078" s="943" t="s">
        <v>1052</v>
      </c>
      <c r="K1078" s="932" t="s">
        <v>894</v>
      </c>
      <c r="L1078" s="931" t="s">
        <v>978</v>
      </c>
      <c r="M1078" s="932" t="s">
        <v>894</v>
      </c>
      <c r="N1078" s="931" t="s">
        <v>987</v>
      </c>
      <c r="O1078" s="931"/>
      <c r="P1078" s="931"/>
      <c r="Q1078" s="926" t="str">
        <f t="shared" si="19"/>
        <v>14検査結果(耐火クロススクリーン）-1（20）-改善（予定）年月-状況</v>
      </c>
      <c r="S1078" s="947" t="s">
        <v>2148</v>
      </c>
    </row>
    <row r="1079" spans="5:19" x14ac:dyDescent="0.4">
      <c r="E1079" s="927">
        <f>'4_入力シート【検査結果表】 耐火クロススクリーン'!$BA$37</f>
        <v>0</v>
      </c>
      <c r="G1079" s="930">
        <v>14</v>
      </c>
      <c r="H1079" s="931" t="s">
        <v>1062</v>
      </c>
      <c r="I1079" s="930" t="s">
        <v>1071</v>
      </c>
      <c r="J1079" s="943" t="s">
        <v>1054</v>
      </c>
      <c r="K1079" s="932" t="s">
        <v>894</v>
      </c>
      <c r="L1079" s="931" t="s">
        <v>983</v>
      </c>
      <c r="M1079" s="931"/>
      <c r="N1079" s="931"/>
      <c r="O1079" s="931"/>
      <c r="P1079" s="931"/>
      <c r="Q1079" s="926" t="str">
        <f t="shared" si="19"/>
        <v>14検査結果(耐火クロススクリーン）-1（21）-検査結果</v>
      </c>
      <c r="S1079" s="947" t="s">
        <v>2149</v>
      </c>
    </row>
    <row r="1080" spans="5:19" x14ac:dyDescent="0.4">
      <c r="E1080" s="927">
        <f>'4_入力シート【検査結果表】 耐火クロススクリーン'!$BM$37</f>
        <v>0</v>
      </c>
      <c r="G1080" s="930">
        <v>14</v>
      </c>
      <c r="H1080" s="931" t="s">
        <v>1062</v>
      </c>
      <c r="I1080" s="930" t="s">
        <v>1071</v>
      </c>
      <c r="J1080" s="943" t="s">
        <v>1053</v>
      </c>
      <c r="K1080" s="932" t="s">
        <v>894</v>
      </c>
      <c r="L1080" s="931" t="s">
        <v>985</v>
      </c>
      <c r="M1080" s="931"/>
      <c r="N1080" s="931"/>
      <c r="O1080" s="931"/>
      <c r="P1080" s="931"/>
      <c r="Q1080" s="926" t="str">
        <f t="shared" si="19"/>
        <v>14検査結果(耐火クロススクリーン）-1（21）-検査者番号</v>
      </c>
      <c r="S1080" s="947" t="s">
        <v>2150</v>
      </c>
    </row>
    <row r="1081" spans="5:19" x14ac:dyDescent="0.4">
      <c r="E1081" s="927">
        <f>'4_入力シート【検査結果表】 耐火クロススクリーン'!$BO$37</f>
        <v>0</v>
      </c>
      <c r="G1081" s="930">
        <v>14</v>
      </c>
      <c r="H1081" s="931" t="s">
        <v>1062</v>
      </c>
      <c r="I1081" s="930" t="s">
        <v>1071</v>
      </c>
      <c r="J1081" s="943" t="s">
        <v>1053</v>
      </c>
      <c r="K1081" s="932" t="s">
        <v>894</v>
      </c>
      <c r="L1081" s="931" t="s">
        <v>986</v>
      </c>
      <c r="M1081" s="931"/>
      <c r="N1081" s="931"/>
      <c r="O1081" s="931"/>
      <c r="P1081" s="931"/>
      <c r="Q1081" s="926" t="str">
        <f t="shared" si="19"/>
        <v>14検査結果(耐火クロススクリーン）-1（21）-指摘の具体的内容等</v>
      </c>
      <c r="S1081" s="947" t="s">
        <v>2151</v>
      </c>
    </row>
    <row r="1082" spans="5:19" x14ac:dyDescent="0.4">
      <c r="E1082" s="927">
        <f>'4_入力シート【検査結果表】 耐火クロススクリーン'!$BY$37</f>
        <v>0</v>
      </c>
      <c r="G1082" s="930">
        <v>14</v>
      </c>
      <c r="H1082" s="931" t="s">
        <v>1062</v>
      </c>
      <c r="I1082" s="930" t="s">
        <v>1071</v>
      </c>
      <c r="J1082" s="943" t="s">
        <v>1053</v>
      </c>
      <c r="K1082" s="932" t="s">
        <v>894</v>
      </c>
      <c r="L1082" s="931" t="s">
        <v>988</v>
      </c>
      <c r="M1082" s="931"/>
      <c r="N1082" s="931"/>
      <c r="O1082" s="931"/>
      <c r="P1082" s="931"/>
      <c r="Q1082" s="926" t="str">
        <f t="shared" si="19"/>
        <v>14検査結果(耐火クロススクリーン）-1（21）-改善策の具体的内容等</v>
      </c>
      <c r="S1082" s="947" t="s">
        <v>2152</v>
      </c>
    </row>
    <row r="1083" spans="5:19" x14ac:dyDescent="0.4">
      <c r="E1083" s="927">
        <f>'4_入力シート【検査結果表】 耐火クロススクリーン'!$CN$37</f>
        <v>0</v>
      </c>
      <c r="G1083" s="930">
        <v>14</v>
      </c>
      <c r="H1083" s="931" t="s">
        <v>1062</v>
      </c>
      <c r="I1083" s="930" t="s">
        <v>1071</v>
      </c>
      <c r="J1083" s="943" t="s">
        <v>1053</v>
      </c>
      <c r="K1083" s="932" t="s">
        <v>894</v>
      </c>
      <c r="L1083" s="931" t="s">
        <v>978</v>
      </c>
      <c r="M1083" s="932" t="s">
        <v>894</v>
      </c>
      <c r="N1083" s="931" t="s">
        <v>979</v>
      </c>
      <c r="O1083" s="931"/>
      <c r="P1083" s="931"/>
      <c r="Q1083" s="926" t="str">
        <f t="shared" si="19"/>
        <v>14検査結果(耐火クロススクリーン）-1（21）-改善（予定）年月-年（令和）</v>
      </c>
      <c r="S1083" s="947" t="s">
        <v>2153</v>
      </c>
    </row>
    <row r="1084" spans="5:19" x14ac:dyDescent="0.4">
      <c r="E1084" s="927">
        <f>'4_入力シート【検査結果表】 耐火クロススクリーン'!$CQ$37</f>
        <v>0</v>
      </c>
      <c r="G1084" s="930">
        <v>14</v>
      </c>
      <c r="H1084" s="931" t="s">
        <v>1062</v>
      </c>
      <c r="I1084" s="930" t="s">
        <v>1071</v>
      </c>
      <c r="J1084" s="943" t="s">
        <v>1053</v>
      </c>
      <c r="K1084" s="932" t="s">
        <v>894</v>
      </c>
      <c r="L1084" s="931" t="s">
        <v>978</v>
      </c>
      <c r="M1084" s="932" t="s">
        <v>894</v>
      </c>
      <c r="N1084" s="931" t="s">
        <v>899</v>
      </c>
      <c r="O1084" s="931"/>
      <c r="P1084" s="931"/>
      <c r="Q1084" s="926" t="str">
        <f t="shared" si="19"/>
        <v>14検査結果(耐火クロススクリーン）-1（21）-改善（予定）年月-月</v>
      </c>
      <c r="S1084" s="947" t="s">
        <v>2154</v>
      </c>
    </row>
    <row r="1085" spans="5:19" x14ac:dyDescent="0.4">
      <c r="E1085" s="927">
        <f>'4_入力シート【検査結果表】 耐火クロススクリーン'!$CT$37</f>
        <v>0</v>
      </c>
      <c r="G1085" s="930">
        <v>14</v>
      </c>
      <c r="H1085" s="931" t="s">
        <v>1062</v>
      </c>
      <c r="I1085" s="930" t="s">
        <v>1071</v>
      </c>
      <c r="J1085" s="943" t="s">
        <v>1053</v>
      </c>
      <c r="K1085" s="932" t="s">
        <v>894</v>
      </c>
      <c r="L1085" s="931" t="s">
        <v>978</v>
      </c>
      <c r="M1085" s="932" t="s">
        <v>894</v>
      </c>
      <c r="N1085" s="931" t="s">
        <v>987</v>
      </c>
      <c r="O1085" s="931"/>
      <c r="P1085" s="931"/>
      <c r="Q1085" s="926" t="str">
        <f t="shared" si="19"/>
        <v>14検査結果(耐火クロススクリーン）-1（21）-改善（予定）年月-状況</v>
      </c>
      <c r="S1085" s="947" t="s">
        <v>2155</v>
      </c>
    </row>
    <row r="1086" spans="5:19" x14ac:dyDescent="0.4">
      <c r="E1086" s="927">
        <f>'4_入力シート【検査結果表】 耐火クロススクリーン'!$BA$38</f>
        <v>0</v>
      </c>
      <c r="G1086" s="930">
        <v>14</v>
      </c>
      <c r="H1086" s="931" t="s">
        <v>1062</v>
      </c>
      <c r="I1086" s="930" t="s">
        <v>1071</v>
      </c>
      <c r="J1086" s="943" t="s">
        <v>1055</v>
      </c>
      <c r="K1086" s="932" t="s">
        <v>894</v>
      </c>
      <c r="L1086" s="931" t="s">
        <v>983</v>
      </c>
      <c r="M1086" s="931"/>
      <c r="N1086" s="931"/>
      <c r="O1086" s="931"/>
      <c r="P1086" s="931"/>
      <c r="Q1086" s="926" t="str">
        <f t="shared" si="19"/>
        <v>14検査結果(耐火クロススクリーン）-1（22）-検査結果</v>
      </c>
      <c r="S1086" s="947" t="s">
        <v>2156</v>
      </c>
    </row>
    <row r="1087" spans="5:19" x14ac:dyDescent="0.4">
      <c r="E1087" s="927">
        <f>'4_入力シート【検査結果表】 耐火クロススクリーン'!$BM$38</f>
        <v>0</v>
      </c>
      <c r="G1087" s="930">
        <v>14</v>
      </c>
      <c r="H1087" s="931" t="s">
        <v>1062</v>
      </c>
      <c r="I1087" s="930" t="s">
        <v>1071</v>
      </c>
      <c r="J1087" s="943" t="s">
        <v>1055</v>
      </c>
      <c r="K1087" s="932" t="s">
        <v>894</v>
      </c>
      <c r="L1087" s="931" t="s">
        <v>985</v>
      </c>
      <c r="M1087" s="931"/>
      <c r="N1087" s="931"/>
      <c r="O1087" s="931"/>
      <c r="P1087" s="931"/>
      <c r="Q1087" s="926" t="str">
        <f t="shared" si="19"/>
        <v>14検査結果(耐火クロススクリーン）-1（22）-検査者番号</v>
      </c>
      <c r="S1087" s="947" t="s">
        <v>2157</v>
      </c>
    </row>
    <row r="1088" spans="5:19" x14ac:dyDescent="0.4">
      <c r="E1088" s="927">
        <f>'4_入力シート【検査結果表】 耐火クロススクリーン'!$BO$38</f>
        <v>0</v>
      </c>
      <c r="G1088" s="930">
        <v>14</v>
      </c>
      <c r="H1088" s="931" t="s">
        <v>1062</v>
      </c>
      <c r="I1088" s="930" t="s">
        <v>1071</v>
      </c>
      <c r="J1088" s="943" t="s">
        <v>1055</v>
      </c>
      <c r="K1088" s="932" t="s">
        <v>894</v>
      </c>
      <c r="L1088" s="931" t="s">
        <v>986</v>
      </c>
      <c r="M1088" s="931"/>
      <c r="N1088" s="931"/>
      <c r="O1088" s="931"/>
      <c r="P1088" s="931"/>
      <c r="Q1088" s="926" t="str">
        <f t="shared" si="19"/>
        <v>14検査結果(耐火クロススクリーン）-1（22）-指摘の具体的内容等</v>
      </c>
      <c r="S1088" s="947" t="s">
        <v>2158</v>
      </c>
    </row>
    <row r="1089" spans="5:19" x14ac:dyDescent="0.4">
      <c r="E1089" s="927">
        <f>'4_入力シート【検査結果表】 耐火クロススクリーン'!$BY$38</f>
        <v>0</v>
      </c>
      <c r="G1089" s="930">
        <v>14</v>
      </c>
      <c r="H1089" s="931" t="s">
        <v>1062</v>
      </c>
      <c r="I1089" s="930" t="s">
        <v>1071</v>
      </c>
      <c r="J1089" s="943" t="s">
        <v>1055</v>
      </c>
      <c r="K1089" s="932" t="s">
        <v>894</v>
      </c>
      <c r="L1089" s="931" t="s">
        <v>988</v>
      </c>
      <c r="M1089" s="931"/>
      <c r="N1089" s="931"/>
      <c r="O1089" s="931"/>
      <c r="P1089" s="931"/>
      <c r="Q1089" s="926" t="str">
        <f t="shared" si="19"/>
        <v>14検査結果(耐火クロススクリーン）-1（22）-改善策の具体的内容等</v>
      </c>
      <c r="S1089" s="947" t="s">
        <v>2159</v>
      </c>
    </row>
    <row r="1090" spans="5:19" x14ac:dyDescent="0.4">
      <c r="E1090" s="927">
        <f>'4_入力シート【検査結果表】 耐火クロススクリーン'!$CN$38</f>
        <v>0</v>
      </c>
      <c r="G1090" s="930">
        <v>14</v>
      </c>
      <c r="H1090" s="931" t="s">
        <v>1062</v>
      </c>
      <c r="I1090" s="930" t="s">
        <v>1071</v>
      </c>
      <c r="J1090" s="943" t="s">
        <v>1055</v>
      </c>
      <c r="K1090" s="932" t="s">
        <v>894</v>
      </c>
      <c r="L1090" s="931" t="s">
        <v>978</v>
      </c>
      <c r="M1090" s="932" t="s">
        <v>894</v>
      </c>
      <c r="N1090" s="931" t="s">
        <v>979</v>
      </c>
      <c r="O1090" s="931"/>
      <c r="P1090" s="931"/>
      <c r="Q1090" s="926" t="str">
        <f t="shared" si="19"/>
        <v>14検査結果(耐火クロススクリーン）-1（22）-改善（予定）年月-年（令和）</v>
      </c>
      <c r="S1090" s="947" t="s">
        <v>2160</v>
      </c>
    </row>
    <row r="1091" spans="5:19" x14ac:dyDescent="0.4">
      <c r="E1091" s="927">
        <f>'4_入力シート【検査結果表】 耐火クロススクリーン'!$CQ$38</f>
        <v>0</v>
      </c>
      <c r="G1091" s="930">
        <v>14</v>
      </c>
      <c r="H1091" s="931" t="s">
        <v>1062</v>
      </c>
      <c r="I1091" s="930" t="s">
        <v>1071</v>
      </c>
      <c r="J1091" s="943" t="s">
        <v>1055</v>
      </c>
      <c r="K1091" s="932" t="s">
        <v>894</v>
      </c>
      <c r="L1091" s="931" t="s">
        <v>978</v>
      </c>
      <c r="M1091" s="932" t="s">
        <v>894</v>
      </c>
      <c r="N1091" s="931" t="s">
        <v>899</v>
      </c>
      <c r="O1091" s="931"/>
      <c r="P1091" s="931"/>
      <c r="Q1091" s="926" t="str">
        <f t="shared" si="19"/>
        <v>14検査結果(耐火クロススクリーン）-1（22）-改善（予定）年月-月</v>
      </c>
      <c r="S1091" s="947" t="s">
        <v>2161</v>
      </c>
    </row>
    <row r="1092" spans="5:19" x14ac:dyDescent="0.4">
      <c r="E1092" s="927">
        <f>'4_入力シート【検査結果表】 耐火クロススクリーン'!$CT$38</f>
        <v>0</v>
      </c>
      <c r="G1092" s="930">
        <v>14</v>
      </c>
      <c r="H1092" s="931" t="s">
        <v>1062</v>
      </c>
      <c r="I1092" s="930" t="s">
        <v>1071</v>
      </c>
      <c r="J1092" s="943" t="s">
        <v>1055</v>
      </c>
      <c r="K1092" s="932" t="s">
        <v>894</v>
      </c>
      <c r="L1092" s="931" t="s">
        <v>978</v>
      </c>
      <c r="M1092" s="932" t="s">
        <v>894</v>
      </c>
      <c r="N1092" s="931" t="s">
        <v>987</v>
      </c>
      <c r="O1092" s="931"/>
      <c r="P1092" s="931"/>
      <c r="Q1092" s="926" t="str">
        <f t="shared" si="19"/>
        <v>14検査結果(耐火クロススクリーン）-1（22）-改善（予定）年月-状況</v>
      </c>
      <c r="S1092" s="947" t="s">
        <v>2162</v>
      </c>
    </row>
    <row r="1093" spans="5:19" x14ac:dyDescent="0.4">
      <c r="E1093" s="927">
        <f>'4_入力シート【検査結果表】 耐火クロススクリーン'!$BA$39</f>
        <v>0</v>
      </c>
      <c r="G1093" s="930">
        <v>14</v>
      </c>
      <c r="H1093" s="931" t="s">
        <v>1062</v>
      </c>
      <c r="I1093" s="930" t="s">
        <v>1071</v>
      </c>
      <c r="J1093" s="943" t="s">
        <v>1056</v>
      </c>
      <c r="K1093" s="932" t="s">
        <v>894</v>
      </c>
      <c r="L1093" s="931" t="s">
        <v>983</v>
      </c>
      <c r="M1093" s="931"/>
      <c r="N1093" s="931"/>
      <c r="O1093" s="931"/>
      <c r="P1093" s="931"/>
      <c r="Q1093" s="926" t="str">
        <f t="shared" si="19"/>
        <v>14検査結果(耐火クロススクリーン）-1（23）-検査結果</v>
      </c>
      <c r="S1093" s="947" t="s">
        <v>2163</v>
      </c>
    </row>
    <row r="1094" spans="5:19" x14ac:dyDescent="0.4">
      <c r="E1094" s="927">
        <f>'4_入力シート【検査結果表】 耐火クロススクリーン'!$BM$39</f>
        <v>0</v>
      </c>
      <c r="G1094" s="930">
        <v>14</v>
      </c>
      <c r="H1094" s="931" t="s">
        <v>1062</v>
      </c>
      <c r="I1094" s="930" t="s">
        <v>1071</v>
      </c>
      <c r="J1094" s="943" t="s">
        <v>1056</v>
      </c>
      <c r="K1094" s="932" t="s">
        <v>894</v>
      </c>
      <c r="L1094" s="931" t="s">
        <v>985</v>
      </c>
      <c r="M1094" s="931"/>
      <c r="N1094" s="931"/>
      <c r="O1094" s="931"/>
      <c r="P1094" s="931"/>
      <c r="Q1094" s="926" t="str">
        <f t="shared" si="19"/>
        <v>14検査結果(耐火クロススクリーン）-1（23）-検査者番号</v>
      </c>
      <c r="S1094" s="947" t="s">
        <v>2164</v>
      </c>
    </row>
    <row r="1095" spans="5:19" x14ac:dyDescent="0.4">
      <c r="E1095" s="927">
        <f>'4_入力シート【検査結果表】 耐火クロススクリーン'!$BO$39</f>
        <v>0</v>
      </c>
      <c r="G1095" s="930">
        <v>14</v>
      </c>
      <c r="H1095" s="931" t="s">
        <v>1062</v>
      </c>
      <c r="I1095" s="930" t="s">
        <v>1071</v>
      </c>
      <c r="J1095" s="943" t="s">
        <v>1056</v>
      </c>
      <c r="K1095" s="932" t="s">
        <v>894</v>
      </c>
      <c r="L1095" s="931" t="s">
        <v>986</v>
      </c>
      <c r="M1095" s="931"/>
      <c r="N1095" s="931"/>
      <c r="O1095" s="931"/>
      <c r="P1095" s="931"/>
      <c r="Q1095" s="926" t="str">
        <f t="shared" si="19"/>
        <v>14検査結果(耐火クロススクリーン）-1（23）-指摘の具体的内容等</v>
      </c>
      <c r="S1095" s="947" t="s">
        <v>2165</v>
      </c>
    </row>
    <row r="1096" spans="5:19" x14ac:dyDescent="0.4">
      <c r="E1096" s="927">
        <f>'4_入力シート【検査結果表】 耐火クロススクリーン'!$BY$39</f>
        <v>0</v>
      </c>
      <c r="G1096" s="930">
        <v>14</v>
      </c>
      <c r="H1096" s="931" t="s">
        <v>1062</v>
      </c>
      <c r="I1096" s="930" t="s">
        <v>1071</v>
      </c>
      <c r="J1096" s="943" t="s">
        <v>1056</v>
      </c>
      <c r="K1096" s="932" t="s">
        <v>894</v>
      </c>
      <c r="L1096" s="931" t="s">
        <v>988</v>
      </c>
      <c r="M1096" s="931"/>
      <c r="N1096" s="931"/>
      <c r="O1096" s="931"/>
      <c r="P1096" s="931"/>
      <c r="Q1096" s="926" t="str">
        <f t="shared" si="19"/>
        <v>14検査結果(耐火クロススクリーン）-1（23）-改善策の具体的内容等</v>
      </c>
      <c r="S1096" s="947" t="s">
        <v>2166</v>
      </c>
    </row>
    <row r="1097" spans="5:19" x14ac:dyDescent="0.4">
      <c r="E1097" s="927">
        <f>'4_入力シート【検査結果表】 耐火クロススクリーン'!$CN$39</f>
        <v>0</v>
      </c>
      <c r="G1097" s="930">
        <v>14</v>
      </c>
      <c r="H1097" s="931" t="s">
        <v>1062</v>
      </c>
      <c r="I1097" s="930" t="s">
        <v>1071</v>
      </c>
      <c r="J1097" s="943" t="s">
        <v>1056</v>
      </c>
      <c r="K1097" s="932" t="s">
        <v>894</v>
      </c>
      <c r="L1097" s="931" t="s">
        <v>978</v>
      </c>
      <c r="M1097" s="932" t="s">
        <v>894</v>
      </c>
      <c r="N1097" s="931" t="s">
        <v>979</v>
      </c>
      <c r="O1097" s="931"/>
      <c r="P1097" s="931"/>
      <c r="Q1097" s="926" t="str">
        <f t="shared" si="19"/>
        <v>14検査結果(耐火クロススクリーン）-1（23）-改善（予定）年月-年（令和）</v>
      </c>
      <c r="S1097" s="947" t="s">
        <v>2167</v>
      </c>
    </row>
    <row r="1098" spans="5:19" x14ac:dyDescent="0.4">
      <c r="E1098" s="927">
        <f>'4_入力シート【検査結果表】 耐火クロススクリーン'!$CQ$39</f>
        <v>0</v>
      </c>
      <c r="G1098" s="930">
        <v>14</v>
      </c>
      <c r="H1098" s="931" t="s">
        <v>1062</v>
      </c>
      <c r="I1098" s="930" t="s">
        <v>1071</v>
      </c>
      <c r="J1098" s="943" t="s">
        <v>1056</v>
      </c>
      <c r="K1098" s="932" t="s">
        <v>894</v>
      </c>
      <c r="L1098" s="931" t="s">
        <v>978</v>
      </c>
      <c r="M1098" s="932" t="s">
        <v>894</v>
      </c>
      <c r="N1098" s="931" t="s">
        <v>899</v>
      </c>
      <c r="O1098" s="931"/>
      <c r="P1098" s="931"/>
      <c r="Q1098" s="926" t="str">
        <f t="shared" si="19"/>
        <v>14検査結果(耐火クロススクリーン）-1（23）-改善（予定）年月-月</v>
      </c>
      <c r="S1098" s="947" t="s">
        <v>2168</v>
      </c>
    </row>
    <row r="1099" spans="5:19" x14ac:dyDescent="0.4">
      <c r="E1099" s="948">
        <f>'4_入力シート【検査結果表】 耐火クロススクリーン'!$CT$39</f>
        <v>0</v>
      </c>
      <c r="G1099" s="930">
        <v>14</v>
      </c>
      <c r="H1099" s="931" t="s">
        <v>1062</v>
      </c>
      <c r="I1099" s="930" t="s">
        <v>1071</v>
      </c>
      <c r="J1099" s="943" t="s">
        <v>1056</v>
      </c>
      <c r="K1099" s="932" t="s">
        <v>894</v>
      </c>
      <c r="L1099" s="931" t="s">
        <v>978</v>
      </c>
      <c r="M1099" s="932" t="s">
        <v>894</v>
      </c>
      <c r="N1099" s="931" t="s">
        <v>987</v>
      </c>
      <c r="O1099" s="931"/>
      <c r="P1099" s="931"/>
      <c r="Q1099" s="926" t="str">
        <f t="shared" si="19"/>
        <v>14検査結果(耐火クロススクリーン）-1（23）-改善（予定）年月-状況</v>
      </c>
      <c r="S1099" s="947" t="s">
        <v>2169</v>
      </c>
    </row>
    <row r="1100" spans="5:19" x14ac:dyDescent="0.4">
      <c r="E1100" s="927">
        <f>'4_入力シート【検査結果表】 耐火クロススクリーン'!$M$47</f>
        <v>0</v>
      </c>
      <c r="G1100" s="930">
        <v>14</v>
      </c>
      <c r="H1100" s="931" t="s">
        <v>1062</v>
      </c>
      <c r="I1100" s="930" t="s">
        <v>1071</v>
      </c>
      <c r="J1100" s="943" t="s">
        <v>1022</v>
      </c>
      <c r="K1100" s="932" t="s">
        <v>894</v>
      </c>
      <c r="L1100" s="931" t="s">
        <v>989</v>
      </c>
      <c r="M1100" s="932" t="s">
        <v>894</v>
      </c>
      <c r="N1100" s="931" t="s">
        <v>1027</v>
      </c>
      <c r="O1100" s="931"/>
      <c r="P1100" s="931"/>
      <c r="Q1100" s="926" t="str">
        <f t="shared" si="19"/>
        <v>14検査結果(耐火クロススクリーン）-上記以外の検査項目等-1行目-番号</v>
      </c>
      <c r="S1100" s="947" t="s">
        <v>2170</v>
      </c>
    </row>
    <row r="1101" spans="5:19" x14ac:dyDescent="0.4">
      <c r="E1101" s="927">
        <f>'4_入力シート【検査結果表】 耐火クロススクリーン'!$P$47</f>
        <v>0</v>
      </c>
      <c r="G1101" s="930">
        <v>14</v>
      </c>
      <c r="H1101" s="931" t="s">
        <v>1062</v>
      </c>
      <c r="I1101" s="930" t="s">
        <v>1071</v>
      </c>
      <c r="J1101" s="943" t="s">
        <v>1022</v>
      </c>
      <c r="K1101" s="932" t="s">
        <v>894</v>
      </c>
      <c r="L1101" s="931" t="s">
        <v>989</v>
      </c>
      <c r="M1101" s="932" t="s">
        <v>894</v>
      </c>
      <c r="N1101" s="931" t="s">
        <v>1025</v>
      </c>
      <c r="O1101" s="931"/>
      <c r="P1101" s="931"/>
      <c r="Q1101" s="926" t="str">
        <f t="shared" si="19"/>
        <v>14検査結果(耐火クロススクリーン）-上記以外の検査項目等-1行目-検査項目</v>
      </c>
      <c r="S1101" s="947" t="s">
        <v>2171</v>
      </c>
    </row>
    <row r="1102" spans="5:19" x14ac:dyDescent="0.4">
      <c r="E1102" s="927">
        <f>'4_入力シート【検査結果表】 耐火クロススクリーン'!$AG$47</f>
        <v>0</v>
      </c>
      <c r="G1102" s="930">
        <v>14</v>
      </c>
      <c r="H1102" s="931" t="s">
        <v>1062</v>
      </c>
      <c r="I1102" s="930" t="s">
        <v>1071</v>
      </c>
      <c r="J1102" s="943" t="s">
        <v>1022</v>
      </c>
      <c r="K1102" s="932" t="s">
        <v>894</v>
      </c>
      <c r="L1102" s="931" t="s">
        <v>989</v>
      </c>
      <c r="M1102" s="932" t="s">
        <v>894</v>
      </c>
      <c r="N1102" s="931" t="s">
        <v>1026</v>
      </c>
      <c r="O1102" s="931"/>
      <c r="P1102" s="931"/>
      <c r="Q1102" s="926" t="str">
        <f t="shared" si="19"/>
        <v>14検査結果(耐火クロススクリーン）-上記以外の検査項目等-1行目-検査事項</v>
      </c>
      <c r="S1102" s="947" t="s">
        <v>2172</v>
      </c>
    </row>
    <row r="1103" spans="5:19" x14ac:dyDescent="0.4">
      <c r="E1103" s="927">
        <f>'4_入力シート【検査結果表】 耐火クロススクリーン'!$BA$47</f>
        <v>0</v>
      </c>
      <c r="G1103" s="930">
        <v>14</v>
      </c>
      <c r="H1103" s="931" t="s">
        <v>1062</v>
      </c>
      <c r="I1103" s="930" t="s">
        <v>1071</v>
      </c>
      <c r="J1103" s="943" t="s">
        <v>1022</v>
      </c>
      <c r="K1103" s="932" t="s">
        <v>894</v>
      </c>
      <c r="L1103" s="931" t="s">
        <v>989</v>
      </c>
      <c r="M1103" s="932" t="s">
        <v>894</v>
      </c>
      <c r="N1103" s="931" t="s">
        <v>983</v>
      </c>
      <c r="O1103" s="931"/>
      <c r="P1103" s="931"/>
      <c r="Q1103" s="926" t="str">
        <f t="shared" si="19"/>
        <v>14検査結果(耐火クロススクリーン）-上記以外の検査項目等-1行目-検査結果</v>
      </c>
      <c r="S1103" s="947" t="s">
        <v>2173</v>
      </c>
    </row>
    <row r="1104" spans="5:19" x14ac:dyDescent="0.4">
      <c r="E1104" s="927">
        <f>'4_入力シート【検査結果表】 耐火クロススクリーン'!$BM$47</f>
        <v>0</v>
      </c>
      <c r="G1104" s="930">
        <v>14</v>
      </c>
      <c r="H1104" s="931" t="s">
        <v>1062</v>
      </c>
      <c r="I1104" s="930" t="s">
        <v>1071</v>
      </c>
      <c r="J1104" s="943" t="s">
        <v>1022</v>
      </c>
      <c r="K1104" s="932" t="s">
        <v>894</v>
      </c>
      <c r="L1104" s="931" t="s">
        <v>989</v>
      </c>
      <c r="M1104" s="932" t="s">
        <v>894</v>
      </c>
      <c r="N1104" s="931" t="s">
        <v>985</v>
      </c>
      <c r="O1104" s="931"/>
      <c r="P1104" s="931"/>
      <c r="Q1104" s="926" t="str">
        <f t="shared" si="19"/>
        <v>14検査結果(耐火クロススクリーン）-上記以外の検査項目等-1行目-検査者番号</v>
      </c>
      <c r="S1104" s="947" t="s">
        <v>2174</v>
      </c>
    </row>
    <row r="1105" spans="5:19" x14ac:dyDescent="0.4">
      <c r="E1105" s="927">
        <f>'4_入力シート【検査結果表】 耐火クロススクリーン'!$BO$47</f>
        <v>0</v>
      </c>
      <c r="G1105" s="930">
        <v>14</v>
      </c>
      <c r="H1105" s="931" t="s">
        <v>1062</v>
      </c>
      <c r="I1105" s="930" t="s">
        <v>1071</v>
      </c>
      <c r="J1105" s="943" t="s">
        <v>1022</v>
      </c>
      <c r="K1105" s="932" t="s">
        <v>894</v>
      </c>
      <c r="L1105" s="931" t="s">
        <v>989</v>
      </c>
      <c r="M1105" s="932" t="s">
        <v>894</v>
      </c>
      <c r="N1105" s="931" t="s">
        <v>986</v>
      </c>
      <c r="O1105" s="931"/>
      <c r="P1105" s="931"/>
      <c r="Q1105" s="926" t="str">
        <f t="shared" si="19"/>
        <v>14検査結果(耐火クロススクリーン）-上記以外の検査項目等-1行目-指摘の具体的内容等</v>
      </c>
      <c r="S1105" s="947" t="s">
        <v>2175</v>
      </c>
    </row>
    <row r="1106" spans="5:19" x14ac:dyDescent="0.4">
      <c r="E1106" s="927">
        <f>'4_入力シート【検査結果表】 耐火クロススクリーン'!$BY$47</f>
        <v>0</v>
      </c>
      <c r="G1106" s="930">
        <v>14</v>
      </c>
      <c r="H1106" s="931" t="s">
        <v>1062</v>
      </c>
      <c r="I1106" s="930" t="s">
        <v>1071</v>
      </c>
      <c r="J1106" s="943" t="s">
        <v>1022</v>
      </c>
      <c r="K1106" s="932" t="s">
        <v>894</v>
      </c>
      <c r="L1106" s="931" t="s">
        <v>989</v>
      </c>
      <c r="M1106" s="932" t="s">
        <v>894</v>
      </c>
      <c r="N1106" s="931" t="s">
        <v>988</v>
      </c>
      <c r="O1106" s="931"/>
      <c r="P1106" s="931"/>
      <c r="Q1106" s="926" t="str">
        <f t="shared" si="19"/>
        <v>14検査結果(耐火クロススクリーン）-上記以外の検査項目等-1行目-改善策の具体的内容等</v>
      </c>
      <c r="S1106" s="947" t="s">
        <v>2176</v>
      </c>
    </row>
    <row r="1107" spans="5:19" x14ac:dyDescent="0.4">
      <c r="E1107" s="927">
        <f>'4_入力シート【検査結果表】 耐火クロススクリーン'!$CN$47</f>
        <v>0</v>
      </c>
      <c r="G1107" s="930">
        <v>14</v>
      </c>
      <c r="H1107" s="931" t="s">
        <v>1062</v>
      </c>
      <c r="I1107" s="930" t="s">
        <v>1071</v>
      </c>
      <c r="J1107" s="943" t="s">
        <v>1022</v>
      </c>
      <c r="K1107" s="932" t="s">
        <v>894</v>
      </c>
      <c r="L1107" s="931" t="s">
        <v>989</v>
      </c>
      <c r="M1107" s="932" t="s">
        <v>894</v>
      </c>
      <c r="N1107" s="931" t="s">
        <v>978</v>
      </c>
      <c r="O1107" s="932" t="s">
        <v>894</v>
      </c>
      <c r="P1107" s="931" t="s">
        <v>979</v>
      </c>
      <c r="Q1107" s="926" t="str">
        <f t="shared" si="19"/>
        <v>14検査結果(耐火クロススクリーン）-上記以外の検査項目等-1行目-改善（予定）年月-年（令和）</v>
      </c>
      <c r="S1107" s="947" t="s">
        <v>2177</v>
      </c>
    </row>
    <row r="1108" spans="5:19" x14ac:dyDescent="0.4">
      <c r="E1108" s="927">
        <f>'4_入力シート【検査結果表】 耐火クロススクリーン'!$CQ$47</f>
        <v>0</v>
      </c>
      <c r="G1108" s="930">
        <v>14</v>
      </c>
      <c r="H1108" s="931" t="s">
        <v>1062</v>
      </c>
      <c r="I1108" s="930" t="s">
        <v>1071</v>
      </c>
      <c r="J1108" s="943" t="s">
        <v>1022</v>
      </c>
      <c r="K1108" s="932" t="s">
        <v>894</v>
      </c>
      <c r="L1108" s="931" t="s">
        <v>989</v>
      </c>
      <c r="M1108" s="932" t="s">
        <v>894</v>
      </c>
      <c r="N1108" s="931" t="s">
        <v>978</v>
      </c>
      <c r="O1108" s="932" t="s">
        <v>894</v>
      </c>
      <c r="P1108" s="931" t="s">
        <v>899</v>
      </c>
      <c r="Q1108" s="926" t="str">
        <f t="shared" si="19"/>
        <v>14検査結果(耐火クロススクリーン）-上記以外の検査項目等-1行目-改善（予定）年月-月</v>
      </c>
      <c r="S1108" s="947" t="s">
        <v>2178</v>
      </c>
    </row>
    <row r="1109" spans="5:19" x14ac:dyDescent="0.4">
      <c r="E1109" s="927">
        <f>'4_入力シート【検査結果表】 耐火クロススクリーン'!$CT$47</f>
        <v>0</v>
      </c>
      <c r="G1109" s="930">
        <v>14</v>
      </c>
      <c r="H1109" s="931" t="s">
        <v>1062</v>
      </c>
      <c r="I1109" s="930" t="s">
        <v>1071</v>
      </c>
      <c r="J1109" s="943" t="s">
        <v>1022</v>
      </c>
      <c r="K1109" s="932" t="s">
        <v>894</v>
      </c>
      <c r="L1109" s="931" t="s">
        <v>989</v>
      </c>
      <c r="M1109" s="932" t="s">
        <v>894</v>
      </c>
      <c r="N1109" s="931" t="s">
        <v>978</v>
      </c>
      <c r="O1109" s="932" t="s">
        <v>894</v>
      </c>
      <c r="P1109" s="931" t="s">
        <v>987</v>
      </c>
      <c r="Q1109" s="926" t="str">
        <f t="shared" si="19"/>
        <v>14検査結果(耐火クロススクリーン）-上記以外の検査項目等-1行目-改善（予定）年月-状況</v>
      </c>
      <c r="S1109" s="947" t="s">
        <v>2179</v>
      </c>
    </row>
    <row r="1110" spans="5:19" x14ac:dyDescent="0.4">
      <c r="E1110" s="927">
        <f>'4_入力シート【検査結果表】 耐火クロススクリーン'!$M$48</f>
        <v>0</v>
      </c>
      <c r="G1110" s="930">
        <v>14</v>
      </c>
      <c r="H1110" s="931" t="s">
        <v>1062</v>
      </c>
      <c r="I1110" s="930" t="s">
        <v>1071</v>
      </c>
      <c r="J1110" s="943" t="s">
        <v>1022</v>
      </c>
      <c r="K1110" s="932" t="s">
        <v>894</v>
      </c>
      <c r="L1110" s="931" t="s">
        <v>1023</v>
      </c>
      <c r="M1110" s="932" t="s">
        <v>894</v>
      </c>
      <c r="N1110" s="931" t="s">
        <v>1027</v>
      </c>
      <c r="O1110" s="931"/>
      <c r="P1110" s="931"/>
      <c r="Q1110" s="926" t="str">
        <f t="shared" si="19"/>
        <v>14検査結果(耐火クロススクリーン）-上記以外の検査項目等-2行目-番号</v>
      </c>
      <c r="S1110" s="947" t="s">
        <v>2180</v>
      </c>
    </row>
    <row r="1111" spans="5:19" x14ac:dyDescent="0.4">
      <c r="E1111" s="927">
        <f>'4_入力シート【検査結果表】 耐火クロススクリーン'!$P$48</f>
        <v>0</v>
      </c>
      <c r="G1111" s="930">
        <v>14</v>
      </c>
      <c r="H1111" s="931" t="s">
        <v>1062</v>
      </c>
      <c r="I1111" s="930" t="s">
        <v>1071</v>
      </c>
      <c r="J1111" s="943" t="s">
        <v>1022</v>
      </c>
      <c r="K1111" s="932" t="s">
        <v>894</v>
      </c>
      <c r="L1111" s="931" t="s">
        <v>1023</v>
      </c>
      <c r="M1111" s="932" t="s">
        <v>894</v>
      </c>
      <c r="N1111" s="931" t="s">
        <v>1025</v>
      </c>
      <c r="O1111" s="931"/>
      <c r="P1111" s="931"/>
      <c r="Q1111" s="926" t="str">
        <f t="shared" si="19"/>
        <v>14検査結果(耐火クロススクリーン）-上記以外の検査項目等-2行目-検査項目</v>
      </c>
      <c r="S1111" s="947" t="s">
        <v>2181</v>
      </c>
    </row>
    <row r="1112" spans="5:19" x14ac:dyDescent="0.4">
      <c r="E1112" s="927">
        <f>'4_入力シート【検査結果表】 耐火クロススクリーン'!$AG$48</f>
        <v>0</v>
      </c>
      <c r="G1112" s="930">
        <v>14</v>
      </c>
      <c r="H1112" s="931" t="s">
        <v>1062</v>
      </c>
      <c r="I1112" s="930" t="s">
        <v>1071</v>
      </c>
      <c r="J1112" s="943" t="s">
        <v>1022</v>
      </c>
      <c r="K1112" s="932" t="s">
        <v>894</v>
      </c>
      <c r="L1112" s="931" t="s">
        <v>1023</v>
      </c>
      <c r="M1112" s="932" t="s">
        <v>894</v>
      </c>
      <c r="N1112" s="931" t="s">
        <v>1026</v>
      </c>
      <c r="O1112" s="931"/>
      <c r="P1112" s="931"/>
      <c r="Q1112" s="926" t="str">
        <f t="shared" si="19"/>
        <v>14検査結果(耐火クロススクリーン）-上記以外の検査項目等-2行目-検査事項</v>
      </c>
      <c r="S1112" s="947" t="s">
        <v>2182</v>
      </c>
    </row>
    <row r="1113" spans="5:19" x14ac:dyDescent="0.4">
      <c r="E1113" s="927">
        <f>'4_入力シート【検査結果表】 耐火クロススクリーン'!$BA$48</f>
        <v>0</v>
      </c>
      <c r="G1113" s="930">
        <v>14</v>
      </c>
      <c r="H1113" s="931" t="s">
        <v>1062</v>
      </c>
      <c r="I1113" s="930" t="s">
        <v>1071</v>
      </c>
      <c r="J1113" s="943" t="s">
        <v>1022</v>
      </c>
      <c r="K1113" s="932" t="s">
        <v>894</v>
      </c>
      <c r="L1113" s="931" t="s">
        <v>1023</v>
      </c>
      <c r="M1113" s="932" t="s">
        <v>894</v>
      </c>
      <c r="N1113" s="931" t="s">
        <v>983</v>
      </c>
      <c r="O1113" s="931"/>
      <c r="P1113" s="931"/>
      <c r="Q1113" s="926" t="str">
        <f t="shared" si="19"/>
        <v>14検査結果(耐火クロススクリーン）-上記以外の検査項目等-2行目-検査結果</v>
      </c>
      <c r="S1113" s="947" t="s">
        <v>2183</v>
      </c>
    </row>
    <row r="1114" spans="5:19" x14ac:dyDescent="0.4">
      <c r="E1114" s="927">
        <f>'4_入力シート【検査結果表】 耐火クロススクリーン'!$BM$48</f>
        <v>0</v>
      </c>
      <c r="G1114" s="930">
        <v>14</v>
      </c>
      <c r="H1114" s="931" t="s">
        <v>1062</v>
      </c>
      <c r="I1114" s="930" t="s">
        <v>1071</v>
      </c>
      <c r="J1114" s="943" t="s">
        <v>1022</v>
      </c>
      <c r="K1114" s="932" t="s">
        <v>894</v>
      </c>
      <c r="L1114" s="931" t="s">
        <v>1023</v>
      </c>
      <c r="M1114" s="932" t="s">
        <v>894</v>
      </c>
      <c r="N1114" s="931" t="s">
        <v>985</v>
      </c>
      <c r="O1114" s="931"/>
      <c r="P1114" s="931"/>
      <c r="Q1114" s="926" t="str">
        <f t="shared" si="19"/>
        <v>14検査結果(耐火クロススクリーン）-上記以外の検査項目等-2行目-検査者番号</v>
      </c>
      <c r="S1114" s="947" t="s">
        <v>2184</v>
      </c>
    </row>
    <row r="1115" spans="5:19" x14ac:dyDescent="0.4">
      <c r="E1115" s="927">
        <f>'4_入力シート【検査結果表】 耐火クロススクリーン'!$BO$48</f>
        <v>0</v>
      </c>
      <c r="G1115" s="930">
        <v>14</v>
      </c>
      <c r="H1115" s="931" t="s">
        <v>1062</v>
      </c>
      <c r="I1115" s="930" t="s">
        <v>1071</v>
      </c>
      <c r="J1115" s="943" t="s">
        <v>1022</v>
      </c>
      <c r="K1115" s="932" t="s">
        <v>894</v>
      </c>
      <c r="L1115" s="931" t="s">
        <v>1023</v>
      </c>
      <c r="M1115" s="932" t="s">
        <v>894</v>
      </c>
      <c r="N1115" s="931" t="s">
        <v>986</v>
      </c>
      <c r="O1115" s="931"/>
      <c r="P1115" s="931"/>
      <c r="Q1115" s="926" t="str">
        <f t="shared" ref="Q1115:Q1178" si="20">CONCATENATE(G1115,H1115,I1115,J1115,K1115,L1115,M1115,N1115,O1115,P1115)</f>
        <v>14検査結果(耐火クロススクリーン）-上記以外の検査項目等-2行目-指摘の具体的内容等</v>
      </c>
      <c r="S1115" s="947" t="s">
        <v>2185</v>
      </c>
    </row>
    <row r="1116" spans="5:19" x14ac:dyDescent="0.4">
      <c r="E1116" s="927">
        <f>'4_入力シート【検査結果表】 耐火クロススクリーン'!$BY$48</f>
        <v>0</v>
      </c>
      <c r="G1116" s="930">
        <v>14</v>
      </c>
      <c r="H1116" s="931" t="s">
        <v>1062</v>
      </c>
      <c r="I1116" s="930" t="s">
        <v>1071</v>
      </c>
      <c r="J1116" s="943" t="s">
        <v>1022</v>
      </c>
      <c r="K1116" s="932" t="s">
        <v>894</v>
      </c>
      <c r="L1116" s="931" t="s">
        <v>1023</v>
      </c>
      <c r="M1116" s="932" t="s">
        <v>894</v>
      </c>
      <c r="N1116" s="931" t="s">
        <v>988</v>
      </c>
      <c r="O1116" s="931"/>
      <c r="P1116" s="931"/>
      <c r="Q1116" s="926" t="str">
        <f t="shared" si="20"/>
        <v>14検査結果(耐火クロススクリーン）-上記以外の検査項目等-2行目-改善策の具体的内容等</v>
      </c>
      <c r="S1116" s="947" t="s">
        <v>2186</v>
      </c>
    </row>
    <row r="1117" spans="5:19" x14ac:dyDescent="0.4">
      <c r="E1117" s="927">
        <f>'4_入力シート【検査結果表】 耐火クロススクリーン'!$CN$48</f>
        <v>0</v>
      </c>
      <c r="G1117" s="930">
        <v>14</v>
      </c>
      <c r="H1117" s="931" t="s">
        <v>1062</v>
      </c>
      <c r="I1117" s="930" t="s">
        <v>1071</v>
      </c>
      <c r="J1117" s="943" t="s">
        <v>1022</v>
      </c>
      <c r="K1117" s="932" t="s">
        <v>894</v>
      </c>
      <c r="L1117" s="931" t="s">
        <v>1023</v>
      </c>
      <c r="M1117" s="932" t="s">
        <v>894</v>
      </c>
      <c r="N1117" s="931" t="s">
        <v>978</v>
      </c>
      <c r="O1117" s="932" t="s">
        <v>894</v>
      </c>
      <c r="P1117" s="931" t="s">
        <v>979</v>
      </c>
      <c r="Q1117" s="926" t="str">
        <f t="shared" si="20"/>
        <v>14検査結果(耐火クロススクリーン）-上記以外の検査項目等-2行目-改善（予定）年月-年（令和）</v>
      </c>
      <c r="S1117" s="947" t="s">
        <v>2187</v>
      </c>
    </row>
    <row r="1118" spans="5:19" x14ac:dyDescent="0.4">
      <c r="E1118" s="927">
        <f>'4_入力シート【検査結果表】 耐火クロススクリーン'!$CQ$48</f>
        <v>0</v>
      </c>
      <c r="G1118" s="930">
        <v>14</v>
      </c>
      <c r="H1118" s="931" t="s">
        <v>1062</v>
      </c>
      <c r="I1118" s="930" t="s">
        <v>1071</v>
      </c>
      <c r="J1118" s="943" t="s">
        <v>1022</v>
      </c>
      <c r="K1118" s="932" t="s">
        <v>894</v>
      </c>
      <c r="L1118" s="931" t="s">
        <v>1023</v>
      </c>
      <c r="M1118" s="932" t="s">
        <v>894</v>
      </c>
      <c r="N1118" s="931" t="s">
        <v>978</v>
      </c>
      <c r="O1118" s="932" t="s">
        <v>894</v>
      </c>
      <c r="P1118" s="931" t="s">
        <v>899</v>
      </c>
      <c r="Q1118" s="926" t="str">
        <f t="shared" si="20"/>
        <v>14検査結果(耐火クロススクリーン）-上記以外の検査項目等-2行目-改善（予定）年月-月</v>
      </c>
      <c r="S1118" s="947" t="s">
        <v>2188</v>
      </c>
    </row>
    <row r="1119" spans="5:19" x14ac:dyDescent="0.4">
      <c r="E1119" s="927">
        <f>'4_入力シート【検査結果表】 耐火クロススクリーン'!$CT$48</f>
        <v>0</v>
      </c>
      <c r="G1119" s="930">
        <v>14</v>
      </c>
      <c r="H1119" s="931" t="s">
        <v>1062</v>
      </c>
      <c r="I1119" s="930" t="s">
        <v>1071</v>
      </c>
      <c r="J1119" s="943" t="s">
        <v>1022</v>
      </c>
      <c r="K1119" s="932" t="s">
        <v>894</v>
      </c>
      <c r="L1119" s="931" t="s">
        <v>1023</v>
      </c>
      <c r="M1119" s="932" t="s">
        <v>894</v>
      </c>
      <c r="N1119" s="931" t="s">
        <v>978</v>
      </c>
      <c r="O1119" s="932" t="s">
        <v>894</v>
      </c>
      <c r="P1119" s="931" t="s">
        <v>987</v>
      </c>
      <c r="Q1119" s="926" t="str">
        <f t="shared" si="20"/>
        <v>14検査結果(耐火クロススクリーン）-上記以外の検査項目等-2行目-改善（予定）年月-状況</v>
      </c>
      <c r="S1119" s="947" t="s">
        <v>2189</v>
      </c>
    </row>
    <row r="1120" spans="5:19" x14ac:dyDescent="0.4">
      <c r="E1120" s="927">
        <f>'4_入力シート【検査結果表】 耐火クロススクリーン'!$M$49</f>
        <v>0</v>
      </c>
      <c r="G1120" s="930">
        <v>14</v>
      </c>
      <c r="H1120" s="931" t="s">
        <v>1062</v>
      </c>
      <c r="I1120" s="930" t="s">
        <v>1071</v>
      </c>
      <c r="J1120" s="943" t="s">
        <v>1022</v>
      </c>
      <c r="K1120" s="932" t="s">
        <v>894</v>
      </c>
      <c r="L1120" s="931" t="s">
        <v>1024</v>
      </c>
      <c r="M1120" s="932" t="s">
        <v>894</v>
      </c>
      <c r="N1120" s="931" t="s">
        <v>1027</v>
      </c>
      <c r="O1120" s="931"/>
      <c r="P1120" s="931"/>
      <c r="Q1120" s="926" t="str">
        <f t="shared" si="20"/>
        <v>14検査結果(耐火クロススクリーン）-上記以外の検査項目等-3行目-番号</v>
      </c>
      <c r="S1120" s="947" t="s">
        <v>2190</v>
      </c>
    </row>
    <row r="1121" spans="5:19" x14ac:dyDescent="0.4">
      <c r="E1121" s="927">
        <f>'4_入力シート【検査結果表】 耐火クロススクリーン'!$P$49</f>
        <v>0</v>
      </c>
      <c r="G1121" s="930">
        <v>14</v>
      </c>
      <c r="H1121" s="931" t="s">
        <v>1062</v>
      </c>
      <c r="I1121" s="930" t="s">
        <v>1071</v>
      </c>
      <c r="J1121" s="943" t="s">
        <v>1022</v>
      </c>
      <c r="K1121" s="932" t="s">
        <v>894</v>
      </c>
      <c r="L1121" s="931" t="s">
        <v>1024</v>
      </c>
      <c r="M1121" s="932" t="s">
        <v>894</v>
      </c>
      <c r="N1121" s="931" t="s">
        <v>1025</v>
      </c>
      <c r="O1121" s="931"/>
      <c r="P1121" s="931"/>
      <c r="Q1121" s="926" t="str">
        <f t="shared" si="20"/>
        <v>14検査結果(耐火クロススクリーン）-上記以外の検査項目等-3行目-検査項目</v>
      </c>
      <c r="S1121" s="947" t="s">
        <v>2191</v>
      </c>
    </row>
    <row r="1122" spans="5:19" x14ac:dyDescent="0.4">
      <c r="E1122" s="927">
        <f>'4_入力シート【検査結果表】 耐火クロススクリーン'!$AG$49</f>
        <v>0</v>
      </c>
      <c r="G1122" s="930">
        <v>14</v>
      </c>
      <c r="H1122" s="931" t="s">
        <v>1062</v>
      </c>
      <c r="I1122" s="930" t="s">
        <v>1071</v>
      </c>
      <c r="J1122" s="943" t="s">
        <v>1022</v>
      </c>
      <c r="K1122" s="932" t="s">
        <v>894</v>
      </c>
      <c r="L1122" s="931" t="s">
        <v>1024</v>
      </c>
      <c r="M1122" s="932" t="s">
        <v>894</v>
      </c>
      <c r="N1122" s="931" t="s">
        <v>1026</v>
      </c>
      <c r="O1122" s="931"/>
      <c r="P1122" s="931"/>
      <c r="Q1122" s="926" t="str">
        <f t="shared" si="20"/>
        <v>14検査結果(耐火クロススクリーン）-上記以外の検査項目等-3行目-検査事項</v>
      </c>
      <c r="S1122" s="947" t="s">
        <v>2192</v>
      </c>
    </row>
    <row r="1123" spans="5:19" x14ac:dyDescent="0.4">
      <c r="E1123" s="927">
        <f>'4_入力シート【検査結果表】 耐火クロススクリーン'!$BA$49</f>
        <v>0</v>
      </c>
      <c r="G1123" s="930">
        <v>14</v>
      </c>
      <c r="H1123" s="931" t="s">
        <v>1062</v>
      </c>
      <c r="I1123" s="930" t="s">
        <v>1071</v>
      </c>
      <c r="J1123" s="943" t="s">
        <v>1022</v>
      </c>
      <c r="K1123" s="932" t="s">
        <v>894</v>
      </c>
      <c r="L1123" s="931" t="s">
        <v>1024</v>
      </c>
      <c r="M1123" s="932" t="s">
        <v>894</v>
      </c>
      <c r="N1123" s="931" t="s">
        <v>983</v>
      </c>
      <c r="O1123" s="931"/>
      <c r="P1123" s="931"/>
      <c r="Q1123" s="926" t="str">
        <f t="shared" si="20"/>
        <v>14検査結果(耐火クロススクリーン）-上記以外の検査項目等-3行目-検査結果</v>
      </c>
      <c r="S1123" s="947" t="s">
        <v>2193</v>
      </c>
    </row>
    <row r="1124" spans="5:19" x14ac:dyDescent="0.4">
      <c r="E1124" s="927">
        <f>'4_入力シート【検査結果表】 耐火クロススクリーン'!$BM$49</f>
        <v>0</v>
      </c>
      <c r="G1124" s="930">
        <v>14</v>
      </c>
      <c r="H1124" s="931" t="s">
        <v>1062</v>
      </c>
      <c r="I1124" s="930" t="s">
        <v>1071</v>
      </c>
      <c r="J1124" s="943" t="s">
        <v>1022</v>
      </c>
      <c r="K1124" s="932" t="s">
        <v>894</v>
      </c>
      <c r="L1124" s="931" t="s">
        <v>1024</v>
      </c>
      <c r="M1124" s="932" t="s">
        <v>894</v>
      </c>
      <c r="N1124" s="931" t="s">
        <v>985</v>
      </c>
      <c r="O1124" s="931"/>
      <c r="P1124" s="931"/>
      <c r="Q1124" s="926" t="str">
        <f t="shared" si="20"/>
        <v>14検査結果(耐火クロススクリーン）-上記以外の検査項目等-3行目-検査者番号</v>
      </c>
      <c r="S1124" s="947" t="s">
        <v>2194</v>
      </c>
    </row>
    <row r="1125" spans="5:19" x14ac:dyDescent="0.4">
      <c r="E1125" s="927">
        <f>'4_入力シート【検査結果表】 耐火クロススクリーン'!$BO$49</f>
        <v>0</v>
      </c>
      <c r="G1125" s="930">
        <v>14</v>
      </c>
      <c r="H1125" s="931" t="s">
        <v>1062</v>
      </c>
      <c r="I1125" s="930" t="s">
        <v>1071</v>
      </c>
      <c r="J1125" s="943" t="s">
        <v>1022</v>
      </c>
      <c r="K1125" s="932" t="s">
        <v>894</v>
      </c>
      <c r="L1125" s="931" t="s">
        <v>1024</v>
      </c>
      <c r="M1125" s="932" t="s">
        <v>894</v>
      </c>
      <c r="N1125" s="931" t="s">
        <v>986</v>
      </c>
      <c r="O1125" s="931"/>
      <c r="P1125" s="931"/>
      <c r="Q1125" s="926" t="str">
        <f t="shared" si="20"/>
        <v>14検査結果(耐火クロススクリーン）-上記以外の検査項目等-3行目-指摘の具体的内容等</v>
      </c>
      <c r="S1125" s="947" t="s">
        <v>2195</v>
      </c>
    </row>
    <row r="1126" spans="5:19" x14ac:dyDescent="0.4">
      <c r="E1126" s="927">
        <f>'4_入力シート【検査結果表】 耐火クロススクリーン'!$BY$49</f>
        <v>0</v>
      </c>
      <c r="G1126" s="930">
        <v>14</v>
      </c>
      <c r="H1126" s="931" t="s">
        <v>1062</v>
      </c>
      <c r="I1126" s="930" t="s">
        <v>1071</v>
      </c>
      <c r="J1126" s="943" t="s">
        <v>1022</v>
      </c>
      <c r="K1126" s="932" t="s">
        <v>894</v>
      </c>
      <c r="L1126" s="931" t="s">
        <v>1024</v>
      </c>
      <c r="M1126" s="932" t="s">
        <v>894</v>
      </c>
      <c r="N1126" s="931" t="s">
        <v>988</v>
      </c>
      <c r="O1126" s="931"/>
      <c r="P1126" s="931"/>
      <c r="Q1126" s="926" t="str">
        <f t="shared" si="20"/>
        <v>14検査結果(耐火クロススクリーン）-上記以外の検査項目等-3行目-改善策の具体的内容等</v>
      </c>
      <c r="S1126" s="947" t="s">
        <v>2196</v>
      </c>
    </row>
    <row r="1127" spans="5:19" x14ac:dyDescent="0.4">
      <c r="E1127" s="927">
        <f>'4_入力シート【検査結果表】 耐火クロススクリーン'!$CN$49</f>
        <v>0</v>
      </c>
      <c r="G1127" s="930">
        <v>14</v>
      </c>
      <c r="H1127" s="931" t="s">
        <v>1062</v>
      </c>
      <c r="I1127" s="930" t="s">
        <v>1071</v>
      </c>
      <c r="J1127" s="943" t="s">
        <v>1022</v>
      </c>
      <c r="K1127" s="932" t="s">
        <v>894</v>
      </c>
      <c r="L1127" s="931" t="s">
        <v>1024</v>
      </c>
      <c r="M1127" s="932" t="s">
        <v>894</v>
      </c>
      <c r="N1127" s="931" t="s">
        <v>978</v>
      </c>
      <c r="O1127" s="932" t="s">
        <v>894</v>
      </c>
      <c r="P1127" s="931" t="s">
        <v>979</v>
      </c>
      <c r="Q1127" s="926" t="str">
        <f t="shared" si="20"/>
        <v>14検査結果(耐火クロススクリーン）-上記以外の検査項目等-3行目-改善（予定）年月-年（令和）</v>
      </c>
      <c r="S1127" s="947" t="s">
        <v>2197</v>
      </c>
    </row>
    <row r="1128" spans="5:19" x14ac:dyDescent="0.4">
      <c r="E1128" s="927">
        <f>'4_入力シート【検査結果表】 耐火クロススクリーン'!$CQ$49</f>
        <v>0</v>
      </c>
      <c r="G1128" s="930">
        <v>14</v>
      </c>
      <c r="H1128" s="931" t="s">
        <v>1062</v>
      </c>
      <c r="I1128" s="930" t="s">
        <v>1071</v>
      </c>
      <c r="J1128" s="943" t="s">
        <v>1022</v>
      </c>
      <c r="K1128" s="932" t="s">
        <v>894</v>
      </c>
      <c r="L1128" s="931" t="s">
        <v>1024</v>
      </c>
      <c r="M1128" s="932" t="s">
        <v>894</v>
      </c>
      <c r="N1128" s="931" t="s">
        <v>978</v>
      </c>
      <c r="O1128" s="932" t="s">
        <v>894</v>
      </c>
      <c r="P1128" s="931" t="s">
        <v>899</v>
      </c>
      <c r="Q1128" s="926" t="str">
        <f t="shared" si="20"/>
        <v>14検査結果(耐火クロススクリーン）-上記以外の検査項目等-3行目-改善（予定）年月-月</v>
      </c>
      <c r="S1128" s="947" t="s">
        <v>2198</v>
      </c>
    </row>
    <row r="1129" spans="5:19" x14ac:dyDescent="0.4">
      <c r="E1129" s="927">
        <f>'4_入力シート【検査結果表】 耐火クロススクリーン'!$CT$49</f>
        <v>0</v>
      </c>
      <c r="G1129" s="930">
        <v>14</v>
      </c>
      <c r="H1129" s="931" t="s">
        <v>1062</v>
      </c>
      <c r="I1129" s="930" t="s">
        <v>1071</v>
      </c>
      <c r="J1129" s="943" t="s">
        <v>1022</v>
      </c>
      <c r="K1129" s="932" t="s">
        <v>894</v>
      </c>
      <c r="L1129" s="931" t="s">
        <v>1024</v>
      </c>
      <c r="M1129" s="932" t="s">
        <v>894</v>
      </c>
      <c r="N1129" s="931" t="s">
        <v>978</v>
      </c>
      <c r="O1129" s="932" t="s">
        <v>894</v>
      </c>
      <c r="P1129" s="931" t="s">
        <v>987</v>
      </c>
      <c r="Q1129" s="926" t="str">
        <f t="shared" si="20"/>
        <v>14検査結果(耐火クロススクリーン）-上記以外の検査項目等-3行目-改善（予定）年月-状況</v>
      </c>
      <c r="S1129" s="947" t="s">
        <v>2199</v>
      </c>
    </row>
    <row r="1130" spans="5:19" x14ac:dyDescent="0.4">
      <c r="E1130" s="927">
        <f>'4_入力シート【検査結果表】 耐火クロススクリーン'!$M$57</f>
        <v>0</v>
      </c>
      <c r="G1130" s="930">
        <v>14</v>
      </c>
      <c r="H1130" s="931" t="s">
        <v>1062</v>
      </c>
      <c r="I1130" s="930" t="s">
        <v>1071</v>
      </c>
      <c r="J1130" s="943" t="s">
        <v>1028</v>
      </c>
      <c r="K1130" s="932" t="s">
        <v>894</v>
      </c>
      <c r="L1130" s="931" t="s">
        <v>989</v>
      </c>
      <c r="M1130" s="932" t="s">
        <v>894</v>
      </c>
      <c r="N1130" s="931" t="s">
        <v>1027</v>
      </c>
      <c r="O1130" s="931"/>
      <c r="P1130" s="931"/>
      <c r="Q1130" s="926" t="str">
        <f t="shared" si="20"/>
        <v>14検査結果(耐火クロススクリーン）-上記に記載のない事項-1行目-番号</v>
      </c>
      <c r="S1130" s="947" t="s">
        <v>2200</v>
      </c>
    </row>
    <row r="1131" spans="5:19" x14ac:dyDescent="0.4">
      <c r="E1131" s="927">
        <f>'4_入力シート【検査結果表】 耐火クロススクリーン'!$P$57</f>
        <v>0</v>
      </c>
      <c r="G1131" s="930">
        <v>14</v>
      </c>
      <c r="H1131" s="931" t="s">
        <v>1062</v>
      </c>
      <c r="I1131" s="930" t="s">
        <v>1071</v>
      </c>
      <c r="J1131" s="943" t="s">
        <v>1028</v>
      </c>
      <c r="K1131" s="932" t="s">
        <v>894</v>
      </c>
      <c r="L1131" s="931" t="s">
        <v>989</v>
      </c>
      <c r="M1131" s="932" t="s">
        <v>894</v>
      </c>
      <c r="N1131" s="931" t="s">
        <v>1025</v>
      </c>
      <c r="O1131" s="931"/>
      <c r="P1131" s="931"/>
      <c r="Q1131" s="926" t="str">
        <f t="shared" si="20"/>
        <v>14検査結果(耐火クロススクリーン）-上記に記載のない事項-1行目-検査項目</v>
      </c>
      <c r="S1131" s="947" t="s">
        <v>2201</v>
      </c>
    </row>
    <row r="1132" spans="5:19" x14ac:dyDescent="0.4">
      <c r="E1132" s="927">
        <f>'4_入力シート【検査結果表】 耐火クロススクリーン'!$AG$57</f>
        <v>0</v>
      </c>
      <c r="G1132" s="930">
        <v>14</v>
      </c>
      <c r="H1132" s="931" t="s">
        <v>1062</v>
      </c>
      <c r="I1132" s="930" t="s">
        <v>1071</v>
      </c>
      <c r="J1132" s="943" t="s">
        <v>1028</v>
      </c>
      <c r="K1132" s="932" t="s">
        <v>894</v>
      </c>
      <c r="L1132" s="931" t="s">
        <v>989</v>
      </c>
      <c r="M1132" s="932" t="s">
        <v>894</v>
      </c>
      <c r="N1132" s="931" t="s">
        <v>1026</v>
      </c>
      <c r="O1132" s="931"/>
      <c r="P1132" s="931"/>
      <c r="Q1132" s="926" t="str">
        <f t="shared" si="20"/>
        <v>14検査結果(耐火クロススクリーン）-上記に記載のない事項-1行目-検査事項</v>
      </c>
      <c r="S1132" s="947" t="s">
        <v>2202</v>
      </c>
    </row>
    <row r="1133" spans="5:19" x14ac:dyDescent="0.4">
      <c r="E1133" s="927">
        <f>'4_入力シート【検査結果表】 耐火クロススクリーン'!$BA$57</f>
        <v>0</v>
      </c>
      <c r="G1133" s="930">
        <v>14</v>
      </c>
      <c r="H1133" s="931" t="s">
        <v>1062</v>
      </c>
      <c r="I1133" s="930" t="s">
        <v>1071</v>
      </c>
      <c r="J1133" s="943" t="s">
        <v>1028</v>
      </c>
      <c r="K1133" s="932" t="s">
        <v>894</v>
      </c>
      <c r="L1133" s="931" t="s">
        <v>989</v>
      </c>
      <c r="M1133" s="932" t="s">
        <v>894</v>
      </c>
      <c r="N1133" s="931" t="s">
        <v>983</v>
      </c>
      <c r="O1133" s="931"/>
      <c r="P1133" s="931"/>
      <c r="Q1133" s="926" t="str">
        <f t="shared" si="20"/>
        <v>14検査結果(耐火クロススクリーン）-上記に記載のない事項-1行目-検査結果</v>
      </c>
      <c r="S1133" s="947" t="s">
        <v>2203</v>
      </c>
    </row>
    <row r="1134" spans="5:19" x14ac:dyDescent="0.4">
      <c r="E1134" s="927">
        <f>'4_入力シート【検査結果表】 耐火クロススクリーン'!$BM$57</f>
        <v>0</v>
      </c>
      <c r="G1134" s="930">
        <v>14</v>
      </c>
      <c r="H1134" s="931" t="s">
        <v>1062</v>
      </c>
      <c r="I1134" s="930" t="s">
        <v>1071</v>
      </c>
      <c r="J1134" s="943" t="s">
        <v>1028</v>
      </c>
      <c r="K1134" s="932" t="s">
        <v>894</v>
      </c>
      <c r="L1134" s="931" t="s">
        <v>989</v>
      </c>
      <c r="M1134" s="932" t="s">
        <v>894</v>
      </c>
      <c r="N1134" s="931" t="s">
        <v>985</v>
      </c>
      <c r="O1134" s="931"/>
      <c r="P1134" s="931"/>
      <c r="Q1134" s="926" t="str">
        <f t="shared" si="20"/>
        <v>14検査結果(耐火クロススクリーン）-上記に記載のない事項-1行目-検査者番号</v>
      </c>
      <c r="S1134" s="947" t="s">
        <v>2204</v>
      </c>
    </row>
    <row r="1135" spans="5:19" x14ac:dyDescent="0.4">
      <c r="E1135" s="927">
        <f>'4_入力シート【検査結果表】 耐火クロススクリーン'!$BO$57</f>
        <v>0</v>
      </c>
      <c r="G1135" s="930">
        <v>14</v>
      </c>
      <c r="H1135" s="931" t="s">
        <v>1062</v>
      </c>
      <c r="I1135" s="930" t="s">
        <v>1071</v>
      </c>
      <c r="J1135" s="943" t="s">
        <v>1028</v>
      </c>
      <c r="K1135" s="932" t="s">
        <v>894</v>
      </c>
      <c r="L1135" s="931" t="s">
        <v>989</v>
      </c>
      <c r="M1135" s="932" t="s">
        <v>894</v>
      </c>
      <c r="N1135" s="931" t="s">
        <v>986</v>
      </c>
      <c r="O1135" s="931"/>
      <c r="P1135" s="931"/>
      <c r="Q1135" s="926" t="str">
        <f t="shared" si="20"/>
        <v>14検査結果(耐火クロススクリーン）-上記に記載のない事項-1行目-指摘の具体的内容等</v>
      </c>
      <c r="S1135" s="947" t="s">
        <v>2205</v>
      </c>
    </row>
    <row r="1136" spans="5:19" x14ac:dyDescent="0.4">
      <c r="E1136" s="927">
        <f>'4_入力シート【検査結果表】 耐火クロススクリーン'!$BY$57</f>
        <v>0</v>
      </c>
      <c r="G1136" s="930">
        <v>14</v>
      </c>
      <c r="H1136" s="931" t="s">
        <v>1062</v>
      </c>
      <c r="I1136" s="930" t="s">
        <v>1071</v>
      </c>
      <c r="J1136" s="943" t="s">
        <v>1028</v>
      </c>
      <c r="K1136" s="932" t="s">
        <v>894</v>
      </c>
      <c r="L1136" s="931" t="s">
        <v>989</v>
      </c>
      <c r="M1136" s="932" t="s">
        <v>894</v>
      </c>
      <c r="N1136" s="931" t="s">
        <v>988</v>
      </c>
      <c r="O1136" s="931"/>
      <c r="P1136" s="931"/>
      <c r="Q1136" s="926" t="str">
        <f t="shared" si="20"/>
        <v>14検査結果(耐火クロススクリーン）-上記に記載のない事項-1行目-改善策の具体的内容等</v>
      </c>
      <c r="S1136" s="947" t="s">
        <v>2206</v>
      </c>
    </row>
    <row r="1137" spans="5:19" x14ac:dyDescent="0.4">
      <c r="E1137" s="927">
        <f>'4_入力シート【検査結果表】 耐火クロススクリーン'!$CN$57</f>
        <v>0</v>
      </c>
      <c r="G1137" s="930">
        <v>14</v>
      </c>
      <c r="H1137" s="931" t="s">
        <v>1062</v>
      </c>
      <c r="I1137" s="930" t="s">
        <v>1071</v>
      </c>
      <c r="J1137" s="943" t="s">
        <v>1028</v>
      </c>
      <c r="K1137" s="932" t="s">
        <v>894</v>
      </c>
      <c r="L1137" s="931" t="s">
        <v>989</v>
      </c>
      <c r="M1137" s="932" t="s">
        <v>894</v>
      </c>
      <c r="N1137" s="931" t="s">
        <v>978</v>
      </c>
      <c r="O1137" s="932" t="s">
        <v>894</v>
      </c>
      <c r="P1137" s="931" t="s">
        <v>979</v>
      </c>
      <c r="Q1137" s="926" t="str">
        <f t="shared" si="20"/>
        <v>14検査結果(耐火クロススクリーン）-上記に記載のない事項-1行目-改善（予定）年月-年（令和）</v>
      </c>
      <c r="S1137" s="947" t="s">
        <v>2207</v>
      </c>
    </row>
    <row r="1138" spans="5:19" x14ac:dyDescent="0.4">
      <c r="E1138" s="927">
        <f>'4_入力シート【検査結果表】 耐火クロススクリーン'!$CQ$57</f>
        <v>0</v>
      </c>
      <c r="G1138" s="930">
        <v>14</v>
      </c>
      <c r="H1138" s="931" t="s">
        <v>1062</v>
      </c>
      <c r="I1138" s="930" t="s">
        <v>1071</v>
      </c>
      <c r="J1138" s="943" t="s">
        <v>1028</v>
      </c>
      <c r="K1138" s="932" t="s">
        <v>894</v>
      </c>
      <c r="L1138" s="931" t="s">
        <v>989</v>
      </c>
      <c r="M1138" s="932" t="s">
        <v>894</v>
      </c>
      <c r="N1138" s="931" t="s">
        <v>978</v>
      </c>
      <c r="O1138" s="932" t="s">
        <v>894</v>
      </c>
      <c r="P1138" s="931" t="s">
        <v>899</v>
      </c>
      <c r="Q1138" s="926" t="str">
        <f t="shared" si="20"/>
        <v>14検査結果(耐火クロススクリーン）-上記に記載のない事項-1行目-改善（予定）年月-月</v>
      </c>
      <c r="S1138" s="947" t="s">
        <v>2208</v>
      </c>
    </row>
    <row r="1139" spans="5:19" x14ac:dyDescent="0.4">
      <c r="E1139" s="927">
        <f>'4_入力シート【検査結果表】 耐火クロススクリーン'!$CT$57</f>
        <v>0</v>
      </c>
      <c r="G1139" s="930">
        <v>14</v>
      </c>
      <c r="H1139" s="931" t="s">
        <v>1062</v>
      </c>
      <c r="I1139" s="930" t="s">
        <v>1071</v>
      </c>
      <c r="J1139" s="943" t="s">
        <v>1028</v>
      </c>
      <c r="K1139" s="932" t="s">
        <v>894</v>
      </c>
      <c r="L1139" s="931" t="s">
        <v>989</v>
      </c>
      <c r="M1139" s="932" t="s">
        <v>894</v>
      </c>
      <c r="N1139" s="931" t="s">
        <v>978</v>
      </c>
      <c r="O1139" s="932" t="s">
        <v>894</v>
      </c>
      <c r="P1139" s="931" t="s">
        <v>987</v>
      </c>
      <c r="Q1139" s="926" t="str">
        <f t="shared" si="20"/>
        <v>14検査結果(耐火クロススクリーン）-上記に記載のない事項-1行目-改善（予定）年月-状況</v>
      </c>
      <c r="S1139" s="947" t="s">
        <v>2209</v>
      </c>
    </row>
    <row r="1140" spans="5:19" x14ac:dyDescent="0.4">
      <c r="E1140" s="927">
        <f>'4_入力シート【検査結果表】 耐火クロススクリーン'!$M$58</f>
        <v>0</v>
      </c>
      <c r="G1140" s="930">
        <v>14</v>
      </c>
      <c r="H1140" s="931" t="s">
        <v>1062</v>
      </c>
      <c r="I1140" s="930" t="s">
        <v>1071</v>
      </c>
      <c r="J1140" s="943" t="s">
        <v>1028</v>
      </c>
      <c r="K1140" s="932" t="s">
        <v>894</v>
      </c>
      <c r="L1140" s="931" t="s">
        <v>1023</v>
      </c>
      <c r="M1140" s="932" t="s">
        <v>894</v>
      </c>
      <c r="N1140" s="931" t="s">
        <v>1027</v>
      </c>
      <c r="O1140" s="931"/>
      <c r="P1140" s="931"/>
      <c r="Q1140" s="926" t="str">
        <f t="shared" si="20"/>
        <v>14検査結果(耐火クロススクリーン）-上記に記載のない事項-2行目-番号</v>
      </c>
      <c r="S1140" s="947" t="s">
        <v>2210</v>
      </c>
    </row>
    <row r="1141" spans="5:19" x14ac:dyDescent="0.4">
      <c r="E1141" s="927">
        <f>'4_入力シート【検査結果表】 耐火クロススクリーン'!$P$58</f>
        <v>0</v>
      </c>
      <c r="G1141" s="930">
        <v>14</v>
      </c>
      <c r="H1141" s="931" t="s">
        <v>1062</v>
      </c>
      <c r="I1141" s="930" t="s">
        <v>1071</v>
      </c>
      <c r="J1141" s="943" t="s">
        <v>1028</v>
      </c>
      <c r="K1141" s="932" t="s">
        <v>894</v>
      </c>
      <c r="L1141" s="931" t="s">
        <v>1023</v>
      </c>
      <c r="M1141" s="932" t="s">
        <v>894</v>
      </c>
      <c r="N1141" s="931" t="s">
        <v>1025</v>
      </c>
      <c r="O1141" s="931"/>
      <c r="P1141" s="931"/>
      <c r="Q1141" s="926" t="str">
        <f t="shared" si="20"/>
        <v>14検査結果(耐火クロススクリーン）-上記に記載のない事項-2行目-検査項目</v>
      </c>
      <c r="S1141" s="947" t="s">
        <v>2211</v>
      </c>
    </row>
    <row r="1142" spans="5:19" x14ac:dyDescent="0.4">
      <c r="E1142" s="927">
        <f>'4_入力シート【検査結果表】 耐火クロススクリーン'!$AG$58</f>
        <v>0</v>
      </c>
      <c r="G1142" s="930">
        <v>14</v>
      </c>
      <c r="H1142" s="931" t="s">
        <v>1062</v>
      </c>
      <c r="I1142" s="930" t="s">
        <v>1071</v>
      </c>
      <c r="J1142" s="943" t="s">
        <v>1028</v>
      </c>
      <c r="K1142" s="932" t="s">
        <v>894</v>
      </c>
      <c r="L1142" s="931" t="s">
        <v>1023</v>
      </c>
      <c r="M1142" s="932" t="s">
        <v>894</v>
      </c>
      <c r="N1142" s="931" t="s">
        <v>1026</v>
      </c>
      <c r="O1142" s="931"/>
      <c r="P1142" s="931"/>
      <c r="Q1142" s="926" t="str">
        <f t="shared" si="20"/>
        <v>14検査結果(耐火クロススクリーン）-上記に記載のない事項-2行目-検査事項</v>
      </c>
      <c r="S1142" s="947" t="s">
        <v>2212</v>
      </c>
    </row>
    <row r="1143" spans="5:19" x14ac:dyDescent="0.4">
      <c r="E1143" s="927">
        <f>'4_入力シート【検査結果表】 耐火クロススクリーン'!$BA$58</f>
        <v>0</v>
      </c>
      <c r="G1143" s="930">
        <v>14</v>
      </c>
      <c r="H1143" s="931" t="s">
        <v>1062</v>
      </c>
      <c r="I1143" s="930" t="s">
        <v>1071</v>
      </c>
      <c r="J1143" s="943" t="s">
        <v>1028</v>
      </c>
      <c r="K1143" s="932" t="s">
        <v>894</v>
      </c>
      <c r="L1143" s="931" t="s">
        <v>1023</v>
      </c>
      <c r="M1143" s="932" t="s">
        <v>894</v>
      </c>
      <c r="N1143" s="931" t="s">
        <v>983</v>
      </c>
      <c r="O1143" s="931"/>
      <c r="P1143" s="931"/>
      <c r="Q1143" s="926" t="str">
        <f t="shared" si="20"/>
        <v>14検査結果(耐火クロススクリーン）-上記に記載のない事項-2行目-検査結果</v>
      </c>
      <c r="S1143" s="947" t="s">
        <v>2213</v>
      </c>
    </row>
    <row r="1144" spans="5:19" x14ac:dyDescent="0.4">
      <c r="E1144" s="927">
        <f>'4_入力シート【検査結果表】 耐火クロススクリーン'!$BM$58</f>
        <v>0</v>
      </c>
      <c r="G1144" s="930">
        <v>14</v>
      </c>
      <c r="H1144" s="931" t="s">
        <v>1062</v>
      </c>
      <c r="I1144" s="930" t="s">
        <v>1071</v>
      </c>
      <c r="J1144" s="943" t="s">
        <v>1028</v>
      </c>
      <c r="K1144" s="932" t="s">
        <v>894</v>
      </c>
      <c r="L1144" s="931" t="s">
        <v>1023</v>
      </c>
      <c r="M1144" s="932" t="s">
        <v>894</v>
      </c>
      <c r="N1144" s="931" t="s">
        <v>985</v>
      </c>
      <c r="O1144" s="931"/>
      <c r="P1144" s="931"/>
      <c r="Q1144" s="926" t="str">
        <f t="shared" si="20"/>
        <v>14検査結果(耐火クロススクリーン）-上記に記載のない事項-2行目-検査者番号</v>
      </c>
      <c r="S1144" s="947" t="s">
        <v>2214</v>
      </c>
    </row>
    <row r="1145" spans="5:19" x14ac:dyDescent="0.4">
      <c r="E1145" s="927">
        <f>'4_入力シート【検査結果表】 耐火クロススクリーン'!$BO$58</f>
        <v>0</v>
      </c>
      <c r="G1145" s="930">
        <v>14</v>
      </c>
      <c r="H1145" s="931" t="s">
        <v>1062</v>
      </c>
      <c r="I1145" s="930" t="s">
        <v>1071</v>
      </c>
      <c r="J1145" s="943" t="s">
        <v>1028</v>
      </c>
      <c r="K1145" s="932" t="s">
        <v>894</v>
      </c>
      <c r="L1145" s="931" t="s">
        <v>1023</v>
      </c>
      <c r="M1145" s="932" t="s">
        <v>894</v>
      </c>
      <c r="N1145" s="931" t="s">
        <v>986</v>
      </c>
      <c r="O1145" s="931"/>
      <c r="P1145" s="931"/>
      <c r="Q1145" s="926" t="str">
        <f t="shared" si="20"/>
        <v>14検査結果(耐火クロススクリーン）-上記に記載のない事項-2行目-指摘の具体的内容等</v>
      </c>
      <c r="S1145" s="947" t="s">
        <v>2215</v>
      </c>
    </row>
    <row r="1146" spans="5:19" x14ac:dyDescent="0.4">
      <c r="E1146" s="927">
        <f>'4_入力シート【検査結果表】 耐火クロススクリーン'!$BY$58</f>
        <v>0</v>
      </c>
      <c r="G1146" s="930">
        <v>14</v>
      </c>
      <c r="H1146" s="931" t="s">
        <v>1062</v>
      </c>
      <c r="I1146" s="930" t="s">
        <v>1071</v>
      </c>
      <c r="J1146" s="943" t="s">
        <v>1028</v>
      </c>
      <c r="K1146" s="932" t="s">
        <v>894</v>
      </c>
      <c r="L1146" s="931" t="s">
        <v>1023</v>
      </c>
      <c r="M1146" s="932" t="s">
        <v>894</v>
      </c>
      <c r="N1146" s="931" t="s">
        <v>988</v>
      </c>
      <c r="O1146" s="931"/>
      <c r="P1146" s="931"/>
      <c r="Q1146" s="926" t="str">
        <f t="shared" si="20"/>
        <v>14検査結果(耐火クロススクリーン）-上記に記載のない事項-2行目-改善策の具体的内容等</v>
      </c>
      <c r="S1146" s="947" t="s">
        <v>2216</v>
      </c>
    </row>
    <row r="1147" spans="5:19" x14ac:dyDescent="0.4">
      <c r="E1147" s="927">
        <f>'4_入力シート【検査結果表】 耐火クロススクリーン'!$CN$58</f>
        <v>0</v>
      </c>
      <c r="G1147" s="930">
        <v>14</v>
      </c>
      <c r="H1147" s="931" t="s">
        <v>1062</v>
      </c>
      <c r="I1147" s="930" t="s">
        <v>1071</v>
      </c>
      <c r="J1147" s="943" t="s">
        <v>1028</v>
      </c>
      <c r="K1147" s="932" t="s">
        <v>894</v>
      </c>
      <c r="L1147" s="931" t="s">
        <v>1023</v>
      </c>
      <c r="M1147" s="932" t="s">
        <v>894</v>
      </c>
      <c r="N1147" s="931" t="s">
        <v>978</v>
      </c>
      <c r="O1147" s="932" t="s">
        <v>894</v>
      </c>
      <c r="P1147" s="931" t="s">
        <v>979</v>
      </c>
      <c r="Q1147" s="926" t="str">
        <f t="shared" si="20"/>
        <v>14検査結果(耐火クロススクリーン）-上記に記載のない事項-2行目-改善（予定）年月-年（令和）</v>
      </c>
      <c r="S1147" s="947" t="s">
        <v>2217</v>
      </c>
    </row>
    <row r="1148" spans="5:19" x14ac:dyDescent="0.4">
      <c r="E1148" s="927">
        <f>'4_入力シート【検査結果表】 耐火クロススクリーン'!$CQ$58</f>
        <v>0</v>
      </c>
      <c r="G1148" s="930">
        <v>14</v>
      </c>
      <c r="H1148" s="931" t="s">
        <v>1062</v>
      </c>
      <c r="I1148" s="930" t="s">
        <v>1071</v>
      </c>
      <c r="J1148" s="943" t="s">
        <v>1028</v>
      </c>
      <c r="K1148" s="932" t="s">
        <v>894</v>
      </c>
      <c r="L1148" s="931" t="s">
        <v>1023</v>
      </c>
      <c r="M1148" s="932" t="s">
        <v>894</v>
      </c>
      <c r="N1148" s="931" t="s">
        <v>978</v>
      </c>
      <c r="O1148" s="932" t="s">
        <v>894</v>
      </c>
      <c r="P1148" s="931" t="s">
        <v>899</v>
      </c>
      <c r="Q1148" s="926" t="str">
        <f t="shared" si="20"/>
        <v>14検査結果(耐火クロススクリーン）-上記に記載のない事項-2行目-改善（予定）年月-月</v>
      </c>
      <c r="S1148" s="947" t="s">
        <v>2218</v>
      </c>
    </row>
    <row r="1149" spans="5:19" x14ac:dyDescent="0.4">
      <c r="E1149" s="927">
        <f>'4_入力シート【検査結果表】 耐火クロススクリーン'!$CT$58</f>
        <v>0</v>
      </c>
      <c r="G1149" s="930">
        <v>14</v>
      </c>
      <c r="H1149" s="931" t="s">
        <v>1062</v>
      </c>
      <c r="I1149" s="930" t="s">
        <v>1071</v>
      </c>
      <c r="J1149" s="943" t="s">
        <v>1028</v>
      </c>
      <c r="K1149" s="932" t="s">
        <v>894</v>
      </c>
      <c r="L1149" s="931" t="s">
        <v>1023</v>
      </c>
      <c r="M1149" s="932" t="s">
        <v>894</v>
      </c>
      <c r="N1149" s="931" t="s">
        <v>978</v>
      </c>
      <c r="O1149" s="932" t="s">
        <v>894</v>
      </c>
      <c r="P1149" s="931" t="s">
        <v>987</v>
      </c>
      <c r="Q1149" s="926" t="str">
        <f t="shared" si="20"/>
        <v>14検査結果(耐火クロススクリーン）-上記に記載のない事項-2行目-改善（予定）年月-状況</v>
      </c>
      <c r="S1149" s="947" t="s">
        <v>2219</v>
      </c>
    </row>
    <row r="1150" spans="5:19" x14ac:dyDescent="0.4">
      <c r="E1150" s="927">
        <f>'4_入力シート【検査結果表】 耐火クロススクリーン'!$M$59</f>
        <v>0</v>
      </c>
      <c r="G1150" s="930">
        <v>14</v>
      </c>
      <c r="H1150" s="931" t="s">
        <v>1062</v>
      </c>
      <c r="I1150" s="930" t="s">
        <v>1071</v>
      </c>
      <c r="J1150" s="943" t="s">
        <v>1028</v>
      </c>
      <c r="K1150" s="932" t="s">
        <v>894</v>
      </c>
      <c r="L1150" s="931" t="s">
        <v>1024</v>
      </c>
      <c r="M1150" s="932" t="s">
        <v>894</v>
      </c>
      <c r="N1150" s="931" t="s">
        <v>1027</v>
      </c>
      <c r="O1150" s="931"/>
      <c r="P1150" s="931"/>
      <c r="Q1150" s="926" t="str">
        <f t="shared" si="20"/>
        <v>14検査結果(耐火クロススクリーン）-上記に記載のない事項-3行目-番号</v>
      </c>
      <c r="S1150" s="947" t="s">
        <v>2220</v>
      </c>
    </row>
    <row r="1151" spans="5:19" x14ac:dyDescent="0.4">
      <c r="E1151" s="927">
        <f>'4_入力シート【検査結果表】 耐火クロススクリーン'!$P$59</f>
        <v>0</v>
      </c>
      <c r="G1151" s="930">
        <v>14</v>
      </c>
      <c r="H1151" s="931" t="s">
        <v>1062</v>
      </c>
      <c r="I1151" s="930" t="s">
        <v>1071</v>
      </c>
      <c r="J1151" s="943" t="s">
        <v>1028</v>
      </c>
      <c r="K1151" s="932" t="s">
        <v>894</v>
      </c>
      <c r="L1151" s="931" t="s">
        <v>1024</v>
      </c>
      <c r="M1151" s="932" t="s">
        <v>894</v>
      </c>
      <c r="N1151" s="931" t="s">
        <v>1025</v>
      </c>
      <c r="O1151" s="931"/>
      <c r="P1151" s="931"/>
      <c r="Q1151" s="926" t="str">
        <f t="shared" si="20"/>
        <v>14検査結果(耐火クロススクリーン）-上記に記載のない事項-3行目-検査項目</v>
      </c>
      <c r="S1151" s="947" t="s">
        <v>2221</v>
      </c>
    </row>
    <row r="1152" spans="5:19" x14ac:dyDescent="0.4">
      <c r="E1152" s="927">
        <f>'4_入力シート【検査結果表】 耐火クロススクリーン'!$AG$59</f>
        <v>0</v>
      </c>
      <c r="G1152" s="930">
        <v>14</v>
      </c>
      <c r="H1152" s="931" t="s">
        <v>1062</v>
      </c>
      <c r="I1152" s="930" t="s">
        <v>1071</v>
      </c>
      <c r="J1152" s="943" t="s">
        <v>1028</v>
      </c>
      <c r="K1152" s="932" t="s">
        <v>894</v>
      </c>
      <c r="L1152" s="931" t="s">
        <v>1024</v>
      </c>
      <c r="M1152" s="932" t="s">
        <v>894</v>
      </c>
      <c r="N1152" s="931" t="s">
        <v>1026</v>
      </c>
      <c r="O1152" s="931"/>
      <c r="P1152" s="931"/>
      <c r="Q1152" s="926" t="str">
        <f t="shared" si="20"/>
        <v>14検査結果(耐火クロススクリーン）-上記に記載のない事項-3行目-検査事項</v>
      </c>
      <c r="S1152" s="947" t="s">
        <v>2222</v>
      </c>
    </row>
    <row r="1153" spans="5:19" x14ac:dyDescent="0.4">
      <c r="E1153" s="927">
        <f>'4_入力シート【検査結果表】 耐火クロススクリーン'!$BA$59</f>
        <v>0</v>
      </c>
      <c r="G1153" s="930">
        <v>14</v>
      </c>
      <c r="H1153" s="931" t="s">
        <v>1062</v>
      </c>
      <c r="I1153" s="930" t="s">
        <v>1071</v>
      </c>
      <c r="J1153" s="943" t="s">
        <v>1028</v>
      </c>
      <c r="K1153" s="932" t="s">
        <v>894</v>
      </c>
      <c r="L1153" s="931" t="s">
        <v>1024</v>
      </c>
      <c r="M1153" s="932" t="s">
        <v>894</v>
      </c>
      <c r="N1153" s="931" t="s">
        <v>983</v>
      </c>
      <c r="O1153" s="931"/>
      <c r="P1153" s="931"/>
      <c r="Q1153" s="926" t="str">
        <f t="shared" si="20"/>
        <v>14検査結果(耐火クロススクリーン）-上記に記載のない事項-3行目-検査結果</v>
      </c>
      <c r="S1153" s="947" t="s">
        <v>2223</v>
      </c>
    </row>
    <row r="1154" spans="5:19" x14ac:dyDescent="0.4">
      <c r="E1154" s="927">
        <f>'4_入力シート【検査結果表】 耐火クロススクリーン'!$BM$59</f>
        <v>0</v>
      </c>
      <c r="G1154" s="930">
        <v>14</v>
      </c>
      <c r="H1154" s="931" t="s">
        <v>1062</v>
      </c>
      <c r="I1154" s="930" t="s">
        <v>1071</v>
      </c>
      <c r="J1154" s="943" t="s">
        <v>1028</v>
      </c>
      <c r="K1154" s="932" t="s">
        <v>894</v>
      </c>
      <c r="L1154" s="931" t="s">
        <v>1024</v>
      </c>
      <c r="M1154" s="932" t="s">
        <v>894</v>
      </c>
      <c r="N1154" s="931" t="s">
        <v>985</v>
      </c>
      <c r="O1154" s="931"/>
      <c r="P1154" s="931"/>
      <c r="Q1154" s="926" t="str">
        <f t="shared" si="20"/>
        <v>14検査結果(耐火クロススクリーン）-上記に記載のない事項-3行目-検査者番号</v>
      </c>
      <c r="S1154" s="947" t="s">
        <v>2224</v>
      </c>
    </row>
    <row r="1155" spans="5:19" x14ac:dyDescent="0.4">
      <c r="E1155" s="927">
        <f>'4_入力シート【検査結果表】 耐火クロススクリーン'!$BO$59</f>
        <v>0</v>
      </c>
      <c r="G1155" s="930">
        <v>14</v>
      </c>
      <c r="H1155" s="931" t="s">
        <v>1062</v>
      </c>
      <c r="I1155" s="930" t="s">
        <v>1071</v>
      </c>
      <c r="J1155" s="943" t="s">
        <v>1028</v>
      </c>
      <c r="K1155" s="932" t="s">
        <v>894</v>
      </c>
      <c r="L1155" s="931" t="s">
        <v>1024</v>
      </c>
      <c r="M1155" s="932" t="s">
        <v>894</v>
      </c>
      <c r="N1155" s="931" t="s">
        <v>986</v>
      </c>
      <c r="O1155" s="931"/>
      <c r="P1155" s="931"/>
      <c r="Q1155" s="926" t="str">
        <f t="shared" si="20"/>
        <v>14検査結果(耐火クロススクリーン）-上記に記載のない事項-3行目-指摘の具体的内容等</v>
      </c>
      <c r="S1155" s="947" t="s">
        <v>2225</v>
      </c>
    </row>
    <row r="1156" spans="5:19" x14ac:dyDescent="0.4">
      <c r="E1156" s="927">
        <f>'4_入力シート【検査結果表】 耐火クロススクリーン'!$BY$59</f>
        <v>0</v>
      </c>
      <c r="G1156" s="930">
        <v>14</v>
      </c>
      <c r="H1156" s="931" t="s">
        <v>1062</v>
      </c>
      <c r="I1156" s="930" t="s">
        <v>1071</v>
      </c>
      <c r="J1156" s="943" t="s">
        <v>1028</v>
      </c>
      <c r="K1156" s="932" t="s">
        <v>894</v>
      </c>
      <c r="L1156" s="931" t="s">
        <v>1024</v>
      </c>
      <c r="M1156" s="932" t="s">
        <v>894</v>
      </c>
      <c r="N1156" s="931" t="s">
        <v>988</v>
      </c>
      <c r="O1156" s="931"/>
      <c r="P1156" s="931"/>
      <c r="Q1156" s="926" t="str">
        <f t="shared" si="20"/>
        <v>14検査結果(耐火クロススクリーン）-上記に記載のない事項-3行目-改善策の具体的内容等</v>
      </c>
      <c r="S1156" s="947" t="s">
        <v>2226</v>
      </c>
    </row>
    <row r="1157" spans="5:19" x14ac:dyDescent="0.4">
      <c r="E1157" s="927">
        <f>'4_入力シート【検査結果表】 耐火クロススクリーン'!$CN$59</f>
        <v>0</v>
      </c>
      <c r="G1157" s="930">
        <v>14</v>
      </c>
      <c r="H1157" s="931" t="s">
        <v>1062</v>
      </c>
      <c r="I1157" s="930" t="s">
        <v>1071</v>
      </c>
      <c r="J1157" s="943" t="s">
        <v>1028</v>
      </c>
      <c r="K1157" s="932" t="s">
        <v>894</v>
      </c>
      <c r="L1157" s="931" t="s">
        <v>1024</v>
      </c>
      <c r="M1157" s="932" t="s">
        <v>894</v>
      </c>
      <c r="N1157" s="931" t="s">
        <v>978</v>
      </c>
      <c r="O1157" s="932" t="s">
        <v>894</v>
      </c>
      <c r="P1157" s="931" t="s">
        <v>979</v>
      </c>
      <c r="Q1157" s="926" t="str">
        <f t="shared" si="20"/>
        <v>14検査結果(耐火クロススクリーン）-上記に記載のない事項-3行目-改善（予定）年月-年（令和）</v>
      </c>
      <c r="S1157" s="947" t="s">
        <v>2227</v>
      </c>
    </row>
    <row r="1158" spans="5:19" x14ac:dyDescent="0.4">
      <c r="E1158" s="927">
        <f>'4_入力シート【検査結果表】 耐火クロススクリーン'!$CQ$59</f>
        <v>0</v>
      </c>
      <c r="G1158" s="930">
        <v>14</v>
      </c>
      <c r="H1158" s="931" t="s">
        <v>1062</v>
      </c>
      <c r="I1158" s="930" t="s">
        <v>1071</v>
      </c>
      <c r="J1158" s="943" t="s">
        <v>1028</v>
      </c>
      <c r="K1158" s="932" t="s">
        <v>894</v>
      </c>
      <c r="L1158" s="931" t="s">
        <v>1024</v>
      </c>
      <c r="M1158" s="932" t="s">
        <v>894</v>
      </c>
      <c r="N1158" s="931" t="s">
        <v>978</v>
      </c>
      <c r="O1158" s="932" t="s">
        <v>894</v>
      </c>
      <c r="P1158" s="931" t="s">
        <v>899</v>
      </c>
      <c r="Q1158" s="926" t="str">
        <f t="shared" si="20"/>
        <v>14検査結果(耐火クロススクリーン）-上記に記載のない事項-3行目-改善（予定）年月-月</v>
      </c>
      <c r="S1158" s="947" t="s">
        <v>2228</v>
      </c>
    </row>
    <row r="1159" spans="5:19" x14ac:dyDescent="0.4">
      <c r="E1159" s="927">
        <f>'4_入力シート【検査結果表】 耐火クロススクリーン'!$CT$59</f>
        <v>0</v>
      </c>
      <c r="G1159" s="930">
        <v>14</v>
      </c>
      <c r="H1159" s="931" t="s">
        <v>1062</v>
      </c>
      <c r="I1159" s="930" t="s">
        <v>1071</v>
      </c>
      <c r="J1159" s="943" t="s">
        <v>1028</v>
      </c>
      <c r="K1159" s="932" t="s">
        <v>894</v>
      </c>
      <c r="L1159" s="931" t="s">
        <v>1024</v>
      </c>
      <c r="M1159" s="932" t="s">
        <v>894</v>
      </c>
      <c r="N1159" s="931" t="s">
        <v>978</v>
      </c>
      <c r="O1159" s="932" t="s">
        <v>894</v>
      </c>
      <c r="P1159" s="931" t="s">
        <v>987</v>
      </c>
      <c r="Q1159" s="926" t="str">
        <f t="shared" si="20"/>
        <v>14検査結果(耐火クロススクリーン）-上記に記載のない事項-3行目-改善（予定）年月-状況</v>
      </c>
      <c r="S1159" s="947" t="s">
        <v>2229</v>
      </c>
    </row>
    <row r="1160" spans="5:19" x14ac:dyDescent="0.4">
      <c r="E1160" s="927">
        <f>'4_入力シート【検査結果表】 耐火クロススクリーン'!$M$60</f>
        <v>0</v>
      </c>
      <c r="G1160" s="930">
        <v>14</v>
      </c>
      <c r="H1160" s="931" t="s">
        <v>1062</v>
      </c>
      <c r="I1160" s="930" t="s">
        <v>1071</v>
      </c>
      <c r="J1160" s="943" t="s">
        <v>1028</v>
      </c>
      <c r="K1160" s="932" t="s">
        <v>894</v>
      </c>
      <c r="L1160" s="931" t="s">
        <v>1029</v>
      </c>
      <c r="M1160" s="932" t="s">
        <v>894</v>
      </c>
      <c r="N1160" s="931" t="s">
        <v>1027</v>
      </c>
      <c r="O1160" s="931"/>
      <c r="P1160" s="931"/>
      <c r="Q1160" s="926" t="str">
        <f t="shared" si="20"/>
        <v>14検査結果(耐火クロススクリーン）-上記に記載のない事項-4行目-番号</v>
      </c>
      <c r="S1160" s="947" t="s">
        <v>2230</v>
      </c>
    </row>
    <row r="1161" spans="5:19" x14ac:dyDescent="0.4">
      <c r="E1161" s="927">
        <f>'4_入力シート【検査結果表】 耐火クロススクリーン'!$P$60</f>
        <v>0</v>
      </c>
      <c r="G1161" s="930">
        <v>14</v>
      </c>
      <c r="H1161" s="931" t="s">
        <v>1062</v>
      </c>
      <c r="I1161" s="930" t="s">
        <v>1071</v>
      </c>
      <c r="J1161" s="943" t="s">
        <v>1028</v>
      </c>
      <c r="K1161" s="932" t="s">
        <v>894</v>
      </c>
      <c r="L1161" s="931" t="s">
        <v>1029</v>
      </c>
      <c r="M1161" s="932" t="s">
        <v>894</v>
      </c>
      <c r="N1161" s="931" t="s">
        <v>1025</v>
      </c>
      <c r="O1161" s="931"/>
      <c r="P1161" s="931"/>
      <c r="Q1161" s="926" t="str">
        <f t="shared" si="20"/>
        <v>14検査結果(耐火クロススクリーン）-上記に記載のない事項-4行目-検査項目</v>
      </c>
      <c r="S1161" s="947" t="s">
        <v>2231</v>
      </c>
    </row>
    <row r="1162" spans="5:19" x14ac:dyDescent="0.4">
      <c r="E1162" s="927">
        <f>'4_入力シート【検査結果表】 耐火クロススクリーン'!$AG$60</f>
        <v>0</v>
      </c>
      <c r="G1162" s="930">
        <v>14</v>
      </c>
      <c r="H1162" s="931" t="s">
        <v>1062</v>
      </c>
      <c r="I1162" s="930" t="s">
        <v>1071</v>
      </c>
      <c r="J1162" s="943" t="s">
        <v>1028</v>
      </c>
      <c r="K1162" s="932" t="s">
        <v>894</v>
      </c>
      <c r="L1162" s="931" t="s">
        <v>1029</v>
      </c>
      <c r="M1162" s="932" t="s">
        <v>894</v>
      </c>
      <c r="N1162" s="931" t="s">
        <v>1026</v>
      </c>
      <c r="O1162" s="931"/>
      <c r="P1162" s="931"/>
      <c r="Q1162" s="926" t="str">
        <f t="shared" si="20"/>
        <v>14検査結果(耐火クロススクリーン）-上記に記載のない事項-4行目-検査事項</v>
      </c>
      <c r="S1162" s="947" t="s">
        <v>2232</v>
      </c>
    </row>
    <row r="1163" spans="5:19" x14ac:dyDescent="0.4">
      <c r="E1163" s="927">
        <f>'4_入力シート【検査結果表】 耐火クロススクリーン'!$BA$60</f>
        <v>0</v>
      </c>
      <c r="G1163" s="930">
        <v>14</v>
      </c>
      <c r="H1163" s="931" t="s">
        <v>1062</v>
      </c>
      <c r="I1163" s="930" t="s">
        <v>1071</v>
      </c>
      <c r="J1163" s="943" t="s">
        <v>1028</v>
      </c>
      <c r="K1163" s="932" t="s">
        <v>894</v>
      </c>
      <c r="L1163" s="931" t="s">
        <v>1029</v>
      </c>
      <c r="M1163" s="932" t="s">
        <v>894</v>
      </c>
      <c r="N1163" s="931" t="s">
        <v>983</v>
      </c>
      <c r="O1163" s="931"/>
      <c r="P1163" s="931"/>
      <c r="Q1163" s="926" t="str">
        <f t="shared" si="20"/>
        <v>14検査結果(耐火クロススクリーン）-上記に記載のない事項-4行目-検査結果</v>
      </c>
      <c r="S1163" s="947" t="s">
        <v>2233</v>
      </c>
    </row>
    <row r="1164" spans="5:19" x14ac:dyDescent="0.4">
      <c r="E1164" s="927">
        <f>'4_入力シート【検査結果表】 耐火クロススクリーン'!$BM$60</f>
        <v>0</v>
      </c>
      <c r="G1164" s="930">
        <v>14</v>
      </c>
      <c r="H1164" s="931" t="s">
        <v>1062</v>
      </c>
      <c r="I1164" s="930" t="s">
        <v>1071</v>
      </c>
      <c r="J1164" s="943" t="s">
        <v>1028</v>
      </c>
      <c r="K1164" s="932" t="s">
        <v>894</v>
      </c>
      <c r="L1164" s="931" t="s">
        <v>1029</v>
      </c>
      <c r="M1164" s="932" t="s">
        <v>894</v>
      </c>
      <c r="N1164" s="931" t="s">
        <v>985</v>
      </c>
      <c r="O1164" s="931"/>
      <c r="P1164" s="931"/>
      <c r="Q1164" s="926" t="str">
        <f t="shared" si="20"/>
        <v>14検査結果(耐火クロススクリーン）-上記に記載のない事項-4行目-検査者番号</v>
      </c>
      <c r="S1164" s="947" t="s">
        <v>2234</v>
      </c>
    </row>
    <row r="1165" spans="5:19" x14ac:dyDescent="0.4">
      <c r="E1165" s="927">
        <f>'4_入力シート【検査結果表】 耐火クロススクリーン'!$BO$60</f>
        <v>0</v>
      </c>
      <c r="G1165" s="930">
        <v>14</v>
      </c>
      <c r="H1165" s="931" t="s">
        <v>1062</v>
      </c>
      <c r="I1165" s="930" t="s">
        <v>1071</v>
      </c>
      <c r="J1165" s="943" t="s">
        <v>1028</v>
      </c>
      <c r="K1165" s="932" t="s">
        <v>894</v>
      </c>
      <c r="L1165" s="931" t="s">
        <v>1029</v>
      </c>
      <c r="M1165" s="932" t="s">
        <v>894</v>
      </c>
      <c r="N1165" s="931" t="s">
        <v>986</v>
      </c>
      <c r="O1165" s="931"/>
      <c r="P1165" s="931"/>
      <c r="Q1165" s="926" t="str">
        <f t="shared" si="20"/>
        <v>14検査結果(耐火クロススクリーン）-上記に記載のない事項-4行目-指摘の具体的内容等</v>
      </c>
      <c r="S1165" s="947" t="s">
        <v>2235</v>
      </c>
    </row>
    <row r="1166" spans="5:19" x14ac:dyDescent="0.4">
      <c r="E1166" s="927">
        <f>'4_入力シート【検査結果表】 耐火クロススクリーン'!$BY$60</f>
        <v>0</v>
      </c>
      <c r="G1166" s="930">
        <v>14</v>
      </c>
      <c r="H1166" s="931" t="s">
        <v>1062</v>
      </c>
      <c r="I1166" s="930" t="s">
        <v>1071</v>
      </c>
      <c r="J1166" s="943" t="s">
        <v>1028</v>
      </c>
      <c r="K1166" s="932" t="s">
        <v>894</v>
      </c>
      <c r="L1166" s="931" t="s">
        <v>1029</v>
      </c>
      <c r="M1166" s="932" t="s">
        <v>894</v>
      </c>
      <c r="N1166" s="931" t="s">
        <v>988</v>
      </c>
      <c r="O1166" s="931"/>
      <c r="P1166" s="931"/>
      <c r="Q1166" s="926" t="str">
        <f t="shared" si="20"/>
        <v>14検査結果(耐火クロススクリーン）-上記に記載のない事項-4行目-改善策の具体的内容等</v>
      </c>
      <c r="S1166" s="947" t="s">
        <v>2236</v>
      </c>
    </row>
    <row r="1167" spans="5:19" x14ac:dyDescent="0.4">
      <c r="E1167" s="927">
        <f>'4_入力シート【検査結果表】 耐火クロススクリーン'!$CN$60</f>
        <v>0</v>
      </c>
      <c r="G1167" s="930">
        <v>14</v>
      </c>
      <c r="H1167" s="931" t="s">
        <v>1062</v>
      </c>
      <c r="I1167" s="930" t="s">
        <v>1071</v>
      </c>
      <c r="J1167" s="943" t="s">
        <v>1028</v>
      </c>
      <c r="K1167" s="932" t="s">
        <v>894</v>
      </c>
      <c r="L1167" s="931" t="s">
        <v>1029</v>
      </c>
      <c r="M1167" s="932" t="s">
        <v>894</v>
      </c>
      <c r="N1167" s="931" t="s">
        <v>978</v>
      </c>
      <c r="O1167" s="932" t="s">
        <v>894</v>
      </c>
      <c r="P1167" s="931" t="s">
        <v>979</v>
      </c>
      <c r="Q1167" s="926" t="str">
        <f t="shared" si="20"/>
        <v>14検査結果(耐火クロススクリーン）-上記に記載のない事項-4行目-改善（予定）年月-年（令和）</v>
      </c>
      <c r="S1167" s="947" t="s">
        <v>2237</v>
      </c>
    </row>
    <row r="1168" spans="5:19" x14ac:dyDescent="0.4">
      <c r="E1168" s="927">
        <f>'4_入力シート【検査結果表】 耐火クロススクリーン'!$CQ$60</f>
        <v>0</v>
      </c>
      <c r="G1168" s="930">
        <v>14</v>
      </c>
      <c r="H1168" s="931" t="s">
        <v>1062</v>
      </c>
      <c r="I1168" s="930" t="s">
        <v>1071</v>
      </c>
      <c r="J1168" s="943" t="s">
        <v>1028</v>
      </c>
      <c r="K1168" s="932" t="s">
        <v>894</v>
      </c>
      <c r="L1168" s="931" t="s">
        <v>1029</v>
      </c>
      <c r="M1168" s="932" t="s">
        <v>894</v>
      </c>
      <c r="N1168" s="931" t="s">
        <v>978</v>
      </c>
      <c r="O1168" s="932" t="s">
        <v>894</v>
      </c>
      <c r="P1168" s="931" t="s">
        <v>899</v>
      </c>
      <c r="Q1168" s="926" t="str">
        <f t="shared" si="20"/>
        <v>14検査結果(耐火クロススクリーン）-上記に記載のない事項-4行目-改善（予定）年月-月</v>
      </c>
      <c r="S1168" s="947" t="s">
        <v>2238</v>
      </c>
    </row>
    <row r="1169" spans="5:19" x14ac:dyDescent="0.4">
      <c r="E1169" s="927">
        <f>'4_入力シート【検査結果表】 耐火クロススクリーン'!$CT$60</f>
        <v>0</v>
      </c>
      <c r="G1169" s="930">
        <v>14</v>
      </c>
      <c r="H1169" s="931" t="s">
        <v>1062</v>
      </c>
      <c r="I1169" s="930" t="s">
        <v>1071</v>
      </c>
      <c r="J1169" s="943" t="s">
        <v>1028</v>
      </c>
      <c r="K1169" s="932" t="s">
        <v>894</v>
      </c>
      <c r="L1169" s="931" t="s">
        <v>1029</v>
      </c>
      <c r="M1169" s="932" t="s">
        <v>894</v>
      </c>
      <c r="N1169" s="931" t="s">
        <v>978</v>
      </c>
      <c r="O1169" s="932" t="s">
        <v>894</v>
      </c>
      <c r="P1169" s="931" t="s">
        <v>987</v>
      </c>
      <c r="Q1169" s="926" t="str">
        <f t="shared" si="20"/>
        <v>14検査結果(耐火クロススクリーン）-上記に記載のない事項-4行目-改善（予定）年月-状況</v>
      </c>
      <c r="S1169" s="947" t="s">
        <v>2239</v>
      </c>
    </row>
    <row r="1170" spans="5:19" x14ac:dyDescent="0.4">
      <c r="E1170" s="927">
        <f>'4_入力シート【検査結果表】 耐火クロススクリーン'!$M$61</f>
        <v>0</v>
      </c>
      <c r="G1170" s="930">
        <v>14</v>
      </c>
      <c r="H1170" s="931" t="s">
        <v>1062</v>
      </c>
      <c r="I1170" s="930" t="s">
        <v>1071</v>
      </c>
      <c r="J1170" s="943" t="s">
        <v>1028</v>
      </c>
      <c r="K1170" s="932" t="s">
        <v>894</v>
      </c>
      <c r="L1170" s="931" t="s">
        <v>1030</v>
      </c>
      <c r="M1170" s="932" t="s">
        <v>894</v>
      </c>
      <c r="N1170" s="931" t="s">
        <v>1027</v>
      </c>
      <c r="O1170" s="931"/>
      <c r="P1170" s="931"/>
      <c r="Q1170" s="926" t="str">
        <f t="shared" si="20"/>
        <v>14検査結果(耐火クロススクリーン）-上記に記載のない事項-5行目-番号</v>
      </c>
      <c r="S1170" s="947" t="s">
        <v>2240</v>
      </c>
    </row>
    <row r="1171" spans="5:19" x14ac:dyDescent="0.4">
      <c r="E1171" s="927">
        <f>'4_入力シート【検査結果表】 耐火クロススクリーン'!$P$61</f>
        <v>0</v>
      </c>
      <c r="G1171" s="930">
        <v>14</v>
      </c>
      <c r="H1171" s="931" t="s">
        <v>1062</v>
      </c>
      <c r="I1171" s="930" t="s">
        <v>1071</v>
      </c>
      <c r="J1171" s="943" t="s">
        <v>1028</v>
      </c>
      <c r="K1171" s="932" t="s">
        <v>894</v>
      </c>
      <c r="L1171" s="931" t="s">
        <v>1030</v>
      </c>
      <c r="M1171" s="932" t="s">
        <v>894</v>
      </c>
      <c r="N1171" s="931" t="s">
        <v>1025</v>
      </c>
      <c r="O1171" s="931"/>
      <c r="P1171" s="931"/>
      <c r="Q1171" s="926" t="str">
        <f t="shared" si="20"/>
        <v>14検査結果(耐火クロススクリーン）-上記に記載のない事項-5行目-検査項目</v>
      </c>
      <c r="S1171" s="947" t="s">
        <v>2241</v>
      </c>
    </row>
    <row r="1172" spans="5:19" x14ac:dyDescent="0.4">
      <c r="E1172" s="927">
        <f>'4_入力シート【検査結果表】 耐火クロススクリーン'!$AG$61</f>
        <v>0</v>
      </c>
      <c r="G1172" s="930">
        <v>14</v>
      </c>
      <c r="H1172" s="931" t="s">
        <v>1062</v>
      </c>
      <c r="I1172" s="930" t="s">
        <v>1071</v>
      </c>
      <c r="J1172" s="943" t="s">
        <v>1028</v>
      </c>
      <c r="K1172" s="932" t="s">
        <v>894</v>
      </c>
      <c r="L1172" s="931" t="s">
        <v>1030</v>
      </c>
      <c r="M1172" s="932" t="s">
        <v>894</v>
      </c>
      <c r="N1172" s="931" t="s">
        <v>1026</v>
      </c>
      <c r="O1172" s="931"/>
      <c r="P1172" s="931"/>
      <c r="Q1172" s="926" t="str">
        <f t="shared" si="20"/>
        <v>14検査結果(耐火クロススクリーン）-上記に記載のない事項-5行目-検査事項</v>
      </c>
      <c r="S1172" s="947" t="s">
        <v>2242</v>
      </c>
    </row>
    <row r="1173" spans="5:19" x14ac:dyDescent="0.4">
      <c r="E1173" s="927">
        <f>'4_入力シート【検査結果表】 耐火クロススクリーン'!$BA$61</f>
        <v>0</v>
      </c>
      <c r="G1173" s="930">
        <v>14</v>
      </c>
      <c r="H1173" s="931" t="s">
        <v>1062</v>
      </c>
      <c r="I1173" s="930" t="s">
        <v>1071</v>
      </c>
      <c r="J1173" s="943" t="s">
        <v>1028</v>
      </c>
      <c r="K1173" s="932" t="s">
        <v>894</v>
      </c>
      <c r="L1173" s="931" t="s">
        <v>1030</v>
      </c>
      <c r="M1173" s="932" t="s">
        <v>894</v>
      </c>
      <c r="N1173" s="931" t="s">
        <v>983</v>
      </c>
      <c r="O1173" s="931"/>
      <c r="P1173" s="931"/>
      <c r="Q1173" s="926" t="str">
        <f t="shared" si="20"/>
        <v>14検査結果(耐火クロススクリーン）-上記に記載のない事項-5行目-検査結果</v>
      </c>
      <c r="S1173" s="947" t="s">
        <v>2243</v>
      </c>
    </row>
    <row r="1174" spans="5:19" x14ac:dyDescent="0.4">
      <c r="E1174" s="927">
        <f>'4_入力シート【検査結果表】 耐火クロススクリーン'!$BM$61</f>
        <v>0</v>
      </c>
      <c r="G1174" s="930">
        <v>14</v>
      </c>
      <c r="H1174" s="931" t="s">
        <v>1062</v>
      </c>
      <c r="I1174" s="930" t="s">
        <v>1071</v>
      </c>
      <c r="J1174" s="943" t="s">
        <v>1028</v>
      </c>
      <c r="K1174" s="932" t="s">
        <v>894</v>
      </c>
      <c r="L1174" s="931" t="s">
        <v>1030</v>
      </c>
      <c r="M1174" s="932" t="s">
        <v>894</v>
      </c>
      <c r="N1174" s="931" t="s">
        <v>985</v>
      </c>
      <c r="O1174" s="931"/>
      <c r="P1174" s="931"/>
      <c r="Q1174" s="926" t="str">
        <f t="shared" si="20"/>
        <v>14検査結果(耐火クロススクリーン）-上記に記載のない事項-5行目-検査者番号</v>
      </c>
      <c r="S1174" s="947" t="s">
        <v>2244</v>
      </c>
    </row>
    <row r="1175" spans="5:19" x14ac:dyDescent="0.4">
      <c r="E1175" s="927">
        <f>'4_入力シート【検査結果表】 耐火クロススクリーン'!$BO$61</f>
        <v>0</v>
      </c>
      <c r="G1175" s="930">
        <v>14</v>
      </c>
      <c r="H1175" s="931" t="s">
        <v>1062</v>
      </c>
      <c r="I1175" s="930" t="s">
        <v>1071</v>
      </c>
      <c r="J1175" s="943" t="s">
        <v>1028</v>
      </c>
      <c r="K1175" s="932" t="s">
        <v>894</v>
      </c>
      <c r="L1175" s="931" t="s">
        <v>1030</v>
      </c>
      <c r="M1175" s="932" t="s">
        <v>894</v>
      </c>
      <c r="N1175" s="931" t="s">
        <v>986</v>
      </c>
      <c r="O1175" s="931"/>
      <c r="P1175" s="931"/>
      <c r="Q1175" s="926" t="str">
        <f t="shared" si="20"/>
        <v>14検査結果(耐火クロススクリーン）-上記に記載のない事項-5行目-指摘の具体的内容等</v>
      </c>
      <c r="S1175" s="947" t="s">
        <v>2245</v>
      </c>
    </row>
    <row r="1176" spans="5:19" x14ac:dyDescent="0.4">
      <c r="E1176" s="927">
        <f>'4_入力シート【検査結果表】 耐火クロススクリーン'!$BY$61</f>
        <v>0</v>
      </c>
      <c r="G1176" s="930">
        <v>14</v>
      </c>
      <c r="H1176" s="931" t="s">
        <v>1062</v>
      </c>
      <c r="I1176" s="930" t="s">
        <v>1071</v>
      </c>
      <c r="J1176" s="943" t="s">
        <v>1028</v>
      </c>
      <c r="K1176" s="932" t="s">
        <v>894</v>
      </c>
      <c r="L1176" s="931" t="s">
        <v>1030</v>
      </c>
      <c r="M1176" s="932" t="s">
        <v>894</v>
      </c>
      <c r="N1176" s="931" t="s">
        <v>988</v>
      </c>
      <c r="O1176" s="931"/>
      <c r="P1176" s="931"/>
      <c r="Q1176" s="926" t="str">
        <f t="shared" si="20"/>
        <v>14検査結果(耐火クロススクリーン）-上記に記載のない事項-5行目-改善策の具体的内容等</v>
      </c>
      <c r="S1176" s="947" t="s">
        <v>2246</v>
      </c>
    </row>
    <row r="1177" spans="5:19" x14ac:dyDescent="0.4">
      <c r="E1177" s="927">
        <f>'4_入力シート【検査結果表】 耐火クロススクリーン'!$CN$61</f>
        <v>0</v>
      </c>
      <c r="G1177" s="930">
        <v>14</v>
      </c>
      <c r="H1177" s="931" t="s">
        <v>1062</v>
      </c>
      <c r="I1177" s="930" t="s">
        <v>1071</v>
      </c>
      <c r="J1177" s="943" t="s">
        <v>1028</v>
      </c>
      <c r="K1177" s="932" t="s">
        <v>894</v>
      </c>
      <c r="L1177" s="931" t="s">
        <v>1030</v>
      </c>
      <c r="M1177" s="932" t="s">
        <v>894</v>
      </c>
      <c r="N1177" s="931" t="s">
        <v>978</v>
      </c>
      <c r="O1177" s="932" t="s">
        <v>894</v>
      </c>
      <c r="P1177" s="931" t="s">
        <v>979</v>
      </c>
      <c r="Q1177" s="926" t="str">
        <f t="shared" si="20"/>
        <v>14検査結果(耐火クロススクリーン）-上記に記載のない事項-5行目-改善（予定）年月-年（令和）</v>
      </c>
      <c r="S1177" s="947" t="s">
        <v>2247</v>
      </c>
    </row>
    <row r="1178" spans="5:19" x14ac:dyDescent="0.4">
      <c r="E1178" s="927">
        <f>'4_入力シート【検査結果表】 耐火クロススクリーン'!$CQ$61</f>
        <v>0</v>
      </c>
      <c r="G1178" s="930">
        <v>14</v>
      </c>
      <c r="H1178" s="931" t="s">
        <v>1062</v>
      </c>
      <c r="I1178" s="930" t="s">
        <v>1071</v>
      </c>
      <c r="J1178" s="943" t="s">
        <v>1028</v>
      </c>
      <c r="K1178" s="932" t="s">
        <v>894</v>
      </c>
      <c r="L1178" s="931" t="s">
        <v>1030</v>
      </c>
      <c r="M1178" s="932" t="s">
        <v>894</v>
      </c>
      <c r="N1178" s="931" t="s">
        <v>978</v>
      </c>
      <c r="O1178" s="932" t="s">
        <v>894</v>
      </c>
      <c r="P1178" s="931" t="s">
        <v>899</v>
      </c>
      <c r="Q1178" s="926" t="str">
        <f t="shared" si="20"/>
        <v>14検査結果(耐火クロススクリーン）-上記に記載のない事項-5行目-改善（予定）年月-月</v>
      </c>
      <c r="S1178" s="947" t="s">
        <v>2248</v>
      </c>
    </row>
    <row r="1179" spans="5:19" x14ac:dyDescent="0.4">
      <c r="E1179" s="927">
        <f>'4_入力シート【検査結果表】 耐火クロススクリーン'!$CT$61</f>
        <v>0</v>
      </c>
      <c r="G1179" s="930">
        <v>14</v>
      </c>
      <c r="H1179" s="931" t="s">
        <v>1062</v>
      </c>
      <c r="I1179" s="930" t="s">
        <v>1071</v>
      </c>
      <c r="J1179" s="943" t="s">
        <v>1028</v>
      </c>
      <c r="K1179" s="932" t="s">
        <v>894</v>
      </c>
      <c r="L1179" s="931" t="s">
        <v>1030</v>
      </c>
      <c r="M1179" s="932" t="s">
        <v>894</v>
      </c>
      <c r="N1179" s="931" t="s">
        <v>978</v>
      </c>
      <c r="O1179" s="932" t="s">
        <v>894</v>
      </c>
      <c r="P1179" s="931" t="s">
        <v>987</v>
      </c>
      <c r="Q1179" s="926" t="str">
        <f t="shared" ref="Q1179:Q1242" si="21">CONCATENATE(G1179,H1179,I1179,J1179,K1179,L1179,M1179,N1179,O1179,P1179)</f>
        <v>14検査結果(耐火クロススクリーン）-上記に記載のない事項-5行目-改善（予定）年月-状況</v>
      </c>
      <c r="S1179" s="947" t="s">
        <v>2249</v>
      </c>
    </row>
    <row r="1180" spans="5:19" x14ac:dyDescent="0.4">
      <c r="E1180" s="927">
        <f>'4_入力シート【検査結果表】 耐火クロススクリーン'!$M$62</f>
        <v>0</v>
      </c>
      <c r="G1180" s="930">
        <v>14</v>
      </c>
      <c r="H1180" s="931" t="s">
        <v>1062</v>
      </c>
      <c r="I1180" s="930" t="s">
        <v>1071</v>
      </c>
      <c r="J1180" s="943" t="s">
        <v>1028</v>
      </c>
      <c r="K1180" s="932" t="s">
        <v>894</v>
      </c>
      <c r="L1180" s="931" t="s">
        <v>1031</v>
      </c>
      <c r="M1180" s="932" t="s">
        <v>894</v>
      </c>
      <c r="N1180" s="931" t="s">
        <v>1027</v>
      </c>
      <c r="O1180" s="931"/>
      <c r="P1180" s="931"/>
      <c r="Q1180" s="926" t="str">
        <f t="shared" si="21"/>
        <v>14検査結果(耐火クロススクリーン）-上記に記載のない事項-6行目-番号</v>
      </c>
      <c r="S1180" s="947" t="s">
        <v>2250</v>
      </c>
    </row>
    <row r="1181" spans="5:19" x14ac:dyDescent="0.4">
      <c r="E1181" s="927">
        <f>'4_入力シート【検査結果表】 耐火クロススクリーン'!$P$62</f>
        <v>0</v>
      </c>
      <c r="G1181" s="930">
        <v>14</v>
      </c>
      <c r="H1181" s="931" t="s">
        <v>1062</v>
      </c>
      <c r="I1181" s="930" t="s">
        <v>1071</v>
      </c>
      <c r="J1181" s="943" t="s">
        <v>1028</v>
      </c>
      <c r="K1181" s="932" t="s">
        <v>894</v>
      </c>
      <c r="L1181" s="931" t="s">
        <v>1031</v>
      </c>
      <c r="M1181" s="932" t="s">
        <v>894</v>
      </c>
      <c r="N1181" s="931" t="s">
        <v>1025</v>
      </c>
      <c r="O1181" s="931"/>
      <c r="P1181" s="931"/>
      <c r="Q1181" s="926" t="str">
        <f t="shared" si="21"/>
        <v>14検査結果(耐火クロススクリーン）-上記に記載のない事項-6行目-検査項目</v>
      </c>
      <c r="S1181" s="947" t="s">
        <v>2251</v>
      </c>
    </row>
    <row r="1182" spans="5:19" x14ac:dyDescent="0.4">
      <c r="E1182" s="927">
        <f>'4_入力シート【検査結果表】 耐火クロススクリーン'!$AG$62</f>
        <v>0</v>
      </c>
      <c r="G1182" s="930">
        <v>14</v>
      </c>
      <c r="H1182" s="931" t="s">
        <v>1062</v>
      </c>
      <c r="I1182" s="930" t="s">
        <v>1071</v>
      </c>
      <c r="J1182" s="943" t="s">
        <v>1028</v>
      </c>
      <c r="K1182" s="932" t="s">
        <v>894</v>
      </c>
      <c r="L1182" s="931" t="s">
        <v>1031</v>
      </c>
      <c r="M1182" s="932" t="s">
        <v>894</v>
      </c>
      <c r="N1182" s="931" t="s">
        <v>1026</v>
      </c>
      <c r="O1182" s="931"/>
      <c r="P1182" s="931"/>
      <c r="Q1182" s="926" t="str">
        <f t="shared" si="21"/>
        <v>14検査結果(耐火クロススクリーン）-上記に記載のない事項-6行目-検査事項</v>
      </c>
      <c r="S1182" s="947" t="s">
        <v>2252</v>
      </c>
    </row>
    <row r="1183" spans="5:19" x14ac:dyDescent="0.4">
      <c r="E1183" s="927">
        <f>'4_入力シート【検査結果表】 耐火クロススクリーン'!$BA$62</f>
        <v>0</v>
      </c>
      <c r="G1183" s="930">
        <v>14</v>
      </c>
      <c r="H1183" s="931" t="s">
        <v>1062</v>
      </c>
      <c r="I1183" s="930" t="s">
        <v>1071</v>
      </c>
      <c r="J1183" s="943" t="s">
        <v>1028</v>
      </c>
      <c r="K1183" s="932" t="s">
        <v>894</v>
      </c>
      <c r="L1183" s="931" t="s">
        <v>1031</v>
      </c>
      <c r="M1183" s="932" t="s">
        <v>894</v>
      </c>
      <c r="N1183" s="931" t="s">
        <v>983</v>
      </c>
      <c r="O1183" s="931"/>
      <c r="P1183" s="931"/>
      <c r="Q1183" s="926" t="str">
        <f t="shared" si="21"/>
        <v>14検査結果(耐火クロススクリーン）-上記に記載のない事項-6行目-検査結果</v>
      </c>
      <c r="S1183" s="947" t="s">
        <v>2253</v>
      </c>
    </row>
    <row r="1184" spans="5:19" x14ac:dyDescent="0.4">
      <c r="E1184" s="927">
        <f>'4_入力シート【検査結果表】 耐火クロススクリーン'!$BM$62</f>
        <v>0</v>
      </c>
      <c r="G1184" s="930">
        <v>14</v>
      </c>
      <c r="H1184" s="931" t="s">
        <v>1062</v>
      </c>
      <c r="I1184" s="930" t="s">
        <v>1071</v>
      </c>
      <c r="J1184" s="943" t="s">
        <v>1028</v>
      </c>
      <c r="K1184" s="932" t="s">
        <v>894</v>
      </c>
      <c r="L1184" s="931" t="s">
        <v>1031</v>
      </c>
      <c r="M1184" s="932" t="s">
        <v>894</v>
      </c>
      <c r="N1184" s="931" t="s">
        <v>985</v>
      </c>
      <c r="O1184" s="931"/>
      <c r="P1184" s="931"/>
      <c r="Q1184" s="926" t="str">
        <f t="shared" si="21"/>
        <v>14検査結果(耐火クロススクリーン）-上記に記載のない事項-6行目-検査者番号</v>
      </c>
      <c r="S1184" s="947" t="s">
        <v>2254</v>
      </c>
    </row>
    <row r="1185" spans="5:19" x14ac:dyDescent="0.4">
      <c r="E1185" s="927">
        <f>'4_入力シート【検査結果表】 耐火クロススクリーン'!$BO$62</f>
        <v>0</v>
      </c>
      <c r="G1185" s="930">
        <v>14</v>
      </c>
      <c r="H1185" s="931" t="s">
        <v>1062</v>
      </c>
      <c r="I1185" s="930" t="s">
        <v>1071</v>
      </c>
      <c r="J1185" s="943" t="s">
        <v>1028</v>
      </c>
      <c r="K1185" s="932" t="s">
        <v>894</v>
      </c>
      <c r="L1185" s="931" t="s">
        <v>1031</v>
      </c>
      <c r="M1185" s="932" t="s">
        <v>894</v>
      </c>
      <c r="N1185" s="931" t="s">
        <v>986</v>
      </c>
      <c r="O1185" s="931"/>
      <c r="P1185" s="931"/>
      <c r="Q1185" s="926" t="str">
        <f t="shared" si="21"/>
        <v>14検査結果(耐火クロススクリーン）-上記に記載のない事項-6行目-指摘の具体的内容等</v>
      </c>
      <c r="S1185" s="947" t="s">
        <v>2255</v>
      </c>
    </row>
    <row r="1186" spans="5:19" x14ac:dyDescent="0.4">
      <c r="E1186" s="927">
        <f>'4_入力シート【検査結果表】 耐火クロススクリーン'!$BY$62</f>
        <v>0</v>
      </c>
      <c r="G1186" s="930">
        <v>14</v>
      </c>
      <c r="H1186" s="931" t="s">
        <v>1062</v>
      </c>
      <c r="I1186" s="930" t="s">
        <v>1071</v>
      </c>
      <c r="J1186" s="943" t="s">
        <v>1028</v>
      </c>
      <c r="K1186" s="932" t="s">
        <v>894</v>
      </c>
      <c r="L1186" s="931" t="s">
        <v>1031</v>
      </c>
      <c r="M1186" s="932" t="s">
        <v>894</v>
      </c>
      <c r="N1186" s="931" t="s">
        <v>988</v>
      </c>
      <c r="O1186" s="931"/>
      <c r="P1186" s="931"/>
      <c r="Q1186" s="926" t="str">
        <f t="shared" si="21"/>
        <v>14検査結果(耐火クロススクリーン）-上記に記載のない事項-6行目-改善策の具体的内容等</v>
      </c>
      <c r="S1186" s="947" t="s">
        <v>2256</v>
      </c>
    </row>
    <row r="1187" spans="5:19" x14ac:dyDescent="0.4">
      <c r="E1187" s="927">
        <f>'4_入力シート【検査結果表】 耐火クロススクリーン'!$CN$62</f>
        <v>0</v>
      </c>
      <c r="G1187" s="930">
        <v>14</v>
      </c>
      <c r="H1187" s="931" t="s">
        <v>1062</v>
      </c>
      <c r="I1187" s="930" t="s">
        <v>1071</v>
      </c>
      <c r="J1187" s="943" t="s">
        <v>1028</v>
      </c>
      <c r="K1187" s="932" t="s">
        <v>894</v>
      </c>
      <c r="L1187" s="931" t="s">
        <v>1031</v>
      </c>
      <c r="M1187" s="932" t="s">
        <v>894</v>
      </c>
      <c r="N1187" s="931" t="s">
        <v>978</v>
      </c>
      <c r="O1187" s="932" t="s">
        <v>894</v>
      </c>
      <c r="P1187" s="931" t="s">
        <v>979</v>
      </c>
      <c r="Q1187" s="926" t="str">
        <f t="shared" si="21"/>
        <v>14検査結果(耐火クロススクリーン）-上記に記載のない事項-6行目-改善（予定）年月-年（令和）</v>
      </c>
      <c r="S1187" s="947" t="s">
        <v>2257</v>
      </c>
    </row>
    <row r="1188" spans="5:19" x14ac:dyDescent="0.4">
      <c r="E1188" s="927">
        <f>'4_入力シート【検査結果表】 耐火クロススクリーン'!$CQ$62</f>
        <v>0</v>
      </c>
      <c r="G1188" s="930">
        <v>14</v>
      </c>
      <c r="H1188" s="931" t="s">
        <v>1062</v>
      </c>
      <c r="I1188" s="930" t="s">
        <v>1071</v>
      </c>
      <c r="J1188" s="943" t="s">
        <v>1028</v>
      </c>
      <c r="K1188" s="932" t="s">
        <v>894</v>
      </c>
      <c r="L1188" s="931" t="s">
        <v>1031</v>
      </c>
      <c r="M1188" s="932" t="s">
        <v>894</v>
      </c>
      <c r="N1188" s="931" t="s">
        <v>978</v>
      </c>
      <c r="O1188" s="932" t="s">
        <v>894</v>
      </c>
      <c r="P1188" s="931" t="s">
        <v>899</v>
      </c>
      <c r="Q1188" s="926" t="str">
        <f t="shared" si="21"/>
        <v>14検査結果(耐火クロススクリーン）-上記に記載のない事項-6行目-改善（予定）年月-月</v>
      </c>
      <c r="S1188" s="947" t="s">
        <v>2258</v>
      </c>
    </row>
    <row r="1189" spans="5:19" x14ac:dyDescent="0.4">
      <c r="E1189" s="927">
        <f>'4_入力シート【検査結果表】 耐火クロススクリーン'!$CT$62</f>
        <v>0</v>
      </c>
      <c r="G1189" s="930">
        <v>14</v>
      </c>
      <c r="H1189" s="931" t="s">
        <v>1062</v>
      </c>
      <c r="I1189" s="930" t="s">
        <v>1071</v>
      </c>
      <c r="J1189" s="943" t="s">
        <v>1028</v>
      </c>
      <c r="K1189" s="932" t="s">
        <v>894</v>
      </c>
      <c r="L1189" s="931" t="s">
        <v>1031</v>
      </c>
      <c r="M1189" s="932" t="s">
        <v>894</v>
      </c>
      <c r="N1189" s="931" t="s">
        <v>978</v>
      </c>
      <c r="O1189" s="932" t="s">
        <v>894</v>
      </c>
      <c r="P1189" s="931" t="s">
        <v>987</v>
      </c>
      <c r="Q1189" s="926" t="str">
        <f t="shared" si="21"/>
        <v>14検査結果(耐火クロススクリーン）-上記に記載のない事項-6行目-改善（予定）年月-状況</v>
      </c>
      <c r="S1189" s="947" t="s">
        <v>2259</v>
      </c>
    </row>
    <row r="1190" spans="5:19" x14ac:dyDescent="0.4">
      <c r="E1190" s="927">
        <f>'4_入力シート【検査結果表】 耐火クロススクリーン'!$M$63</f>
        <v>0</v>
      </c>
      <c r="G1190" s="930">
        <v>14</v>
      </c>
      <c r="H1190" s="931" t="s">
        <v>1062</v>
      </c>
      <c r="I1190" s="930" t="s">
        <v>1071</v>
      </c>
      <c r="J1190" s="943" t="s">
        <v>1028</v>
      </c>
      <c r="K1190" s="932" t="s">
        <v>894</v>
      </c>
      <c r="L1190" s="931" t="s">
        <v>1032</v>
      </c>
      <c r="M1190" s="932" t="s">
        <v>894</v>
      </c>
      <c r="N1190" s="931" t="s">
        <v>1027</v>
      </c>
      <c r="O1190" s="931"/>
      <c r="P1190" s="931"/>
      <c r="Q1190" s="926" t="str">
        <f t="shared" si="21"/>
        <v>14検査結果(耐火クロススクリーン）-上記に記載のない事項-7行目-番号</v>
      </c>
      <c r="S1190" s="947" t="s">
        <v>2260</v>
      </c>
    </row>
    <row r="1191" spans="5:19" x14ac:dyDescent="0.4">
      <c r="E1191" s="927">
        <f>'4_入力シート【検査結果表】 耐火クロススクリーン'!$P$63</f>
        <v>0</v>
      </c>
      <c r="G1191" s="930">
        <v>14</v>
      </c>
      <c r="H1191" s="931" t="s">
        <v>1062</v>
      </c>
      <c r="I1191" s="930" t="s">
        <v>1071</v>
      </c>
      <c r="J1191" s="943" t="s">
        <v>1028</v>
      </c>
      <c r="K1191" s="932" t="s">
        <v>894</v>
      </c>
      <c r="L1191" s="931" t="s">
        <v>1032</v>
      </c>
      <c r="M1191" s="932" t="s">
        <v>894</v>
      </c>
      <c r="N1191" s="931" t="s">
        <v>1025</v>
      </c>
      <c r="O1191" s="931"/>
      <c r="P1191" s="931"/>
      <c r="Q1191" s="926" t="str">
        <f t="shared" si="21"/>
        <v>14検査結果(耐火クロススクリーン）-上記に記載のない事項-7行目-検査項目</v>
      </c>
      <c r="S1191" s="947" t="s">
        <v>2261</v>
      </c>
    </row>
    <row r="1192" spans="5:19" x14ac:dyDescent="0.4">
      <c r="E1192" s="927">
        <f>'4_入力シート【検査結果表】 耐火クロススクリーン'!$AG$63</f>
        <v>0</v>
      </c>
      <c r="G1192" s="930">
        <v>14</v>
      </c>
      <c r="H1192" s="931" t="s">
        <v>1062</v>
      </c>
      <c r="I1192" s="930" t="s">
        <v>1071</v>
      </c>
      <c r="J1192" s="943" t="s">
        <v>1028</v>
      </c>
      <c r="K1192" s="932" t="s">
        <v>894</v>
      </c>
      <c r="L1192" s="931" t="s">
        <v>1032</v>
      </c>
      <c r="M1192" s="932" t="s">
        <v>894</v>
      </c>
      <c r="N1192" s="931" t="s">
        <v>1026</v>
      </c>
      <c r="O1192" s="931"/>
      <c r="P1192" s="931"/>
      <c r="Q1192" s="926" t="str">
        <f t="shared" si="21"/>
        <v>14検査結果(耐火クロススクリーン）-上記に記載のない事項-7行目-検査事項</v>
      </c>
      <c r="S1192" s="947" t="s">
        <v>2262</v>
      </c>
    </row>
    <row r="1193" spans="5:19" x14ac:dyDescent="0.4">
      <c r="E1193" s="927">
        <f>'4_入力シート【検査結果表】 耐火クロススクリーン'!$BA$63</f>
        <v>0</v>
      </c>
      <c r="G1193" s="930">
        <v>14</v>
      </c>
      <c r="H1193" s="931" t="s">
        <v>1062</v>
      </c>
      <c r="I1193" s="930" t="s">
        <v>1071</v>
      </c>
      <c r="J1193" s="943" t="s">
        <v>1028</v>
      </c>
      <c r="K1193" s="932" t="s">
        <v>894</v>
      </c>
      <c r="L1193" s="931" t="s">
        <v>1032</v>
      </c>
      <c r="M1193" s="932" t="s">
        <v>894</v>
      </c>
      <c r="N1193" s="931" t="s">
        <v>983</v>
      </c>
      <c r="O1193" s="931"/>
      <c r="P1193" s="931"/>
      <c r="Q1193" s="926" t="str">
        <f t="shared" si="21"/>
        <v>14検査結果(耐火クロススクリーン）-上記に記載のない事項-7行目-検査結果</v>
      </c>
      <c r="S1193" s="947" t="s">
        <v>2263</v>
      </c>
    </row>
    <row r="1194" spans="5:19" x14ac:dyDescent="0.4">
      <c r="E1194" s="927">
        <f>'4_入力シート【検査結果表】 耐火クロススクリーン'!$BM$63</f>
        <v>0</v>
      </c>
      <c r="G1194" s="930">
        <v>14</v>
      </c>
      <c r="H1194" s="931" t="s">
        <v>1062</v>
      </c>
      <c r="I1194" s="930" t="s">
        <v>1071</v>
      </c>
      <c r="J1194" s="943" t="s">
        <v>1028</v>
      </c>
      <c r="K1194" s="932" t="s">
        <v>894</v>
      </c>
      <c r="L1194" s="931" t="s">
        <v>1032</v>
      </c>
      <c r="M1194" s="932" t="s">
        <v>894</v>
      </c>
      <c r="N1194" s="931" t="s">
        <v>985</v>
      </c>
      <c r="O1194" s="931"/>
      <c r="P1194" s="931"/>
      <c r="Q1194" s="926" t="str">
        <f t="shared" si="21"/>
        <v>14検査結果(耐火クロススクリーン）-上記に記載のない事項-7行目-検査者番号</v>
      </c>
      <c r="S1194" s="947" t="s">
        <v>2264</v>
      </c>
    </row>
    <row r="1195" spans="5:19" x14ac:dyDescent="0.4">
      <c r="E1195" s="927">
        <f>'4_入力シート【検査結果表】 耐火クロススクリーン'!$BO$63</f>
        <v>0</v>
      </c>
      <c r="G1195" s="930">
        <v>14</v>
      </c>
      <c r="H1195" s="931" t="s">
        <v>1062</v>
      </c>
      <c r="I1195" s="930" t="s">
        <v>1071</v>
      </c>
      <c r="J1195" s="943" t="s">
        <v>1028</v>
      </c>
      <c r="K1195" s="932" t="s">
        <v>894</v>
      </c>
      <c r="L1195" s="931" t="s">
        <v>1032</v>
      </c>
      <c r="M1195" s="932" t="s">
        <v>894</v>
      </c>
      <c r="N1195" s="931" t="s">
        <v>986</v>
      </c>
      <c r="O1195" s="931"/>
      <c r="P1195" s="931"/>
      <c r="Q1195" s="926" t="str">
        <f t="shared" si="21"/>
        <v>14検査結果(耐火クロススクリーン）-上記に記載のない事項-7行目-指摘の具体的内容等</v>
      </c>
      <c r="S1195" s="947" t="s">
        <v>2265</v>
      </c>
    </row>
    <row r="1196" spans="5:19" x14ac:dyDescent="0.4">
      <c r="E1196" s="927">
        <f>'4_入力シート【検査結果表】 耐火クロススクリーン'!$BY$63</f>
        <v>0</v>
      </c>
      <c r="G1196" s="930">
        <v>14</v>
      </c>
      <c r="H1196" s="931" t="s">
        <v>1062</v>
      </c>
      <c r="I1196" s="930" t="s">
        <v>1071</v>
      </c>
      <c r="J1196" s="943" t="s">
        <v>1028</v>
      </c>
      <c r="K1196" s="932" t="s">
        <v>894</v>
      </c>
      <c r="L1196" s="931" t="s">
        <v>1032</v>
      </c>
      <c r="M1196" s="932" t="s">
        <v>894</v>
      </c>
      <c r="N1196" s="931" t="s">
        <v>988</v>
      </c>
      <c r="O1196" s="931"/>
      <c r="P1196" s="931"/>
      <c r="Q1196" s="926" t="str">
        <f t="shared" si="21"/>
        <v>14検査結果(耐火クロススクリーン）-上記に記載のない事項-7行目-改善策の具体的内容等</v>
      </c>
      <c r="S1196" s="947" t="s">
        <v>2266</v>
      </c>
    </row>
    <row r="1197" spans="5:19" x14ac:dyDescent="0.4">
      <c r="E1197" s="927">
        <f>'4_入力シート【検査結果表】 耐火クロススクリーン'!$CN$63</f>
        <v>0</v>
      </c>
      <c r="G1197" s="930">
        <v>14</v>
      </c>
      <c r="H1197" s="931" t="s">
        <v>1062</v>
      </c>
      <c r="I1197" s="930" t="s">
        <v>1071</v>
      </c>
      <c r="J1197" s="943" t="s">
        <v>1028</v>
      </c>
      <c r="K1197" s="932" t="s">
        <v>894</v>
      </c>
      <c r="L1197" s="931" t="s">
        <v>1032</v>
      </c>
      <c r="M1197" s="932" t="s">
        <v>894</v>
      </c>
      <c r="N1197" s="931" t="s">
        <v>978</v>
      </c>
      <c r="O1197" s="932" t="s">
        <v>894</v>
      </c>
      <c r="P1197" s="931" t="s">
        <v>979</v>
      </c>
      <c r="Q1197" s="926" t="str">
        <f t="shared" si="21"/>
        <v>14検査結果(耐火クロススクリーン）-上記に記載のない事項-7行目-改善（予定）年月-年（令和）</v>
      </c>
      <c r="S1197" s="947" t="s">
        <v>2267</v>
      </c>
    </row>
    <row r="1198" spans="5:19" x14ac:dyDescent="0.4">
      <c r="E1198" s="927">
        <f>'4_入力シート【検査結果表】 耐火クロススクリーン'!$CQ$63</f>
        <v>0</v>
      </c>
      <c r="G1198" s="930">
        <v>14</v>
      </c>
      <c r="H1198" s="931" t="s">
        <v>1062</v>
      </c>
      <c r="I1198" s="930" t="s">
        <v>1071</v>
      </c>
      <c r="J1198" s="943" t="s">
        <v>1028</v>
      </c>
      <c r="K1198" s="932" t="s">
        <v>894</v>
      </c>
      <c r="L1198" s="931" t="s">
        <v>1032</v>
      </c>
      <c r="M1198" s="932" t="s">
        <v>894</v>
      </c>
      <c r="N1198" s="931" t="s">
        <v>978</v>
      </c>
      <c r="O1198" s="932" t="s">
        <v>894</v>
      </c>
      <c r="P1198" s="931" t="s">
        <v>899</v>
      </c>
      <c r="Q1198" s="926" t="str">
        <f t="shared" si="21"/>
        <v>14検査結果(耐火クロススクリーン）-上記に記載のない事項-7行目-改善（予定）年月-月</v>
      </c>
      <c r="S1198" s="947" t="s">
        <v>2268</v>
      </c>
    </row>
    <row r="1199" spans="5:19" x14ac:dyDescent="0.4">
      <c r="E1199" s="927">
        <f>'4_入力シート【検査結果表】 耐火クロススクリーン'!$CT$63</f>
        <v>0</v>
      </c>
      <c r="G1199" s="930">
        <v>14</v>
      </c>
      <c r="H1199" s="931" t="s">
        <v>1062</v>
      </c>
      <c r="I1199" s="930" t="s">
        <v>1071</v>
      </c>
      <c r="J1199" s="943" t="s">
        <v>1028</v>
      </c>
      <c r="K1199" s="932" t="s">
        <v>894</v>
      </c>
      <c r="L1199" s="931" t="s">
        <v>1032</v>
      </c>
      <c r="M1199" s="932" t="s">
        <v>894</v>
      </c>
      <c r="N1199" s="931" t="s">
        <v>978</v>
      </c>
      <c r="O1199" s="932" t="s">
        <v>894</v>
      </c>
      <c r="P1199" s="931" t="s">
        <v>987</v>
      </c>
      <c r="Q1199" s="926" t="str">
        <f t="shared" si="21"/>
        <v>14検査結果(耐火クロススクリーン）-上記に記載のない事項-7行目-改善（予定）年月-状況</v>
      </c>
      <c r="S1199" s="947" t="s">
        <v>2269</v>
      </c>
    </row>
    <row r="1200" spans="5:19" x14ac:dyDescent="0.4">
      <c r="E1200" s="927">
        <f>'4_入力シート【検査結果表】 耐火クロススクリーン'!$M$64</f>
        <v>0</v>
      </c>
      <c r="G1200" s="930">
        <v>14</v>
      </c>
      <c r="H1200" s="931" t="s">
        <v>1062</v>
      </c>
      <c r="I1200" s="930" t="s">
        <v>1071</v>
      </c>
      <c r="J1200" s="943" t="s">
        <v>1028</v>
      </c>
      <c r="K1200" s="932" t="s">
        <v>894</v>
      </c>
      <c r="L1200" s="931" t="s">
        <v>1033</v>
      </c>
      <c r="M1200" s="932" t="s">
        <v>894</v>
      </c>
      <c r="N1200" s="931" t="s">
        <v>1027</v>
      </c>
      <c r="O1200" s="931"/>
      <c r="P1200" s="931"/>
      <c r="Q1200" s="926" t="str">
        <f t="shared" si="21"/>
        <v>14検査結果(耐火クロススクリーン）-上記に記載のない事項-8行目-番号</v>
      </c>
      <c r="S1200" s="947" t="s">
        <v>2270</v>
      </c>
    </row>
    <row r="1201" spans="5:19" x14ac:dyDescent="0.4">
      <c r="E1201" s="927">
        <f>'4_入力シート【検査結果表】 耐火クロススクリーン'!$P$64</f>
        <v>0</v>
      </c>
      <c r="G1201" s="930">
        <v>14</v>
      </c>
      <c r="H1201" s="931" t="s">
        <v>1062</v>
      </c>
      <c r="I1201" s="930" t="s">
        <v>1071</v>
      </c>
      <c r="J1201" s="943" t="s">
        <v>1028</v>
      </c>
      <c r="K1201" s="932" t="s">
        <v>894</v>
      </c>
      <c r="L1201" s="931" t="s">
        <v>1033</v>
      </c>
      <c r="M1201" s="932" t="s">
        <v>894</v>
      </c>
      <c r="N1201" s="931" t="s">
        <v>1025</v>
      </c>
      <c r="O1201" s="931"/>
      <c r="P1201" s="931"/>
      <c r="Q1201" s="926" t="str">
        <f t="shared" si="21"/>
        <v>14検査結果(耐火クロススクリーン）-上記に記載のない事項-8行目-検査項目</v>
      </c>
      <c r="S1201" s="947" t="s">
        <v>2271</v>
      </c>
    </row>
    <row r="1202" spans="5:19" x14ac:dyDescent="0.4">
      <c r="E1202" s="927">
        <f>'4_入力シート【検査結果表】 耐火クロススクリーン'!$AG$64</f>
        <v>0</v>
      </c>
      <c r="G1202" s="930">
        <v>14</v>
      </c>
      <c r="H1202" s="931" t="s">
        <v>1062</v>
      </c>
      <c r="I1202" s="930" t="s">
        <v>1071</v>
      </c>
      <c r="J1202" s="943" t="s">
        <v>1028</v>
      </c>
      <c r="K1202" s="932" t="s">
        <v>894</v>
      </c>
      <c r="L1202" s="931" t="s">
        <v>1033</v>
      </c>
      <c r="M1202" s="932" t="s">
        <v>894</v>
      </c>
      <c r="N1202" s="931" t="s">
        <v>1026</v>
      </c>
      <c r="O1202" s="931"/>
      <c r="P1202" s="931"/>
      <c r="Q1202" s="926" t="str">
        <f t="shared" si="21"/>
        <v>14検査結果(耐火クロススクリーン）-上記に記載のない事項-8行目-検査事項</v>
      </c>
      <c r="S1202" s="947" t="s">
        <v>2272</v>
      </c>
    </row>
    <row r="1203" spans="5:19" x14ac:dyDescent="0.4">
      <c r="E1203" s="927">
        <f>'4_入力シート【検査結果表】 耐火クロススクリーン'!$BA$64</f>
        <v>0</v>
      </c>
      <c r="G1203" s="930">
        <v>14</v>
      </c>
      <c r="H1203" s="931" t="s">
        <v>1062</v>
      </c>
      <c r="I1203" s="930" t="s">
        <v>1071</v>
      </c>
      <c r="J1203" s="943" t="s">
        <v>1028</v>
      </c>
      <c r="K1203" s="932" t="s">
        <v>894</v>
      </c>
      <c r="L1203" s="931" t="s">
        <v>1033</v>
      </c>
      <c r="M1203" s="932" t="s">
        <v>894</v>
      </c>
      <c r="N1203" s="931" t="s">
        <v>983</v>
      </c>
      <c r="O1203" s="931"/>
      <c r="P1203" s="931"/>
      <c r="Q1203" s="926" t="str">
        <f t="shared" si="21"/>
        <v>14検査結果(耐火クロススクリーン）-上記に記載のない事項-8行目-検査結果</v>
      </c>
      <c r="S1203" s="947" t="s">
        <v>2273</v>
      </c>
    </row>
    <row r="1204" spans="5:19" x14ac:dyDescent="0.4">
      <c r="E1204" s="927">
        <f>'4_入力シート【検査結果表】 耐火クロススクリーン'!$BM$64</f>
        <v>0</v>
      </c>
      <c r="G1204" s="930">
        <v>14</v>
      </c>
      <c r="H1204" s="931" t="s">
        <v>1062</v>
      </c>
      <c r="I1204" s="930" t="s">
        <v>1071</v>
      </c>
      <c r="J1204" s="943" t="s">
        <v>1028</v>
      </c>
      <c r="K1204" s="932" t="s">
        <v>894</v>
      </c>
      <c r="L1204" s="931" t="s">
        <v>1033</v>
      </c>
      <c r="M1204" s="932" t="s">
        <v>894</v>
      </c>
      <c r="N1204" s="931" t="s">
        <v>985</v>
      </c>
      <c r="O1204" s="931"/>
      <c r="P1204" s="931"/>
      <c r="Q1204" s="926" t="str">
        <f t="shared" si="21"/>
        <v>14検査結果(耐火クロススクリーン）-上記に記載のない事項-8行目-検査者番号</v>
      </c>
      <c r="S1204" s="947" t="s">
        <v>2274</v>
      </c>
    </row>
    <row r="1205" spans="5:19" x14ac:dyDescent="0.4">
      <c r="E1205" s="927">
        <f>'4_入力シート【検査結果表】 耐火クロススクリーン'!$BO$64</f>
        <v>0</v>
      </c>
      <c r="G1205" s="930">
        <v>14</v>
      </c>
      <c r="H1205" s="931" t="s">
        <v>1062</v>
      </c>
      <c r="I1205" s="930" t="s">
        <v>1071</v>
      </c>
      <c r="J1205" s="943" t="s">
        <v>1028</v>
      </c>
      <c r="K1205" s="932" t="s">
        <v>894</v>
      </c>
      <c r="L1205" s="931" t="s">
        <v>1033</v>
      </c>
      <c r="M1205" s="932" t="s">
        <v>894</v>
      </c>
      <c r="N1205" s="931" t="s">
        <v>986</v>
      </c>
      <c r="O1205" s="931"/>
      <c r="P1205" s="931"/>
      <c r="Q1205" s="926" t="str">
        <f t="shared" si="21"/>
        <v>14検査結果(耐火クロススクリーン）-上記に記載のない事項-8行目-指摘の具体的内容等</v>
      </c>
      <c r="S1205" s="947" t="s">
        <v>2275</v>
      </c>
    </row>
    <row r="1206" spans="5:19" x14ac:dyDescent="0.4">
      <c r="E1206" s="927">
        <f>'4_入力シート【検査結果表】 耐火クロススクリーン'!$BY$64</f>
        <v>0</v>
      </c>
      <c r="G1206" s="930">
        <v>14</v>
      </c>
      <c r="H1206" s="931" t="s">
        <v>1062</v>
      </c>
      <c r="I1206" s="930" t="s">
        <v>1071</v>
      </c>
      <c r="J1206" s="943" t="s">
        <v>1028</v>
      </c>
      <c r="K1206" s="932" t="s">
        <v>894</v>
      </c>
      <c r="L1206" s="931" t="s">
        <v>1033</v>
      </c>
      <c r="M1206" s="932" t="s">
        <v>894</v>
      </c>
      <c r="N1206" s="931" t="s">
        <v>988</v>
      </c>
      <c r="O1206" s="931"/>
      <c r="P1206" s="931"/>
      <c r="Q1206" s="926" t="str">
        <f t="shared" si="21"/>
        <v>14検査結果(耐火クロススクリーン）-上記に記載のない事項-8行目-改善策の具体的内容等</v>
      </c>
      <c r="S1206" s="947" t="s">
        <v>2276</v>
      </c>
    </row>
    <row r="1207" spans="5:19" x14ac:dyDescent="0.4">
      <c r="E1207" s="927">
        <f>'4_入力シート【検査結果表】 耐火クロススクリーン'!$CN$64</f>
        <v>0</v>
      </c>
      <c r="G1207" s="930">
        <v>14</v>
      </c>
      <c r="H1207" s="931" t="s">
        <v>1062</v>
      </c>
      <c r="I1207" s="930" t="s">
        <v>1071</v>
      </c>
      <c r="J1207" s="943" t="s">
        <v>1028</v>
      </c>
      <c r="K1207" s="932" t="s">
        <v>894</v>
      </c>
      <c r="L1207" s="931" t="s">
        <v>1033</v>
      </c>
      <c r="M1207" s="932" t="s">
        <v>894</v>
      </c>
      <c r="N1207" s="931" t="s">
        <v>978</v>
      </c>
      <c r="O1207" s="932" t="s">
        <v>894</v>
      </c>
      <c r="P1207" s="931" t="s">
        <v>979</v>
      </c>
      <c r="Q1207" s="926" t="str">
        <f t="shared" si="21"/>
        <v>14検査結果(耐火クロススクリーン）-上記に記載のない事項-8行目-改善（予定）年月-年（令和）</v>
      </c>
      <c r="S1207" s="947" t="s">
        <v>2277</v>
      </c>
    </row>
    <row r="1208" spans="5:19" x14ac:dyDescent="0.4">
      <c r="E1208" s="927">
        <f>'4_入力シート【検査結果表】 耐火クロススクリーン'!$CQ$64</f>
        <v>0</v>
      </c>
      <c r="G1208" s="930">
        <v>14</v>
      </c>
      <c r="H1208" s="931" t="s">
        <v>1062</v>
      </c>
      <c r="I1208" s="930" t="s">
        <v>1071</v>
      </c>
      <c r="J1208" s="943" t="s">
        <v>1028</v>
      </c>
      <c r="K1208" s="932" t="s">
        <v>894</v>
      </c>
      <c r="L1208" s="931" t="s">
        <v>1033</v>
      </c>
      <c r="M1208" s="932" t="s">
        <v>894</v>
      </c>
      <c r="N1208" s="931" t="s">
        <v>978</v>
      </c>
      <c r="O1208" s="932" t="s">
        <v>894</v>
      </c>
      <c r="P1208" s="931" t="s">
        <v>899</v>
      </c>
      <c r="Q1208" s="926" t="str">
        <f t="shared" si="21"/>
        <v>14検査結果(耐火クロススクリーン）-上記に記載のない事項-8行目-改善（予定）年月-月</v>
      </c>
      <c r="S1208" s="947" t="s">
        <v>2278</v>
      </c>
    </row>
    <row r="1209" spans="5:19" x14ac:dyDescent="0.4">
      <c r="E1209" s="927">
        <f>'4_入力シート【検査結果表】 耐火クロススクリーン'!$CT$64</f>
        <v>0</v>
      </c>
      <c r="G1209" s="930">
        <v>14</v>
      </c>
      <c r="H1209" s="931" t="s">
        <v>1062</v>
      </c>
      <c r="I1209" s="930" t="s">
        <v>1071</v>
      </c>
      <c r="J1209" s="943" t="s">
        <v>1028</v>
      </c>
      <c r="K1209" s="932" t="s">
        <v>894</v>
      </c>
      <c r="L1209" s="931" t="s">
        <v>1033</v>
      </c>
      <c r="M1209" s="932" t="s">
        <v>894</v>
      </c>
      <c r="N1209" s="931" t="s">
        <v>978</v>
      </c>
      <c r="O1209" s="932" t="s">
        <v>894</v>
      </c>
      <c r="P1209" s="931" t="s">
        <v>987</v>
      </c>
      <c r="Q1209" s="926" t="str">
        <f t="shared" si="21"/>
        <v>14検査結果(耐火クロススクリーン）-上記に記載のない事項-8行目-改善（予定）年月-状況</v>
      </c>
      <c r="S1209" s="947" t="s">
        <v>2279</v>
      </c>
    </row>
    <row r="1210" spans="5:19" x14ac:dyDescent="0.4">
      <c r="E1210" s="927">
        <f>'4_入力シート【検査結果表】 耐火クロススクリーン'!$M$65</f>
        <v>0</v>
      </c>
      <c r="G1210" s="930">
        <v>14</v>
      </c>
      <c r="H1210" s="931" t="s">
        <v>1062</v>
      </c>
      <c r="I1210" s="930" t="s">
        <v>1071</v>
      </c>
      <c r="J1210" s="943" t="s">
        <v>1028</v>
      </c>
      <c r="K1210" s="932" t="s">
        <v>894</v>
      </c>
      <c r="L1210" s="931" t="s">
        <v>1034</v>
      </c>
      <c r="M1210" s="932" t="s">
        <v>894</v>
      </c>
      <c r="N1210" s="931" t="s">
        <v>1027</v>
      </c>
      <c r="O1210" s="931"/>
      <c r="P1210" s="931"/>
      <c r="Q1210" s="926" t="str">
        <f t="shared" si="21"/>
        <v>14検査結果(耐火クロススクリーン）-上記に記載のない事項-9行目-番号</v>
      </c>
      <c r="S1210" s="947" t="s">
        <v>2280</v>
      </c>
    </row>
    <row r="1211" spans="5:19" x14ac:dyDescent="0.4">
      <c r="E1211" s="927">
        <f>'4_入力シート【検査結果表】 耐火クロススクリーン'!$P$65</f>
        <v>0</v>
      </c>
      <c r="G1211" s="930">
        <v>14</v>
      </c>
      <c r="H1211" s="931" t="s">
        <v>1062</v>
      </c>
      <c r="I1211" s="930" t="s">
        <v>1071</v>
      </c>
      <c r="J1211" s="943" t="s">
        <v>1028</v>
      </c>
      <c r="K1211" s="932" t="s">
        <v>894</v>
      </c>
      <c r="L1211" s="931" t="s">
        <v>1034</v>
      </c>
      <c r="M1211" s="932" t="s">
        <v>894</v>
      </c>
      <c r="N1211" s="931" t="s">
        <v>1025</v>
      </c>
      <c r="O1211" s="931"/>
      <c r="P1211" s="931"/>
      <c r="Q1211" s="926" t="str">
        <f t="shared" si="21"/>
        <v>14検査結果(耐火クロススクリーン）-上記に記載のない事項-9行目-検査項目</v>
      </c>
      <c r="S1211" s="947" t="s">
        <v>2281</v>
      </c>
    </row>
    <row r="1212" spans="5:19" x14ac:dyDescent="0.4">
      <c r="E1212" s="927">
        <f>'4_入力シート【検査結果表】 耐火クロススクリーン'!$AG$65</f>
        <v>0</v>
      </c>
      <c r="G1212" s="930">
        <v>14</v>
      </c>
      <c r="H1212" s="931" t="s">
        <v>1062</v>
      </c>
      <c r="I1212" s="930" t="s">
        <v>1071</v>
      </c>
      <c r="J1212" s="943" t="s">
        <v>1028</v>
      </c>
      <c r="K1212" s="932" t="s">
        <v>894</v>
      </c>
      <c r="L1212" s="931" t="s">
        <v>1034</v>
      </c>
      <c r="M1212" s="932" t="s">
        <v>894</v>
      </c>
      <c r="N1212" s="931" t="s">
        <v>1026</v>
      </c>
      <c r="O1212" s="931"/>
      <c r="P1212" s="931"/>
      <c r="Q1212" s="926" t="str">
        <f t="shared" si="21"/>
        <v>14検査結果(耐火クロススクリーン）-上記に記載のない事項-9行目-検査事項</v>
      </c>
      <c r="S1212" s="947" t="s">
        <v>2282</v>
      </c>
    </row>
    <row r="1213" spans="5:19" x14ac:dyDescent="0.4">
      <c r="E1213" s="927">
        <f>'4_入力シート【検査結果表】 耐火クロススクリーン'!$BA$65</f>
        <v>0</v>
      </c>
      <c r="G1213" s="930">
        <v>14</v>
      </c>
      <c r="H1213" s="931" t="s">
        <v>1062</v>
      </c>
      <c r="I1213" s="930" t="s">
        <v>1071</v>
      </c>
      <c r="J1213" s="943" t="s">
        <v>1028</v>
      </c>
      <c r="K1213" s="932" t="s">
        <v>894</v>
      </c>
      <c r="L1213" s="931" t="s">
        <v>1034</v>
      </c>
      <c r="M1213" s="932" t="s">
        <v>894</v>
      </c>
      <c r="N1213" s="931" t="s">
        <v>983</v>
      </c>
      <c r="O1213" s="931"/>
      <c r="P1213" s="931"/>
      <c r="Q1213" s="926" t="str">
        <f t="shared" si="21"/>
        <v>14検査結果(耐火クロススクリーン）-上記に記載のない事項-9行目-検査結果</v>
      </c>
      <c r="S1213" s="947" t="s">
        <v>2283</v>
      </c>
    </row>
    <row r="1214" spans="5:19" x14ac:dyDescent="0.4">
      <c r="E1214" s="927">
        <f>'4_入力シート【検査結果表】 耐火クロススクリーン'!$BM$65</f>
        <v>0</v>
      </c>
      <c r="G1214" s="930">
        <v>14</v>
      </c>
      <c r="H1214" s="931" t="s">
        <v>1062</v>
      </c>
      <c r="I1214" s="930" t="s">
        <v>1071</v>
      </c>
      <c r="J1214" s="943" t="s">
        <v>1028</v>
      </c>
      <c r="K1214" s="932" t="s">
        <v>894</v>
      </c>
      <c r="L1214" s="931" t="s">
        <v>1034</v>
      </c>
      <c r="M1214" s="932" t="s">
        <v>894</v>
      </c>
      <c r="N1214" s="931" t="s">
        <v>985</v>
      </c>
      <c r="O1214" s="931"/>
      <c r="P1214" s="931"/>
      <c r="Q1214" s="926" t="str">
        <f t="shared" si="21"/>
        <v>14検査結果(耐火クロススクリーン）-上記に記載のない事項-9行目-検査者番号</v>
      </c>
      <c r="S1214" s="947" t="s">
        <v>2284</v>
      </c>
    </row>
    <row r="1215" spans="5:19" x14ac:dyDescent="0.4">
      <c r="E1215" s="927">
        <f>'4_入力シート【検査結果表】 耐火クロススクリーン'!$BO$65</f>
        <v>0</v>
      </c>
      <c r="G1215" s="930">
        <v>14</v>
      </c>
      <c r="H1215" s="931" t="s">
        <v>1062</v>
      </c>
      <c r="I1215" s="930" t="s">
        <v>1071</v>
      </c>
      <c r="J1215" s="943" t="s">
        <v>1028</v>
      </c>
      <c r="K1215" s="932" t="s">
        <v>894</v>
      </c>
      <c r="L1215" s="931" t="s">
        <v>1034</v>
      </c>
      <c r="M1215" s="932" t="s">
        <v>894</v>
      </c>
      <c r="N1215" s="931" t="s">
        <v>986</v>
      </c>
      <c r="O1215" s="931"/>
      <c r="P1215" s="931"/>
      <c r="Q1215" s="926" t="str">
        <f t="shared" si="21"/>
        <v>14検査結果(耐火クロススクリーン）-上記に記載のない事項-9行目-指摘の具体的内容等</v>
      </c>
      <c r="S1215" s="947" t="s">
        <v>2285</v>
      </c>
    </row>
    <row r="1216" spans="5:19" x14ac:dyDescent="0.4">
      <c r="E1216" s="927">
        <f>'4_入力シート【検査結果表】 耐火クロススクリーン'!$BY$65</f>
        <v>0</v>
      </c>
      <c r="G1216" s="930">
        <v>14</v>
      </c>
      <c r="H1216" s="931" t="s">
        <v>1062</v>
      </c>
      <c r="I1216" s="930" t="s">
        <v>1071</v>
      </c>
      <c r="J1216" s="943" t="s">
        <v>1028</v>
      </c>
      <c r="K1216" s="932" t="s">
        <v>894</v>
      </c>
      <c r="L1216" s="931" t="s">
        <v>1034</v>
      </c>
      <c r="M1216" s="932" t="s">
        <v>894</v>
      </c>
      <c r="N1216" s="931" t="s">
        <v>988</v>
      </c>
      <c r="O1216" s="931"/>
      <c r="P1216" s="931"/>
      <c r="Q1216" s="926" t="str">
        <f t="shared" si="21"/>
        <v>14検査結果(耐火クロススクリーン）-上記に記載のない事項-9行目-改善策の具体的内容等</v>
      </c>
      <c r="S1216" s="947" t="s">
        <v>2286</v>
      </c>
    </row>
    <row r="1217" spans="5:19" x14ac:dyDescent="0.4">
      <c r="E1217" s="927">
        <f>'4_入力シート【検査結果表】 耐火クロススクリーン'!$CN$65</f>
        <v>0</v>
      </c>
      <c r="G1217" s="930">
        <v>14</v>
      </c>
      <c r="H1217" s="931" t="s">
        <v>1062</v>
      </c>
      <c r="I1217" s="930" t="s">
        <v>1071</v>
      </c>
      <c r="J1217" s="943" t="s">
        <v>1028</v>
      </c>
      <c r="K1217" s="932" t="s">
        <v>894</v>
      </c>
      <c r="L1217" s="931" t="s">
        <v>1034</v>
      </c>
      <c r="M1217" s="932" t="s">
        <v>894</v>
      </c>
      <c r="N1217" s="931" t="s">
        <v>978</v>
      </c>
      <c r="O1217" s="932" t="s">
        <v>894</v>
      </c>
      <c r="P1217" s="931" t="s">
        <v>979</v>
      </c>
      <c r="Q1217" s="926" t="str">
        <f t="shared" si="21"/>
        <v>14検査結果(耐火クロススクリーン）-上記に記載のない事項-9行目-改善（予定）年月-年（令和）</v>
      </c>
      <c r="S1217" s="947" t="s">
        <v>2287</v>
      </c>
    </row>
    <row r="1218" spans="5:19" x14ac:dyDescent="0.4">
      <c r="E1218" s="927">
        <f>'4_入力シート【検査結果表】 耐火クロススクリーン'!$CQ$65</f>
        <v>0</v>
      </c>
      <c r="G1218" s="930">
        <v>14</v>
      </c>
      <c r="H1218" s="931" t="s">
        <v>1062</v>
      </c>
      <c r="I1218" s="930" t="s">
        <v>1071</v>
      </c>
      <c r="J1218" s="943" t="s">
        <v>1028</v>
      </c>
      <c r="K1218" s="932" t="s">
        <v>894</v>
      </c>
      <c r="L1218" s="931" t="s">
        <v>1034</v>
      </c>
      <c r="M1218" s="932" t="s">
        <v>894</v>
      </c>
      <c r="N1218" s="931" t="s">
        <v>978</v>
      </c>
      <c r="O1218" s="932" t="s">
        <v>894</v>
      </c>
      <c r="P1218" s="931" t="s">
        <v>899</v>
      </c>
      <c r="Q1218" s="926" t="str">
        <f t="shared" si="21"/>
        <v>14検査結果(耐火クロススクリーン）-上記に記載のない事項-9行目-改善（予定）年月-月</v>
      </c>
      <c r="S1218" s="947" t="s">
        <v>2288</v>
      </c>
    </row>
    <row r="1219" spans="5:19" x14ac:dyDescent="0.4">
      <c r="E1219" s="927">
        <f>'4_入力シート【検査結果表】 耐火クロススクリーン'!$CT$65</f>
        <v>0</v>
      </c>
      <c r="G1219" s="930">
        <v>14</v>
      </c>
      <c r="H1219" s="931" t="s">
        <v>1062</v>
      </c>
      <c r="I1219" s="930" t="s">
        <v>1071</v>
      </c>
      <c r="J1219" s="943" t="s">
        <v>1028</v>
      </c>
      <c r="K1219" s="932" t="s">
        <v>894</v>
      </c>
      <c r="L1219" s="931" t="s">
        <v>1034</v>
      </c>
      <c r="M1219" s="932" t="s">
        <v>894</v>
      </c>
      <c r="N1219" s="931" t="s">
        <v>978</v>
      </c>
      <c r="O1219" s="932" t="s">
        <v>894</v>
      </c>
      <c r="P1219" s="931" t="s">
        <v>987</v>
      </c>
      <c r="Q1219" s="926" t="str">
        <f t="shared" si="21"/>
        <v>14検査結果(耐火クロススクリーン）-上記に記載のない事項-9行目-改善（予定）年月-状況</v>
      </c>
      <c r="S1219" s="947" t="s">
        <v>2289</v>
      </c>
    </row>
    <row r="1220" spans="5:19" x14ac:dyDescent="0.4">
      <c r="E1220" s="927">
        <f>'4_入力シート【検査結果表】 耐火クロススクリーン'!$M$66</f>
        <v>0</v>
      </c>
      <c r="G1220" s="930">
        <v>14</v>
      </c>
      <c r="H1220" s="931" t="s">
        <v>1062</v>
      </c>
      <c r="I1220" s="930" t="s">
        <v>1071</v>
      </c>
      <c r="J1220" s="943" t="s">
        <v>1028</v>
      </c>
      <c r="K1220" s="932" t="s">
        <v>894</v>
      </c>
      <c r="L1220" s="931" t="s">
        <v>1035</v>
      </c>
      <c r="M1220" s="932" t="s">
        <v>894</v>
      </c>
      <c r="N1220" s="931" t="s">
        <v>1027</v>
      </c>
      <c r="O1220" s="931"/>
      <c r="P1220" s="931"/>
      <c r="Q1220" s="926" t="str">
        <f t="shared" si="21"/>
        <v>14検査結果(耐火クロススクリーン）-上記に記載のない事項-10行目-番号</v>
      </c>
      <c r="S1220" s="947" t="s">
        <v>2290</v>
      </c>
    </row>
    <row r="1221" spans="5:19" x14ac:dyDescent="0.4">
      <c r="E1221" s="927">
        <f>'4_入力シート【検査結果表】 耐火クロススクリーン'!$P$66</f>
        <v>0</v>
      </c>
      <c r="G1221" s="930">
        <v>14</v>
      </c>
      <c r="H1221" s="931" t="s">
        <v>1062</v>
      </c>
      <c r="I1221" s="930" t="s">
        <v>1071</v>
      </c>
      <c r="J1221" s="943" t="s">
        <v>1028</v>
      </c>
      <c r="K1221" s="932" t="s">
        <v>894</v>
      </c>
      <c r="L1221" s="931" t="s">
        <v>1035</v>
      </c>
      <c r="M1221" s="932" t="s">
        <v>894</v>
      </c>
      <c r="N1221" s="931" t="s">
        <v>1025</v>
      </c>
      <c r="O1221" s="931"/>
      <c r="P1221" s="931"/>
      <c r="Q1221" s="926" t="str">
        <f t="shared" si="21"/>
        <v>14検査結果(耐火クロススクリーン）-上記に記載のない事項-10行目-検査項目</v>
      </c>
      <c r="S1221" s="947" t="s">
        <v>2291</v>
      </c>
    </row>
    <row r="1222" spans="5:19" x14ac:dyDescent="0.4">
      <c r="E1222" s="927">
        <f>'4_入力シート【検査結果表】 耐火クロススクリーン'!$AG$66</f>
        <v>0</v>
      </c>
      <c r="G1222" s="930">
        <v>14</v>
      </c>
      <c r="H1222" s="931" t="s">
        <v>1062</v>
      </c>
      <c r="I1222" s="930" t="s">
        <v>1071</v>
      </c>
      <c r="J1222" s="943" t="s">
        <v>1028</v>
      </c>
      <c r="K1222" s="932" t="s">
        <v>894</v>
      </c>
      <c r="L1222" s="931" t="s">
        <v>1035</v>
      </c>
      <c r="M1222" s="932" t="s">
        <v>894</v>
      </c>
      <c r="N1222" s="931" t="s">
        <v>1026</v>
      </c>
      <c r="O1222" s="931"/>
      <c r="P1222" s="931"/>
      <c r="Q1222" s="926" t="str">
        <f t="shared" si="21"/>
        <v>14検査結果(耐火クロススクリーン）-上記に記載のない事項-10行目-検査事項</v>
      </c>
      <c r="S1222" s="947" t="s">
        <v>2292</v>
      </c>
    </row>
    <row r="1223" spans="5:19" x14ac:dyDescent="0.4">
      <c r="E1223" s="927">
        <f>'4_入力シート【検査結果表】 耐火クロススクリーン'!$BA$66</f>
        <v>0</v>
      </c>
      <c r="G1223" s="930">
        <v>14</v>
      </c>
      <c r="H1223" s="931" t="s">
        <v>1062</v>
      </c>
      <c r="I1223" s="930" t="s">
        <v>1071</v>
      </c>
      <c r="J1223" s="943" t="s">
        <v>1028</v>
      </c>
      <c r="K1223" s="932" t="s">
        <v>894</v>
      </c>
      <c r="L1223" s="931" t="s">
        <v>1035</v>
      </c>
      <c r="M1223" s="932" t="s">
        <v>894</v>
      </c>
      <c r="N1223" s="931" t="s">
        <v>983</v>
      </c>
      <c r="O1223" s="931"/>
      <c r="P1223" s="931"/>
      <c r="Q1223" s="926" t="str">
        <f t="shared" si="21"/>
        <v>14検査結果(耐火クロススクリーン）-上記に記載のない事項-10行目-検査結果</v>
      </c>
      <c r="S1223" s="947" t="s">
        <v>2293</v>
      </c>
    </row>
    <row r="1224" spans="5:19" x14ac:dyDescent="0.4">
      <c r="E1224" s="927">
        <f>'4_入力シート【検査結果表】 耐火クロススクリーン'!$BM$66</f>
        <v>0</v>
      </c>
      <c r="G1224" s="930">
        <v>14</v>
      </c>
      <c r="H1224" s="931" t="s">
        <v>1062</v>
      </c>
      <c r="I1224" s="930" t="s">
        <v>1071</v>
      </c>
      <c r="J1224" s="943" t="s">
        <v>1028</v>
      </c>
      <c r="K1224" s="932" t="s">
        <v>894</v>
      </c>
      <c r="L1224" s="931" t="s">
        <v>1035</v>
      </c>
      <c r="M1224" s="932" t="s">
        <v>894</v>
      </c>
      <c r="N1224" s="931" t="s">
        <v>985</v>
      </c>
      <c r="O1224" s="931"/>
      <c r="P1224" s="931"/>
      <c r="Q1224" s="926" t="str">
        <f t="shared" si="21"/>
        <v>14検査結果(耐火クロススクリーン）-上記に記載のない事項-10行目-検査者番号</v>
      </c>
      <c r="S1224" s="947" t="s">
        <v>2294</v>
      </c>
    </row>
    <row r="1225" spans="5:19" x14ac:dyDescent="0.4">
      <c r="E1225" s="927">
        <f>'4_入力シート【検査結果表】 耐火クロススクリーン'!$BO$66</f>
        <v>0</v>
      </c>
      <c r="G1225" s="930">
        <v>14</v>
      </c>
      <c r="H1225" s="931" t="s">
        <v>1062</v>
      </c>
      <c r="I1225" s="930" t="s">
        <v>1071</v>
      </c>
      <c r="J1225" s="943" t="s">
        <v>1028</v>
      </c>
      <c r="K1225" s="932" t="s">
        <v>894</v>
      </c>
      <c r="L1225" s="931" t="s">
        <v>1035</v>
      </c>
      <c r="M1225" s="932" t="s">
        <v>894</v>
      </c>
      <c r="N1225" s="931" t="s">
        <v>986</v>
      </c>
      <c r="O1225" s="931"/>
      <c r="P1225" s="931"/>
      <c r="Q1225" s="926" t="str">
        <f t="shared" si="21"/>
        <v>14検査結果(耐火クロススクリーン）-上記に記載のない事項-10行目-指摘の具体的内容等</v>
      </c>
      <c r="S1225" s="947" t="s">
        <v>2295</v>
      </c>
    </row>
    <row r="1226" spans="5:19" x14ac:dyDescent="0.4">
      <c r="E1226" s="927">
        <f>'4_入力シート【検査結果表】 耐火クロススクリーン'!$BY$66</f>
        <v>0</v>
      </c>
      <c r="G1226" s="930">
        <v>14</v>
      </c>
      <c r="H1226" s="931" t="s">
        <v>1062</v>
      </c>
      <c r="I1226" s="930" t="s">
        <v>1071</v>
      </c>
      <c r="J1226" s="943" t="s">
        <v>1028</v>
      </c>
      <c r="K1226" s="932" t="s">
        <v>894</v>
      </c>
      <c r="L1226" s="931" t="s">
        <v>1035</v>
      </c>
      <c r="M1226" s="932" t="s">
        <v>894</v>
      </c>
      <c r="N1226" s="931" t="s">
        <v>988</v>
      </c>
      <c r="O1226" s="931"/>
      <c r="P1226" s="931"/>
      <c r="Q1226" s="926" t="str">
        <f t="shared" si="21"/>
        <v>14検査結果(耐火クロススクリーン）-上記に記載のない事項-10行目-改善策の具体的内容等</v>
      </c>
      <c r="S1226" s="947" t="s">
        <v>2296</v>
      </c>
    </row>
    <row r="1227" spans="5:19" x14ac:dyDescent="0.4">
      <c r="E1227" s="927">
        <f>'4_入力シート【検査結果表】 耐火クロススクリーン'!$CN$66</f>
        <v>0</v>
      </c>
      <c r="G1227" s="930">
        <v>14</v>
      </c>
      <c r="H1227" s="931" t="s">
        <v>1062</v>
      </c>
      <c r="I1227" s="930" t="s">
        <v>1071</v>
      </c>
      <c r="J1227" s="943" t="s">
        <v>1028</v>
      </c>
      <c r="K1227" s="932" t="s">
        <v>894</v>
      </c>
      <c r="L1227" s="931" t="s">
        <v>1035</v>
      </c>
      <c r="M1227" s="932" t="s">
        <v>894</v>
      </c>
      <c r="N1227" s="931" t="s">
        <v>978</v>
      </c>
      <c r="O1227" s="932" t="s">
        <v>894</v>
      </c>
      <c r="P1227" s="931" t="s">
        <v>979</v>
      </c>
      <c r="Q1227" s="926" t="str">
        <f t="shared" si="21"/>
        <v>14検査結果(耐火クロススクリーン）-上記に記載のない事項-10行目-改善（予定）年月-年（令和）</v>
      </c>
      <c r="S1227" s="947" t="s">
        <v>2297</v>
      </c>
    </row>
    <row r="1228" spans="5:19" x14ac:dyDescent="0.4">
      <c r="E1228" s="927">
        <f>'4_入力シート【検査結果表】 耐火クロススクリーン'!$CQ$66</f>
        <v>0</v>
      </c>
      <c r="G1228" s="930">
        <v>14</v>
      </c>
      <c r="H1228" s="931" t="s">
        <v>1062</v>
      </c>
      <c r="I1228" s="930" t="s">
        <v>1071</v>
      </c>
      <c r="J1228" s="943" t="s">
        <v>1028</v>
      </c>
      <c r="K1228" s="932" t="s">
        <v>894</v>
      </c>
      <c r="L1228" s="931" t="s">
        <v>1035</v>
      </c>
      <c r="M1228" s="932" t="s">
        <v>894</v>
      </c>
      <c r="N1228" s="931" t="s">
        <v>978</v>
      </c>
      <c r="O1228" s="932" t="s">
        <v>894</v>
      </c>
      <c r="P1228" s="931" t="s">
        <v>899</v>
      </c>
      <c r="Q1228" s="926" t="str">
        <f t="shared" si="21"/>
        <v>14検査結果(耐火クロススクリーン）-上記に記載のない事項-10行目-改善（予定）年月-月</v>
      </c>
      <c r="S1228" s="947" t="s">
        <v>2298</v>
      </c>
    </row>
    <row r="1229" spans="5:19" x14ac:dyDescent="0.4">
      <c r="E1229" s="927">
        <f>'4_入力シート【検査結果表】 耐火クロススクリーン'!$CT$66</f>
        <v>0</v>
      </c>
      <c r="G1229" s="930">
        <v>14</v>
      </c>
      <c r="H1229" s="931" t="s">
        <v>1062</v>
      </c>
      <c r="I1229" s="930" t="s">
        <v>1071</v>
      </c>
      <c r="J1229" s="943" t="s">
        <v>1028</v>
      </c>
      <c r="K1229" s="932" t="s">
        <v>894</v>
      </c>
      <c r="L1229" s="931" t="s">
        <v>1035</v>
      </c>
      <c r="M1229" s="932" t="s">
        <v>894</v>
      </c>
      <c r="N1229" s="931" t="s">
        <v>978</v>
      </c>
      <c r="O1229" s="932" t="s">
        <v>894</v>
      </c>
      <c r="P1229" s="931" t="s">
        <v>987</v>
      </c>
      <c r="Q1229" s="926" t="str">
        <f t="shared" si="21"/>
        <v>14検査結果(耐火クロススクリーン）-上記に記載のない事項-10行目-改善（予定）年月-状況</v>
      </c>
      <c r="S1229" s="947" t="s">
        <v>2299</v>
      </c>
    </row>
    <row r="1230" spans="5:19" x14ac:dyDescent="0.4">
      <c r="E1230" s="927">
        <f>'4_入力シート【検査結果表】 耐火クロススクリーン'!$M$67</f>
        <v>0</v>
      </c>
      <c r="G1230" s="930">
        <v>14</v>
      </c>
      <c r="H1230" s="931" t="s">
        <v>1062</v>
      </c>
      <c r="I1230" s="930" t="s">
        <v>1071</v>
      </c>
      <c r="J1230" s="943" t="s">
        <v>1028</v>
      </c>
      <c r="K1230" s="932" t="s">
        <v>894</v>
      </c>
      <c r="L1230" s="931" t="s">
        <v>1036</v>
      </c>
      <c r="M1230" s="932" t="s">
        <v>894</v>
      </c>
      <c r="N1230" s="931" t="s">
        <v>1027</v>
      </c>
      <c r="O1230" s="931"/>
      <c r="P1230" s="931"/>
      <c r="Q1230" s="926" t="str">
        <f t="shared" si="21"/>
        <v>14検査結果(耐火クロススクリーン）-上記に記載のない事項-11行目-番号</v>
      </c>
      <c r="S1230" s="947" t="s">
        <v>2300</v>
      </c>
    </row>
    <row r="1231" spans="5:19" x14ac:dyDescent="0.4">
      <c r="E1231" s="927">
        <f>'4_入力シート【検査結果表】 耐火クロススクリーン'!$P$67</f>
        <v>0</v>
      </c>
      <c r="G1231" s="930">
        <v>14</v>
      </c>
      <c r="H1231" s="931" t="s">
        <v>1062</v>
      </c>
      <c r="I1231" s="930" t="s">
        <v>1071</v>
      </c>
      <c r="J1231" s="943" t="s">
        <v>1028</v>
      </c>
      <c r="K1231" s="932" t="s">
        <v>894</v>
      </c>
      <c r="L1231" s="931" t="s">
        <v>1036</v>
      </c>
      <c r="M1231" s="932" t="s">
        <v>894</v>
      </c>
      <c r="N1231" s="931" t="s">
        <v>1025</v>
      </c>
      <c r="O1231" s="931"/>
      <c r="P1231" s="931"/>
      <c r="Q1231" s="926" t="str">
        <f t="shared" si="21"/>
        <v>14検査結果(耐火クロススクリーン）-上記に記載のない事項-11行目-検査項目</v>
      </c>
      <c r="S1231" s="947" t="s">
        <v>2301</v>
      </c>
    </row>
    <row r="1232" spans="5:19" x14ac:dyDescent="0.4">
      <c r="E1232" s="927">
        <f>'4_入力シート【検査結果表】 耐火クロススクリーン'!$AG$67</f>
        <v>0</v>
      </c>
      <c r="G1232" s="930">
        <v>14</v>
      </c>
      <c r="H1232" s="931" t="s">
        <v>1062</v>
      </c>
      <c r="I1232" s="930" t="s">
        <v>1071</v>
      </c>
      <c r="J1232" s="943" t="s">
        <v>1028</v>
      </c>
      <c r="K1232" s="932" t="s">
        <v>894</v>
      </c>
      <c r="L1232" s="931" t="s">
        <v>1036</v>
      </c>
      <c r="M1232" s="932" t="s">
        <v>894</v>
      </c>
      <c r="N1232" s="931" t="s">
        <v>1026</v>
      </c>
      <c r="O1232" s="931"/>
      <c r="P1232" s="931"/>
      <c r="Q1232" s="926" t="str">
        <f t="shared" si="21"/>
        <v>14検査結果(耐火クロススクリーン）-上記に記載のない事項-11行目-検査事項</v>
      </c>
      <c r="S1232" s="947" t="s">
        <v>2302</v>
      </c>
    </row>
    <row r="1233" spans="5:19" x14ac:dyDescent="0.4">
      <c r="E1233" s="927">
        <f>'4_入力シート【検査結果表】 耐火クロススクリーン'!$BA$67</f>
        <v>0</v>
      </c>
      <c r="G1233" s="930">
        <v>14</v>
      </c>
      <c r="H1233" s="931" t="s">
        <v>1062</v>
      </c>
      <c r="I1233" s="930" t="s">
        <v>1071</v>
      </c>
      <c r="J1233" s="943" t="s">
        <v>1028</v>
      </c>
      <c r="K1233" s="932" t="s">
        <v>894</v>
      </c>
      <c r="L1233" s="931" t="s">
        <v>1036</v>
      </c>
      <c r="M1233" s="932" t="s">
        <v>894</v>
      </c>
      <c r="N1233" s="931" t="s">
        <v>983</v>
      </c>
      <c r="O1233" s="931"/>
      <c r="P1233" s="931"/>
      <c r="Q1233" s="926" t="str">
        <f t="shared" si="21"/>
        <v>14検査結果(耐火クロススクリーン）-上記に記載のない事項-11行目-検査結果</v>
      </c>
      <c r="S1233" s="947" t="s">
        <v>2303</v>
      </c>
    </row>
    <row r="1234" spans="5:19" x14ac:dyDescent="0.4">
      <c r="E1234" s="927">
        <f>'4_入力シート【検査結果表】 耐火クロススクリーン'!$BM$67</f>
        <v>0</v>
      </c>
      <c r="G1234" s="930">
        <v>14</v>
      </c>
      <c r="H1234" s="931" t="s">
        <v>1062</v>
      </c>
      <c r="I1234" s="930" t="s">
        <v>1071</v>
      </c>
      <c r="J1234" s="943" t="s">
        <v>1028</v>
      </c>
      <c r="K1234" s="932" t="s">
        <v>894</v>
      </c>
      <c r="L1234" s="931" t="s">
        <v>1036</v>
      </c>
      <c r="M1234" s="932" t="s">
        <v>894</v>
      </c>
      <c r="N1234" s="931" t="s">
        <v>985</v>
      </c>
      <c r="O1234" s="931"/>
      <c r="P1234" s="931"/>
      <c r="Q1234" s="926" t="str">
        <f t="shared" si="21"/>
        <v>14検査結果(耐火クロススクリーン）-上記に記載のない事項-11行目-検査者番号</v>
      </c>
      <c r="S1234" s="947" t="s">
        <v>2304</v>
      </c>
    </row>
    <row r="1235" spans="5:19" x14ac:dyDescent="0.4">
      <c r="E1235" s="927">
        <f>'4_入力シート【検査結果表】 耐火クロススクリーン'!$BO$67</f>
        <v>0</v>
      </c>
      <c r="G1235" s="930">
        <v>14</v>
      </c>
      <c r="H1235" s="931" t="s">
        <v>1062</v>
      </c>
      <c r="I1235" s="930" t="s">
        <v>1071</v>
      </c>
      <c r="J1235" s="943" t="s">
        <v>1028</v>
      </c>
      <c r="K1235" s="932" t="s">
        <v>894</v>
      </c>
      <c r="L1235" s="931" t="s">
        <v>1036</v>
      </c>
      <c r="M1235" s="932" t="s">
        <v>894</v>
      </c>
      <c r="N1235" s="931" t="s">
        <v>986</v>
      </c>
      <c r="O1235" s="931"/>
      <c r="P1235" s="931"/>
      <c r="Q1235" s="926" t="str">
        <f t="shared" si="21"/>
        <v>14検査結果(耐火クロススクリーン）-上記に記載のない事項-11行目-指摘の具体的内容等</v>
      </c>
      <c r="S1235" s="947" t="s">
        <v>2305</v>
      </c>
    </row>
    <row r="1236" spans="5:19" x14ac:dyDescent="0.4">
      <c r="E1236" s="927">
        <f>'4_入力シート【検査結果表】 耐火クロススクリーン'!$BY$67</f>
        <v>0</v>
      </c>
      <c r="G1236" s="930">
        <v>14</v>
      </c>
      <c r="H1236" s="931" t="s">
        <v>1062</v>
      </c>
      <c r="I1236" s="930" t="s">
        <v>1071</v>
      </c>
      <c r="J1236" s="943" t="s">
        <v>1028</v>
      </c>
      <c r="K1236" s="932" t="s">
        <v>894</v>
      </c>
      <c r="L1236" s="931" t="s">
        <v>1036</v>
      </c>
      <c r="M1236" s="932" t="s">
        <v>894</v>
      </c>
      <c r="N1236" s="931" t="s">
        <v>988</v>
      </c>
      <c r="O1236" s="931"/>
      <c r="P1236" s="931"/>
      <c r="Q1236" s="926" t="str">
        <f t="shared" si="21"/>
        <v>14検査結果(耐火クロススクリーン）-上記に記載のない事項-11行目-改善策の具体的内容等</v>
      </c>
      <c r="S1236" s="947" t="s">
        <v>2306</v>
      </c>
    </row>
    <row r="1237" spans="5:19" x14ac:dyDescent="0.4">
      <c r="E1237" s="927">
        <f>'4_入力シート【検査結果表】 耐火クロススクリーン'!$CN$67</f>
        <v>0</v>
      </c>
      <c r="G1237" s="930">
        <v>14</v>
      </c>
      <c r="H1237" s="931" t="s">
        <v>1062</v>
      </c>
      <c r="I1237" s="930" t="s">
        <v>1071</v>
      </c>
      <c r="J1237" s="943" t="s">
        <v>1028</v>
      </c>
      <c r="K1237" s="932" t="s">
        <v>894</v>
      </c>
      <c r="L1237" s="931" t="s">
        <v>1036</v>
      </c>
      <c r="M1237" s="932" t="s">
        <v>894</v>
      </c>
      <c r="N1237" s="931" t="s">
        <v>978</v>
      </c>
      <c r="O1237" s="932" t="s">
        <v>894</v>
      </c>
      <c r="P1237" s="931" t="s">
        <v>979</v>
      </c>
      <c r="Q1237" s="926" t="str">
        <f t="shared" si="21"/>
        <v>14検査結果(耐火クロススクリーン）-上記に記載のない事項-11行目-改善（予定）年月-年（令和）</v>
      </c>
      <c r="S1237" s="947" t="s">
        <v>2307</v>
      </c>
    </row>
    <row r="1238" spans="5:19" x14ac:dyDescent="0.4">
      <c r="E1238" s="927">
        <f>'4_入力シート【検査結果表】 耐火クロススクリーン'!$CQ$67</f>
        <v>0</v>
      </c>
      <c r="G1238" s="930">
        <v>14</v>
      </c>
      <c r="H1238" s="931" t="s">
        <v>1062</v>
      </c>
      <c r="I1238" s="930" t="s">
        <v>1071</v>
      </c>
      <c r="J1238" s="943" t="s">
        <v>1028</v>
      </c>
      <c r="K1238" s="932" t="s">
        <v>894</v>
      </c>
      <c r="L1238" s="931" t="s">
        <v>1036</v>
      </c>
      <c r="M1238" s="932" t="s">
        <v>894</v>
      </c>
      <c r="N1238" s="931" t="s">
        <v>978</v>
      </c>
      <c r="O1238" s="932" t="s">
        <v>894</v>
      </c>
      <c r="P1238" s="931" t="s">
        <v>899</v>
      </c>
      <c r="Q1238" s="926" t="str">
        <f t="shared" si="21"/>
        <v>14検査結果(耐火クロススクリーン）-上記に記載のない事項-11行目-改善（予定）年月-月</v>
      </c>
      <c r="S1238" s="947" t="s">
        <v>2308</v>
      </c>
    </row>
    <row r="1239" spans="5:19" x14ac:dyDescent="0.4">
      <c r="E1239" s="927">
        <f>'4_入力シート【検査結果表】 耐火クロススクリーン'!$CT$67</f>
        <v>0</v>
      </c>
      <c r="G1239" s="930">
        <v>14</v>
      </c>
      <c r="H1239" s="931" t="s">
        <v>1062</v>
      </c>
      <c r="I1239" s="930" t="s">
        <v>1071</v>
      </c>
      <c r="J1239" s="943" t="s">
        <v>1028</v>
      </c>
      <c r="K1239" s="932" t="s">
        <v>894</v>
      </c>
      <c r="L1239" s="931" t="s">
        <v>1036</v>
      </c>
      <c r="M1239" s="932" t="s">
        <v>894</v>
      </c>
      <c r="N1239" s="931" t="s">
        <v>978</v>
      </c>
      <c r="O1239" s="932" t="s">
        <v>894</v>
      </c>
      <c r="P1239" s="931" t="s">
        <v>987</v>
      </c>
      <c r="Q1239" s="926" t="str">
        <f t="shared" si="21"/>
        <v>14検査結果(耐火クロススクリーン）-上記に記載のない事項-11行目-改善（予定）年月-状況</v>
      </c>
      <c r="S1239" s="947" t="s">
        <v>2309</v>
      </c>
    </row>
    <row r="1240" spans="5:19" x14ac:dyDescent="0.4">
      <c r="E1240" s="927">
        <f>'4_入力シート【検査結果表】 耐火クロススクリーン'!$M$68</f>
        <v>0</v>
      </c>
      <c r="G1240" s="930">
        <v>14</v>
      </c>
      <c r="H1240" s="931" t="s">
        <v>1062</v>
      </c>
      <c r="I1240" s="930" t="s">
        <v>1071</v>
      </c>
      <c r="J1240" s="943" t="s">
        <v>1028</v>
      </c>
      <c r="K1240" s="932" t="s">
        <v>894</v>
      </c>
      <c r="L1240" s="931" t="s">
        <v>1037</v>
      </c>
      <c r="M1240" s="932" t="s">
        <v>894</v>
      </c>
      <c r="N1240" s="931" t="s">
        <v>1027</v>
      </c>
      <c r="O1240" s="931"/>
      <c r="P1240" s="931"/>
      <c r="Q1240" s="926" t="str">
        <f t="shared" si="21"/>
        <v>14検査結果(耐火クロススクリーン）-上記に記載のない事項-12行目-番号</v>
      </c>
      <c r="S1240" s="947" t="s">
        <v>2310</v>
      </c>
    </row>
    <row r="1241" spans="5:19" x14ac:dyDescent="0.4">
      <c r="E1241" s="927">
        <f>'4_入力シート【検査結果表】 耐火クロススクリーン'!$P$68</f>
        <v>0</v>
      </c>
      <c r="G1241" s="930">
        <v>14</v>
      </c>
      <c r="H1241" s="931" t="s">
        <v>1062</v>
      </c>
      <c r="I1241" s="930" t="s">
        <v>1071</v>
      </c>
      <c r="J1241" s="943" t="s">
        <v>1028</v>
      </c>
      <c r="K1241" s="932" t="s">
        <v>894</v>
      </c>
      <c r="L1241" s="931" t="s">
        <v>1037</v>
      </c>
      <c r="M1241" s="932" t="s">
        <v>894</v>
      </c>
      <c r="N1241" s="931" t="s">
        <v>1025</v>
      </c>
      <c r="O1241" s="931"/>
      <c r="P1241" s="931"/>
      <c r="Q1241" s="926" t="str">
        <f t="shared" si="21"/>
        <v>14検査結果(耐火クロススクリーン）-上記に記載のない事項-12行目-検査項目</v>
      </c>
      <c r="S1241" s="947" t="s">
        <v>2311</v>
      </c>
    </row>
    <row r="1242" spans="5:19" x14ac:dyDescent="0.4">
      <c r="E1242" s="927">
        <f>'4_入力シート【検査結果表】 耐火クロススクリーン'!$AG$68</f>
        <v>0</v>
      </c>
      <c r="G1242" s="930">
        <v>14</v>
      </c>
      <c r="H1242" s="931" t="s">
        <v>1062</v>
      </c>
      <c r="I1242" s="930" t="s">
        <v>1071</v>
      </c>
      <c r="J1242" s="943" t="s">
        <v>1028</v>
      </c>
      <c r="K1242" s="932" t="s">
        <v>894</v>
      </c>
      <c r="L1242" s="931" t="s">
        <v>1037</v>
      </c>
      <c r="M1242" s="932" t="s">
        <v>894</v>
      </c>
      <c r="N1242" s="931" t="s">
        <v>1026</v>
      </c>
      <c r="O1242" s="931"/>
      <c r="P1242" s="931"/>
      <c r="Q1242" s="926" t="str">
        <f t="shared" si="21"/>
        <v>14検査結果(耐火クロススクリーン）-上記に記載のない事項-12行目-検査事項</v>
      </c>
      <c r="S1242" s="947" t="s">
        <v>2312</v>
      </c>
    </row>
    <row r="1243" spans="5:19" x14ac:dyDescent="0.4">
      <c r="E1243" s="927">
        <f>'4_入力シート【検査結果表】 耐火クロススクリーン'!$BA$68</f>
        <v>0</v>
      </c>
      <c r="G1243" s="930">
        <v>14</v>
      </c>
      <c r="H1243" s="931" t="s">
        <v>1062</v>
      </c>
      <c r="I1243" s="930" t="s">
        <v>1071</v>
      </c>
      <c r="J1243" s="943" t="s">
        <v>1028</v>
      </c>
      <c r="K1243" s="932" t="s">
        <v>894</v>
      </c>
      <c r="L1243" s="931" t="s">
        <v>1037</v>
      </c>
      <c r="M1243" s="932" t="s">
        <v>894</v>
      </c>
      <c r="N1243" s="931" t="s">
        <v>983</v>
      </c>
      <c r="O1243" s="931"/>
      <c r="P1243" s="931"/>
      <c r="Q1243" s="926" t="str">
        <f t="shared" ref="Q1243:Q1306" si="22">CONCATENATE(G1243,H1243,I1243,J1243,K1243,L1243,M1243,N1243,O1243,P1243)</f>
        <v>14検査結果(耐火クロススクリーン）-上記に記載のない事項-12行目-検査結果</v>
      </c>
      <c r="S1243" s="947" t="s">
        <v>2313</v>
      </c>
    </row>
    <row r="1244" spans="5:19" x14ac:dyDescent="0.4">
      <c r="E1244" s="927">
        <f>'4_入力シート【検査結果表】 耐火クロススクリーン'!$BM$68</f>
        <v>0</v>
      </c>
      <c r="G1244" s="930">
        <v>14</v>
      </c>
      <c r="H1244" s="931" t="s">
        <v>1062</v>
      </c>
      <c r="I1244" s="930" t="s">
        <v>1071</v>
      </c>
      <c r="J1244" s="943" t="s">
        <v>1028</v>
      </c>
      <c r="K1244" s="932" t="s">
        <v>894</v>
      </c>
      <c r="L1244" s="931" t="s">
        <v>1037</v>
      </c>
      <c r="M1244" s="932" t="s">
        <v>894</v>
      </c>
      <c r="N1244" s="931" t="s">
        <v>985</v>
      </c>
      <c r="O1244" s="931"/>
      <c r="P1244" s="931"/>
      <c r="Q1244" s="926" t="str">
        <f t="shared" si="22"/>
        <v>14検査結果(耐火クロススクリーン）-上記に記載のない事項-12行目-検査者番号</v>
      </c>
      <c r="S1244" s="947" t="s">
        <v>2314</v>
      </c>
    </row>
    <row r="1245" spans="5:19" x14ac:dyDescent="0.4">
      <c r="E1245" s="927">
        <f>'4_入力シート【検査結果表】 耐火クロススクリーン'!$BO$68</f>
        <v>0</v>
      </c>
      <c r="G1245" s="930">
        <v>14</v>
      </c>
      <c r="H1245" s="931" t="s">
        <v>1062</v>
      </c>
      <c r="I1245" s="930" t="s">
        <v>1071</v>
      </c>
      <c r="J1245" s="943" t="s">
        <v>1028</v>
      </c>
      <c r="K1245" s="932" t="s">
        <v>894</v>
      </c>
      <c r="L1245" s="931" t="s">
        <v>1037</v>
      </c>
      <c r="M1245" s="932" t="s">
        <v>894</v>
      </c>
      <c r="N1245" s="931" t="s">
        <v>986</v>
      </c>
      <c r="O1245" s="931"/>
      <c r="P1245" s="931"/>
      <c r="Q1245" s="926" t="str">
        <f t="shared" si="22"/>
        <v>14検査結果(耐火クロススクリーン）-上記に記載のない事項-12行目-指摘の具体的内容等</v>
      </c>
      <c r="S1245" s="947" t="s">
        <v>2315</v>
      </c>
    </row>
    <row r="1246" spans="5:19" x14ac:dyDescent="0.4">
      <c r="E1246" s="927">
        <f>'4_入力シート【検査結果表】 耐火クロススクリーン'!$BY$68</f>
        <v>0</v>
      </c>
      <c r="G1246" s="930">
        <v>14</v>
      </c>
      <c r="H1246" s="931" t="s">
        <v>1062</v>
      </c>
      <c r="I1246" s="930" t="s">
        <v>1071</v>
      </c>
      <c r="J1246" s="943" t="s">
        <v>1028</v>
      </c>
      <c r="K1246" s="932" t="s">
        <v>894</v>
      </c>
      <c r="L1246" s="931" t="s">
        <v>1037</v>
      </c>
      <c r="M1246" s="932" t="s">
        <v>894</v>
      </c>
      <c r="N1246" s="931" t="s">
        <v>988</v>
      </c>
      <c r="O1246" s="931"/>
      <c r="P1246" s="931"/>
      <c r="Q1246" s="926" t="str">
        <f t="shared" si="22"/>
        <v>14検査結果(耐火クロススクリーン）-上記に記載のない事項-12行目-改善策の具体的内容等</v>
      </c>
      <c r="S1246" s="947" t="s">
        <v>2316</v>
      </c>
    </row>
    <row r="1247" spans="5:19" x14ac:dyDescent="0.4">
      <c r="E1247" s="927">
        <f>'4_入力シート【検査結果表】 耐火クロススクリーン'!$CN$68</f>
        <v>0</v>
      </c>
      <c r="G1247" s="930">
        <v>14</v>
      </c>
      <c r="H1247" s="931" t="s">
        <v>1062</v>
      </c>
      <c r="I1247" s="930" t="s">
        <v>1071</v>
      </c>
      <c r="J1247" s="943" t="s">
        <v>1028</v>
      </c>
      <c r="K1247" s="932" t="s">
        <v>894</v>
      </c>
      <c r="L1247" s="931" t="s">
        <v>1037</v>
      </c>
      <c r="M1247" s="932" t="s">
        <v>894</v>
      </c>
      <c r="N1247" s="931" t="s">
        <v>978</v>
      </c>
      <c r="O1247" s="932" t="s">
        <v>894</v>
      </c>
      <c r="P1247" s="931" t="s">
        <v>979</v>
      </c>
      <c r="Q1247" s="926" t="str">
        <f t="shared" si="22"/>
        <v>14検査結果(耐火クロススクリーン）-上記に記載のない事項-12行目-改善（予定）年月-年（令和）</v>
      </c>
      <c r="S1247" s="947" t="s">
        <v>2317</v>
      </c>
    </row>
    <row r="1248" spans="5:19" x14ac:dyDescent="0.4">
      <c r="E1248" s="927">
        <f>'4_入力シート【検査結果表】 耐火クロススクリーン'!$CQ$68</f>
        <v>0</v>
      </c>
      <c r="G1248" s="930">
        <v>14</v>
      </c>
      <c r="H1248" s="931" t="s">
        <v>1062</v>
      </c>
      <c r="I1248" s="930" t="s">
        <v>1071</v>
      </c>
      <c r="J1248" s="943" t="s">
        <v>1028</v>
      </c>
      <c r="K1248" s="932" t="s">
        <v>894</v>
      </c>
      <c r="L1248" s="931" t="s">
        <v>1037</v>
      </c>
      <c r="M1248" s="932" t="s">
        <v>894</v>
      </c>
      <c r="N1248" s="931" t="s">
        <v>978</v>
      </c>
      <c r="O1248" s="932" t="s">
        <v>894</v>
      </c>
      <c r="P1248" s="931" t="s">
        <v>899</v>
      </c>
      <c r="Q1248" s="926" t="str">
        <f t="shared" si="22"/>
        <v>14検査結果(耐火クロススクリーン）-上記に記載のない事項-12行目-改善（予定）年月-月</v>
      </c>
      <c r="S1248" s="947" t="s">
        <v>2318</v>
      </c>
    </row>
    <row r="1249" spans="5:19" x14ac:dyDescent="0.4">
      <c r="E1249" s="927">
        <f>'4_入力シート【検査結果表】 耐火クロススクリーン'!$CT$68</f>
        <v>0</v>
      </c>
      <c r="G1249" s="930">
        <v>14</v>
      </c>
      <c r="H1249" s="931" t="s">
        <v>1062</v>
      </c>
      <c r="I1249" s="930" t="s">
        <v>1071</v>
      </c>
      <c r="J1249" s="943" t="s">
        <v>1028</v>
      </c>
      <c r="K1249" s="932" t="s">
        <v>894</v>
      </c>
      <c r="L1249" s="931" t="s">
        <v>1037</v>
      </c>
      <c r="M1249" s="932" t="s">
        <v>894</v>
      </c>
      <c r="N1249" s="931" t="s">
        <v>978</v>
      </c>
      <c r="O1249" s="932" t="s">
        <v>894</v>
      </c>
      <c r="P1249" s="931" t="s">
        <v>987</v>
      </c>
      <c r="Q1249" s="926" t="str">
        <f t="shared" si="22"/>
        <v>14検査結果(耐火クロススクリーン）-上記に記載のない事項-12行目-改善（予定）年月-状況</v>
      </c>
      <c r="S1249" s="947" t="s">
        <v>2319</v>
      </c>
    </row>
    <row r="1250" spans="5:19" x14ac:dyDescent="0.4">
      <c r="E1250" s="927">
        <f>'4_入力シート【検査結果表】 耐火クロススクリーン'!$M$69</f>
        <v>0</v>
      </c>
      <c r="G1250" s="930">
        <v>14</v>
      </c>
      <c r="H1250" s="931" t="s">
        <v>1062</v>
      </c>
      <c r="I1250" s="930" t="s">
        <v>1071</v>
      </c>
      <c r="J1250" s="943" t="s">
        <v>1028</v>
      </c>
      <c r="K1250" s="932" t="s">
        <v>894</v>
      </c>
      <c r="L1250" s="931" t="s">
        <v>1038</v>
      </c>
      <c r="M1250" s="932" t="s">
        <v>894</v>
      </c>
      <c r="N1250" s="931" t="s">
        <v>1027</v>
      </c>
      <c r="O1250" s="931"/>
      <c r="P1250" s="931"/>
      <c r="Q1250" s="926" t="str">
        <f t="shared" si="22"/>
        <v>14検査結果(耐火クロススクリーン）-上記に記載のない事項-13行目-番号</v>
      </c>
      <c r="S1250" s="947" t="s">
        <v>2320</v>
      </c>
    </row>
    <row r="1251" spans="5:19" x14ac:dyDescent="0.4">
      <c r="E1251" s="927">
        <f>'4_入力シート【検査結果表】 耐火クロススクリーン'!$P$69</f>
        <v>0</v>
      </c>
      <c r="G1251" s="930">
        <v>14</v>
      </c>
      <c r="H1251" s="931" t="s">
        <v>1062</v>
      </c>
      <c r="I1251" s="930" t="s">
        <v>1071</v>
      </c>
      <c r="J1251" s="943" t="s">
        <v>1028</v>
      </c>
      <c r="K1251" s="932" t="s">
        <v>894</v>
      </c>
      <c r="L1251" s="931" t="s">
        <v>1038</v>
      </c>
      <c r="M1251" s="932" t="s">
        <v>894</v>
      </c>
      <c r="N1251" s="931" t="s">
        <v>1025</v>
      </c>
      <c r="O1251" s="931"/>
      <c r="P1251" s="931"/>
      <c r="Q1251" s="926" t="str">
        <f t="shared" si="22"/>
        <v>14検査結果(耐火クロススクリーン）-上記に記載のない事項-13行目-検査項目</v>
      </c>
      <c r="S1251" s="947" t="s">
        <v>2321</v>
      </c>
    </row>
    <row r="1252" spans="5:19" x14ac:dyDescent="0.4">
      <c r="E1252" s="927">
        <f>'4_入力シート【検査結果表】 耐火クロススクリーン'!$AG$69</f>
        <v>0</v>
      </c>
      <c r="G1252" s="930">
        <v>14</v>
      </c>
      <c r="H1252" s="931" t="s">
        <v>1062</v>
      </c>
      <c r="I1252" s="930" t="s">
        <v>1071</v>
      </c>
      <c r="J1252" s="943" t="s">
        <v>1028</v>
      </c>
      <c r="K1252" s="932" t="s">
        <v>894</v>
      </c>
      <c r="L1252" s="931" t="s">
        <v>1038</v>
      </c>
      <c r="M1252" s="932" t="s">
        <v>894</v>
      </c>
      <c r="N1252" s="931" t="s">
        <v>1026</v>
      </c>
      <c r="O1252" s="931"/>
      <c r="P1252" s="931"/>
      <c r="Q1252" s="926" t="str">
        <f t="shared" si="22"/>
        <v>14検査結果(耐火クロススクリーン）-上記に記載のない事項-13行目-検査事項</v>
      </c>
      <c r="S1252" s="947" t="s">
        <v>2322</v>
      </c>
    </row>
    <row r="1253" spans="5:19" x14ac:dyDescent="0.4">
      <c r="E1253" s="927">
        <f>'4_入力シート【検査結果表】 耐火クロススクリーン'!$BA$69</f>
        <v>0</v>
      </c>
      <c r="G1253" s="930">
        <v>14</v>
      </c>
      <c r="H1253" s="931" t="s">
        <v>1062</v>
      </c>
      <c r="I1253" s="930" t="s">
        <v>1071</v>
      </c>
      <c r="J1253" s="943" t="s">
        <v>1028</v>
      </c>
      <c r="K1253" s="932" t="s">
        <v>894</v>
      </c>
      <c r="L1253" s="931" t="s">
        <v>1038</v>
      </c>
      <c r="M1253" s="932" t="s">
        <v>894</v>
      </c>
      <c r="N1253" s="931" t="s">
        <v>983</v>
      </c>
      <c r="O1253" s="931"/>
      <c r="P1253" s="931"/>
      <c r="Q1253" s="926" t="str">
        <f t="shared" si="22"/>
        <v>14検査結果(耐火クロススクリーン）-上記に記載のない事項-13行目-検査結果</v>
      </c>
      <c r="S1253" s="947" t="s">
        <v>2323</v>
      </c>
    </row>
    <row r="1254" spans="5:19" x14ac:dyDescent="0.4">
      <c r="E1254" s="927">
        <f>'4_入力シート【検査結果表】 耐火クロススクリーン'!$BM$69</f>
        <v>0</v>
      </c>
      <c r="G1254" s="930">
        <v>14</v>
      </c>
      <c r="H1254" s="931" t="s">
        <v>1062</v>
      </c>
      <c r="I1254" s="930" t="s">
        <v>1071</v>
      </c>
      <c r="J1254" s="943" t="s">
        <v>1028</v>
      </c>
      <c r="K1254" s="932" t="s">
        <v>894</v>
      </c>
      <c r="L1254" s="931" t="s">
        <v>1038</v>
      </c>
      <c r="M1254" s="932" t="s">
        <v>894</v>
      </c>
      <c r="N1254" s="931" t="s">
        <v>985</v>
      </c>
      <c r="O1254" s="931"/>
      <c r="P1254" s="931"/>
      <c r="Q1254" s="926" t="str">
        <f t="shared" si="22"/>
        <v>14検査結果(耐火クロススクリーン）-上記に記載のない事項-13行目-検査者番号</v>
      </c>
      <c r="S1254" s="947" t="s">
        <v>2324</v>
      </c>
    </row>
    <row r="1255" spans="5:19" x14ac:dyDescent="0.4">
      <c r="E1255" s="927">
        <f>'4_入力シート【検査結果表】 耐火クロススクリーン'!$BO$69</f>
        <v>0</v>
      </c>
      <c r="G1255" s="930">
        <v>14</v>
      </c>
      <c r="H1255" s="931" t="s">
        <v>1062</v>
      </c>
      <c r="I1255" s="930" t="s">
        <v>1071</v>
      </c>
      <c r="J1255" s="943" t="s">
        <v>1028</v>
      </c>
      <c r="K1255" s="932" t="s">
        <v>894</v>
      </c>
      <c r="L1255" s="931" t="s">
        <v>1038</v>
      </c>
      <c r="M1255" s="932" t="s">
        <v>894</v>
      </c>
      <c r="N1255" s="931" t="s">
        <v>986</v>
      </c>
      <c r="O1255" s="931"/>
      <c r="P1255" s="931"/>
      <c r="Q1255" s="926" t="str">
        <f t="shared" si="22"/>
        <v>14検査結果(耐火クロススクリーン）-上記に記載のない事項-13行目-指摘の具体的内容等</v>
      </c>
      <c r="S1255" s="947" t="s">
        <v>2325</v>
      </c>
    </row>
    <row r="1256" spans="5:19" x14ac:dyDescent="0.4">
      <c r="E1256" s="927">
        <f>'4_入力シート【検査結果表】 耐火クロススクリーン'!$BY$69</f>
        <v>0</v>
      </c>
      <c r="G1256" s="930">
        <v>14</v>
      </c>
      <c r="H1256" s="931" t="s">
        <v>1062</v>
      </c>
      <c r="I1256" s="930" t="s">
        <v>1071</v>
      </c>
      <c r="J1256" s="943" t="s">
        <v>1028</v>
      </c>
      <c r="K1256" s="932" t="s">
        <v>894</v>
      </c>
      <c r="L1256" s="931" t="s">
        <v>1038</v>
      </c>
      <c r="M1256" s="932" t="s">
        <v>894</v>
      </c>
      <c r="N1256" s="931" t="s">
        <v>988</v>
      </c>
      <c r="O1256" s="931"/>
      <c r="P1256" s="931"/>
      <c r="Q1256" s="926" t="str">
        <f t="shared" si="22"/>
        <v>14検査結果(耐火クロススクリーン）-上記に記載のない事項-13行目-改善策の具体的内容等</v>
      </c>
      <c r="S1256" s="947" t="s">
        <v>2326</v>
      </c>
    </row>
    <row r="1257" spans="5:19" x14ac:dyDescent="0.4">
      <c r="E1257" s="927">
        <f>'4_入力シート【検査結果表】 耐火クロススクリーン'!$CN$69</f>
        <v>0</v>
      </c>
      <c r="G1257" s="930">
        <v>14</v>
      </c>
      <c r="H1257" s="931" t="s">
        <v>1062</v>
      </c>
      <c r="I1257" s="930" t="s">
        <v>1071</v>
      </c>
      <c r="J1257" s="943" t="s">
        <v>1028</v>
      </c>
      <c r="K1257" s="932" t="s">
        <v>894</v>
      </c>
      <c r="L1257" s="931" t="s">
        <v>1038</v>
      </c>
      <c r="M1257" s="932" t="s">
        <v>894</v>
      </c>
      <c r="N1257" s="931" t="s">
        <v>978</v>
      </c>
      <c r="O1257" s="932" t="s">
        <v>894</v>
      </c>
      <c r="P1257" s="931" t="s">
        <v>979</v>
      </c>
      <c r="Q1257" s="926" t="str">
        <f t="shared" si="22"/>
        <v>14検査結果(耐火クロススクリーン）-上記に記載のない事項-13行目-改善（予定）年月-年（令和）</v>
      </c>
      <c r="S1257" s="947" t="s">
        <v>2327</v>
      </c>
    </row>
    <row r="1258" spans="5:19" x14ac:dyDescent="0.4">
      <c r="E1258" s="927">
        <f>'4_入力シート【検査結果表】 耐火クロススクリーン'!$CQ$69</f>
        <v>0</v>
      </c>
      <c r="G1258" s="930">
        <v>14</v>
      </c>
      <c r="H1258" s="931" t="s">
        <v>1062</v>
      </c>
      <c r="I1258" s="930" t="s">
        <v>1071</v>
      </c>
      <c r="J1258" s="943" t="s">
        <v>1028</v>
      </c>
      <c r="K1258" s="932" t="s">
        <v>894</v>
      </c>
      <c r="L1258" s="931" t="s">
        <v>1038</v>
      </c>
      <c r="M1258" s="932" t="s">
        <v>894</v>
      </c>
      <c r="N1258" s="931" t="s">
        <v>978</v>
      </c>
      <c r="O1258" s="932" t="s">
        <v>894</v>
      </c>
      <c r="P1258" s="931" t="s">
        <v>899</v>
      </c>
      <c r="Q1258" s="926" t="str">
        <f t="shared" si="22"/>
        <v>14検査結果(耐火クロススクリーン）-上記に記載のない事項-13行目-改善（予定）年月-月</v>
      </c>
      <c r="S1258" s="947" t="s">
        <v>2328</v>
      </c>
    </row>
    <row r="1259" spans="5:19" x14ac:dyDescent="0.4">
      <c r="E1259" s="927">
        <f>'4_入力シート【検査結果表】 耐火クロススクリーン'!$CT$69</f>
        <v>0</v>
      </c>
      <c r="G1259" s="930">
        <v>14</v>
      </c>
      <c r="H1259" s="931" t="s">
        <v>1062</v>
      </c>
      <c r="I1259" s="930" t="s">
        <v>1071</v>
      </c>
      <c r="J1259" s="943" t="s">
        <v>1028</v>
      </c>
      <c r="K1259" s="932" t="s">
        <v>894</v>
      </c>
      <c r="L1259" s="931" t="s">
        <v>1038</v>
      </c>
      <c r="M1259" s="932" t="s">
        <v>894</v>
      </c>
      <c r="N1259" s="931" t="s">
        <v>978</v>
      </c>
      <c r="O1259" s="932" t="s">
        <v>894</v>
      </c>
      <c r="P1259" s="931" t="s">
        <v>987</v>
      </c>
      <c r="Q1259" s="926" t="str">
        <f t="shared" si="22"/>
        <v>14検査結果(耐火クロススクリーン）-上記に記載のない事項-13行目-改善（予定）年月-状況</v>
      </c>
      <c r="S1259" s="947" t="s">
        <v>2329</v>
      </c>
    </row>
    <row r="1260" spans="5:19" x14ac:dyDescent="0.4">
      <c r="E1260" s="927">
        <f>'4_入力シート【検査結果表】 耐火クロススクリーン'!$M$70</f>
        <v>0</v>
      </c>
      <c r="G1260" s="930">
        <v>14</v>
      </c>
      <c r="H1260" s="931" t="s">
        <v>1062</v>
      </c>
      <c r="I1260" s="930" t="s">
        <v>1071</v>
      </c>
      <c r="J1260" s="943" t="s">
        <v>1028</v>
      </c>
      <c r="K1260" s="932" t="s">
        <v>894</v>
      </c>
      <c r="L1260" s="931" t="s">
        <v>1039</v>
      </c>
      <c r="M1260" s="932" t="s">
        <v>894</v>
      </c>
      <c r="N1260" s="931" t="s">
        <v>1027</v>
      </c>
      <c r="O1260" s="931"/>
      <c r="P1260" s="931"/>
      <c r="Q1260" s="926" t="str">
        <f t="shared" si="22"/>
        <v>14検査結果(耐火クロススクリーン）-上記に記載のない事項-14行目-番号</v>
      </c>
      <c r="S1260" s="947" t="s">
        <v>2330</v>
      </c>
    </row>
    <row r="1261" spans="5:19" x14ac:dyDescent="0.4">
      <c r="E1261" s="927">
        <f>'4_入力シート【検査結果表】 耐火クロススクリーン'!$P$70</f>
        <v>0</v>
      </c>
      <c r="G1261" s="930">
        <v>14</v>
      </c>
      <c r="H1261" s="931" t="s">
        <v>1062</v>
      </c>
      <c r="I1261" s="930" t="s">
        <v>1071</v>
      </c>
      <c r="J1261" s="943" t="s">
        <v>1028</v>
      </c>
      <c r="K1261" s="932" t="s">
        <v>894</v>
      </c>
      <c r="L1261" s="931" t="s">
        <v>1039</v>
      </c>
      <c r="M1261" s="932" t="s">
        <v>894</v>
      </c>
      <c r="N1261" s="931" t="s">
        <v>1025</v>
      </c>
      <c r="O1261" s="931"/>
      <c r="P1261" s="931"/>
      <c r="Q1261" s="926" t="str">
        <f t="shared" si="22"/>
        <v>14検査結果(耐火クロススクリーン）-上記に記載のない事項-14行目-検査項目</v>
      </c>
      <c r="S1261" s="947" t="s">
        <v>2331</v>
      </c>
    </row>
    <row r="1262" spans="5:19" x14ac:dyDescent="0.4">
      <c r="E1262" s="927">
        <f>'4_入力シート【検査結果表】 耐火クロススクリーン'!$AG$70</f>
        <v>0</v>
      </c>
      <c r="G1262" s="930">
        <v>14</v>
      </c>
      <c r="H1262" s="931" t="s">
        <v>1062</v>
      </c>
      <c r="I1262" s="930" t="s">
        <v>1071</v>
      </c>
      <c r="J1262" s="943" t="s">
        <v>1028</v>
      </c>
      <c r="K1262" s="932" t="s">
        <v>894</v>
      </c>
      <c r="L1262" s="931" t="s">
        <v>1039</v>
      </c>
      <c r="M1262" s="932" t="s">
        <v>894</v>
      </c>
      <c r="N1262" s="931" t="s">
        <v>1026</v>
      </c>
      <c r="O1262" s="931"/>
      <c r="P1262" s="931"/>
      <c r="Q1262" s="926" t="str">
        <f t="shared" si="22"/>
        <v>14検査結果(耐火クロススクリーン）-上記に記載のない事項-14行目-検査事項</v>
      </c>
      <c r="S1262" s="947" t="s">
        <v>2332</v>
      </c>
    </row>
    <row r="1263" spans="5:19" x14ac:dyDescent="0.4">
      <c r="E1263" s="927">
        <f>'4_入力シート【検査結果表】 耐火クロススクリーン'!$BA$70</f>
        <v>0</v>
      </c>
      <c r="G1263" s="930">
        <v>14</v>
      </c>
      <c r="H1263" s="931" t="s">
        <v>1062</v>
      </c>
      <c r="I1263" s="930" t="s">
        <v>1071</v>
      </c>
      <c r="J1263" s="943" t="s">
        <v>1028</v>
      </c>
      <c r="K1263" s="932" t="s">
        <v>894</v>
      </c>
      <c r="L1263" s="931" t="s">
        <v>1039</v>
      </c>
      <c r="M1263" s="932" t="s">
        <v>894</v>
      </c>
      <c r="N1263" s="931" t="s">
        <v>983</v>
      </c>
      <c r="O1263" s="931"/>
      <c r="P1263" s="931"/>
      <c r="Q1263" s="926" t="str">
        <f t="shared" si="22"/>
        <v>14検査結果(耐火クロススクリーン）-上記に記載のない事項-14行目-検査結果</v>
      </c>
      <c r="S1263" s="947" t="s">
        <v>2333</v>
      </c>
    </row>
    <row r="1264" spans="5:19" x14ac:dyDescent="0.4">
      <c r="E1264" s="927">
        <f>'4_入力シート【検査結果表】 耐火クロススクリーン'!$BM$70</f>
        <v>0</v>
      </c>
      <c r="G1264" s="930">
        <v>14</v>
      </c>
      <c r="H1264" s="931" t="s">
        <v>1062</v>
      </c>
      <c r="I1264" s="930" t="s">
        <v>1071</v>
      </c>
      <c r="J1264" s="943" t="s">
        <v>1028</v>
      </c>
      <c r="K1264" s="932" t="s">
        <v>894</v>
      </c>
      <c r="L1264" s="931" t="s">
        <v>1039</v>
      </c>
      <c r="M1264" s="932" t="s">
        <v>894</v>
      </c>
      <c r="N1264" s="931" t="s">
        <v>985</v>
      </c>
      <c r="O1264" s="931"/>
      <c r="P1264" s="931"/>
      <c r="Q1264" s="926" t="str">
        <f t="shared" si="22"/>
        <v>14検査結果(耐火クロススクリーン）-上記に記載のない事項-14行目-検査者番号</v>
      </c>
      <c r="S1264" s="947" t="s">
        <v>2334</v>
      </c>
    </row>
    <row r="1265" spans="5:19" x14ac:dyDescent="0.4">
      <c r="E1265" s="927">
        <f>'4_入力シート【検査結果表】 耐火クロススクリーン'!$BO$70</f>
        <v>0</v>
      </c>
      <c r="G1265" s="930">
        <v>14</v>
      </c>
      <c r="H1265" s="931" t="s">
        <v>1062</v>
      </c>
      <c r="I1265" s="930" t="s">
        <v>1071</v>
      </c>
      <c r="J1265" s="943" t="s">
        <v>1028</v>
      </c>
      <c r="K1265" s="932" t="s">
        <v>894</v>
      </c>
      <c r="L1265" s="931" t="s">
        <v>1039</v>
      </c>
      <c r="M1265" s="932" t="s">
        <v>894</v>
      </c>
      <c r="N1265" s="931" t="s">
        <v>986</v>
      </c>
      <c r="O1265" s="931"/>
      <c r="P1265" s="931"/>
      <c r="Q1265" s="926" t="str">
        <f t="shared" si="22"/>
        <v>14検査結果(耐火クロススクリーン）-上記に記載のない事項-14行目-指摘の具体的内容等</v>
      </c>
      <c r="S1265" s="947" t="s">
        <v>2335</v>
      </c>
    </row>
    <row r="1266" spans="5:19" x14ac:dyDescent="0.4">
      <c r="E1266" s="927">
        <f>'4_入力シート【検査結果表】 耐火クロススクリーン'!$BY$70</f>
        <v>0</v>
      </c>
      <c r="G1266" s="930">
        <v>14</v>
      </c>
      <c r="H1266" s="931" t="s">
        <v>1062</v>
      </c>
      <c r="I1266" s="930" t="s">
        <v>1071</v>
      </c>
      <c r="J1266" s="943" t="s">
        <v>1028</v>
      </c>
      <c r="K1266" s="932" t="s">
        <v>894</v>
      </c>
      <c r="L1266" s="931" t="s">
        <v>1039</v>
      </c>
      <c r="M1266" s="932" t="s">
        <v>894</v>
      </c>
      <c r="N1266" s="931" t="s">
        <v>988</v>
      </c>
      <c r="O1266" s="931"/>
      <c r="P1266" s="931"/>
      <c r="Q1266" s="926" t="str">
        <f t="shared" si="22"/>
        <v>14検査結果(耐火クロススクリーン）-上記に記載のない事項-14行目-改善策の具体的内容等</v>
      </c>
      <c r="S1266" s="947" t="s">
        <v>2336</v>
      </c>
    </row>
    <row r="1267" spans="5:19" x14ac:dyDescent="0.4">
      <c r="E1267" s="927">
        <f>'4_入力シート【検査結果表】 耐火クロススクリーン'!$CN$70</f>
        <v>0</v>
      </c>
      <c r="G1267" s="930">
        <v>14</v>
      </c>
      <c r="H1267" s="931" t="s">
        <v>1062</v>
      </c>
      <c r="I1267" s="930" t="s">
        <v>1071</v>
      </c>
      <c r="J1267" s="943" t="s">
        <v>1028</v>
      </c>
      <c r="K1267" s="932" t="s">
        <v>894</v>
      </c>
      <c r="L1267" s="931" t="s">
        <v>1039</v>
      </c>
      <c r="M1267" s="932" t="s">
        <v>894</v>
      </c>
      <c r="N1267" s="931" t="s">
        <v>978</v>
      </c>
      <c r="O1267" s="932" t="s">
        <v>894</v>
      </c>
      <c r="P1267" s="931" t="s">
        <v>979</v>
      </c>
      <c r="Q1267" s="926" t="str">
        <f t="shared" si="22"/>
        <v>14検査結果(耐火クロススクリーン）-上記に記載のない事項-14行目-改善（予定）年月-年（令和）</v>
      </c>
      <c r="S1267" s="947" t="s">
        <v>2337</v>
      </c>
    </row>
    <row r="1268" spans="5:19" x14ac:dyDescent="0.4">
      <c r="E1268" s="927">
        <f>'4_入力シート【検査結果表】 耐火クロススクリーン'!$CQ$70</f>
        <v>0</v>
      </c>
      <c r="G1268" s="930">
        <v>14</v>
      </c>
      <c r="H1268" s="931" t="s">
        <v>1062</v>
      </c>
      <c r="I1268" s="930" t="s">
        <v>1071</v>
      </c>
      <c r="J1268" s="943" t="s">
        <v>1028</v>
      </c>
      <c r="K1268" s="932" t="s">
        <v>894</v>
      </c>
      <c r="L1268" s="931" t="s">
        <v>1039</v>
      </c>
      <c r="M1268" s="932" t="s">
        <v>894</v>
      </c>
      <c r="N1268" s="931" t="s">
        <v>978</v>
      </c>
      <c r="O1268" s="932" t="s">
        <v>894</v>
      </c>
      <c r="P1268" s="931" t="s">
        <v>899</v>
      </c>
      <c r="Q1268" s="926" t="str">
        <f t="shared" si="22"/>
        <v>14検査結果(耐火クロススクリーン）-上記に記載のない事項-14行目-改善（予定）年月-月</v>
      </c>
      <c r="S1268" s="947" t="s">
        <v>2338</v>
      </c>
    </row>
    <row r="1269" spans="5:19" x14ac:dyDescent="0.4">
      <c r="E1269" s="927">
        <f>'4_入力シート【検査結果表】 耐火クロススクリーン'!$CT$70</f>
        <v>0</v>
      </c>
      <c r="G1269" s="930">
        <v>14</v>
      </c>
      <c r="H1269" s="931" t="s">
        <v>1062</v>
      </c>
      <c r="I1269" s="930" t="s">
        <v>1071</v>
      </c>
      <c r="J1269" s="943" t="s">
        <v>1028</v>
      </c>
      <c r="K1269" s="932" t="s">
        <v>894</v>
      </c>
      <c r="L1269" s="931" t="s">
        <v>1039</v>
      </c>
      <c r="M1269" s="932" t="s">
        <v>894</v>
      </c>
      <c r="N1269" s="931" t="s">
        <v>978</v>
      </c>
      <c r="O1269" s="932" t="s">
        <v>894</v>
      </c>
      <c r="P1269" s="931" t="s">
        <v>987</v>
      </c>
      <c r="Q1269" s="926" t="str">
        <f t="shared" si="22"/>
        <v>14検査結果(耐火クロススクリーン）-上記に記載のない事項-14行目-改善（予定）年月-状況</v>
      </c>
      <c r="S1269" s="947" t="s">
        <v>2339</v>
      </c>
    </row>
    <row r="1270" spans="5:19" x14ac:dyDescent="0.4">
      <c r="E1270" s="927">
        <f>'4_入力シート【検査結果表】 耐火クロススクリーン'!$M$71</f>
        <v>0</v>
      </c>
      <c r="G1270" s="930">
        <v>14</v>
      </c>
      <c r="H1270" s="931" t="s">
        <v>1062</v>
      </c>
      <c r="I1270" s="930" t="s">
        <v>1071</v>
      </c>
      <c r="J1270" s="943" t="s">
        <v>1028</v>
      </c>
      <c r="K1270" s="932" t="s">
        <v>894</v>
      </c>
      <c r="L1270" s="931" t="s">
        <v>1040</v>
      </c>
      <c r="M1270" s="932" t="s">
        <v>894</v>
      </c>
      <c r="N1270" s="931" t="s">
        <v>1027</v>
      </c>
      <c r="O1270" s="931"/>
      <c r="P1270" s="931"/>
      <c r="Q1270" s="926" t="str">
        <f t="shared" si="22"/>
        <v>14検査結果(耐火クロススクリーン）-上記に記載のない事項-15行目-番号</v>
      </c>
      <c r="S1270" s="947" t="s">
        <v>2340</v>
      </c>
    </row>
    <row r="1271" spans="5:19" x14ac:dyDescent="0.4">
      <c r="E1271" s="927">
        <f>'4_入力シート【検査結果表】 耐火クロススクリーン'!$P$71</f>
        <v>0</v>
      </c>
      <c r="G1271" s="930">
        <v>14</v>
      </c>
      <c r="H1271" s="931" t="s">
        <v>1062</v>
      </c>
      <c r="I1271" s="930" t="s">
        <v>1071</v>
      </c>
      <c r="J1271" s="943" t="s">
        <v>1028</v>
      </c>
      <c r="K1271" s="932" t="s">
        <v>894</v>
      </c>
      <c r="L1271" s="931" t="s">
        <v>1040</v>
      </c>
      <c r="M1271" s="932" t="s">
        <v>894</v>
      </c>
      <c r="N1271" s="931" t="s">
        <v>1025</v>
      </c>
      <c r="O1271" s="931"/>
      <c r="P1271" s="931"/>
      <c r="Q1271" s="926" t="str">
        <f t="shared" si="22"/>
        <v>14検査結果(耐火クロススクリーン）-上記に記載のない事項-15行目-検査項目</v>
      </c>
      <c r="S1271" s="947" t="s">
        <v>2341</v>
      </c>
    </row>
    <row r="1272" spans="5:19" x14ac:dyDescent="0.4">
      <c r="E1272" s="927">
        <f>'4_入力シート【検査結果表】 耐火クロススクリーン'!$AG$71</f>
        <v>0</v>
      </c>
      <c r="G1272" s="930">
        <v>14</v>
      </c>
      <c r="H1272" s="931" t="s">
        <v>1062</v>
      </c>
      <c r="I1272" s="930" t="s">
        <v>1071</v>
      </c>
      <c r="J1272" s="943" t="s">
        <v>1028</v>
      </c>
      <c r="K1272" s="932" t="s">
        <v>894</v>
      </c>
      <c r="L1272" s="931" t="s">
        <v>1040</v>
      </c>
      <c r="M1272" s="932" t="s">
        <v>894</v>
      </c>
      <c r="N1272" s="931" t="s">
        <v>1026</v>
      </c>
      <c r="O1272" s="931"/>
      <c r="P1272" s="931"/>
      <c r="Q1272" s="926" t="str">
        <f t="shared" si="22"/>
        <v>14検査結果(耐火クロススクリーン）-上記に記載のない事項-15行目-検査事項</v>
      </c>
      <c r="S1272" s="947" t="s">
        <v>2342</v>
      </c>
    </row>
    <row r="1273" spans="5:19" x14ac:dyDescent="0.4">
      <c r="E1273" s="927">
        <f>'4_入力シート【検査結果表】 耐火クロススクリーン'!$BA$71</f>
        <v>0</v>
      </c>
      <c r="G1273" s="930">
        <v>14</v>
      </c>
      <c r="H1273" s="931" t="s">
        <v>1062</v>
      </c>
      <c r="I1273" s="930" t="s">
        <v>1071</v>
      </c>
      <c r="J1273" s="943" t="s">
        <v>1028</v>
      </c>
      <c r="K1273" s="932" t="s">
        <v>894</v>
      </c>
      <c r="L1273" s="931" t="s">
        <v>1040</v>
      </c>
      <c r="M1273" s="932" t="s">
        <v>894</v>
      </c>
      <c r="N1273" s="931" t="s">
        <v>983</v>
      </c>
      <c r="O1273" s="931"/>
      <c r="P1273" s="931"/>
      <c r="Q1273" s="926" t="str">
        <f t="shared" si="22"/>
        <v>14検査結果(耐火クロススクリーン）-上記に記載のない事項-15行目-検査結果</v>
      </c>
      <c r="S1273" s="947" t="s">
        <v>2343</v>
      </c>
    </row>
    <row r="1274" spans="5:19" x14ac:dyDescent="0.4">
      <c r="E1274" s="927">
        <f>'4_入力シート【検査結果表】 耐火クロススクリーン'!$BM$71</f>
        <v>0</v>
      </c>
      <c r="G1274" s="930">
        <v>14</v>
      </c>
      <c r="H1274" s="931" t="s">
        <v>1062</v>
      </c>
      <c r="I1274" s="930" t="s">
        <v>1071</v>
      </c>
      <c r="J1274" s="943" t="s">
        <v>1028</v>
      </c>
      <c r="K1274" s="932" t="s">
        <v>894</v>
      </c>
      <c r="L1274" s="931" t="s">
        <v>1040</v>
      </c>
      <c r="M1274" s="932" t="s">
        <v>894</v>
      </c>
      <c r="N1274" s="931" t="s">
        <v>985</v>
      </c>
      <c r="O1274" s="931"/>
      <c r="P1274" s="931"/>
      <c r="Q1274" s="926" t="str">
        <f t="shared" si="22"/>
        <v>14検査結果(耐火クロススクリーン）-上記に記載のない事項-15行目-検査者番号</v>
      </c>
      <c r="S1274" s="947" t="s">
        <v>2344</v>
      </c>
    </row>
    <row r="1275" spans="5:19" x14ac:dyDescent="0.4">
      <c r="E1275" s="927">
        <f>'4_入力シート【検査結果表】 耐火クロススクリーン'!$BO$71</f>
        <v>0</v>
      </c>
      <c r="G1275" s="930">
        <v>14</v>
      </c>
      <c r="H1275" s="931" t="s">
        <v>1062</v>
      </c>
      <c r="I1275" s="930" t="s">
        <v>1071</v>
      </c>
      <c r="J1275" s="943" t="s">
        <v>1028</v>
      </c>
      <c r="K1275" s="932" t="s">
        <v>894</v>
      </c>
      <c r="L1275" s="931" t="s">
        <v>1040</v>
      </c>
      <c r="M1275" s="932" t="s">
        <v>894</v>
      </c>
      <c r="N1275" s="931" t="s">
        <v>986</v>
      </c>
      <c r="O1275" s="931"/>
      <c r="P1275" s="931"/>
      <c r="Q1275" s="926" t="str">
        <f t="shared" si="22"/>
        <v>14検査結果(耐火クロススクリーン）-上記に記載のない事項-15行目-指摘の具体的内容等</v>
      </c>
      <c r="S1275" s="947" t="s">
        <v>2345</v>
      </c>
    </row>
    <row r="1276" spans="5:19" x14ac:dyDescent="0.4">
      <c r="E1276" s="927">
        <f>'4_入力シート【検査結果表】 耐火クロススクリーン'!$BY$71</f>
        <v>0</v>
      </c>
      <c r="G1276" s="930">
        <v>14</v>
      </c>
      <c r="H1276" s="931" t="s">
        <v>1062</v>
      </c>
      <c r="I1276" s="930" t="s">
        <v>1071</v>
      </c>
      <c r="J1276" s="943" t="s">
        <v>1028</v>
      </c>
      <c r="K1276" s="932" t="s">
        <v>894</v>
      </c>
      <c r="L1276" s="931" t="s">
        <v>1040</v>
      </c>
      <c r="M1276" s="932" t="s">
        <v>894</v>
      </c>
      <c r="N1276" s="931" t="s">
        <v>988</v>
      </c>
      <c r="O1276" s="931"/>
      <c r="P1276" s="931"/>
      <c r="Q1276" s="926" t="str">
        <f t="shared" si="22"/>
        <v>14検査結果(耐火クロススクリーン）-上記に記載のない事項-15行目-改善策の具体的内容等</v>
      </c>
      <c r="S1276" s="947" t="s">
        <v>2346</v>
      </c>
    </row>
    <row r="1277" spans="5:19" x14ac:dyDescent="0.4">
      <c r="E1277" s="927">
        <f>'4_入力シート【検査結果表】 耐火クロススクリーン'!$CN$71</f>
        <v>0</v>
      </c>
      <c r="G1277" s="930">
        <v>14</v>
      </c>
      <c r="H1277" s="931" t="s">
        <v>1062</v>
      </c>
      <c r="I1277" s="930" t="s">
        <v>1071</v>
      </c>
      <c r="J1277" s="943" t="s">
        <v>1028</v>
      </c>
      <c r="K1277" s="932" t="s">
        <v>894</v>
      </c>
      <c r="L1277" s="931" t="s">
        <v>1040</v>
      </c>
      <c r="M1277" s="932" t="s">
        <v>894</v>
      </c>
      <c r="N1277" s="931" t="s">
        <v>978</v>
      </c>
      <c r="O1277" s="932" t="s">
        <v>894</v>
      </c>
      <c r="P1277" s="931" t="s">
        <v>979</v>
      </c>
      <c r="Q1277" s="926" t="str">
        <f t="shared" si="22"/>
        <v>14検査結果(耐火クロススクリーン）-上記に記載のない事項-15行目-改善（予定）年月-年（令和）</v>
      </c>
      <c r="S1277" s="947" t="s">
        <v>2347</v>
      </c>
    </row>
    <row r="1278" spans="5:19" x14ac:dyDescent="0.4">
      <c r="E1278" s="927">
        <f>'4_入力シート【検査結果表】 耐火クロススクリーン'!$CQ$71</f>
        <v>0</v>
      </c>
      <c r="G1278" s="930">
        <v>14</v>
      </c>
      <c r="H1278" s="931" t="s">
        <v>1062</v>
      </c>
      <c r="I1278" s="930" t="s">
        <v>1071</v>
      </c>
      <c r="J1278" s="943" t="s">
        <v>1028</v>
      </c>
      <c r="K1278" s="932" t="s">
        <v>894</v>
      </c>
      <c r="L1278" s="931" t="s">
        <v>1040</v>
      </c>
      <c r="M1278" s="932" t="s">
        <v>894</v>
      </c>
      <c r="N1278" s="931" t="s">
        <v>978</v>
      </c>
      <c r="O1278" s="932" t="s">
        <v>894</v>
      </c>
      <c r="P1278" s="931" t="s">
        <v>899</v>
      </c>
      <c r="Q1278" s="926" t="str">
        <f t="shared" si="22"/>
        <v>14検査結果(耐火クロススクリーン）-上記に記載のない事項-15行目-改善（予定）年月-月</v>
      </c>
      <c r="S1278" s="947" t="s">
        <v>2348</v>
      </c>
    </row>
    <row r="1279" spans="5:19" x14ac:dyDescent="0.4">
      <c r="E1279" s="948">
        <f>'4_入力シート【検査結果表】 耐火クロススクリーン'!$CT$71</f>
        <v>0</v>
      </c>
      <c r="G1279" s="930">
        <v>14</v>
      </c>
      <c r="H1279" s="931" t="s">
        <v>1062</v>
      </c>
      <c r="I1279" s="930" t="s">
        <v>1071</v>
      </c>
      <c r="J1279" s="943" t="s">
        <v>1028</v>
      </c>
      <c r="K1279" s="932" t="s">
        <v>894</v>
      </c>
      <c r="L1279" s="931" t="s">
        <v>1040</v>
      </c>
      <c r="M1279" s="932" t="s">
        <v>894</v>
      </c>
      <c r="N1279" s="931" t="s">
        <v>978</v>
      </c>
      <c r="O1279" s="932" t="s">
        <v>894</v>
      </c>
      <c r="P1279" s="931" t="s">
        <v>987</v>
      </c>
      <c r="Q1279" s="926" t="str">
        <f t="shared" si="22"/>
        <v>14検査結果(耐火クロススクリーン）-上記に記載のない事項-15行目-改善（予定）年月-状況</v>
      </c>
      <c r="S1279" s="947" t="s">
        <v>2349</v>
      </c>
    </row>
    <row r="1280" spans="5:19" x14ac:dyDescent="0.4">
      <c r="E1280" s="927">
        <f>'5_入力シート【検査結果表】 ドレンチャーその他'!$BA$17</f>
        <v>0</v>
      </c>
      <c r="G1280" s="930">
        <v>15</v>
      </c>
      <c r="H1280" s="931" t="s">
        <v>1064</v>
      </c>
      <c r="I1280" s="930" t="s">
        <v>1071</v>
      </c>
      <c r="J1280" s="943" t="s">
        <v>984</v>
      </c>
      <c r="K1280" s="932" t="s">
        <v>894</v>
      </c>
      <c r="L1280" s="931" t="s">
        <v>983</v>
      </c>
      <c r="M1280" s="931"/>
      <c r="N1280" s="931"/>
      <c r="O1280" s="931"/>
      <c r="P1280" s="931"/>
      <c r="Q1280" s="926" t="str">
        <f t="shared" si="22"/>
        <v>15検査結果(ドレンチャーその他の水幕を形成する防火設備）-1（1）-検査結果</v>
      </c>
      <c r="S1280" s="947" t="s">
        <v>2350</v>
      </c>
    </row>
    <row r="1281" spans="5:19" x14ac:dyDescent="0.4">
      <c r="E1281" s="927">
        <f>'5_入力シート【検査結果表】 ドレンチャーその他'!$BM$17</f>
        <v>0</v>
      </c>
      <c r="G1281" s="930">
        <v>15</v>
      </c>
      <c r="H1281" s="931" t="s">
        <v>1064</v>
      </c>
      <c r="I1281" s="930" t="s">
        <v>1071</v>
      </c>
      <c r="J1281" s="943" t="s">
        <v>984</v>
      </c>
      <c r="K1281" s="932" t="s">
        <v>894</v>
      </c>
      <c r="L1281" s="931" t="s">
        <v>985</v>
      </c>
      <c r="M1281" s="931"/>
      <c r="N1281" s="931"/>
      <c r="O1281" s="931"/>
      <c r="P1281" s="931"/>
      <c r="Q1281" s="926" t="str">
        <f t="shared" si="22"/>
        <v>15検査結果(ドレンチャーその他の水幕を形成する防火設備）-1（1）-検査者番号</v>
      </c>
      <c r="S1281" s="947" t="s">
        <v>2351</v>
      </c>
    </row>
    <row r="1282" spans="5:19" x14ac:dyDescent="0.4">
      <c r="E1282" s="927">
        <f>'5_入力シート【検査結果表】 ドレンチャーその他'!$BO$17</f>
        <v>0</v>
      </c>
      <c r="G1282" s="930">
        <v>15</v>
      </c>
      <c r="H1282" s="931" t="s">
        <v>1064</v>
      </c>
      <c r="I1282" s="930" t="s">
        <v>1071</v>
      </c>
      <c r="J1282" s="943" t="s">
        <v>984</v>
      </c>
      <c r="K1282" s="932" t="s">
        <v>894</v>
      </c>
      <c r="L1282" s="931" t="s">
        <v>986</v>
      </c>
      <c r="M1282" s="931"/>
      <c r="N1282" s="931"/>
      <c r="O1282" s="931"/>
      <c r="P1282" s="931"/>
      <c r="Q1282" s="926" t="str">
        <f t="shared" si="22"/>
        <v>15検査結果(ドレンチャーその他の水幕を形成する防火設備）-1（1）-指摘の具体的内容等</v>
      </c>
      <c r="S1282" s="947" t="s">
        <v>2352</v>
      </c>
    </row>
    <row r="1283" spans="5:19" x14ac:dyDescent="0.4">
      <c r="E1283" s="927">
        <f>'5_入力シート【検査結果表】 ドレンチャーその他'!$BY$17</f>
        <v>0</v>
      </c>
      <c r="G1283" s="930">
        <v>15</v>
      </c>
      <c r="H1283" s="931" t="s">
        <v>1064</v>
      </c>
      <c r="I1283" s="930" t="s">
        <v>1071</v>
      </c>
      <c r="J1283" s="943" t="s">
        <v>984</v>
      </c>
      <c r="K1283" s="932" t="s">
        <v>894</v>
      </c>
      <c r="L1283" s="931" t="s">
        <v>988</v>
      </c>
      <c r="M1283" s="931"/>
      <c r="N1283" s="931"/>
      <c r="O1283" s="931"/>
      <c r="P1283" s="931"/>
      <c r="Q1283" s="926" t="str">
        <f t="shared" si="22"/>
        <v>15検査結果(ドレンチャーその他の水幕を形成する防火設備）-1（1）-改善策の具体的内容等</v>
      </c>
      <c r="S1283" s="947" t="s">
        <v>2353</v>
      </c>
    </row>
    <row r="1284" spans="5:19" x14ac:dyDescent="0.4">
      <c r="E1284" s="927">
        <f>'5_入力シート【検査結果表】 ドレンチャーその他'!$CN$17</f>
        <v>0</v>
      </c>
      <c r="G1284" s="930">
        <v>15</v>
      </c>
      <c r="H1284" s="931" t="s">
        <v>1064</v>
      </c>
      <c r="I1284" s="930" t="s">
        <v>1071</v>
      </c>
      <c r="J1284" s="943" t="s">
        <v>984</v>
      </c>
      <c r="K1284" s="932" t="s">
        <v>894</v>
      </c>
      <c r="L1284" s="931" t="s">
        <v>978</v>
      </c>
      <c r="M1284" s="932" t="s">
        <v>894</v>
      </c>
      <c r="N1284" s="931" t="s">
        <v>979</v>
      </c>
      <c r="O1284" s="931"/>
      <c r="P1284" s="931"/>
      <c r="Q1284" s="926" t="str">
        <f t="shared" si="22"/>
        <v>15検査結果(ドレンチャーその他の水幕を形成する防火設備）-1（1）-改善（予定）年月-年（令和）</v>
      </c>
      <c r="S1284" s="947" t="s">
        <v>2354</v>
      </c>
    </row>
    <row r="1285" spans="5:19" x14ac:dyDescent="0.4">
      <c r="E1285" s="927">
        <f>'5_入力シート【検査結果表】 ドレンチャーその他'!$CQ$17</f>
        <v>0</v>
      </c>
      <c r="G1285" s="930">
        <v>15</v>
      </c>
      <c r="H1285" s="931" t="s">
        <v>1064</v>
      </c>
      <c r="I1285" s="930" t="s">
        <v>1071</v>
      </c>
      <c r="J1285" s="943" t="s">
        <v>984</v>
      </c>
      <c r="K1285" s="932" t="s">
        <v>894</v>
      </c>
      <c r="L1285" s="931" t="s">
        <v>978</v>
      </c>
      <c r="M1285" s="932" t="s">
        <v>894</v>
      </c>
      <c r="N1285" s="931" t="s">
        <v>899</v>
      </c>
      <c r="O1285" s="931"/>
      <c r="P1285" s="931"/>
      <c r="Q1285" s="926" t="str">
        <f t="shared" si="22"/>
        <v>15検査結果(ドレンチャーその他の水幕を形成する防火設備）-1（1）-改善（予定）年月-月</v>
      </c>
      <c r="S1285" s="947" t="s">
        <v>2355</v>
      </c>
    </row>
    <row r="1286" spans="5:19" x14ac:dyDescent="0.4">
      <c r="E1286" s="927">
        <f>'5_入力シート【検査結果表】 ドレンチャーその他'!$CT$17</f>
        <v>0</v>
      </c>
      <c r="G1286" s="930">
        <v>15</v>
      </c>
      <c r="H1286" s="931" t="s">
        <v>1064</v>
      </c>
      <c r="I1286" s="930" t="s">
        <v>1071</v>
      </c>
      <c r="J1286" s="943" t="s">
        <v>984</v>
      </c>
      <c r="K1286" s="932" t="s">
        <v>894</v>
      </c>
      <c r="L1286" s="931" t="s">
        <v>978</v>
      </c>
      <c r="M1286" s="932" t="s">
        <v>894</v>
      </c>
      <c r="N1286" s="931" t="s">
        <v>987</v>
      </c>
      <c r="O1286" s="931"/>
      <c r="P1286" s="931"/>
      <c r="Q1286" s="926" t="str">
        <f t="shared" si="22"/>
        <v>15検査結果(ドレンチャーその他の水幕を形成する防火設備）-1（1）-改善（予定）年月-状況</v>
      </c>
      <c r="S1286" s="947" t="s">
        <v>2356</v>
      </c>
    </row>
    <row r="1287" spans="5:19" x14ac:dyDescent="0.4">
      <c r="E1287" s="927">
        <f>'5_入力シート【検査結果表】 ドレンチャーその他'!$BA$18</f>
        <v>0</v>
      </c>
      <c r="G1287" s="930">
        <v>15</v>
      </c>
      <c r="H1287" s="931" t="s">
        <v>1064</v>
      </c>
      <c r="I1287" s="930" t="s">
        <v>1071</v>
      </c>
      <c r="J1287" s="943" t="s">
        <v>693</v>
      </c>
      <c r="K1287" s="932" t="s">
        <v>894</v>
      </c>
      <c r="L1287" s="931" t="s">
        <v>983</v>
      </c>
      <c r="M1287" s="931"/>
      <c r="N1287" s="931"/>
      <c r="O1287" s="931"/>
      <c r="P1287" s="931"/>
      <c r="Q1287" s="926" t="str">
        <f t="shared" si="22"/>
        <v>15検査結果(ドレンチャーその他の水幕を形成する防火設備）-1（2）-検査結果</v>
      </c>
      <c r="S1287" s="947" t="s">
        <v>2357</v>
      </c>
    </row>
    <row r="1288" spans="5:19" x14ac:dyDescent="0.4">
      <c r="E1288" s="927">
        <f>'5_入力シート【検査結果表】 ドレンチャーその他'!$BM$18</f>
        <v>0</v>
      </c>
      <c r="G1288" s="930">
        <v>15</v>
      </c>
      <c r="H1288" s="931" t="s">
        <v>1064</v>
      </c>
      <c r="I1288" s="930" t="s">
        <v>1071</v>
      </c>
      <c r="J1288" s="943" t="s">
        <v>693</v>
      </c>
      <c r="K1288" s="932" t="s">
        <v>894</v>
      </c>
      <c r="L1288" s="931" t="s">
        <v>985</v>
      </c>
      <c r="M1288" s="931"/>
      <c r="N1288" s="931"/>
      <c r="O1288" s="931"/>
      <c r="P1288" s="931"/>
      <c r="Q1288" s="926" t="str">
        <f t="shared" si="22"/>
        <v>15検査結果(ドレンチャーその他の水幕を形成する防火設備）-1（2）-検査者番号</v>
      </c>
      <c r="S1288" s="947" t="s">
        <v>2358</v>
      </c>
    </row>
    <row r="1289" spans="5:19" x14ac:dyDescent="0.4">
      <c r="E1289" s="927">
        <f>'5_入力シート【検査結果表】 ドレンチャーその他'!$BO$18</f>
        <v>0</v>
      </c>
      <c r="G1289" s="930">
        <v>15</v>
      </c>
      <c r="H1289" s="931" t="s">
        <v>1064</v>
      </c>
      <c r="I1289" s="930" t="s">
        <v>1071</v>
      </c>
      <c r="J1289" s="943" t="s">
        <v>693</v>
      </c>
      <c r="K1289" s="932" t="s">
        <v>894</v>
      </c>
      <c r="L1289" s="931" t="s">
        <v>986</v>
      </c>
      <c r="M1289" s="931"/>
      <c r="N1289" s="931"/>
      <c r="O1289" s="931"/>
      <c r="P1289" s="931"/>
      <c r="Q1289" s="926" t="str">
        <f t="shared" si="22"/>
        <v>15検査結果(ドレンチャーその他の水幕を形成する防火設備）-1（2）-指摘の具体的内容等</v>
      </c>
      <c r="S1289" s="947" t="s">
        <v>2359</v>
      </c>
    </row>
    <row r="1290" spans="5:19" x14ac:dyDescent="0.4">
      <c r="E1290" s="927">
        <f>'5_入力シート【検査結果表】 ドレンチャーその他'!$BY$18</f>
        <v>0</v>
      </c>
      <c r="G1290" s="930">
        <v>15</v>
      </c>
      <c r="H1290" s="931" t="s">
        <v>1064</v>
      </c>
      <c r="I1290" s="930" t="s">
        <v>1071</v>
      </c>
      <c r="J1290" s="943" t="s">
        <v>693</v>
      </c>
      <c r="K1290" s="932" t="s">
        <v>894</v>
      </c>
      <c r="L1290" s="931" t="s">
        <v>988</v>
      </c>
      <c r="M1290" s="931"/>
      <c r="N1290" s="931"/>
      <c r="O1290" s="931"/>
      <c r="P1290" s="931"/>
      <c r="Q1290" s="926" t="str">
        <f t="shared" si="22"/>
        <v>15検査結果(ドレンチャーその他の水幕を形成する防火設備）-1（2）-改善策の具体的内容等</v>
      </c>
      <c r="S1290" s="947" t="s">
        <v>2360</v>
      </c>
    </row>
    <row r="1291" spans="5:19" x14ac:dyDescent="0.4">
      <c r="E1291" s="927">
        <f>'5_入力シート【検査結果表】 ドレンチャーその他'!$CN$18</f>
        <v>0</v>
      </c>
      <c r="G1291" s="930">
        <v>15</v>
      </c>
      <c r="H1291" s="931" t="s">
        <v>1064</v>
      </c>
      <c r="I1291" s="930" t="s">
        <v>1071</v>
      </c>
      <c r="J1291" s="943" t="s">
        <v>693</v>
      </c>
      <c r="K1291" s="932" t="s">
        <v>894</v>
      </c>
      <c r="L1291" s="931" t="s">
        <v>978</v>
      </c>
      <c r="M1291" s="932" t="s">
        <v>894</v>
      </c>
      <c r="N1291" s="931" t="s">
        <v>979</v>
      </c>
      <c r="O1291" s="931"/>
      <c r="P1291" s="931"/>
      <c r="Q1291" s="926" t="str">
        <f t="shared" si="22"/>
        <v>15検査結果(ドレンチャーその他の水幕を形成する防火設備）-1（2）-改善（予定）年月-年（令和）</v>
      </c>
      <c r="S1291" s="947" t="s">
        <v>2361</v>
      </c>
    </row>
    <row r="1292" spans="5:19" x14ac:dyDescent="0.4">
      <c r="E1292" s="927">
        <f>'5_入力シート【検査結果表】 ドレンチャーその他'!$CQ$18</f>
        <v>0</v>
      </c>
      <c r="G1292" s="930">
        <v>15</v>
      </c>
      <c r="H1292" s="931" t="s">
        <v>1064</v>
      </c>
      <c r="I1292" s="930" t="s">
        <v>1071</v>
      </c>
      <c r="J1292" s="943" t="s">
        <v>693</v>
      </c>
      <c r="K1292" s="932" t="s">
        <v>894</v>
      </c>
      <c r="L1292" s="931" t="s">
        <v>978</v>
      </c>
      <c r="M1292" s="932" t="s">
        <v>894</v>
      </c>
      <c r="N1292" s="931" t="s">
        <v>899</v>
      </c>
      <c r="O1292" s="931"/>
      <c r="P1292" s="931"/>
      <c r="Q1292" s="926" t="str">
        <f t="shared" si="22"/>
        <v>15検査結果(ドレンチャーその他の水幕を形成する防火設備）-1（2）-改善（予定）年月-月</v>
      </c>
      <c r="S1292" s="947" t="s">
        <v>2362</v>
      </c>
    </row>
    <row r="1293" spans="5:19" x14ac:dyDescent="0.4">
      <c r="E1293" s="927">
        <f>'5_入力シート【検査結果表】 ドレンチャーその他'!$CT$18</f>
        <v>0</v>
      </c>
      <c r="G1293" s="930">
        <v>15</v>
      </c>
      <c r="H1293" s="931" t="s">
        <v>1064</v>
      </c>
      <c r="I1293" s="930" t="s">
        <v>1071</v>
      </c>
      <c r="J1293" s="943" t="s">
        <v>693</v>
      </c>
      <c r="K1293" s="932" t="s">
        <v>894</v>
      </c>
      <c r="L1293" s="931" t="s">
        <v>978</v>
      </c>
      <c r="M1293" s="932" t="s">
        <v>894</v>
      </c>
      <c r="N1293" s="931" t="s">
        <v>987</v>
      </c>
      <c r="O1293" s="931"/>
      <c r="P1293" s="931"/>
      <c r="Q1293" s="926" t="str">
        <f t="shared" si="22"/>
        <v>15検査結果(ドレンチャーその他の水幕を形成する防火設備）-1（2）-改善（予定）年月-状況</v>
      </c>
      <c r="S1293" s="947" t="s">
        <v>2363</v>
      </c>
    </row>
    <row r="1294" spans="5:19" x14ac:dyDescent="0.4">
      <c r="E1294" s="927">
        <f>'5_入力シート【検査結果表】 ドレンチャーその他'!$BA$19</f>
        <v>0</v>
      </c>
      <c r="G1294" s="930">
        <v>15</v>
      </c>
      <c r="H1294" s="931" t="s">
        <v>1064</v>
      </c>
      <c r="I1294" s="930" t="s">
        <v>1071</v>
      </c>
      <c r="J1294" s="943" t="s">
        <v>694</v>
      </c>
      <c r="K1294" s="932" t="s">
        <v>894</v>
      </c>
      <c r="L1294" s="931" t="s">
        <v>983</v>
      </c>
      <c r="M1294" s="931"/>
      <c r="N1294" s="931"/>
      <c r="O1294" s="931"/>
      <c r="P1294" s="931"/>
      <c r="Q1294" s="926" t="str">
        <f t="shared" si="22"/>
        <v>15検査結果(ドレンチャーその他の水幕を形成する防火設備）-1（3）-検査結果</v>
      </c>
      <c r="S1294" s="947" t="s">
        <v>2364</v>
      </c>
    </row>
    <row r="1295" spans="5:19" x14ac:dyDescent="0.4">
      <c r="E1295" s="927">
        <f>'5_入力シート【検査結果表】 ドレンチャーその他'!$BM$19</f>
        <v>0</v>
      </c>
      <c r="G1295" s="930">
        <v>15</v>
      </c>
      <c r="H1295" s="931" t="s">
        <v>1064</v>
      </c>
      <c r="I1295" s="930" t="s">
        <v>1071</v>
      </c>
      <c r="J1295" s="943" t="s">
        <v>694</v>
      </c>
      <c r="K1295" s="932" t="s">
        <v>894</v>
      </c>
      <c r="L1295" s="931" t="s">
        <v>985</v>
      </c>
      <c r="M1295" s="931"/>
      <c r="N1295" s="931"/>
      <c r="O1295" s="931"/>
      <c r="P1295" s="931"/>
      <c r="Q1295" s="926" t="str">
        <f t="shared" si="22"/>
        <v>15検査結果(ドレンチャーその他の水幕を形成する防火設備）-1（3）-検査者番号</v>
      </c>
      <c r="S1295" s="947" t="s">
        <v>2365</v>
      </c>
    </row>
    <row r="1296" spans="5:19" x14ac:dyDescent="0.4">
      <c r="E1296" s="927">
        <f>'5_入力シート【検査結果表】 ドレンチャーその他'!$BO$19</f>
        <v>0</v>
      </c>
      <c r="G1296" s="930">
        <v>15</v>
      </c>
      <c r="H1296" s="931" t="s">
        <v>1064</v>
      </c>
      <c r="I1296" s="930" t="s">
        <v>1071</v>
      </c>
      <c r="J1296" s="943" t="s">
        <v>694</v>
      </c>
      <c r="K1296" s="932" t="s">
        <v>894</v>
      </c>
      <c r="L1296" s="931" t="s">
        <v>986</v>
      </c>
      <c r="M1296" s="931"/>
      <c r="N1296" s="931"/>
      <c r="O1296" s="931"/>
      <c r="P1296" s="931"/>
      <c r="Q1296" s="926" t="str">
        <f t="shared" si="22"/>
        <v>15検査結果(ドレンチャーその他の水幕を形成する防火設備）-1（3）-指摘の具体的内容等</v>
      </c>
      <c r="S1296" s="947" t="s">
        <v>2366</v>
      </c>
    </row>
    <row r="1297" spans="5:19" x14ac:dyDescent="0.4">
      <c r="E1297" s="927">
        <f>'5_入力シート【検査結果表】 ドレンチャーその他'!$BY$19</f>
        <v>0</v>
      </c>
      <c r="G1297" s="930">
        <v>15</v>
      </c>
      <c r="H1297" s="931" t="s">
        <v>1064</v>
      </c>
      <c r="I1297" s="930" t="s">
        <v>1071</v>
      </c>
      <c r="J1297" s="943" t="s">
        <v>694</v>
      </c>
      <c r="K1297" s="932" t="s">
        <v>894</v>
      </c>
      <c r="L1297" s="931" t="s">
        <v>988</v>
      </c>
      <c r="M1297" s="931"/>
      <c r="N1297" s="931"/>
      <c r="O1297" s="931"/>
      <c r="P1297" s="931"/>
      <c r="Q1297" s="926" t="str">
        <f t="shared" si="22"/>
        <v>15検査結果(ドレンチャーその他の水幕を形成する防火設備）-1（3）-改善策の具体的内容等</v>
      </c>
      <c r="S1297" s="947" t="s">
        <v>2367</v>
      </c>
    </row>
    <row r="1298" spans="5:19" x14ac:dyDescent="0.4">
      <c r="E1298" s="927">
        <f>'5_入力シート【検査結果表】 ドレンチャーその他'!$CN$19</f>
        <v>0</v>
      </c>
      <c r="G1298" s="930">
        <v>15</v>
      </c>
      <c r="H1298" s="931" t="s">
        <v>1064</v>
      </c>
      <c r="I1298" s="930" t="s">
        <v>1071</v>
      </c>
      <c r="J1298" s="943" t="s">
        <v>694</v>
      </c>
      <c r="K1298" s="932" t="s">
        <v>894</v>
      </c>
      <c r="L1298" s="931" t="s">
        <v>978</v>
      </c>
      <c r="M1298" s="932" t="s">
        <v>894</v>
      </c>
      <c r="N1298" s="931" t="s">
        <v>979</v>
      </c>
      <c r="O1298" s="931"/>
      <c r="P1298" s="931"/>
      <c r="Q1298" s="926" t="str">
        <f t="shared" si="22"/>
        <v>15検査結果(ドレンチャーその他の水幕を形成する防火設備）-1（3）-改善（予定）年月-年（令和）</v>
      </c>
      <c r="S1298" s="947" t="s">
        <v>2368</v>
      </c>
    </row>
    <row r="1299" spans="5:19" x14ac:dyDescent="0.4">
      <c r="E1299" s="927">
        <f>'5_入力シート【検査結果表】 ドレンチャーその他'!$CQ$19</f>
        <v>0</v>
      </c>
      <c r="G1299" s="930">
        <v>15</v>
      </c>
      <c r="H1299" s="931" t="s">
        <v>1064</v>
      </c>
      <c r="I1299" s="930" t="s">
        <v>1071</v>
      </c>
      <c r="J1299" s="943" t="s">
        <v>694</v>
      </c>
      <c r="K1299" s="932" t="s">
        <v>894</v>
      </c>
      <c r="L1299" s="931" t="s">
        <v>978</v>
      </c>
      <c r="M1299" s="932" t="s">
        <v>894</v>
      </c>
      <c r="N1299" s="931" t="s">
        <v>899</v>
      </c>
      <c r="O1299" s="931"/>
      <c r="P1299" s="931"/>
      <c r="Q1299" s="926" t="str">
        <f t="shared" si="22"/>
        <v>15検査結果(ドレンチャーその他の水幕を形成する防火設備）-1（3）-改善（予定）年月-月</v>
      </c>
      <c r="S1299" s="947" t="s">
        <v>2369</v>
      </c>
    </row>
    <row r="1300" spans="5:19" x14ac:dyDescent="0.4">
      <c r="E1300" s="927">
        <f>'5_入力シート【検査結果表】 ドレンチャーその他'!$CT$19</f>
        <v>0</v>
      </c>
      <c r="G1300" s="930">
        <v>15</v>
      </c>
      <c r="H1300" s="931" t="s">
        <v>1064</v>
      </c>
      <c r="I1300" s="930" t="s">
        <v>1071</v>
      </c>
      <c r="J1300" s="943" t="s">
        <v>694</v>
      </c>
      <c r="K1300" s="932" t="s">
        <v>894</v>
      </c>
      <c r="L1300" s="931" t="s">
        <v>978</v>
      </c>
      <c r="M1300" s="932" t="s">
        <v>894</v>
      </c>
      <c r="N1300" s="931" t="s">
        <v>987</v>
      </c>
      <c r="O1300" s="931"/>
      <c r="P1300" s="931"/>
      <c r="Q1300" s="926" t="str">
        <f t="shared" si="22"/>
        <v>15検査結果(ドレンチャーその他の水幕を形成する防火設備）-1（3）-改善（予定）年月-状況</v>
      </c>
      <c r="S1300" s="947" t="s">
        <v>2370</v>
      </c>
    </row>
    <row r="1301" spans="5:19" x14ac:dyDescent="0.4">
      <c r="E1301" s="927">
        <f>'5_入力シート【検査結果表】 ドレンチャーその他'!$BA$20</f>
        <v>0</v>
      </c>
      <c r="G1301" s="930">
        <v>15</v>
      </c>
      <c r="H1301" s="931" t="s">
        <v>1064</v>
      </c>
      <c r="I1301" s="930" t="s">
        <v>1071</v>
      </c>
      <c r="J1301" s="943" t="s">
        <v>695</v>
      </c>
      <c r="K1301" s="932" t="s">
        <v>894</v>
      </c>
      <c r="L1301" s="931" t="s">
        <v>983</v>
      </c>
      <c r="M1301" s="931"/>
      <c r="N1301" s="931"/>
      <c r="O1301" s="931"/>
      <c r="P1301" s="931"/>
      <c r="Q1301" s="926" t="str">
        <f t="shared" si="22"/>
        <v>15検査結果(ドレンチャーその他の水幕を形成する防火設備）-1（4）-検査結果</v>
      </c>
      <c r="S1301" s="947" t="s">
        <v>2371</v>
      </c>
    </row>
    <row r="1302" spans="5:19" x14ac:dyDescent="0.4">
      <c r="E1302" s="927">
        <f>'5_入力シート【検査結果表】 ドレンチャーその他'!$BM$20</f>
        <v>0</v>
      </c>
      <c r="G1302" s="930">
        <v>15</v>
      </c>
      <c r="H1302" s="931" t="s">
        <v>1064</v>
      </c>
      <c r="I1302" s="930" t="s">
        <v>1071</v>
      </c>
      <c r="J1302" s="943" t="s">
        <v>695</v>
      </c>
      <c r="K1302" s="932" t="s">
        <v>894</v>
      </c>
      <c r="L1302" s="931" t="s">
        <v>985</v>
      </c>
      <c r="M1302" s="931"/>
      <c r="N1302" s="931"/>
      <c r="O1302" s="931"/>
      <c r="P1302" s="931"/>
      <c r="Q1302" s="926" t="str">
        <f t="shared" si="22"/>
        <v>15検査結果(ドレンチャーその他の水幕を形成する防火設備）-1（4）-検査者番号</v>
      </c>
      <c r="S1302" s="947" t="s">
        <v>2372</v>
      </c>
    </row>
    <row r="1303" spans="5:19" x14ac:dyDescent="0.4">
      <c r="E1303" s="927">
        <f>'5_入力シート【検査結果表】 ドレンチャーその他'!$BO$20</f>
        <v>0</v>
      </c>
      <c r="G1303" s="930">
        <v>15</v>
      </c>
      <c r="H1303" s="931" t="s">
        <v>1064</v>
      </c>
      <c r="I1303" s="930" t="s">
        <v>1071</v>
      </c>
      <c r="J1303" s="943" t="s">
        <v>695</v>
      </c>
      <c r="K1303" s="932" t="s">
        <v>894</v>
      </c>
      <c r="L1303" s="931" t="s">
        <v>986</v>
      </c>
      <c r="M1303" s="931"/>
      <c r="N1303" s="931"/>
      <c r="O1303" s="931"/>
      <c r="P1303" s="931"/>
      <c r="Q1303" s="926" t="str">
        <f t="shared" si="22"/>
        <v>15検査結果(ドレンチャーその他の水幕を形成する防火設備）-1（4）-指摘の具体的内容等</v>
      </c>
      <c r="S1303" s="947" t="s">
        <v>2373</v>
      </c>
    </row>
    <row r="1304" spans="5:19" x14ac:dyDescent="0.4">
      <c r="E1304" s="927">
        <f>'5_入力シート【検査結果表】 ドレンチャーその他'!$BY$20</f>
        <v>0</v>
      </c>
      <c r="G1304" s="930">
        <v>15</v>
      </c>
      <c r="H1304" s="931" t="s">
        <v>1064</v>
      </c>
      <c r="I1304" s="930" t="s">
        <v>1071</v>
      </c>
      <c r="J1304" s="943" t="s">
        <v>695</v>
      </c>
      <c r="K1304" s="932" t="s">
        <v>894</v>
      </c>
      <c r="L1304" s="931" t="s">
        <v>988</v>
      </c>
      <c r="M1304" s="931"/>
      <c r="N1304" s="931"/>
      <c r="O1304" s="931"/>
      <c r="P1304" s="931"/>
      <c r="Q1304" s="926" t="str">
        <f t="shared" si="22"/>
        <v>15検査結果(ドレンチャーその他の水幕を形成する防火設備）-1（4）-改善策の具体的内容等</v>
      </c>
      <c r="S1304" s="947" t="s">
        <v>2374</v>
      </c>
    </row>
    <row r="1305" spans="5:19" x14ac:dyDescent="0.4">
      <c r="E1305" s="927">
        <f>'5_入力シート【検査結果表】 ドレンチャーその他'!$CN$20</f>
        <v>0</v>
      </c>
      <c r="G1305" s="930">
        <v>15</v>
      </c>
      <c r="H1305" s="931" t="s">
        <v>1064</v>
      </c>
      <c r="I1305" s="930" t="s">
        <v>1071</v>
      </c>
      <c r="J1305" s="943" t="s">
        <v>695</v>
      </c>
      <c r="K1305" s="932" t="s">
        <v>894</v>
      </c>
      <c r="L1305" s="931" t="s">
        <v>978</v>
      </c>
      <c r="M1305" s="932" t="s">
        <v>894</v>
      </c>
      <c r="N1305" s="931" t="s">
        <v>979</v>
      </c>
      <c r="O1305" s="931"/>
      <c r="P1305" s="931"/>
      <c r="Q1305" s="926" t="str">
        <f t="shared" si="22"/>
        <v>15検査結果(ドレンチャーその他の水幕を形成する防火設備）-1（4）-改善（予定）年月-年（令和）</v>
      </c>
      <c r="S1305" s="947" t="s">
        <v>2375</v>
      </c>
    </row>
    <row r="1306" spans="5:19" x14ac:dyDescent="0.4">
      <c r="E1306" s="927">
        <f>'5_入力シート【検査結果表】 ドレンチャーその他'!$CQ$20</f>
        <v>0</v>
      </c>
      <c r="G1306" s="930">
        <v>15</v>
      </c>
      <c r="H1306" s="931" t="s">
        <v>1064</v>
      </c>
      <c r="I1306" s="930" t="s">
        <v>1071</v>
      </c>
      <c r="J1306" s="943" t="s">
        <v>695</v>
      </c>
      <c r="K1306" s="932" t="s">
        <v>894</v>
      </c>
      <c r="L1306" s="931" t="s">
        <v>978</v>
      </c>
      <c r="M1306" s="932" t="s">
        <v>894</v>
      </c>
      <c r="N1306" s="931" t="s">
        <v>899</v>
      </c>
      <c r="O1306" s="931"/>
      <c r="P1306" s="931"/>
      <c r="Q1306" s="926" t="str">
        <f t="shared" si="22"/>
        <v>15検査結果(ドレンチャーその他の水幕を形成する防火設備）-1（4）-改善（予定）年月-月</v>
      </c>
      <c r="S1306" s="947" t="s">
        <v>2376</v>
      </c>
    </row>
    <row r="1307" spans="5:19" x14ac:dyDescent="0.4">
      <c r="E1307" s="927">
        <f>'5_入力シート【検査結果表】 ドレンチャーその他'!$CT$20</f>
        <v>0</v>
      </c>
      <c r="G1307" s="930">
        <v>15</v>
      </c>
      <c r="H1307" s="931" t="s">
        <v>1064</v>
      </c>
      <c r="I1307" s="930" t="s">
        <v>1071</v>
      </c>
      <c r="J1307" s="943" t="s">
        <v>695</v>
      </c>
      <c r="K1307" s="932" t="s">
        <v>894</v>
      </c>
      <c r="L1307" s="931" t="s">
        <v>978</v>
      </c>
      <c r="M1307" s="932" t="s">
        <v>894</v>
      </c>
      <c r="N1307" s="931" t="s">
        <v>987</v>
      </c>
      <c r="O1307" s="931"/>
      <c r="P1307" s="931"/>
      <c r="Q1307" s="926" t="str">
        <f t="shared" ref="Q1307:Q1370" si="23">CONCATENATE(G1307,H1307,I1307,J1307,K1307,L1307,M1307,N1307,O1307,P1307)</f>
        <v>15検査結果(ドレンチャーその他の水幕を形成する防火設備）-1（4）-改善（予定）年月-状況</v>
      </c>
      <c r="S1307" s="947" t="s">
        <v>2377</v>
      </c>
    </row>
    <row r="1308" spans="5:19" x14ac:dyDescent="0.4">
      <c r="E1308" s="927">
        <f>'5_入力シート【検査結果表】 ドレンチャーその他'!$BA$21</f>
        <v>0</v>
      </c>
      <c r="G1308" s="930">
        <v>15</v>
      </c>
      <c r="H1308" s="931" t="s">
        <v>1064</v>
      </c>
      <c r="I1308" s="930" t="s">
        <v>1071</v>
      </c>
      <c r="J1308" s="943" t="s">
        <v>696</v>
      </c>
      <c r="K1308" s="932" t="s">
        <v>894</v>
      </c>
      <c r="L1308" s="931" t="s">
        <v>983</v>
      </c>
      <c r="M1308" s="931"/>
      <c r="N1308" s="931"/>
      <c r="O1308" s="931"/>
      <c r="P1308" s="931"/>
      <c r="Q1308" s="926" t="str">
        <f t="shared" si="23"/>
        <v>15検査結果(ドレンチャーその他の水幕を形成する防火設備）-1（5）-検査結果</v>
      </c>
      <c r="S1308" s="947" t="s">
        <v>2378</v>
      </c>
    </row>
    <row r="1309" spans="5:19" x14ac:dyDescent="0.4">
      <c r="E1309" s="927">
        <f>'5_入力シート【検査結果表】 ドレンチャーその他'!$BM$21</f>
        <v>0</v>
      </c>
      <c r="G1309" s="930">
        <v>15</v>
      </c>
      <c r="H1309" s="931" t="s">
        <v>1064</v>
      </c>
      <c r="I1309" s="930" t="s">
        <v>1071</v>
      </c>
      <c r="J1309" s="943" t="s">
        <v>696</v>
      </c>
      <c r="K1309" s="932" t="s">
        <v>894</v>
      </c>
      <c r="L1309" s="931" t="s">
        <v>985</v>
      </c>
      <c r="M1309" s="931"/>
      <c r="N1309" s="931"/>
      <c r="O1309" s="931"/>
      <c r="P1309" s="931"/>
      <c r="Q1309" s="926" t="str">
        <f t="shared" si="23"/>
        <v>15検査結果(ドレンチャーその他の水幕を形成する防火設備）-1（5）-検査者番号</v>
      </c>
      <c r="S1309" s="947" t="s">
        <v>2379</v>
      </c>
    </row>
    <row r="1310" spans="5:19" x14ac:dyDescent="0.4">
      <c r="E1310" s="927">
        <f>'5_入力シート【検査結果表】 ドレンチャーその他'!$BO$21</f>
        <v>0</v>
      </c>
      <c r="G1310" s="930">
        <v>15</v>
      </c>
      <c r="H1310" s="931" t="s">
        <v>1064</v>
      </c>
      <c r="I1310" s="930" t="s">
        <v>1071</v>
      </c>
      <c r="J1310" s="943" t="s">
        <v>696</v>
      </c>
      <c r="K1310" s="932" t="s">
        <v>894</v>
      </c>
      <c r="L1310" s="931" t="s">
        <v>986</v>
      </c>
      <c r="M1310" s="931"/>
      <c r="N1310" s="931"/>
      <c r="O1310" s="931"/>
      <c r="P1310" s="931"/>
      <c r="Q1310" s="926" t="str">
        <f t="shared" si="23"/>
        <v>15検査結果(ドレンチャーその他の水幕を形成する防火設備）-1（5）-指摘の具体的内容等</v>
      </c>
      <c r="S1310" s="947" t="s">
        <v>2380</v>
      </c>
    </row>
    <row r="1311" spans="5:19" x14ac:dyDescent="0.4">
      <c r="E1311" s="927">
        <f>'5_入力シート【検査結果表】 ドレンチャーその他'!$BY$21</f>
        <v>0</v>
      </c>
      <c r="G1311" s="930">
        <v>15</v>
      </c>
      <c r="H1311" s="931" t="s">
        <v>1064</v>
      </c>
      <c r="I1311" s="930" t="s">
        <v>1071</v>
      </c>
      <c r="J1311" s="943" t="s">
        <v>696</v>
      </c>
      <c r="K1311" s="932" t="s">
        <v>894</v>
      </c>
      <c r="L1311" s="931" t="s">
        <v>988</v>
      </c>
      <c r="M1311" s="931"/>
      <c r="N1311" s="931"/>
      <c r="O1311" s="931"/>
      <c r="P1311" s="931"/>
      <c r="Q1311" s="926" t="str">
        <f t="shared" si="23"/>
        <v>15検査結果(ドレンチャーその他の水幕を形成する防火設備）-1（5）-改善策の具体的内容等</v>
      </c>
      <c r="S1311" s="947" t="s">
        <v>2381</v>
      </c>
    </row>
    <row r="1312" spans="5:19" x14ac:dyDescent="0.4">
      <c r="E1312" s="927">
        <f>'5_入力シート【検査結果表】 ドレンチャーその他'!$CN$21</f>
        <v>0</v>
      </c>
      <c r="G1312" s="930">
        <v>15</v>
      </c>
      <c r="H1312" s="931" t="s">
        <v>1064</v>
      </c>
      <c r="I1312" s="930" t="s">
        <v>1071</v>
      </c>
      <c r="J1312" s="943" t="s">
        <v>696</v>
      </c>
      <c r="K1312" s="932" t="s">
        <v>894</v>
      </c>
      <c r="L1312" s="931" t="s">
        <v>978</v>
      </c>
      <c r="M1312" s="932" t="s">
        <v>894</v>
      </c>
      <c r="N1312" s="931" t="s">
        <v>979</v>
      </c>
      <c r="O1312" s="931"/>
      <c r="P1312" s="931"/>
      <c r="Q1312" s="926" t="str">
        <f t="shared" si="23"/>
        <v>15検査結果(ドレンチャーその他の水幕を形成する防火設備）-1（5）-改善（予定）年月-年（令和）</v>
      </c>
      <c r="S1312" s="947" t="s">
        <v>2382</v>
      </c>
    </row>
    <row r="1313" spans="5:19" x14ac:dyDescent="0.4">
      <c r="E1313" s="927">
        <f>'5_入力シート【検査結果表】 ドレンチャーその他'!$CQ$21</f>
        <v>0</v>
      </c>
      <c r="G1313" s="930">
        <v>15</v>
      </c>
      <c r="H1313" s="931" t="s">
        <v>1064</v>
      </c>
      <c r="I1313" s="930" t="s">
        <v>1071</v>
      </c>
      <c r="J1313" s="943" t="s">
        <v>696</v>
      </c>
      <c r="K1313" s="932" t="s">
        <v>894</v>
      </c>
      <c r="L1313" s="931" t="s">
        <v>978</v>
      </c>
      <c r="M1313" s="932" t="s">
        <v>894</v>
      </c>
      <c r="N1313" s="931" t="s">
        <v>899</v>
      </c>
      <c r="O1313" s="931"/>
      <c r="P1313" s="931"/>
      <c r="Q1313" s="926" t="str">
        <f t="shared" si="23"/>
        <v>15検査結果(ドレンチャーその他の水幕を形成する防火設備）-1（5）-改善（予定）年月-月</v>
      </c>
      <c r="S1313" s="947" t="s">
        <v>2383</v>
      </c>
    </row>
    <row r="1314" spans="5:19" x14ac:dyDescent="0.4">
      <c r="E1314" s="927">
        <f>'5_入力シート【検査結果表】 ドレンチャーその他'!$CT$21</f>
        <v>0</v>
      </c>
      <c r="G1314" s="930">
        <v>15</v>
      </c>
      <c r="H1314" s="931" t="s">
        <v>1064</v>
      </c>
      <c r="I1314" s="930" t="s">
        <v>1071</v>
      </c>
      <c r="J1314" s="943" t="s">
        <v>696</v>
      </c>
      <c r="K1314" s="932" t="s">
        <v>894</v>
      </c>
      <c r="L1314" s="931" t="s">
        <v>978</v>
      </c>
      <c r="M1314" s="932" t="s">
        <v>894</v>
      </c>
      <c r="N1314" s="931" t="s">
        <v>987</v>
      </c>
      <c r="O1314" s="931"/>
      <c r="P1314" s="931"/>
      <c r="Q1314" s="926" t="str">
        <f t="shared" si="23"/>
        <v>15検査結果(ドレンチャーその他の水幕を形成する防火設備）-1（5）-改善（予定）年月-状況</v>
      </c>
      <c r="S1314" s="947" t="s">
        <v>2384</v>
      </c>
    </row>
    <row r="1315" spans="5:19" x14ac:dyDescent="0.4">
      <c r="E1315" s="927">
        <f>'5_入力シート【検査結果表】 ドレンチャーその他'!$BA$22</f>
        <v>0</v>
      </c>
      <c r="G1315" s="930">
        <v>15</v>
      </c>
      <c r="H1315" s="931" t="s">
        <v>1064</v>
      </c>
      <c r="I1315" s="930" t="s">
        <v>1071</v>
      </c>
      <c r="J1315" s="943" t="s">
        <v>697</v>
      </c>
      <c r="K1315" s="932" t="s">
        <v>894</v>
      </c>
      <c r="L1315" s="931" t="s">
        <v>983</v>
      </c>
      <c r="M1315" s="931"/>
      <c r="N1315" s="931"/>
      <c r="O1315" s="931"/>
      <c r="P1315" s="931"/>
      <c r="Q1315" s="926" t="str">
        <f t="shared" si="23"/>
        <v>15検査結果(ドレンチャーその他の水幕を形成する防火設備）-1（6）-検査結果</v>
      </c>
      <c r="S1315" s="947" t="s">
        <v>2385</v>
      </c>
    </row>
    <row r="1316" spans="5:19" x14ac:dyDescent="0.4">
      <c r="E1316" s="927">
        <f>'5_入力シート【検査結果表】 ドレンチャーその他'!$BM$22</f>
        <v>0</v>
      </c>
      <c r="G1316" s="930">
        <v>15</v>
      </c>
      <c r="H1316" s="931" t="s">
        <v>1064</v>
      </c>
      <c r="I1316" s="930" t="s">
        <v>1071</v>
      </c>
      <c r="J1316" s="943" t="s">
        <v>697</v>
      </c>
      <c r="K1316" s="932" t="s">
        <v>894</v>
      </c>
      <c r="L1316" s="931" t="s">
        <v>985</v>
      </c>
      <c r="M1316" s="931"/>
      <c r="N1316" s="931"/>
      <c r="O1316" s="931"/>
      <c r="P1316" s="931"/>
      <c r="Q1316" s="926" t="str">
        <f t="shared" si="23"/>
        <v>15検査結果(ドレンチャーその他の水幕を形成する防火設備）-1（6）-検査者番号</v>
      </c>
      <c r="S1316" s="947" t="s">
        <v>2386</v>
      </c>
    </row>
    <row r="1317" spans="5:19" x14ac:dyDescent="0.4">
      <c r="E1317" s="927">
        <f>'5_入力シート【検査結果表】 ドレンチャーその他'!$BO$22</f>
        <v>0</v>
      </c>
      <c r="G1317" s="930">
        <v>15</v>
      </c>
      <c r="H1317" s="931" t="s">
        <v>1064</v>
      </c>
      <c r="I1317" s="930" t="s">
        <v>1071</v>
      </c>
      <c r="J1317" s="943" t="s">
        <v>697</v>
      </c>
      <c r="K1317" s="932" t="s">
        <v>894</v>
      </c>
      <c r="L1317" s="931" t="s">
        <v>986</v>
      </c>
      <c r="M1317" s="931"/>
      <c r="N1317" s="931"/>
      <c r="O1317" s="931"/>
      <c r="P1317" s="931"/>
      <c r="Q1317" s="926" t="str">
        <f t="shared" si="23"/>
        <v>15検査結果(ドレンチャーその他の水幕を形成する防火設備）-1（6）-指摘の具体的内容等</v>
      </c>
      <c r="S1317" s="947" t="s">
        <v>2387</v>
      </c>
    </row>
    <row r="1318" spans="5:19" x14ac:dyDescent="0.4">
      <c r="E1318" s="927">
        <f>'5_入力シート【検査結果表】 ドレンチャーその他'!$BY$22</f>
        <v>0</v>
      </c>
      <c r="G1318" s="930">
        <v>15</v>
      </c>
      <c r="H1318" s="931" t="s">
        <v>1064</v>
      </c>
      <c r="I1318" s="930" t="s">
        <v>1071</v>
      </c>
      <c r="J1318" s="943" t="s">
        <v>697</v>
      </c>
      <c r="K1318" s="932" t="s">
        <v>894</v>
      </c>
      <c r="L1318" s="931" t="s">
        <v>988</v>
      </c>
      <c r="M1318" s="931"/>
      <c r="N1318" s="931"/>
      <c r="O1318" s="931"/>
      <c r="P1318" s="931"/>
      <c r="Q1318" s="926" t="str">
        <f t="shared" si="23"/>
        <v>15検査結果(ドレンチャーその他の水幕を形成する防火設備）-1（6）-改善策の具体的内容等</v>
      </c>
      <c r="S1318" s="947" t="s">
        <v>2388</v>
      </c>
    </row>
    <row r="1319" spans="5:19" x14ac:dyDescent="0.4">
      <c r="E1319" s="927">
        <f>'5_入力シート【検査結果表】 ドレンチャーその他'!$CN$22</f>
        <v>0</v>
      </c>
      <c r="G1319" s="930">
        <v>15</v>
      </c>
      <c r="H1319" s="931" t="s">
        <v>1064</v>
      </c>
      <c r="I1319" s="930" t="s">
        <v>1071</v>
      </c>
      <c r="J1319" s="943" t="s">
        <v>697</v>
      </c>
      <c r="K1319" s="932" t="s">
        <v>894</v>
      </c>
      <c r="L1319" s="931" t="s">
        <v>978</v>
      </c>
      <c r="M1319" s="932" t="s">
        <v>894</v>
      </c>
      <c r="N1319" s="931" t="s">
        <v>979</v>
      </c>
      <c r="O1319" s="931"/>
      <c r="P1319" s="931"/>
      <c r="Q1319" s="926" t="str">
        <f t="shared" si="23"/>
        <v>15検査結果(ドレンチャーその他の水幕を形成する防火設備）-1（6）-改善（予定）年月-年（令和）</v>
      </c>
      <c r="S1319" s="947" t="s">
        <v>2389</v>
      </c>
    </row>
    <row r="1320" spans="5:19" x14ac:dyDescent="0.4">
      <c r="E1320" s="927">
        <f>'5_入力シート【検査結果表】 ドレンチャーその他'!$CQ$22</f>
        <v>0</v>
      </c>
      <c r="G1320" s="930">
        <v>15</v>
      </c>
      <c r="H1320" s="931" t="s">
        <v>1064</v>
      </c>
      <c r="I1320" s="930" t="s">
        <v>1071</v>
      </c>
      <c r="J1320" s="943" t="s">
        <v>697</v>
      </c>
      <c r="K1320" s="932" t="s">
        <v>894</v>
      </c>
      <c r="L1320" s="931" t="s">
        <v>978</v>
      </c>
      <c r="M1320" s="932" t="s">
        <v>894</v>
      </c>
      <c r="N1320" s="931" t="s">
        <v>899</v>
      </c>
      <c r="O1320" s="931"/>
      <c r="P1320" s="931"/>
      <c r="Q1320" s="926" t="str">
        <f t="shared" si="23"/>
        <v>15検査結果(ドレンチャーその他の水幕を形成する防火設備）-1（6）-改善（予定）年月-月</v>
      </c>
      <c r="S1320" s="947" t="s">
        <v>2390</v>
      </c>
    </row>
    <row r="1321" spans="5:19" x14ac:dyDescent="0.4">
      <c r="E1321" s="927">
        <f>'5_入力シート【検査結果表】 ドレンチャーその他'!$CT$22</f>
        <v>0</v>
      </c>
      <c r="G1321" s="930">
        <v>15</v>
      </c>
      <c r="H1321" s="931" t="s">
        <v>1064</v>
      </c>
      <c r="I1321" s="930" t="s">
        <v>1071</v>
      </c>
      <c r="J1321" s="943" t="s">
        <v>697</v>
      </c>
      <c r="K1321" s="932" t="s">
        <v>894</v>
      </c>
      <c r="L1321" s="931" t="s">
        <v>978</v>
      </c>
      <c r="M1321" s="932" t="s">
        <v>894</v>
      </c>
      <c r="N1321" s="931" t="s">
        <v>987</v>
      </c>
      <c r="O1321" s="931"/>
      <c r="P1321" s="931"/>
      <c r="Q1321" s="926" t="str">
        <f t="shared" si="23"/>
        <v>15検査結果(ドレンチャーその他の水幕を形成する防火設備）-1（6）-改善（予定）年月-状況</v>
      </c>
      <c r="S1321" s="947" t="s">
        <v>2391</v>
      </c>
    </row>
    <row r="1322" spans="5:19" x14ac:dyDescent="0.4">
      <c r="E1322" s="927">
        <f>'5_入力シート【検査結果表】 ドレンチャーその他'!$BA$23</f>
        <v>0</v>
      </c>
      <c r="G1322" s="930">
        <v>15</v>
      </c>
      <c r="H1322" s="931" t="s">
        <v>1064</v>
      </c>
      <c r="I1322" s="930" t="s">
        <v>1071</v>
      </c>
      <c r="J1322" s="943" t="s">
        <v>698</v>
      </c>
      <c r="K1322" s="932" t="s">
        <v>894</v>
      </c>
      <c r="L1322" s="931" t="s">
        <v>983</v>
      </c>
      <c r="M1322" s="931"/>
      <c r="N1322" s="931"/>
      <c r="O1322" s="931"/>
      <c r="P1322" s="931"/>
      <c r="Q1322" s="926" t="str">
        <f t="shared" si="23"/>
        <v>15検査結果(ドレンチャーその他の水幕を形成する防火設備）-1（7）-検査結果</v>
      </c>
      <c r="S1322" s="947" t="s">
        <v>2392</v>
      </c>
    </row>
    <row r="1323" spans="5:19" x14ac:dyDescent="0.4">
      <c r="E1323" s="927">
        <f>'5_入力シート【検査結果表】 ドレンチャーその他'!$BM$23</f>
        <v>0</v>
      </c>
      <c r="G1323" s="930">
        <v>15</v>
      </c>
      <c r="H1323" s="931" t="s">
        <v>1064</v>
      </c>
      <c r="I1323" s="930" t="s">
        <v>1071</v>
      </c>
      <c r="J1323" s="943" t="s">
        <v>698</v>
      </c>
      <c r="K1323" s="932" t="s">
        <v>894</v>
      </c>
      <c r="L1323" s="931" t="s">
        <v>985</v>
      </c>
      <c r="M1323" s="931"/>
      <c r="N1323" s="931"/>
      <c r="O1323" s="931"/>
      <c r="P1323" s="931"/>
      <c r="Q1323" s="926" t="str">
        <f t="shared" si="23"/>
        <v>15検査結果(ドレンチャーその他の水幕を形成する防火設備）-1（7）-検査者番号</v>
      </c>
      <c r="S1323" s="947" t="s">
        <v>2393</v>
      </c>
    </row>
    <row r="1324" spans="5:19" x14ac:dyDescent="0.4">
      <c r="E1324" s="927">
        <f>'5_入力シート【検査結果表】 ドレンチャーその他'!$BO$23</f>
        <v>0</v>
      </c>
      <c r="G1324" s="930">
        <v>15</v>
      </c>
      <c r="H1324" s="931" t="s">
        <v>1064</v>
      </c>
      <c r="I1324" s="930" t="s">
        <v>1071</v>
      </c>
      <c r="J1324" s="943" t="s">
        <v>698</v>
      </c>
      <c r="K1324" s="932" t="s">
        <v>894</v>
      </c>
      <c r="L1324" s="931" t="s">
        <v>986</v>
      </c>
      <c r="M1324" s="931"/>
      <c r="N1324" s="931"/>
      <c r="O1324" s="931"/>
      <c r="P1324" s="931"/>
      <c r="Q1324" s="926" t="str">
        <f t="shared" si="23"/>
        <v>15検査結果(ドレンチャーその他の水幕を形成する防火設備）-1（7）-指摘の具体的内容等</v>
      </c>
      <c r="S1324" s="947" t="s">
        <v>2394</v>
      </c>
    </row>
    <row r="1325" spans="5:19" x14ac:dyDescent="0.4">
      <c r="E1325" s="927">
        <f>'5_入力シート【検査結果表】 ドレンチャーその他'!$BY$23</f>
        <v>0</v>
      </c>
      <c r="G1325" s="930">
        <v>15</v>
      </c>
      <c r="H1325" s="931" t="s">
        <v>1064</v>
      </c>
      <c r="I1325" s="930" t="s">
        <v>1071</v>
      </c>
      <c r="J1325" s="943" t="s">
        <v>698</v>
      </c>
      <c r="K1325" s="932" t="s">
        <v>894</v>
      </c>
      <c r="L1325" s="931" t="s">
        <v>988</v>
      </c>
      <c r="M1325" s="931"/>
      <c r="N1325" s="931"/>
      <c r="O1325" s="931"/>
      <c r="P1325" s="931"/>
      <c r="Q1325" s="926" t="str">
        <f t="shared" si="23"/>
        <v>15検査結果(ドレンチャーその他の水幕を形成する防火設備）-1（7）-改善策の具体的内容等</v>
      </c>
      <c r="S1325" s="947" t="s">
        <v>2395</v>
      </c>
    </row>
    <row r="1326" spans="5:19" x14ac:dyDescent="0.4">
      <c r="E1326" s="927">
        <f>'5_入力シート【検査結果表】 ドレンチャーその他'!$CN$23</f>
        <v>0</v>
      </c>
      <c r="G1326" s="930">
        <v>15</v>
      </c>
      <c r="H1326" s="931" t="s">
        <v>1064</v>
      </c>
      <c r="I1326" s="930" t="s">
        <v>1071</v>
      </c>
      <c r="J1326" s="943" t="s">
        <v>698</v>
      </c>
      <c r="K1326" s="932" t="s">
        <v>894</v>
      </c>
      <c r="L1326" s="931" t="s">
        <v>978</v>
      </c>
      <c r="M1326" s="932" t="s">
        <v>894</v>
      </c>
      <c r="N1326" s="931" t="s">
        <v>979</v>
      </c>
      <c r="O1326" s="931"/>
      <c r="P1326" s="931"/>
      <c r="Q1326" s="926" t="str">
        <f t="shared" si="23"/>
        <v>15検査結果(ドレンチャーその他の水幕を形成する防火設備）-1（7）-改善（予定）年月-年（令和）</v>
      </c>
      <c r="S1326" s="947" t="s">
        <v>2396</v>
      </c>
    </row>
    <row r="1327" spans="5:19" x14ac:dyDescent="0.4">
      <c r="E1327" s="927">
        <f>'5_入力シート【検査結果表】 ドレンチャーその他'!$CQ$23</f>
        <v>0</v>
      </c>
      <c r="G1327" s="930">
        <v>15</v>
      </c>
      <c r="H1327" s="931" t="s">
        <v>1064</v>
      </c>
      <c r="I1327" s="930" t="s">
        <v>1071</v>
      </c>
      <c r="J1327" s="943" t="s">
        <v>698</v>
      </c>
      <c r="K1327" s="932" t="s">
        <v>894</v>
      </c>
      <c r="L1327" s="931" t="s">
        <v>978</v>
      </c>
      <c r="M1327" s="932" t="s">
        <v>894</v>
      </c>
      <c r="N1327" s="931" t="s">
        <v>899</v>
      </c>
      <c r="O1327" s="931"/>
      <c r="P1327" s="931"/>
      <c r="Q1327" s="926" t="str">
        <f t="shared" si="23"/>
        <v>15検査結果(ドレンチャーその他の水幕を形成する防火設備）-1（7）-改善（予定）年月-月</v>
      </c>
      <c r="S1327" s="947" t="s">
        <v>2397</v>
      </c>
    </row>
    <row r="1328" spans="5:19" x14ac:dyDescent="0.4">
      <c r="E1328" s="927">
        <f>'5_入力シート【検査結果表】 ドレンチャーその他'!$CT$23</f>
        <v>0</v>
      </c>
      <c r="G1328" s="930">
        <v>15</v>
      </c>
      <c r="H1328" s="931" t="s">
        <v>1064</v>
      </c>
      <c r="I1328" s="930" t="s">
        <v>1071</v>
      </c>
      <c r="J1328" s="943" t="s">
        <v>698</v>
      </c>
      <c r="K1328" s="932" t="s">
        <v>894</v>
      </c>
      <c r="L1328" s="931" t="s">
        <v>978</v>
      </c>
      <c r="M1328" s="932" t="s">
        <v>894</v>
      </c>
      <c r="N1328" s="931" t="s">
        <v>987</v>
      </c>
      <c r="O1328" s="931"/>
      <c r="P1328" s="931"/>
      <c r="Q1328" s="926" t="str">
        <f t="shared" si="23"/>
        <v>15検査結果(ドレンチャーその他の水幕を形成する防火設備）-1（7）-改善（予定）年月-状況</v>
      </c>
      <c r="S1328" s="947" t="s">
        <v>2398</v>
      </c>
    </row>
    <row r="1329" spans="5:19" x14ac:dyDescent="0.4">
      <c r="E1329" s="927">
        <f>'5_入力シート【検査結果表】 ドレンチャーその他'!$BA$24</f>
        <v>0</v>
      </c>
      <c r="G1329" s="930">
        <v>15</v>
      </c>
      <c r="H1329" s="931" t="s">
        <v>1064</v>
      </c>
      <c r="I1329" s="930" t="s">
        <v>1071</v>
      </c>
      <c r="J1329" s="943" t="s">
        <v>699</v>
      </c>
      <c r="K1329" s="932" t="s">
        <v>894</v>
      </c>
      <c r="L1329" s="931" t="s">
        <v>983</v>
      </c>
      <c r="M1329" s="931"/>
      <c r="N1329" s="931"/>
      <c r="O1329" s="931"/>
      <c r="P1329" s="931"/>
      <c r="Q1329" s="926" t="str">
        <f t="shared" si="23"/>
        <v>15検査結果(ドレンチャーその他の水幕を形成する防火設備）-1（8）-検査結果</v>
      </c>
      <c r="S1329" s="947" t="s">
        <v>2399</v>
      </c>
    </row>
    <row r="1330" spans="5:19" x14ac:dyDescent="0.4">
      <c r="E1330" s="927">
        <f>'5_入力シート【検査結果表】 ドレンチャーその他'!$BM$24</f>
        <v>0</v>
      </c>
      <c r="G1330" s="930">
        <v>15</v>
      </c>
      <c r="H1330" s="931" t="s">
        <v>1064</v>
      </c>
      <c r="I1330" s="930" t="s">
        <v>1071</v>
      </c>
      <c r="J1330" s="943" t="s">
        <v>699</v>
      </c>
      <c r="K1330" s="932" t="s">
        <v>894</v>
      </c>
      <c r="L1330" s="931" t="s">
        <v>985</v>
      </c>
      <c r="M1330" s="931"/>
      <c r="N1330" s="931"/>
      <c r="O1330" s="931"/>
      <c r="P1330" s="931"/>
      <c r="Q1330" s="926" t="str">
        <f t="shared" si="23"/>
        <v>15検査結果(ドレンチャーその他の水幕を形成する防火設備）-1（8）-検査者番号</v>
      </c>
      <c r="S1330" s="947" t="s">
        <v>2400</v>
      </c>
    </row>
    <row r="1331" spans="5:19" x14ac:dyDescent="0.4">
      <c r="E1331" s="927">
        <f>'5_入力シート【検査結果表】 ドレンチャーその他'!$BO$24</f>
        <v>0</v>
      </c>
      <c r="G1331" s="930">
        <v>15</v>
      </c>
      <c r="H1331" s="931" t="s">
        <v>1064</v>
      </c>
      <c r="I1331" s="930" t="s">
        <v>1071</v>
      </c>
      <c r="J1331" s="943" t="s">
        <v>699</v>
      </c>
      <c r="K1331" s="932" t="s">
        <v>894</v>
      </c>
      <c r="L1331" s="931" t="s">
        <v>986</v>
      </c>
      <c r="M1331" s="931"/>
      <c r="N1331" s="931"/>
      <c r="O1331" s="931"/>
      <c r="P1331" s="931"/>
      <c r="Q1331" s="926" t="str">
        <f t="shared" si="23"/>
        <v>15検査結果(ドレンチャーその他の水幕を形成する防火設備）-1（8）-指摘の具体的内容等</v>
      </c>
      <c r="S1331" s="947" t="s">
        <v>2401</v>
      </c>
    </row>
    <row r="1332" spans="5:19" x14ac:dyDescent="0.4">
      <c r="E1332" s="927">
        <f>'5_入力シート【検査結果表】 ドレンチャーその他'!$BY$24</f>
        <v>0</v>
      </c>
      <c r="G1332" s="930">
        <v>15</v>
      </c>
      <c r="H1332" s="931" t="s">
        <v>1064</v>
      </c>
      <c r="I1332" s="930" t="s">
        <v>1071</v>
      </c>
      <c r="J1332" s="943" t="s">
        <v>699</v>
      </c>
      <c r="K1332" s="932" t="s">
        <v>894</v>
      </c>
      <c r="L1332" s="931" t="s">
        <v>988</v>
      </c>
      <c r="M1332" s="931"/>
      <c r="N1332" s="931"/>
      <c r="O1332" s="931"/>
      <c r="P1332" s="931"/>
      <c r="Q1332" s="926" t="str">
        <f t="shared" si="23"/>
        <v>15検査結果(ドレンチャーその他の水幕を形成する防火設備）-1（8）-改善策の具体的内容等</v>
      </c>
      <c r="S1332" s="947" t="s">
        <v>2402</v>
      </c>
    </row>
    <row r="1333" spans="5:19" x14ac:dyDescent="0.4">
      <c r="E1333" s="927">
        <f>'5_入力シート【検査結果表】 ドレンチャーその他'!$CN$24</f>
        <v>0</v>
      </c>
      <c r="G1333" s="930">
        <v>15</v>
      </c>
      <c r="H1333" s="931" t="s">
        <v>1064</v>
      </c>
      <c r="I1333" s="930" t="s">
        <v>1071</v>
      </c>
      <c r="J1333" s="943" t="s">
        <v>699</v>
      </c>
      <c r="K1333" s="932" t="s">
        <v>894</v>
      </c>
      <c r="L1333" s="931" t="s">
        <v>978</v>
      </c>
      <c r="M1333" s="932" t="s">
        <v>894</v>
      </c>
      <c r="N1333" s="931" t="s">
        <v>979</v>
      </c>
      <c r="O1333" s="931"/>
      <c r="P1333" s="931"/>
      <c r="Q1333" s="926" t="str">
        <f t="shared" si="23"/>
        <v>15検査結果(ドレンチャーその他の水幕を形成する防火設備）-1（8）-改善（予定）年月-年（令和）</v>
      </c>
      <c r="S1333" s="947" t="s">
        <v>2403</v>
      </c>
    </row>
    <row r="1334" spans="5:19" x14ac:dyDescent="0.4">
      <c r="E1334" s="927">
        <f>'5_入力シート【検査結果表】 ドレンチャーその他'!$CQ$24</f>
        <v>0</v>
      </c>
      <c r="G1334" s="930">
        <v>15</v>
      </c>
      <c r="H1334" s="931" t="s">
        <v>1064</v>
      </c>
      <c r="I1334" s="930" t="s">
        <v>1071</v>
      </c>
      <c r="J1334" s="943" t="s">
        <v>699</v>
      </c>
      <c r="K1334" s="932" t="s">
        <v>894</v>
      </c>
      <c r="L1334" s="931" t="s">
        <v>978</v>
      </c>
      <c r="M1334" s="932" t="s">
        <v>894</v>
      </c>
      <c r="N1334" s="931" t="s">
        <v>899</v>
      </c>
      <c r="O1334" s="931"/>
      <c r="P1334" s="931"/>
      <c r="Q1334" s="926" t="str">
        <f t="shared" si="23"/>
        <v>15検査結果(ドレンチャーその他の水幕を形成する防火設備）-1（8）-改善（予定）年月-月</v>
      </c>
      <c r="S1334" s="947" t="s">
        <v>2404</v>
      </c>
    </row>
    <row r="1335" spans="5:19" x14ac:dyDescent="0.4">
      <c r="E1335" s="927">
        <f>'5_入力シート【検査結果表】 ドレンチャーその他'!$CT$24</f>
        <v>0</v>
      </c>
      <c r="G1335" s="930">
        <v>15</v>
      </c>
      <c r="H1335" s="931" t="s">
        <v>1064</v>
      </c>
      <c r="I1335" s="930" t="s">
        <v>1071</v>
      </c>
      <c r="J1335" s="943" t="s">
        <v>699</v>
      </c>
      <c r="K1335" s="932" t="s">
        <v>894</v>
      </c>
      <c r="L1335" s="931" t="s">
        <v>978</v>
      </c>
      <c r="M1335" s="932" t="s">
        <v>894</v>
      </c>
      <c r="N1335" s="931" t="s">
        <v>987</v>
      </c>
      <c r="O1335" s="931"/>
      <c r="P1335" s="931"/>
      <c r="Q1335" s="926" t="str">
        <f t="shared" si="23"/>
        <v>15検査結果(ドレンチャーその他の水幕を形成する防火設備）-1（8）-改善（予定）年月-状況</v>
      </c>
      <c r="S1335" s="947" t="s">
        <v>2405</v>
      </c>
    </row>
    <row r="1336" spans="5:19" x14ac:dyDescent="0.4">
      <c r="E1336" s="927">
        <f>'5_入力シート【検査結果表】 ドレンチャーその他'!$BA$25</f>
        <v>0</v>
      </c>
      <c r="G1336" s="930">
        <v>15</v>
      </c>
      <c r="H1336" s="931" t="s">
        <v>1064</v>
      </c>
      <c r="I1336" s="930" t="s">
        <v>1071</v>
      </c>
      <c r="J1336" s="943" t="s">
        <v>700</v>
      </c>
      <c r="K1336" s="932" t="s">
        <v>894</v>
      </c>
      <c r="L1336" s="931" t="s">
        <v>983</v>
      </c>
      <c r="M1336" s="931"/>
      <c r="N1336" s="931"/>
      <c r="O1336" s="931"/>
      <c r="P1336" s="931"/>
      <c r="Q1336" s="926" t="str">
        <f t="shared" si="23"/>
        <v>15検査結果(ドレンチャーその他の水幕を形成する防火設備）-1（9）-検査結果</v>
      </c>
      <c r="S1336" s="947" t="s">
        <v>2406</v>
      </c>
    </row>
    <row r="1337" spans="5:19" x14ac:dyDescent="0.4">
      <c r="E1337" s="927">
        <f>'5_入力シート【検査結果表】 ドレンチャーその他'!$BM$25</f>
        <v>0</v>
      </c>
      <c r="G1337" s="930">
        <v>15</v>
      </c>
      <c r="H1337" s="931" t="s">
        <v>1064</v>
      </c>
      <c r="I1337" s="930" t="s">
        <v>1071</v>
      </c>
      <c r="J1337" s="943" t="s">
        <v>700</v>
      </c>
      <c r="K1337" s="932" t="s">
        <v>894</v>
      </c>
      <c r="L1337" s="931" t="s">
        <v>985</v>
      </c>
      <c r="M1337" s="931"/>
      <c r="N1337" s="931"/>
      <c r="O1337" s="931"/>
      <c r="P1337" s="931"/>
      <c r="Q1337" s="926" t="str">
        <f t="shared" si="23"/>
        <v>15検査結果(ドレンチャーその他の水幕を形成する防火設備）-1（9）-検査者番号</v>
      </c>
      <c r="S1337" s="947" t="s">
        <v>2407</v>
      </c>
    </row>
    <row r="1338" spans="5:19" x14ac:dyDescent="0.4">
      <c r="E1338" s="927">
        <f>'5_入力シート【検査結果表】 ドレンチャーその他'!$BO$25</f>
        <v>0</v>
      </c>
      <c r="G1338" s="930">
        <v>15</v>
      </c>
      <c r="H1338" s="931" t="s">
        <v>1064</v>
      </c>
      <c r="I1338" s="930" t="s">
        <v>1071</v>
      </c>
      <c r="J1338" s="943" t="s">
        <v>700</v>
      </c>
      <c r="K1338" s="932" t="s">
        <v>894</v>
      </c>
      <c r="L1338" s="931" t="s">
        <v>986</v>
      </c>
      <c r="M1338" s="931"/>
      <c r="N1338" s="931"/>
      <c r="O1338" s="931"/>
      <c r="P1338" s="931"/>
      <c r="Q1338" s="926" t="str">
        <f t="shared" si="23"/>
        <v>15検査結果(ドレンチャーその他の水幕を形成する防火設備）-1（9）-指摘の具体的内容等</v>
      </c>
      <c r="S1338" s="947" t="s">
        <v>2408</v>
      </c>
    </row>
    <row r="1339" spans="5:19" x14ac:dyDescent="0.4">
      <c r="E1339" s="927">
        <f>'5_入力シート【検査結果表】 ドレンチャーその他'!$BY$25</f>
        <v>0</v>
      </c>
      <c r="G1339" s="930">
        <v>15</v>
      </c>
      <c r="H1339" s="931" t="s">
        <v>1064</v>
      </c>
      <c r="I1339" s="930" t="s">
        <v>1071</v>
      </c>
      <c r="J1339" s="943" t="s">
        <v>700</v>
      </c>
      <c r="K1339" s="932" t="s">
        <v>894</v>
      </c>
      <c r="L1339" s="931" t="s">
        <v>988</v>
      </c>
      <c r="M1339" s="931"/>
      <c r="N1339" s="931"/>
      <c r="O1339" s="931"/>
      <c r="P1339" s="931"/>
      <c r="Q1339" s="926" t="str">
        <f t="shared" si="23"/>
        <v>15検査結果(ドレンチャーその他の水幕を形成する防火設備）-1（9）-改善策の具体的内容等</v>
      </c>
      <c r="S1339" s="947" t="s">
        <v>2409</v>
      </c>
    </row>
    <row r="1340" spans="5:19" x14ac:dyDescent="0.4">
      <c r="E1340" s="927">
        <f>'5_入力シート【検査結果表】 ドレンチャーその他'!$CN$25</f>
        <v>0</v>
      </c>
      <c r="G1340" s="930">
        <v>15</v>
      </c>
      <c r="H1340" s="931" t="s">
        <v>1064</v>
      </c>
      <c r="I1340" s="930" t="s">
        <v>1071</v>
      </c>
      <c r="J1340" s="943" t="s">
        <v>700</v>
      </c>
      <c r="K1340" s="932" t="s">
        <v>894</v>
      </c>
      <c r="L1340" s="931" t="s">
        <v>978</v>
      </c>
      <c r="M1340" s="932" t="s">
        <v>894</v>
      </c>
      <c r="N1340" s="931" t="s">
        <v>979</v>
      </c>
      <c r="O1340" s="931"/>
      <c r="P1340" s="931"/>
      <c r="Q1340" s="926" t="str">
        <f t="shared" si="23"/>
        <v>15検査結果(ドレンチャーその他の水幕を形成する防火設備）-1（9）-改善（予定）年月-年（令和）</v>
      </c>
      <c r="S1340" s="947" t="s">
        <v>2410</v>
      </c>
    </row>
    <row r="1341" spans="5:19" x14ac:dyDescent="0.4">
      <c r="E1341" s="927">
        <f>'5_入力シート【検査結果表】 ドレンチャーその他'!$CQ$25</f>
        <v>0</v>
      </c>
      <c r="G1341" s="930">
        <v>15</v>
      </c>
      <c r="H1341" s="931" t="s">
        <v>1064</v>
      </c>
      <c r="I1341" s="930" t="s">
        <v>1071</v>
      </c>
      <c r="J1341" s="943" t="s">
        <v>700</v>
      </c>
      <c r="K1341" s="932" t="s">
        <v>894</v>
      </c>
      <c r="L1341" s="931" t="s">
        <v>978</v>
      </c>
      <c r="M1341" s="932" t="s">
        <v>894</v>
      </c>
      <c r="N1341" s="931" t="s">
        <v>899</v>
      </c>
      <c r="O1341" s="931"/>
      <c r="P1341" s="931"/>
      <c r="Q1341" s="926" t="str">
        <f t="shared" si="23"/>
        <v>15検査結果(ドレンチャーその他の水幕を形成する防火設備）-1（9）-改善（予定）年月-月</v>
      </c>
      <c r="S1341" s="947" t="s">
        <v>2411</v>
      </c>
    </row>
    <row r="1342" spans="5:19" x14ac:dyDescent="0.4">
      <c r="E1342" s="927">
        <f>'5_入力シート【検査結果表】 ドレンチャーその他'!$CT$25</f>
        <v>0</v>
      </c>
      <c r="G1342" s="930">
        <v>15</v>
      </c>
      <c r="H1342" s="931" t="s">
        <v>1064</v>
      </c>
      <c r="I1342" s="930" t="s">
        <v>1071</v>
      </c>
      <c r="J1342" s="943" t="s">
        <v>700</v>
      </c>
      <c r="K1342" s="932" t="s">
        <v>894</v>
      </c>
      <c r="L1342" s="931" t="s">
        <v>978</v>
      </c>
      <c r="M1342" s="932" t="s">
        <v>894</v>
      </c>
      <c r="N1342" s="931" t="s">
        <v>987</v>
      </c>
      <c r="O1342" s="931"/>
      <c r="P1342" s="931"/>
      <c r="Q1342" s="926" t="str">
        <f t="shared" si="23"/>
        <v>15検査結果(ドレンチャーその他の水幕を形成する防火設備）-1（9）-改善（予定）年月-状況</v>
      </c>
      <c r="S1342" s="947" t="s">
        <v>2412</v>
      </c>
    </row>
    <row r="1343" spans="5:19" x14ac:dyDescent="0.4">
      <c r="E1343" s="927">
        <f>'5_入力シート【検査結果表】 ドレンチャーその他'!$BA$26</f>
        <v>0</v>
      </c>
      <c r="G1343" s="930">
        <v>15</v>
      </c>
      <c r="H1343" s="931" t="s">
        <v>1064</v>
      </c>
      <c r="I1343" s="930" t="s">
        <v>1071</v>
      </c>
      <c r="J1343" s="943" t="s">
        <v>1014</v>
      </c>
      <c r="K1343" s="932" t="s">
        <v>894</v>
      </c>
      <c r="L1343" s="931" t="s">
        <v>983</v>
      </c>
      <c r="M1343" s="931"/>
      <c r="N1343" s="931"/>
      <c r="O1343" s="931"/>
      <c r="P1343" s="931"/>
      <c r="Q1343" s="926" t="str">
        <f t="shared" si="23"/>
        <v>15検査結果(ドレンチャーその他の水幕を形成する防火設備）-1（10）-検査結果</v>
      </c>
      <c r="S1343" s="947" t="s">
        <v>2413</v>
      </c>
    </row>
    <row r="1344" spans="5:19" x14ac:dyDescent="0.4">
      <c r="E1344" s="927">
        <f>'5_入力シート【検査結果表】 ドレンチャーその他'!$BM$26</f>
        <v>0</v>
      </c>
      <c r="G1344" s="930">
        <v>15</v>
      </c>
      <c r="H1344" s="931" t="s">
        <v>1064</v>
      </c>
      <c r="I1344" s="930" t="s">
        <v>1071</v>
      </c>
      <c r="J1344" s="943" t="s">
        <v>1014</v>
      </c>
      <c r="K1344" s="932" t="s">
        <v>894</v>
      </c>
      <c r="L1344" s="931" t="s">
        <v>985</v>
      </c>
      <c r="M1344" s="931"/>
      <c r="N1344" s="931"/>
      <c r="O1344" s="931"/>
      <c r="P1344" s="931"/>
      <c r="Q1344" s="926" t="str">
        <f t="shared" si="23"/>
        <v>15検査結果(ドレンチャーその他の水幕を形成する防火設備）-1（10）-検査者番号</v>
      </c>
      <c r="S1344" s="947" t="s">
        <v>2414</v>
      </c>
    </row>
    <row r="1345" spans="5:19" x14ac:dyDescent="0.4">
      <c r="E1345" s="927">
        <f>'5_入力シート【検査結果表】 ドレンチャーその他'!$BO$26</f>
        <v>0</v>
      </c>
      <c r="G1345" s="930">
        <v>15</v>
      </c>
      <c r="H1345" s="931" t="s">
        <v>1064</v>
      </c>
      <c r="I1345" s="930" t="s">
        <v>1071</v>
      </c>
      <c r="J1345" s="943" t="s">
        <v>701</v>
      </c>
      <c r="K1345" s="932" t="s">
        <v>894</v>
      </c>
      <c r="L1345" s="931" t="s">
        <v>986</v>
      </c>
      <c r="M1345" s="931"/>
      <c r="N1345" s="931"/>
      <c r="O1345" s="931"/>
      <c r="P1345" s="931"/>
      <c r="Q1345" s="926" t="str">
        <f t="shared" si="23"/>
        <v>15検査結果(ドレンチャーその他の水幕を形成する防火設備）-1（10）-指摘の具体的内容等</v>
      </c>
      <c r="S1345" s="947" t="s">
        <v>2415</v>
      </c>
    </row>
    <row r="1346" spans="5:19" x14ac:dyDescent="0.4">
      <c r="E1346" s="927">
        <f>'5_入力シート【検査結果表】 ドレンチャーその他'!$BY$26</f>
        <v>0</v>
      </c>
      <c r="G1346" s="930">
        <v>15</v>
      </c>
      <c r="H1346" s="931" t="s">
        <v>1064</v>
      </c>
      <c r="I1346" s="930" t="s">
        <v>1071</v>
      </c>
      <c r="J1346" s="943" t="s">
        <v>701</v>
      </c>
      <c r="K1346" s="932" t="s">
        <v>894</v>
      </c>
      <c r="L1346" s="931" t="s">
        <v>988</v>
      </c>
      <c r="M1346" s="931"/>
      <c r="N1346" s="931"/>
      <c r="O1346" s="931"/>
      <c r="P1346" s="931"/>
      <c r="Q1346" s="926" t="str">
        <f t="shared" si="23"/>
        <v>15検査結果(ドレンチャーその他の水幕を形成する防火設備）-1（10）-改善策の具体的内容等</v>
      </c>
      <c r="S1346" s="947" t="s">
        <v>2416</v>
      </c>
    </row>
    <row r="1347" spans="5:19" x14ac:dyDescent="0.4">
      <c r="E1347" s="927">
        <f>'5_入力シート【検査結果表】 ドレンチャーその他'!$CN$26</f>
        <v>0</v>
      </c>
      <c r="G1347" s="930">
        <v>15</v>
      </c>
      <c r="H1347" s="931" t="s">
        <v>1064</v>
      </c>
      <c r="I1347" s="930" t="s">
        <v>1071</v>
      </c>
      <c r="J1347" s="943" t="s">
        <v>701</v>
      </c>
      <c r="K1347" s="932" t="s">
        <v>894</v>
      </c>
      <c r="L1347" s="931" t="s">
        <v>978</v>
      </c>
      <c r="M1347" s="932" t="s">
        <v>894</v>
      </c>
      <c r="N1347" s="931" t="s">
        <v>979</v>
      </c>
      <c r="O1347" s="931"/>
      <c r="P1347" s="931"/>
      <c r="Q1347" s="926" t="str">
        <f t="shared" si="23"/>
        <v>15検査結果(ドレンチャーその他の水幕を形成する防火設備）-1（10）-改善（予定）年月-年（令和）</v>
      </c>
      <c r="S1347" s="947" t="s">
        <v>2417</v>
      </c>
    </row>
    <row r="1348" spans="5:19" x14ac:dyDescent="0.4">
      <c r="E1348" s="927">
        <f>'5_入力シート【検査結果表】 ドレンチャーその他'!$CQ$26</f>
        <v>0</v>
      </c>
      <c r="G1348" s="930">
        <v>15</v>
      </c>
      <c r="H1348" s="931" t="s">
        <v>1064</v>
      </c>
      <c r="I1348" s="930" t="s">
        <v>1071</v>
      </c>
      <c r="J1348" s="943" t="s">
        <v>701</v>
      </c>
      <c r="K1348" s="932" t="s">
        <v>894</v>
      </c>
      <c r="L1348" s="931" t="s">
        <v>978</v>
      </c>
      <c r="M1348" s="932" t="s">
        <v>894</v>
      </c>
      <c r="N1348" s="931" t="s">
        <v>899</v>
      </c>
      <c r="O1348" s="931"/>
      <c r="P1348" s="931"/>
      <c r="Q1348" s="926" t="str">
        <f t="shared" si="23"/>
        <v>15検査結果(ドレンチャーその他の水幕を形成する防火設備）-1（10）-改善（予定）年月-月</v>
      </c>
      <c r="S1348" s="947" t="s">
        <v>2418</v>
      </c>
    </row>
    <row r="1349" spans="5:19" x14ac:dyDescent="0.4">
      <c r="E1349" s="927">
        <f>'5_入力シート【検査結果表】 ドレンチャーその他'!$CT$26</f>
        <v>0</v>
      </c>
      <c r="G1349" s="930">
        <v>15</v>
      </c>
      <c r="H1349" s="931" t="s">
        <v>1064</v>
      </c>
      <c r="I1349" s="930" t="s">
        <v>1071</v>
      </c>
      <c r="J1349" s="943" t="s">
        <v>701</v>
      </c>
      <c r="K1349" s="932" t="s">
        <v>894</v>
      </c>
      <c r="L1349" s="931" t="s">
        <v>978</v>
      </c>
      <c r="M1349" s="932" t="s">
        <v>894</v>
      </c>
      <c r="N1349" s="931" t="s">
        <v>987</v>
      </c>
      <c r="O1349" s="931"/>
      <c r="P1349" s="931"/>
      <c r="Q1349" s="926" t="str">
        <f t="shared" si="23"/>
        <v>15検査結果(ドレンチャーその他の水幕を形成する防火設備）-1（10）-改善（予定）年月-状況</v>
      </c>
      <c r="S1349" s="947" t="s">
        <v>2419</v>
      </c>
    </row>
    <row r="1350" spans="5:19" x14ac:dyDescent="0.4">
      <c r="E1350" s="927">
        <f>'5_入力シート【検査結果表】 ドレンチャーその他'!$BA$27</f>
        <v>0</v>
      </c>
      <c r="G1350" s="930">
        <v>15</v>
      </c>
      <c r="H1350" s="931" t="s">
        <v>1064</v>
      </c>
      <c r="I1350" s="930" t="s">
        <v>1071</v>
      </c>
      <c r="J1350" s="943" t="s">
        <v>1015</v>
      </c>
      <c r="K1350" s="932" t="s">
        <v>894</v>
      </c>
      <c r="L1350" s="931" t="s">
        <v>983</v>
      </c>
      <c r="M1350" s="931"/>
      <c r="N1350" s="931"/>
      <c r="O1350" s="931"/>
      <c r="P1350" s="931"/>
      <c r="Q1350" s="926" t="str">
        <f t="shared" si="23"/>
        <v>15検査結果(ドレンチャーその他の水幕を形成する防火設備）-1（11）-検査結果</v>
      </c>
      <c r="S1350" s="947" t="s">
        <v>2420</v>
      </c>
    </row>
    <row r="1351" spans="5:19" x14ac:dyDescent="0.4">
      <c r="E1351" s="927">
        <f>'5_入力シート【検査結果表】 ドレンチャーその他'!$BM$27</f>
        <v>0</v>
      </c>
      <c r="G1351" s="930">
        <v>15</v>
      </c>
      <c r="H1351" s="931" t="s">
        <v>1064</v>
      </c>
      <c r="I1351" s="930" t="s">
        <v>1071</v>
      </c>
      <c r="J1351" s="943" t="s">
        <v>1015</v>
      </c>
      <c r="K1351" s="932" t="s">
        <v>894</v>
      </c>
      <c r="L1351" s="931" t="s">
        <v>985</v>
      </c>
      <c r="M1351" s="931"/>
      <c r="N1351" s="931"/>
      <c r="O1351" s="931"/>
      <c r="P1351" s="931"/>
      <c r="Q1351" s="926" t="str">
        <f t="shared" si="23"/>
        <v>15検査結果(ドレンチャーその他の水幕を形成する防火設備）-1（11）-検査者番号</v>
      </c>
      <c r="S1351" s="947" t="s">
        <v>2421</v>
      </c>
    </row>
    <row r="1352" spans="5:19" x14ac:dyDescent="0.4">
      <c r="E1352" s="927">
        <f>'5_入力シート【検査結果表】 ドレンチャーその他'!$BO$27</f>
        <v>0</v>
      </c>
      <c r="G1352" s="930">
        <v>15</v>
      </c>
      <c r="H1352" s="931" t="s">
        <v>1064</v>
      </c>
      <c r="I1352" s="930" t="s">
        <v>1071</v>
      </c>
      <c r="J1352" s="943" t="s">
        <v>702</v>
      </c>
      <c r="K1352" s="932" t="s">
        <v>894</v>
      </c>
      <c r="L1352" s="931" t="s">
        <v>986</v>
      </c>
      <c r="M1352" s="931"/>
      <c r="N1352" s="931"/>
      <c r="O1352" s="931"/>
      <c r="P1352" s="931"/>
      <c r="Q1352" s="926" t="str">
        <f t="shared" si="23"/>
        <v>15検査結果(ドレンチャーその他の水幕を形成する防火設備）-1（11）-指摘の具体的内容等</v>
      </c>
      <c r="S1352" s="947" t="s">
        <v>2422</v>
      </c>
    </row>
    <row r="1353" spans="5:19" x14ac:dyDescent="0.4">
      <c r="E1353" s="927">
        <f>'5_入力シート【検査結果表】 ドレンチャーその他'!$BY$27</f>
        <v>0</v>
      </c>
      <c r="G1353" s="930">
        <v>15</v>
      </c>
      <c r="H1353" s="931" t="s">
        <v>1064</v>
      </c>
      <c r="I1353" s="930" t="s">
        <v>1071</v>
      </c>
      <c r="J1353" s="943" t="s">
        <v>702</v>
      </c>
      <c r="K1353" s="932" t="s">
        <v>894</v>
      </c>
      <c r="L1353" s="931" t="s">
        <v>988</v>
      </c>
      <c r="M1353" s="931"/>
      <c r="N1353" s="931"/>
      <c r="O1353" s="931"/>
      <c r="P1353" s="931"/>
      <c r="Q1353" s="926" t="str">
        <f t="shared" si="23"/>
        <v>15検査結果(ドレンチャーその他の水幕を形成する防火設備）-1（11）-改善策の具体的内容等</v>
      </c>
      <c r="S1353" s="947" t="s">
        <v>2423</v>
      </c>
    </row>
    <row r="1354" spans="5:19" x14ac:dyDescent="0.4">
      <c r="E1354" s="927">
        <f>'5_入力シート【検査結果表】 ドレンチャーその他'!$CN$27</f>
        <v>0</v>
      </c>
      <c r="G1354" s="930">
        <v>15</v>
      </c>
      <c r="H1354" s="931" t="s">
        <v>1064</v>
      </c>
      <c r="I1354" s="930" t="s">
        <v>1071</v>
      </c>
      <c r="J1354" s="943" t="s">
        <v>702</v>
      </c>
      <c r="K1354" s="932" t="s">
        <v>894</v>
      </c>
      <c r="L1354" s="931" t="s">
        <v>978</v>
      </c>
      <c r="M1354" s="932" t="s">
        <v>894</v>
      </c>
      <c r="N1354" s="931" t="s">
        <v>979</v>
      </c>
      <c r="O1354" s="931"/>
      <c r="P1354" s="931"/>
      <c r="Q1354" s="926" t="str">
        <f t="shared" si="23"/>
        <v>15検査結果(ドレンチャーその他の水幕を形成する防火設備）-1（11）-改善（予定）年月-年（令和）</v>
      </c>
      <c r="S1354" s="947" t="s">
        <v>2424</v>
      </c>
    </row>
    <row r="1355" spans="5:19" x14ac:dyDescent="0.4">
      <c r="E1355" s="927">
        <f>'5_入力シート【検査結果表】 ドレンチャーその他'!$CQ$27</f>
        <v>0</v>
      </c>
      <c r="G1355" s="930">
        <v>15</v>
      </c>
      <c r="H1355" s="931" t="s">
        <v>1064</v>
      </c>
      <c r="I1355" s="930" t="s">
        <v>1071</v>
      </c>
      <c r="J1355" s="943" t="s">
        <v>702</v>
      </c>
      <c r="K1355" s="932" t="s">
        <v>894</v>
      </c>
      <c r="L1355" s="931" t="s">
        <v>978</v>
      </c>
      <c r="M1355" s="932" t="s">
        <v>894</v>
      </c>
      <c r="N1355" s="931" t="s">
        <v>899</v>
      </c>
      <c r="O1355" s="931"/>
      <c r="P1355" s="931"/>
      <c r="Q1355" s="926" t="str">
        <f t="shared" si="23"/>
        <v>15検査結果(ドレンチャーその他の水幕を形成する防火設備）-1（11）-改善（予定）年月-月</v>
      </c>
      <c r="S1355" s="947" t="s">
        <v>2425</v>
      </c>
    </row>
    <row r="1356" spans="5:19" x14ac:dyDescent="0.4">
      <c r="E1356" s="927">
        <f>'5_入力シート【検査結果表】 ドレンチャーその他'!$CT$27</f>
        <v>0</v>
      </c>
      <c r="G1356" s="930">
        <v>15</v>
      </c>
      <c r="H1356" s="931" t="s">
        <v>1064</v>
      </c>
      <c r="I1356" s="930" t="s">
        <v>1071</v>
      </c>
      <c r="J1356" s="943" t="s">
        <v>702</v>
      </c>
      <c r="K1356" s="932" t="s">
        <v>894</v>
      </c>
      <c r="L1356" s="931" t="s">
        <v>978</v>
      </c>
      <c r="M1356" s="932" t="s">
        <v>894</v>
      </c>
      <c r="N1356" s="931" t="s">
        <v>987</v>
      </c>
      <c r="O1356" s="931"/>
      <c r="P1356" s="931"/>
      <c r="Q1356" s="926" t="str">
        <f t="shared" si="23"/>
        <v>15検査結果(ドレンチャーその他の水幕を形成する防火設備）-1（11）-改善（予定）年月-状況</v>
      </c>
      <c r="S1356" s="947" t="s">
        <v>2426</v>
      </c>
    </row>
    <row r="1357" spans="5:19" x14ac:dyDescent="0.4">
      <c r="E1357" s="927">
        <f>'5_入力シート【検査結果表】 ドレンチャーその他'!$BA$28</f>
        <v>0</v>
      </c>
      <c r="G1357" s="930">
        <v>15</v>
      </c>
      <c r="H1357" s="931" t="s">
        <v>1064</v>
      </c>
      <c r="I1357" s="930" t="s">
        <v>1071</v>
      </c>
      <c r="J1357" s="943" t="s">
        <v>1016</v>
      </c>
      <c r="K1357" s="932" t="s">
        <v>894</v>
      </c>
      <c r="L1357" s="931" t="s">
        <v>983</v>
      </c>
      <c r="M1357" s="931"/>
      <c r="N1357" s="931"/>
      <c r="O1357" s="931"/>
      <c r="P1357" s="931"/>
      <c r="Q1357" s="926" t="str">
        <f t="shared" si="23"/>
        <v>15検査結果(ドレンチャーその他の水幕を形成する防火設備）-1（12）-検査結果</v>
      </c>
      <c r="S1357" s="947" t="s">
        <v>2427</v>
      </c>
    </row>
    <row r="1358" spans="5:19" x14ac:dyDescent="0.4">
      <c r="E1358" s="927">
        <f>'5_入力シート【検査結果表】 ドレンチャーその他'!$BM$28</f>
        <v>0</v>
      </c>
      <c r="G1358" s="930">
        <v>15</v>
      </c>
      <c r="H1358" s="931" t="s">
        <v>1064</v>
      </c>
      <c r="I1358" s="930" t="s">
        <v>1071</v>
      </c>
      <c r="J1358" s="943" t="s">
        <v>1016</v>
      </c>
      <c r="K1358" s="932" t="s">
        <v>894</v>
      </c>
      <c r="L1358" s="931" t="s">
        <v>985</v>
      </c>
      <c r="M1358" s="931"/>
      <c r="N1358" s="931"/>
      <c r="O1358" s="931"/>
      <c r="P1358" s="931"/>
      <c r="Q1358" s="926" t="str">
        <f t="shared" si="23"/>
        <v>15検査結果(ドレンチャーその他の水幕を形成する防火設備）-1（12）-検査者番号</v>
      </c>
      <c r="S1358" s="947" t="s">
        <v>2428</v>
      </c>
    </row>
    <row r="1359" spans="5:19" x14ac:dyDescent="0.4">
      <c r="E1359" s="927">
        <f>'5_入力シート【検査結果表】 ドレンチャーその他'!$BO$28</f>
        <v>0</v>
      </c>
      <c r="G1359" s="930">
        <v>15</v>
      </c>
      <c r="H1359" s="931" t="s">
        <v>1064</v>
      </c>
      <c r="I1359" s="930" t="s">
        <v>1071</v>
      </c>
      <c r="J1359" s="943" t="s">
        <v>703</v>
      </c>
      <c r="K1359" s="932" t="s">
        <v>894</v>
      </c>
      <c r="L1359" s="931" t="s">
        <v>986</v>
      </c>
      <c r="M1359" s="931"/>
      <c r="N1359" s="931"/>
      <c r="O1359" s="931"/>
      <c r="P1359" s="931"/>
      <c r="Q1359" s="926" t="str">
        <f t="shared" si="23"/>
        <v>15検査結果(ドレンチャーその他の水幕を形成する防火設備）-1（12）-指摘の具体的内容等</v>
      </c>
      <c r="S1359" s="947" t="s">
        <v>2429</v>
      </c>
    </row>
    <row r="1360" spans="5:19" x14ac:dyDescent="0.4">
      <c r="E1360" s="927">
        <f>'5_入力シート【検査結果表】 ドレンチャーその他'!$BY$28</f>
        <v>0</v>
      </c>
      <c r="G1360" s="930">
        <v>15</v>
      </c>
      <c r="H1360" s="931" t="s">
        <v>1064</v>
      </c>
      <c r="I1360" s="930" t="s">
        <v>1071</v>
      </c>
      <c r="J1360" s="943" t="s">
        <v>703</v>
      </c>
      <c r="K1360" s="932" t="s">
        <v>894</v>
      </c>
      <c r="L1360" s="931" t="s">
        <v>988</v>
      </c>
      <c r="M1360" s="931"/>
      <c r="N1360" s="931"/>
      <c r="O1360" s="931"/>
      <c r="P1360" s="931"/>
      <c r="Q1360" s="926" t="str">
        <f t="shared" si="23"/>
        <v>15検査結果(ドレンチャーその他の水幕を形成する防火設備）-1（12）-改善策の具体的内容等</v>
      </c>
      <c r="S1360" s="947" t="s">
        <v>2430</v>
      </c>
    </row>
    <row r="1361" spans="5:19" x14ac:dyDescent="0.4">
      <c r="E1361" s="927">
        <f>'5_入力シート【検査結果表】 ドレンチャーその他'!$CN$28</f>
        <v>0</v>
      </c>
      <c r="G1361" s="930">
        <v>15</v>
      </c>
      <c r="H1361" s="931" t="s">
        <v>1064</v>
      </c>
      <c r="I1361" s="930" t="s">
        <v>1071</v>
      </c>
      <c r="J1361" s="943" t="s">
        <v>703</v>
      </c>
      <c r="K1361" s="932" t="s">
        <v>894</v>
      </c>
      <c r="L1361" s="931" t="s">
        <v>978</v>
      </c>
      <c r="M1361" s="932" t="s">
        <v>894</v>
      </c>
      <c r="N1361" s="931" t="s">
        <v>979</v>
      </c>
      <c r="O1361" s="931"/>
      <c r="P1361" s="931"/>
      <c r="Q1361" s="926" t="str">
        <f t="shared" si="23"/>
        <v>15検査結果(ドレンチャーその他の水幕を形成する防火設備）-1（12）-改善（予定）年月-年（令和）</v>
      </c>
      <c r="S1361" s="947" t="s">
        <v>2431</v>
      </c>
    </row>
    <row r="1362" spans="5:19" x14ac:dyDescent="0.4">
      <c r="E1362" s="927">
        <f>'5_入力シート【検査結果表】 ドレンチャーその他'!$CQ$28</f>
        <v>0</v>
      </c>
      <c r="G1362" s="930">
        <v>15</v>
      </c>
      <c r="H1362" s="931" t="s">
        <v>1064</v>
      </c>
      <c r="I1362" s="930" t="s">
        <v>1071</v>
      </c>
      <c r="J1362" s="943" t="s">
        <v>703</v>
      </c>
      <c r="K1362" s="932" t="s">
        <v>894</v>
      </c>
      <c r="L1362" s="931" t="s">
        <v>978</v>
      </c>
      <c r="M1362" s="932" t="s">
        <v>894</v>
      </c>
      <c r="N1362" s="931" t="s">
        <v>899</v>
      </c>
      <c r="O1362" s="931"/>
      <c r="P1362" s="931"/>
      <c r="Q1362" s="926" t="str">
        <f t="shared" si="23"/>
        <v>15検査結果(ドレンチャーその他の水幕を形成する防火設備）-1（12）-改善（予定）年月-月</v>
      </c>
      <c r="S1362" s="947" t="s">
        <v>2432</v>
      </c>
    </row>
    <row r="1363" spans="5:19" x14ac:dyDescent="0.4">
      <c r="E1363" s="927">
        <f>'5_入力シート【検査結果表】 ドレンチャーその他'!$CT$28</f>
        <v>0</v>
      </c>
      <c r="G1363" s="930">
        <v>15</v>
      </c>
      <c r="H1363" s="931" t="s">
        <v>1064</v>
      </c>
      <c r="I1363" s="930" t="s">
        <v>1071</v>
      </c>
      <c r="J1363" s="943" t="s">
        <v>703</v>
      </c>
      <c r="K1363" s="932" t="s">
        <v>894</v>
      </c>
      <c r="L1363" s="931" t="s">
        <v>978</v>
      </c>
      <c r="M1363" s="932" t="s">
        <v>894</v>
      </c>
      <c r="N1363" s="931" t="s">
        <v>987</v>
      </c>
      <c r="O1363" s="931"/>
      <c r="P1363" s="931"/>
      <c r="Q1363" s="926" t="str">
        <f t="shared" si="23"/>
        <v>15検査結果(ドレンチャーその他の水幕を形成する防火設備）-1（12）-改善（予定）年月-状況</v>
      </c>
      <c r="S1363" s="947" t="s">
        <v>2433</v>
      </c>
    </row>
    <row r="1364" spans="5:19" x14ac:dyDescent="0.4">
      <c r="E1364" s="927">
        <f>'5_入力シート【検査結果表】 ドレンチャーその他'!$BA$29</f>
        <v>0</v>
      </c>
      <c r="G1364" s="930">
        <v>15</v>
      </c>
      <c r="H1364" s="931" t="s">
        <v>1064</v>
      </c>
      <c r="I1364" s="930" t="s">
        <v>1071</v>
      </c>
      <c r="J1364" s="943" t="s">
        <v>1017</v>
      </c>
      <c r="K1364" s="932" t="s">
        <v>894</v>
      </c>
      <c r="L1364" s="931" t="s">
        <v>983</v>
      </c>
      <c r="M1364" s="931"/>
      <c r="N1364" s="931"/>
      <c r="O1364" s="931"/>
      <c r="P1364" s="931"/>
      <c r="Q1364" s="926" t="str">
        <f t="shared" si="23"/>
        <v>15検査結果(ドレンチャーその他の水幕を形成する防火設備）-1（13）-検査結果</v>
      </c>
      <c r="S1364" s="947" t="s">
        <v>2434</v>
      </c>
    </row>
    <row r="1365" spans="5:19" x14ac:dyDescent="0.4">
      <c r="E1365" s="927">
        <f>'5_入力シート【検査結果表】 ドレンチャーその他'!$BM$29</f>
        <v>0</v>
      </c>
      <c r="G1365" s="930">
        <v>15</v>
      </c>
      <c r="H1365" s="931" t="s">
        <v>1064</v>
      </c>
      <c r="I1365" s="930" t="s">
        <v>1071</v>
      </c>
      <c r="J1365" s="943" t="s">
        <v>704</v>
      </c>
      <c r="K1365" s="932" t="s">
        <v>894</v>
      </c>
      <c r="L1365" s="931" t="s">
        <v>985</v>
      </c>
      <c r="M1365" s="931"/>
      <c r="N1365" s="931"/>
      <c r="O1365" s="931"/>
      <c r="P1365" s="931"/>
      <c r="Q1365" s="926" t="str">
        <f t="shared" si="23"/>
        <v>15検査結果(ドレンチャーその他の水幕を形成する防火設備）-1（13）-検査者番号</v>
      </c>
      <c r="S1365" s="947" t="s">
        <v>2435</v>
      </c>
    </row>
    <row r="1366" spans="5:19" x14ac:dyDescent="0.4">
      <c r="E1366" s="927">
        <f>'5_入力シート【検査結果表】 ドレンチャーその他'!$BO$29</f>
        <v>0</v>
      </c>
      <c r="G1366" s="930">
        <v>15</v>
      </c>
      <c r="H1366" s="931" t="s">
        <v>1064</v>
      </c>
      <c r="I1366" s="930" t="s">
        <v>1071</v>
      </c>
      <c r="J1366" s="943" t="s">
        <v>704</v>
      </c>
      <c r="K1366" s="932" t="s">
        <v>894</v>
      </c>
      <c r="L1366" s="931" t="s">
        <v>986</v>
      </c>
      <c r="M1366" s="931"/>
      <c r="N1366" s="931"/>
      <c r="O1366" s="931"/>
      <c r="P1366" s="931"/>
      <c r="Q1366" s="926" t="str">
        <f t="shared" si="23"/>
        <v>15検査結果(ドレンチャーその他の水幕を形成する防火設備）-1（13）-指摘の具体的内容等</v>
      </c>
      <c r="S1366" s="947" t="s">
        <v>2436</v>
      </c>
    </row>
    <row r="1367" spans="5:19" x14ac:dyDescent="0.4">
      <c r="E1367" s="927">
        <f>'5_入力シート【検査結果表】 ドレンチャーその他'!$BY$29</f>
        <v>0</v>
      </c>
      <c r="G1367" s="930">
        <v>15</v>
      </c>
      <c r="H1367" s="931" t="s">
        <v>1064</v>
      </c>
      <c r="I1367" s="930" t="s">
        <v>1071</v>
      </c>
      <c r="J1367" s="943" t="s">
        <v>704</v>
      </c>
      <c r="K1367" s="932" t="s">
        <v>894</v>
      </c>
      <c r="L1367" s="931" t="s">
        <v>988</v>
      </c>
      <c r="M1367" s="931"/>
      <c r="N1367" s="931"/>
      <c r="O1367" s="931"/>
      <c r="P1367" s="931"/>
      <c r="Q1367" s="926" t="str">
        <f t="shared" si="23"/>
        <v>15検査結果(ドレンチャーその他の水幕を形成する防火設備）-1（13）-改善策の具体的内容等</v>
      </c>
      <c r="S1367" s="947" t="s">
        <v>2437</v>
      </c>
    </row>
    <row r="1368" spans="5:19" x14ac:dyDescent="0.4">
      <c r="E1368" s="927">
        <f>'5_入力シート【検査結果表】 ドレンチャーその他'!$CN$29</f>
        <v>0</v>
      </c>
      <c r="G1368" s="930">
        <v>15</v>
      </c>
      <c r="H1368" s="931" t="s">
        <v>1064</v>
      </c>
      <c r="I1368" s="930" t="s">
        <v>1071</v>
      </c>
      <c r="J1368" s="943" t="s">
        <v>704</v>
      </c>
      <c r="K1368" s="932" t="s">
        <v>894</v>
      </c>
      <c r="L1368" s="931" t="s">
        <v>978</v>
      </c>
      <c r="M1368" s="932" t="s">
        <v>894</v>
      </c>
      <c r="N1368" s="931" t="s">
        <v>979</v>
      </c>
      <c r="O1368" s="931"/>
      <c r="P1368" s="931"/>
      <c r="Q1368" s="926" t="str">
        <f t="shared" si="23"/>
        <v>15検査結果(ドレンチャーその他の水幕を形成する防火設備）-1（13）-改善（予定）年月-年（令和）</v>
      </c>
      <c r="S1368" s="947" t="s">
        <v>2438</v>
      </c>
    </row>
    <row r="1369" spans="5:19" x14ac:dyDescent="0.4">
      <c r="E1369" s="927">
        <f>'5_入力シート【検査結果表】 ドレンチャーその他'!$CQ$29</f>
        <v>0</v>
      </c>
      <c r="G1369" s="930">
        <v>15</v>
      </c>
      <c r="H1369" s="931" t="s">
        <v>1064</v>
      </c>
      <c r="I1369" s="930" t="s">
        <v>1071</v>
      </c>
      <c r="J1369" s="943" t="s">
        <v>704</v>
      </c>
      <c r="K1369" s="932" t="s">
        <v>894</v>
      </c>
      <c r="L1369" s="931" t="s">
        <v>978</v>
      </c>
      <c r="M1369" s="932" t="s">
        <v>894</v>
      </c>
      <c r="N1369" s="931" t="s">
        <v>899</v>
      </c>
      <c r="O1369" s="931"/>
      <c r="P1369" s="931"/>
      <c r="Q1369" s="926" t="str">
        <f t="shared" si="23"/>
        <v>15検査結果(ドレンチャーその他の水幕を形成する防火設備）-1（13）-改善（予定）年月-月</v>
      </c>
      <c r="S1369" s="947" t="s">
        <v>2439</v>
      </c>
    </row>
    <row r="1370" spans="5:19" x14ac:dyDescent="0.4">
      <c r="E1370" s="927">
        <f>'5_入力シート【検査結果表】 ドレンチャーその他'!$CT$29</f>
        <v>0</v>
      </c>
      <c r="G1370" s="930">
        <v>15</v>
      </c>
      <c r="H1370" s="931" t="s">
        <v>1064</v>
      </c>
      <c r="I1370" s="930" t="s">
        <v>1071</v>
      </c>
      <c r="J1370" s="943" t="s">
        <v>704</v>
      </c>
      <c r="K1370" s="932" t="s">
        <v>894</v>
      </c>
      <c r="L1370" s="931" t="s">
        <v>978</v>
      </c>
      <c r="M1370" s="932" t="s">
        <v>894</v>
      </c>
      <c r="N1370" s="931" t="s">
        <v>987</v>
      </c>
      <c r="O1370" s="931"/>
      <c r="P1370" s="931"/>
      <c r="Q1370" s="926" t="str">
        <f t="shared" si="23"/>
        <v>15検査結果(ドレンチャーその他の水幕を形成する防火設備）-1（13）-改善（予定）年月-状況</v>
      </c>
      <c r="S1370" s="947" t="s">
        <v>2440</v>
      </c>
    </row>
    <row r="1371" spans="5:19" x14ac:dyDescent="0.4">
      <c r="E1371" s="927">
        <f>'5_入力シート【検査結果表】 ドレンチャーその他'!$BA$30</f>
        <v>0</v>
      </c>
      <c r="G1371" s="930">
        <v>15</v>
      </c>
      <c r="H1371" s="931" t="s">
        <v>1064</v>
      </c>
      <c r="I1371" s="930" t="s">
        <v>1071</v>
      </c>
      <c r="J1371" s="943" t="s">
        <v>1018</v>
      </c>
      <c r="K1371" s="932" t="s">
        <v>894</v>
      </c>
      <c r="L1371" s="931" t="s">
        <v>983</v>
      </c>
      <c r="M1371" s="931"/>
      <c r="N1371" s="931"/>
      <c r="O1371" s="931"/>
      <c r="P1371" s="931"/>
      <c r="Q1371" s="926" t="str">
        <f t="shared" ref="Q1371:Q1434" si="24">CONCATENATE(G1371,H1371,I1371,J1371,K1371,L1371,M1371,N1371,O1371,P1371)</f>
        <v>15検査結果(ドレンチャーその他の水幕を形成する防火設備）-1（14）-検査結果</v>
      </c>
      <c r="S1371" s="947" t="s">
        <v>2441</v>
      </c>
    </row>
    <row r="1372" spans="5:19" x14ac:dyDescent="0.4">
      <c r="E1372" s="927">
        <f>'5_入力シート【検査結果表】 ドレンチャーその他'!$BM$30</f>
        <v>0</v>
      </c>
      <c r="G1372" s="930">
        <v>15</v>
      </c>
      <c r="H1372" s="931" t="s">
        <v>1064</v>
      </c>
      <c r="I1372" s="930" t="s">
        <v>1071</v>
      </c>
      <c r="J1372" s="943" t="s">
        <v>705</v>
      </c>
      <c r="K1372" s="932" t="s">
        <v>894</v>
      </c>
      <c r="L1372" s="931" t="s">
        <v>985</v>
      </c>
      <c r="M1372" s="931"/>
      <c r="N1372" s="931"/>
      <c r="O1372" s="931"/>
      <c r="P1372" s="931"/>
      <c r="Q1372" s="926" t="str">
        <f t="shared" si="24"/>
        <v>15検査結果(ドレンチャーその他の水幕を形成する防火設備）-1（14）-検査者番号</v>
      </c>
      <c r="S1372" s="947" t="s">
        <v>2442</v>
      </c>
    </row>
    <row r="1373" spans="5:19" x14ac:dyDescent="0.4">
      <c r="E1373" s="927">
        <f>'5_入力シート【検査結果表】 ドレンチャーその他'!$BO$30</f>
        <v>0</v>
      </c>
      <c r="G1373" s="930">
        <v>15</v>
      </c>
      <c r="H1373" s="931" t="s">
        <v>1064</v>
      </c>
      <c r="I1373" s="930" t="s">
        <v>1071</v>
      </c>
      <c r="J1373" s="943" t="s">
        <v>705</v>
      </c>
      <c r="K1373" s="932" t="s">
        <v>894</v>
      </c>
      <c r="L1373" s="931" t="s">
        <v>986</v>
      </c>
      <c r="M1373" s="931"/>
      <c r="N1373" s="931"/>
      <c r="O1373" s="931"/>
      <c r="P1373" s="931"/>
      <c r="Q1373" s="926" t="str">
        <f t="shared" si="24"/>
        <v>15検査結果(ドレンチャーその他の水幕を形成する防火設備）-1（14）-指摘の具体的内容等</v>
      </c>
      <c r="S1373" s="947" t="s">
        <v>2443</v>
      </c>
    </row>
    <row r="1374" spans="5:19" x14ac:dyDescent="0.4">
      <c r="E1374" s="927">
        <f>'5_入力シート【検査結果表】 ドレンチャーその他'!$BY$30</f>
        <v>0</v>
      </c>
      <c r="G1374" s="930">
        <v>15</v>
      </c>
      <c r="H1374" s="931" t="s">
        <v>1064</v>
      </c>
      <c r="I1374" s="930" t="s">
        <v>1071</v>
      </c>
      <c r="J1374" s="943" t="s">
        <v>705</v>
      </c>
      <c r="K1374" s="932" t="s">
        <v>894</v>
      </c>
      <c r="L1374" s="931" t="s">
        <v>988</v>
      </c>
      <c r="M1374" s="931"/>
      <c r="N1374" s="931"/>
      <c r="O1374" s="931"/>
      <c r="P1374" s="931"/>
      <c r="Q1374" s="926" t="str">
        <f t="shared" si="24"/>
        <v>15検査結果(ドレンチャーその他の水幕を形成する防火設備）-1（14）-改善策の具体的内容等</v>
      </c>
      <c r="S1374" s="947" t="s">
        <v>2444</v>
      </c>
    </row>
    <row r="1375" spans="5:19" x14ac:dyDescent="0.4">
      <c r="E1375" s="927">
        <f>'5_入力シート【検査結果表】 ドレンチャーその他'!$CN$30</f>
        <v>0</v>
      </c>
      <c r="G1375" s="930">
        <v>15</v>
      </c>
      <c r="H1375" s="931" t="s">
        <v>1064</v>
      </c>
      <c r="I1375" s="930" t="s">
        <v>1071</v>
      </c>
      <c r="J1375" s="943" t="s">
        <v>705</v>
      </c>
      <c r="K1375" s="932" t="s">
        <v>894</v>
      </c>
      <c r="L1375" s="931" t="s">
        <v>978</v>
      </c>
      <c r="M1375" s="932" t="s">
        <v>894</v>
      </c>
      <c r="N1375" s="931" t="s">
        <v>979</v>
      </c>
      <c r="O1375" s="931"/>
      <c r="P1375" s="931"/>
      <c r="Q1375" s="926" t="str">
        <f t="shared" si="24"/>
        <v>15検査結果(ドレンチャーその他の水幕を形成する防火設備）-1（14）-改善（予定）年月-年（令和）</v>
      </c>
      <c r="S1375" s="947" t="s">
        <v>2445</v>
      </c>
    </row>
    <row r="1376" spans="5:19" x14ac:dyDescent="0.4">
      <c r="E1376" s="927">
        <f>'5_入力シート【検査結果表】 ドレンチャーその他'!$CQ$30</f>
        <v>0</v>
      </c>
      <c r="G1376" s="930">
        <v>15</v>
      </c>
      <c r="H1376" s="931" t="s">
        <v>1064</v>
      </c>
      <c r="I1376" s="930" t="s">
        <v>1071</v>
      </c>
      <c r="J1376" s="943" t="s">
        <v>705</v>
      </c>
      <c r="K1376" s="932" t="s">
        <v>894</v>
      </c>
      <c r="L1376" s="931" t="s">
        <v>978</v>
      </c>
      <c r="M1376" s="932" t="s">
        <v>894</v>
      </c>
      <c r="N1376" s="931" t="s">
        <v>899</v>
      </c>
      <c r="O1376" s="931"/>
      <c r="P1376" s="931"/>
      <c r="Q1376" s="926" t="str">
        <f t="shared" si="24"/>
        <v>15検査結果(ドレンチャーその他の水幕を形成する防火設備）-1（14）-改善（予定）年月-月</v>
      </c>
      <c r="S1376" s="947" t="s">
        <v>2446</v>
      </c>
    </row>
    <row r="1377" spans="5:19" x14ac:dyDescent="0.4">
      <c r="E1377" s="927">
        <f>'5_入力シート【検査結果表】 ドレンチャーその他'!$CT$30</f>
        <v>0</v>
      </c>
      <c r="G1377" s="930">
        <v>15</v>
      </c>
      <c r="H1377" s="931" t="s">
        <v>1064</v>
      </c>
      <c r="I1377" s="930" t="s">
        <v>1071</v>
      </c>
      <c r="J1377" s="943" t="s">
        <v>1018</v>
      </c>
      <c r="K1377" s="932" t="s">
        <v>894</v>
      </c>
      <c r="L1377" s="931" t="s">
        <v>978</v>
      </c>
      <c r="M1377" s="932" t="s">
        <v>894</v>
      </c>
      <c r="N1377" s="931" t="s">
        <v>987</v>
      </c>
      <c r="O1377" s="931"/>
      <c r="P1377" s="931"/>
      <c r="Q1377" s="926" t="str">
        <f t="shared" si="24"/>
        <v>15検査結果(ドレンチャーその他の水幕を形成する防火設備）-1（14）-改善（予定）年月-状況</v>
      </c>
      <c r="S1377" s="947" t="s">
        <v>2447</v>
      </c>
    </row>
    <row r="1378" spans="5:19" x14ac:dyDescent="0.4">
      <c r="E1378" s="927">
        <f>'5_入力シート【検査結果表】 ドレンチャーその他'!$BA$31</f>
        <v>0</v>
      </c>
      <c r="G1378" s="930">
        <v>15</v>
      </c>
      <c r="H1378" s="931" t="s">
        <v>1064</v>
      </c>
      <c r="I1378" s="930" t="s">
        <v>1071</v>
      </c>
      <c r="J1378" s="943" t="s">
        <v>1019</v>
      </c>
      <c r="K1378" s="932" t="s">
        <v>894</v>
      </c>
      <c r="L1378" s="931" t="s">
        <v>983</v>
      </c>
      <c r="M1378" s="931"/>
      <c r="N1378" s="931"/>
      <c r="O1378" s="931"/>
      <c r="P1378" s="931"/>
      <c r="Q1378" s="926" t="str">
        <f t="shared" si="24"/>
        <v>15検査結果(ドレンチャーその他の水幕を形成する防火設備）-1（15）-検査結果</v>
      </c>
      <c r="S1378" s="947" t="s">
        <v>2448</v>
      </c>
    </row>
    <row r="1379" spans="5:19" x14ac:dyDescent="0.4">
      <c r="E1379" s="927">
        <f>'5_入力シート【検査結果表】 ドレンチャーその他'!$BM$31</f>
        <v>0</v>
      </c>
      <c r="G1379" s="930">
        <v>15</v>
      </c>
      <c r="H1379" s="931" t="s">
        <v>1064</v>
      </c>
      <c r="I1379" s="930" t="s">
        <v>1071</v>
      </c>
      <c r="J1379" s="943" t="s">
        <v>1019</v>
      </c>
      <c r="K1379" s="932" t="s">
        <v>894</v>
      </c>
      <c r="L1379" s="931" t="s">
        <v>985</v>
      </c>
      <c r="M1379" s="931"/>
      <c r="N1379" s="931"/>
      <c r="O1379" s="931"/>
      <c r="P1379" s="931"/>
      <c r="Q1379" s="926" t="str">
        <f t="shared" si="24"/>
        <v>15検査結果(ドレンチャーその他の水幕を形成する防火設備）-1（15）-検査者番号</v>
      </c>
      <c r="S1379" s="947" t="s">
        <v>2449</v>
      </c>
    </row>
    <row r="1380" spans="5:19" x14ac:dyDescent="0.4">
      <c r="E1380" s="927">
        <f>'5_入力シート【検査結果表】 ドレンチャーその他'!$BO$31</f>
        <v>0</v>
      </c>
      <c r="G1380" s="930">
        <v>15</v>
      </c>
      <c r="H1380" s="931" t="s">
        <v>1064</v>
      </c>
      <c r="I1380" s="930" t="s">
        <v>1071</v>
      </c>
      <c r="J1380" s="943" t="s">
        <v>1019</v>
      </c>
      <c r="K1380" s="932" t="s">
        <v>894</v>
      </c>
      <c r="L1380" s="931" t="s">
        <v>986</v>
      </c>
      <c r="M1380" s="931"/>
      <c r="N1380" s="931"/>
      <c r="O1380" s="931"/>
      <c r="P1380" s="931"/>
      <c r="Q1380" s="926" t="str">
        <f t="shared" si="24"/>
        <v>15検査結果(ドレンチャーその他の水幕を形成する防火設備）-1（15）-指摘の具体的内容等</v>
      </c>
      <c r="S1380" s="947" t="s">
        <v>2450</v>
      </c>
    </row>
    <row r="1381" spans="5:19" x14ac:dyDescent="0.4">
      <c r="E1381" s="927">
        <f>'5_入力シート【検査結果表】 ドレンチャーその他'!$BY$31</f>
        <v>0</v>
      </c>
      <c r="G1381" s="930">
        <v>15</v>
      </c>
      <c r="H1381" s="931" t="s">
        <v>1064</v>
      </c>
      <c r="I1381" s="930" t="s">
        <v>1071</v>
      </c>
      <c r="J1381" s="943" t="s">
        <v>1019</v>
      </c>
      <c r="K1381" s="932" t="s">
        <v>894</v>
      </c>
      <c r="L1381" s="931" t="s">
        <v>988</v>
      </c>
      <c r="M1381" s="931"/>
      <c r="N1381" s="931"/>
      <c r="O1381" s="931"/>
      <c r="P1381" s="931"/>
      <c r="Q1381" s="926" t="str">
        <f t="shared" si="24"/>
        <v>15検査結果(ドレンチャーその他の水幕を形成する防火設備）-1（15）-改善策の具体的内容等</v>
      </c>
      <c r="S1381" s="947" t="s">
        <v>2451</v>
      </c>
    </row>
    <row r="1382" spans="5:19" x14ac:dyDescent="0.4">
      <c r="E1382" s="927">
        <f>'5_入力シート【検査結果表】 ドレンチャーその他'!$CN$31</f>
        <v>0</v>
      </c>
      <c r="G1382" s="930">
        <v>15</v>
      </c>
      <c r="H1382" s="931" t="s">
        <v>1064</v>
      </c>
      <c r="I1382" s="930" t="s">
        <v>1071</v>
      </c>
      <c r="J1382" s="943" t="s">
        <v>1019</v>
      </c>
      <c r="K1382" s="932" t="s">
        <v>894</v>
      </c>
      <c r="L1382" s="931" t="s">
        <v>978</v>
      </c>
      <c r="M1382" s="932" t="s">
        <v>894</v>
      </c>
      <c r="N1382" s="931" t="s">
        <v>979</v>
      </c>
      <c r="O1382" s="931"/>
      <c r="P1382" s="931"/>
      <c r="Q1382" s="926" t="str">
        <f t="shared" si="24"/>
        <v>15検査結果(ドレンチャーその他の水幕を形成する防火設備）-1（15）-改善（予定）年月-年（令和）</v>
      </c>
      <c r="S1382" s="947" t="s">
        <v>2452</v>
      </c>
    </row>
    <row r="1383" spans="5:19" x14ac:dyDescent="0.4">
      <c r="E1383" s="927">
        <f>'5_入力シート【検査結果表】 ドレンチャーその他'!$CQ$31</f>
        <v>0</v>
      </c>
      <c r="G1383" s="930">
        <v>15</v>
      </c>
      <c r="H1383" s="931" t="s">
        <v>1064</v>
      </c>
      <c r="I1383" s="930" t="s">
        <v>1071</v>
      </c>
      <c r="J1383" s="943" t="s">
        <v>1019</v>
      </c>
      <c r="K1383" s="932" t="s">
        <v>894</v>
      </c>
      <c r="L1383" s="931" t="s">
        <v>978</v>
      </c>
      <c r="M1383" s="932" t="s">
        <v>894</v>
      </c>
      <c r="N1383" s="931" t="s">
        <v>899</v>
      </c>
      <c r="O1383" s="931"/>
      <c r="P1383" s="931"/>
      <c r="Q1383" s="926" t="str">
        <f t="shared" si="24"/>
        <v>15検査結果(ドレンチャーその他の水幕を形成する防火設備）-1（15）-改善（予定）年月-月</v>
      </c>
      <c r="S1383" s="947" t="s">
        <v>2453</v>
      </c>
    </row>
    <row r="1384" spans="5:19" x14ac:dyDescent="0.4">
      <c r="E1384" s="927">
        <f>'5_入力シート【検査結果表】 ドレンチャーその他'!$CT$31</f>
        <v>0</v>
      </c>
      <c r="G1384" s="930">
        <v>15</v>
      </c>
      <c r="H1384" s="931" t="s">
        <v>1064</v>
      </c>
      <c r="I1384" s="930" t="s">
        <v>1071</v>
      </c>
      <c r="J1384" s="943" t="s">
        <v>706</v>
      </c>
      <c r="K1384" s="932" t="s">
        <v>894</v>
      </c>
      <c r="L1384" s="931" t="s">
        <v>978</v>
      </c>
      <c r="M1384" s="932" t="s">
        <v>894</v>
      </c>
      <c r="N1384" s="931" t="s">
        <v>987</v>
      </c>
      <c r="O1384" s="931"/>
      <c r="P1384" s="931"/>
      <c r="Q1384" s="926" t="str">
        <f t="shared" si="24"/>
        <v>15検査結果(ドレンチャーその他の水幕を形成する防火設備）-1（15）-改善（予定）年月-状況</v>
      </c>
      <c r="S1384" s="947" t="s">
        <v>2454</v>
      </c>
    </row>
    <row r="1385" spans="5:19" x14ac:dyDescent="0.4">
      <c r="E1385" s="927">
        <f>'5_入力シート【検査結果表】 ドレンチャーその他'!$BA$32</f>
        <v>0</v>
      </c>
      <c r="G1385" s="930">
        <v>15</v>
      </c>
      <c r="H1385" s="931" t="s">
        <v>1064</v>
      </c>
      <c r="I1385" s="930" t="s">
        <v>1071</v>
      </c>
      <c r="J1385" s="943" t="s">
        <v>1020</v>
      </c>
      <c r="K1385" s="932" t="s">
        <v>894</v>
      </c>
      <c r="L1385" s="931" t="s">
        <v>983</v>
      </c>
      <c r="M1385" s="931"/>
      <c r="N1385" s="931"/>
      <c r="O1385" s="931"/>
      <c r="P1385" s="931"/>
      <c r="Q1385" s="926" t="str">
        <f t="shared" si="24"/>
        <v>15検査結果(ドレンチャーその他の水幕を形成する防火設備）-1（16）-検査結果</v>
      </c>
      <c r="S1385" s="947" t="s">
        <v>2455</v>
      </c>
    </row>
    <row r="1386" spans="5:19" x14ac:dyDescent="0.4">
      <c r="E1386" s="927">
        <f>'5_入力シート【検査結果表】 ドレンチャーその他'!$BM$32</f>
        <v>0</v>
      </c>
      <c r="G1386" s="930">
        <v>15</v>
      </c>
      <c r="H1386" s="931" t="s">
        <v>1064</v>
      </c>
      <c r="I1386" s="930" t="s">
        <v>1071</v>
      </c>
      <c r="J1386" s="943" t="s">
        <v>707</v>
      </c>
      <c r="K1386" s="932" t="s">
        <v>894</v>
      </c>
      <c r="L1386" s="931" t="s">
        <v>985</v>
      </c>
      <c r="M1386" s="931"/>
      <c r="N1386" s="931"/>
      <c r="O1386" s="931"/>
      <c r="P1386" s="931"/>
      <c r="Q1386" s="926" t="str">
        <f t="shared" si="24"/>
        <v>15検査結果(ドレンチャーその他の水幕を形成する防火設備）-1（16）-検査者番号</v>
      </c>
      <c r="S1386" s="947" t="s">
        <v>2456</v>
      </c>
    </row>
    <row r="1387" spans="5:19" x14ac:dyDescent="0.4">
      <c r="E1387" s="927">
        <f>'5_入力シート【検査結果表】 ドレンチャーその他'!$BO$32</f>
        <v>0</v>
      </c>
      <c r="G1387" s="930">
        <v>15</v>
      </c>
      <c r="H1387" s="931" t="s">
        <v>1064</v>
      </c>
      <c r="I1387" s="930" t="s">
        <v>1071</v>
      </c>
      <c r="J1387" s="943" t="s">
        <v>707</v>
      </c>
      <c r="K1387" s="932" t="s">
        <v>894</v>
      </c>
      <c r="L1387" s="931" t="s">
        <v>986</v>
      </c>
      <c r="M1387" s="931"/>
      <c r="N1387" s="931"/>
      <c r="O1387" s="931"/>
      <c r="P1387" s="931"/>
      <c r="Q1387" s="926" t="str">
        <f t="shared" si="24"/>
        <v>15検査結果(ドレンチャーその他の水幕を形成する防火設備）-1（16）-指摘の具体的内容等</v>
      </c>
      <c r="S1387" s="947" t="s">
        <v>2457</v>
      </c>
    </row>
    <row r="1388" spans="5:19" x14ac:dyDescent="0.4">
      <c r="E1388" s="927">
        <f>'5_入力シート【検査結果表】 ドレンチャーその他'!$BY$32</f>
        <v>0</v>
      </c>
      <c r="G1388" s="930">
        <v>15</v>
      </c>
      <c r="H1388" s="931" t="s">
        <v>1064</v>
      </c>
      <c r="I1388" s="930" t="s">
        <v>1071</v>
      </c>
      <c r="J1388" s="943" t="s">
        <v>707</v>
      </c>
      <c r="K1388" s="932" t="s">
        <v>894</v>
      </c>
      <c r="L1388" s="931" t="s">
        <v>988</v>
      </c>
      <c r="M1388" s="931"/>
      <c r="N1388" s="931"/>
      <c r="O1388" s="931"/>
      <c r="P1388" s="931"/>
      <c r="Q1388" s="926" t="str">
        <f t="shared" si="24"/>
        <v>15検査結果(ドレンチャーその他の水幕を形成する防火設備）-1（16）-改善策の具体的内容等</v>
      </c>
      <c r="S1388" s="947" t="s">
        <v>2458</v>
      </c>
    </row>
    <row r="1389" spans="5:19" x14ac:dyDescent="0.4">
      <c r="E1389" s="927">
        <f>'5_入力シート【検査結果表】 ドレンチャーその他'!$CN$32</f>
        <v>0</v>
      </c>
      <c r="G1389" s="930">
        <v>15</v>
      </c>
      <c r="H1389" s="931" t="s">
        <v>1064</v>
      </c>
      <c r="I1389" s="930" t="s">
        <v>1071</v>
      </c>
      <c r="J1389" s="943" t="s">
        <v>707</v>
      </c>
      <c r="K1389" s="932" t="s">
        <v>894</v>
      </c>
      <c r="L1389" s="931" t="s">
        <v>978</v>
      </c>
      <c r="M1389" s="932" t="s">
        <v>894</v>
      </c>
      <c r="N1389" s="931" t="s">
        <v>979</v>
      </c>
      <c r="O1389" s="931"/>
      <c r="P1389" s="931"/>
      <c r="Q1389" s="926" t="str">
        <f t="shared" si="24"/>
        <v>15検査結果(ドレンチャーその他の水幕を形成する防火設備）-1（16）-改善（予定）年月-年（令和）</v>
      </c>
      <c r="S1389" s="947" t="s">
        <v>2459</v>
      </c>
    </row>
    <row r="1390" spans="5:19" x14ac:dyDescent="0.4">
      <c r="E1390" s="927">
        <f>'5_入力シート【検査結果表】 ドレンチャーその他'!$CQ$32</f>
        <v>0</v>
      </c>
      <c r="G1390" s="930">
        <v>15</v>
      </c>
      <c r="H1390" s="931" t="s">
        <v>1064</v>
      </c>
      <c r="I1390" s="930" t="s">
        <v>1071</v>
      </c>
      <c r="J1390" s="943" t="s">
        <v>707</v>
      </c>
      <c r="K1390" s="932" t="s">
        <v>894</v>
      </c>
      <c r="L1390" s="931" t="s">
        <v>978</v>
      </c>
      <c r="M1390" s="932" t="s">
        <v>894</v>
      </c>
      <c r="N1390" s="931" t="s">
        <v>899</v>
      </c>
      <c r="O1390" s="931"/>
      <c r="P1390" s="931"/>
      <c r="Q1390" s="926" t="str">
        <f t="shared" si="24"/>
        <v>15検査結果(ドレンチャーその他の水幕を形成する防火設備）-1（16）-改善（予定）年月-月</v>
      </c>
      <c r="S1390" s="947" t="s">
        <v>2460</v>
      </c>
    </row>
    <row r="1391" spans="5:19" x14ac:dyDescent="0.4">
      <c r="E1391" s="927">
        <f>'5_入力シート【検査結果表】 ドレンチャーその他'!$CT$32</f>
        <v>0</v>
      </c>
      <c r="G1391" s="930">
        <v>15</v>
      </c>
      <c r="H1391" s="931" t="s">
        <v>1064</v>
      </c>
      <c r="I1391" s="930" t="s">
        <v>1071</v>
      </c>
      <c r="J1391" s="943" t="s">
        <v>1020</v>
      </c>
      <c r="K1391" s="932" t="s">
        <v>894</v>
      </c>
      <c r="L1391" s="931" t="s">
        <v>978</v>
      </c>
      <c r="M1391" s="932" t="s">
        <v>894</v>
      </c>
      <c r="N1391" s="931" t="s">
        <v>987</v>
      </c>
      <c r="O1391" s="931"/>
      <c r="P1391" s="931"/>
      <c r="Q1391" s="926" t="str">
        <f t="shared" si="24"/>
        <v>15検査結果(ドレンチャーその他の水幕を形成する防火設備）-1（16）-改善（予定）年月-状況</v>
      </c>
      <c r="S1391" s="947" t="s">
        <v>2461</v>
      </c>
    </row>
    <row r="1392" spans="5:19" x14ac:dyDescent="0.4">
      <c r="E1392" s="927">
        <f>'5_入力シート【検査結果表】 ドレンチャーその他'!$BA$33</f>
        <v>0</v>
      </c>
      <c r="G1392" s="930">
        <v>15</v>
      </c>
      <c r="H1392" s="931" t="s">
        <v>1064</v>
      </c>
      <c r="I1392" s="930" t="s">
        <v>1071</v>
      </c>
      <c r="J1392" s="943" t="s">
        <v>1021</v>
      </c>
      <c r="K1392" s="932" t="s">
        <v>894</v>
      </c>
      <c r="L1392" s="931" t="s">
        <v>983</v>
      </c>
      <c r="M1392" s="931"/>
      <c r="N1392" s="931"/>
      <c r="O1392" s="931"/>
      <c r="P1392" s="931"/>
      <c r="Q1392" s="926" t="str">
        <f t="shared" si="24"/>
        <v>15検査結果(ドレンチャーその他の水幕を形成する防火設備）-1（17）-検査結果</v>
      </c>
      <c r="S1392" s="947" t="s">
        <v>2462</v>
      </c>
    </row>
    <row r="1393" spans="5:19" x14ac:dyDescent="0.4">
      <c r="E1393" s="927">
        <f>'5_入力シート【検査結果表】 ドレンチャーその他'!$BM$33</f>
        <v>0</v>
      </c>
      <c r="G1393" s="930">
        <v>15</v>
      </c>
      <c r="H1393" s="931" t="s">
        <v>1064</v>
      </c>
      <c r="I1393" s="930" t="s">
        <v>1071</v>
      </c>
      <c r="J1393" s="943" t="s">
        <v>1021</v>
      </c>
      <c r="K1393" s="932" t="s">
        <v>894</v>
      </c>
      <c r="L1393" s="931" t="s">
        <v>985</v>
      </c>
      <c r="M1393" s="931"/>
      <c r="N1393" s="931"/>
      <c r="O1393" s="931"/>
      <c r="P1393" s="931"/>
      <c r="Q1393" s="926" t="str">
        <f t="shared" si="24"/>
        <v>15検査結果(ドレンチャーその他の水幕を形成する防火設備）-1（17）-検査者番号</v>
      </c>
      <c r="S1393" s="947" t="s">
        <v>2463</v>
      </c>
    </row>
    <row r="1394" spans="5:19" x14ac:dyDescent="0.4">
      <c r="E1394" s="927">
        <f>'5_入力シート【検査結果表】 ドレンチャーその他'!$BO$33</f>
        <v>0</v>
      </c>
      <c r="G1394" s="930">
        <v>15</v>
      </c>
      <c r="H1394" s="931" t="s">
        <v>1064</v>
      </c>
      <c r="I1394" s="930" t="s">
        <v>1071</v>
      </c>
      <c r="J1394" s="943" t="s">
        <v>1021</v>
      </c>
      <c r="K1394" s="932" t="s">
        <v>894</v>
      </c>
      <c r="L1394" s="931" t="s">
        <v>986</v>
      </c>
      <c r="M1394" s="931"/>
      <c r="N1394" s="931"/>
      <c r="O1394" s="931"/>
      <c r="P1394" s="931"/>
      <c r="Q1394" s="926" t="str">
        <f t="shared" si="24"/>
        <v>15検査結果(ドレンチャーその他の水幕を形成する防火設備）-1（17）-指摘の具体的内容等</v>
      </c>
      <c r="S1394" s="947" t="s">
        <v>2464</v>
      </c>
    </row>
    <row r="1395" spans="5:19" x14ac:dyDescent="0.4">
      <c r="E1395" s="927">
        <f>'5_入力シート【検査結果表】 ドレンチャーその他'!$BY$33</f>
        <v>0</v>
      </c>
      <c r="G1395" s="930">
        <v>15</v>
      </c>
      <c r="H1395" s="931" t="s">
        <v>1064</v>
      </c>
      <c r="I1395" s="930" t="s">
        <v>1071</v>
      </c>
      <c r="J1395" s="943" t="s">
        <v>708</v>
      </c>
      <c r="K1395" s="932" t="s">
        <v>894</v>
      </c>
      <c r="L1395" s="931" t="s">
        <v>988</v>
      </c>
      <c r="M1395" s="931"/>
      <c r="N1395" s="931"/>
      <c r="O1395" s="931"/>
      <c r="P1395" s="931"/>
      <c r="Q1395" s="926" t="str">
        <f t="shared" si="24"/>
        <v>15検査結果(ドレンチャーその他の水幕を形成する防火設備）-1（17）-改善策の具体的内容等</v>
      </c>
      <c r="S1395" s="947" t="s">
        <v>2465</v>
      </c>
    </row>
    <row r="1396" spans="5:19" x14ac:dyDescent="0.4">
      <c r="E1396" s="927">
        <f>'5_入力シート【検査結果表】 ドレンチャーその他'!$CN$33</f>
        <v>0</v>
      </c>
      <c r="G1396" s="930">
        <v>15</v>
      </c>
      <c r="H1396" s="931" t="s">
        <v>1064</v>
      </c>
      <c r="I1396" s="930" t="s">
        <v>1071</v>
      </c>
      <c r="J1396" s="943" t="s">
        <v>708</v>
      </c>
      <c r="K1396" s="932" t="s">
        <v>894</v>
      </c>
      <c r="L1396" s="931" t="s">
        <v>978</v>
      </c>
      <c r="M1396" s="932" t="s">
        <v>894</v>
      </c>
      <c r="N1396" s="931" t="s">
        <v>979</v>
      </c>
      <c r="O1396" s="931"/>
      <c r="P1396" s="931"/>
      <c r="Q1396" s="926" t="str">
        <f t="shared" si="24"/>
        <v>15検査結果(ドレンチャーその他の水幕を形成する防火設備）-1（17）-改善（予定）年月-年（令和）</v>
      </c>
      <c r="S1396" s="947" t="s">
        <v>2466</v>
      </c>
    </row>
    <row r="1397" spans="5:19" x14ac:dyDescent="0.4">
      <c r="E1397" s="927">
        <f>'5_入力シート【検査結果表】 ドレンチャーその他'!$CQ$33</f>
        <v>0</v>
      </c>
      <c r="G1397" s="930">
        <v>15</v>
      </c>
      <c r="H1397" s="931" t="s">
        <v>1064</v>
      </c>
      <c r="I1397" s="930" t="s">
        <v>1071</v>
      </c>
      <c r="J1397" s="943" t="s">
        <v>708</v>
      </c>
      <c r="K1397" s="932" t="s">
        <v>894</v>
      </c>
      <c r="L1397" s="931" t="s">
        <v>978</v>
      </c>
      <c r="M1397" s="932" t="s">
        <v>894</v>
      </c>
      <c r="N1397" s="931" t="s">
        <v>899</v>
      </c>
      <c r="O1397" s="931"/>
      <c r="P1397" s="931"/>
      <c r="Q1397" s="926" t="str">
        <f t="shared" si="24"/>
        <v>15検査結果(ドレンチャーその他の水幕を形成する防火設備）-1（17）-改善（予定）年月-月</v>
      </c>
      <c r="S1397" s="947" t="s">
        <v>2467</v>
      </c>
    </row>
    <row r="1398" spans="5:19" x14ac:dyDescent="0.4">
      <c r="E1398" s="927">
        <f>'5_入力シート【検査結果表】 ドレンチャーその他'!$CT$33</f>
        <v>0</v>
      </c>
      <c r="G1398" s="930">
        <v>15</v>
      </c>
      <c r="H1398" s="931" t="s">
        <v>1064</v>
      </c>
      <c r="I1398" s="930" t="s">
        <v>1071</v>
      </c>
      <c r="J1398" s="943" t="s">
        <v>708</v>
      </c>
      <c r="K1398" s="932" t="s">
        <v>894</v>
      </c>
      <c r="L1398" s="931" t="s">
        <v>978</v>
      </c>
      <c r="M1398" s="932" t="s">
        <v>894</v>
      </c>
      <c r="N1398" s="931" t="s">
        <v>987</v>
      </c>
      <c r="O1398" s="931"/>
      <c r="P1398" s="931"/>
      <c r="Q1398" s="926" t="str">
        <f t="shared" si="24"/>
        <v>15検査結果(ドレンチャーその他の水幕を形成する防火設備）-1（17）-改善（予定）年月-状況</v>
      </c>
      <c r="S1398" s="947" t="s">
        <v>2468</v>
      </c>
    </row>
    <row r="1399" spans="5:19" x14ac:dyDescent="0.4">
      <c r="E1399" s="927">
        <f>'5_入力シート【検査結果表】 ドレンチャーその他'!$BA$34</f>
        <v>0</v>
      </c>
      <c r="G1399" s="930">
        <v>15</v>
      </c>
      <c r="H1399" s="931" t="s">
        <v>1064</v>
      </c>
      <c r="I1399" s="930" t="s">
        <v>1071</v>
      </c>
      <c r="J1399" s="943" t="s">
        <v>1048</v>
      </c>
      <c r="K1399" s="932" t="s">
        <v>894</v>
      </c>
      <c r="L1399" s="931" t="s">
        <v>983</v>
      </c>
      <c r="M1399" s="931"/>
      <c r="N1399" s="931"/>
      <c r="O1399" s="931"/>
      <c r="P1399" s="931"/>
      <c r="Q1399" s="926" t="str">
        <f t="shared" si="24"/>
        <v>15検査結果(ドレンチャーその他の水幕を形成する防火設備）-1（18）-検査結果</v>
      </c>
      <c r="S1399" s="947" t="s">
        <v>2469</v>
      </c>
    </row>
    <row r="1400" spans="5:19" x14ac:dyDescent="0.4">
      <c r="E1400" s="927">
        <f>'5_入力シート【検査結果表】 ドレンチャーその他'!$BM$34</f>
        <v>0</v>
      </c>
      <c r="G1400" s="930">
        <v>15</v>
      </c>
      <c r="H1400" s="931" t="s">
        <v>1064</v>
      </c>
      <c r="I1400" s="930" t="s">
        <v>1071</v>
      </c>
      <c r="J1400" s="943" t="s">
        <v>1048</v>
      </c>
      <c r="K1400" s="932" t="s">
        <v>894</v>
      </c>
      <c r="L1400" s="931" t="s">
        <v>985</v>
      </c>
      <c r="M1400" s="931"/>
      <c r="N1400" s="931"/>
      <c r="O1400" s="931"/>
      <c r="P1400" s="931"/>
      <c r="Q1400" s="926" t="str">
        <f t="shared" si="24"/>
        <v>15検査結果(ドレンチャーその他の水幕を形成する防火設備）-1（18）-検査者番号</v>
      </c>
      <c r="S1400" s="947" t="s">
        <v>2470</v>
      </c>
    </row>
    <row r="1401" spans="5:19" x14ac:dyDescent="0.4">
      <c r="E1401" s="927">
        <f>'5_入力シート【検査結果表】 ドレンチャーその他'!$BO$34</f>
        <v>0</v>
      </c>
      <c r="G1401" s="930">
        <v>15</v>
      </c>
      <c r="H1401" s="931" t="s">
        <v>1064</v>
      </c>
      <c r="I1401" s="930" t="s">
        <v>1071</v>
      </c>
      <c r="J1401" s="943" t="s">
        <v>1048</v>
      </c>
      <c r="K1401" s="932" t="s">
        <v>894</v>
      </c>
      <c r="L1401" s="931" t="s">
        <v>986</v>
      </c>
      <c r="M1401" s="931"/>
      <c r="N1401" s="931"/>
      <c r="O1401" s="931"/>
      <c r="P1401" s="931"/>
      <c r="Q1401" s="926" t="str">
        <f t="shared" si="24"/>
        <v>15検査結果(ドレンチャーその他の水幕を形成する防火設備）-1（18）-指摘の具体的内容等</v>
      </c>
      <c r="S1401" s="947" t="s">
        <v>2471</v>
      </c>
    </row>
    <row r="1402" spans="5:19" x14ac:dyDescent="0.4">
      <c r="E1402" s="927">
        <f>'5_入力シート【検査結果表】 ドレンチャーその他'!$BY$34</f>
        <v>0</v>
      </c>
      <c r="G1402" s="930">
        <v>15</v>
      </c>
      <c r="H1402" s="931" t="s">
        <v>1064</v>
      </c>
      <c r="I1402" s="930" t="s">
        <v>1071</v>
      </c>
      <c r="J1402" s="943" t="s">
        <v>1047</v>
      </c>
      <c r="K1402" s="932" t="s">
        <v>894</v>
      </c>
      <c r="L1402" s="931" t="s">
        <v>988</v>
      </c>
      <c r="M1402" s="931"/>
      <c r="N1402" s="931"/>
      <c r="O1402" s="931"/>
      <c r="P1402" s="931"/>
      <c r="Q1402" s="926" t="str">
        <f t="shared" si="24"/>
        <v>15検査結果(ドレンチャーその他の水幕を形成する防火設備）-1（18）-改善策の具体的内容等</v>
      </c>
      <c r="S1402" s="947" t="s">
        <v>2472</v>
      </c>
    </row>
    <row r="1403" spans="5:19" x14ac:dyDescent="0.4">
      <c r="E1403" s="927">
        <f>'5_入力シート【検査結果表】 ドレンチャーその他'!$CN$34</f>
        <v>0</v>
      </c>
      <c r="G1403" s="930">
        <v>15</v>
      </c>
      <c r="H1403" s="931" t="s">
        <v>1064</v>
      </c>
      <c r="I1403" s="930" t="s">
        <v>1071</v>
      </c>
      <c r="J1403" s="943" t="s">
        <v>1047</v>
      </c>
      <c r="K1403" s="932" t="s">
        <v>894</v>
      </c>
      <c r="L1403" s="931" t="s">
        <v>978</v>
      </c>
      <c r="M1403" s="932" t="s">
        <v>894</v>
      </c>
      <c r="N1403" s="931" t="s">
        <v>979</v>
      </c>
      <c r="O1403" s="931"/>
      <c r="P1403" s="931"/>
      <c r="Q1403" s="926" t="str">
        <f t="shared" si="24"/>
        <v>15検査結果(ドレンチャーその他の水幕を形成する防火設備）-1（18）-改善（予定）年月-年（令和）</v>
      </c>
      <c r="S1403" s="947" t="s">
        <v>2473</v>
      </c>
    </row>
    <row r="1404" spans="5:19" x14ac:dyDescent="0.4">
      <c r="E1404" s="927">
        <f>'5_入力シート【検査結果表】 ドレンチャーその他'!$CQ$34</f>
        <v>0</v>
      </c>
      <c r="G1404" s="930">
        <v>15</v>
      </c>
      <c r="H1404" s="931" t="s">
        <v>1064</v>
      </c>
      <c r="I1404" s="930" t="s">
        <v>1071</v>
      </c>
      <c r="J1404" s="943" t="s">
        <v>1047</v>
      </c>
      <c r="K1404" s="932" t="s">
        <v>894</v>
      </c>
      <c r="L1404" s="931" t="s">
        <v>978</v>
      </c>
      <c r="M1404" s="932" t="s">
        <v>894</v>
      </c>
      <c r="N1404" s="931" t="s">
        <v>899</v>
      </c>
      <c r="O1404" s="931"/>
      <c r="P1404" s="931"/>
      <c r="Q1404" s="926" t="str">
        <f t="shared" si="24"/>
        <v>15検査結果(ドレンチャーその他の水幕を形成する防火設備）-1（18）-改善（予定）年月-月</v>
      </c>
      <c r="S1404" s="947" t="s">
        <v>2474</v>
      </c>
    </row>
    <row r="1405" spans="5:19" x14ac:dyDescent="0.4">
      <c r="E1405" s="927">
        <f>'5_入力シート【検査結果表】 ドレンチャーその他'!$CT$34</f>
        <v>0</v>
      </c>
      <c r="G1405" s="930">
        <v>15</v>
      </c>
      <c r="H1405" s="931" t="s">
        <v>1064</v>
      </c>
      <c r="I1405" s="930" t="s">
        <v>1071</v>
      </c>
      <c r="J1405" s="943" t="s">
        <v>1047</v>
      </c>
      <c r="K1405" s="932" t="s">
        <v>894</v>
      </c>
      <c r="L1405" s="931" t="s">
        <v>978</v>
      </c>
      <c r="M1405" s="932" t="s">
        <v>894</v>
      </c>
      <c r="N1405" s="931" t="s">
        <v>987</v>
      </c>
      <c r="O1405" s="931"/>
      <c r="P1405" s="931"/>
      <c r="Q1405" s="926" t="str">
        <f t="shared" si="24"/>
        <v>15検査結果(ドレンチャーその他の水幕を形成する防火設備）-1（18）-改善（予定）年月-状況</v>
      </c>
      <c r="S1405" s="947" t="s">
        <v>2475</v>
      </c>
    </row>
    <row r="1406" spans="5:19" x14ac:dyDescent="0.4">
      <c r="E1406" s="927">
        <f>'5_入力シート【検査結果表】 ドレンチャーその他'!$BA$35</f>
        <v>0</v>
      </c>
      <c r="G1406" s="930">
        <v>15</v>
      </c>
      <c r="H1406" s="931" t="s">
        <v>1064</v>
      </c>
      <c r="I1406" s="930" t="s">
        <v>1071</v>
      </c>
      <c r="J1406" s="943" t="s">
        <v>1050</v>
      </c>
      <c r="K1406" s="932" t="s">
        <v>894</v>
      </c>
      <c r="L1406" s="931" t="s">
        <v>983</v>
      </c>
      <c r="M1406" s="931"/>
      <c r="N1406" s="931"/>
      <c r="O1406" s="931"/>
      <c r="P1406" s="931"/>
      <c r="Q1406" s="926" t="str">
        <f t="shared" si="24"/>
        <v>15検査結果(ドレンチャーその他の水幕を形成する防火設備）-1（19）-検査結果</v>
      </c>
      <c r="S1406" s="947" t="s">
        <v>2476</v>
      </c>
    </row>
    <row r="1407" spans="5:19" x14ac:dyDescent="0.4">
      <c r="E1407" s="927">
        <f>'5_入力シート【検査結果表】 ドレンチャーその他'!$BM$35</f>
        <v>0</v>
      </c>
      <c r="G1407" s="930">
        <v>15</v>
      </c>
      <c r="H1407" s="931" t="s">
        <v>1064</v>
      </c>
      <c r="I1407" s="930" t="s">
        <v>1071</v>
      </c>
      <c r="J1407" s="943" t="s">
        <v>1050</v>
      </c>
      <c r="K1407" s="932" t="s">
        <v>894</v>
      </c>
      <c r="L1407" s="931" t="s">
        <v>985</v>
      </c>
      <c r="M1407" s="931"/>
      <c r="N1407" s="931"/>
      <c r="O1407" s="931"/>
      <c r="P1407" s="931"/>
      <c r="Q1407" s="926" t="str">
        <f t="shared" si="24"/>
        <v>15検査結果(ドレンチャーその他の水幕を形成する防火設備）-1（19）-検査者番号</v>
      </c>
      <c r="S1407" s="947" t="s">
        <v>2477</v>
      </c>
    </row>
    <row r="1408" spans="5:19" x14ac:dyDescent="0.4">
      <c r="E1408" s="927">
        <f>'5_入力シート【検査結果表】 ドレンチャーその他'!$BO$35</f>
        <v>0</v>
      </c>
      <c r="G1408" s="930">
        <v>15</v>
      </c>
      <c r="H1408" s="931" t="s">
        <v>1064</v>
      </c>
      <c r="I1408" s="930" t="s">
        <v>1071</v>
      </c>
      <c r="J1408" s="943" t="s">
        <v>1050</v>
      </c>
      <c r="K1408" s="932" t="s">
        <v>894</v>
      </c>
      <c r="L1408" s="931" t="s">
        <v>986</v>
      </c>
      <c r="M1408" s="931"/>
      <c r="N1408" s="931"/>
      <c r="O1408" s="931"/>
      <c r="P1408" s="931"/>
      <c r="Q1408" s="926" t="str">
        <f t="shared" si="24"/>
        <v>15検査結果(ドレンチャーその他の水幕を形成する防火設備）-1（19）-指摘の具体的内容等</v>
      </c>
      <c r="S1408" s="947" t="s">
        <v>2478</v>
      </c>
    </row>
    <row r="1409" spans="5:19" x14ac:dyDescent="0.4">
      <c r="E1409" s="927">
        <f>'5_入力シート【検査結果表】 ドレンチャーその他'!$BY$35</f>
        <v>0</v>
      </c>
      <c r="G1409" s="930">
        <v>15</v>
      </c>
      <c r="H1409" s="931" t="s">
        <v>1064</v>
      </c>
      <c r="I1409" s="930" t="s">
        <v>1071</v>
      </c>
      <c r="J1409" s="943" t="s">
        <v>1049</v>
      </c>
      <c r="K1409" s="932" t="s">
        <v>894</v>
      </c>
      <c r="L1409" s="931" t="s">
        <v>988</v>
      </c>
      <c r="M1409" s="931"/>
      <c r="N1409" s="931"/>
      <c r="O1409" s="931"/>
      <c r="P1409" s="931"/>
      <c r="Q1409" s="926" t="str">
        <f t="shared" si="24"/>
        <v>15検査結果(ドレンチャーその他の水幕を形成する防火設備）-1（19）-改善策の具体的内容等</v>
      </c>
      <c r="S1409" s="947" t="s">
        <v>2479</v>
      </c>
    </row>
    <row r="1410" spans="5:19" x14ac:dyDescent="0.4">
      <c r="E1410" s="927">
        <f>'5_入力シート【検査結果表】 ドレンチャーその他'!$CN$35</f>
        <v>0</v>
      </c>
      <c r="G1410" s="930">
        <v>15</v>
      </c>
      <c r="H1410" s="931" t="s">
        <v>1064</v>
      </c>
      <c r="I1410" s="930" t="s">
        <v>1071</v>
      </c>
      <c r="J1410" s="943" t="s">
        <v>1049</v>
      </c>
      <c r="K1410" s="932" t="s">
        <v>894</v>
      </c>
      <c r="L1410" s="931" t="s">
        <v>978</v>
      </c>
      <c r="M1410" s="932" t="s">
        <v>894</v>
      </c>
      <c r="N1410" s="931" t="s">
        <v>979</v>
      </c>
      <c r="O1410" s="931"/>
      <c r="P1410" s="931"/>
      <c r="Q1410" s="926" t="str">
        <f t="shared" si="24"/>
        <v>15検査結果(ドレンチャーその他の水幕を形成する防火設備）-1（19）-改善（予定）年月-年（令和）</v>
      </c>
      <c r="S1410" s="947" t="s">
        <v>2480</v>
      </c>
    </row>
    <row r="1411" spans="5:19" x14ac:dyDescent="0.4">
      <c r="E1411" s="927">
        <f>'5_入力シート【検査結果表】 ドレンチャーその他'!$CQ$35</f>
        <v>0</v>
      </c>
      <c r="G1411" s="930">
        <v>15</v>
      </c>
      <c r="H1411" s="931" t="s">
        <v>1064</v>
      </c>
      <c r="I1411" s="930" t="s">
        <v>1071</v>
      </c>
      <c r="J1411" s="943" t="s">
        <v>1049</v>
      </c>
      <c r="K1411" s="932" t="s">
        <v>894</v>
      </c>
      <c r="L1411" s="931" t="s">
        <v>978</v>
      </c>
      <c r="M1411" s="932" t="s">
        <v>894</v>
      </c>
      <c r="N1411" s="931" t="s">
        <v>899</v>
      </c>
      <c r="O1411" s="931"/>
      <c r="P1411" s="931"/>
      <c r="Q1411" s="926" t="str">
        <f t="shared" si="24"/>
        <v>15検査結果(ドレンチャーその他の水幕を形成する防火設備）-1（19）-改善（予定）年月-月</v>
      </c>
      <c r="S1411" s="947" t="s">
        <v>2481</v>
      </c>
    </row>
    <row r="1412" spans="5:19" x14ac:dyDescent="0.4">
      <c r="E1412" s="927">
        <f>'5_入力シート【検査結果表】 ドレンチャーその他'!$CT$35</f>
        <v>0</v>
      </c>
      <c r="G1412" s="930">
        <v>15</v>
      </c>
      <c r="H1412" s="931" t="s">
        <v>1064</v>
      </c>
      <c r="I1412" s="930" t="s">
        <v>1071</v>
      </c>
      <c r="J1412" s="943" t="s">
        <v>1051</v>
      </c>
      <c r="K1412" s="932" t="s">
        <v>894</v>
      </c>
      <c r="L1412" s="931" t="s">
        <v>978</v>
      </c>
      <c r="M1412" s="932" t="s">
        <v>894</v>
      </c>
      <c r="N1412" s="931" t="s">
        <v>987</v>
      </c>
      <c r="O1412" s="931"/>
      <c r="P1412" s="931"/>
      <c r="Q1412" s="926" t="str">
        <f t="shared" si="24"/>
        <v>15検査結果(ドレンチャーその他の水幕を形成する防火設備）-1（19）-改善（予定）年月-状況</v>
      </c>
      <c r="S1412" s="947" t="s">
        <v>2482</v>
      </c>
    </row>
    <row r="1413" spans="5:19" x14ac:dyDescent="0.4">
      <c r="E1413" s="927">
        <f>'5_入力シート【検査結果表】 ドレンチャーその他'!$BA$36</f>
        <v>0</v>
      </c>
      <c r="G1413" s="930">
        <v>15</v>
      </c>
      <c r="H1413" s="931" t="s">
        <v>1064</v>
      </c>
      <c r="I1413" s="930" t="s">
        <v>1071</v>
      </c>
      <c r="J1413" s="943" t="s">
        <v>1052</v>
      </c>
      <c r="K1413" s="932" t="s">
        <v>894</v>
      </c>
      <c r="L1413" s="931" t="s">
        <v>983</v>
      </c>
      <c r="M1413" s="931"/>
      <c r="N1413" s="931"/>
      <c r="O1413" s="931"/>
      <c r="P1413" s="931"/>
      <c r="Q1413" s="926" t="str">
        <f t="shared" si="24"/>
        <v>15検査結果(ドレンチャーその他の水幕を形成する防火設備）-1（20）-検査結果</v>
      </c>
      <c r="S1413" s="947" t="s">
        <v>2483</v>
      </c>
    </row>
    <row r="1414" spans="5:19" x14ac:dyDescent="0.4">
      <c r="E1414" s="927">
        <f>'5_入力シート【検査結果表】 ドレンチャーその他'!$BM$36</f>
        <v>0</v>
      </c>
      <c r="G1414" s="930">
        <v>15</v>
      </c>
      <c r="H1414" s="931" t="s">
        <v>1064</v>
      </c>
      <c r="I1414" s="930" t="s">
        <v>1071</v>
      </c>
      <c r="J1414" s="943" t="s">
        <v>1052</v>
      </c>
      <c r="K1414" s="932" t="s">
        <v>894</v>
      </c>
      <c r="L1414" s="931" t="s">
        <v>985</v>
      </c>
      <c r="M1414" s="931"/>
      <c r="N1414" s="931"/>
      <c r="O1414" s="931"/>
      <c r="P1414" s="931"/>
      <c r="Q1414" s="926" t="str">
        <f t="shared" si="24"/>
        <v>15検査結果(ドレンチャーその他の水幕を形成する防火設備）-1（20）-検査者番号</v>
      </c>
      <c r="S1414" s="947" t="s">
        <v>2484</v>
      </c>
    </row>
    <row r="1415" spans="5:19" x14ac:dyDescent="0.4">
      <c r="E1415" s="927">
        <f>'5_入力シート【検査結果表】 ドレンチャーその他'!$BO$36</f>
        <v>0</v>
      </c>
      <c r="G1415" s="930">
        <v>15</v>
      </c>
      <c r="H1415" s="931" t="s">
        <v>1064</v>
      </c>
      <c r="I1415" s="930" t="s">
        <v>1071</v>
      </c>
      <c r="J1415" s="943" t="s">
        <v>1052</v>
      </c>
      <c r="K1415" s="932" t="s">
        <v>894</v>
      </c>
      <c r="L1415" s="931" t="s">
        <v>986</v>
      </c>
      <c r="M1415" s="931"/>
      <c r="N1415" s="931"/>
      <c r="O1415" s="931"/>
      <c r="P1415" s="931"/>
      <c r="Q1415" s="926" t="str">
        <f t="shared" si="24"/>
        <v>15検査結果(ドレンチャーその他の水幕を形成する防火設備）-1（20）-指摘の具体的内容等</v>
      </c>
      <c r="S1415" s="947" t="s">
        <v>2485</v>
      </c>
    </row>
    <row r="1416" spans="5:19" x14ac:dyDescent="0.4">
      <c r="E1416" s="927">
        <f>'5_入力シート【検査結果表】 ドレンチャーその他'!$BY$36</f>
        <v>0</v>
      </c>
      <c r="G1416" s="930">
        <v>15</v>
      </c>
      <c r="H1416" s="931" t="s">
        <v>1064</v>
      </c>
      <c r="I1416" s="930" t="s">
        <v>1071</v>
      </c>
      <c r="J1416" s="943" t="s">
        <v>1052</v>
      </c>
      <c r="K1416" s="932" t="s">
        <v>894</v>
      </c>
      <c r="L1416" s="931" t="s">
        <v>988</v>
      </c>
      <c r="M1416" s="931"/>
      <c r="N1416" s="931"/>
      <c r="O1416" s="931"/>
      <c r="P1416" s="931"/>
      <c r="Q1416" s="926" t="str">
        <f t="shared" si="24"/>
        <v>15検査結果(ドレンチャーその他の水幕を形成する防火設備）-1（20）-改善策の具体的内容等</v>
      </c>
      <c r="S1416" s="947" t="s">
        <v>2486</v>
      </c>
    </row>
    <row r="1417" spans="5:19" x14ac:dyDescent="0.4">
      <c r="E1417" s="927">
        <f>'5_入力シート【検査結果表】 ドレンチャーその他'!$CN$36</f>
        <v>0</v>
      </c>
      <c r="G1417" s="930">
        <v>15</v>
      </c>
      <c r="H1417" s="931" t="s">
        <v>1064</v>
      </c>
      <c r="I1417" s="930" t="s">
        <v>1071</v>
      </c>
      <c r="J1417" s="943" t="s">
        <v>1052</v>
      </c>
      <c r="K1417" s="932" t="s">
        <v>894</v>
      </c>
      <c r="L1417" s="931" t="s">
        <v>978</v>
      </c>
      <c r="M1417" s="932" t="s">
        <v>894</v>
      </c>
      <c r="N1417" s="931" t="s">
        <v>979</v>
      </c>
      <c r="O1417" s="931"/>
      <c r="P1417" s="931"/>
      <c r="Q1417" s="926" t="str">
        <f t="shared" si="24"/>
        <v>15検査結果(ドレンチャーその他の水幕を形成する防火設備）-1（20）-改善（予定）年月-年（令和）</v>
      </c>
      <c r="S1417" s="947" t="s">
        <v>2487</v>
      </c>
    </row>
    <row r="1418" spans="5:19" x14ac:dyDescent="0.4">
      <c r="E1418" s="927">
        <f>'5_入力シート【検査結果表】 ドレンチャーその他'!$CQ$36</f>
        <v>0</v>
      </c>
      <c r="G1418" s="930">
        <v>15</v>
      </c>
      <c r="H1418" s="931" t="s">
        <v>1064</v>
      </c>
      <c r="I1418" s="930" t="s">
        <v>1071</v>
      </c>
      <c r="J1418" s="943" t="s">
        <v>1052</v>
      </c>
      <c r="K1418" s="932" t="s">
        <v>894</v>
      </c>
      <c r="L1418" s="931" t="s">
        <v>978</v>
      </c>
      <c r="M1418" s="932" t="s">
        <v>894</v>
      </c>
      <c r="N1418" s="931" t="s">
        <v>899</v>
      </c>
      <c r="O1418" s="931"/>
      <c r="P1418" s="931"/>
      <c r="Q1418" s="926" t="str">
        <f t="shared" si="24"/>
        <v>15検査結果(ドレンチャーその他の水幕を形成する防火設備）-1（20）-改善（予定）年月-月</v>
      </c>
      <c r="S1418" s="947" t="s">
        <v>2488</v>
      </c>
    </row>
    <row r="1419" spans="5:19" x14ac:dyDescent="0.4">
      <c r="E1419" s="927">
        <f>'5_入力シート【検査結果表】 ドレンチャーその他'!$CT$36</f>
        <v>0</v>
      </c>
      <c r="G1419" s="930">
        <v>15</v>
      </c>
      <c r="H1419" s="931" t="s">
        <v>1064</v>
      </c>
      <c r="I1419" s="930" t="s">
        <v>1071</v>
      </c>
      <c r="J1419" s="943" t="s">
        <v>1052</v>
      </c>
      <c r="K1419" s="932" t="s">
        <v>894</v>
      </c>
      <c r="L1419" s="931" t="s">
        <v>978</v>
      </c>
      <c r="M1419" s="932" t="s">
        <v>894</v>
      </c>
      <c r="N1419" s="931" t="s">
        <v>987</v>
      </c>
      <c r="O1419" s="931"/>
      <c r="P1419" s="931"/>
      <c r="Q1419" s="926" t="str">
        <f t="shared" si="24"/>
        <v>15検査結果(ドレンチャーその他の水幕を形成する防火設備）-1（20）-改善（予定）年月-状況</v>
      </c>
      <c r="S1419" s="947" t="s">
        <v>2489</v>
      </c>
    </row>
    <row r="1420" spans="5:19" x14ac:dyDescent="0.4">
      <c r="E1420" s="927">
        <f>'5_入力シート【検査結果表】 ドレンチャーその他'!$BA$37</f>
        <v>0</v>
      </c>
      <c r="G1420" s="930">
        <v>15</v>
      </c>
      <c r="H1420" s="931" t="s">
        <v>1064</v>
      </c>
      <c r="I1420" s="930" t="s">
        <v>1071</v>
      </c>
      <c r="J1420" s="943" t="s">
        <v>1054</v>
      </c>
      <c r="K1420" s="932" t="s">
        <v>894</v>
      </c>
      <c r="L1420" s="931" t="s">
        <v>983</v>
      </c>
      <c r="M1420" s="931"/>
      <c r="N1420" s="931"/>
      <c r="O1420" s="931"/>
      <c r="P1420" s="931"/>
      <c r="Q1420" s="926" t="str">
        <f t="shared" si="24"/>
        <v>15検査結果(ドレンチャーその他の水幕を形成する防火設備）-1（21）-検査結果</v>
      </c>
      <c r="S1420" s="947" t="s">
        <v>2490</v>
      </c>
    </row>
    <row r="1421" spans="5:19" x14ac:dyDescent="0.4">
      <c r="E1421" s="927">
        <f>'5_入力シート【検査結果表】 ドレンチャーその他'!$BM$37</f>
        <v>0</v>
      </c>
      <c r="G1421" s="930">
        <v>15</v>
      </c>
      <c r="H1421" s="931" t="s">
        <v>1064</v>
      </c>
      <c r="I1421" s="930" t="s">
        <v>1071</v>
      </c>
      <c r="J1421" s="943" t="s">
        <v>1053</v>
      </c>
      <c r="K1421" s="932" t="s">
        <v>894</v>
      </c>
      <c r="L1421" s="931" t="s">
        <v>985</v>
      </c>
      <c r="M1421" s="931"/>
      <c r="N1421" s="931"/>
      <c r="O1421" s="931"/>
      <c r="P1421" s="931"/>
      <c r="Q1421" s="926" t="str">
        <f t="shared" si="24"/>
        <v>15検査結果(ドレンチャーその他の水幕を形成する防火設備）-1（21）-検査者番号</v>
      </c>
      <c r="S1421" s="947" t="s">
        <v>2491</v>
      </c>
    </row>
    <row r="1422" spans="5:19" x14ac:dyDescent="0.4">
      <c r="E1422" s="927">
        <f>'5_入力シート【検査結果表】 ドレンチャーその他'!$BO$37</f>
        <v>0</v>
      </c>
      <c r="G1422" s="930">
        <v>15</v>
      </c>
      <c r="H1422" s="931" t="s">
        <v>1064</v>
      </c>
      <c r="I1422" s="930" t="s">
        <v>1071</v>
      </c>
      <c r="J1422" s="943" t="s">
        <v>1053</v>
      </c>
      <c r="K1422" s="932" t="s">
        <v>894</v>
      </c>
      <c r="L1422" s="931" t="s">
        <v>986</v>
      </c>
      <c r="M1422" s="931"/>
      <c r="N1422" s="931"/>
      <c r="O1422" s="931"/>
      <c r="P1422" s="931"/>
      <c r="Q1422" s="926" t="str">
        <f t="shared" si="24"/>
        <v>15検査結果(ドレンチャーその他の水幕を形成する防火設備）-1（21）-指摘の具体的内容等</v>
      </c>
      <c r="S1422" s="947" t="s">
        <v>2492</v>
      </c>
    </row>
    <row r="1423" spans="5:19" x14ac:dyDescent="0.4">
      <c r="E1423" s="927">
        <f>'5_入力シート【検査結果表】 ドレンチャーその他'!$BY$37</f>
        <v>0</v>
      </c>
      <c r="G1423" s="930">
        <v>15</v>
      </c>
      <c r="H1423" s="931" t="s">
        <v>1064</v>
      </c>
      <c r="I1423" s="930" t="s">
        <v>1071</v>
      </c>
      <c r="J1423" s="943" t="s">
        <v>1053</v>
      </c>
      <c r="K1423" s="932" t="s">
        <v>894</v>
      </c>
      <c r="L1423" s="931" t="s">
        <v>988</v>
      </c>
      <c r="M1423" s="931"/>
      <c r="N1423" s="931"/>
      <c r="O1423" s="931"/>
      <c r="P1423" s="931"/>
      <c r="Q1423" s="926" t="str">
        <f t="shared" si="24"/>
        <v>15検査結果(ドレンチャーその他の水幕を形成する防火設備）-1（21）-改善策の具体的内容等</v>
      </c>
      <c r="S1423" s="947" t="s">
        <v>2493</v>
      </c>
    </row>
    <row r="1424" spans="5:19" x14ac:dyDescent="0.4">
      <c r="E1424" s="927">
        <f>'5_入力シート【検査結果表】 ドレンチャーその他'!$CN$37</f>
        <v>0</v>
      </c>
      <c r="G1424" s="930">
        <v>15</v>
      </c>
      <c r="H1424" s="931" t="s">
        <v>1064</v>
      </c>
      <c r="I1424" s="930" t="s">
        <v>1071</v>
      </c>
      <c r="J1424" s="943" t="s">
        <v>1053</v>
      </c>
      <c r="K1424" s="932" t="s">
        <v>894</v>
      </c>
      <c r="L1424" s="931" t="s">
        <v>978</v>
      </c>
      <c r="M1424" s="932" t="s">
        <v>894</v>
      </c>
      <c r="N1424" s="931" t="s">
        <v>979</v>
      </c>
      <c r="O1424" s="931"/>
      <c r="P1424" s="931"/>
      <c r="Q1424" s="926" t="str">
        <f t="shared" si="24"/>
        <v>15検査結果(ドレンチャーその他の水幕を形成する防火設備）-1（21）-改善（予定）年月-年（令和）</v>
      </c>
      <c r="S1424" s="947" t="s">
        <v>2494</v>
      </c>
    </row>
    <row r="1425" spans="5:19" x14ac:dyDescent="0.4">
      <c r="E1425" s="927">
        <f>'5_入力シート【検査結果表】 ドレンチャーその他'!$CQ$37</f>
        <v>0</v>
      </c>
      <c r="G1425" s="930">
        <v>15</v>
      </c>
      <c r="H1425" s="931" t="s">
        <v>1064</v>
      </c>
      <c r="I1425" s="930" t="s">
        <v>1071</v>
      </c>
      <c r="J1425" s="943" t="s">
        <v>1053</v>
      </c>
      <c r="K1425" s="932" t="s">
        <v>894</v>
      </c>
      <c r="L1425" s="931" t="s">
        <v>978</v>
      </c>
      <c r="M1425" s="932" t="s">
        <v>894</v>
      </c>
      <c r="N1425" s="931" t="s">
        <v>899</v>
      </c>
      <c r="O1425" s="931"/>
      <c r="P1425" s="931"/>
      <c r="Q1425" s="926" t="str">
        <f t="shared" si="24"/>
        <v>15検査結果(ドレンチャーその他の水幕を形成する防火設備）-1（21）-改善（予定）年月-月</v>
      </c>
      <c r="S1425" s="947" t="s">
        <v>2495</v>
      </c>
    </row>
    <row r="1426" spans="5:19" x14ac:dyDescent="0.4">
      <c r="E1426" s="927">
        <f>'5_入力シート【検査結果表】 ドレンチャーその他'!$CT$37</f>
        <v>0</v>
      </c>
      <c r="G1426" s="930">
        <v>15</v>
      </c>
      <c r="H1426" s="931" t="s">
        <v>1064</v>
      </c>
      <c r="I1426" s="930" t="s">
        <v>1071</v>
      </c>
      <c r="J1426" s="943" t="s">
        <v>1053</v>
      </c>
      <c r="K1426" s="932" t="s">
        <v>894</v>
      </c>
      <c r="L1426" s="931" t="s">
        <v>978</v>
      </c>
      <c r="M1426" s="932" t="s">
        <v>894</v>
      </c>
      <c r="N1426" s="931" t="s">
        <v>987</v>
      </c>
      <c r="O1426" s="931"/>
      <c r="P1426" s="931"/>
      <c r="Q1426" s="926" t="str">
        <f t="shared" si="24"/>
        <v>15検査結果(ドレンチャーその他の水幕を形成する防火設備）-1（21）-改善（予定）年月-状況</v>
      </c>
      <c r="S1426" s="947" t="s">
        <v>2496</v>
      </c>
    </row>
    <row r="1427" spans="5:19" x14ac:dyDescent="0.4">
      <c r="E1427" s="927">
        <f>'5_入力シート【検査結果表】 ドレンチャーその他'!$BA$38</f>
        <v>0</v>
      </c>
      <c r="G1427" s="930">
        <v>15</v>
      </c>
      <c r="H1427" s="931" t="s">
        <v>1064</v>
      </c>
      <c r="I1427" s="930" t="s">
        <v>1071</v>
      </c>
      <c r="J1427" s="943" t="s">
        <v>1055</v>
      </c>
      <c r="K1427" s="932" t="s">
        <v>894</v>
      </c>
      <c r="L1427" s="931" t="s">
        <v>983</v>
      </c>
      <c r="M1427" s="931"/>
      <c r="N1427" s="931"/>
      <c r="O1427" s="931"/>
      <c r="P1427" s="931"/>
      <c r="Q1427" s="926" t="str">
        <f t="shared" si="24"/>
        <v>15検査結果(ドレンチャーその他の水幕を形成する防火設備）-1（22）-検査結果</v>
      </c>
      <c r="S1427" s="947" t="s">
        <v>2497</v>
      </c>
    </row>
    <row r="1428" spans="5:19" x14ac:dyDescent="0.4">
      <c r="E1428" s="927">
        <f>'5_入力シート【検査結果表】 ドレンチャーその他'!$BM$38</f>
        <v>0</v>
      </c>
      <c r="G1428" s="930">
        <v>15</v>
      </c>
      <c r="H1428" s="931" t="s">
        <v>1064</v>
      </c>
      <c r="I1428" s="930" t="s">
        <v>1071</v>
      </c>
      <c r="J1428" s="943" t="s">
        <v>1055</v>
      </c>
      <c r="K1428" s="932" t="s">
        <v>894</v>
      </c>
      <c r="L1428" s="931" t="s">
        <v>985</v>
      </c>
      <c r="M1428" s="931"/>
      <c r="N1428" s="931"/>
      <c r="O1428" s="931"/>
      <c r="P1428" s="931"/>
      <c r="Q1428" s="926" t="str">
        <f t="shared" si="24"/>
        <v>15検査結果(ドレンチャーその他の水幕を形成する防火設備）-1（22）-検査者番号</v>
      </c>
      <c r="S1428" s="947" t="s">
        <v>2498</v>
      </c>
    </row>
    <row r="1429" spans="5:19" x14ac:dyDescent="0.4">
      <c r="E1429" s="927">
        <f>'5_入力シート【検査結果表】 ドレンチャーその他'!$BO$38</f>
        <v>0</v>
      </c>
      <c r="G1429" s="930">
        <v>15</v>
      </c>
      <c r="H1429" s="931" t="s">
        <v>1064</v>
      </c>
      <c r="I1429" s="930" t="s">
        <v>1071</v>
      </c>
      <c r="J1429" s="943" t="s">
        <v>1055</v>
      </c>
      <c r="K1429" s="932" t="s">
        <v>894</v>
      </c>
      <c r="L1429" s="931" t="s">
        <v>986</v>
      </c>
      <c r="M1429" s="931"/>
      <c r="N1429" s="931"/>
      <c r="O1429" s="931"/>
      <c r="P1429" s="931"/>
      <c r="Q1429" s="926" t="str">
        <f t="shared" si="24"/>
        <v>15検査結果(ドレンチャーその他の水幕を形成する防火設備）-1（22）-指摘の具体的内容等</v>
      </c>
      <c r="S1429" s="947" t="s">
        <v>2499</v>
      </c>
    </row>
    <row r="1430" spans="5:19" x14ac:dyDescent="0.4">
      <c r="E1430" s="927">
        <f>'5_入力シート【検査結果表】 ドレンチャーその他'!$BY$38</f>
        <v>0</v>
      </c>
      <c r="G1430" s="930">
        <v>15</v>
      </c>
      <c r="H1430" s="931" t="s">
        <v>1064</v>
      </c>
      <c r="I1430" s="930" t="s">
        <v>1071</v>
      </c>
      <c r="J1430" s="943" t="s">
        <v>1055</v>
      </c>
      <c r="K1430" s="932" t="s">
        <v>894</v>
      </c>
      <c r="L1430" s="931" t="s">
        <v>988</v>
      </c>
      <c r="M1430" s="931"/>
      <c r="N1430" s="931"/>
      <c r="O1430" s="931"/>
      <c r="P1430" s="931"/>
      <c r="Q1430" s="926" t="str">
        <f t="shared" si="24"/>
        <v>15検査結果(ドレンチャーその他の水幕を形成する防火設備）-1（22）-改善策の具体的内容等</v>
      </c>
      <c r="S1430" s="947" t="s">
        <v>2500</v>
      </c>
    </row>
    <row r="1431" spans="5:19" x14ac:dyDescent="0.4">
      <c r="E1431" s="927">
        <f>'5_入力シート【検査結果表】 ドレンチャーその他'!$CN$38</f>
        <v>0</v>
      </c>
      <c r="G1431" s="930">
        <v>15</v>
      </c>
      <c r="H1431" s="931" t="s">
        <v>1064</v>
      </c>
      <c r="I1431" s="930" t="s">
        <v>1071</v>
      </c>
      <c r="J1431" s="943" t="s">
        <v>1055</v>
      </c>
      <c r="K1431" s="932" t="s">
        <v>894</v>
      </c>
      <c r="L1431" s="931" t="s">
        <v>978</v>
      </c>
      <c r="M1431" s="932" t="s">
        <v>894</v>
      </c>
      <c r="N1431" s="931" t="s">
        <v>979</v>
      </c>
      <c r="O1431" s="931"/>
      <c r="P1431" s="931"/>
      <c r="Q1431" s="926" t="str">
        <f t="shared" si="24"/>
        <v>15検査結果(ドレンチャーその他の水幕を形成する防火設備）-1（22）-改善（予定）年月-年（令和）</v>
      </c>
      <c r="S1431" s="947" t="s">
        <v>2501</v>
      </c>
    </row>
    <row r="1432" spans="5:19" x14ac:dyDescent="0.4">
      <c r="E1432" s="927">
        <f>'5_入力シート【検査結果表】 ドレンチャーその他'!$CQ$38</f>
        <v>0</v>
      </c>
      <c r="G1432" s="930">
        <v>15</v>
      </c>
      <c r="H1432" s="931" t="s">
        <v>1064</v>
      </c>
      <c r="I1432" s="930" t="s">
        <v>1071</v>
      </c>
      <c r="J1432" s="943" t="s">
        <v>1055</v>
      </c>
      <c r="K1432" s="932" t="s">
        <v>894</v>
      </c>
      <c r="L1432" s="931" t="s">
        <v>978</v>
      </c>
      <c r="M1432" s="932" t="s">
        <v>894</v>
      </c>
      <c r="N1432" s="931" t="s">
        <v>899</v>
      </c>
      <c r="O1432" s="931"/>
      <c r="P1432" s="931"/>
      <c r="Q1432" s="926" t="str">
        <f t="shared" si="24"/>
        <v>15検査結果(ドレンチャーその他の水幕を形成する防火設備）-1（22）-改善（予定）年月-月</v>
      </c>
      <c r="S1432" s="947" t="s">
        <v>2502</v>
      </c>
    </row>
    <row r="1433" spans="5:19" x14ac:dyDescent="0.4">
      <c r="E1433" s="927">
        <f>'5_入力シート【検査結果表】 ドレンチャーその他'!$CT$38</f>
        <v>0</v>
      </c>
      <c r="G1433" s="930">
        <v>15</v>
      </c>
      <c r="H1433" s="931" t="s">
        <v>1064</v>
      </c>
      <c r="I1433" s="930" t="s">
        <v>1071</v>
      </c>
      <c r="J1433" s="943" t="s">
        <v>1055</v>
      </c>
      <c r="K1433" s="932" t="s">
        <v>894</v>
      </c>
      <c r="L1433" s="931" t="s">
        <v>978</v>
      </c>
      <c r="M1433" s="932" t="s">
        <v>894</v>
      </c>
      <c r="N1433" s="931" t="s">
        <v>987</v>
      </c>
      <c r="O1433" s="931"/>
      <c r="P1433" s="931"/>
      <c r="Q1433" s="926" t="str">
        <f t="shared" si="24"/>
        <v>15検査結果(ドレンチャーその他の水幕を形成する防火設備）-1（22）-改善（予定）年月-状況</v>
      </c>
      <c r="S1433" s="947" t="s">
        <v>2503</v>
      </c>
    </row>
    <row r="1434" spans="5:19" x14ac:dyDescent="0.4">
      <c r="E1434" s="927">
        <f>'5_入力シート【検査結果表】 ドレンチャーその他'!$BA$39</f>
        <v>0</v>
      </c>
      <c r="G1434" s="930">
        <v>15</v>
      </c>
      <c r="H1434" s="931" t="s">
        <v>1064</v>
      </c>
      <c r="I1434" s="930" t="s">
        <v>1071</v>
      </c>
      <c r="J1434" s="943" t="s">
        <v>1056</v>
      </c>
      <c r="K1434" s="932" t="s">
        <v>894</v>
      </c>
      <c r="L1434" s="931" t="s">
        <v>983</v>
      </c>
      <c r="M1434" s="931"/>
      <c r="N1434" s="931"/>
      <c r="O1434" s="931"/>
      <c r="P1434" s="931"/>
      <c r="Q1434" s="926" t="str">
        <f t="shared" si="24"/>
        <v>15検査結果(ドレンチャーその他の水幕を形成する防火設備）-1（23）-検査結果</v>
      </c>
      <c r="S1434" s="947" t="s">
        <v>2504</v>
      </c>
    </row>
    <row r="1435" spans="5:19" x14ac:dyDescent="0.4">
      <c r="E1435" s="927">
        <f>'5_入力シート【検査結果表】 ドレンチャーその他'!$BM$39</f>
        <v>0</v>
      </c>
      <c r="G1435" s="930">
        <v>15</v>
      </c>
      <c r="H1435" s="931" t="s">
        <v>1064</v>
      </c>
      <c r="I1435" s="930" t="s">
        <v>1071</v>
      </c>
      <c r="J1435" s="943" t="s">
        <v>1056</v>
      </c>
      <c r="K1435" s="932" t="s">
        <v>894</v>
      </c>
      <c r="L1435" s="931" t="s">
        <v>985</v>
      </c>
      <c r="M1435" s="931"/>
      <c r="N1435" s="931"/>
      <c r="O1435" s="931"/>
      <c r="P1435" s="931"/>
      <c r="Q1435" s="926" t="str">
        <f t="shared" ref="Q1435:Q1498" si="25">CONCATENATE(G1435,H1435,I1435,J1435,K1435,L1435,M1435,N1435,O1435,P1435)</f>
        <v>15検査結果(ドレンチャーその他の水幕を形成する防火設備）-1（23）-検査者番号</v>
      </c>
      <c r="S1435" s="947" t="s">
        <v>2505</v>
      </c>
    </row>
    <row r="1436" spans="5:19" x14ac:dyDescent="0.4">
      <c r="E1436" s="927">
        <f>'5_入力シート【検査結果表】 ドレンチャーその他'!$BO$39</f>
        <v>0</v>
      </c>
      <c r="G1436" s="930">
        <v>15</v>
      </c>
      <c r="H1436" s="931" t="s">
        <v>1064</v>
      </c>
      <c r="I1436" s="930" t="s">
        <v>1071</v>
      </c>
      <c r="J1436" s="943" t="s">
        <v>1056</v>
      </c>
      <c r="K1436" s="932" t="s">
        <v>894</v>
      </c>
      <c r="L1436" s="931" t="s">
        <v>986</v>
      </c>
      <c r="M1436" s="931"/>
      <c r="N1436" s="931"/>
      <c r="O1436" s="931"/>
      <c r="P1436" s="931"/>
      <c r="Q1436" s="926" t="str">
        <f t="shared" si="25"/>
        <v>15検査結果(ドレンチャーその他の水幕を形成する防火設備）-1（23）-指摘の具体的内容等</v>
      </c>
      <c r="S1436" s="947" t="s">
        <v>2506</v>
      </c>
    </row>
    <row r="1437" spans="5:19" x14ac:dyDescent="0.4">
      <c r="E1437" s="927">
        <f>'5_入力シート【検査結果表】 ドレンチャーその他'!$BY$39</f>
        <v>0</v>
      </c>
      <c r="G1437" s="930">
        <v>15</v>
      </c>
      <c r="H1437" s="931" t="s">
        <v>1064</v>
      </c>
      <c r="I1437" s="930" t="s">
        <v>1071</v>
      </c>
      <c r="J1437" s="943" t="s">
        <v>1056</v>
      </c>
      <c r="K1437" s="932" t="s">
        <v>894</v>
      </c>
      <c r="L1437" s="931" t="s">
        <v>988</v>
      </c>
      <c r="M1437" s="931"/>
      <c r="N1437" s="931"/>
      <c r="O1437" s="931"/>
      <c r="P1437" s="931"/>
      <c r="Q1437" s="926" t="str">
        <f t="shared" si="25"/>
        <v>15検査結果(ドレンチャーその他の水幕を形成する防火設備）-1（23）-改善策の具体的内容等</v>
      </c>
      <c r="S1437" s="947" t="s">
        <v>2507</v>
      </c>
    </row>
    <row r="1438" spans="5:19" x14ac:dyDescent="0.4">
      <c r="E1438" s="927">
        <f>'5_入力シート【検査結果表】 ドレンチャーその他'!$CN$39</f>
        <v>0</v>
      </c>
      <c r="G1438" s="930">
        <v>15</v>
      </c>
      <c r="H1438" s="931" t="s">
        <v>1064</v>
      </c>
      <c r="I1438" s="930" t="s">
        <v>1071</v>
      </c>
      <c r="J1438" s="943" t="s">
        <v>1056</v>
      </c>
      <c r="K1438" s="932" t="s">
        <v>894</v>
      </c>
      <c r="L1438" s="931" t="s">
        <v>978</v>
      </c>
      <c r="M1438" s="932" t="s">
        <v>894</v>
      </c>
      <c r="N1438" s="931" t="s">
        <v>979</v>
      </c>
      <c r="O1438" s="931"/>
      <c r="P1438" s="931"/>
      <c r="Q1438" s="926" t="str">
        <f t="shared" si="25"/>
        <v>15検査結果(ドレンチャーその他の水幕を形成する防火設備）-1（23）-改善（予定）年月-年（令和）</v>
      </c>
      <c r="S1438" s="947" t="s">
        <v>2508</v>
      </c>
    </row>
    <row r="1439" spans="5:19" x14ac:dyDescent="0.4">
      <c r="E1439" s="927">
        <f>'5_入力シート【検査結果表】 ドレンチャーその他'!$CQ$39</f>
        <v>0</v>
      </c>
      <c r="G1439" s="930">
        <v>15</v>
      </c>
      <c r="H1439" s="931" t="s">
        <v>1064</v>
      </c>
      <c r="I1439" s="930" t="s">
        <v>1071</v>
      </c>
      <c r="J1439" s="943" t="s">
        <v>1056</v>
      </c>
      <c r="K1439" s="932" t="s">
        <v>894</v>
      </c>
      <c r="L1439" s="931" t="s">
        <v>978</v>
      </c>
      <c r="M1439" s="932" t="s">
        <v>894</v>
      </c>
      <c r="N1439" s="931" t="s">
        <v>899</v>
      </c>
      <c r="O1439" s="931"/>
      <c r="P1439" s="931"/>
      <c r="Q1439" s="926" t="str">
        <f t="shared" si="25"/>
        <v>15検査結果(ドレンチャーその他の水幕を形成する防火設備）-1（23）-改善（予定）年月-月</v>
      </c>
      <c r="S1439" s="947" t="s">
        <v>2509</v>
      </c>
    </row>
    <row r="1440" spans="5:19" x14ac:dyDescent="0.4">
      <c r="E1440" s="927">
        <f>'5_入力シート【検査結果表】 ドレンチャーその他'!$CT$39</f>
        <v>0</v>
      </c>
      <c r="G1440" s="930">
        <v>15</v>
      </c>
      <c r="H1440" s="931" t="s">
        <v>1064</v>
      </c>
      <c r="I1440" s="930" t="s">
        <v>1071</v>
      </c>
      <c r="J1440" s="943" t="s">
        <v>1056</v>
      </c>
      <c r="K1440" s="932" t="s">
        <v>894</v>
      </c>
      <c r="L1440" s="931" t="s">
        <v>978</v>
      </c>
      <c r="M1440" s="932" t="s">
        <v>894</v>
      </c>
      <c r="N1440" s="931" t="s">
        <v>987</v>
      </c>
      <c r="O1440" s="931"/>
      <c r="P1440" s="931"/>
      <c r="Q1440" s="926" t="str">
        <f t="shared" si="25"/>
        <v>15検査結果(ドレンチャーその他の水幕を形成する防火設備）-1（23）-改善（予定）年月-状況</v>
      </c>
      <c r="S1440" s="947" t="s">
        <v>2510</v>
      </c>
    </row>
    <row r="1441" spans="5:19" x14ac:dyDescent="0.4">
      <c r="E1441" s="927">
        <f>'5_入力シート【検査結果表】 ドレンチャーその他'!$BA$40</f>
        <v>0</v>
      </c>
      <c r="G1441" s="930">
        <v>15</v>
      </c>
      <c r="H1441" s="931" t="s">
        <v>1064</v>
      </c>
      <c r="I1441" s="930" t="s">
        <v>1071</v>
      </c>
      <c r="J1441" s="943" t="s">
        <v>1057</v>
      </c>
      <c r="K1441" s="932" t="s">
        <v>894</v>
      </c>
      <c r="L1441" s="931" t="s">
        <v>983</v>
      </c>
      <c r="M1441" s="931"/>
      <c r="N1441" s="931"/>
      <c r="O1441" s="931"/>
      <c r="P1441" s="931"/>
      <c r="Q1441" s="926" t="str">
        <f t="shared" si="25"/>
        <v>15検査結果(ドレンチャーその他の水幕を形成する防火設備）-1（24）-検査結果</v>
      </c>
      <c r="S1441" s="947" t="s">
        <v>2511</v>
      </c>
    </row>
    <row r="1442" spans="5:19" x14ac:dyDescent="0.4">
      <c r="E1442" s="927">
        <f>'5_入力シート【検査結果表】 ドレンチャーその他'!$BM$40</f>
        <v>0</v>
      </c>
      <c r="G1442" s="930">
        <v>15</v>
      </c>
      <c r="H1442" s="931" t="s">
        <v>1064</v>
      </c>
      <c r="I1442" s="930" t="s">
        <v>1071</v>
      </c>
      <c r="J1442" s="943" t="s">
        <v>1057</v>
      </c>
      <c r="K1442" s="932" t="s">
        <v>894</v>
      </c>
      <c r="L1442" s="931" t="s">
        <v>985</v>
      </c>
      <c r="M1442" s="931"/>
      <c r="N1442" s="931"/>
      <c r="O1442" s="931"/>
      <c r="P1442" s="931"/>
      <c r="Q1442" s="926" t="str">
        <f t="shared" si="25"/>
        <v>15検査結果(ドレンチャーその他の水幕を形成する防火設備）-1（24）-検査者番号</v>
      </c>
      <c r="S1442" s="947" t="s">
        <v>2512</v>
      </c>
    </row>
    <row r="1443" spans="5:19" x14ac:dyDescent="0.4">
      <c r="E1443" s="927">
        <f>'5_入力シート【検査結果表】 ドレンチャーその他'!$BO$40</f>
        <v>0</v>
      </c>
      <c r="G1443" s="930">
        <v>15</v>
      </c>
      <c r="H1443" s="931" t="s">
        <v>1064</v>
      </c>
      <c r="I1443" s="930" t="s">
        <v>1071</v>
      </c>
      <c r="J1443" s="943" t="s">
        <v>1057</v>
      </c>
      <c r="K1443" s="932" t="s">
        <v>894</v>
      </c>
      <c r="L1443" s="931" t="s">
        <v>986</v>
      </c>
      <c r="M1443" s="931"/>
      <c r="N1443" s="931"/>
      <c r="O1443" s="931"/>
      <c r="P1443" s="931"/>
      <c r="Q1443" s="926" t="str">
        <f t="shared" si="25"/>
        <v>15検査結果(ドレンチャーその他の水幕を形成する防火設備）-1（24）-指摘の具体的内容等</v>
      </c>
      <c r="S1443" s="947" t="s">
        <v>2513</v>
      </c>
    </row>
    <row r="1444" spans="5:19" x14ac:dyDescent="0.4">
      <c r="E1444" s="927">
        <f>'5_入力シート【検査結果表】 ドレンチャーその他'!$BY$40</f>
        <v>0</v>
      </c>
      <c r="G1444" s="930">
        <v>15</v>
      </c>
      <c r="H1444" s="931" t="s">
        <v>1064</v>
      </c>
      <c r="I1444" s="930" t="s">
        <v>1071</v>
      </c>
      <c r="J1444" s="943" t="s">
        <v>1057</v>
      </c>
      <c r="K1444" s="932" t="s">
        <v>894</v>
      </c>
      <c r="L1444" s="931" t="s">
        <v>988</v>
      </c>
      <c r="M1444" s="931"/>
      <c r="N1444" s="931"/>
      <c r="O1444" s="931"/>
      <c r="P1444" s="931"/>
      <c r="Q1444" s="926" t="str">
        <f t="shared" si="25"/>
        <v>15検査結果(ドレンチャーその他の水幕を形成する防火設備）-1（24）-改善策の具体的内容等</v>
      </c>
      <c r="S1444" s="947" t="s">
        <v>2514</v>
      </c>
    </row>
    <row r="1445" spans="5:19" x14ac:dyDescent="0.4">
      <c r="E1445" s="927">
        <f>'5_入力シート【検査結果表】 ドレンチャーその他'!$CN$40</f>
        <v>0</v>
      </c>
      <c r="G1445" s="930">
        <v>15</v>
      </c>
      <c r="H1445" s="931" t="s">
        <v>1064</v>
      </c>
      <c r="I1445" s="930" t="s">
        <v>1071</v>
      </c>
      <c r="J1445" s="943" t="s">
        <v>1057</v>
      </c>
      <c r="K1445" s="932" t="s">
        <v>894</v>
      </c>
      <c r="L1445" s="931" t="s">
        <v>978</v>
      </c>
      <c r="M1445" s="932" t="s">
        <v>894</v>
      </c>
      <c r="N1445" s="931" t="s">
        <v>979</v>
      </c>
      <c r="O1445" s="931"/>
      <c r="P1445" s="931"/>
      <c r="Q1445" s="926" t="str">
        <f t="shared" si="25"/>
        <v>15検査結果(ドレンチャーその他の水幕を形成する防火設備）-1（24）-改善（予定）年月-年（令和）</v>
      </c>
      <c r="S1445" s="947" t="s">
        <v>2515</v>
      </c>
    </row>
    <row r="1446" spans="5:19" x14ac:dyDescent="0.4">
      <c r="E1446" s="927">
        <f>'5_入力シート【検査結果表】 ドレンチャーその他'!$CQ$40</f>
        <v>0</v>
      </c>
      <c r="G1446" s="930">
        <v>15</v>
      </c>
      <c r="H1446" s="931" t="s">
        <v>1064</v>
      </c>
      <c r="I1446" s="930" t="s">
        <v>1071</v>
      </c>
      <c r="J1446" s="943" t="s">
        <v>1057</v>
      </c>
      <c r="K1446" s="932" t="s">
        <v>894</v>
      </c>
      <c r="L1446" s="931" t="s">
        <v>978</v>
      </c>
      <c r="M1446" s="932" t="s">
        <v>894</v>
      </c>
      <c r="N1446" s="931" t="s">
        <v>899</v>
      </c>
      <c r="O1446" s="931"/>
      <c r="P1446" s="931"/>
      <c r="Q1446" s="926" t="str">
        <f t="shared" si="25"/>
        <v>15検査結果(ドレンチャーその他の水幕を形成する防火設備）-1（24）-改善（予定）年月-月</v>
      </c>
      <c r="S1446" s="947" t="s">
        <v>2516</v>
      </c>
    </row>
    <row r="1447" spans="5:19" x14ac:dyDescent="0.4">
      <c r="E1447" s="927">
        <f>'5_入力シート【検査結果表】 ドレンチャーその他'!$CT$40</f>
        <v>0</v>
      </c>
      <c r="G1447" s="930">
        <v>15</v>
      </c>
      <c r="H1447" s="931" t="s">
        <v>1064</v>
      </c>
      <c r="I1447" s="930" t="s">
        <v>1071</v>
      </c>
      <c r="J1447" s="943" t="s">
        <v>1057</v>
      </c>
      <c r="K1447" s="932" t="s">
        <v>894</v>
      </c>
      <c r="L1447" s="931" t="s">
        <v>978</v>
      </c>
      <c r="M1447" s="932" t="s">
        <v>894</v>
      </c>
      <c r="N1447" s="931" t="s">
        <v>987</v>
      </c>
      <c r="O1447" s="931"/>
      <c r="P1447" s="931"/>
      <c r="Q1447" s="926" t="str">
        <f t="shared" si="25"/>
        <v>15検査結果(ドレンチャーその他の水幕を形成する防火設備）-1（24）-改善（予定）年月-状況</v>
      </c>
      <c r="S1447" s="947" t="s">
        <v>2517</v>
      </c>
    </row>
    <row r="1448" spans="5:19" x14ac:dyDescent="0.4">
      <c r="E1448" s="927">
        <f>'5_入力シート【検査結果表】 ドレンチャーその他'!$BA$41</f>
        <v>0</v>
      </c>
      <c r="G1448" s="930">
        <v>15</v>
      </c>
      <c r="H1448" s="931" t="s">
        <v>1064</v>
      </c>
      <c r="I1448" s="930" t="s">
        <v>1071</v>
      </c>
      <c r="J1448" s="943" t="s">
        <v>1058</v>
      </c>
      <c r="K1448" s="932" t="s">
        <v>894</v>
      </c>
      <c r="L1448" s="931" t="s">
        <v>983</v>
      </c>
      <c r="M1448" s="931"/>
      <c r="N1448" s="931"/>
      <c r="O1448" s="931"/>
      <c r="P1448" s="931"/>
      <c r="Q1448" s="926" t="str">
        <f t="shared" si="25"/>
        <v>15検査結果(ドレンチャーその他の水幕を形成する防火設備）-1（25）-検査結果</v>
      </c>
      <c r="S1448" s="947" t="s">
        <v>2518</v>
      </c>
    </row>
    <row r="1449" spans="5:19" x14ac:dyDescent="0.4">
      <c r="E1449" s="927">
        <f>'5_入力シート【検査結果表】 ドレンチャーその他'!$BM$41</f>
        <v>0</v>
      </c>
      <c r="G1449" s="930">
        <v>15</v>
      </c>
      <c r="H1449" s="931" t="s">
        <v>1064</v>
      </c>
      <c r="I1449" s="930" t="s">
        <v>1071</v>
      </c>
      <c r="J1449" s="943" t="s">
        <v>1058</v>
      </c>
      <c r="K1449" s="932" t="s">
        <v>894</v>
      </c>
      <c r="L1449" s="931" t="s">
        <v>985</v>
      </c>
      <c r="M1449" s="931"/>
      <c r="N1449" s="931"/>
      <c r="O1449" s="931"/>
      <c r="P1449" s="931"/>
      <c r="Q1449" s="926" t="str">
        <f t="shared" si="25"/>
        <v>15検査結果(ドレンチャーその他の水幕を形成する防火設備）-1（25）-検査者番号</v>
      </c>
      <c r="S1449" s="947" t="s">
        <v>2519</v>
      </c>
    </row>
    <row r="1450" spans="5:19" x14ac:dyDescent="0.4">
      <c r="E1450" s="927">
        <f>'5_入力シート【検査結果表】 ドレンチャーその他'!$BO$41</f>
        <v>0</v>
      </c>
      <c r="G1450" s="930">
        <v>15</v>
      </c>
      <c r="H1450" s="931" t="s">
        <v>1064</v>
      </c>
      <c r="I1450" s="930" t="s">
        <v>1071</v>
      </c>
      <c r="J1450" s="943" t="s">
        <v>1058</v>
      </c>
      <c r="K1450" s="932" t="s">
        <v>894</v>
      </c>
      <c r="L1450" s="931" t="s">
        <v>986</v>
      </c>
      <c r="M1450" s="931"/>
      <c r="N1450" s="931"/>
      <c r="O1450" s="931"/>
      <c r="P1450" s="931"/>
      <c r="Q1450" s="926" t="str">
        <f t="shared" si="25"/>
        <v>15検査結果(ドレンチャーその他の水幕を形成する防火設備）-1（25）-指摘の具体的内容等</v>
      </c>
      <c r="S1450" s="947" t="s">
        <v>2520</v>
      </c>
    </row>
    <row r="1451" spans="5:19" x14ac:dyDescent="0.4">
      <c r="E1451" s="927">
        <f>'5_入力シート【検査結果表】 ドレンチャーその他'!$BY$41</f>
        <v>0</v>
      </c>
      <c r="G1451" s="930">
        <v>15</v>
      </c>
      <c r="H1451" s="931" t="s">
        <v>1064</v>
      </c>
      <c r="I1451" s="930" t="s">
        <v>1071</v>
      </c>
      <c r="J1451" s="943" t="s">
        <v>1058</v>
      </c>
      <c r="K1451" s="932" t="s">
        <v>894</v>
      </c>
      <c r="L1451" s="931" t="s">
        <v>988</v>
      </c>
      <c r="M1451" s="931"/>
      <c r="N1451" s="931"/>
      <c r="O1451" s="931"/>
      <c r="P1451" s="931"/>
      <c r="Q1451" s="926" t="str">
        <f t="shared" si="25"/>
        <v>15検査結果(ドレンチャーその他の水幕を形成する防火設備）-1（25）-改善策の具体的内容等</v>
      </c>
      <c r="S1451" s="947" t="s">
        <v>2521</v>
      </c>
    </row>
    <row r="1452" spans="5:19" x14ac:dyDescent="0.4">
      <c r="E1452" s="927">
        <f>'5_入力シート【検査結果表】 ドレンチャーその他'!$CN$41</f>
        <v>0</v>
      </c>
      <c r="G1452" s="930">
        <v>15</v>
      </c>
      <c r="H1452" s="931" t="s">
        <v>1064</v>
      </c>
      <c r="I1452" s="930" t="s">
        <v>1071</v>
      </c>
      <c r="J1452" s="943" t="s">
        <v>1058</v>
      </c>
      <c r="K1452" s="932" t="s">
        <v>894</v>
      </c>
      <c r="L1452" s="931" t="s">
        <v>978</v>
      </c>
      <c r="M1452" s="932" t="s">
        <v>894</v>
      </c>
      <c r="N1452" s="931" t="s">
        <v>979</v>
      </c>
      <c r="O1452" s="931"/>
      <c r="P1452" s="931"/>
      <c r="Q1452" s="926" t="str">
        <f t="shared" si="25"/>
        <v>15検査結果(ドレンチャーその他の水幕を形成する防火設備）-1（25）-改善（予定）年月-年（令和）</v>
      </c>
      <c r="S1452" s="947" t="s">
        <v>2522</v>
      </c>
    </row>
    <row r="1453" spans="5:19" x14ac:dyDescent="0.4">
      <c r="E1453" s="927">
        <f>'5_入力シート【検査結果表】 ドレンチャーその他'!$CQ$41</f>
        <v>0</v>
      </c>
      <c r="G1453" s="930">
        <v>15</v>
      </c>
      <c r="H1453" s="931" t="s">
        <v>1064</v>
      </c>
      <c r="I1453" s="930" t="s">
        <v>1071</v>
      </c>
      <c r="J1453" s="943" t="s">
        <v>1058</v>
      </c>
      <c r="K1453" s="932" t="s">
        <v>894</v>
      </c>
      <c r="L1453" s="931" t="s">
        <v>978</v>
      </c>
      <c r="M1453" s="932" t="s">
        <v>894</v>
      </c>
      <c r="N1453" s="931" t="s">
        <v>899</v>
      </c>
      <c r="O1453" s="931"/>
      <c r="P1453" s="931"/>
      <c r="Q1453" s="926" t="str">
        <f t="shared" si="25"/>
        <v>15検査結果(ドレンチャーその他の水幕を形成する防火設備）-1（25）-改善（予定）年月-月</v>
      </c>
      <c r="S1453" s="947" t="s">
        <v>2523</v>
      </c>
    </row>
    <row r="1454" spans="5:19" x14ac:dyDescent="0.4">
      <c r="E1454" s="927">
        <f>'5_入力シート【検査結果表】 ドレンチャーその他'!$CT$41</f>
        <v>0</v>
      </c>
      <c r="G1454" s="930">
        <v>15</v>
      </c>
      <c r="H1454" s="931" t="s">
        <v>1064</v>
      </c>
      <c r="I1454" s="930" t="s">
        <v>1071</v>
      </c>
      <c r="J1454" s="943" t="s">
        <v>1058</v>
      </c>
      <c r="K1454" s="932" t="s">
        <v>894</v>
      </c>
      <c r="L1454" s="931" t="s">
        <v>978</v>
      </c>
      <c r="M1454" s="932" t="s">
        <v>894</v>
      </c>
      <c r="N1454" s="931" t="s">
        <v>987</v>
      </c>
      <c r="O1454" s="931"/>
      <c r="P1454" s="931"/>
      <c r="Q1454" s="926" t="str">
        <f t="shared" si="25"/>
        <v>15検査結果(ドレンチャーその他の水幕を形成する防火設備）-1（25）-改善（予定）年月-状況</v>
      </c>
      <c r="S1454" s="947" t="s">
        <v>2524</v>
      </c>
    </row>
    <row r="1455" spans="5:19" x14ac:dyDescent="0.4">
      <c r="E1455" s="927">
        <f>'5_入力シート【検査結果表】 ドレンチャーその他'!$BA$42</f>
        <v>0</v>
      </c>
      <c r="G1455" s="930">
        <v>15</v>
      </c>
      <c r="H1455" s="931" t="s">
        <v>1064</v>
      </c>
      <c r="I1455" s="930" t="s">
        <v>1071</v>
      </c>
      <c r="J1455" s="943" t="s">
        <v>1059</v>
      </c>
      <c r="K1455" s="932" t="s">
        <v>894</v>
      </c>
      <c r="L1455" s="931" t="s">
        <v>983</v>
      </c>
      <c r="M1455" s="931"/>
      <c r="N1455" s="931"/>
      <c r="O1455" s="931"/>
      <c r="P1455" s="931"/>
      <c r="Q1455" s="926" t="str">
        <f t="shared" si="25"/>
        <v>15検査結果(ドレンチャーその他の水幕を形成する防火設備）-1（26）-検査結果</v>
      </c>
      <c r="S1455" s="947" t="s">
        <v>2525</v>
      </c>
    </row>
    <row r="1456" spans="5:19" x14ac:dyDescent="0.4">
      <c r="E1456" s="927">
        <f>'5_入力シート【検査結果表】 ドレンチャーその他'!$BM$42</f>
        <v>0</v>
      </c>
      <c r="G1456" s="930">
        <v>15</v>
      </c>
      <c r="H1456" s="931" t="s">
        <v>1064</v>
      </c>
      <c r="I1456" s="930" t="s">
        <v>1071</v>
      </c>
      <c r="J1456" s="943" t="s">
        <v>1059</v>
      </c>
      <c r="K1456" s="932" t="s">
        <v>894</v>
      </c>
      <c r="L1456" s="931" t="s">
        <v>985</v>
      </c>
      <c r="M1456" s="931"/>
      <c r="N1456" s="931"/>
      <c r="O1456" s="931"/>
      <c r="P1456" s="931"/>
      <c r="Q1456" s="926" t="str">
        <f t="shared" si="25"/>
        <v>15検査結果(ドレンチャーその他の水幕を形成する防火設備）-1（26）-検査者番号</v>
      </c>
      <c r="S1456" s="947" t="s">
        <v>2526</v>
      </c>
    </row>
    <row r="1457" spans="5:19" x14ac:dyDescent="0.4">
      <c r="E1457" s="927">
        <f>'5_入力シート【検査結果表】 ドレンチャーその他'!$BO$42</f>
        <v>0</v>
      </c>
      <c r="G1457" s="930">
        <v>15</v>
      </c>
      <c r="H1457" s="931" t="s">
        <v>1064</v>
      </c>
      <c r="I1457" s="930" t="s">
        <v>1071</v>
      </c>
      <c r="J1457" s="943" t="s">
        <v>1059</v>
      </c>
      <c r="K1457" s="932" t="s">
        <v>894</v>
      </c>
      <c r="L1457" s="931" t="s">
        <v>986</v>
      </c>
      <c r="M1457" s="931"/>
      <c r="N1457" s="931"/>
      <c r="O1457" s="931"/>
      <c r="P1457" s="931"/>
      <c r="Q1457" s="926" t="str">
        <f t="shared" si="25"/>
        <v>15検査結果(ドレンチャーその他の水幕を形成する防火設備）-1（26）-指摘の具体的内容等</v>
      </c>
      <c r="S1457" s="947" t="s">
        <v>2527</v>
      </c>
    </row>
    <row r="1458" spans="5:19" x14ac:dyDescent="0.4">
      <c r="E1458" s="927">
        <f>'5_入力シート【検査結果表】 ドレンチャーその他'!$BY$42</f>
        <v>0</v>
      </c>
      <c r="G1458" s="930">
        <v>15</v>
      </c>
      <c r="H1458" s="931" t="s">
        <v>1064</v>
      </c>
      <c r="I1458" s="930" t="s">
        <v>1071</v>
      </c>
      <c r="J1458" s="943" t="s">
        <v>1059</v>
      </c>
      <c r="K1458" s="932" t="s">
        <v>894</v>
      </c>
      <c r="L1458" s="931" t="s">
        <v>988</v>
      </c>
      <c r="M1458" s="931"/>
      <c r="N1458" s="931"/>
      <c r="O1458" s="931"/>
      <c r="P1458" s="931"/>
      <c r="Q1458" s="926" t="str">
        <f t="shared" si="25"/>
        <v>15検査結果(ドレンチャーその他の水幕を形成する防火設備）-1（26）-改善策の具体的内容等</v>
      </c>
      <c r="S1458" s="947" t="s">
        <v>2528</v>
      </c>
    </row>
    <row r="1459" spans="5:19" x14ac:dyDescent="0.4">
      <c r="E1459" s="927">
        <f>'5_入力シート【検査結果表】 ドレンチャーその他'!$CN$42</f>
        <v>0</v>
      </c>
      <c r="G1459" s="930">
        <v>15</v>
      </c>
      <c r="H1459" s="931" t="s">
        <v>1064</v>
      </c>
      <c r="I1459" s="930" t="s">
        <v>1071</v>
      </c>
      <c r="J1459" s="943" t="s">
        <v>1059</v>
      </c>
      <c r="K1459" s="932" t="s">
        <v>894</v>
      </c>
      <c r="L1459" s="931" t="s">
        <v>978</v>
      </c>
      <c r="M1459" s="932" t="s">
        <v>894</v>
      </c>
      <c r="N1459" s="931" t="s">
        <v>979</v>
      </c>
      <c r="O1459" s="931"/>
      <c r="P1459" s="931"/>
      <c r="Q1459" s="926" t="str">
        <f t="shared" si="25"/>
        <v>15検査結果(ドレンチャーその他の水幕を形成する防火設備）-1（26）-改善（予定）年月-年（令和）</v>
      </c>
      <c r="S1459" s="947" t="s">
        <v>2529</v>
      </c>
    </row>
    <row r="1460" spans="5:19" x14ac:dyDescent="0.4">
      <c r="E1460" s="927">
        <f>'5_入力シート【検査結果表】 ドレンチャーその他'!$CQ$42</f>
        <v>0</v>
      </c>
      <c r="G1460" s="930">
        <v>15</v>
      </c>
      <c r="H1460" s="931" t="s">
        <v>1064</v>
      </c>
      <c r="I1460" s="930" t="s">
        <v>1071</v>
      </c>
      <c r="J1460" s="943" t="s">
        <v>1059</v>
      </c>
      <c r="K1460" s="932" t="s">
        <v>894</v>
      </c>
      <c r="L1460" s="931" t="s">
        <v>978</v>
      </c>
      <c r="M1460" s="932" t="s">
        <v>894</v>
      </c>
      <c r="N1460" s="931" t="s">
        <v>899</v>
      </c>
      <c r="O1460" s="931"/>
      <c r="P1460" s="931"/>
      <c r="Q1460" s="926" t="str">
        <f t="shared" si="25"/>
        <v>15検査結果(ドレンチャーその他の水幕を形成する防火設備）-1（26）-改善（予定）年月-月</v>
      </c>
      <c r="S1460" s="947" t="s">
        <v>2530</v>
      </c>
    </row>
    <row r="1461" spans="5:19" x14ac:dyDescent="0.4">
      <c r="E1461" s="948">
        <f>'5_入力シート【検査結果表】 ドレンチャーその他'!$CT$42</f>
        <v>0</v>
      </c>
      <c r="G1461" s="930">
        <v>15</v>
      </c>
      <c r="H1461" s="931" t="s">
        <v>1064</v>
      </c>
      <c r="I1461" s="930" t="s">
        <v>1071</v>
      </c>
      <c r="J1461" s="943" t="s">
        <v>1059</v>
      </c>
      <c r="K1461" s="932" t="s">
        <v>894</v>
      </c>
      <c r="L1461" s="931" t="s">
        <v>978</v>
      </c>
      <c r="M1461" s="932" t="s">
        <v>894</v>
      </c>
      <c r="N1461" s="931" t="s">
        <v>987</v>
      </c>
      <c r="O1461" s="931"/>
      <c r="P1461" s="931"/>
      <c r="Q1461" s="926" t="str">
        <f t="shared" si="25"/>
        <v>15検査結果(ドレンチャーその他の水幕を形成する防火設備）-1（26）-改善（予定）年月-状況</v>
      </c>
      <c r="S1461" s="947" t="s">
        <v>2531</v>
      </c>
    </row>
    <row r="1462" spans="5:19" x14ac:dyDescent="0.4">
      <c r="E1462" s="927">
        <f>'5_入力シート【検査結果表】 ドレンチャーその他'!$M$50</f>
        <v>0</v>
      </c>
      <c r="G1462" s="930">
        <v>15</v>
      </c>
      <c r="H1462" s="931" t="s">
        <v>1064</v>
      </c>
      <c r="I1462" s="930" t="s">
        <v>1071</v>
      </c>
      <c r="J1462" s="943" t="s">
        <v>1022</v>
      </c>
      <c r="K1462" s="932" t="s">
        <v>894</v>
      </c>
      <c r="L1462" s="931" t="s">
        <v>989</v>
      </c>
      <c r="M1462" s="932" t="s">
        <v>894</v>
      </c>
      <c r="N1462" s="931" t="s">
        <v>1027</v>
      </c>
      <c r="O1462" s="931"/>
      <c r="P1462" s="931"/>
      <c r="Q1462" s="926" t="str">
        <f t="shared" si="25"/>
        <v>15検査結果(ドレンチャーその他の水幕を形成する防火設備）-上記以外の検査項目等-1行目-番号</v>
      </c>
      <c r="S1462" s="947" t="s">
        <v>2532</v>
      </c>
    </row>
    <row r="1463" spans="5:19" ht="18.75" customHeight="1" x14ac:dyDescent="0.4">
      <c r="E1463" s="927">
        <f>'5_入力シート【検査結果表】 ドレンチャーその他'!$P$50</f>
        <v>0</v>
      </c>
      <c r="G1463" s="930">
        <v>15</v>
      </c>
      <c r="H1463" s="931" t="s">
        <v>1064</v>
      </c>
      <c r="I1463" s="930" t="s">
        <v>1071</v>
      </c>
      <c r="J1463" s="943" t="s">
        <v>1022</v>
      </c>
      <c r="K1463" s="932" t="s">
        <v>894</v>
      </c>
      <c r="L1463" s="931" t="s">
        <v>989</v>
      </c>
      <c r="M1463" s="932" t="s">
        <v>894</v>
      </c>
      <c r="N1463" s="931" t="s">
        <v>1025</v>
      </c>
      <c r="O1463" s="931"/>
      <c r="P1463" s="931"/>
      <c r="Q1463" s="926" t="str">
        <f t="shared" si="25"/>
        <v>15検査結果(ドレンチャーその他の水幕を形成する防火設備）-上記以外の検査項目等-1行目-検査項目</v>
      </c>
      <c r="S1463" s="947" t="s">
        <v>2533</v>
      </c>
    </row>
    <row r="1464" spans="5:19" x14ac:dyDescent="0.4">
      <c r="E1464" s="927">
        <f>'5_入力シート【検査結果表】 ドレンチャーその他'!$AG$50</f>
        <v>0</v>
      </c>
      <c r="G1464" s="930">
        <v>15</v>
      </c>
      <c r="H1464" s="931" t="s">
        <v>1064</v>
      </c>
      <c r="I1464" s="930" t="s">
        <v>1071</v>
      </c>
      <c r="J1464" s="943" t="s">
        <v>1022</v>
      </c>
      <c r="K1464" s="932" t="s">
        <v>894</v>
      </c>
      <c r="L1464" s="931" t="s">
        <v>989</v>
      </c>
      <c r="M1464" s="932" t="s">
        <v>894</v>
      </c>
      <c r="N1464" s="931" t="s">
        <v>1026</v>
      </c>
      <c r="O1464" s="931"/>
      <c r="P1464" s="931"/>
      <c r="Q1464" s="926" t="str">
        <f t="shared" si="25"/>
        <v>15検査結果(ドレンチャーその他の水幕を形成する防火設備）-上記以外の検査項目等-1行目-検査事項</v>
      </c>
      <c r="S1464" s="947" t="s">
        <v>2534</v>
      </c>
    </row>
    <row r="1465" spans="5:19" x14ac:dyDescent="0.4">
      <c r="E1465" s="927">
        <f>'5_入力シート【検査結果表】 ドレンチャーその他'!$BA$50</f>
        <v>0</v>
      </c>
      <c r="G1465" s="930">
        <v>15</v>
      </c>
      <c r="H1465" s="931" t="s">
        <v>1064</v>
      </c>
      <c r="I1465" s="930" t="s">
        <v>1071</v>
      </c>
      <c r="J1465" s="943" t="s">
        <v>1022</v>
      </c>
      <c r="K1465" s="932" t="s">
        <v>894</v>
      </c>
      <c r="L1465" s="931" t="s">
        <v>989</v>
      </c>
      <c r="M1465" s="932" t="s">
        <v>894</v>
      </c>
      <c r="N1465" s="931" t="s">
        <v>983</v>
      </c>
      <c r="O1465" s="931"/>
      <c r="P1465" s="931"/>
      <c r="Q1465" s="926" t="str">
        <f t="shared" si="25"/>
        <v>15検査結果(ドレンチャーその他の水幕を形成する防火設備）-上記以外の検査項目等-1行目-検査結果</v>
      </c>
      <c r="S1465" s="947" t="s">
        <v>2535</v>
      </c>
    </row>
    <row r="1466" spans="5:19" x14ac:dyDescent="0.4">
      <c r="E1466" s="927">
        <f>'5_入力シート【検査結果表】 ドレンチャーその他'!$BM$50</f>
        <v>0</v>
      </c>
      <c r="G1466" s="930">
        <v>15</v>
      </c>
      <c r="H1466" s="931" t="s">
        <v>1064</v>
      </c>
      <c r="I1466" s="930" t="s">
        <v>1071</v>
      </c>
      <c r="J1466" s="943" t="s">
        <v>1022</v>
      </c>
      <c r="K1466" s="932" t="s">
        <v>894</v>
      </c>
      <c r="L1466" s="931" t="s">
        <v>989</v>
      </c>
      <c r="M1466" s="932" t="s">
        <v>894</v>
      </c>
      <c r="N1466" s="931" t="s">
        <v>985</v>
      </c>
      <c r="O1466" s="931"/>
      <c r="P1466" s="931"/>
      <c r="Q1466" s="926" t="str">
        <f t="shared" si="25"/>
        <v>15検査結果(ドレンチャーその他の水幕を形成する防火設備）-上記以外の検査項目等-1行目-検査者番号</v>
      </c>
      <c r="S1466" s="947" t="s">
        <v>2536</v>
      </c>
    </row>
    <row r="1467" spans="5:19" x14ac:dyDescent="0.4">
      <c r="E1467" s="927">
        <f>'5_入力シート【検査結果表】 ドレンチャーその他'!$BO$50</f>
        <v>0</v>
      </c>
      <c r="G1467" s="930">
        <v>15</v>
      </c>
      <c r="H1467" s="931" t="s">
        <v>1064</v>
      </c>
      <c r="I1467" s="930" t="s">
        <v>1071</v>
      </c>
      <c r="J1467" s="943" t="s">
        <v>1022</v>
      </c>
      <c r="K1467" s="932" t="s">
        <v>894</v>
      </c>
      <c r="L1467" s="931" t="s">
        <v>989</v>
      </c>
      <c r="M1467" s="932" t="s">
        <v>894</v>
      </c>
      <c r="N1467" s="931" t="s">
        <v>986</v>
      </c>
      <c r="O1467" s="931"/>
      <c r="P1467" s="931"/>
      <c r="Q1467" s="926" t="str">
        <f t="shared" si="25"/>
        <v>15検査結果(ドレンチャーその他の水幕を形成する防火設備）-上記以外の検査項目等-1行目-指摘の具体的内容等</v>
      </c>
      <c r="S1467" s="947" t="s">
        <v>2537</v>
      </c>
    </row>
    <row r="1468" spans="5:19" x14ac:dyDescent="0.4">
      <c r="E1468" s="927">
        <f>'5_入力シート【検査結果表】 ドレンチャーその他'!$BY$50</f>
        <v>0</v>
      </c>
      <c r="G1468" s="930">
        <v>15</v>
      </c>
      <c r="H1468" s="931" t="s">
        <v>1064</v>
      </c>
      <c r="I1468" s="930" t="s">
        <v>1071</v>
      </c>
      <c r="J1468" s="943" t="s">
        <v>1022</v>
      </c>
      <c r="K1468" s="932" t="s">
        <v>894</v>
      </c>
      <c r="L1468" s="931" t="s">
        <v>989</v>
      </c>
      <c r="M1468" s="932" t="s">
        <v>894</v>
      </c>
      <c r="N1468" s="931" t="s">
        <v>988</v>
      </c>
      <c r="O1468" s="931"/>
      <c r="P1468" s="931"/>
      <c r="Q1468" s="926" t="str">
        <f t="shared" si="25"/>
        <v>15検査結果(ドレンチャーその他の水幕を形成する防火設備）-上記以外の検査項目等-1行目-改善策の具体的内容等</v>
      </c>
      <c r="S1468" s="947" t="s">
        <v>2538</v>
      </c>
    </row>
    <row r="1469" spans="5:19" x14ac:dyDescent="0.4">
      <c r="E1469" s="927">
        <f>'5_入力シート【検査結果表】 ドレンチャーその他'!$CN$50</f>
        <v>0</v>
      </c>
      <c r="G1469" s="930">
        <v>15</v>
      </c>
      <c r="H1469" s="931" t="s">
        <v>1064</v>
      </c>
      <c r="I1469" s="930" t="s">
        <v>1071</v>
      </c>
      <c r="J1469" s="943" t="s">
        <v>1022</v>
      </c>
      <c r="K1469" s="932" t="s">
        <v>894</v>
      </c>
      <c r="L1469" s="931" t="s">
        <v>989</v>
      </c>
      <c r="M1469" s="932" t="s">
        <v>894</v>
      </c>
      <c r="N1469" s="931" t="s">
        <v>978</v>
      </c>
      <c r="O1469" s="932" t="s">
        <v>894</v>
      </c>
      <c r="P1469" s="931" t="s">
        <v>979</v>
      </c>
      <c r="Q1469" s="926" t="str">
        <f t="shared" si="25"/>
        <v>15検査結果(ドレンチャーその他の水幕を形成する防火設備）-上記以外の検査項目等-1行目-改善（予定）年月-年（令和）</v>
      </c>
      <c r="S1469" s="947" t="s">
        <v>2539</v>
      </c>
    </row>
    <row r="1470" spans="5:19" x14ac:dyDescent="0.4">
      <c r="E1470" s="927">
        <f>'5_入力シート【検査結果表】 ドレンチャーその他'!$CQ$50</f>
        <v>0</v>
      </c>
      <c r="G1470" s="930">
        <v>15</v>
      </c>
      <c r="H1470" s="931" t="s">
        <v>1064</v>
      </c>
      <c r="I1470" s="930" t="s">
        <v>1071</v>
      </c>
      <c r="J1470" s="943" t="s">
        <v>1022</v>
      </c>
      <c r="K1470" s="932" t="s">
        <v>894</v>
      </c>
      <c r="L1470" s="931" t="s">
        <v>989</v>
      </c>
      <c r="M1470" s="932" t="s">
        <v>894</v>
      </c>
      <c r="N1470" s="931" t="s">
        <v>978</v>
      </c>
      <c r="O1470" s="932" t="s">
        <v>894</v>
      </c>
      <c r="P1470" s="931" t="s">
        <v>899</v>
      </c>
      <c r="Q1470" s="926" t="str">
        <f t="shared" si="25"/>
        <v>15検査結果(ドレンチャーその他の水幕を形成する防火設備）-上記以外の検査項目等-1行目-改善（予定）年月-月</v>
      </c>
      <c r="S1470" s="947" t="s">
        <v>2540</v>
      </c>
    </row>
    <row r="1471" spans="5:19" x14ac:dyDescent="0.4">
      <c r="E1471" s="927">
        <f>'5_入力シート【検査結果表】 ドレンチャーその他'!$CT$50</f>
        <v>0</v>
      </c>
      <c r="G1471" s="930">
        <v>15</v>
      </c>
      <c r="H1471" s="931" t="s">
        <v>1064</v>
      </c>
      <c r="I1471" s="930" t="s">
        <v>1071</v>
      </c>
      <c r="J1471" s="943" t="s">
        <v>1022</v>
      </c>
      <c r="K1471" s="932" t="s">
        <v>894</v>
      </c>
      <c r="L1471" s="931" t="s">
        <v>989</v>
      </c>
      <c r="M1471" s="932" t="s">
        <v>894</v>
      </c>
      <c r="N1471" s="931" t="s">
        <v>978</v>
      </c>
      <c r="O1471" s="932" t="s">
        <v>894</v>
      </c>
      <c r="P1471" s="931" t="s">
        <v>987</v>
      </c>
      <c r="Q1471" s="926" t="str">
        <f t="shared" si="25"/>
        <v>15検査結果(ドレンチャーその他の水幕を形成する防火設備）-上記以外の検査項目等-1行目-改善（予定）年月-状況</v>
      </c>
      <c r="S1471" s="947" t="s">
        <v>2541</v>
      </c>
    </row>
    <row r="1472" spans="5:19" x14ac:dyDescent="0.4">
      <c r="E1472" s="927">
        <f>'5_入力シート【検査結果表】 ドレンチャーその他'!$M$51</f>
        <v>0</v>
      </c>
      <c r="G1472" s="930">
        <v>15</v>
      </c>
      <c r="H1472" s="931" t="s">
        <v>1064</v>
      </c>
      <c r="I1472" s="930" t="s">
        <v>1071</v>
      </c>
      <c r="J1472" s="943" t="s">
        <v>1022</v>
      </c>
      <c r="K1472" s="932" t="s">
        <v>894</v>
      </c>
      <c r="L1472" s="931" t="s">
        <v>1023</v>
      </c>
      <c r="M1472" s="932" t="s">
        <v>894</v>
      </c>
      <c r="N1472" s="931" t="s">
        <v>1027</v>
      </c>
      <c r="O1472" s="931"/>
      <c r="P1472" s="931"/>
      <c r="Q1472" s="926" t="str">
        <f t="shared" si="25"/>
        <v>15検査結果(ドレンチャーその他の水幕を形成する防火設備）-上記以外の検査項目等-2行目-番号</v>
      </c>
      <c r="S1472" s="947" t="s">
        <v>2542</v>
      </c>
    </row>
    <row r="1473" spans="5:19" x14ac:dyDescent="0.4">
      <c r="E1473" s="927">
        <f>'5_入力シート【検査結果表】 ドレンチャーその他'!$P$51</f>
        <v>0</v>
      </c>
      <c r="G1473" s="930">
        <v>15</v>
      </c>
      <c r="H1473" s="931" t="s">
        <v>1064</v>
      </c>
      <c r="I1473" s="930" t="s">
        <v>1071</v>
      </c>
      <c r="J1473" s="943" t="s">
        <v>1022</v>
      </c>
      <c r="K1473" s="932" t="s">
        <v>894</v>
      </c>
      <c r="L1473" s="931" t="s">
        <v>1023</v>
      </c>
      <c r="M1473" s="932" t="s">
        <v>894</v>
      </c>
      <c r="N1473" s="931" t="s">
        <v>1025</v>
      </c>
      <c r="O1473" s="931"/>
      <c r="P1473" s="931"/>
      <c r="Q1473" s="926" t="str">
        <f t="shared" si="25"/>
        <v>15検査結果(ドレンチャーその他の水幕を形成する防火設備）-上記以外の検査項目等-2行目-検査項目</v>
      </c>
      <c r="S1473" s="947" t="s">
        <v>2543</v>
      </c>
    </row>
    <row r="1474" spans="5:19" x14ac:dyDescent="0.4">
      <c r="E1474" s="927">
        <f>'5_入力シート【検査結果表】 ドレンチャーその他'!$AG$51</f>
        <v>0</v>
      </c>
      <c r="G1474" s="930">
        <v>15</v>
      </c>
      <c r="H1474" s="931" t="s">
        <v>1064</v>
      </c>
      <c r="I1474" s="930" t="s">
        <v>1071</v>
      </c>
      <c r="J1474" s="943" t="s">
        <v>1022</v>
      </c>
      <c r="K1474" s="932" t="s">
        <v>894</v>
      </c>
      <c r="L1474" s="931" t="s">
        <v>1023</v>
      </c>
      <c r="M1474" s="932" t="s">
        <v>894</v>
      </c>
      <c r="N1474" s="931" t="s">
        <v>1026</v>
      </c>
      <c r="O1474" s="931"/>
      <c r="P1474" s="931"/>
      <c r="Q1474" s="926" t="str">
        <f t="shared" si="25"/>
        <v>15検査結果(ドレンチャーその他の水幕を形成する防火設備）-上記以外の検査項目等-2行目-検査事項</v>
      </c>
      <c r="S1474" s="947" t="s">
        <v>2544</v>
      </c>
    </row>
    <row r="1475" spans="5:19" x14ac:dyDescent="0.4">
      <c r="E1475" s="927">
        <f>'5_入力シート【検査結果表】 ドレンチャーその他'!$BA$51</f>
        <v>0</v>
      </c>
      <c r="G1475" s="930">
        <v>15</v>
      </c>
      <c r="H1475" s="931" t="s">
        <v>1064</v>
      </c>
      <c r="I1475" s="930" t="s">
        <v>1071</v>
      </c>
      <c r="J1475" s="943" t="s">
        <v>1022</v>
      </c>
      <c r="K1475" s="932" t="s">
        <v>894</v>
      </c>
      <c r="L1475" s="931" t="s">
        <v>1023</v>
      </c>
      <c r="M1475" s="932" t="s">
        <v>894</v>
      </c>
      <c r="N1475" s="931" t="s">
        <v>983</v>
      </c>
      <c r="O1475" s="931"/>
      <c r="P1475" s="931"/>
      <c r="Q1475" s="926" t="str">
        <f t="shared" si="25"/>
        <v>15検査結果(ドレンチャーその他の水幕を形成する防火設備）-上記以外の検査項目等-2行目-検査結果</v>
      </c>
      <c r="S1475" s="947" t="s">
        <v>2545</v>
      </c>
    </row>
    <row r="1476" spans="5:19" x14ac:dyDescent="0.4">
      <c r="E1476" s="927">
        <f>'5_入力シート【検査結果表】 ドレンチャーその他'!$BM$51</f>
        <v>0</v>
      </c>
      <c r="G1476" s="930">
        <v>15</v>
      </c>
      <c r="H1476" s="931" t="s">
        <v>1064</v>
      </c>
      <c r="I1476" s="930" t="s">
        <v>1071</v>
      </c>
      <c r="J1476" s="943" t="s">
        <v>1022</v>
      </c>
      <c r="K1476" s="932" t="s">
        <v>894</v>
      </c>
      <c r="L1476" s="931" t="s">
        <v>1023</v>
      </c>
      <c r="M1476" s="932" t="s">
        <v>894</v>
      </c>
      <c r="N1476" s="931" t="s">
        <v>985</v>
      </c>
      <c r="O1476" s="931"/>
      <c r="P1476" s="931"/>
      <c r="Q1476" s="926" t="str">
        <f t="shared" si="25"/>
        <v>15検査結果(ドレンチャーその他の水幕を形成する防火設備）-上記以外の検査項目等-2行目-検査者番号</v>
      </c>
      <c r="S1476" s="947" t="s">
        <v>2546</v>
      </c>
    </row>
    <row r="1477" spans="5:19" x14ac:dyDescent="0.4">
      <c r="E1477" s="927">
        <f>'5_入力シート【検査結果表】 ドレンチャーその他'!$BO$51</f>
        <v>0</v>
      </c>
      <c r="G1477" s="930">
        <v>15</v>
      </c>
      <c r="H1477" s="931" t="s">
        <v>1064</v>
      </c>
      <c r="I1477" s="930" t="s">
        <v>1071</v>
      </c>
      <c r="J1477" s="943" t="s">
        <v>1022</v>
      </c>
      <c r="K1477" s="932" t="s">
        <v>894</v>
      </c>
      <c r="L1477" s="931" t="s">
        <v>1023</v>
      </c>
      <c r="M1477" s="932" t="s">
        <v>894</v>
      </c>
      <c r="N1477" s="931" t="s">
        <v>986</v>
      </c>
      <c r="O1477" s="931"/>
      <c r="P1477" s="931"/>
      <c r="Q1477" s="926" t="str">
        <f t="shared" si="25"/>
        <v>15検査結果(ドレンチャーその他の水幕を形成する防火設備）-上記以外の検査項目等-2行目-指摘の具体的内容等</v>
      </c>
      <c r="S1477" s="947" t="s">
        <v>2547</v>
      </c>
    </row>
    <row r="1478" spans="5:19" x14ac:dyDescent="0.4">
      <c r="E1478" s="927">
        <f>'5_入力シート【検査結果表】 ドレンチャーその他'!$BY$51</f>
        <v>0</v>
      </c>
      <c r="G1478" s="930">
        <v>15</v>
      </c>
      <c r="H1478" s="931" t="s">
        <v>1064</v>
      </c>
      <c r="I1478" s="930" t="s">
        <v>1071</v>
      </c>
      <c r="J1478" s="943" t="s">
        <v>1022</v>
      </c>
      <c r="K1478" s="932" t="s">
        <v>894</v>
      </c>
      <c r="L1478" s="931" t="s">
        <v>1023</v>
      </c>
      <c r="M1478" s="932" t="s">
        <v>894</v>
      </c>
      <c r="N1478" s="931" t="s">
        <v>988</v>
      </c>
      <c r="O1478" s="931"/>
      <c r="P1478" s="931"/>
      <c r="Q1478" s="926" t="str">
        <f t="shared" si="25"/>
        <v>15検査結果(ドレンチャーその他の水幕を形成する防火設備）-上記以外の検査項目等-2行目-改善策の具体的内容等</v>
      </c>
      <c r="S1478" s="947" t="s">
        <v>2548</v>
      </c>
    </row>
    <row r="1479" spans="5:19" x14ac:dyDescent="0.4">
      <c r="E1479" s="927">
        <f>'5_入力シート【検査結果表】 ドレンチャーその他'!$CN$51</f>
        <v>0</v>
      </c>
      <c r="G1479" s="930">
        <v>15</v>
      </c>
      <c r="H1479" s="931" t="s">
        <v>1064</v>
      </c>
      <c r="I1479" s="930" t="s">
        <v>1071</v>
      </c>
      <c r="J1479" s="943" t="s">
        <v>1022</v>
      </c>
      <c r="K1479" s="932" t="s">
        <v>894</v>
      </c>
      <c r="L1479" s="931" t="s">
        <v>1023</v>
      </c>
      <c r="M1479" s="932" t="s">
        <v>894</v>
      </c>
      <c r="N1479" s="931" t="s">
        <v>978</v>
      </c>
      <c r="O1479" s="932" t="s">
        <v>894</v>
      </c>
      <c r="P1479" s="931" t="s">
        <v>979</v>
      </c>
      <c r="Q1479" s="926" t="str">
        <f t="shared" si="25"/>
        <v>15検査結果(ドレンチャーその他の水幕を形成する防火設備）-上記以外の検査項目等-2行目-改善（予定）年月-年（令和）</v>
      </c>
      <c r="S1479" s="947" t="s">
        <v>2549</v>
      </c>
    </row>
    <row r="1480" spans="5:19" x14ac:dyDescent="0.4">
      <c r="E1480" s="927">
        <f>'5_入力シート【検査結果表】 ドレンチャーその他'!$CQ$51</f>
        <v>0</v>
      </c>
      <c r="G1480" s="930">
        <v>15</v>
      </c>
      <c r="H1480" s="931" t="s">
        <v>1064</v>
      </c>
      <c r="I1480" s="930" t="s">
        <v>1071</v>
      </c>
      <c r="J1480" s="943" t="s">
        <v>1022</v>
      </c>
      <c r="K1480" s="932" t="s">
        <v>894</v>
      </c>
      <c r="L1480" s="931" t="s">
        <v>1023</v>
      </c>
      <c r="M1480" s="932" t="s">
        <v>894</v>
      </c>
      <c r="N1480" s="931" t="s">
        <v>978</v>
      </c>
      <c r="O1480" s="932" t="s">
        <v>894</v>
      </c>
      <c r="P1480" s="931" t="s">
        <v>899</v>
      </c>
      <c r="Q1480" s="926" t="str">
        <f t="shared" si="25"/>
        <v>15検査結果(ドレンチャーその他の水幕を形成する防火設備）-上記以外の検査項目等-2行目-改善（予定）年月-月</v>
      </c>
      <c r="S1480" s="947" t="s">
        <v>2550</v>
      </c>
    </row>
    <row r="1481" spans="5:19" x14ac:dyDescent="0.4">
      <c r="E1481" s="927">
        <f>'5_入力シート【検査結果表】 ドレンチャーその他'!$CT$51</f>
        <v>0</v>
      </c>
      <c r="G1481" s="930">
        <v>15</v>
      </c>
      <c r="H1481" s="931" t="s">
        <v>1064</v>
      </c>
      <c r="I1481" s="930" t="s">
        <v>1071</v>
      </c>
      <c r="J1481" s="943" t="s">
        <v>1022</v>
      </c>
      <c r="K1481" s="932" t="s">
        <v>894</v>
      </c>
      <c r="L1481" s="931" t="s">
        <v>1023</v>
      </c>
      <c r="M1481" s="932" t="s">
        <v>894</v>
      </c>
      <c r="N1481" s="931" t="s">
        <v>978</v>
      </c>
      <c r="O1481" s="932" t="s">
        <v>894</v>
      </c>
      <c r="P1481" s="931" t="s">
        <v>987</v>
      </c>
      <c r="Q1481" s="926" t="str">
        <f t="shared" si="25"/>
        <v>15検査結果(ドレンチャーその他の水幕を形成する防火設備）-上記以外の検査項目等-2行目-改善（予定）年月-状況</v>
      </c>
      <c r="S1481" s="947" t="s">
        <v>2551</v>
      </c>
    </row>
    <row r="1482" spans="5:19" x14ac:dyDescent="0.4">
      <c r="E1482" s="927">
        <f>'5_入力シート【検査結果表】 ドレンチャーその他'!$M$52</f>
        <v>0</v>
      </c>
      <c r="G1482" s="930">
        <v>15</v>
      </c>
      <c r="H1482" s="931" t="s">
        <v>1064</v>
      </c>
      <c r="I1482" s="930" t="s">
        <v>1071</v>
      </c>
      <c r="J1482" s="943" t="s">
        <v>1022</v>
      </c>
      <c r="K1482" s="932" t="s">
        <v>894</v>
      </c>
      <c r="L1482" s="931" t="s">
        <v>1024</v>
      </c>
      <c r="M1482" s="932" t="s">
        <v>894</v>
      </c>
      <c r="N1482" s="931" t="s">
        <v>1027</v>
      </c>
      <c r="O1482" s="931"/>
      <c r="P1482" s="931"/>
      <c r="Q1482" s="926" t="str">
        <f t="shared" si="25"/>
        <v>15検査結果(ドレンチャーその他の水幕を形成する防火設備）-上記以外の検査項目等-3行目-番号</v>
      </c>
      <c r="S1482" s="947" t="s">
        <v>2552</v>
      </c>
    </row>
    <row r="1483" spans="5:19" x14ac:dyDescent="0.4">
      <c r="E1483" s="927">
        <f>'5_入力シート【検査結果表】 ドレンチャーその他'!$P$52</f>
        <v>0</v>
      </c>
      <c r="G1483" s="930">
        <v>15</v>
      </c>
      <c r="H1483" s="931" t="s">
        <v>1064</v>
      </c>
      <c r="I1483" s="930" t="s">
        <v>1071</v>
      </c>
      <c r="J1483" s="943" t="s">
        <v>1022</v>
      </c>
      <c r="K1483" s="932" t="s">
        <v>894</v>
      </c>
      <c r="L1483" s="931" t="s">
        <v>1024</v>
      </c>
      <c r="M1483" s="932" t="s">
        <v>894</v>
      </c>
      <c r="N1483" s="931" t="s">
        <v>1025</v>
      </c>
      <c r="O1483" s="931"/>
      <c r="P1483" s="931"/>
      <c r="Q1483" s="926" t="str">
        <f t="shared" si="25"/>
        <v>15検査結果(ドレンチャーその他の水幕を形成する防火設備）-上記以外の検査項目等-3行目-検査項目</v>
      </c>
      <c r="S1483" s="947" t="s">
        <v>2553</v>
      </c>
    </row>
    <row r="1484" spans="5:19" x14ac:dyDescent="0.4">
      <c r="E1484" s="927">
        <f>'5_入力シート【検査結果表】 ドレンチャーその他'!$AG$52</f>
        <v>0</v>
      </c>
      <c r="G1484" s="930">
        <v>15</v>
      </c>
      <c r="H1484" s="931" t="s">
        <v>1064</v>
      </c>
      <c r="I1484" s="930" t="s">
        <v>1071</v>
      </c>
      <c r="J1484" s="943" t="s">
        <v>1022</v>
      </c>
      <c r="K1484" s="932" t="s">
        <v>894</v>
      </c>
      <c r="L1484" s="931" t="s">
        <v>1024</v>
      </c>
      <c r="M1484" s="932" t="s">
        <v>894</v>
      </c>
      <c r="N1484" s="931" t="s">
        <v>1026</v>
      </c>
      <c r="O1484" s="931"/>
      <c r="P1484" s="931"/>
      <c r="Q1484" s="926" t="str">
        <f t="shared" si="25"/>
        <v>15検査結果(ドレンチャーその他の水幕を形成する防火設備）-上記以外の検査項目等-3行目-検査事項</v>
      </c>
      <c r="S1484" s="947" t="s">
        <v>2554</v>
      </c>
    </row>
    <row r="1485" spans="5:19" x14ac:dyDescent="0.4">
      <c r="E1485" s="927">
        <f>'5_入力シート【検査結果表】 ドレンチャーその他'!$BA$52</f>
        <v>0</v>
      </c>
      <c r="G1485" s="930">
        <v>15</v>
      </c>
      <c r="H1485" s="931" t="s">
        <v>1064</v>
      </c>
      <c r="I1485" s="930" t="s">
        <v>1071</v>
      </c>
      <c r="J1485" s="943" t="s">
        <v>1022</v>
      </c>
      <c r="K1485" s="932" t="s">
        <v>894</v>
      </c>
      <c r="L1485" s="931" t="s">
        <v>1024</v>
      </c>
      <c r="M1485" s="932" t="s">
        <v>894</v>
      </c>
      <c r="N1485" s="931" t="s">
        <v>983</v>
      </c>
      <c r="O1485" s="931"/>
      <c r="P1485" s="931"/>
      <c r="Q1485" s="926" t="str">
        <f t="shared" si="25"/>
        <v>15検査結果(ドレンチャーその他の水幕を形成する防火設備）-上記以外の検査項目等-3行目-検査結果</v>
      </c>
      <c r="S1485" s="947" t="s">
        <v>2555</v>
      </c>
    </row>
    <row r="1486" spans="5:19" x14ac:dyDescent="0.4">
      <c r="E1486" s="927">
        <f>'5_入力シート【検査結果表】 ドレンチャーその他'!$BM$52</f>
        <v>0</v>
      </c>
      <c r="G1486" s="930">
        <v>15</v>
      </c>
      <c r="H1486" s="931" t="s">
        <v>1064</v>
      </c>
      <c r="I1486" s="930" t="s">
        <v>1071</v>
      </c>
      <c r="J1486" s="943" t="s">
        <v>1022</v>
      </c>
      <c r="K1486" s="932" t="s">
        <v>894</v>
      </c>
      <c r="L1486" s="931" t="s">
        <v>1024</v>
      </c>
      <c r="M1486" s="932" t="s">
        <v>894</v>
      </c>
      <c r="N1486" s="931" t="s">
        <v>985</v>
      </c>
      <c r="O1486" s="931"/>
      <c r="P1486" s="931"/>
      <c r="Q1486" s="926" t="str">
        <f t="shared" si="25"/>
        <v>15検査結果(ドレンチャーその他の水幕を形成する防火設備）-上記以外の検査項目等-3行目-検査者番号</v>
      </c>
      <c r="S1486" s="947" t="s">
        <v>2556</v>
      </c>
    </row>
    <row r="1487" spans="5:19" x14ac:dyDescent="0.4">
      <c r="E1487" s="927">
        <f>'5_入力シート【検査結果表】 ドレンチャーその他'!$BO$52</f>
        <v>0</v>
      </c>
      <c r="G1487" s="930">
        <v>15</v>
      </c>
      <c r="H1487" s="931" t="s">
        <v>1064</v>
      </c>
      <c r="I1487" s="930" t="s">
        <v>1071</v>
      </c>
      <c r="J1487" s="943" t="s">
        <v>1022</v>
      </c>
      <c r="K1487" s="932" t="s">
        <v>894</v>
      </c>
      <c r="L1487" s="931" t="s">
        <v>1024</v>
      </c>
      <c r="M1487" s="932" t="s">
        <v>894</v>
      </c>
      <c r="N1487" s="931" t="s">
        <v>986</v>
      </c>
      <c r="O1487" s="931"/>
      <c r="P1487" s="931"/>
      <c r="Q1487" s="926" t="str">
        <f t="shared" si="25"/>
        <v>15検査結果(ドレンチャーその他の水幕を形成する防火設備）-上記以外の検査項目等-3行目-指摘の具体的内容等</v>
      </c>
      <c r="S1487" s="947" t="s">
        <v>2557</v>
      </c>
    </row>
    <row r="1488" spans="5:19" x14ac:dyDescent="0.4">
      <c r="E1488" s="927">
        <f>'5_入力シート【検査結果表】 ドレンチャーその他'!$BY$52</f>
        <v>0</v>
      </c>
      <c r="G1488" s="930">
        <v>15</v>
      </c>
      <c r="H1488" s="931" t="s">
        <v>1064</v>
      </c>
      <c r="I1488" s="930" t="s">
        <v>1071</v>
      </c>
      <c r="J1488" s="943" t="s">
        <v>1022</v>
      </c>
      <c r="K1488" s="932" t="s">
        <v>894</v>
      </c>
      <c r="L1488" s="931" t="s">
        <v>1024</v>
      </c>
      <c r="M1488" s="932" t="s">
        <v>894</v>
      </c>
      <c r="N1488" s="931" t="s">
        <v>988</v>
      </c>
      <c r="O1488" s="931"/>
      <c r="P1488" s="931"/>
      <c r="Q1488" s="926" t="str">
        <f t="shared" si="25"/>
        <v>15検査結果(ドレンチャーその他の水幕を形成する防火設備）-上記以外の検査項目等-3行目-改善策の具体的内容等</v>
      </c>
      <c r="S1488" s="947" t="s">
        <v>2558</v>
      </c>
    </row>
    <row r="1489" spans="5:19" x14ac:dyDescent="0.4">
      <c r="E1489" s="927">
        <f>'5_入力シート【検査結果表】 ドレンチャーその他'!$CN$52</f>
        <v>0</v>
      </c>
      <c r="G1489" s="930">
        <v>15</v>
      </c>
      <c r="H1489" s="931" t="s">
        <v>1064</v>
      </c>
      <c r="I1489" s="930" t="s">
        <v>1071</v>
      </c>
      <c r="J1489" s="943" t="s">
        <v>1022</v>
      </c>
      <c r="K1489" s="932" t="s">
        <v>894</v>
      </c>
      <c r="L1489" s="931" t="s">
        <v>1024</v>
      </c>
      <c r="M1489" s="932" t="s">
        <v>894</v>
      </c>
      <c r="N1489" s="931" t="s">
        <v>978</v>
      </c>
      <c r="O1489" s="932" t="s">
        <v>894</v>
      </c>
      <c r="P1489" s="931" t="s">
        <v>979</v>
      </c>
      <c r="Q1489" s="926" t="str">
        <f t="shared" si="25"/>
        <v>15検査結果(ドレンチャーその他の水幕を形成する防火設備）-上記以外の検査項目等-3行目-改善（予定）年月-年（令和）</v>
      </c>
      <c r="S1489" s="947" t="s">
        <v>2559</v>
      </c>
    </row>
    <row r="1490" spans="5:19" x14ac:dyDescent="0.4">
      <c r="E1490" s="927">
        <f>'5_入力シート【検査結果表】 ドレンチャーその他'!$CQ$52</f>
        <v>0</v>
      </c>
      <c r="G1490" s="930">
        <v>15</v>
      </c>
      <c r="H1490" s="931" t="s">
        <v>1064</v>
      </c>
      <c r="I1490" s="930" t="s">
        <v>1071</v>
      </c>
      <c r="J1490" s="943" t="s">
        <v>1022</v>
      </c>
      <c r="K1490" s="932" t="s">
        <v>894</v>
      </c>
      <c r="L1490" s="931" t="s">
        <v>1024</v>
      </c>
      <c r="M1490" s="932" t="s">
        <v>894</v>
      </c>
      <c r="N1490" s="931" t="s">
        <v>978</v>
      </c>
      <c r="O1490" s="932" t="s">
        <v>894</v>
      </c>
      <c r="P1490" s="931" t="s">
        <v>899</v>
      </c>
      <c r="Q1490" s="926" t="str">
        <f t="shared" si="25"/>
        <v>15検査結果(ドレンチャーその他の水幕を形成する防火設備）-上記以外の検査項目等-3行目-改善（予定）年月-月</v>
      </c>
      <c r="S1490" s="947" t="s">
        <v>2560</v>
      </c>
    </row>
    <row r="1491" spans="5:19" x14ac:dyDescent="0.4">
      <c r="E1491" s="927">
        <f>'5_入力シート【検査結果表】 ドレンチャーその他'!$CT$52</f>
        <v>0</v>
      </c>
      <c r="G1491" s="930">
        <v>15</v>
      </c>
      <c r="H1491" s="931" t="s">
        <v>1064</v>
      </c>
      <c r="I1491" s="930" t="s">
        <v>1071</v>
      </c>
      <c r="J1491" s="943" t="s">
        <v>1022</v>
      </c>
      <c r="K1491" s="932" t="s">
        <v>894</v>
      </c>
      <c r="L1491" s="931" t="s">
        <v>1024</v>
      </c>
      <c r="M1491" s="932" t="s">
        <v>894</v>
      </c>
      <c r="N1491" s="931" t="s">
        <v>978</v>
      </c>
      <c r="O1491" s="932" t="s">
        <v>894</v>
      </c>
      <c r="P1491" s="931" t="s">
        <v>987</v>
      </c>
      <c r="Q1491" s="926" t="str">
        <f t="shared" si="25"/>
        <v>15検査結果(ドレンチャーその他の水幕を形成する防火設備）-上記以外の検査項目等-3行目-改善（予定）年月-状況</v>
      </c>
      <c r="S1491" s="947" t="s">
        <v>2561</v>
      </c>
    </row>
    <row r="1492" spans="5:19" x14ac:dyDescent="0.4">
      <c r="E1492" s="927">
        <f>'5_入力シート【検査結果表】 ドレンチャーその他'!$M$60</f>
        <v>0</v>
      </c>
      <c r="G1492" s="930">
        <v>15</v>
      </c>
      <c r="H1492" s="931" t="s">
        <v>1064</v>
      </c>
      <c r="I1492" s="930" t="s">
        <v>1071</v>
      </c>
      <c r="J1492" s="943" t="s">
        <v>1028</v>
      </c>
      <c r="K1492" s="932" t="s">
        <v>894</v>
      </c>
      <c r="L1492" s="931" t="s">
        <v>989</v>
      </c>
      <c r="M1492" s="932" t="s">
        <v>894</v>
      </c>
      <c r="N1492" s="931" t="s">
        <v>1027</v>
      </c>
      <c r="O1492" s="931"/>
      <c r="P1492" s="931"/>
      <c r="Q1492" s="926" t="str">
        <f t="shared" si="25"/>
        <v>15検査結果(ドレンチャーその他の水幕を形成する防火設備）-上記に記載のない事項-1行目-番号</v>
      </c>
      <c r="S1492" s="947" t="s">
        <v>2562</v>
      </c>
    </row>
    <row r="1493" spans="5:19" x14ac:dyDescent="0.4">
      <c r="E1493" s="927">
        <f>'5_入力シート【検査結果表】 ドレンチャーその他'!$P$60</f>
        <v>0</v>
      </c>
      <c r="G1493" s="930">
        <v>15</v>
      </c>
      <c r="H1493" s="931" t="s">
        <v>1064</v>
      </c>
      <c r="I1493" s="930" t="s">
        <v>1071</v>
      </c>
      <c r="J1493" s="943" t="s">
        <v>1028</v>
      </c>
      <c r="K1493" s="932" t="s">
        <v>894</v>
      </c>
      <c r="L1493" s="931" t="s">
        <v>989</v>
      </c>
      <c r="M1493" s="932" t="s">
        <v>894</v>
      </c>
      <c r="N1493" s="931" t="s">
        <v>1025</v>
      </c>
      <c r="O1493" s="931"/>
      <c r="P1493" s="931"/>
      <c r="Q1493" s="926" t="str">
        <f t="shared" si="25"/>
        <v>15検査結果(ドレンチャーその他の水幕を形成する防火設備）-上記に記載のない事項-1行目-検査項目</v>
      </c>
      <c r="S1493" s="947" t="s">
        <v>2563</v>
      </c>
    </row>
    <row r="1494" spans="5:19" x14ac:dyDescent="0.4">
      <c r="E1494" s="927">
        <f>'5_入力シート【検査結果表】 ドレンチャーその他'!$AG$60</f>
        <v>0</v>
      </c>
      <c r="G1494" s="930">
        <v>15</v>
      </c>
      <c r="H1494" s="931" t="s">
        <v>1064</v>
      </c>
      <c r="I1494" s="930" t="s">
        <v>1071</v>
      </c>
      <c r="J1494" s="943" t="s">
        <v>1028</v>
      </c>
      <c r="K1494" s="932" t="s">
        <v>894</v>
      </c>
      <c r="L1494" s="931" t="s">
        <v>989</v>
      </c>
      <c r="M1494" s="932" t="s">
        <v>894</v>
      </c>
      <c r="N1494" s="931" t="s">
        <v>1026</v>
      </c>
      <c r="O1494" s="931"/>
      <c r="P1494" s="931"/>
      <c r="Q1494" s="926" t="str">
        <f t="shared" si="25"/>
        <v>15検査結果(ドレンチャーその他の水幕を形成する防火設備）-上記に記載のない事項-1行目-検査事項</v>
      </c>
      <c r="S1494" s="947" t="s">
        <v>2564</v>
      </c>
    </row>
    <row r="1495" spans="5:19" x14ac:dyDescent="0.4">
      <c r="E1495" s="927">
        <f>'5_入力シート【検査結果表】 ドレンチャーその他'!$BA$60</f>
        <v>0</v>
      </c>
      <c r="G1495" s="930">
        <v>15</v>
      </c>
      <c r="H1495" s="931" t="s">
        <v>1064</v>
      </c>
      <c r="I1495" s="930" t="s">
        <v>1071</v>
      </c>
      <c r="J1495" s="943" t="s">
        <v>1028</v>
      </c>
      <c r="K1495" s="932" t="s">
        <v>894</v>
      </c>
      <c r="L1495" s="931" t="s">
        <v>989</v>
      </c>
      <c r="M1495" s="932" t="s">
        <v>894</v>
      </c>
      <c r="N1495" s="931" t="s">
        <v>983</v>
      </c>
      <c r="O1495" s="931"/>
      <c r="P1495" s="931"/>
      <c r="Q1495" s="926" t="str">
        <f t="shared" si="25"/>
        <v>15検査結果(ドレンチャーその他の水幕を形成する防火設備）-上記に記載のない事項-1行目-検査結果</v>
      </c>
      <c r="S1495" s="947" t="s">
        <v>2565</v>
      </c>
    </row>
    <row r="1496" spans="5:19" x14ac:dyDescent="0.4">
      <c r="E1496" s="927">
        <f>'5_入力シート【検査結果表】 ドレンチャーその他'!$BM$60</f>
        <v>0</v>
      </c>
      <c r="G1496" s="930">
        <v>15</v>
      </c>
      <c r="H1496" s="931" t="s">
        <v>1064</v>
      </c>
      <c r="I1496" s="930" t="s">
        <v>1071</v>
      </c>
      <c r="J1496" s="943" t="s">
        <v>1028</v>
      </c>
      <c r="K1496" s="932" t="s">
        <v>894</v>
      </c>
      <c r="L1496" s="931" t="s">
        <v>989</v>
      </c>
      <c r="M1496" s="932" t="s">
        <v>894</v>
      </c>
      <c r="N1496" s="931" t="s">
        <v>985</v>
      </c>
      <c r="O1496" s="931"/>
      <c r="P1496" s="931"/>
      <c r="Q1496" s="926" t="str">
        <f t="shared" si="25"/>
        <v>15検査結果(ドレンチャーその他の水幕を形成する防火設備）-上記に記載のない事項-1行目-検査者番号</v>
      </c>
      <c r="S1496" s="947" t="s">
        <v>2566</v>
      </c>
    </row>
    <row r="1497" spans="5:19" x14ac:dyDescent="0.4">
      <c r="E1497" s="927">
        <f>'5_入力シート【検査結果表】 ドレンチャーその他'!$BO$60</f>
        <v>0</v>
      </c>
      <c r="G1497" s="930">
        <v>15</v>
      </c>
      <c r="H1497" s="931" t="s">
        <v>1064</v>
      </c>
      <c r="I1497" s="930" t="s">
        <v>1071</v>
      </c>
      <c r="J1497" s="943" t="s">
        <v>1028</v>
      </c>
      <c r="K1497" s="932" t="s">
        <v>894</v>
      </c>
      <c r="L1497" s="931" t="s">
        <v>989</v>
      </c>
      <c r="M1497" s="932" t="s">
        <v>894</v>
      </c>
      <c r="N1497" s="931" t="s">
        <v>986</v>
      </c>
      <c r="O1497" s="931"/>
      <c r="P1497" s="931"/>
      <c r="Q1497" s="926" t="str">
        <f t="shared" si="25"/>
        <v>15検査結果(ドレンチャーその他の水幕を形成する防火設備）-上記に記載のない事項-1行目-指摘の具体的内容等</v>
      </c>
      <c r="S1497" s="947" t="s">
        <v>2567</v>
      </c>
    </row>
    <row r="1498" spans="5:19" x14ac:dyDescent="0.4">
      <c r="E1498" s="927">
        <f>'5_入力シート【検査結果表】 ドレンチャーその他'!$BY$60</f>
        <v>0</v>
      </c>
      <c r="G1498" s="930">
        <v>15</v>
      </c>
      <c r="H1498" s="931" t="s">
        <v>1064</v>
      </c>
      <c r="I1498" s="930" t="s">
        <v>1071</v>
      </c>
      <c r="J1498" s="943" t="s">
        <v>1028</v>
      </c>
      <c r="K1498" s="932" t="s">
        <v>894</v>
      </c>
      <c r="L1498" s="931" t="s">
        <v>989</v>
      </c>
      <c r="M1498" s="932" t="s">
        <v>894</v>
      </c>
      <c r="N1498" s="931" t="s">
        <v>988</v>
      </c>
      <c r="O1498" s="931"/>
      <c r="P1498" s="931"/>
      <c r="Q1498" s="926" t="str">
        <f t="shared" si="25"/>
        <v>15検査結果(ドレンチャーその他の水幕を形成する防火設備）-上記に記載のない事項-1行目-改善策の具体的内容等</v>
      </c>
      <c r="S1498" s="947" t="s">
        <v>2568</v>
      </c>
    </row>
    <row r="1499" spans="5:19" x14ac:dyDescent="0.4">
      <c r="E1499" s="927">
        <f>'5_入力シート【検査結果表】 ドレンチャーその他'!$CN$60</f>
        <v>0</v>
      </c>
      <c r="G1499" s="930">
        <v>15</v>
      </c>
      <c r="H1499" s="931" t="s">
        <v>1064</v>
      </c>
      <c r="I1499" s="930" t="s">
        <v>1071</v>
      </c>
      <c r="J1499" s="943" t="s">
        <v>1028</v>
      </c>
      <c r="K1499" s="932" t="s">
        <v>894</v>
      </c>
      <c r="L1499" s="931" t="s">
        <v>989</v>
      </c>
      <c r="M1499" s="932" t="s">
        <v>894</v>
      </c>
      <c r="N1499" s="931" t="s">
        <v>978</v>
      </c>
      <c r="O1499" s="932" t="s">
        <v>894</v>
      </c>
      <c r="P1499" s="931" t="s">
        <v>979</v>
      </c>
      <c r="Q1499" s="926" t="str">
        <f t="shared" ref="Q1499:Q1562" si="26">CONCATENATE(G1499,H1499,I1499,J1499,K1499,L1499,M1499,N1499,O1499,P1499)</f>
        <v>15検査結果(ドレンチャーその他の水幕を形成する防火設備）-上記に記載のない事項-1行目-改善（予定）年月-年（令和）</v>
      </c>
      <c r="S1499" s="947" t="s">
        <v>2569</v>
      </c>
    </row>
    <row r="1500" spans="5:19" x14ac:dyDescent="0.4">
      <c r="E1500" s="927">
        <f>'5_入力シート【検査結果表】 ドレンチャーその他'!$CQ$60</f>
        <v>0</v>
      </c>
      <c r="G1500" s="930">
        <v>15</v>
      </c>
      <c r="H1500" s="931" t="s">
        <v>1064</v>
      </c>
      <c r="I1500" s="930" t="s">
        <v>1071</v>
      </c>
      <c r="J1500" s="943" t="s">
        <v>1028</v>
      </c>
      <c r="K1500" s="932" t="s">
        <v>894</v>
      </c>
      <c r="L1500" s="931" t="s">
        <v>989</v>
      </c>
      <c r="M1500" s="932" t="s">
        <v>894</v>
      </c>
      <c r="N1500" s="931" t="s">
        <v>978</v>
      </c>
      <c r="O1500" s="932" t="s">
        <v>894</v>
      </c>
      <c r="P1500" s="931" t="s">
        <v>899</v>
      </c>
      <c r="Q1500" s="926" t="str">
        <f t="shared" si="26"/>
        <v>15検査結果(ドレンチャーその他の水幕を形成する防火設備）-上記に記載のない事項-1行目-改善（予定）年月-月</v>
      </c>
      <c r="S1500" s="947" t="s">
        <v>2570</v>
      </c>
    </row>
    <row r="1501" spans="5:19" x14ac:dyDescent="0.4">
      <c r="E1501" s="927">
        <f>'5_入力シート【検査結果表】 ドレンチャーその他'!$CT$60</f>
        <v>0</v>
      </c>
      <c r="G1501" s="930">
        <v>15</v>
      </c>
      <c r="H1501" s="931" t="s">
        <v>1064</v>
      </c>
      <c r="I1501" s="930" t="s">
        <v>1071</v>
      </c>
      <c r="J1501" s="943" t="s">
        <v>1028</v>
      </c>
      <c r="K1501" s="932" t="s">
        <v>894</v>
      </c>
      <c r="L1501" s="931" t="s">
        <v>989</v>
      </c>
      <c r="M1501" s="932" t="s">
        <v>894</v>
      </c>
      <c r="N1501" s="931" t="s">
        <v>978</v>
      </c>
      <c r="O1501" s="932" t="s">
        <v>894</v>
      </c>
      <c r="P1501" s="931" t="s">
        <v>987</v>
      </c>
      <c r="Q1501" s="926" t="str">
        <f t="shared" si="26"/>
        <v>15検査結果(ドレンチャーその他の水幕を形成する防火設備）-上記に記載のない事項-1行目-改善（予定）年月-状況</v>
      </c>
      <c r="S1501" s="947" t="s">
        <v>2571</v>
      </c>
    </row>
    <row r="1502" spans="5:19" x14ac:dyDescent="0.4">
      <c r="E1502" s="927">
        <f>'5_入力シート【検査結果表】 ドレンチャーその他'!$M$61</f>
        <v>0</v>
      </c>
      <c r="G1502" s="930">
        <v>15</v>
      </c>
      <c r="H1502" s="931" t="s">
        <v>1064</v>
      </c>
      <c r="I1502" s="930" t="s">
        <v>1071</v>
      </c>
      <c r="J1502" s="943" t="s">
        <v>1028</v>
      </c>
      <c r="K1502" s="932" t="s">
        <v>894</v>
      </c>
      <c r="L1502" s="931" t="s">
        <v>1023</v>
      </c>
      <c r="M1502" s="932" t="s">
        <v>894</v>
      </c>
      <c r="N1502" s="931" t="s">
        <v>1027</v>
      </c>
      <c r="O1502" s="931"/>
      <c r="P1502" s="931"/>
      <c r="Q1502" s="926" t="str">
        <f t="shared" si="26"/>
        <v>15検査結果(ドレンチャーその他の水幕を形成する防火設備）-上記に記載のない事項-2行目-番号</v>
      </c>
      <c r="S1502" s="947" t="s">
        <v>2572</v>
      </c>
    </row>
    <row r="1503" spans="5:19" x14ac:dyDescent="0.4">
      <c r="E1503" s="927">
        <f>'5_入力シート【検査結果表】 ドレンチャーその他'!$P$61</f>
        <v>0</v>
      </c>
      <c r="G1503" s="930">
        <v>15</v>
      </c>
      <c r="H1503" s="931" t="s">
        <v>1064</v>
      </c>
      <c r="I1503" s="930" t="s">
        <v>1071</v>
      </c>
      <c r="J1503" s="943" t="s">
        <v>1028</v>
      </c>
      <c r="K1503" s="932" t="s">
        <v>894</v>
      </c>
      <c r="L1503" s="931" t="s">
        <v>1023</v>
      </c>
      <c r="M1503" s="932" t="s">
        <v>894</v>
      </c>
      <c r="N1503" s="931" t="s">
        <v>1025</v>
      </c>
      <c r="O1503" s="931"/>
      <c r="P1503" s="931"/>
      <c r="Q1503" s="926" t="str">
        <f t="shared" si="26"/>
        <v>15検査結果(ドレンチャーその他の水幕を形成する防火設備）-上記に記載のない事項-2行目-検査項目</v>
      </c>
      <c r="S1503" s="947" t="s">
        <v>2573</v>
      </c>
    </row>
    <row r="1504" spans="5:19" x14ac:dyDescent="0.4">
      <c r="E1504" s="927">
        <f>'5_入力シート【検査結果表】 ドレンチャーその他'!$AG$61</f>
        <v>0</v>
      </c>
      <c r="G1504" s="930">
        <v>15</v>
      </c>
      <c r="H1504" s="931" t="s">
        <v>1064</v>
      </c>
      <c r="I1504" s="930" t="s">
        <v>1071</v>
      </c>
      <c r="J1504" s="943" t="s">
        <v>1028</v>
      </c>
      <c r="K1504" s="932" t="s">
        <v>894</v>
      </c>
      <c r="L1504" s="931" t="s">
        <v>1023</v>
      </c>
      <c r="M1504" s="932" t="s">
        <v>894</v>
      </c>
      <c r="N1504" s="931" t="s">
        <v>1026</v>
      </c>
      <c r="O1504" s="931"/>
      <c r="P1504" s="931"/>
      <c r="Q1504" s="926" t="str">
        <f t="shared" si="26"/>
        <v>15検査結果(ドレンチャーその他の水幕を形成する防火設備）-上記に記載のない事項-2行目-検査事項</v>
      </c>
      <c r="S1504" s="947" t="s">
        <v>2574</v>
      </c>
    </row>
    <row r="1505" spans="5:19" x14ac:dyDescent="0.4">
      <c r="E1505" s="927">
        <f>'5_入力シート【検査結果表】 ドレンチャーその他'!$BA$61</f>
        <v>0</v>
      </c>
      <c r="G1505" s="930">
        <v>15</v>
      </c>
      <c r="H1505" s="931" t="s">
        <v>1064</v>
      </c>
      <c r="I1505" s="930" t="s">
        <v>1071</v>
      </c>
      <c r="J1505" s="943" t="s">
        <v>1028</v>
      </c>
      <c r="K1505" s="932" t="s">
        <v>894</v>
      </c>
      <c r="L1505" s="931" t="s">
        <v>1023</v>
      </c>
      <c r="M1505" s="932" t="s">
        <v>894</v>
      </c>
      <c r="N1505" s="931" t="s">
        <v>983</v>
      </c>
      <c r="O1505" s="931"/>
      <c r="P1505" s="931"/>
      <c r="Q1505" s="926" t="str">
        <f t="shared" si="26"/>
        <v>15検査結果(ドレンチャーその他の水幕を形成する防火設備）-上記に記載のない事項-2行目-検査結果</v>
      </c>
      <c r="S1505" s="947" t="s">
        <v>2575</v>
      </c>
    </row>
    <row r="1506" spans="5:19" x14ac:dyDescent="0.4">
      <c r="E1506" s="927">
        <f>'5_入力シート【検査結果表】 ドレンチャーその他'!$BM$61</f>
        <v>0</v>
      </c>
      <c r="G1506" s="930">
        <v>15</v>
      </c>
      <c r="H1506" s="931" t="s">
        <v>1064</v>
      </c>
      <c r="I1506" s="930" t="s">
        <v>1071</v>
      </c>
      <c r="J1506" s="943" t="s">
        <v>1028</v>
      </c>
      <c r="K1506" s="932" t="s">
        <v>894</v>
      </c>
      <c r="L1506" s="931" t="s">
        <v>1023</v>
      </c>
      <c r="M1506" s="932" t="s">
        <v>894</v>
      </c>
      <c r="N1506" s="931" t="s">
        <v>985</v>
      </c>
      <c r="O1506" s="931"/>
      <c r="P1506" s="931"/>
      <c r="Q1506" s="926" t="str">
        <f t="shared" si="26"/>
        <v>15検査結果(ドレンチャーその他の水幕を形成する防火設備）-上記に記載のない事項-2行目-検査者番号</v>
      </c>
      <c r="S1506" s="947" t="s">
        <v>2576</v>
      </c>
    </row>
    <row r="1507" spans="5:19" x14ac:dyDescent="0.4">
      <c r="E1507" s="927">
        <f>'5_入力シート【検査結果表】 ドレンチャーその他'!$BO$61</f>
        <v>0</v>
      </c>
      <c r="G1507" s="930">
        <v>15</v>
      </c>
      <c r="H1507" s="931" t="s">
        <v>1064</v>
      </c>
      <c r="I1507" s="930" t="s">
        <v>1071</v>
      </c>
      <c r="J1507" s="943" t="s">
        <v>1028</v>
      </c>
      <c r="K1507" s="932" t="s">
        <v>894</v>
      </c>
      <c r="L1507" s="931" t="s">
        <v>1023</v>
      </c>
      <c r="M1507" s="932" t="s">
        <v>894</v>
      </c>
      <c r="N1507" s="931" t="s">
        <v>986</v>
      </c>
      <c r="O1507" s="931"/>
      <c r="P1507" s="931"/>
      <c r="Q1507" s="926" t="str">
        <f t="shared" si="26"/>
        <v>15検査結果(ドレンチャーその他の水幕を形成する防火設備）-上記に記載のない事項-2行目-指摘の具体的内容等</v>
      </c>
      <c r="S1507" s="947" t="s">
        <v>2577</v>
      </c>
    </row>
    <row r="1508" spans="5:19" x14ac:dyDescent="0.4">
      <c r="E1508" s="927">
        <f>'5_入力シート【検査結果表】 ドレンチャーその他'!$BY$61</f>
        <v>0</v>
      </c>
      <c r="G1508" s="930">
        <v>15</v>
      </c>
      <c r="H1508" s="931" t="s">
        <v>1064</v>
      </c>
      <c r="I1508" s="930" t="s">
        <v>1071</v>
      </c>
      <c r="J1508" s="943" t="s">
        <v>1028</v>
      </c>
      <c r="K1508" s="932" t="s">
        <v>894</v>
      </c>
      <c r="L1508" s="931" t="s">
        <v>1023</v>
      </c>
      <c r="M1508" s="932" t="s">
        <v>894</v>
      </c>
      <c r="N1508" s="931" t="s">
        <v>988</v>
      </c>
      <c r="O1508" s="931"/>
      <c r="P1508" s="931"/>
      <c r="Q1508" s="926" t="str">
        <f t="shared" si="26"/>
        <v>15検査結果(ドレンチャーその他の水幕を形成する防火設備）-上記に記載のない事項-2行目-改善策の具体的内容等</v>
      </c>
      <c r="S1508" s="947" t="s">
        <v>2578</v>
      </c>
    </row>
    <row r="1509" spans="5:19" x14ac:dyDescent="0.4">
      <c r="E1509" s="927">
        <f>'5_入力シート【検査結果表】 ドレンチャーその他'!$CN$61</f>
        <v>0</v>
      </c>
      <c r="G1509" s="930">
        <v>15</v>
      </c>
      <c r="H1509" s="931" t="s">
        <v>1064</v>
      </c>
      <c r="I1509" s="930" t="s">
        <v>1071</v>
      </c>
      <c r="J1509" s="943" t="s">
        <v>1028</v>
      </c>
      <c r="K1509" s="932" t="s">
        <v>894</v>
      </c>
      <c r="L1509" s="931" t="s">
        <v>1023</v>
      </c>
      <c r="M1509" s="932" t="s">
        <v>894</v>
      </c>
      <c r="N1509" s="931" t="s">
        <v>978</v>
      </c>
      <c r="O1509" s="932" t="s">
        <v>894</v>
      </c>
      <c r="P1509" s="931" t="s">
        <v>979</v>
      </c>
      <c r="Q1509" s="926" t="str">
        <f t="shared" si="26"/>
        <v>15検査結果(ドレンチャーその他の水幕を形成する防火設備）-上記に記載のない事項-2行目-改善（予定）年月-年（令和）</v>
      </c>
      <c r="S1509" s="947" t="s">
        <v>2579</v>
      </c>
    </row>
    <row r="1510" spans="5:19" x14ac:dyDescent="0.4">
      <c r="E1510" s="927">
        <f>'5_入力シート【検査結果表】 ドレンチャーその他'!$CQ$61</f>
        <v>0</v>
      </c>
      <c r="G1510" s="930">
        <v>15</v>
      </c>
      <c r="H1510" s="931" t="s">
        <v>1064</v>
      </c>
      <c r="I1510" s="930" t="s">
        <v>1071</v>
      </c>
      <c r="J1510" s="943" t="s">
        <v>1028</v>
      </c>
      <c r="K1510" s="932" t="s">
        <v>894</v>
      </c>
      <c r="L1510" s="931" t="s">
        <v>1023</v>
      </c>
      <c r="M1510" s="932" t="s">
        <v>894</v>
      </c>
      <c r="N1510" s="931" t="s">
        <v>978</v>
      </c>
      <c r="O1510" s="932" t="s">
        <v>894</v>
      </c>
      <c r="P1510" s="931" t="s">
        <v>899</v>
      </c>
      <c r="Q1510" s="926" t="str">
        <f t="shared" si="26"/>
        <v>15検査結果(ドレンチャーその他の水幕を形成する防火設備）-上記に記載のない事項-2行目-改善（予定）年月-月</v>
      </c>
      <c r="S1510" s="947" t="s">
        <v>2580</v>
      </c>
    </row>
    <row r="1511" spans="5:19" x14ac:dyDescent="0.4">
      <c r="E1511" s="927">
        <f>'5_入力シート【検査結果表】 ドレンチャーその他'!$CT$61</f>
        <v>0</v>
      </c>
      <c r="G1511" s="930">
        <v>15</v>
      </c>
      <c r="H1511" s="931" t="s">
        <v>1064</v>
      </c>
      <c r="I1511" s="930" t="s">
        <v>1071</v>
      </c>
      <c r="J1511" s="943" t="s">
        <v>1028</v>
      </c>
      <c r="K1511" s="932" t="s">
        <v>894</v>
      </c>
      <c r="L1511" s="931" t="s">
        <v>1023</v>
      </c>
      <c r="M1511" s="932" t="s">
        <v>894</v>
      </c>
      <c r="N1511" s="931" t="s">
        <v>978</v>
      </c>
      <c r="O1511" s="932" t="s">
        <v>894</v>
      </c>
      <c r="P1511" s="931" t="s">
        <v>987</v>
      </c>
      <c r="Q1511" s="926" t="str">
        <f t="shared" si="26"/>
        <v>15検査結果(ドレンチャーその他の水幕を形成する防火設備）-上記に記載のない事項-2行目-改善（予定）年月-状況</v>
      </c>
      <c r="S1511" s="947" t="s">
        <v>2581</v>
      </c>
    </row>
    <row r="1512" spans="5:19" x14ac:dyDescent="0.4">
      <c r="E1512" s="927">
        <f>'5_入力シート【検査結果表】 ドレンチャーその他'!$M$62</f>
        <v>0</v>
      </c>
      <c r="G1512" s="930">
        <v>15</v>
      </c>
      <c r="H1512" s="931" t="s">
        <v>1064</v>
      </c>
      <c r="I1512" s="930" t="s">
        <v>1071</v>
      </c>
      <c r="J1512" s="943" t="s">
        <v>1028</v>
      </c>
      <c r="K1512" s="932" t="s">
        <v>894</v>
      </c>
      <c r="L1512" s="931" t="s">
        <v>1024</v>
      </c>
      <c r="M1512" s="932" t="s">
        <v>894</v>
      </c>
      <c r="N1512" s="931" t="s">
        <v>1027</v>
      </c>
      <c r="O1512" s="931"/>
      <c r="P1512" s="931"/>
      <c r="Q1512" s="926" t="str">
        <f t="shared" si="26"/>
        <v>15検査結果(ドレンチャーその他の水幕を形成する防火設備）-上記に記載のない事項-3行目-番号</v>
      </c>
      <c r="S1512" s="947" t="s">
        <v>2582</v>
      </c>
    </row>
    <row r="1513" spans="5:19" x14ac:dyDescent="0.4">
      <c r="E1513" s="927">
        <f>'5_入力シート【検査結果表】 ドレンチャーその他'!$P$62</f>
        <v>0</v>
      </c>
      <c r="G1513" s="930">
        <v>15</v>
      </c>
      <c r="H1513" s="931" t="s">
        <v>1064</v>
      </c>
      <c r="I1513" s="930" t="s">
        <v>1071</v>
      </c>
      <c r="J1513" s="943" t="s">
        <v>1028</v>
      </c>
      <c r="K1513" s="932" t="s">
        <v>894</v>
      </c>
      <c r="L1513" s="931" t="s">
        <v>1024</v>
      </c>
      <c r="M1513" s="932" t="s">
        <v>894</v>
      </c>
      <c r="N1513" s="931" t="s">
        <v>1025</v>
      </c>
      <c r="O1513" s="931"/>
      <c r="P1513" s="931"/>
      <c r="Q1513" s="926" t="str">
        <f t="shared" si="26"/>
        <v>15検査結果(ドレンチャーその他の水幕を形成する防火設備）-上記に記載のない事項-3行目-検査項目</v>
      </c>
      <c r="S1513" s="947" t="s">
        <v>2583</v>
      </c>
    </row>
    <row r="1514" spans="5:19" x14ac:dyDescent="0.4">
      <c r="E1514" s="927">
        <f>'5_入力シート【検査結果表】 ドレンチャーその他'!$AG$62</f>
        <v>0</v>
      </c>
      <c r="G1514" s="930">
        <v>15</v>
      </c>
      <c r="H1514" s="931" t="s">
        <v>1064</v>
      </c>
      <c r="I1514" s="930" t="s">
        <v>1071</v>
      </c>
      <c r="J1514" s="943" t="s">
        <v>1028</v>
      </c>
      <c r="K1514" s="932" t="s">
        <v>894</v>
      </c>
      <c r="L1514" s="931" t="s">
        <v>1024</v>
      </c>
      <c r="M1514" s="932" t="s">
        <v>894</v>
      </c>
      <c r="N1514" s="931" t="s">
        <v>1026</v>
      </c>
      <c r="O1514" s="931"/>
      <c r="P1514" s="931"/>
      <c r="Q1514" s="926" t="str">
        <f t="shared" si="26"/>
        <v>15検査結果(ドレンチャーその他の水幕を形成する防火設備）-上記に記載のない事項-3行目-検査事項</v>
      </c>
      <c r="S1514" s="947" t="s">
        <v>2584</v>
      </c>
    </row>
    <row r="1515" spans="5:19" x14ac:dyDescent="0.4">
      <c r="E1515" s="927">
        <f>'5_入力シート【検査結果表】 ドレンチャーその他'!$BA$62</f>
        <v>0</v>
      </c>
      <c r="G1515" s="930">
        <v>15</v>
      </c>
      <c r="H1515" s="931" t="s">
        <v>1064</v>
      </c>
      <c r="I1515" s="930" t="s">
        <v>1071</v>
      </c>
      <c r="J1515" s="943" t="s">
        <v>1028</v>
      </c>
      <c r="K1515" s="932" t="s">
        <v>894</v>
      </c>
      <c r="L1515" s="931" t="s">
        <v>1024</v>
      </c>
      <c r="M1515" s="932" t="s">
        <v>894</v>
      </c>
      <c r="N1515" s="931" t="s">
        <v>983</v>
      </c>
      <c r="O1515" s="931"/>
      <c r="P1515" s="931"/>
      <c r="Q1515" s="926" t="str">
        <f t="shared" si="26"/>
        <v>15検査結果(ドレンチャーその他の水幕を形成する防火設備）-上記に記載のない事項-3行目-検査結果</v>
      </c>
      <c r="S1515" s="947" t="s">
        <v>2585</v>
      </c>
    </row>
    <row r="1516" spans="5:19" x14ac:dyDescent="0.4">
      <c r="E1516" s="927">
        <f>'5_入力シート【検査結果表】 ドレンチャーその他'!$BM$62</f>
        <v>0</v>
      </c>
      <c r="G1516" s="930">
        <v>15</v>
      </c>
      <c r="H1516" s="931" t="s">
        <v>1064</v>
      </c>
      <c r="I1516" s="930" t="s">
        <v>1071</v>
      </c>
      <c r="J1516" s="943" t="s">
        <v>1028</v>
      </c>
      <c r="K1516" s="932" t="s">
        <v>894</v>
      </c>
      <c r="L1516" s="931" t="s">
        <v>1024</v>
      </c>
      <c r="M1516" s="932" t="s">
        <v>894</v>
      </c>
      <c r="N1516" s="931" t="s">
        <v>985</v>
      </c>
      <c r="O1516" s="931"/>
      <c r="P1516" s="931"/>
      <c r="Q1516" s="926" t="str">
        <f t="shared" si="26"/>
        <v>15検査結果(ドレンチャーその他の水幕を形成する防火設備）-上記に記載のない事項-3行目-検査者番号</v>
      </c>
      <c r="S1516" s="947" t="s">
        <v>2586</v>
      </c>
    </row>
    <row r="1517" spans="5:19" x14ac:dyDescent="0.4">
      <c r="E1517" s="927">
        <f>'5_入力シート【検査結果表】 ドレンチャーその他'!$BO$62</f>
        <v>0</v>
      </c>
      <c r="G1517" s="930">
        <v>15</v>
      </c>
      <c r="H1517" s="931" t="s">
        <v>1064</v>
      </c>
      <c r="I1517" s="930" t="s">
        <v>1071</v>
      </c>
      <c r="J1517" s="943" t="s">
        <v>1028</v>
      </c>
      <c r="K1517" s="932" t="s">
        <v>894</v>
      </c>
      <c r="L1517" s="931" t="s">
        <v>1024</v>
      </c>
      <c r="M1517" s="932" t="s">
        <v>894</v>
      </c>
      <c r="N1517" s="931" t="s">
        <v>986</v>
      </c>
      <c r="O1517" s="931"/>
      <c r="P1517" s="931"/>
      <c r="Q1517" s="926" t="str">
        <f t="shared" si="26"/>
        <v>15検査結果(ドレンチャーその他の水幕を形成する防火設備）-上記に記載のない事項-3行目-指摘の具体的内容等</v>
      </c>
      <c r="S1517" s="947" t="s">
        <v>2587</v>
      </c>
    </row>
    <row r="1518" spans="5:19" x14ac:dyDescent="0.4">
      <c r="E1518" s="927">
        <f>'5_入力シート【検査結果表】 ドレンチャーその他'!$BY$62</f>
        <v>0</v>
      </c>
      <c r="G1518" s="930">
        <v>15</v>
      </c>
      <c r="H1518" s="931" t="s">
        <v>1064</v>
      </c>
      <c r="I1518" s="930" t="s">
        <v>1071</v>
      </c>
      <c r="J1518" s="943" t="s">
        <v>1028</v>
      </c>
      <c r="K1518" s="932" t="s">
        <v>894</v>
      </c>
      <c r="L1518" s="931" t="s">
        <v>1024</v>
      </c>
      <c r="M1518" s="932" t="s">
        <v>894</v>
      </c>
      <c r="N1518" s="931" t="s">
        <v>988</v>
      </c>
      <c r="O1518" s="931"/>
      <c r="P1518" s="931"/>
      <c r="Q1518" s="926" t="str">
        <f t="shared" si="26"/>
        <v>15検査結果(ドレンチャーその他の水幕を形成する防火設備）-上記に記載のない事項-3行目-改善策の具体的内容等</v>
      </c>
      <c r="S1518" s="947" t="s">
        <v>2588</v>
      </c>
    </row>
    <row r="1519" spans="5:19" x14ac:dyDescent="0.4">
      <c r="E1519" s="927">
        <f>'5_入力シート【検査結果表】 ドレンチャーその他'!$CN$62</f>
        <v>0</v>
      </c>
      <c r="G1519" s="930">
        <v>15</v>
      </c>
      <c r="H1519" s="931" t="s">
        <v>1064</v>
      </c>
      <c r="I1519" s="930" t="s">
        <v>1071</v>
      </c>
      <c r="J1519" s="943" t="s">
        <v>1028</v>
      </c>
      <c r="K1519" s="932" t="s">
        <v>894</v>
      </c>
      <c r="L1519" s="931" t="s">
        <v>1024</v>
      </c>
      <c r="M1519" s="932" t="s">
        <v>894</v>
      </c>
      <c r="N1519" s="931" t="s">
        <v>978</v>
      </c>
      <c r="O1519" s="932" t="s">
        <v>894</v>
      </c>
      <c r="P1519" s="931" t="s">
        <v>979</v>
      </c>
      <c r="Q1519" s="926" t="str">
        <f t="shared" si="26"/>
        <v>15検査結果(ドレンチャーその他の水幕を形成する防火設備）-上記に記載のない事項-3行目-改善（予定）年月-年（令和）</v>
      </c>
      <c r="S1519" s="947" t="s">
        <v>2589</v>
      </c>
    </row>
    <row r="1520" spans="5:19" x14ac:dyDescent="0.4">
      <c r="E1520" s="927">
        <f>'5_入力シート【検査結果表】 ドレンチャーその他'!$CQ$62</f>
        <v>0</v>
      </c>
      <c r="G1520" s="930">
        <v>15</v>
      </c>
      <c r="H1520" s="931" t="s">
        <v>1064</v>
      </c>
      <c r="I1520" s="930" t="s">
        <v>1071</v>
      </c>
      <c r="J1520" s="943" t="s">
        <v>1028</v>
      </c>
      <c r="K1520" s="932" t="s">
        <v>894</v>
      </c>
      <c r="L1520" s="931" t="s">
        <v>1024</v>
      </c>
      <c r="M1520" s="932" t="s">
        <v>894</v>
      </c>
      <c r="N1520" s="931" t="s">
        <v>978</v>
      </c>
      <c r="O1520" s="932" t="s">
        <v>894</v>
      </c>
      <c r="P1520" s="931" t="s">
        <v>899</v>
      </c>
      <c r="Q1520" s="926" t="str">
        <f t="shared" si="26"/>
        <v>15検査結果(ドレンチャーその他の水幕を形成する防火設備）-上記に記載のない事項-3行目-改善（予定）年月-月</v>
      </c>
      <c r="S1520" s="947" t="s">
        <v>2590</v>
      </c>
    </row>
    <row r="1521" spans="5:19" x14ac:dyDescent="0.4">
      <c r="E1521" s="927">
        <f>'5_入力シート【検査結果表】 ドレンチャーその他'!$CT$62</f>
        <v>0</v>
      </c>
      <c r="G1521" s="930">
        <v>15</v>
      </c>
      <c r="H1521" s="931" t="s">
        <v>1064</v>
      </c>
      <c r="I1521" s="930" t="s">
        <v>1071</v>
      </c>
      <c r="J1521" s="943" t="s">
        <v>1028</v>
      </c>
      <c r="K1521" s="932" t="s">
        <v>894</v>
      </c>
      <c r="L1521" s="931" t="s">
        <v>1024</v>
      </c>
      <c r="M1521" s="932" t="s">
        <v>894</v>
      </c>
      <c r="N1521" s="931" t="s">
        <v>978</v>
      </c>
      <c r="O1521" s="932" t="s">
        <v>894</v>
      </c>
      <c r="P1521" s="931" t="s">
        <v>987</v>
      </c>
      <c r="Q1521" s="926" t="str">
        <f t="shared" si="26"/>
        <v>15検査結果(ドレンチャーその他の水幕を形成する防火設備）-上記に記載のない事項-3行目-改善（予定）年月-状況</v>
      </c>
      <c r="S1521" s="947" t="s">
        <v>2591</v>
      </c>
    </row>
    <row r="1522" spans="5:19" x14ac:dyDescent="0.4">
      <c r="E1522" s="927">
        <f>'5_入力シート【検査結果表】 ドレンチャーその他'!$M$63</f>
        <v>0</v>
      </c>
      <c r="G1522" s="930">
        <v>15</v>
      </c>
      <c r="H1522" s="931" t="s">
        <v>1064</v>
      </c>
      <c r="I1522" s="930" t="s">
        <v>1071</v>
      </c>
      <c r="J1522" s="943" t="s">
        <v>1028</v>
      </c>
      <c r="K1522" s="932" t="s">
        <v>894</v>
      </c>
      <c r="L1522" s="931" t="s">
        <v>1029</v>
      </c>
      <c r="M1522" s="932" t="s">
        <v>894</v>
      </c>
      <c r="N1522" s="931" t="s">
        <v>1027</v>
      </c>
      <c r="O1522" s="931"/>
      <c r="P1522" s="931"/>
      <c r="Q1522" s="926" t="str">
        <f t="shared" si="26"/>
        <v>15検査結果(ドレンチャーその他の水幕を形成する防火設備）-上記に記載のない事項-4行目-番号</v>
      </c>
      <c r="S1522" s="947" t="s">
        <v>2592</v>
      </c>
    </row>
    <row r="1523" spans="5:19" x14ac:dyDescent="0.4">
      <c r="E1523" s="927">
        <f>'5_入力シート【検査結果表】 ドレンチャーその他'!$P$63</f>
        <v>0</v>
      </c>
      <c r="G1523" s="930">
        <v>15</v>
      </c>
      <c r="H1523" s="931" t="s">
        <v>1064</v>
      </c>
      <c r="I1523" s="930" t="s">
        <v>1071</v>
      </c>
      <c r="J1523" s="943" t="s">
        <v>1028</v>
      </c>
      <c r="K1523" s="932" t="s">
        <v>894</v>
      </c>
      <c r="L1523" s="931" t="s">
        <v>1029</v>
      </c>
      <c r="M1523" s="932" t="s">
        <v>894</v>
      </c>
      <c r="N1523" s="931" t="s">
        <v>1025</v>
      </c>
      <c r="O1523" s="931"/>
      <c r="P1523" s="931"/>
      <c r="Q1523" s="926" t="str">
        <f t="shared" si="26"/>
        <v>15検査結果(ドレンチャーその他の水幕を形成する防火設備）-上記に記載のない事項-4行目-検査項目</v>
      </c>
      <c r="S1523" s="947" t="s">
        <v>2593</v>
      </c>
    </row>
    <row r="1524" spans="5:19" x14ac:dyDescent="0.4">
      <c r="E1524" s="927">
        <f>'5_入力シート【検査結果表】 ドレンチャーその他'!$AG$63</f>
        <v>0</v>
      </c>
      <c r="G1524" s="930">
        <v>15</v>
      </c>
      <c r="H1524" s="931" t="s">
        <v>1064</v>
      </c>
      <c r="I1524" s="930" t="s">
        <v>1071</v>
      </c>
      <c r="J1524" s="943" t="s">
        <v>1028</v>
      </c>
      <c r="K1524" s="932" t="s">
        <v>894</v>
      </c>
      <c r="L1524" s="931" t="s">
        <v>1029</v>
      </c>
      <c r="M1524" s="932" t="s">
        <v>894</v>
      </c>
      <c r="N1524" s="931" t="s">
        <v>1026</v>
      </c>
      <c r="O1524" s="931"/>
      <c r="P1524" s="931"/>
      <c r="Q1524" s="926" t="str">
        <f t="shared" si="26"/>
        <v>15検査結果(ドレンチャーその他の水幕を形成する防火設備）-上記に記載のない事項-4行目-検査事項</v>
      </c>
      <c r="S1524" s="947" t="s">
        <v>2594</v>
      </c>
    </row>
    <row r="1525" spans="5:19" x14ac:dyDescent="0.4">
      <c r="E1525" s="927">
        <f>'5_入力シート【検査結果表】 ドレンチャーその他'!$BA$63</f>
        <v>0</v>
      </c>
      <c r="G1525" s="930">
        <v>15</v>
      </c>
      <c r="H1525" s="931" t="s">
        <v>1064</v>
      </c>
      <c r="I1525" s="930" t="s">
        <v>1071</v>
      </c>
      <c r="J1525" s="943" t="s">
        <v>1028</v>
      </c>
      <c r="K1525" s="932" t="s">
        <v>894</v>
      </c>
      <c r="L1525" s="931" t="s">
        <v>1029</v>
      </c>
      <c r="M1525" s="932" t="s">
        <v>894</v>
      </c>
      <c r="N1525" s="931" t="s">
        <v>983</v>
      </c>
      <c r="O1525" s="931"/>
      <c r="P1525" s="931"/>
      <c r="Q1525" s="926" t="str">
        <f t="shared" si="26"/>
        <v>15検査結果(ドレンチャーその他の水幕を形成する防火設備）-上記に記載のない事項-4行目-検査結果</v>
      </c>
      <c r="S1525" s="947" t="s">
        <v>2595</v>
      </c>
    </row>
    <row r="1526" spans="5:19" x14ac:dyDescent="0.4">
      <c r="E1526" s="927">
        <f>'5_入力シート【検査結果表】 ドレンチャーその他'!$BM$63</f>
        <v>0</v>
      </c>
      <c r="G1526" s="930">
        <v>15</v>
      </c>
      <c r="H1526" s="931" t="s">
        <v>1064</v>
      </c>
      <c r="I1526" s="930" t="s">
        <v>1071</v>
      </c>
      <c r="J1526" s="943" t="s">
        <v>1028</v>
      </c>
      <c r="K1526" s="932" t="s">
        <v>894</v>
      </c>
      <c r="L1526" s="931" t="s">
        <v>1029</v>
      </c>
      <c r="M1526" s="932" t="s">
        <v>894</v>
      </c>
      <c r="N1526" s="931" t="s">
        <v>985</v>
      </c>
      <c r="O1526" s="931"/>
      <c r="P1526" s="931"/>
      <c r="Q1526" s="926" t="str">
        <f t="shared" si="26"/>
        <v>15検査結果(ドレンチャーその他の水幕を形成する防火設備）-上記に記載のない事項-4行目-検査者番号</v>
      </c>
      <c r="S1526" s="947" t="s">
        <v>2596</v>
      </c>
    </row>
    <row r="1527" spans="5:19" x14ac:dyDescent="0.4">
      <c r="E1527" s="927">
        <f>'5_入力シート【検査結果表】 ドレンチャーその他'!$BO$63</f>
        <v>0</v>
      </c>
      <c r="G1527" s="930">
        <v>15</v>
      </c>
      <c r="H1527" s="931" t="s">
        <v>1064</v>
      </c>
      <c r="I1527" s="930" t="s">
        <v>1071</v>
      </c>
      <c r="J1527" s="943" t="s">
        <v>1028</v>
      </c>
      <c r="K1527" s="932" t="s">
        <v>894</v>
      </c>
      <c r="L1527" s="931" t="s">
        <v>1029</v>
      </c>
      <c r="M1527" s="932" t="s">
        <v>894</v>
      </c>
      <c r="N1527" s="931" t="s">
        <v>986</v>
      </c>
      <c r="O1527" s="931"/>
      <c r="P1527" s="931"/>
      <c r="Q1527" s="926" t="str">
        <f t="shared" si="26"/>
        <v>15検査結果(ドレンチャーその他の水幕を形成する防火設備）-上記に記載のない事項-4行目-指摘の具体的内容等</v>
      </c>
      <c r="S1527" s="947" t="s">
        <v>2597</v>
      </c>
    </row>
    <row r="1528" spans="5:19" x14ac:dyDescent="0.4">
      <c r="E1528" s="927">
        <f>'5_入力シート【検査結果表】 ドレンチャーその他'!$BY$63</f>
        <v>0</v>
      </c>
      <c r="G1528" s="930">
        <v>15</v>
      </c>
      <c r="H1528" s="931" t="s">
        <v>1064</v>
      </c>
      <c r="I1528" s="930" t="s">
        <v>1071</v>
      </c>
      <c r="J1528" s="943" t="s">
        <v>1028</v>
      </c>
      <c r="K1528" s="932" t="s">
        <v>894</v>
      </c>
      <c r="L1528" s="931" t="s">
        <v>1029</v>
      </c>
      <c r="M1528" s="932" t="s">
        <v>894</v>
      </c>
      <c r="N1528" s="931" t="s">
        <v>988</v>
      </c>
      <c r="O1528" s="931"/>
      <c r="P1528" s="931"/>
      <c r="Q1528" s="926" t="str">
        <f t="shared" si="26"/>
        <v>15検査結果(ドレンチャーその他の水幕を形成する防火設備）-上記に記載のない事項-4行目-改善策の具体的内容等</v>
      </c>
      <c r="S1528" s="947" t="s">
        <v>2598</v>
      </c>
    </row>
    <row r="1529" spans="5:19" x14ac:dyDescent="0.4">
      <c r="E1529" s="927">
        <f>'5_入力シート【検査結果表】 ドレンチャーその他'!$CN$63</f>
        <v>0</v>
      </c>
      <c r="G1529" s="930">
        <v>15</v>
      </c>
      <c r="H1529" s="931" t="s">
        <v>1064</v>
      </c>
      <c r="I1529" s="930" t="s">
        <v>1071</v>
      </c>
      <c r="J1529" s="943" t="s">
        <v>1028</v>
      </c>
      <c r="K1529" s="932" t="s">
        <v>894</v>
      </c>
      <c r="L1529" s="931" t="s">
        <v>1029</v>
      </c>
      <c r="M1529" s="932" t="s">
        <v>894</v>
      </c>
      <c r="N1529" s="931" t="s">
        <v>978</v>
      </c>
      <c r="O1529" s="932" t="s">
        <v>894</v>
      </c>
      <c r="P1529" s="931" t="s">
        <v>979</v>
      </c>
      <c r="Q1529" s="926" t="str">
        <f t="shared" si="26"/>
        <v>15検査結果(ドレンチャーその他の水幕を形成する防火設備）-上記に記載のない事項-4行目-改善（予定）年月-年（令和）</v>
      </c>
      <c r="S1529" s="947" t="s">
        <v>2599</v>
      </c>
    </row>
    <row r="1530" spans="5:19" x14ac:dyDescent="0.4">
      <c r="E1530" s="927">
        <f>'5_入力シート【検査結果表】 ドレンチャーその他'!$CQ$63</f>
        <v>0</v>
      </c>
      <c r="G1530" s="930">
        <v>15</v>
      </c>
      <c r="H1530" s="931" t="s">
        <v>1064</v>
      </c>
      <c r="I1530" s="930" t="s">
        <v>1071</v>
      </c>
      <c r="J1530" s="943" t="s">
        <v>1028</v>
      </c>
      <c r="K1530" s="932" t="s">
        <v>894</v>
      </c>
      <c r="L1530" s="931" t="s">
        <v>1029</v>
      </c>
      <c r="M1530" s="932" t="s">
        <v>894</v>
      </c>
      <c r="N1530" s="931" t="s">
        <v>978</v>
      </c>
      <c r="O1530" s="932" t="s">
        <v>894</v>
      </c>
      <c r="P1530" s="931" t="s">
        <v>899</v>
      </c>
      <c r="Q1530" s="926" t="str">
        <f t="shared" si="26"/>
        <v>15検査結果(ドレンチャーその他の水幕を形成する防火設備）-上記に記載のない事項-4行目-改善（予定）年月-月</v>
      </c>
      <c r="S1530" s="947" t="s">
        <v>2600</v>
      </c>
    </row>
    <row r="1531" spans="5:19" x14ac:dyDescent="0.4">
      <c r="E1531" s="927">
        <f>'5_入力シート【検査結果表】 ドレンチャーその他'!$CT$63</f>
        <v>0</v>
      </c>
      <c r="G1531" s="930">
        <v>15</v>
      </c>
      <c r="H1531" s="931" t="s">
        <v>1064</v>
      </c>
      <c r="I1531" s="930" t="s">
        <v>1071</v>
      </c>
      <c r="J1531" s="943" t="s">
        <v>1028</v>
      </c>
      <c r="K1531" s="932" t="s">
        <v>894</v>
      </c>
      <c r="L1531" s="931" t="s">
        <v>1029</v>
      </c>
      <c r="M1531" s="932" t="s">
        <v>894</v>
      </c>
      <c r="N1531" s="931" t="s">
        <v>978</v>
      </c>
      <c r="O1531" s="932" t="s">
        <v>894</v>
      </c>
      <c r="P1531" s="931" t="s">
        <v>987</v>
      </c>
      <c r="Q1531" s="926" t="str">
        <f t="shared" si="26"/>
        <v>15検査結果(ドレンチャーその他の水幕を形成する防火設備）-上記に記載のない事項-4行目-改善（予定）年月-状況</v>
      </c>
      <c r="S1531" s="947" t="s">
        <v>2601</v>
      </c>
    </row>
    <row r="1532" spans="5:19" x14ac:dyDescent="0.4">
      <c r="E1532" s="927">
        <f>'5_入力シート【検査結果表】 ドレンチャーその他'!$M$64</f>
        <v>0</v>
      </c>
      <c r="G1532" s="930">
        <v>15</v>
      </c>
      <c r="H1532" s="931" t="s">
        <v>1064</v>
      </c>
      <c r="I1532" s="930" t="s">
        <v>1071</v>
      </c>
      <c r="J1532" s="943" t="s">
        <v>1028</v>
      </c>
      <c r="K1532" s="932" t="s">
        <v>894</v>
      </c>
      <c r="L1532" s="931" t="s">
        <v>1030</v>
      </c>
      <c r="M1532" s="932" t="s">
        <v>894</v>
      </c>
      <c r="N1532" s="931" t="s">
        <v>1027</v>
      </c>
      <c r="O1532" s="931"/>
      <c r="P1532" s="931"/>
      <c r="Q1532" s="926" t="str">
        <f t="shared" si="26"/>
        <v>15検査結果(ドレンチャーその他の水幕を形成する防火設備）-上記に記載のない事項-5行目-番号</v>
      </c>
      <c r="S1532" s="947" t="s">
        <v>2602</v>
      </c>
    </row>
    <row r="1533" spans="5:19" x14ac:dyDescent="0.4">
      <c r="E1533" s="927">
        <f>'5_入力シート【検査結果表】 ドレンチャーその他'!$P$64</f>
        <v>0</v>
      </c>
      <c r="G1533" s="930">
        <v>15</v>
      </c>
      <c r="H1533" s="931" t="s">
        <v>1064</v>
      </c>
      <c r="I1533" s="930" t="s">
        <v>1071</v>
      </c>
      <c r="J1533" s="943" t="s">
        <v>1028</v>
      </c>
      <c r="K1533" s="932" t="s">
        <v>894</v>
      </c>
      <c r="L1533" s="931" t="s">
        <v>1030</v>
      </c>
      <c r="M1533" s="932" t="s">
        <v>894</v>
      </c>
      <c r="N1533" s="931" t="s">
        <v>1025</v>
      </c>
      <c r="O1533" s="931"/>
      <c r="P1533" s="931"/>
      <c r="Q1533" s="926" t="str">
        <f t="shared" si="26"/>
        <v>15検査結果(ドレンチャーその他の水幕を形成する防火設備）-上記に記載のない事項-5行目-検査項目</v>
      </c>
      <c r="S1533" s="947" t="s">
        <v>2603</v>
      </c>
    </row>
    <row r="1534" spans="5:19" x14ac:dyDescent="0.4">
      <c r="E1534" s="927">
        <f>'5_入力シート【検査結果表】 ドレンチャーその他'!$AG$64</f>
        <v>0</v>
      </c>
      <c r="G1534" s="930">
        <v>15</v>
      </c>
      <c r="H1534" s="931" t="s">
        <v>1064</v>
      </c>
      <c r="I1534" s="930" t="s">
        <v>1071</v>
      </c>
      <c r="J1534" s="943" t="s">
        <v>1028</v>
      </c>
      <c r="K1534" s="932" t="s">
        <v>894</v>
      </c>
      <c r="L1534" s="931" t="s">
        <v>1030</v>
      </c>
      <c r="M1534" s="932" t="s">
        <v>894</v>
      </c>
      <c r="N1534" s="931" t="s">
        <v>1026</v>
      </c>
      <c r="O1534" s="931"/>
      <c r="P1534" s="931"/>
      <c r="Q1534" s="926" t="str">
        <f t="shared" si="26"/>
        <v>15検査結果(ドレンチャーその他の水幕を形成する防火設備）-上記に記載のない事項-5行目-検査事項</v>
      </c>
      <c r="S1534" s="947" t="s">
        <v>2604</v>
      </c>
    </row>
    <row r="1535" spans="5:19" x14ac:dyDescent="0.4">
      <c r="E1535" s="927">
        <f>'5_入力シート【検査結果表】 ドレンチャーその他'!$BA$64</f>
        <v>0</v>
      </c>
      <c r="G1535" s="930">
        <v>15</v>
      </c>
      <c r="H1535" s="931" t="s">
        <v>1064</v>
      </c>
      <c r="I1535" s="930" t="s">
        <v>1071</v>
      </c>
      <c r="J1535" s="943" t="s">
        <v>1028</v>
      </c>
      <c r="K1535" s="932" t="s">
        <v>894</v>
      </c>
      <c r="L1535" s="931" t="s">
        <v>1030</v>
      </c>
      <c r="M1535" s="932" t="s">
        <v>894</v>
      </c>
      <c r="N1535" s="931" t="s">
        <v>983</v>
      </c>
      <c r="O1535" s="931"/>
      <c r="P1535" s="931"/>
      <c r="Q1535" s="926" t="str">
        <f t="shared" si="26"/>
        <v>15検査結果(ドレンチャーその他の水幕を形成する防火設備）-上記に記載のない事項-5行目-検査結果</v>
      </c>
      <c r="S1535" s="947" t="s">
        <v>2605</v>
      </c>
    </row>
    <row r="1536" spans="5:19" x14ac:dyDescent="0.4">
      <c r="E1536" s="927">
        <f>'5_入力シート【検査結果表】 ドレンチャーその他'!$BM$64</f>
        <v>0</v>
      </c>
      <c r="G1536" s="930">
        <v>15</v>
      </c>
      <c r="H1536" s="931" t="s">
        <v>1064</v>
      </c>
      <c r="I1536" s="930" t="s">
        <v>1071</v>
      </c>
      <c r="J1536" s="943" t="s">
        <v>1028</v>
      </c>
      <c r="K1536" s="932" t="s">
        <v>894</v>
      </c>
      <c r="L1536" s="931" t="s">
        <v>1030</v>
      </c>
      <c r="M1536" s="932" t="s">
        <v>894</v>
      </c>
      <c r="N1536" s="931" t="s">
        <v>985</v>
      </c>
      <c r="O1536" s="931"/>
      <c r="P1536" s="931"/>
      <c r="Q1536" s="926" t="str">
        <f t="shared" si="26"/>
        <v>15検査結果(ドレンチャーその他の水幕を形成する防火設備）-上記に記載のない事項-5行目-検査者番号</v>
      </c>
      <c r="S1536" s="947" t="s">
        <v>2606</v>
      </c>
    </row>
    <row r="1537" spans="5:19" x14ac:dyDescent="0.4">
      <c r="E1537" s="927">
        <f>'5_入力シート【検査結果表】 ドレンチャーその他'!$BO$64</f>
        <v>0</v>
      </c>
      <c r="G1537" s="930">
        <v>15</v>
      </c>
      <c r="H1537" s="931" t="s">
        <v>1064</v>
      </c>
      <c r="I1537" s="930" t="s">
        <v>1071</v>
      </c>
      <c r="J1537" s="943" t="s">
        <v>1028</v>
      </c>
      <c r="K1537" s="932" t="s">
        <v>894</v>
      </c>
      <c r="L1537" s="931" t="s">
        <v>1030</v>
      </c>
      <c r="M1537" s="932" t="s">
        <v>894</v>
      </c>
      <c r="N1537" s="931" t="s">
        <v>986</v>
      </c>
      <c r="O1537" s="931"/>
      <c r="P1537" s="931"/>
      <c r="Q1537" s="926" t="str">
        <f t="shared" si="26"/>
        <v>15検査結果(ドレンチャーその他の水幕を形成する防火設備）-上記に記載のない事項-5行目-指摘の具体的内容等</v>
      </c>
      <c r="S1537" s="947" t="s">
        <v>2607</v>
      </c>
    </row>
    <row r="1538" spans="5:19" x14ac:dyDescent="0.4">
      <c r="E1538" s="927">
        <f>'5_入力シート【検査結果表】 ドレンチャーその他'!$BY$64</f>
        <v>0</v>
      </c>
      <c r="G1538" s="930">
        <v>15</v>
      </c>
      <c r="H1538" s="931" t="s">
        <v>1064</v>
      </c>
      <c r="I1538" s="930" t="s">
        <v>1071</v>
      </c>
      <c r="J1538" s="943" t="s">
        <v>1028</v>
      </c>
      <c r="K1538" s="932" t="s">
        <v>894</v>
      </c>
      <c r="L1538" s="931" t="s">
        <v>1030</v>
      </c>
      <c r="M1538" s="932" t="s">
        <v>894</v>
      </c>
      <c r="N1538" s="931" t="s">
        <v>988</v>
      </c>
      <c r="O1538" s="931"/>
      <c r="P1538" s="931"/>
      <c r="Q1538" s="926" t="str">
        <f t="shared" si="26"/>
        <v>15検査結果(ドレンチャーその他の水幕を形成する防火設備）-上記に記載のない事項-5行目-改善策の具体的内容等</v>
      </c>
      <c r="S1538" s="947" t="s">
        <v>2608</v>
      </c>
    </row>
    <row r="1539" spans="5:19" x14ac:dyDescent="0.4">
      <c r="E1539" s="927">
        <f>'5_入力シート【検査結果表】 ドレンチャーその他'!$CN$64</f>
        <v>0</v>
      </c>
      <c r="G1539" s="930">
        <v>15</v>
      </c>
      <c r="H1539" s="931" t="s">
        <v>1064</v>
      </c>
      <c r="I1539" s="930" t="s">
        <v>1071</v>
      </c>
      <c r="J1539" s="943" t="s">
        <v>1028</v>
      </c>
      <c r="K1539" s="932" t="s">
        <v>894</v>
      </c>
      <c r="L1539" s="931" t="s">
        <v>1030</v>
      </c>
      <c r="M1539" s="932" t="s">
        <v>894</v>
      </c>
      <c r="N1539" s="931" t="s">
        <v>978</v>
      </c>
      <c r="O1539" s="932" t="s">
        <v>894</v>
      </c>
      <c r="P1539" s="931" t="s">
        <v>979</v>
      </c>
      <c r="Q1539" s="926" t="str">
        <f t="shared" si="26"/>
        <v>15検査結果(ドレンチャーその他の水幕を形成する防火設備）-上記に記載のない事項-5行目-改善（予定）年月-年（令和）</v>
      </c>
      <c r="S1539" s="947" t="s">
        <v>2609</v>
      </c>
    </row>
    <row r="1540" spans="5:19" x14ac:dyDescent="0.4">
      <c r="E1540" s="927">
        <f>'5_入力シート【検査結果表】 ドレンチャーその他'!$CQ$64</f>
        <v>0</v>
      </c>
      <c r="G1540" s="930">
        <v>15</v>
      </c>
      <c r="H1540" s="931" t="s">
        <v>1064</v>
      </c>
      <c r="I1540" s="930" t="s">
        <v>1071</v>
      </c>
      <c r="J1540" s="943" t="s">
        <v>1028</v>
      </c>
      <c r="K1540" s="932" t="s">
        <v>894</v>
      </c>
      <c r="L1540" s="931" t="s">
        <v>1030</v>
      </c>
      <c r="M1540" s="932" t="s">
        <v>894</v>
      </c>
      <c r="N1540" s="931" t="s">
        <v>978</v>
      </c>
      <c r="O1540" s="932" t="s">
        <v>894</v>
      </c>
      <c r="P1540" s="931" t="s">
        <v>899</v>
      </c>
      <c r="Q1540" s="926" t="str">
        <f t="shared" si="26"/>
        <v>15検査結果(ドレンチャーその他の水幕を形成する防火設備）-上記に記載のない事項-5行目-改善（予定）年月-月</v>
      </c>
      <c r="S1540" s="947" t="s">
        <v>2610</v>
      </c>
    </row>
    <row r="1541" spans="5:19" x14ac:dyDescent="0.4">
      <c r="E1541" s="927">
        <f>'5_入力シート【検査結果表】 ドレンチャーその他'!$CT$64</f>
        <v>0</v>
      </c>
      <c r="G1541" s="930">
        <v>15</v>
      </c>
      <c r="H1541" s="931" t="s">
        <v>1064</v>
      </c>
      <c r="I1541" s="930" t="s">
        <v>1071</v>
      </c>
      <c r="J1541" s="943" t="s">
        <v>1028</v>
      </c>
      <c r="K1541" s="932" t="s">
        <v>894</v>
      </c>
      <c r="L1541" s="931" t="s">
        <v>1030</v>
      </c>
      <c r="M1541" s="932" t="s">
        <v>894</v>
      </c>
      <c r="N1541" s="931" t="s">
        <v>978</v>
      </c>
      <c r="O1541" s="932" t="s">
        <v>894</v>
      </c>
      <c r="P1541" s="931" t="s">
        <v>987</v>
      </c>
      <c r="Q1541" s="926" t="str">
        <f t="shared" si="26"/>
        <v>15検査結果(ドレンチャーその他の水幕を形成する防火設備）-上記に記載のない事項-5行目-改善（予定）年月-状況</v>
      </c>
      <c r="S1541" s="947" t="s">
        <v>2611</v>
      </c>
    </row>
    <row r="1542" spans="5:19" x14ac:dyDescent="0.4">
      <c r="E1542" s="927">
        <f>'5_入力シート【検査結果表】 ドレンチャーその他'!$M$65</f>
        <v>0</v>
      </c>
      <c r="G1542" s="930">
        <v>15</v>
      </c>
      <c r="H1542" s="931" t="s">
        <v>1064</v>
      </c>
      <c r="I1542" s="930" t="s">
        <v>1071</v>
      </c>
      <c r="J1542" s="943" t="s">
        <v>1028</v>
      </c>
      <c r="K1542" s="932" t="s">
        <v>894</v>
      </c>
      <c r="L1542" s="931" t="s">
        <v>1031</v>
      </c>
      <c r="M1542" s="932" t="s">
        <v>894</v>
      </c>
      <c r="N1542" s="931" t="s">
        <v>1027</v>
      </c>
      <c r="O1542" s="931"/>
      <c r="P1542" s="931"/>
      <c r="Q1542" s="926" t="str">
        <f t="shared" si="26"/>
        <v>15検査結果(ドレンチャーその他の水幕を形成する防火設備）-上記に記載のない事項-6行目-番号</v>
      </c>
      <c r="S1542" s="947" t="s">
        <v>2612</v>
      </c>
    </row>
    <row r="1543" spans="5:19" x14ac:dyDescent="0.4">
      <c r="E1543" s="927">
        <f>'5_入力シート【検査結果表】 ドレンチャーその他'!$P$65</f>
        <v>0</v>
      </c>
      <c r="G1543" s="930">
        <v>15</v>
      </c>
      <c r="H1543" s="931" t="s">
        <v>1064</v>
      </c>
      <c r="I1543" s="930" t="s">
        <v>1071</v>
      </c>
      <c r="J1543" s="943" t="s">
        <v>1028</v>
      </c>
      <c r="K1543" s="932" t="s">
        <v>894</v>
      </c>
      <c r="L1543" s="931" t="s">
        <v>1031</v>
      </c>
      <c r="M1543" s="932" t="s">
        <v>894</v>
      </c>
      <c r="N1543" s="931" t="s">
        <v>1025</v>
      </c>
      <c r="O1543" s="931"/>
      <c r="P1543" s="931"/>
      <c r="Q1543" s="926" t="str">
        <f t="shared" si="26"/>
        <v>15検査結果(ドレンチャーその他の水幕を形成する防火設備）-上記に記載のない事項-6行目-検査項目</v>
      </c>
      <c r="S1543" s="947" t="s">
        <v>2613</v>
      </c>
    </row>
    <row r="1544" spans="5:19" x14ac:dyDescent="0.4">
      <c r="E1544" s="927">
        <f>'5_入力シート【検査結果表】 ドレンチャーその他'!$AG$65</f>
        <v>0</v>
      </c>
      <c r="G1544" s="930">
        <v>15</v>
      </c>
      <c r="H1544" s="931" t="s">
        <v>1064</v>
      </c>
      <c r="I1544" s="930" t="s">
        <v>1071</v>
      </c>
      <c r="J1544" s="943" t="s">
        <v>1028</v>
      </c>
      <c r="K1544" s="932" t="s">
        <v>894</v>
      </c>
      <c r="L1544" s="931" t="s">
        <v>1031</v>
      </c>
      <c r="M1544" s="932" t="s">
        <v>894</v>
      </c>
      <c r="N1544" s="931" t="s">
        <v>1026</v>
      </c>
      <c r="O1544" s="931"/>
      <c r="P1544" s="931"/>
      <c r="Q1544" s="926" t="str">
        <f t="shared" si="26"/>
        <v>15検査結果(ドレンチャーその他の水幕を形成する防火設備）-上記に記載のない事項-6行目-検査事項</v>
      </c>
      <c r="S1544" s="947" t="s">
        <v>2614</v>
      </c>
    </row>
    <row r="1545" spans="5:19" x14ac:dyDescent="0.4">
      <c r="E1545" s="927">
        <f>'5_入力シート【検査結果表】 ドレンチャーその他'!$BA$65</f>
        <v>0</v>
      </c>
      <c r="G1545" s="930">
        <v>15</v>
      </c>
      <c r="H1545" s="931" t="s">
        <v>1064</v>
      </c>
      <c r="I1545" s="930" t="s">
        <v>1071</v>
      </c>
      <c r="J1545" s="943" t="s">
        <v>1028</v>
      </c>
      <c r="K1545" s="932" t="s">
        <v>894</v>
      </c>
      <c r="L1545" s="931" t="s">
        <v>1031</v>
      </c>
      <c r="M1545" s="932" t="s">
        <v>894</v>
      </c>
      <c r="N1545" s="931" t="s">
        <v>983</v>
      </c>
      <c r="O1545" s="931"/>
      <c r="P1545" s="931"/>
      <c r="Q1545" s="926" t="str">
        <f t="shared" si="26"/>
        <v>15検査結果(ドレンチャーその他の水幕を形成する防火設備）-上記に記載のない事項-6行目-検査結果</v>
      </c>
      <c r="S1545" s="947" t="s">
        <v>2615</v>
      </c>
    </row>
    <row r="1546" spans="5:19" x14ac:dyDescent="0.4">
      <c r="E1546" s="927">
        <f>'5_入力シート【検査結果表】 ドレンチャーその他'!$BM$65</f>
        <v>0</v>
      </c>
      <c r="G1546" s="930">
        <v>15</v>
      </c>
      <c r="H1546" s="931" t="s">
        <v>1064</v>
      </c>
      <c r="I1546" s="930" t="s">
        <v>1071</v>
      </c>
      <c r="J1546" s="943" t="s">
        <v>1028</v>
      </c>
      <c r="K1546" s="932" t="s">
        <v>894</v>
      </c>
      <c r="L1546" s="931" t="s">
        <v>1031</v>
      </c>
      <c r="M1546" s="932" t="s">
        <v>894</v>
      </c>
      <c r="N1546" s="931" t="s">
        <v>985</v>
      </c>
      <c r="O1546" s="931"/>
      <c r="P1546" s="931"/>
      <c r="Q1546" s="926" t="str">
        <f t="shared" si="26"/>
        <v>15検査結果(ドレンチャーその他の水幕を形成する防火設備）-上記に記載のない事項-6行目-検査者番号</v>
      </c>
      <c r="S1546" s="947" t="s">
        <v>2616</v>
      </c>
    </row>
    <row r="1547" spans="5:19" x14ac:dyDescent="0.4">
      <c r="E1547" s="927">
        <f>'5_入力シート【検査結果表】 ドレンチャーその他'!$BO$65</f>
        <v>0</v>
      </c>
      <c r="G1547" s="930">
        <v>15</v>
      </c>
      <c r="H1547" s="931" t="s">
        <v>1064</v>
      </c>
      <c r="I1547" s="930" t="s">
        <v>1071</v>
      </c>
      <c r="J1547" s="943" t="s">
        <v>1028</v>
      </c>
      <c r="K1547" s="932" t="s">
        <v>894</v>
      </c>
      <c r="L1547" s="931" t="s">
        <v>1031</v>
      </c>
      <c r="M1547" s="932" t="s">
        <v>894</v>
      </c>
      <c r="N1547" s="931" t="s">
        <v>986</v>
      </c>
      <c r="O1547" s="931"/>
      <c r="P1547" s="931"/>
      <c r="Q1547" s="926" t="str">
        <f t="shared" si="26"/>
        <v>15検査結果(ドレンチャーその他の水幕を形成する防火設備）-上記に記載のない事項-6行目-指摘の具体的内容等</v>
      </c>
      <c r="S1547" s="947" t="s">
        <v>2617</v>
      </c>
    </row>
    <row r="1548" spans="5:19" x14ac:dyDescent="0.4">
      <c r="E1548" s="927">
        <f>'5_入力シート【検査結果表】 ドレンチャーその他'!$BY$65</f>
        <v>0</v>
      </c>
      <c r="G1548" s="930">
        <v>15</v>
      </c>
      <c r="H1548" s="931" t="s">
        <v>1064</v>
      </c>
      <c r="I1548" s="930" t="s">
        <v>1071</v>
      </c>
      <c r="J1548" s="943" t="s">
        <v>1028</v>
      </c>
      <c r="K1548" s="932" t="s">
        <v>894</v>
      </c>
      <c r="L1548" s="931" t="s">
        <v>1031</v>
      </c>
      <c r="M1548" s="932" t="s">
        <v>894</v>
      </c>
      <c r="N1548" s="931" t="s">
        <v>988</v>
      </c>
      <c r="O1548" s="931"/>
      <c r="P1548" s="931"/>
      <c r="Q1548" s="926" t="str">
        <f t="shared" si="26"/>
        <v>15検査結果(ドレンチャーその他の水幕を形成する防火設備）-上記に記載のない事項-6行目-改善策の具体的内容等</v>
      </c>
      <c r="S1548" s="947" t="s">
        <v>2618</v>
      </c>
    </row>
    <row r="1549" spans="5:19" x14ac:dyDescent="0.4">
      <c r="E1549" s="927">
        <f>'5_入力シート【検査結果表】 ドレンチャーその他'!$CN$65</f>
        <v>0</v>
      </c>
      <c r="G1549" s="930">
        <v>15</v>
      </c>
      <c r="H1549" s="931" t="s">
        <v>1064</v>
      </c>
      <c r="I1549" s="930" t="s">
        <v>1071</v>
      </c>
      <c r="J1549" s="943" t="s">
        <v>1028</v>
      </c>
      <c r="K1549" s="932" t="s">
        <v>894</v>
      </c>
      <c r="L1549" s="931" t="s">
        <v>1031</v>
      </c>
      <c r="M1549" s="932" t="s">
        <v>894</v>
      </c>
      <c r="N1549" s="931" t="s">
        <v>978</v>
      </c>
      <c r="O1549" s="932" t="s">
        <v>894</v>
      </c>
      <c r="P1549" s="931" t="s">
        <v>979</v>
      </c>
      <c r="Q1549" s="926" t="str">
        <f t="shared" si="26"/>
        <v>15検査結果(ドレンチャーその他の水幕を形成する防火設備）-上記に記載のない事項-6行目-改善（予定）年月-年（令和）</v>
      </c>
      <c r="S1549" s="947" t="s">
        <v>2619</v>
      </c>
    </row>
    <row r="1550" spans="5:19" x14ac:dyDescent="0.4">
      <c r="E1550" s="927">
        <f>'5_入力シート【検査結果表】 ドレンチャーその他'!$CQ$65</f>
        <v>0</v>
      </c>
      <c r="G1550" s="930">
        <v>15</v>
      </c>
      <c r="H1550" s="931" t="s">
        <v>1064</v>
      </c>
      <c r="I1550" s="930" t="s">
        <v>1071</v>
      </c>
      <c r="J1550" s="943" t="s">
        <v>1028</v>
      </c>
      <c r="K1550" s="932" t="s">
        <v>894</v>
      </c>
      <c r="L1550" s="931" t="s">
        <v>1031</v>
      </c>
      <c r="M1550" s="932" t="s">
        <v>894</v>
      </c>
      <c r="N1550" s="931" t="s">
        <v>978</v>
      </c>
      <c r="O1550" s="932" t="s">
        <v>894</v>
      </c>
      <c r="P1550" s="931" t="s">
        <v>899</v>
      </c>
      <c r="Q1550" s="926" t="str">
        <f t="shared" si="26"/>
        <v>15検査結果(ドレンチャーその他の水幕を形成する防火設備）-上記に記載のない事項-6行目-改善（予定）年月-月</v>
      </c>
      <c r="S1550" s="947" t="s">
        <v>2620</v>
      </c>
    </row>
    <row r="1551" spans="5:19" x14ac:dyDescent="0.4">
      <c r="E1551" s="927">
        <f>'5_入力シート【検査結果表】 ドレンチャーその他'!$CT$65</f>
        <v>0</v>
      </c>
      <c r="G1551" s="930">
        <v>15</v>
      </c>
      <c r="H1551" s="931" t="s">
        <v>1064</v>
      </c>
      <c r="I1551" s="930" t="s">
        <v>1071</v>
      </c>
      <c r="J1551" s="943" t="s">
        <v>1028</v>
      </c>
      <c r="K1551" s="932" t="s">
        <v>894</v>
      </c>
      <c r="L1551" s="931" t="s">
        <v>1031</v>
      </c>
      <c r="M1551" s="932" t="s">
        <v>894</v>
      </c>
      <c r="N1551" s="931" t="s">
        <v>978</v>
      </c>
      <c r="O1551" s="932" t="s">
        <v>894</v>
      </c>
      <c r="P1551" s="931" t="s">
        <v>987</v>
      </c>
      <c r="Q1551" s="926" t="str">
        <f t="shared" si="26"/>
        <v>15検査結果(ドレンチャーその他の水幕を形成する防火設備）-上記に記載のない事項-6行目-改善（予定）年月-状況</v>
      </c>
      <c r="S1551" s="947" t="s">
        <v>2621</v>
      </c>
    </row>
    <row r="1552" spans="5:19" x14ac:dyDescent="0.4">
      <c r="E1552" s="927">
        <f>'5_入力シート【検査結果表】 ドレンチャーその他'!$M$66</f>
        <v>0</v>
      </c>
      <c r="G1552" s="930">
        <v>15</v>
      </c>
      <c r="H1552" s="931" t="s">
        <v>1064</v>
      </c>
      <c r="I1552" s="930" t="s">
        <v>1071</v>
      </c>
      <c r="J1552" s="943" t="s">
        <v>1028</v>
      </c>
      <c r="K1552" s="932" t="s">
        <v>894</v>
      </c>
      <c r="L1552" s="931" t="s">
        <v>1032</v>
      </c>
      <c r="M1552" s="932" t="s">
        <v>894</v>
      </c>
      <c r="N1552" s="931" t="s">
        <v>1027</v>
      </c>
      <c r="O1552" s="931"/>
      <c r="P1552" s="931"/>
      <c r="Q1552" s="926" t="str">
        <f t="shared" si="26"/>
        <v>15検査結果(ドレンチャーその他の水幕を形成する防火設備）-上記に記載のない事項-7行目-番号</v>
      </c>
      <c r="S1552" s="947" t="s">
        <v>2622</v>
      </c>
    </row>
    <row r="1553" spans="5:19" x14ac:dyDescent="0.4">
      <c r="E1553" s="927">
        <f>'5_入力シート【検査結果表】 ドレンチャーその他'!$P$66</f>
        <v>0</v>
      </c>
      <c r="G1553" s="930">
        <v>15</v>
      </c>
      <c r="H1553" s="931" t="s">
        <v>1064</v>
      </c>
      <c r="I1553" s="930" t="s">
        <v>1071</v>
      </c>
      <c r="J1553" s="943" t="s">
        <v>1028</v>
      </c>
      <c r="K1553" s="932" t="s">
        <v>894</v>
      </c>
      <c r="L1553" s="931" t="s">
        <v>1032</v>
      </c>
      <c r="M1553" s="932" t="s">
        <v>894</v>
      </c>
      <c r="N1553" s="931" t="s">
        <v>1025</v>
      </c>
      <c r="O1553" s="931"/>
      <c r="P1553" s="931"/>
      <c r="Q1553" s="926" t="str">
        <f t="shared" si="26"/>
        <v>15検査結果(ドレンチャーその他の水幕を形成する防火設備）-上記に記載のない事項-7行目-検査項目</v>
      </c>
      <c r="S1553" s="947" t="s">
        <v>2623</v>
      </c>
    </row>
    <row r="1554" spans="5:19" x14ac:dyDescent="0.4">
      <c r="E1554" s="927">
        <f>'5_入力シート【検査結果表】 ドレンチャーその他'!$AG$66</f>
        <v>0</v>
      </c>
      <c r="G1554" s="930">
        <v>15</v>
      </c>
      <c r="H1554" s="931" t="s">
        <v>1064</v>
      </c>
      <c r="I1554" s="930" t="s">
        <v>1071</v>
      </c>
      <c r="J1554" s="943" t="s">
        <v>1028</v>
      </c>
      <c r="K1554" s="932" t="s">
        <v>894</v>
      </c>
      <c r="L1554" s="931" t="s">
        <v>1032</v>
      </c>
      <c r="M1554" s="932" t="s">
        <v>894</v>
      </c>
      <c r="N1554" s="931" t="s">
        <v>1026</v>
      </c>
      <c r="O1554" s="931"/>
      <c r="P1554" s="931"/>
      <c r="Q1554" s="926" t="str">
        <f t="shared" si="26"/>
        <v>15検査結果(ドレンチャーその他の水幕を形成する防火設備）-上記に記載のない事項-7行目-検査事項</v>
      </c>
      <c r="S1554" s="947" t="s">
        <v>2624</v>
      </c>
    </row>
    <row r="1555" spans="5:19" x14ac:dyDescent="0.4">
      <c r="E1555" s="927">
        <f>'5_入力シート【検査結果表】 ドレンチャーその他'!$BA$66</f>
        <v>0</v>
      </c>
      <c r="G1555" s="930">
        <v>15</v>
      </c>
      <c r="H1555" s="931" t="s">
        <v>1064</v>
      </c>
      <c r="I1555" s="930" t="s">
        <v>1071</v>
      </c>
      <c r="J1555" s="943" t="s">
        <v>1028</v>
      </c>
      <c r="K1555" s="932" t="s">
        <v>894</v>
      </c>
      <c r="L1555" s="931" t="s">
        <v>1032</v>
      </c>
      <c r="M1555" s="932" t="s">
        <v>894</v>
      </c>
      <c r="N1555" s="931" t="s">
        <v>983</v>
      </c>
      <c r="O1555" s="931"/>
      <c r="P1555" s="931"/>
      <c r="Q1555" s="926" t="str">
        <f t="shared" si="26"/>
        <v>15検査結果(ドレンチャーその他の水幕を形成する防火設備）-上記に記載のない事項-7行目-検査結果</v>
      </c>
      <c r="S1555" s="947" t="s">
        <v>2625</v>
      </c>
    </row>
    <row r="1556" spans="5:19" x14ac:dyDescent="0.4">
      <c r="E1556" s="927">
        <f>'5_入力シート【検査結果表】 ドレンチャーその他'!$BM$66</f>
        <v>0</v>
      </c>
      <c r="G1556" s="930">
        <v>15</v>
      </c>
      <c r="H1556" s="931" t="s">
        <v>1064</v>
      </c>
      <c r="I1556" s="930" t="s">
        <v>1071</v>
      </c>
      <c r="J1556" s="943" t="s">
        <v>1028</v>
      </c>
      <c r="K1556" s="932" t="s">
        <v>894</v>
      </c>
      <c r="L1556" s="931" t="s">
        <v>1032</v>
      </c>
      <c r="M1556" s="932" t="s">
        <v>894</v>
      </c>
      <c r="N1556" s="931" t="s">
        <v>985</v>
      </c>
      <c r="O1556" s="931"/>
      <c r="P1556" s="931"/>
      <c r="Q1556" s="926" t="str">
        <f t="shared" si="26"/>
        <v>15検査結果(ドレンチャーその他の水幕を形成する防火設備）-上記に記載のない事項-7行目-検査者番号</v>
      </c>
      <c r="S1556" s="947" t="s">
        <v>2626</v>
      </c>
    </row>
    <row r="1557" spans="5:19" x14ac:dyDescent="0.4">
      <c r="E1557" s="927">
        <f>'5_入力シート【検査結果表】 ドレンチャーその他'!$BO$66</f>
        <v>0</v>
      </c>
      <c r="G1557" s="930">
        <v>15</v>
      </c>
      <c r="H1557" s="931" t="s">
        <v>1064</v>
      </c>
      <c r="I1557" s="930" t="s">
        <v>1071</v>
      </c>
      <c r="J1557" s="943" t="s">
        <v>1028</v>
      </c>
      <c r="K1557" s="932" t="s">
        <v>894</v>
      </c>
      <c r="L1557" s="931" t="s">
        <v>1032</v>
      </c>
      <c r="M1557" s="932" t="s">
        <v>894</v>
      </c>
      <c r="N1557" s="931" t="s">
        <v>986</v>
      </c>
      <c r="O1557" s="931"/>
      <c r="P1557" s="931"/>
      <c r="Q1557" s="926" t="str">
        <f t="shared" si="26"/>
        <v>15検査結果(ドレンチャーその他の水幕を形成する防火設備）-上記に記載のない事項-7行目-指摘の具体的内容等</v>
      </c>
      <c r="S1557" s="947" t="s">
        <v>2627</v>
      </c>
    </row>
    <row r="1558" spans="5:19" x14ac:dyDescent="0.4">
      <c r="E1558" s="927">
        <f>'5_入力シート【検査結果表】 ドレンチャーその他'!$BY$66</f>
        <v>0</v>
      </c>
      <c r="G1558" s="930">
        <v>15</v>
      </c>
      <c r="H1558" s="931" t="s">
        <v>1064</v>
      </c>
      <c r="I1558" s="930" t="s">
        <v>1071</v>
      </c>
      <c r="J1558" s="943" t="s">
        <v>1028</v>
      </c>
      <c r="K1558" s="932" t="s">
        <v>894</v>
      </c>
      <c r="L1558" s="931" t="s">
        <v>1032</v>
      </c>
      <c r="M1558" s="932" t="s">
        <v>894</v>
      </c>
      <c r="N1558" s="931" t="s">
        <v>988</v>
      </c>
      <c r="O1558" s="931"/>
      <c r="P1558" s="931"/>
      <c r="Q1558" s="926" t="str">
        <f t="shared" si="26"/>
        <v>15検査結果(ドレンチャーその他の水幕を形成する防火設備）-上記に記載のない事項-7行目-改善策の具体的内容等</v>
      </c>
      <c r="S1558" s="947" t="s">
        <v>2628</v>
      </c>
    </row>
    <row r="1559" spans="5:19" x14ac:dyDescent="0.4">
      <c r="E1559" s="927">
        <f>'5_入力シート【検査結果表】 ドレンチャーその他'!$CN$66</f>
        <v>0</v>
      </c>
      <c r="G1559" s="930">
        <v>15</v>
      </c>
      <c r="H1559" s="931" t="s">
        <v>1064</v>
      </c>
      <c r="I1559" s="930" t="s">
        <v>1071</v>
      </c>
      <c r="J1559" s="943" t="s">
        <v>1028</v>
      </c>
      <c r="K1559" s="932" t="s">
        <v>894</v>
      </c>
      <c r="L1559" s="931" t="s">
        <v>1032</v>
      </c>
      <c r="M1559" s="932" t="s">
        <v>894</v>
      </c>
      <c r="N1559" s="931" t="s">
        <v>978</v>
      </c>
      <c r="O1559" s="932" t="s">
        <v>894</v>
      </c>
      <c r="P1559" s="931" t="s">
        <v>979</v>
      </c>
      <c r="Q1559" s="926" t="str">
        <f t="shared" si="26"/>
        <v>15検査結果(ドレンチャーその他の水幕を形成する防火設備）-上記に記載のない事項-7行目-改善（予定）年月-年（令和）</v>
      </c>
      <c r="S1559" s="947" t="s">
        <v>2629</v>
      </c>
    </row>
    <row r="1560" spans="5:19" x14ac:dyDescent="0.4">
      <c r="E1560" s="927">
        <f>'5_入力シート【検査結果表】 ドレンチャーその他'!$CQ$66</f>
        <v>0</v>
      </c>
      <c r="G1560" s="930">
        <v>15</v>
      </c>
      <c r="H1560" s="931" t="s">
        <v>1064</v>
      </c>
      <c r="I1560" s="930" t="s">
        <v>1071</v>
      </c>
      <c r="J1560" s="943" t="s">
        <v>1028</v>
      </c>
      <c r="K1560" s="932" t="s">
        <v>894</v>
      </c>
      <c r="L1560" s="931" t="s">
        <v>1032</v>
      </c>
      <c r="M1560" s="932" t="s">
        <v>894</v>
      </c>
      <c r="N1560" s="931" t="s">
        <v>978</v>
      </c>
      <c r="O1560" s="932" t="s">
        <v>894</v>
      </c>
      <c r="P1560" s="931" t="s">
        <v>899</v>
      </c>
      <c r="Q1560" s="926" t="str">
        <f t="shared" si="26"/>
        <v>15検査結果(ドレンチャーその他の水幕を形成する防火設備）-上記に記載のない事項-7行目-改善（予定）年月-月</v>
      </c>
      <c r="S1560" s="947" t="s">
        <v>2630</v>
      </c>
    </row>
    <row r="1561" spans="5:19" x14ac:dyDescent="0.4">
      <c r="E1561" s="927">
        <f>'5_入力シート【検査結果表】 ドレンチャーその他'!$CT$66</f>
        <v>0</v>
      </c>
      <c r="G1561" s="930">
        <v>15</v>
      </c>
      <c r="H1561" s="931" t="s">
        <v>1064</v>
      </c>
      <c r="I1561" s="930" t="s">
        <v>1071</v>
      </c>
      <c r="J1561" s="943" t="s">
        <v>1028</v>
      </c>
      <c r="K1561" s="932" t="s">
        <v>894</v>
      </c>
      <c r="L1561" s="931" t="s">
        <v>1032</v>
      </c>
      <c r="M1561" s="932" t="s">
        <v>894</v>
      </c>
      <c r="N1561" s="931" t="s">
        <v>978</v>
      </c>
      <c r="O1561" s="932" t="s">
        <v>894</v>
      </c>
      <c r="P1561" s="931" t="s">
        <v>987</v>
      </c>
      <c r="Q1561" s="926" t="str">
        <f t="shared" si="26"/>
        <v>15検査結果(ドレンチャーその他の水幕を形成する防火設備）-上記に記載のない事項-7行目-改善（予定）年月-状況</v>
      </c>
      <c r="S1561" s="947" t="s">
        <v>2631</v>
      </c>
    </row>
    <row r="1562" spans="5:19" x14ac:dyDescent="0.4">
      <c r="E1562" s="927">
        <f>'5_入力シート【検査結果表】 ドレンチャーその他'!$M$67</f>
        <v>0</v>
      </c>
      <c r="G1562" s="930">
        <v>15</v>
      </c>
      <c r="H1562" s="931" t="s">
        <v>1064</v>
      </c>
      <c r="I1562" s="930" t="s">
        <v>1071</v>
      </c>
      <c r="J1562" s="943" t="s">
        <v>1028</v>
      </c>
      <c r="K1562" s="932" t="s">
        <v>894</v>
      </c>
      <c r="L1562" s="931" t="s">
        <v>1033</v>
      </c>
      <c r="M1562" s="932" t="s">
        <v>894</v>
      </c>
      <c r="N1562" s="931" t="s">
        <v>1027</v>
      </c>
      <c r="O1562" s="931"/>
      <c r="P1562" s="931"/>
      <c r="Q1562" s="926" t="str">
        <f t="shared" si="26"/>
        <v>15検査結果(ドレンチャーその他の水幕を形成する防火設備）-上記に記載のない事項-8行目-番号</v>
      </c>
      <c r="S1562" s="947" t="s">
        <v>2632</v>
      </c>
    </row>
    <row r="1563" spans="5:19" x14ac:dyDescent="0.4">
      <c r="E1563" s="927">
        <f>'5_入力シート【検査結果表】 ドレンチャーその他'!$P$67</f>
        <v>0</v>
      </c>
      <c r="G1563" s="930">
        <v>15</v>
      </c>
      <c r="H1563" s="931" t="s">
        <v>1064</v>
      </c>
      <c r="I1563" s="930" t="s">
        <v>1071</v>
      </c>
      <c r="J1563" s="943" t="s">
        <v>1028</v>
      </c>
      <c r="K1563" s="932" t="s">
        <v>894</v>
      </c>
      <c r="L1563" s="931" t="s">
        <v>1033</v>
      </c>
      <c r="M1563" s="932" t="s">
        <v>894</v>
      </c>
      <c r="N1563" s="931" t="s">
        <v>1025</v>
      </c>
      <c r="O1563" s="931"/>
      <c r="P1563" s="931"/>
      <c r="Q1563" s="926" t="str">
        <f t="shared" ref="Q1563:Q1626" si="27">CONCATENATE(G1563,H1563,I1563,J1563,K1563,L1563,M1563,N1563,O1563,P1563)</f>
        <v>15検査結果(ドレンチャーその他の水幕を形成する防火設備）-上記に記載のない事項-8行目-検査項目</v>
      </c>
      <c r="S1563" s="947" t="s">
        <v>2633</v>
      </c>
    </row>
    <row r="1564" spans="5:19" x14ac:dyDescent="0.4">
      <c r="E1564" s="927">
        <f>'5_入力シート【検査結果表】 ドレンチャーその他'!$AG$67</f>
        <v>0</v>
      </c>
      <c r="G1564" s="930">
        <v>15</v>
      </c>
      <c r="H1564" s="931" t="s">
        <v>1064</v>
      </c>
      <c r="I1564" s="930" t="s">
        <v>1071</v>
      </c>
      <c r="J1564" s="943" t="s">
        <v>1028</v>
      </c>
      <c r="K1564" s="932" t="s">
        <v>894</v>
      </c>
      <c r="L1564" s="931" t="s">
        <v>1033</v>
      </c>
      <c r="M1564" s="932" t="s">
        <v>894</v>
      </c>
      <c r="N1564" s="931" t="s">
        <v>1026</v>
      </c>
      <c r="O1564" s="931"/>
      <c r="P1564" s="931"/>
      <c r="Q1564" s="926" t="str">
        <f t="shared" si="27"/>
        <v>15検査結果(ドレンチャーその他の水幕を形成する防火設備）-上記に記載のない事項-8行目-検査事項</v>
      </c>
      <c r="S1564" s="947" t="s">
        <v>2634</v>
      </c>
    </row>
    <row r="1565" spans="5:19" x14ac:dyDescent="0.4">
      <c r="E1565" s="927">
        <f>'5_入力シート【検査結果表】 ドレンチャーその他'!$BA$67</f>
        <v>0</v>
      </c>
      <c r="G1565" s="930">
        <v>15</v>
      </c>
      <c r="H1565" s="931" t="s">
        <v>1064</v>
      </c>
      <c r="I1565" s="930" t="s">
        <v>1071</v>
      </c>
      <c r="J1565" s="943" t="s">
        <v>1028</v>
      </c>
      <c r="K1565" s="932" t="s">
        <v>894</v>
      </c>
      <c r="L1565" s="931" t="s">
        <v>1033</v>
      </c>
      <c r="M1565" s="932" t="s">
        <v>894</v>
      </c>
      <c r="N1565" s="931" t="s">
        <v>983</v>
      </c>
      <c r="O1565" s="931"/>
      <c r="P1565" s="931"/>
      <c r="Q1565" s="926" t="str">
        <f t="shared" si="27"/>
        <v>15検査結果(ドレンチャーその他の水幕を形成する防火設備）-上記に記載のない事項-8行目-検査結果</v>
      </c>
      <c r="S1565" s="947" t="s">
        <v>2635</v>
      </c>
    </row>
    <row r="1566" spans="5:19" x14ac:dyDescent="0.4">
      <c r="E1566" s="927">
        <f>'5_入力シート【検査結果表】 ドレンチャーその他'!$BM$67</f>
        <v>0</v>
      </c>
      <c r="G1566" s="930">
        <v>15</v>
      </c>
      <c r="H1566" s="931" t="s">
        <v>1064</v>
      </c>
      <c r="I1566" s="930" t="s">
        <v>1071</v>
      </c>
      <c r="J1566" s="943" t="s">
        <v>1028</v>
      </c>
      <c r="K1566" s="932" t="s">
        <v>894</v>
      </c>
      <c r="L1566" s="931" t="s">
        <v>1033</v>
      </c>
      <c r="M1566" s="932" t="s">
        <v>894</v>
      </c>
      <c r="N1566" s="931" t="s">
        <v>985</v>
      </c>
      <c r="O1566" s="931"/>
      <c r="P1566" s="931"/>
      <c r="Q1566" s="926" t="str">
        <f t="shared" si="27"/>
        <v>15検査結果(ドレンチャーその他の水幕を形成する防火設備）-上記に記載のない事項-8行目-検査者番号</v>
      </c>
      <c r="S1566" s="947" t="s">
        <v>2636</v>
      </c>
    </row>
    <row r="1567" spans="5:19" x14ac:dyDescent="0.4">
      <c r="E1567" s="927">
        <f>'5_入力シート【検査結果表】 ドレンチャーその他'!$BO$67</f>
        <v>0</v>
      </c>
      <c r="G1567" s="930">
        <v>15</v>
      </c>
      <c r="H1567" s="931" t="s">
        <v>1064</v>
      </c>
      <c r="I1567" s="930" t="s">
        <v>1071</v>
      </c>
      <c r="J1567" s="943" t="s">
        <v>1028</v>
      </c>
      <c r="K1567" s="932" t="s">
        <v>894</v>
      </c>
      <c r="L1567" s="931" t="s">
        <v>1033</v>
      </c>
      <c r="M1567" s="932" t="s">
        <v>894</v>
      </c>
      <c r="N1567" s="931" t="s">
        <v>986</v>
      </c>
      <c r="O1567" s="931"/>
      <c r="P1567" s="931"/>
      <c r="Q1567" s="926" t="str">
        <f t="shared" si="27"/>
        <v>15検査結果(ドレンチャーその他の水幕を形成する防火設備）-上記に記載のない事項-8行目-指摘の具体的内容等</v>
      </c>
      <c r="S1567" s="947" t="s">
        <v>2637</v>
      </c>
    </row>
    <row r="1568" spans="5:19" x14ac:dyDescent="0.4">
      <c r="E1568" s="927">
        <f>'5_入力シート【検査結果表】 ドレンチャーその他'!$BY$67</f>
        <v>0</v>
      </c>
      <c r="G1568" s="930">
        <v>15</v>
      </c>
      <c r="H1568" s="931" t="s">
        <v>1064</v>
      </c>
      <c r="I1568" s="930" t="s">
        <v>1071</v>
      </c>
      <c r="J1568" s="943" t="s">
        <v>1028</v>
      </c>
      <c r="K1568" s="932" t="s">
        <v>894</v>
      </c>
      <c r="L1568" s="931" t="s">
        <v>1033</v>
      </c>
      <c r="M1568" s="932" t="s">
        <v>894</v>
      </c>
      <c r="N1568" s="931" t="s">
        <v>988</v>
      </c>
      <c r="O1568" s="931"/>
      <c r="P1568" s="931"/>
      <c r="Q1568" s="926" t="str">
        <f t="shared" si="27"/>
        <v>15検査結果(ドレンチャーその他の水幕を形成する防火設備）-上記に記載のない事項-8行目-改善策の具体的内容等</v>
      </c>
      <c r="S1568" s="947" t="s">
        <v>2638</v>
      </c>
    </row>
    <row r="1569" spans="5:19" x14ac:dyDescent="0.4">
      <c r="E1569" s="927">
        <f>'5_入力シート【検査結果表】 ドレンチャーその他'!$CN$67</f>
        <v>0</v>
      </c>
      <c r="G1569" s="930">
        <v>15</v>
      </c>
      <c r="H1569" s="931" t="s">
        <v>1064</v>
      </c>
      <c r="I1569" s="930" t="s">
        <v>1071</v>
      </c>
      <c r="J1569" s="943" t="s">
        <v>1028</v>
      </c>
      <c r="K1569" s="932" t="s">
        <v>894</v>
      </c>
      <c r="L1569" s="931" t="s">
        <v>1033</v>
      </c>
      <c r="M1569" s="932" t="s">
        <v>894</v>
      </c>
      <c r="N1569" s="931" t="s">
        <v>978</v>
      </c>
      <c r="O1569" s="932" t="s">
        <v>894</v>
      </c>
      <c r="P1569" s="931" t="s">
        <v>979</v>
      </c>
      <c r="Q1569" s="926" t="str">
        <f t="shared" si="27"/>
        <v>15検査結果(ドレンチャーその他の水幕を形成する防火設備）-上記に記載のない事項-8行目-改善（予定）年月-年（令和）</v>
      </c>
      <c r="S1569" s="947" t="s">
        <v>2639</v>
      </c>
    </row>
    <row r="1570" spans="5:19" x14ac:dyDescent="0.4">
      <c r="E1570" s="927">
        <f>'5_入力シート【検査結果表】 ドレンチャーその他'!$CQ$67</f>
        <v>0</v>
      </c>
      <c r="G1570" s="930">
        <v>15</v>
      </c>
      <c r="H1570" s="931" t="s">
        <v>1064</v>
      </c>
      <c r="I1570" s="930" t="s">
        <v>1071</v>
      </c>
      <c r="J1570" s="943" t="s">
        <v>1028</v>
      </c>
      <c r="K1570" s="932" t="s">
        <v>894</v>
      </c>
      <c r="L1570" s="931" t="s">
        <v>1033</v>
      </c>
      <c r="M1570" s="932" t="s">
        <v>894</v>
      </c>
      <c r="N1570" s="931" t="s">
        <v>978</v>
      </c>
      <c r="O1570" s="932" t="s">
        <v>894</v>
      </c>
      <c r="P1570" s="931" t="s">
        <v>899</v>
      </c>
      <c r="Q1570" s="926" t="str">
        <f t="shared" si="27"/>
        <v>15検査結果(ドレンチャーその他の水幕を形成する防火設備）-上記に記載のない事項-8行目-改善（予定）年月-月</v>
      </c>
      <c r="S1570" s="947" t="s">
        <v>2640</v>
      </c>
    </row>
    <row r="1571" spans="5:19" x14ac:dyDescent="0.4">
      <c r="E1571" s="927">
        <f>'5_入力シート【検査結果表】 ドレンチャーその他'!$CT$67</f>
        <v>0</v>
      </c>
      <c r="G1571" s="930">
        <v>15</v>
      </c>
      <c r="H1571" s="931" t="s">
        <v>1064</v>
      </c>
      <c r="I1571" s="930" t="s">
        <v>1071</v>
      </c>
      <c r="J1571" s="943" t="s">
        <v>1028</v>
      </c>
      <c r="K1571" s="932" t="s">
        <v>894</v>
      </c>
      <c r="L1571" s="931" t="s">
        <v>1033</v>
      </c>
      <c r="M1571" s="932" t="s">
        <v>894</v>
      </c>
      <c r="N1571" s="931" t="s">
        <v>978</v>
      </c>
      <c r="O1571" s="932" t="s">
        <v>894</v>
      </c>
      <c r="P1571" s="931" t="s">
        <v>987</v>
      </c>
      <c r="Q1571" s="926" t="str">
        <f t="shared" si="27"/>
        <v>15検査結果(ドレンチャーその他の水幕を形成する防火設備）-上記に記載のない事項-8行目-改善（予定）年月-状況</v>
      </c>
      <c r="S1571" s="947" t="s">
        <v>2641</v>
      </c>
    </row>
    <row r="1572" spans="5:19" x14ac:dyDescent="0.4">
      <c r="E1572" s="927">
        <f>'5_入力シート【検査結果表】 ドレンチャーその他'!$M$68</f>
        <v>0</v>
      </c>
      <c r="G1572" s="930">
        <v>15</v>
      </c>
      <c r="H1572" s="931" t="s">
        <v>1064</v>
      </c>
      <c r="I1572" s="930" t="s">
        <v>1071</v>
      </c>
      <c r="J1572" s="943" t="s">
        <v>1028</v>
      </c>
      <c r="K1572" s="932" t="s">
        <v>894</v>
      </c>
      <c r="L1572" s="931" t="s">
        <v>1034</v>
      </c>
      <c r="M1572" s="932" t="s">
        <v>894</v>
      </c>
      <c r="N1572" s="931" t="s">
        <v>1027</v>
      </c>
      <c r="O1572" s="931"/>
      <c r="P1572" s="931"/>
      <c r="Q1572" s="926" t="str">
        <f t="shared" si="27"/>
        <v>15検査結果(ドレンチャーその他の水幕を形成する防火設備）-上記に記載のない事項-9行目-番号</v>
      </c>
      <c r="S1572" s="947" t="s">
        <v>2642</v>
      </c>
    </row>
    <row r="1573" spans="5:19" x14ac:dyDescent="0.4">
      <c r="E1573" s="927">
        <f>'5_入力シート【検査結果表】 ドレンチャーその他'!$P$68</f>
        <v>0</v>
      </c>
      <c r="G1573" s="930">
        <v>15</v>
      </c>
      <c r="H1573" s="931" t="s">
        <v>1064</v>
      </c>
      <c r="I1573" s="930" t="s">
        <v>1071</v>
      </c>
      <c r="J1573" s="943" t="s">
        <v>1028</v>
      </c>
      <c r="K1573" s="932" t="s">
        <v>894</v>
      </c>
      <c r="L1573" s="931" t="s">
        <v>1034</v>
      </c>
      <c r="M1573" s="932" t="s">
        <v>894</v>
      </c>
      <c r="N1573" s="931" t="s">
        <v>1025</v>
      </c>
      <c r="O1573" s="931"/>
      <c r="P1573" s="931"/>
      <c r="Q1573" s="926" t="str">
        <f t="shared" si="27"/>
        <v>15検査結果(ドレンチャーその他の水幕を形成する防火設備）-上記に記載のない事項-9行目-検査項目</v>
      </c>
      <c r="S1573" s="947" t="s">
        <v>2643</v>
      </c>
    </row>
    <row r="1574" spans="5:19" x14ac:dyDescent="0.4">
      <c r="E1574" s="927">
        <f>'5_入力シート【検査結果表】 ドレンチャーその他'!$AG$68</f>
        <v>0</v>
      </c>
      <c r="G1574" s="930">
        <v>15</v>
      </c>
      <c r="H1574" s="931" t="s">
        <v>1064</v>
      </c>
      <c r="I1574" s="930" t="s">
        <v>1071</v>
      </c>
      <c r="J1574" s="943" t="s">
        <v>1028</v>
      </c>
      <c r="K1574" s="932" t="s">
        <v>894</v>
      </c>
      <c r="L1574" s="931" t="s">
        <v>1034</v>
      </c>
      <c r="M1574" s="932" t="s">
        <v>894</v>
      </c>
      <c r="N1574" s="931" t="s">
        <v>1026</v>
      </c>
      <c r="O1574" s="931"/>
      <c r="P1574" s="931"/>
      <c r="Q1574" s="926" t="str">
        <f t="shared" si="27"/>
        <v>15検査結果(ドレンチャーその他の水幕を形成する防火設備）-上記に記載のない事項-9行目-検査事項</v>
      </c>
      <c r="S1574" s="947" t="s">
        <v>2644</v>
      </c>
    </row>
    <row r="1575" spans="5:19" x14ac:dyDescent="0.4">
      <c r="E1575" s="927">
        <f>'5_入力シート【検査結果表】 ドレンチャーその他'!$BA$68</f>
        <v>0</v>
      </c>
      <c r="G1575" s="930">
        <v>15</v>
      </c>
      <c r="H1575" s="931" t="s">
        <v>1064</v>
      </c>
      <c r="I1575" s="930" t="s">
        <v>1071</v>
      </c>
      <c r="J1575" s="943" t="s">
        <v>1028</v>
      </c>
      <c r="K1575" s="932" t="s">
        <v>894</v>
      </c>
      <c r="L1575" s="931" t="s">
        <v>1034</v>
      </c>
      <c r="M1575" s="932" t="s">
        <v>894</v>
      </c>
      <c r="N1575" s="931" t="s">
        <v>983</v>
      </c>
      <c r="O1575" s="931"/>
      <c r="P1575" s="931"/>
      <c r="Q1575" s="926" t="str">
        <f t="shared" si="27"/>
        <v>15検査結果(ドレンチャーその他の水幕を形成する防火設備）-上記に記載のない事項-9行目-検査結果</v>
      </c>
      <c r="S1575" s="947" t="s">
        <v>2645</v>
      </c>
    </row>
    <row r="1576" spans="5:19" x14ac:dyDescent="0.4">
      <c r="E1576" s="927">
        <f>'5_入力シート【検査結果表】 ドレンチャーその他'!$BM$68</f>
        <v>0</v>
      </c>
      <c r="G1576" s="930">
        <v>15</v>
      </c>
      <c r="H1576" s="931" t="s">
        <v>1064</v>
      </c>
      <c r="I1576" s="930" t="s">
        <v>1071</v>
      </c>
      <c r="J1576" s="943" t="s">
        <v>1028</v>
      </c>
      <c r="K1576" s="932" t="s">
        <v>894</v>
      </c>
      <c r="L1576" s="931" t="s">
        <v>1034</v>
      </c>
      <c r="M1576" s="932" t="s">
        <v>894</v>
      </c>
      <c r="N1576" s="931" t="s">
        <v>985</v>
      </c>
      <c r="O1576" s="931"/>
      <c r="P1576" s="931"/>
      <c r="Q1576" s="926" t="str">
        <f t="shared" si="27"/>
        <v>15検査結果(ドレンチャーその他の水幕を形成する防火設備）-上記に記載のない事項-9行目-検査者番号</v>
      </c>
      <c r="S1576" s="947" t="s">
        <v>2646</v>
      </c>
    </row>
    <row r="1577" spans="5:19" x14ac:dyDescent="0.4">
      <c r="E1577" s="927">
        <f>'5_入力シート【検査結果表】 ドレンチャーその他'!$BO$68</f>
        <v>0</v>
      </c>
      <c r="G1577" s="930">
        <v>15</v>
      </c>
      <c r="H1577" s="931" t="s">
        <v>1064</v>
      </c>
      <c r="I1577" s="930" t="s">
        <v>1071</v>
      </c>
      <c r="J1577" s="943" t="s">
        <v>1028</v>
      </c>
      <c r="K1577" s="932" t="s">
        <v>894</v>
      </c>
      <c r="L1577" s="931" t="s">
        <v>1034</v>
      </c>
      <c r="M1577" s="932" t="s">
        <v>894</v>
      </c>
      <c r="N1577" s="931" t="s">
        <v>986</v>
      </c>
      <c r="O1577" s="931"/>
      <c r="P1577" s="931"/>
      <c r="Q1577" s="926" t="str">
        <f t="shared" si="27"/>
        <v>15検査結果(ドレンチャーその他の水幕を形成する防火設備）-上記に記載のない事項-9行目-指摘の具体的内容等</v>
      </c>
      <c r="S1577" s="947" t="s">
        <v>2647</v>
      </c>
    </row>
    <row r="1578" spans="5:19" x14ac:dyDescent="0.4">
      <c r="E1578" s="927">
        <f>'5_入力シート【検査結果表】 ドレンチャーその他'!$BY$68</f>
        <v>0</v>
      </c>
      <c r="G1578" s="930">
        <v>15</v>
      </c>
      <c r="H1578" s="931" t="s">
        <v>1064</v>
      </c>
      <c r="I1578" s="930" t="s">
        <v>1071</v>
      </c>
      <c r="J1578" s="943" t="s">
        <v>1028</v>
      </c>
      <c r="K1578" s="932" t="s">
        <v>894</v>
      </c>
      <c r="L1578" s="931" t="s">
        <v>1034</v>
      </c>
      <c r="M1578" s="932" t="s">
        <v>894</v>
      </c>
      <c r="N1578" s="931" t="s">
        <v>988</v>
      </c>
      <c r="O1578" s="931"/>
      <c r="P1578" s="931"/>
      <c r="Q1578" s="926" t="str">
        <f t="shared" si="27"/>
        <v>15検査結果(ドレンチャーその他の水幕を形成する防火設備）-上記に記載のない事項-9行目-改善策の具体的内容等</v>
      </c>
      <c r="S1578" s="947" t="s">
        <v>2648</v>
      </c>
    </row>
    <row r="1579" spans="5:19" x14ac:dyDescent="0.4">
      <c r="E1579" s="927">
        <f>'5_入力シート【検査結果表】 ドレンチャーその他'!$CN$68</f>
        <v>0</v>
      </c>
      <c r="G1579" s="930">
        <v>15</v>
      </c>
      <c r="H1579" s="931" t="s">
        <v>1064</v>
      </c>
      <c r="I1579" s="930" t="s">
        <v>1071</v>
      </c>
      <c r="J1579" s="943" t="s">
        <v>1028</v>
      </c>
      <c r="K1579" s="932" t="s">
        <v>894</v>
      </c>
      <c r="L1579" s="931" t="s">
        <v>1034</v>
      </c>
      <c r="M1579" s="932" t="s">
        <v>894</v>
      </c>
      <c r="N1579" s="931" t="s">
        <v>978</v>
      </c>
      <c r="O1579" s="932" t="s">
        <v>894</v>
      </c>
      <c r="P1579" s="931" t="s">
        <v>979</v>
      </c>
      <c r="Q1579" s="926" t="str">
        <f t="shared" si="27"/>
        <v>15検査結果(ドレンチャーその他の水幕を形成する防火設備）-上記に記載のない事項-9行目-改善（予定）年月-年（令和）</v>
      </c>
      <c r="S1579" s="947" t="s">
        <v>2649</v>
      </c>
    </row>
    <row r="1580" spans="5:19" x14ac:dyDescent="0.4">
      <c r="E1580" s="927">
        <f>'5_入力シート【検査結果表】 ドレンチャーその他'!$CQ$68</f>
        <v>0</v>
      </c>
      <c r="G1580" s="930">
        <v>15</v>
      </c>
      <c r="H1580" s="931" t="s">
        <v>1064</v>
      </c>
      <c r="I1580" s="930" t="s">
        <v>1071</v>
      </c>
      <c r="J1580" s="943" t="s">
        <v>1028</v>
      </c>
      <c r="K1580" s="932" t="s">
        <v>894</v>
      </c>
      <c r="L1580" s="931" t="s">
        <v>1034</v>
      </c>
      <c r="M1580" s="932" t="s">
        <v>894</v>
      </c>
      <c r="N1580" s="931" t="s">
        <v>978</v>
      </c>
      <c r="O1580" s="932" t="s">
        <v>894</v>
      </c>
      <c r="P1580" s="931" t="s">
        <v>899</v>
      </c>
      <c r="Q1580" s="926" t="str">
        <f t="shared" si="27"/>
        <v>15検査結果(ドレンチャーその他の水幕を形成する防火設備）-上記に記載のない事項-9行目-改善（予定）年月-月</v>
      </c>
      <c r="S1580" s="947" t="s">
        <v>2650</v>
      </c>
    </row>
    <row r="1581" spans="5:19" x14ac:dyDescent="0.4">
      <c r="E1581" s="927">
        <f>'5_入力シート【検査結果表】 ドレンチャーその他'!$CT$68</f>
        <v>0</v>
      </c>
      <c r="G1581" s="930">
        <v>15</v>
      </c>
      <c r="H1581" s="931" t="s">
        <v>1064</v>
      </c>
      <c r="I1581" s="930" t="s">
        <v>1071</v>
      </c>
      <c r="J1581" s="943" t="s">
        <v>1028</v>
      </c>
      <c r="K1581" s="932" t="s">
        <v>894</v>
      </c>
      <c r="L1581" s="931" t="s">
        <v>1034</v>
      </c>
      <c r="M1581" s="932" t="s">
        <v>894</v>
      </c>
      <c r="N1581" s="931" t="s">
        <v>978</v>
      </c>
      <c r="O1581" s="932" t="s">
        <v>894</v>
      </c>
      <c r="P1581" s="931" t="s">
        <v>987</v>
      </c>
      <c r="Q1581" s="926" t="str">
        <f t="shared" si="27"/>
        <v>15検査結果(ドレンチャーその他の水幕を形成する防火設備）-上記に記載のない事項-9行目-改善（予定）年月-状況</v>
      </c>
      <c r="S1581" s="947" t="s">
        <v>2651</v>
      </c>
    </row>
    <row r="1582" spans="5:19" x14ac:dyDescent="0.4">
      <c r="E1582" s="927">
        <f>'5_入力シート【検査結果表】 ドレンチャーその他'!$M$69</f>
        <v>0</v>
      </c>
      <c r="G1582" s="930">
        <v>15</v>
      </c>
      <c r="H1582" s="931" t="s">
        <v>1064</v>
      </c>
      <c r="I1582" s="930" t="s">
        <v>1071</v>
      </c>
      <c r="J1582" s="943" t="s">
        <v>1028</v>
      </c>
      <c r="K1582" s="932" t="s">
        <v>894</v>
      </c>
      <c r="L1582" s="931" t="s">
        <v>1035</v>
      </c>
      <c r="M1582" s="932" t="s">
        <v>894</v>
      </c>
      <c r="N1582" s="931" t="s">
        <v>1027</v>
      </c>
      <c r="O1582" s="931"/>
      <c r="P1582" s="931"/>
      <c r="Q1582" s="926" t="str">
        <f t="shared" si="27"/>
        <v>15検査結果(ドレンチャーその他の水幕を形成する防火設備）-上記に記載のない事項-10行目-番号</v>
      </c>
      <c r="S1582" s="947" t="s">
        <v>2652</v>
      </c>
    </row>
    <row r="1583" spans="5:19" x14ac:dyDescent="0.4">
      <c r="E1583" s="927">
        <f>'5_入力シート【検査結果表】 ドレンチャーその他'!$P$69</f>
        <v>0</v>
      </c>
      <c r="G1583" s="930">
        <v>15</v>
      </c>
      <c r="H1583" s="931" t="s">
        <v>1064</v>
      </c>
      <c r="I1583" s="930" t="s">
        <v>1071</v>
      </c>
      <c r="J1583" s="943" t="s">
        <v>1028</v>
      </c>
      <c r="K1583" s="932" t="s">
        <v>894</v>
      </c>
      <c r="L1583" s="931" t="s">
        <v>1035</v>
      </c>
      <c r="M1583" s="932" t="s">
        <v>894</v>
      </c>
      <c r="N1583" s="931" t="s">
        <v>1025</v>
      </c>
      <c r="O1583" s="931"/>
      <c r="P1583" s="931"/>
      <c r="Q1583" s="926" t="str">
        <f t="shared" si="27"/>
        <v>15検査結果(ドレンチャーその他の水幕を形成する防火設備）-上記に記載のない事項-10行目-検査項目</v>
      </c>
      <c r="S1583" s="947" t="s">
        <v>2653</v>
      </c>
    </row>
    <row r="1584" spans="5:19" x14ac:dyDescent="0.4">
      <c r="E1584" s="927">
        <f>'5_入力シート【検査結果表】 ドレンチャーその他'!$AG$69</f>
        <v>0</v>
      </c>
      <c r="G1584" s="930">
        <v>15</v>
      </c>
      <c r="H1584" s="931" t="s">
        <v>1064</v>
      </c>
      <c r="I1584" s="930" t="s">
        <v>1071</v>
      </c>
      <c r="J1584" s="943" t="s">
        <v>1028</v>
      </c>
      <c r="K1584" s="932" t="s">
        <v>894</v>
      </c>
      <c r="L1584" s="931" t="s">
        <v>1035</v>
      </c>
      <c r="M1584" s="932" t="s">
        <v>894</v>
      </c>
      <c r="N1584" s="931" t="s">
        <v>1026</v>
      </c>
      <c r="O1584" s="931"/>
      <c r="P1584" s="931"/>
      <c r="Q1584" s="926" t="str">
        <f t="shared" si="27"/>
        <v>15検査結果(ドレンチャーその他の水幕を形成する防火設備）-上記に記載のない事項-10行目-検査事項</v>
      </c>
      <c r="S1584" s="947" t="s">
        <v>2654</v>
      </c>
    </row>
    <row r="1585" spans="5:19" x14ac:dyDescent="0.4">
      <c r="E1585" s="927">
        <f>'5_入力シート【検査結果表】 ドレンチャーその他'!$BA$69</f>
        <v>0</v>
      </c>
      <c r="G1585" s="930">
        <v>15</v>
      </c>
      <c r="H1585" s="931" t="s">
        <v>1064</v>
      </c>
      <c r="I1585" s="930" t="s">
        <v>1071</v>
      </c>
      <c r="J1585" s="943" t="s">
        <v>1028</v>
      </c>
      <c r="K1585" s="932" t="s">
        <v>894</v>
      </c>
      <c r="L1585" s="931" t="s">
        <v>1035</v>
      </c>
      <c r="M1585" s="932" t="s">
        <v>894</v>
      </c>
      <c r="N1585" s="931" t="s">
        <v>983</v>
      </c>
      <c r="O1585" s="931"/>
      <c r="P1585" s="931"/>
      <c r="Q1585" s="926" t="str">
        <f t="shared" si="27"/>
        <v>15検査結果(ドレンチャーその他の水幕を形成する防火設備）-上記に記載のない事項-10行目-検査結果</v>
      </c>
      <c r="S1585" s="947" t="s">
        <v>2655</v>
      </c>
    </row>
    <row r="1586" spans="5:19" x14ac:dyDescent="0.4">
      <c r="E1586" s="927">
        <f>'5_入力シート【検査結果表】 ドレンチャーその他'!$BM$69</f>
        <v>0</v>
      </c>
      <c r="G1586" s="930">
        <v>15</v>
      </c>
      <c r="H1586" s="931" t="s">
        <v>1064</v>
      </c>
      <c r="I1586" s="930" t="s">
        <v>1071</v>
      </c>
      <c r="J1586" s="943" t="s">
        <v>1028</v>
      </c>
      <c r="K1586" s="932" t="s">
        <v>894</v>
      </c>
      <c r="L1586" s="931" t="s">
        <v>1035</v>
      </c>
      <c r="M1586" s="932" t="s">
        <v>894</v>
      </c>
      <c r="N1586" s="931" t="s">
        <v>985</v>
      </c>
      <c r="O1586" s="931"/>
      <c r="P1586" s="931"/>
      <c r="Q1586" s="926" t="str">
        <f t="shared" si="27"/>
        <v>15検査結果(ドレンチャーその他の水幕を形成する防火設備）-上記に記載のない事項-10行目-検査者番号</v>
      </c>
      <c r="S1586" s="947" t="s">
        <v>2656</v>
      </c>
    </row>
    <row r="1587" spans="5:19" x14ac:dyDescent="0.4">
      <c r="E1587" s="927">
        <f>'5_入力シート【検査結果表】 ドレンチャーその他'!$BO$69</f>
        <v>0</v>
      </c>
      <c r="G1587" s="930">
        <v>15</v>
      </c>
      <c r="H1587" s="931" t="s">
        <v>1064</v>
      </c>
      <c r="I1587" s="930" t="s">
        <v>1071</v>
      </c>
      <c r="J1587" s="943" t="s">
        <v>1028</v>
      </c>
      <c r="K1587" s="932" t="s">
        <v>894</v>
      </c>
      <c r="L1587" s="931" t="s">
        <v>1035</v>
      </c>
      <c r="M1587" s="932" t="s">
        <v>894</v>
      </c>
      <c r="N1587" s="931" t="s">
        <v>986</v>
      </c>
      <c r="O1587" s="931"/>
      <c r="P1587" s="931"/>
      <c r="Q1587" s="926" t="str">
        <f t="shared" si="27"/>
        <v>15検査結果(ドレンチャーその他の水幕を形成する防火設備）-上記に記載のない事項-10行目-指摘の具体的内容等</v>
      </c>
      <c r="S1587" s="947" t="s">
        <v>2657</v>
      </c>
    </row>
    <row r="1588" spans="5:19" x14ac:dyDescent="0.4">
      <c r="E1588" s="927">
        <f>'5_入力シート【検査結果表】 ドレンチャーその他'!$BY$69</f>
        <v>0</v>
      </c>
      <c r="G1588" s="930">
        <v>15</v>
      </c>
      <c r="H1588" s="931" t="s">
        <v>1064</v>
      </c>
      <c r="I1588" s="930" t="s">
        <v>1071</v>
      </c>
      <c r="J1588" s="943" t="s">
        <v>1028</v>
      </c>
      <c r="K1588" s="932" t="s">
        <v>894</v>
      </c>
      <c r="L1588" s="931" t="s">
        <v>1035</v>
      </c>
      <c r="M1588" s="932" t="s">
        <v>894</v>
      </c>
      <c r="N1588" s="931" t="s">
        <v>988</v>
      </c>
      <c r="O1588" s="931"/>
      <c r="P1588" s="931"/>
      <c r="Q1588" s="926" t="str">
        <f t="shared" si="27"/>
        <v>15検査結果(ドレンチャーその他の水幕を形成する防火設備）-上記に記載のない事項-10行目-改善策の具体的内容等</v>
      </c>
      <c r="S1588" s="947" t="s">
        <v>2658</v>
      </c>
    </row>
    <row r="1589" spans="5:19" x14ac:dyDescent="0.4">
      <c r="E1589" s="927">
        <f>'5_入力シート【検査結果表】 ドレンチャーその他'!$CN$69</f>
        <v>0</v>
      </c>
      <c r="G1589" s="930">
        <v>15</v>
      </c>
      <c r="H1589" s="931" t="s">
        <v>1064</v>
      </c>
      <c r="I1589" s="930" t="s">
        <v>1071</v>
      </c>
      <c r="J1589" s="943" t="s">
        <v>1028</v>
      </c>
      <c r="K1589" s="932" t="s">
        <v>894</v>
      </c>
      <c r="L1589" s="931" t="s">
        <v>1035</v>
      </c>
      <c r="M1589" s="932" t="s">
        <v>894</v>
      </c>
      <c r="N1589" s="931" t="s">
        <v>978</v>
      </c>
      <c r="O1589" s="932" t="s">
        <v>894</v>
      </c>
      <c r="P1589" s="931" t="s">
        <v>979</v>
      </c>
      <c r="Q1589" s="926" t="str">
        <f t="shared" si="27"/>
        <v>15検査結果(ドレンチャーその他の水幕を形成する防火設備）-上記に記載のない事項-10行目-改善（予定）年月-年（令和）</v>
      </c>
      <c r="S1589" s="947" t="s">
        <v>2659</v>
      </c>
    </row>
    <row r="1590" spans="5:19" x14ac:dyDescent="0.4">
      <c r="E1590" s="927">
        <f>'5_入力シート【検査結果表】 ドレンチャーその他'!$CQ$69</f>
        <v>0</v>
      </c>
      <c r="G1590" s="930">
        <v>15</v>
      </c>
      <c r="H1590" s="931" t="s">
        <v>1064</v>
      </c>
      <c r="I1590" s="930" t="s">
        <v>1071</v>
      </c>
      <c r="J1590" s="943" t="s">
        <v>1028</v>
      </c>
      <c r="K1590" s="932" t="s">
        <v>894</v>
      </c>
      <c r="L1590" s="931" t="s">
        <v>1035</v>
      </c>
      <c r="M1590" s="932" t="s">
        <v>894</v>
      </c>
      <c r="N1590" s="931" t="s">
        <v>978</v>
      </c>
      <c r="O1590" s="932" t="s">
        <v>894</v>
      </c>
      <c r="P1590" s="931" t="s">
        <v>899</v>
      </c>
      <c r="Q1590" s="926" t="str">
        <f t="shared" si="27"/>
        <v>15検査結果(ドレンチャーその他の水幕を形成する防火設備）-上記に記載のない事項-10行目-改善（予定）年月-月</v>
      </c>
      <c r="S1590" s="947" t="s">
        <v>2660</v>
      </c>
    </row>
    <row r="1591" spans="5:19" x14ac:dyDescent="0.4">
      <c r="E1591" s="927">
        <f>'5_入力シート【検査結果表】 ドレンチャーその他'!$CT$69</f>
        <v>0</v>
      </c>
      <c r="G1591" s="930">
        <v>15</v>
      </c>
      <c r="H1591" s="931" t="s">
        <v>1064</v>
      </c>
      <c r="I1591" s="930" t="s">
        <v>1071</v>
      </c>
      <c r="J1591" s="943" t="s">
        <v>1028</v>
      </c>
      <c r="K1591" s="932" t="s">
        <v>894</v>
      </c>
      <c r="L1591" s="931" t="s">
        <v>1035</v>
      </c>
      <c r="M1591" s="932" t="s">
        <v>894</v>
      </c>
      <c r="N1591" s="931" t="s">
        <v>978</v>
      </c>
      <c r="O1591" s="932" t="s">
        <v>894</v>
      </c>
      <c r="P1591" s="931" t="s">
        <v>987</v>
      </c>
      <c r="Q1591" s="926" t="str">
        <f t="shared" si="27"/>
        <v>15検査結果(ドレンチャーその他の水幕を形成する防火設備）-上記に記載のない事項-10行目-改善（予定）年月-状況</v>
      </c>
      <c r="S1591" s="947" t="s">
        <v>2661</v>
      </c>
    </row>
    <row r="1592" spans="5:19" x14ac:dyDescent="0.4">
      <c r="E1592" s="927">
        <f>'5_入力シート【検査結果表】 ドレンチャーその他'!$M$70</f>
        <v>0</v>
      </c>
      <c r="G1592" s="930">
        <v>15</v>
      </c>
      <c r="H1592" s="931" t="s">
        <v>1064</v>
      </c>
      <c r="I1592" s="930" t="s">
        <v>1071</v>
      </c>
      <c r="J1592" s="943" t="s">
        <v>1028</v>
      </c>
      <c r="K1592" s="932" t="s">
        <v>894</v>
      </c>
      <c r="L1592" s="931" t="s">
        <v>1036</v>
      </c>
      <c r="M1592" s="932" t="s">
        <v>894</v>
      </c>
      <c r="N1592" s="931" t="s">
        <v>1027</v>
      </c>
      <c r="O1592" s="931"/>
      <c r="P1592" s="931"/>
      <c r="Q1592" s="926" t="str">
        <f t="shared" si="27"/>
        <v>15検査結果(ドレンチャーその他の水幕を形成する防火設備）-上記に記載のない事項-11行目-番号</v>
      </c>
      <c r="S1592" s="947" t="s">
        <v>2662</v>
      </c>
    </row>
    <row r="1593" spans="5:19" x14ac:dyDescent="0.4">
      <c r="E1593" s="927">
        <f>'5_入力シート【検査結果表】 ドレンチャーその他'!$P$70</f>
        <v>0</v>
      </c>
      <c r="G1593" s="930">
        <v>15</v>
      </c>
      <c r="H1593" s="931" t="s">
        <v>1064</v>
      </c>
      <c r="I1593" s="930" t="s">
        <v>1071</v>
      </c>
      <c r="J1593" s="943" t="s">
        <v>1028</v>
      </c>
      <c r="K1593" s="932" t="s">
        <v>894</v>
      </c>
      <c r="L1593" s="931" t="s">
        <v>1036</v>
      </c>
      <c r="M1593" s="932" t="s">
        <v>894</v>
      </c>
      <c r="N1593" s="931" t="s">
        <v>1025</v>
      </c>
      <c r="O1593" s="931"/>
      <c r="P1593" s="931"/>
      <c r="Q1593" s="926" t="str">
        <f t="shared" si="27"/>
        <v>15検査結果(ドレンチャーその他の水幕を形成する防火設備）-上記に記載のない事項-11行目-検査項目</v>
      </c>
      <c r="S1593" s="947" t="s">
        <v>2663</v>
      </c>
    </row>
    <row r="1594" spans="5:19" x14ac:dyDescent="0.4">
      <c r="E1594" s="927">
        <f>'5_入力シート【検査結果表】 ドレンチャーその他'!$AG$70</f>
        <v>0</v>
      </c>
      <c r="G1594" s="930">
        <v>15</v>
      </c>
      <c r="H1594" s="931" t="s">
        <v>1064</v>
      </c>
      <c r="I1594" s="930" t="s">
        <v>1071</v>
      </c>
      <c r="J1594" s="943" t="s">
        <v>1028</v>
      </c>
      <c r="K1594" s="932" t="s">
        <v>894</v>
      </c>
      <c r="L1594" s="931" t="s">
        <v>1036</v>
      </c>
      <c r="M1594" s="932" t="s">
        <v>894</v>
      </c>
      <c r="N1594" s="931" t="s">
        <v>1026</v>
      </c>
      <c r="O1594" s="931"/>
      <c r="P1594" s="931"/>
      <c r="Q1594" s="926" t="str">
        <f t="shared" si="27"/>
        <v>15検査結果(ドレンチャーその他の水幕を形成する防火設備）-上記に記載のない事項-11行目-検査事項</v>
      </c>
      <c r="S1594" s="947" t="s">
        <v>2664</v>
      </c>
    </row>
    <row r="1595" spans="5:19" x14ac:dyDescent="0.4">
      <c r="E1595" s="927">
        <f>'5_入力シート【検査結果表】 ドレンチャーその他'!$BA$70</f>
        <v>0</v>
      </c>
      <c r="G1595" s="930">
        <v>15</v>
      </c>
      <c r="H1595" s="931" t="s">
        <v>1064</v>
      </c>
      <c r="I1595" s="930" t="s">
        <v>1071</v>
      </c>
      <c r="J1595" s="943" t="s">
        <v>1028</v>
      </c>
      <c r="K1595" s="932" t="s">
        <v>894</v>
      </c>
      <c r="L1595" s="931" t="s">
        <v>1036</v>
      </c>
      <c r="M1595" s="932" t="s">
        <v>894</v>
      </c>
      <c r="N1595" s="931" t="s">
        <v>983</v>
      </c>
      <c r="O1595" s="931"/>
      <c r="P1595" s="931"/>
      <c r="Q1595" s="926" t="str">
        <f t="shared" si="27"/>
        <v>15検査結果(ドレンチャーその他の水幕を形成する防火設備）-上記に記載のない事項-11行目-検査結果</v>
      </c>
      <c r="S1595" s="947" t="s">
        <v>2665</v>
      </c>
    </row>
    <row r="1596" spans="5:19" x14ac:dyDescent="0.4">
      <c r="E1596" s="927">
        <f>'5_入力シート【検査結果表】 ドレンチャーその他'!$BM$70</f>
        <v>0</v>
      </c>
      <c r="G1596" s="930">
        <v>15</v>
      </c>
      <c r="H1596" s="931" t="s">
        <v>1064</v>
      </c>
      <c r="I1596" s="930" t="s">
        <v>1071</v>
      </c>
      <c r="J1596" s="943" t="s">
        <v>1028</v>
      </c>
      <c r="K1596" s="932" t="s">
        <v>894</v>
      </c>
      <c r="L1596" s="931" t="s">
        <v>1036</v>
      </c>
      <c r="M1596" s="932" t="s">
        <v>894</v>
      </c>
      <c r="N1596" s="931" t="s">
        <v>985</v>
      </c>
      <c r="O1596" s="931"/>
      <c r="P1596" s="931"/>
      <c r="Q1596" s="926" t="str">
        <f t="shared" si="27"/>
        <v>15検査結果(ドレンチャーその他の水幕を形成する防火設備）-上記に記載のない事項-11行目-検査者番号</v>
      </c>
      <c r="S1596" s="947" t="s">
        <v>2666</v>
      </c>
    </row>
    <row r="1597" spans="5:19" x14ac:dyDescent="0.4">
      <c r="E1597" s="927">
        <f>'5_入力シート【検査結果表】 ドレンチャーその他'!$BO$70</f>
        <v>0</v>
      </c>
      <c r="G1597" s="930">
        <v>15</v>
      </c>
      <c r="H1597" s="931" t="s">
        <v>1064</v>
      </c>
      <c r="I1597" s="930" t="s">
        <v>1071</v>
      </c>
      <c r="J1597" s="943" t="s">
        <v>1028</v>
      </c>
      <c r="K1597" s="932" t="s">
        <v>894</v>
      </c>
      <c r="L1597" s="931" t="s">
        <v>1036</v>
      </c>
      <c r="M1597" s="932" t="s">
        <v>894</v>
      </c>
      <c r="N1597" s="931" t="s">
        <v>986</v>
      </c>
      <c r="O1597" s="931"/>
      <c r="P1597" s="931"/>
      <c r="Q1597" s="926" t="str">
        <f t="shared" si="27"/>
        <v>15検査結果(ドレンチャーその他の水幕を形成する防火設備）-上記に記載のない事項-11行目-指摘の具体的内容等</v>
      </c>
      <c r="S1597" s="947" t="s">
        <v>2667</v>
      </c>
    </row>
    <row r="1598" spans="5:19" x14ac:dyDescent="0.4">
      <c r="E1598" s="927">
        <f>'5_入力シート【検査結果表】 ドレンチャーその他'!$BY$70</f>
        <v>0</v>
      </c>
      <c r="G1598" s="930">
        <v>15</v>
      </c>
      <c r="H1598" s="931" t="s">
        <v>1064</v>
      </c>
      <c r="I1598" s="930" t="s">
        <v>1071</v>
      </c>
      <c r="J1598" s="943" t="s">
        <v>1028</v>
      </c>
      <c r="K1598" s="932" t="s">
        <v>894</v>
      </c>
      <c r="L1598" s="931" t="s">
        <v>1036</v>
      </c>
      <c r="M1598" s="932" t="s">
        <v>894</v>
      </c>
      <c r="N1598" s="931" t="s">
        <v>988</v>
      </c>
      <c r="O1598" s="931"/>
      <c r="P1598" s="931"/>
      <c r="Q1598" s="926" t="str">
        <f t="shared" si="27"/>
        <v>15検査結果(ドレンチャーその他の水幕を形成する防火設備）-上記に記載のない事項-11行目-改善策の具体的内容等</v>
      </c>
      <c r="S1598" s="947" t="s">
        <v>2668</v>
      </c>
    </row>
    <row r="1599" spans="5:19" x14ac:dyDescent="0.4">
      <c r="E1599" s="927">
        <f>'5_入力シート【検査結果表】 ドレンチャーその他'!$CN$70</f>
        <v>0</v>
      </c>
      <c r="G1599" s="930">
        <v>15</v>
      </c>
      <c r="H1599" s="931" t="s">
        <v>1064</v>
      </c>
      <c r="I1599" s="930" t="s">
        <v>1071</v>
      </c>
      <c r="J1599" s="943" t="s">
        <v>1028</v>
      </c>
      <c r="K1599" s="932" t="s">
        <v>894</v>
      </c>
      <c r="L1599" s="931" t="s">
        <v>1036</v>
      </c>
      <c r="M1599" s="932" t="s">
        <v>894</v>
      </c>
      <c r="N1599" s="931" t="s">
        <v>978</v>
      </c>
      <c r="O1599" s="932" t="s">
        <v>894</v>
      </c>
      <c r="P1599" s="931" t="s">
        <v>979</v>
      </c>
      <c r="Q1599" s="926" t="str">
        <f t="shared" si="27"/>
        <v>15検査結果(ドレンチャーその他の水幕を形成する防火設備）-上記に記載のない事項-11行目-改善（予定）年月-年（令和）</v>
      </c>
      <c r="S1599" s="947" t="s">
        <v>2669</v>
      </c>
    </row>
    <row r="1600" spans="5:19" x14ac:dyDescent="0.4">
      <c r="E1600" s="927">
        <f>'5_入力シート【検査結果表】 ドレンチャーその他'!$CQ$70</f>
        <v>0</v>
      </c>
      <c r="G1600" s="930">
        <v>15</v>
      </c>
      <c r="H1600" s="931" t="s">
        <v>1064</v>
      </c>
      <c r="I1600" s="930" t="s">
        <v>1071</v>
      </c>
      <c r="J1600" s="943" t="s">
        <v>1028</v>
      </c>
      <c r="K1600" s="932" t="s">
        <v>894</v>
      </c>
      <c r="L1600" s="931" t="s">
        <v>1036</v>
      </c>
      <c r="M1600" s="932" t="s">
        <v>894</v>
      </c>
      <c r="N1600" s="931" t="s">
        <v>978</v>
      </c>
      <c r="O1600" s="932" t="s">
        <v>894</v>
      </c>
      <c r="P1600" s="931" t="s">
        <v>899</v>
      </c>
      <c r="Q1600" s="926" t="str">
        <f t="shared" si="27"/>
        <v>15検査結果(ドレンチャーその他の水幕を形成する防火設備）-上記に記載のない事項-11行目-改善（予定）年月-月</v>
      </c>
      <c r="S1600" s="947" t="s">
        <v>2670</v>
      </c>
    </row>
    <row r="1601" spans="5:19" x14ac:dyDescent="0.4">
      <c r="E1601" s="927">
        <f>'5_入力シート【検査結果表】 ドレンチャーその他'!$CT$70</f>
        <v>0</v>
      </c>
      <c r="G1601" s="930">
        <v>15</v>
      </c>
      <c r="H1601" s="931" t="s">
        <v>1064</v>
      </c>
      <c r="I1601" s="930" t="s">
        <v>1071</v>
      </c>
      <c r="J1601" s="943" t="s">
        <v>1028</v>
      </c>
      <c r="K1601" s="932" t="s">
        <v>894</v>
      </c>
      <c r="L1601" s="931" t="s">
        <v>1036</v>
      </c>
      <c r="M1601" s="932" t="s">
        <v>894</v>
      </c>
      <c r="N1601" s="931" t="s">
        <v>978</v>
      </c>
      <c r="O1601" s="932" t="s">
        <v>894</v>
      </c>
      <c r="P1601" s="931" t="s">
        <v>987</v>
      </c>
      <c r="Q1601" s="926" t="str">
        <f t="shared" si="27"/>
        <v>15検査結果(ドレンチャーその他の水幕を形成する防火設備）-上記に記載のない事項-11行目-改善（予定）年月-状況</v>
      </c>
      <c r="S1601" s="947" t="s">
        <v>2671</v>
      </c>
    </row>
    <row r="1602" spans="5:19" x14ac:dyDescent="0.4">
      <c r="E1602" s="927">
        <f>'5_入力シート【検査結果表】 ドレンチャーその他'!$M$71</f>
        <v>0</v>
      </c>
      <c r="G1602" s="930">
        <v>15</v>
      </c>
      <c r="H1602" s="931" t="s">
        <v>1064</v>
      </c>
      <c r="I1602" s="930" t="s">
        <v>1071</v>
      </c>
      <c r="J1602" s="943" t="s">
        <v>1028</v>
      </c>
      <c r="K1602" s="932" t="s">
        <v>894</v>
      </c>
      <c r="L1602" s="931" t="s">
        <v>1037</v>
      </c>
      <c r="M1602" s="932" t="s">
        <v>894</v>
      </c>
      <c r="N1602" s="931" t="s">
        <v>1027</v>
      </c>
      <c r="O1602" s="931"/>
      <c r="P1602" s="931"/>
      <c r="Q1602" s="926" t="str">
        <f t="shared" si="27"/>
        <v>15検査結果(ドレンチャーその他の水幕を形成する防火設備）-上記に記載のない事項-12行目-番号</v>
      </c>
      <c r="S1602" s="947" t="s">
        <v>2672</v>
      </c>
    </row>
    <row r="1603" spans="5:19" x14ac:dyDescent="0.4">
      <c r="E1603" s="927">
        <f>'5_入力シート【検査結果表】 ドレンチャーその他'!$P$71</f>
        <v>0</v>
      </c>
      <c r="G1603" s="930">
        <v>15</v>
      </c>
      <c r="H1603" s="931" t="s">
        <v>1064</v>
      </c>
      <c r="I1603" s="930" t="s">
        <v>1071</v>
      </c>
      <c r="J1603" s="943" t="s">
        <v>1028</v>
      </c>
      <c r="K1603" s="932" t="s">
        <v>894</v>
      </c>
      <c r="L1603" s="931" t="s">
        <v>1037</v>
      </c>
      <c r="M1603" s="932" t="s">
        <v>894</v>
      </c>
      <c r="N1603" s="931" t="s">
        <v>1025</v>
      </c>
      <c r="O1603" s="931"/>
      <c r="P1603" s="931"/>
      <c r="Q1603" s="926" t="str">
        <f t="shared" si="27"/>
        <v>15検査結果(ドレンチャーその他の水幕を形成する防火設備）-上記に記載のない事項-12行目-検査項目</v>
      </c>
      <c r="S1603" s="947" t="s">
        <v>2673</v>
      </c>
    </row>
    <row r="1604" spans="5:19" x14ac:dyDescent="0.4">
      <c r="E1604" s="927">
        <f>'5_入力シート【検査結果表】 ドレンチャーその他'!$AG$71</f>
        <v>0</v>
      </c>
      <c r="G1604" s="930">
        <v>15</v>
      </c>
      <c r="H1604" s="931" t="s">
        <v>1064</v>
      </c>
      <c r="I1604" s="930" t="s">
        <v>1071</v>
      </c>
      <c r="J1604" s="943" t="s">
        <v>1028</v>
      </c>
      <c r="K1604" s="932" t="s">
        <v>894</v>
      </c>
      <c r="L1604" s="931" t="s">
        <v>1037</v>
      </c>
      <c r="M1604" s="932" t="s">
        <v>894</v>
      </c>
      <c r="N1604" s="931" t="s">
        <v>1026</v>
      </c>
      <c r="O1604" s="931"/>
      <c r="P1604" s="931"/>
      <c r="Q1604" s="926" t="str">
        <f t="shared" si="27"/>
        <v>15検査結果(ドレンチャーその他の水幕を形成する防火設備）-上記に記載のない事項-12行目-検査事項</v>
      </c>
      <c r="S1604" s="947" t="s">
        <v>2674</v>
      </c>
    </row>
    <row r="1605" spans="5:19" x14ac:dyDescent="0.4">
      <c r="E1605" s="927">
        <f>'5_入力シート【検査結果表】 ドレンチャーその他'!$BA$71</f>
        <v>0</v>
      </c>
      <c r="G1605" s="930">
        <v>15</v>
      </c>
      <c r="H1605" s="931" t="s">
        <v>1064</v>
      </c>
      <c r="I1605" s="930" t="s">
        <v>1071</v>
      </c>
      <c r="J1605" s="943" t="s">
        <v>1028</v>
      </c>
      <c r="K1605" s="932" t="s">
        <v>894</v>
      </c>
      <c r="L1605" s="931" t="s">
        <v>1037</v>
      </c>
      <c r="M1605" s="932" t="s">
        <v>894</v>
      </c>
      <c r="N1605" s="931" t="s">
        <v>983</v>
      </c>
      <c r="O1605" s="931"/>
      <c r="P1605" s="931"/>
      <c r="Q1605" s="926" t="str">
        <f t="shared" si="27"/>
        <v>15検査結果(ドレンチャーその他の水幕を形成する防火設備）-上記に記載のない事項-12行目-検査結果</v>
      </c>
      <c r="S1605" s="947" t="s">
        <v>2675</v>
      </c>
    </row>
    <row r="1606" spans="5:19" x14ac:dyDescent="0.4">
      <c r="E1606" s="927">
        <f>'5_入力シート【検査結果表】 ドレンチャーその他'!$BM$71</f>
        <v>0</v>
      </c>
      <c r="G1606" s="930">
        <v>15</v>
      </c>
      <c r="H1606" s="931" t="s">
        <v>1064</v>
      </c>
      <c r="I1606" s="930" t="s">
        <v>1071</v>
      </c>
      <c r="J1606" s="943" t="s">
        <v>1028</v>
      </c>
      <c r="K1606" s="932" t="s">
        <v>894</v>
      </c>
      <c r="L1606" s="931" t="s">
        <v>1037</v>
      </c>
      <c r="M1606" s="932" t="s">
        <v>894</v>
      </c>
      <c r="N1606" s="931" t="s">
        <v>985</v>
      </c>
      <c r="O1606" s="931"/>
      <c r="P1606" s="931"/>
      <c r="Q1606" s="926" t="str">
        <f t="shared" si="27"/>
        <v>15検査結果(ドレンチャーその他の水幕を形成する防火設備）-上記に記載のない事項-12行目-検査者番号</v>
      </c>
      <c r="S1606" s="947" t="s">
        <v>2676</v>
      </c>
    </row>
    <row r="1607" spans="5:19" x14ac:dyDescent="0.4">
      <c r="E1607" s="927">
        <f>'5_入力シート【検査結果表】 ドレンチャーその他'!$BO$71</f>
        <v>0</v>
      </c>
      <c r="G1607" s="930">
        <v>15</v>
      </c>
      <c r="H1607" s="931" t="s">
        <v>1064</v>
      </c>
      <c r="I1607" s="930" t="s">
        <v>1071</v>
      </c>
      <c r="J1607" s="943" t="s">
        <v>1028</v>
      </c>
      <c r="K1607" s="932" t="s">
        <v>894</v>
      </c>
      <c r="L1607" s="931" t="s">
        <v>1037</v>
      </c>
      <c r="M1607" s="932" t="s">
        <v>894</v>
      </c>
      <c r="N1607" s="931" t="s">
        <v>986</v>
      </c>
      <c r="O1607" s="931"/>
      <c r="P1607" s="931"/>
      <c r="Q1607" s="926" t="str">
        <f t="shared" si="27"/>
        <v>15検査結果(ドレンチャーその他の水幕を形成する防火設備）-上記に記載のない事項-12行目-指摘の具体的内容等</v>
      </c>
      <c r="S1607" s="947" t="s">
        <v>2677</v>
      </c>
    </row>
    <row r="1608" spans="5:19" x14ac:dyDescent="0.4">
      <c r="E1608" s="927">
        <f>'5_入力シート【検査結果表】 ドレンチャーその他'!$BY$71</f>
        <v>0</v>
      </c>
      <c r="G1608" s="930">
        <v>15</v>
      </c>
      <c r="H1608" s="931" t="s">
        <v>1064</v>
      </c>
      <c r="I1608" s="930" t="s">
        <v>1071</v>
      </c>
      <c r="J1608" s="943" t="s">
        <v>1028</v>
      </c>
      <c r="K1608" s="932" t="s">
        <v>894</v>
      </c>
      <c r="L1608" s="931" t="s">
        <v>1037</v>
      </c>
      <c r="M1608" s="932" t="s">
        <v>894</v>
      </c>
      <c r="N1608" s="931" t="s">
        <v>988</v>
      </c>
      <c r="O1608" s="931"/>
      <c r="P1608" s="931"/>
      <c r="Q1608" s="926" t="str">
        <f t="shared" si="27"/>
        <v>15検査結果(ドレンチャーその他の水幕を形成する防火設備）-上記に記載のない事項-12行目-改善策の具体的内容等</v>
      </c>
      <c r="S1608" s="947" t="s">
        <v>2678</v>
      </c>
    </row>
    <row r="1609" spans="5:19" x14ac:dyDescent="0.4">
      <c r="E1609" s="927">
        <f>'5_入力シート【検査結果表】 ドレンチャーその他'!$CN$71</f>
        <v>0</v>
      </c>
      <c r="G1609" s="930">
        <v>15</v>
      </c>
      <c r="H1609" s="931" t="s">
        <v>1064</v>
      </c>
      <c r="I1609" s="930" t="s">
        <v>1071</v>
      </c>
      <c r="J1609" s="943" t="s">
        <v>1028</v>
      </c>
      <c r="K1609" s="932" t="s">
        <v>894</v>
      </c>
      <c r="L1609" s="931" t="s">
        <v>1037</v>
      </c>
      <c r="M1609" s="932" t="s">
        <v>894</v>
      </c>
      <c r="N1609" s="931" t="s">
        <v>978</v>
      </c>
      <c r="O1609" s="932" t="s">
        <v>894</v>
      </c>
      <c r="P1609" s="931" t="s">
        <v>979</v>
      </c>
      <c r="Q1609" s="926" t="str">
        <f t="shared" si="27"/>
        <v>15検査結果(ドレンチャーその他の水幕を形成する防火設備）-上記に記載のない事項-12行目-改善（予定）年月-年（令和）</v>
      </c>
      <c r="S1609" s="947" t="s">
        <v>2679</v>
      </c>
    </row>
    <row r="1610" spans="5:19" x14ac:dyDescent="0.4">
      <c r="E1610" s="927">
        <f>'5_入力シート【検査結果表】 ドレンチャーその他'!$CQ$71</f>
        <v>0</v>
      </c>
      <c r="G1610" s="930">
        <v>15</v>
      </c>
      <c r="H1610" s="931" t="s">
        <v>1064</v>
      </c>
      <c r="I1610" s="930" t="s">
        <v>1071</v>
      </c>
      <c r="J1610" s="943" t="s">
        <v>1028</v>
      </c>
      <c r="K1610" s="932" t="s">
        <v>894</v>
      </c>
      <c r="L1610" s="931" t="s">
        <v>1037</v>
      </c>
      <c r="M1610" s="932" t="s">
        <v>894</v>
      </c>
      <c r="N1610" s="931" t="s">
        <v>978</v>
      </c>
      <c r="O1610" s="932" t="s">
        <v>894</v>
      </c>
      <c r="P1610" s="931" t="s">
        <v>899</v>
      </c>
      <c r="Q1610" s="926" t="str">
        <f t="shared" si="27"/>
        <v>15検査結果(ドレンチャーその他の水幕を形成する防火設備）-上記に記載のない事項-12行目-改善（予定）年月-月</v>
      </c>
      <c r="S1610" s="947" t="s">
        <v>2680</v>
      </c>
    </row>
    <row r="1611" spans="5:19" x14ac:dyDescent="0.4">
      <c r="E1611" s="927">
        <f>'5_入力シート【検査結果表】 ドレンチャーその他'!$CT$71</f>
        <v>0</v>
      </c>
      <c r="G1611" s="930">
        <v>15</v>
      </c>
      <c r="H1611" s="931" t="s">
        <v>1064</v>
      </c>
      <c r="I1611" s="930" t="s">
        <v>1071</v>
      </c>
      <c r="J1611" s="943" t="s">
        <v>1028</v>
      </c>
      <c r="K1611" s="932" t="s">
        <v>894</v>
      </c>
      <c r="L1611" s="931" t="s">
        <v>1037</v>
      </c>
      <c r="M1611" s="932" t="s">
        <v>894</v>
      </c>
      <c r="N1611" s="931" t="s">
        <v>978</v>
      </c>
      <c r="O1611" s="932" t="s">
        <v>894</v>
      </c>
      <c r="P1611" s="931" t="s">
        <v>987</v>
      </c>
      <c r="Q1611" s="926" t="str">
        <f t="shared" si="27"/>
        <v>15検査結果(ドレンチャーその他の水幕を形成する防火設備）-上記に記載のない事項-12行目-改善（予定）年月-状況</v>
      </c>
      <c r="S1611" s="947" t="s">
        <v>2681</v>
      </c>
    </row>
    <row r="1612" spans="5:19" x14ac:dyDescent="0.4">
      <c r="E1612" s="927">
        <f>'5_入力シート【検査結果表】 ドレンチャーその他'!$M$72</f>
        <v>0</v>
      </c>
      <c r="G1612" s="930">
        <v>15</v>
      </c>
      <c r="H1612" s="931" t="s">
        <v>1064</v>
      </c>
      <c r="I1612" s="930" t="s">
        <v>1071</v>
      </c>
      <c r="J1612" s="943" t="s">
        <v>1028</v>
      </c>
      <c r="K1612" s="932" t="s">
        <v>894</v>
      </c>
      <c r="L1612" s="931" t="s">
        <v>1038</v>
      </c>
      <c r="M1612" s="932" t="s">
        <v>894</v>
      </c>
      <c r="N1612" s="931" t="s">
        <v>1027</v>
      </c>
      <c r="O1612" s="931"/>
      <c r="P1612" s="931"/>
      <c r="Q1612" s="926" t="str">
        <f t="shared" si="27"/>
        <v>15検査結果(ドレンチャーその他の水幕を形成する防火設備）-上記に記載のない事項-13行目-番号</v>
      </c>
      <c r="S1612" s="947" t="s">
        <v>2682</v>
      </c>
    </row>
    <row r="1613" spans="5:19" x14ac:dyDescent="0.4">
      <c r="E1613" s="927">
        <f>'5_入力シート【検査結果表】 ドレンチャーその他'!$P$72</f>
        <v>0</v>
      </c>
      <c r="G1613" s="930">
        <v>15</v>
      </c>
      <c r="H1613" s="931" t="s">
        <v>1064</v>
      </c>
      <c r="I1613" s="930" t="s">
        <v>1071</v>
      </c>
      <c r="J1613" s="943" t="s">
        <v>1028</v>
      </c>
      <c r="K1613" s="932" t="s">
        <v>894</v>
      </c>
      <c r="L1613" s="931" t="s">
        <v>1038</v>
      </c>
      <c r="M1613" s="932" t="s">
        <v>894</v>
      </c>
      <c r="N1613" s="931" t="s">
        <v>1025</v>
      </c>
      <c r="O1613" s="931"/>
      <c r="P1613" s="931"/>
      <c r="Q1613" s="926" t="str">
        <f t="shared" si="27"/>
        <v>15検査結果(ドレンチャーその他の水幕を形成する防火設備）-上記に記載のない事項-13行目-検査項目</v>
      </c>
      <c r="S1613" s="947" t="s">
        <v>2683</v>
      </c>
    </row>
    <row r="1614" spans="5:19" x14ac:dyDescent="0.4">
      <c r="E1614" s="927">
        <f>'5_入力シート【検査結果表】 ドレンチャーその他'!$AG$72</f>
        <v>0</v>
      </c>
      <c r="G1614" s="930">
        <v>15</v>
      </c>
      <c r="H1614" s="931" t="s">
        <v>1064</v>
      </c>
      <c r="I1614" s="930" t="s">
        <v>1071</v>
      </c>
      <c r="J1614" s="943" t="s">
        <v>1028</v>
      </c>
      <c r="K1614" s="932" t="s">
        <v>894</v>
      </c>
      <c r="L1614" s="931" t="s">
        <v>1038</v>
      </c>
      <c r="M1614" s="932" t="s">
        <v>894</v>
      </c>
      <c r="N1614" s="931" t="s">
        <v>1026</v>
      </c>
      <c r="O1614" s="931"/>
      <c r="P1614" s="931"/>
      <c r="Q1614" s="926" t="str">
        <f t="shared" si="27"/>
        <v>15検査結果(ドレンチャーその他の水幕を形成する防火設備）-上記に記載のない事項-13行目-検査事項</v>
      </c>
      <c r="S1614" s="947" t="s">
        <v>2684</v>
      </c>
    </row>
    <row r="1615" spans="5:19" x14ac:dyDescent="0.4">
      <c r="E1615" s="927">
        <f>'5_入力シート【検査結果表】 ドレンチャーその他'!$BA$72</f>
        <v>0</v>
      </c>
      <c r="G1615" s="930">
        <v>15</v>
      </c>
      <c r="H1615" s="931" t="s">
        <v>1064</v>
      </c>
      <c r="I1615" s="930" t="s">
        <v>1071</v>
      </c>
      <c r="J1615" s="943" t="s">
        <v>1028</v>
      </c>
      <c r="K1615" s="932" t="s">
        <v>894</v>
      </c>
      <c r="L1615" s="931" t="s">
        <v>1038</v>
      </c>
      <c r="M1615" s="932" t="s">
        <v>894</v>
      </c>
      <c r="N1615" s="931" t="s">
        <v>983</v>
      </c>
      <c r="O1615" s="931"/>
      <c r="P1615" s="931"/>
      <c r="Q1615" s="926" t="str">
        <f t="shared" si="27"/>
        <v>15検査結果(ドレンチャーその他の水幕を形成する防火設備）-上記に記載のない事項-13行目-検査結果</v>
      </c>
      <c r="S1615" s="947" t="s">
        <v>2685</v>
      </c>
    </row>
    <row r="1616" spans="5:19" x14ac:dyDescent="0.4">
      <c r="E1616" s="927">
        <f>'5_入力シート【検査結果表】 ドレンチャーその他'!$BM$72</f>
        <v>0</v>
      </c>
      <c r="G1616" s="930">
        <v>15</v>
      </c>
      <c r="H1616" s="931" t="s">
        <v>1064</v>
      </c>
      <c r="I1616" s="930" t="s">
        <v>1071</v>
      </c>
      <c r="J1616" s="943" t="s">
        <v>1028</v>
      </c>
      <c r="K1616" s="932" t="s">
        <v>894</v>
      </c>
      <c r="L1616" s="931" t="s">
        <v>1038</v>
      </c>
      <c r="M1616" s="932" t="s">
        <v>894</v>
      </c>
      <c r="N1616" s="931" t="s">
        <v>985</v>
      </c>
      <c r="O1616" s="931"/>
      <c r="P1616" s="931"/>
      <c r="Q1616" s="926" t="str">
        <f t="shared" si="27"/>
        <v>15検査結果(ドレンチャーその他の水幕を形成する防火設備）-上記に記載のない事項-13行目-検査者番号</v>
      </c>
      <c r="S1616" s="947" t="s">
        <v>2686</v>
      </c>
    </row>
    <row r="1617" spans="5:19" x14ac:dyDescent="0.4">
      <c r="E1617" s="927">
        <f>'5_入力シート【検査結果表】 ドレンチャーその他'!$BO$72</f>
        <v>0</v>
      </c>
      <c r="G1617" s="930">
        <v>15</v>
      </c>
      <c r="H1617" s="931" t="s">
        <v>1064</v>
      </c>
      <c r="I1617" s="930" t="s">
        <v>1071</v>
      </c>
      <c r="J1617" s="943" t="s">
        <v>1028</v>
      </c>
      <c r="K1617" s="932" t="s">
        <v>894</v>
      </c>
      <c r="L1617" s="931" t="s">
        <v>1038</v>
      </c>
      <c r="M1617" s="932" t="s">
        <v>894</v>
      </c>
      <c r="N1617" s="931" t="s">
        <v>986</v>
      </c>
      <c r="O1617" s="931"/>
      <c r="P1617" s="931"/>
      <c r="Q1617" s="926" t="str">
        <f t="shared" si="27"/>
        <v>15検査結果(ドレンチャーその他の水幕を形成する防火設備）-上記に記載のない事項-13行目-指摘の具体的内容等</v>
      </c>
      <c r="S1617" s="947" t="s">
        <v>2687</v>
      </c>
    </row>
    <row r="1618" spans="5:19" x14ac:dyDescent="0.4">
      <c r="E1618" s="927">
        <f>'5_入力シート【検査結果表】 ドレンチャーその他'!$BY$72</f>
        <v>0</v>
      </c>
      <c r="G1618" s="930">
        <v>15</v>
      </c>
      <c r="H1618" s="931" t="s">
        <v>1064</v>
      </c>
      <c r="I1618" s="930" t="s">
        <v>1071</v>
      </c>
      <c r="J1618" s="943" t="s">
        <v>1028</v>
      </c>
      <c r="K1618" s="932" t="s">
        <v>894</v>
      </c>
      <c r="L1618" s="931" t="s">
        <v>1038</v>
      </c>
      <c r="M1618" s="932" t="s">
        <v>894</v>
      </c>
      <c r="N1618" s="931" t="s">
        <v>988</v>
      </c>
      <c r="O1618" s="931"/>
      <c r="P1618" s="931"/>
      <c r="Q1618" s="926" t="str">
        <f t="shared" si="27"/>
        <v>15検査結果(ドレンチャーその他の水幕を形成する防火設備）-上記に記載のない事項-13行目-改善策の具体的内容等</v>
      </c>
      <c r="S1618" s="947" t="s">
        <v>2688</v>
      </c>
    </row>
    <row r="1619" spans="5:19" x14ac:dyDescent="0.4">
      <c r="E1619" s="927">
        <f>'5_入力シート【検査結果表】 ドレンチャーその他'!$CN$72</f>
        <v>0</v>
      </c>
      <c r="G1619" s="930">
        <v>15</v>
      </c>
      <c r="H1619" s="931" t="s">
        <v>1064</v>
      </c>
      <c r="I1619" s="930" t="s">
        <v>1071</v>
      </c>
      <c r="J1619" s="943" t="s">
        <v>1028</v>
      </c>
      <c r="K1619" s="932" t="s">
        <v>894</v>
      </c>
      <c r="L1619" s="931" t="s">
        <v>1038</v>
      </c>
      <c r="M1619" s="932" t="s">
        <v>894</v>
      </c>
      <c r="N1619" s="931" t="s">
        <v>978</v>
      </c>
      <c r="O1619" s="932" t="s">
        <v>894</v>
      </c>
      <c r="P1619" s="931" t="s">
        <v>979</v>
      </c>
      <c r="Q1619" s="926" t="str">
        <f t="shared" si="27"/>
        <v>15検査結果(ドレンチャーその他の水幕を形成する防火設備）-上記に記載のない事項-13行目-改善（予定）年月-年（令和）</v>
      </c>
      <c r="S1619" s="947" t="s">
        <v>2689</v>
      </c>
    </row>
    <row r="1620" spans="5:19" x14ac:dyDescent="0.4">
      <c r="E1620" s="927">
        <f>'5_入力シート【検査結果表】 ドレンチャーその他'!$CQ$72</f>
        <v>0</v>
      </c>
      <c r="G1620" s="930">
        <v>15</v>
      </c>
      <c r="H1620" s="931" t="s">
        <v>1064</v>
      </c>
      <c r="I1620" s="930" t="s">
        <v>1071</v>
      </c>
      <c r="J1620" s="943" t="s">
        <v>1028</v>
      </c>
      <c r="K1620" s="932" t="s">
        <v>894</v>
      </c>
      <c r="L1620" s="931" t="s">
        <v>1038</v>
      </c>
      <c r="M1620" s="932" t="s">
        <v>894</v>
      </c>
      <c r="N1620" s="931" t="s">
        <v>978</v>
      </c>
      <c r="O1620" s="932" t="s">
        <v>894</v>
      </c>
      <c r="P1620" s="931" t="s">
        <v>899</v>
      </c>
      <c r="Q1620" s="926" t="str">
        <f t="shared" si="27"/>
        <v>15検査結果(ドレンチャーその他の水幕を形成する防火設備）-上記に記載のない事項-13行目-改善（予定）年月-月</v>
      </c>
      <c r="S1620" s="947" t="s">
        <v>2690</v>
      </c>
    </row>
    <row r="1621" spans="5:19" x14ac:dyDescent="0.4">
      <c r="E1621" s="927">
        <f>'5_入力シート【検査結果表】 ドレンチャーその他'!$CT$72</f>
        <v>0</v>
      </c>
      <c r="G1621" s="930">
        <v>15</v>
      </c>
      <c r="H1621" s="931" t="s">
        <v>1064</v>
      </c>
      <c r="I1621" s="930" t="s">
        <v>1071</v>
      </c>
      <c r="J1621" s="943" t="s">
        <v>1028</v>
      </c>
      <c r="K1621" s="932" t="s">
        <v>894</v>
      </c>
      <c r="L1621" s="931" t="s">
        <v>1038</v>
      </c>
      <c r="M1621" s="932" t="s">
        <v>894</v>
      </c>
      <c r="N1621" s="931" t="s">
        <v>978</v>
      </c>
      <c r="O1621" s="932" t="s">
        <v>894</v>
      </c>
      <c r="P1621" s="931" t="s">
        <v>987</v>
      </c>
      <c r="Q1621" s="926" t="str">
        <f t="shared" si="27"/>
        <v>15検査結果(ドレンチャーその他の水幕を形成する防火設備）-上記に記載のない事項-13行目-改善（予定）年月-状況</v>
      </c>
      <c r="S1621" s="947" t="s">
        <v>2691</v>
      </c>
    </row>
    <row r="1622" spans="5:19" x14ac:dyDescent="0.4">
      <c r="E1622" s="927">
        <f>'5_入力シート【検査結果表】 ドレンチャーその他'!$M$73</f>
        <v>0</v>
      </c>
      <c r="G1622" s="930">
        <v>15</v>
      </c>
      <c r="H1622" s="931" t="s">
        <v>1064</v>
      </c>
      <c r="I1622" s="930" t="s">
        <v>1071</v>
      </c>
      <c r="J1622" s="943" t="s">
        <v>1028</v>
      </c>
      <c r="K1622" s="932" t="s">
        <v>894</v>
      </c>
      <c r="L1622" s="931" t="s">
        <v>1039</v>
      </c>
      <c r="M1622" s="932" t="s">
        <v>894</v>
      </c>
      <c r="N1622" s="931" t="s">
        <v>1027</v>
      </c>
      <c r="O1622" s="931"/>
      <c r="P1622" s="931"/>
      <c r="Q1622" s="926" t="str">
        <f t="shared" si="27"/>
        <v>15検査結果(ドレンチャーその他の水幕を形成する防火設備）-上記に記載のない事項-14行目-番号</v>
      </c>
      <c r="S1622" s="947" t="s">
        <v>2692</v>
      </c>
    </row>
    <row r="1623" spans="5:19" x14ac:dyDescent="0.4">
      <c r="E1623" s="927">
        <f>'5_入力シート【検査結果表】 ドレンチャーその他'!$P$73</f>
        <v>0</v>
      </c>
      <c r="G1623" s="930">
        <v>15</v>
      </c>
      <c r="H1623" s="931" t="s">
        <v>1064</v>
      </c>
      <c r="I1623" s="930" t="s">
        <v>1071</v>
      </c>
      <c r="J1623" s="943" t="s">
        <v>1028</v>
      </c>
      <c r="K1623" s="932" t="s">
        <v>894</v>
      </c>
      <c r="L1623" s="931" t="s">
        <v>1039</v>
      </c>
      <c r="M1623" s="932" t="s">
        <v>894</v>
      </c>
      <c r="N1623" s="931" t="s">
        <v>1025</v>
      </c>
      <c r="O1623" s="931"/>
      <c r="P1623" s="931"/>
      <c r="Q1623" s="926" t="str">
        <f t="shared" si="27"/>
        <v>15検査結果(ドレンチャーその他の水幕を形成する防火設備）-上記に記載のない事項-14行目-検査項目</v>
      </c>
      <c r="S1623" s="947" t="s">
        <v>2693</v>
      </c>
    </row>
    <row r="1624" spans="5:19" x14ac:dyDescent="0.4">
      <c r="E1624" s="927">
        <f>'5_入力シート【検査結果表】 ドレンチャーその他'!$AG$73</f>
        <v>0</v>
      </c>
      <c r="G1624" s="930">
        <v>15</v>
      </c>
      <c r="H1624" s="931" t="s">
        <v>1064</v>
      </c>
      <c r="I1624" s="930" t="s">
        <v>1071</v>
      </c>
      <c r="J1624" s="943" t="s">
        <v>1028</v>
      </c>
      <c r="K1624" s="932" t="s">
        <v>894</v>
      </c>
      <c r="L1624" s="931" t="s">
        <v>1039</v>
      </c>
      <c r="M1624" s="932" t="s">
        <v>894</v>
      </c>
      <c r="N1624" s="931" t="s">
        <v>1026</v>
      </c>
      <c r="O1624" s="931"/>
      <c r="P1624" s="931"/>
      <c r="Q1624" s="926" t="str">
        <f t="shared" si="27"/>
        <v>15検査結果(ドレンチャーその他の水幕を形成する防火設備）-上記に記載のない事項-14行目-検査事項</v>
      </c>
      <c r="S1624" s="947" t="s">
        <v>2694</v>
      </c>
    </row>
    <row r="1625" spans="5:19" x14ac:dyDescent="0.4">
      <c r="E1625" s="927">
        <f>'5_入力シート【検査結果表】 ドレンチャーその他'!$BA$73</f>
        <v>0</v>
      </c>
      <c r="G1625" s="930">
        <v>15</v>
      </c>
      <c r="H1625" s="931" t="s">
        <v>1064</v>
      </c>
      <c r="I1625" s="930" t="s">
        <v>1071</v>
      </c>
      <c r="J1625" s="943" t="s">
        <v>1028</v>
      </c>
      <c r="K1625" s="932" t="s">
        <v>894</v>
      </c>
      <c r="L1625" s="931" t="s">
        <v>1039</v>
      </c>
      <c r="M1625" s="932" t="s">
        <v>894</v>
      </c>
      <c r="N1625" s="931" t="s">
        <v>983</v>
      </c>
      <c r="O1625" s="931"/>
      <c r="P1625" s="931"/>
      <c r="Q1625" s="926" t="str">
        <f t="shared" si="27"/>
        <v>15検査結果(ドレンチャーその他の水幕を形成する防火設備）-上記に記載のない事項-14行目-検査結果</v>
      </c>
      <c r="S1625" s="947" t="s">
        <v>2695</v>
      </c>
    </row>
    <row r="1626" spans="5:19" x14ac:dyDescent="0.4">
      <c r="E1626" s="927">
        <f>'5_入力シート【検査結果表】 ドレンチャーその他'!$BM$73</f>
        <v>0</v>
      </c>
      <c r="G1626" s="930">
        <v>15</v>
      </c>
      <c r="H1626" s="931" t="s">
        <v>1064</v>
      </c>
      <c r="I1626" s="930" t="s">
        <v>1071</v>
      </c>
      <c r="J1626" s="943" t="s">
        <v>1028</v>
      </c>
      <c r="K1626" s="932" t="s">
        <v>894</v>
      </c>
      <c r="L1626" s="931" t="s">
        <v>1039</v>
      </c>
      <c r="M1626" s="932" t="s">
        <v>894</v>
      </c>
      <c r="N1626" s="931" t="s">
        <v>985</v>
      </c>
      <c r="O1626" s="931"/>
      <c r="P1626" s="931"/>
      <c r="Q1626" s="926" t="str">
        <f t="shared" si="27"/>
        <v>15検査結果(ドレンチャーその他の水幕を形成する防火設備）-上記に記載のない事項-14行目-検査者番号</v>
      </c>
      <c r="S1626" s="947" t="s">
        <v>2696</v>
      </c>
    </row>
    <row r="1627" spans="5:19" x14ac:dyDescent="0.4">
      <c r="E1627" s="927">
        <f>'5_入力シート【検査結果表】 ドレンチャーその他'!$BO$73</f>
        <v>0</v>
      </c>
      <c r="G1627" s="930">
        <v>15</v>
      </c>
      <c r="H1627" s="931" t="s">
        <v>1064</v>
      </c>
      <c r="I1627" s="930" t="s">
        <v>1071</v>
      </c>
      <c r="J1627" s="943" t="s">
        <v>1028</v>
      </c>
      <c r="K1627" s="932" t="s">
        <v>894</v>
      </c>
      <c r="L1627" s="931" t="s">
        <v>1039</v>
      </c>
      <c r="M1627" s="932" t="s">
        <v>894</v>
      </c>
      <c r="N1627" s="931" t="s">
        <v>986</v>
      </c>
      <c r="O1627" s="931"/>
      <c r="P1627" s="931"/>
      <c r="Q1627" s="926" t="str">
        <f t="shared" ref="Q1627:Q1662" si="28">CONCATENATE(G1627,H1627,I1627,J1627,K1627,L1627,M1627,N1627,O1627,P1627)</f>
        <v>15検査結果(ドレンチャーその他の水幕を形成する防火設備）-上記に記載のない事項-14行目-指摘の具体的内容等</v>
      </c>
      <c r="S1627" s="947" t="s">
        <v>2697</v>
      </c>
    </row>
    <row r="1628" spans="5:19" x14ac:dyDescent="0.4">
      <c r="E1628" s="927">
        <f>'5_入力シート【検査結果表】 ドレンチャーその他'!$BY$73</f>
        <v>0</v>
      </c>
      <c r="G1628" s="930">
        <v>15</v>
      </c>
      <c r="H1628" s="931" t="s">
        <v>1064</v>
      </c>
      <c r="I1628" s="930" t="s">
        <v>1071</v>
      </c>
      <c r="J1628" s="943" t="s">
        <v>1028</v>
      </c>
      <c r="K1628" s="932" t="s">
        <v>894</v>
      </c>
      <c r="L1628" s="931" t="s">
        <v>1039</v>
      </c>
      <c r="M1628" s="932" t="s">
        <v>894</v>
      </c>
      <c r="N1628" s="931" t="s">
        <v>988</v>
      </c>
      <c r="O1628" s="931"/>
      <c r="P1628" s="931"/>
      <c r="Q1628" s="926" t="str">
        <f t="shared" si="28"/>
        <v>15検査結果(ドレンチャーその他の水幕を形成する防火設備）-上記に記載のない事項-14行目-改善策の具体的内容等</v>
      </c>
      <c r="S1628" s="947" t="s">
        <v>2698</v>
      </c>
    </row>
    <row r="1629" spans="5:19" x14ac:dyDescent="0.4">
      <c r="E1629" s="927">
        <f>'5_入力シート【検査結果表】 ドレンチャーその他'!$CN$73</f>
        <v>0</v>
      </c>
      <c r="G1629" s="930">
        <v>15</v>
      </c>
      <c r="H1629" s="931" t="s">
        <v>1064</v>
      </c>
      <c r="I1629" s="930" t="s">
        <v>1071</v>
      </c>
      <c r="J1629" s="943" t="s">
        <v>1028</v>
      </c>
      <c r="K1629" s="932" t="s">
        <v>894</v>
      </c>
      <c r="L1629" s="931" t="s">
        <v>1039</v>
      </c>
      <c r="M1629" s="932" t="s">
        <v>894</v>
      </c>
      <c r="N1629" s="931" t="s">
        <v>978</v>
      </c>
      <c r="O1629" s="932" t="s">
        <v>894</v>
      </c>
      <c r="P1629" s="931" t="s">
        <v>979</v>
      </c>
      <c r="Q1629" s="926" t="str">
        <f t="shared" si="28"/>
        <v>15検査結果(ドレンチャーその他の水幕を形成する防火設備）-上記に記載のない事項-14行目-改善（予定）年月-年（令和）</v>
      </c>
      <c r="S1629" s="947" t="s">
        <v>2699</v>
      </c>
    </row>
    <row r="1630" spans="5:19" x14ac:dyDescent="0.4">
      <c r="E1630" s="927">
        <f>'5_入力シート【検査結果表】 ドレンチャーその他'!$CQ$73</f>
        <v>0</v>
      </c>
      <c r="G1630" s="930">
        <v>15</v>
      </c>
      <c r="H1630" s="931" t="s">
        <v>1064</v>
      </c>
      <c r="I1630" s="930" t="s">
        <v>1071</v>
      </c>
      <c r="J1630" s="943" t="s">
        <v>1028</v>
      </c>
      <c r="K1630" s="932" t="s">
        <v>894</v>
      </c>
      <c r="L1630" s="931" t="s">
        <v>1039</v>
      </c>
      <c r="M1630" s="932" t="s">
        <v>894</v>
      </c>
      <c r="N1630" s="931" t="s">
        <v>978</v>
      </c>
      <c r="O1630" s="932" t="s">
        <v>894</v>
      </c>
      <c r="P1630" s="931" t="s">
        <v>899</v>
      </c>
      <c r="Q1630" s="926" t="str">
        <f t="shared" si="28"/>
        <v>15検査結果(ドレンチャーその他の水幕を形成する防火設備）-上記に記載のない事項-14行目-改善（予定）年月-月</v>
      </c>
      <c r="S1630" s="947" t="s">
        <v>2700</v>
      </c>
    </row>
    <row r="1631" spans="5:19" x14ac:dyDescent="0.4">
      <c r="E1631" s="927">
        <f>'5_入力シート【検査結果表】 ドレンチャーその他'!$CT$73</f>
        <v>0</v>
      </c>
      <c r="G1631" s="930">
        <v>15</v>
      </c>
      <c r="H1631" s="931" t="s">
        <v>1064</v>
      </c>
      <c r="I1631" s="930" t="s">
        <v>1071</v>
      </c>
      <c r="J1631" s="943" t="s">
        <v>1028</v>
      </c>
      <c r="K1631" s="932" t="s">
        <v>894</v>
      </c>
      <c r="L1631" s="931" t="s">
        <v>1039</v>
      </c>
      <c r="M1631" s="932" t="s">
        <v>894</v>
      </c>
      <c r="N1631" s="931" t="s">
        <v>978</v>
      </c>
      <c r="O1631" s="932" t="s">
        <v>894</v>
      </c>
      <c r="P1631" s="931" t="s">
        <v>987</v>
      </c>
      <c r="Q1631" s="926" t="str">
        <f t="shared" si="28"/>
        <v>15検査結果(ドレンチャーその他の水幕を形成する防火設備）-上記に記載のない事項-14行目-改善（予定）年月-状況</v>
      </c>
      <c r="S1631" s="947" t="s">
        <v>2701</v>
      </c>
    </row>
    <row r="1632" spans="5:19" x14ac:dyDescent="0.4">
      <c r="E1632" s="927">
        <f>'5_入力シート【検査結果表】 ドレンチャーその他'!$M$74</f>
        <v>0</v>
      </c>
      <c r="G1632" s="930">
        <v>15</v>
      </c>
      <c r="H1632" s="931" t="s">
        <v>1064</v>
      </c>
      <c r="I1632" s="930" t="s">
        <v>1071</v>
      </c>
      <c r="J1632" s="943" t="s">
        <v>1028</v>
      </c>
      <c r="K1632" s="932" t="s">
        <v>894</v>
      </c>
      <c r="L1632" s="931" t="s">
        <v>1040</v>
      </c>
      <c r="M1632" s="932" t="s">
        <v>894</v>
      </c>
      <c r="N1632" s="931" t="s">
        <v>1027</v>
      </c>
      <c r="O1632" s="931"/>
      <c r="P1632" s="931"/>
      <c r="Q1632" s="926" t="str">
        <f t="shared" si="28"/>
        <v>15検査結果(ドレンチャーその他の水幕を形成する防火設備）-上記に記載のない事項-15行目-番号</v>
      </c>
      <c r="S1632" s="947" t="s">
        <v>2702</v>
      </c>
    </row>
    <row r="1633" spans="5:19" x14ac:dyDescent="0.4">
      <c r="E1633" s="927">
        <f>'5_入力シート【検査結果表】 ドレンチャーその他'!$P$74</f>
        <v>0</v>
      </c>
      <c r="G1633" s="930">
        <v>15</v>
      </c>
      <c r="H1633" s="931" t="s">
        <v>1064</v>
      </c>
      <c r="I1633" s="930" t="s">
        <v>1071</v>
      </c>
      <c r="J1633" s="943" t="s">
        <v>1028</v>
      </c>
      <c r="K1633" s="932" t="s">
        <v>894</v>
      </c>
      <c r="L1633" s="931" t="s">
        <v>1040</v>
      </c>
      <c r="M1633" s="932" t="s">
        <v>894</v>
      </c>
      <c r="N1633" s="931" t="s">
        <v>1025</v>
      </c>
      <c r="O1633" s="931"/>
      <c r="P1633" s="931"/>
      <c r="Q1633" s="926" t="str">
        <f t="shared" si="28"/>
        <v>15検査結果(ドレンチャーその他の水幕を形成する防火設備）-上記に記載のない事項-15行目-検査項目</v>
      </c>
      <c r="S1633" s="947" t="s">
        <v>2703</v>
      </c>
    </row>
    <row r="1634" spans="5:19" x14ac:dyDescent="0.4">
      <c r="E1634" s="927">
        <f>'5_入力シート【検査結果表】 ドレンチャーその他'!$AG$74</f>
        <v>0</v>
      </c>
      <c r="G1634" s="930">
        <v>15</v>
      </c>
      <c r="H1634" s="931" t="s">
        <v>1064</v>
      </c>
      <c r="I1634" s="930" t="s">
        <v>1071</v>
      </c>
      <c r="J1634" s="943" t="s">
        <v>1028</v>
      </c>
      <c r="K1634" s="932" t="s">
        <v>894</v>
      </c>
      <c r="L1634" s="931" t="s">
        <v>1040</v>
      </c>
      <c r="M1634" s="932" t="s">
        <v>894</v>
      </c>
      <c r="N1634" s="931" t="s">
        <v>1026</v>
      </c>
      <c r="O1634" s="931"/>
      <c r="P1634" s="931"/>
      <c r="Q1634" s="926" t="str">
        <f t="shared" si="28"/>
        <v>15検査結果(ドレンチャーその他の水幕を形成する防火設備）-上記に記載のない事項-15行目-検査事項</v>
      </c>
      <c r="S1634" s="947" t="s">
        <v>2704</v>
      </c>
    </row>
    <row r="1635" spans="5:19" x14ac:dyDescent="0.4">
      <c r="E1635" s="927">
        <f>'5_入力シート【検査結果表】 ドレンチャーその他'!$BA$74</f>
        <v>0</v>
      </c>
      <c r="G1635" s="930">
        <v>15</v>
      </c>
      <c r="H1635" s="931" t="s">
        <v>1064</v>
      </c>
      <c r="I1635" s="930" t="s">
        <v>1071</v>
      </c>
      <c r="J1635" s="943" t="s">
        <v>1028</v>
      </c>
      <c r="K1635" s="932" t="s">
        <v>894</v>
      </c>
      <c r="L1635" s="931" t="s">
        <v>1040</v>
      </c>
      <c r="M1635" s="932" t="s">
        <v>894</v>
      </c>
      <c r="N1635" s="931" t="s">
        <v>983</v>
      </c>
      <c r="O1635" s="931"/>
      <c r="P1635" s="931"/>
      <c r="Q1635" s="926" t="str">
        <f t="shared" si="28"/>
        <v>15検査結果(ドレンチャーその他の水幕を形成する防火設備）-上記に記載のない事項-15行目-検査結果</v>
      </c>
      <c r="S1635" s="947" t="s">
        <v>2705</v>
      </c>
    </row>
    <row r="1636" spans="5:19" x14ac:dyDescent="0.4">
      <c r="E1636" s="927">
        <f>'5_入力シート【検査結果表】 ドレンチャーその他'!$BM$74</f>
        <v>0</v>
      </c>
      <c r="G1636" s="930">
        <v>15</v>
      </c>
      <c r="H1636" s="931" t="s">
        <v>1064</v>
      </c>
      <c r="I1636" s="930" t="s">
        <v>1071</v>
      </c>
      <c r="J1636" s="943" t="s">
        <v>1028</v>
      </c>
      <c r="K1636" s="932" t="s">
        <v>894</v>
      </c>
      <c r="L1636" s="931" t="s">
        <v>1040</v>
      </c>
      <c r="M1636" s="932" t="s">
        <v>894</v>
      </c>
      <c r="N1636" s="931" t="s">
        <v>985</v>
      </c>
      <c r="O1636" s="931"/>
      <c r="P1636" s="931"/>
      <c r="Q1636" s="926" t="str">
        <f t="shared" si="28"/>
        <v>15検査結果(ドレンチャーその他の水幕を形成する防火設備）-上記に記載のない事項-15行目-検査者番号</v>
      </c>
      <c r="S1636" s="947" t="s">
        <v>2706</v>
      </c>
    </row>
    <row r="1637" spans="5:19" x14ac:dyDescent="0.4">
      <c r="E1637" s="927">
        <f>'5_入力シート【検査結果表】 ドレンチャーその他'!$BO$74</f>
        <v>0</v>
      </c>
      <c r="G1637" s="930">
        <v>15</v>
      </c>
      <c r="H1637" s="931" t="s">
        <v>1064</v>
      </c>
      <c r="I1637" s="930" t="s">
        <v>1071</v>
      </c>
      <c r="J1637" s="943" t="s">
        <v>1028</v>
      </c>
      <c r="K1637" s="932" t="s">
        <v>894</v>
      </c>
      <c r="L1637" s="931" t="s">
        <v>1040</v>
      </c>
      <c r="M1637" s="932" t="s">
        <v>894</v>
      </c>
      <c r="N1637" s="931" t="s">
        <v>986</v>
      </c>
      <c r="O1637" s="931"/>
      <c r="P1637" s="931"/>
      <c r="Q1637" s="926" t="str">
        <f t="shared" si="28"/>
        <v>15検査結果(ドレンチャーその他の水幕を形成する防火設備）-上記に記載のない事項-15行目-指摘の具体的内容等</v>
      </c>
      <c r="S1637" s="947" t="s">
        <v>2707</v>
      </c>
    </row>
    <row r="1638" spans="5:19" x14ac:dyDescent="0.4">
      <c r="E1638" s="927">
        <f>'5_入力シート【検査結果表】 ドレンチャーその他'!$BY$74</f>
        <v>0</v>
      </c>
      <c r="G1638" s="930">
        <v>15</v>
      </c>
      <c r="H1638" s="931" t="s">
        <v>1064</v>
      </c>
      <c r="I1638" s="930" t="s">
        <v>1071</v>
      </c>
      <c r="J1638" s="943" t="s">
        <v>1028</v>
      </c>
      <c r="K1638" s="932" t="s">
        <v>894</v>
      </c>
      <c r="L1638" s="931" t="s">
        <v>1040</v>
      </c>
      <c r="M1638" s="932" t="s">
        <v>894</v>
      </c>
      <c r="N1638" s="931" t="s">
        <v>988</v>
      </c>
      <c r="O1638" s="931"/>
      <c r="P1638" s="931"/>
      <c r="Q1638" s="926" t="str">
        <f t="shared" si="28"/>
        <v>15検査結果(ドレンチャーその他の水幕を形成する防火設備）-上記に記載のない事項-15行目-改善策の具体的内容等</v>
      </c>
      <c r="S1638" s="947" t="s">
        <v>2708</v>
      </c>
    </row>
    <row r="1639" spans="5:19" x14ac:dyDescent="0.4">
      <c r="E1639" s="927">
        <f>'5_入力シート【検査結果表】 ドレンチャーその他'!$CN$74</f>
        <v>0</v>
      </c>
      <c r="G1639" s="930">
        <v>15</v>
      </c>
      <c r="H1639" s="931" t="s">
        <v>1064</v>
      </c>
      <c r="I1639" s="930" t="s">
        <v>1071</v>
      </c>
      <c r="J1639" s="943" t="s">
        <v>1028</v>
      </c>
      <c r="K1639" s="932" t="s">
        <v>894</v>
      </c>
      <c r="L1639" s="931" t="s">
        <v>1040</v>
      </c>
      <c r="M1639" s="932" t="s">
        <v>894</v>
      </c>
      <c r="N1639" s="931" t="s">
        <v>978</v>
      </c>
      <c r="O1639" s="932" t="s">
        <v>894</v>
      </c>
      <c r="P1639" s="931" t="s">
        <v>979</v>
      </c>
      <c r="Q1639" s="926" t="str">
        <f t="shared" si="28"/>
        <v>15検査結果(ドレンチャーその他の水幕を形成する防火設備）-上記に記載のない事項-15行目-改善（予定）年月-年（令和）</v>
      </c>
      <c r="S1639" s="947" t="s">
        <v>2709</v>
      </c>
    </row>
    <row r="1640" spans="5:19" x14ac:dyDescent="0.4">
      <c r="E1640" s="927">
        <f>'5_入力シート【検査結果表】 ドレンチャーその他'!$CQ$74</f>
        <v>0</v>
      </c>
      <c r="G1640" s="930">
        <v>15</v>
      </c>
      <c r="H1640" s="931" t="s">
        <v>1064</v>
      </c>
      <c r="I1640" s="930" t="s">
        <v>1071</v>
      </c>
      <c r="J1640" s="943" t="s">
        <v>1028</v>
      </c>
      <c r="K1640" s="932" t="s">
        <v>894</v>
      </c>
      <c r="L1640" s="931" t="s">
        <v>1040</v>
      </c>
      <c r="M1640" s="932" t="s">
        <v>894</v>
      </c>
      <c r="N1640" s="931" t="s">
        <v>978</v>
      </c>
      <c r="O1640" s="932" t="s">
        <v>894</v>
      </c>
      <c r="P1640" s="931" t="s">
        <v>899</v>
      </c>
      <c r="Q1640" s="926" t="str">
        <f t="shared" si="28"/>
        <v>15検査結果(ドレンチャーその他の水幕を形成する防火設備）-上記に記載のない事項-15行目-改善（予定）年月-月</v>
      </c>
      <c r="S1640" s="947" t="s">
        <v>2710</v>
      </c>
    </row>
    <row r="1641" spans="5:19" x14ac:dyDescent="0.4">
      <c r="E1641" s="927">
        <f>'5_入力シート【検査結果表】 ドレンチャーその他'!$CT$74</f>
        <v>0</v>
      </c>
      <c r="G1641" s="930">
        <v>15</v>
      </c>
      <c r="H1641" s="931" t="s">
        <v>1064</v>
      </c>
      <c r="I1641" s="930" t="s">
        <v>1071</v>
      </c>
      <c r="J1641" s="943" t="s">
        <v>1028</v>
      </c>
      <c r="K1641" s="932" t="s">
        <v>894</v>
      </c>
      <c r="L1641" s="931" t="s">
        <v>1040</v>
      </c>
      <c r="M1641" s="932" t="s">
        <v>894</v>
      </c>
      <c r="N1641" s="931" t="s">
        <v>978</v>
      </c>
      <c r="O1641" s="932" t="s">
        <v>894</v>
      </c>
      <c r="P1641" s="931" t="s">
        <v>987</v>
      </c>
      <c r="Q1641" s="926" t="str">
        <f t="shared" si="28"/>
        <v>15検査結果(ドレンチャーその他の水幕を形成する防火設備）-上記に記載のない事項-15行目-改善（予定）年月-状況</v>
      </c>
      <c r="S1641" s="947" t="s">
        <v>2711</v>
      </c>
    </row>
    <row r="1642" spans="5:19" x14ac:dyDescent="0.4">
      <c r="E1642" s="927">
        <f>'6_入力シート【写真】 '!$Z$19</f>
        <v>0</v>
      </c>
      <c r="G1642" s="930"/>
      <c r="H1642" s="931" t="s">
        <v>990</v>
      </c>
      <c r="I1642" s="930"/>
      <c r="J1642" s="942"/>
      <c r="K1642" s="932"/>
      <c r="L1642" s="932"/>
      <c r="M1642" s="931"/>
      <c r="N1642" s="931"/>
      <c r="O1642" s="931"/>
      <c r="P1642" s="931"/>
      <c r="Q1642" s="926" t="str">
        <f t="shared" si="28"/>
        <v>関係写真-1-特記事項(自由記入)_1</v>
      </c>
      <c r="S1642" s="947" t="s">
        <v>990</v>
      </c>
    </row>
    <row r="1643" spans="5:19" x14ac:dyDescent="0.4">
      <c r="E1643" s="927">
        <f>'6_入力シート【写真】 '!$Z$42</f>
        <v>0</v>
      </c>
      <c r="G1643" s="930"/>
      <c r="H1643" s="931" t="s">
        <v>991</v>
      </c>
      <c r="I1643" s="930"/>
      <c r="J1643" s="942"/>
      <c r="K1643" s="932"/>
      <c r="L1643" s="932"/>
      <c r="M1643" s="931"/>
      <c r="N1643" s="931"/>
      <c r="O1643" s="931"/>
      <c r="P1643" s="931"/>
      <c r="Q1643" s="926" t="str">
        <f t="shared" si="28"/>
        <v>関係写真-1-特記事項(自由記入)_2</v>
      </c>
      <c r="S1643" s="947" t="s">
        <v>991</v>
      </c>
    </row>
    <row r="1644" spans="5:19" x14ac:dyDescent="0.4">
      <c r="E1644" s="927">
        <f>'6_入力シート【写真】 '!$Z$79</f>
        <v>0</v>
      </c>
      <c r="G1644" s="930"/>
      <c r="H1644" s="931" t="s">
        <v>992</v>
      </c>
      <c r="I1644" s="930"/>
      <c r="J1644" s="942"/>
      <c r="K1644" s="932"/>
      <c r="L1644" s="932"/>
      <c r="M1644" s="931"/>
      <c r="N1644" s="931"/>
      <c r="O1644" s="931"/>
      <c r="P1644" s="931"/>
      <c r="Q1644" s="926" t="str">
        <f t="shared" si="28"/>
        <v>関係写真-2-特記事項(自由記入)_1</v>
      </c>
      <c r="S1644" s="947" t="s">
        <v>992</v>
      </c>
    </row>
    <row r="1645" spans="5:19" x14ac:dyDescent="0.4">
      <c r="E1645" s="927">
        <f>'6_入力シート【写真】 '!$Z$102</f>
        <v>0</v>
      </c>
      <c r="G1645" s="930"/>
      <c r="H1645" s="931" t="s">
        <v>993</v>
      </c>
      <c r="I1645" s="930"/>
      <c r="J1645" s="942"/>
      <c r="K1645" s="932"/>
      <c r="L1645" s="932"/>
      <c r="M1645" s="931"/>
      <c r="N1645" s="931"/>
      <c r="O1645" s="931"/>
      <c r="P1645" s="931"/>
      <c r="Q1645" s="926" t="str">
        <f t="shared" si="28"/>
        <v>関係写真-2-特記事項(自由記入)_2</v>
      </c>
      <c r="S1645" s="947" t="s">
        <v>993</v>
      </c>
    </row>
    <row r="1646" spans="5:19" x14ac:dyDescent="0.4">
      <c r="E1646" s="927">
        <f>'6_入力シート【写真】 '!$Z$139</f>
        <v>0</v>
      </c>
      <c r="G1646" s="930"/>
      <c r="H1646" s="931" t="s">
        <v>994</v>
      </c>
      <c r="I1646" s="930"/>
      <c r="J1646" s="942"/>
      <c r="K1646" s="932"/>
      <c r="L1646" s="932"/>
      <c r="M1646" s="931"/>
      <c r="N1646" s="931"/>
      <c r="O1646" s="931"/>
      <c r="P1646" s="931"/>
      <c r="Q1646" s="926" t="str">
        <f t="shared" si="28"/>
        <v>関係写真-3-特記事項(自由記入)_1</v>
      </c>
      <c r="S1646" s="947" t="s">
        <v>994</v>
      </c>
    </row>
    <row r="1647" spans="5:19" x14ac:dyDescent="0.4">
      <c r="E1647" s="927">
        <f>'6_入力シート【写真】 '!$Z$162</f>
        <v>0</v>
      </c>
      <c r="G1647" s="930"/>
      <c r="H1647" s="931" t="s">
        <v>995</v>
      </c>
      <c r="I1647" s="930"/>
      <c r="J1647" s="942"/>
      <c r="K1647" s="932"/>
      <c r="L1647" s="932"/>
      <c r="M1647" s="931"/>
      <c r="N1647" s="931"/>
      <c r="O1647" s="931"/>
      <c r="P1647" s="931"/>
      <c r="Q1647" s="926" t="str">
        <f t="shared" si="28"/>
        <v>関係写真-3-特記事項(自由記入)_2</v>
      </c>
      <c r="S1647" s="947" t="s">
        <v>995</v>
      </c>
    </row>
    <row r="1648" spans="5:19" x14ac:dyDescent="0.4">
      <c r="E1648" s="927">
        <f>'6_入力シート【写真】 '!$Z$199</f>
        <v>0</v>
      </c>
      <c r="G1648" s="930"/>
      <c r="H1648" s="931" t="s">
        <v>996</v>
      </c>
      <c r="I1648" s="930"/>
      <c r="J1648" s="942"/>
      <c r="K1648" s="932"/>
      <c r="L1648" s="932"/>
      <c r="M1648" s="931"/>
      <c r="N1648" s="931"/>
      <c r="O1648" s="931"/>
      <c r="P1648" s="931"/>
      <c r="Q1648" s="926" t="str">
        <f t="shared" si="28"/>
        <v>関係写真-4-特記事項(自由記入)_1</v>
      </c>
      <c r="S1648" s="947" t="s">
        <v>996</v>
      </c>
    </row>
    <row r="1649" spans="5:19" x14ac:dyDescent="0.4">
      <c r="E1649" s="927">
        <f>'6_入力シート【写真】 '!$Z$222</f>
        <v>0</v>
      </c>
      <c r="G1649" s="930"/>
      <c r="H1649" s="931" t="s">
        <v>997</v>
      </c>
      <c r="I1649" s="930"/>
      <c r="J1649" s="942"/>
      <c r="K1649" s="932"/>
      <c r="L1649" s="932"/>
      <c r="M1649" s="931"/>
      <c r="N1649" s="931"/>
      <c r="O1649" s="931"/>
      <c r="P1649" s="931"/>
      <c r="Q1649" s="926" t="str">
        <f t="shared" si="28"/>
        <v>関係写真-4-特記事項(自由記入)_2</v>
      </c>
      <c r="S1649" s="947" t="s">
        <v>997</v>
      </c>
    </row>
    <row r="1650" spans="5:19" x14ac:dyDescent="0.4">
      <c r="E1650" s="927">
        <f>'6_入力シート【写真】 '!$Z$259</f>
        <v>0</v>
      </c>
      <c r="G1650" s="930"/>
      <c r="H1650" s="931" t="s">
        <v>998</v>
      </c>
      <c r="I1650" s="930"/>
      <c r="J1650" s="942"/>
      <c r="K1650" s="932"/>
      <c r="L1650" s="932"/>
      <c r="M1650" s="931"/>
      <c r="N1650" s="931"/>
      <c r="O1650" s="931"/>
      <c r="P1650" s="931"/>
      <c r="Q1650" s="926" t="str">
        <f t="shared" si="28"/>
        <v>関係写真-5-特記事項(自由記入)_1</v>
      </c>
      <c r="S1650" s="947" t="s">
        <v>998</v>
      </c>
    </row>
    <row r="1651" spans="5:19" x14ac:dyDescent="0.4">
      <c r="E1651" s="927">
        <f>'6_入力シート【写真】 '!$Z$282</f>
        <v>0</v>
      </c>
      <c r="G1651" s="930"/>
      <c r="H1651" s="931" t="s">
        <v>999</v>
      </c>
      <c r="I1651" s="930"/>
      <c r="J1651" s="942"/>
      <c r="K1651" s="932"/>
      <c r="L1651" s="932"/>
      <c r="M1651" s="931"/>
      <c r="N1651" s="931"/>
      <c r="O1651" s="931"/>
      <c r="P1651" s="931"/>
      <c r="Q1651" s="926" t="str">
        <f t="shared" si="28"/>
        <v>関係写真-5-特記事項(自由記入)_2</v>
      </c>
      <c r="S1651" s="947" t="s">
        <v>999</v>
      </c>
    </row>
    <row r="1652" spans="5:19" x14ac:dyDescent="0.4">
      <c r="E1652" s="927">
        <f>'6_入力シート【写真】 '!$Z$319</f>
        <v>0</v>
      </c>
      <c r="G1652" s="930"/>
      <c r="H1652" s="931" t="s">
        <v>1000</v>
      </c>
      <c r="I1652" s="930"/>
      <c r="J1652" s="942"/>
      <c r="K1652" s="932"/>
      <c r="L1652" s="932"/>
      <c r="M1652" s="931"/>
      <c r="N1652" s="931"/>
      <c r="O1652" s="931"/>
      <c r="P1652" s="931"/>
      <c r="Q1652" s="926" t="str">
        <f t="shared" si="28"/>
        <v>関係写真-6-特記事項(自由記入)_1</v>
      </c>
      <c r="S1652" s="947" t="s">
        <v>1000</v>
      </c>
    </row>
    <row r="1653" spans="5:19" x14ac:dyDescent="0.4">
      <c r="E1653" s="927">
        <f>'6_入力シート【写真】 '!$Z$342</f>
        <v>0</v>
      </c>
      <c r="G1653" s="930"/>
      <c r="H1653" s="931" t="s">
        <v>1001</v>
      </c>
      <c r="I1653" s="930"/>
      <c r="J1653" s="942"/>
      <c r="K1653" s="932"/>
      <c r="L1653" s="932"/>
      <c r="M1653" s="931"/>
      <c r="N1653" s="931"/>
      <c r="O1653" s="931"/>
      <c r="P1653" s="931"/>
      <c r="Q1653" s="926" t="str">
        <f t="shared" si="28"/>
        <v>関係写真-6-特記事項(自由記入)_2</v>
      </c>
      <c r="S1653" s="947" t="s">
        <v>1001</v>
      </c>
    </row>
    <row r="1654" spans="5:19" x14ac:dyDescent="0.4">
      <c r="E1654" s="927">
        <f>'6_入力シート【写真】 '!$Z$379</f>
        <v>0</v>
      </c>
      <c r="G1654" s="930"/>
      <c r="H1654" s="931" t="s">
        <v>1002</v>
      </c>
      <c r="I1654" s="930"/>
      <c r="J1654" s="942"/>
      <c r="K1654" s="932"/>
      <c r="L1654" s="932"/>
      <c r="M1654" s="931"/>
      <c r="N1654" s="931"/>
      <c r="O1654" s="931"/>
      <c r="P1654" s="931"/>
      <c r="Q1654" s="926" t="str">
        <f t="shared" si="28"/>
        <v>関係写真-7-特記事項(自由記入)_1</v>
      </c>
      <c r="S1654" s="947" t="s">
        <v>1002</v>
      </c>
    </row>
    <row r="1655" spans="5:19" x14ac:dyDescent="0.4">
      <c r="E1655" s="927">
        <f>'6_入力シート【写真】 '!$Z$402</f>
        <v>0</v>
      </c>
      <c r="G1655" s="930"/>
      <c r="H1655" s="931" t="s">
        <v>1003</v>
      </c>
      <c r="I1655" s="930"/>
      <c r="J1655" s="942"/>
      <c r="K1655" s="932"/>
      <c r="L1655" s="932"/>
      <c r="M1655" s="931"/>
      <c r="N1655" s="931"/>
      <c r="O1655" s="931"/>
      <c r="P1655" s="931"/>
      <c r="Q1655" s="926" t="str">
        <f t="shared" si="28"/>
        <v>関係写真-7-特記事項(自由記入)_2</v>
      </c>
      <c r="S1655" s="947" t="s">
        <v>1003</v>
      </c>
    </row>
    <row r="1656" spans="5:19" x14ac:dyDescent="0.4">
      <c r="E1656" s="927">
        <f>'6_入力シート【写真】 '!$Z$439</f>
        <v>0</v>
      </c>
      <c r="G1656" s="930"/>
      <c r="H1656" s="931" t="s">
        <v>1004</v>
      </c>
      <c r="I1656" s="930"/>
      <c r="J1656" s="942"/>
      <c r="K1656" s="932"/>
      <c r="L1656" s="932"/>
      <c r="M1656" s="931"/>
      <c r="N1656" s="931"/>
      <c r="O1656" s="931"/>
      <c r="P1656" s="931"/>
      <c r="Q1656" s="926" t="str">
        <f t="shared" si="28"/>
        <v>関係写真-8-特記事項(自由記入)_1</v>
      </c>
      <c r="S1656" s="947" t="s">
        <v>1004</v>
      </c>
    </row>
    <row r="1657" spans="5:19" x14ac:dyDescent="0.4">
      <c r="E1657" s="927">
        <f>'6_入力シート【写真】 '!$Z$462</f>
        <v>0</v>
      </c>
      <c r="G1657" s="930"/>
      <c r="H1657" s="931" t="s">
        <v>1005</v>
      </c>
      <c r="I1657" s="930"/>
      <c r="J1657" s="942"/>
      <c r="K1657" s="932"/>
      <c r="L1657" s="932"/>
      <c r="M1657" s="931"/>
      <c r="N1657" s="931"/>
      <c r="O1657" s="931"/>
      <c r="P1657" s="931"/>
      <c r="Q1657" s="926" t="str">
        <f t="shared" si="28"/>
        <v>関係写真-8-特記事項(自由記入)_2</v>
      </c>
      <c r="S1657" s="947" t="s">
        <v>1005</v>
      </c>
    </row>
    <row r="1658" spans="5:19" x14ac:dyDescent="0.4">
      <c r="E1658" s="927">
        <f>'6_入力シート【写真】 '!$Z$499</f>
        <v>0</v>
      </c>
      <c r="G1658" s="930"/>
      <c r="H1658" s="931" t="s">
        <v>1006</v>
      </c>
      <c r="I1658" s="930"/>
      <c r="J1658" s="942"/>
      <c r="K1658" s="932"/>
      <c r="L1658" s="932"/>
      <c r="M1658" s="931"/>
      <c r="N1658" s="931"/>
      <c r="O1658" s="931"/>
      <c r="P1658" s="931"/>
      <c r="Q1658" s="926" t="str">
        <f t="shared" si="28"/>
        <v>関係写真-9-特記事項(自由記入)_1</v>
      </c>
      <c r="S1658" s="947" t="s">
        <v>1006</v>
      </c>
    </row>
    <row r="1659" spans="5:19" x14ac:dyDescent="0.4">
      <c r="E1659" s="927">
        <f>'6_入力シート【写真】 '!$Z$522</f>
        <v>0</v>
      </c>
      <c r="G1659" s="930"/>
      <c r="H1659" s="931" t="s">
        <v>1007</v>
      </c>
      <c r="I1659" s="930"/>
      <c r="J1659" s="942"/>
      <c r="K1659" s="932"/>
      <c r="L1659" s="932"/>
      <c r="M1659" s="931"/>
      <c r="N1659" s="931"/>
      <c r="O1659" s="931"/>
      <c r="P1659" s="931"/>
      <c r="Q1659" s="926" t="str">
        <f t="shared" si="28"/>
        <v>関係写真-9-特記事項(自由記入)_2</v>
      </c>
      <c r="S1659" s="947" t="s">
        <v>1007</v>
      </c>
    </row>
    <row r="1660" spans="5:19" x14ac:dyDescent="0.4">
      <c r="E1660" s="927">
        <f>'6_入力シート【写真】 '!$Z$559</f>
        <v>0</v>
      </c>
      <c r="G1660" s="930"/>
      <c r="H1660" s="931" t="s">
        <v>1008</v>
      </c>
      <c r="I1660" s="930"/>
      <c r="J1660" s="942"/>
      <c r="K1660" s="932"/>
      <c r="L1660" s="932"/>
      <c r="M1660" s="931"/>
      <c r="N1660" s="931"/>
      <c r="O1660" s="931"/>
      <c r="P1660" s="931"/>
      <c r="Q1660" s="926" t="str">
        <f t="shared" si="28"/>
        <v>関係写真-10-特記事項(自由記入)_1</v>
      </c>
      <c r="S1660" s="947" t="s">
        <v>1008</v>
      </c>
    </row>
    <row r="1661" spans="5:19" x14ac:dyDescent="0.4">
      <c r="E1661" s="927">
        <f>'6_入力シート【写真】 '!$Z$582</f>
        <v>0</v>
      </c>
      <c r="G1661" s="930"/>
      <c r="H1661" s="931" t="s">
        <v>1009</v>
      </c>
      <c r="I1661" s="930"/>
      <c r="J1661" s="942"/>
      <c r="K1661" s="932"/>
      <c r="L1661" s="932"/>
      <c r="M1661" s="931"/>
      <c r="N1661" s="931"/>
      <c r="O1661" s="931"/>
      <c r="P1661" s="931"/>
      <c r="Q1661" s="926" t="str">
        <f t="shared" si="28"/>
        <v>関係写真-10-特記事項(自由記入)_2</v>
      </c>
      <c r="S1661" s="947" t="s">
        <v>1009</v>
      </c>
    </row>
    <row r="1662" spans="5:19" x14ac:dyDescent="0.4">
      <c r="E1662" s="927">
        <f>'7_入力シート【図面】'!$A$2</f>
        <v>0</v>
      </c>
      <c r="G1662" s="930"/>
      <c r="H1662" s="931" t="s">
        <v>1010</v>
      </c>
      <c r="I1662" s="930"/>
      <c r="J1662" s="942"/>
      <c r="K1662" s="932"/>
      <c r="L1662" s="932"/>
      <c r="M1662" s="931"/>
      <c r="N1662" s="931"/>
      <c r="O1662" s="931"/>
      <c r="P1662" s="931"/>
      <c r="Q1662" s="926" t="str">
        <f t="shared" si="28"/>
        <v>検査結果図-1-自由入力</v>
      </c>
      <c r="S1662" s="947" t="s">
        <v>1010</v>
      </c>
    </row>
  </sheetData>
  <autoFilter ref="E1:P1662" xr:uid="{00000000-0001-0000-0E00-000000000000}"/>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BKS16375"/>
  <sheetViews>
    <sheetView workbookViewId="0"/>
  </sheetViews>
  <sheetFormatPr defaultColWidth="9" defaultRowHeight="13.5" x14ac:dyDescent="0.15"/>
  <cols>
    <col min="1" max="1" width="24.125" style="211" bestFit="1" customWidth="1"/>
    <col min="2" max="1635" width="20.625" style="211" customWidth="1"/>
    <col min="1636" max="1636" width="21.125" style="211" customWidth="1"/>
    <col min="1637" max="1642" width="20.625" style="211" customWidth="1"/>
    <col min="1643" max="16384" width="9" style="211"/>
  </cols>
  <sheetData>
    <row r="1" spans="1:1657" ht="36.75" customHeight="1" x14ac:dyDescent="0.15">
      <c r="A1" s="947" t="s">
        <v>1073</v>
      </c>
      <c r="B1" s="947" t="s">
        <v>1074</v>
      </c>
      <c r="C1" s="947" t="s">
        <v>1075</v>
      </c>
      <c r="D1" s="947" t="s">
        <v>1076</v>
      </c>
      <c r="E1" s="947" t="s">
        <v>1077</v>
      </c>
      <c r="F1" s="947" t="s">
        <v>1078</v>
      </c>
      <c r="G1" s="947" t="s">
        <v>1079</v>
      </c>
      <c r="H1" s="947" t="s">
        <v>1080</v>
      </c>
      <c r="I1" s="947" t="s">
        <v>1081</v>
      </c>
      <c r="J1" s="947" t="s">
        <v>1082</v>
      </c>
      <c r="K1" s="947" t="s">
        <v>1083</v>
      </c>
      <c r="L1" s="947" t="s">
        <v>1084</v>
      </c>
      <c r="M1" s="947" t="s">
        <v>1085</v>
      </c>
      <c r="N1" s="947" t="s">
        <v>1086</v>
      </c>
      <c r="O1" s="947" t="s">
        <v>1087</v>
      </c>
      <c r="P1" s="947" t="s">
        <v>1088</v>
      </c>
      <c r="Q1" s="947" t="s">
        <v>1089</v>
      </c>
      <c r="R1" s="947" t="s">
        <v>1090</v>
      </c>
      <c r="S1" s="947" t="s">
        <v>1091</v>
      </c>
      <c r="T1" s="947" t="s">
        <v>1174</v>
      </c>
      <c r="U1" s="947" t="s">
        <v>1175</v>
      </c>
      <c r="V1" s="947" t="s">
        <v>1176</v>
      </c>
      <c r="W1" s="947" t="s">
        <v>1177</v>
      </c>
      <c r="X1" s="947" t="s">
        <v>1178</v>
      </c>
      <c r="Y1" s="947" t="s">
        <v>1179</v>
      </c>
      <c r="Z1" s="947" t="s">
        <v>1092</v>
      </c>
      <c r="AA1" s="947" t="s">
        <v>1093</v>
      </c>
      <c r="AB1" s="947" t="s">
        <v>1094</v>
      </c>
      <c r="AC1" s="947" t="s">
        <v>1095</v>
      </c>
      <c r="AD1" s="947" t="s">
        <v>1096</v>
      </c>
      <c r="AE1" s="947" t="s">
        <v>2744</v>
      </c>
      <c r="AF1" s="947" t="s">
        <v>2745</v>
      </c>
      <c r="AG1" s="947" t="s">
        <v>2746</v>
      </c>
      <c r="AH1" s="947" t="s">
        <v>2747</v>
      </c>
      <c r="AI1" s="947" t="s">
        <v>1097</v>
      </c>
      <c r="AJ1" s="947" t="s">
        <v>3299</v>
      </c>
      <c r="AK1" s="947" t="s">
        <v>1098</v>
      </c>
      <c r="AL1" s="947" t="s">
        <v>1099</v>
      </c>
      <c r="AM1" s="947" t="s">
        <v>1100</v>
      </c>
      <c r="AN1" s="947" t="s">
        <v>1101</v>
      </c>
      <c r="AO1" s="947" t="s">
        <v>2748</v>
      </c>
      <c r="AP1" s="947" t="s">
        <v>2749</v>
      </c>
      <c r="AQ1" s="947" t="s">
        <v>2750</v>
      </c>
      <c r="AR1" s="947" t="s">
        <v>2751</v>
      </c>
      <c r="AS1" s="947" t="s">
        <v>1102</v>
      </c>
      <c r="AT1" s="947" t="s">
        <v>1103</v>
      </c>
      <c r="AU1" s="947" t="s">
        <v>1104</v>
      </c>
      <c r="AV1" s="947" t="s">
        <v>1105</v>
      </c>
      <c r="AW1" s="947" t="s">
        <v>1106</v>
      </c>
      <c r="AX1" s="947" t="s">
        <v>1107</v>
      </c>
      <c r="AY1" s="947" t="s">
        <v>1108</v>
      </c>
      <c r="AZ1" s="947" t="s">
        <v>1109</v>
      </c>
      <c r="BA1" s="947" t="s">
        <v>1110</v>
      </c>
      <c r="BB1" s="947" t="s">
        <v>1111</v>
      </c>
      <c r="BC1" s="947" t="s">
        <v>1112</v>
      </c>
      <c r="BD1" s="947" t="s">
        <v>1113</v>
      </c>
      <c r="BE1" s="947" t="s">
        <v>1114</v>
      </c>
      <c r="BF1" s="947" t="s">
        <v>1115</v>
      </c>
      <c r="BG1" s="947" t="s">
        <v>1116</v>
      </c>
      <c r="BH1" s="947" t="s">
        <v>1117</v>
      </c>
      <c r="BI1" s="947" t="s">
        <v>1118</v>
      </c>
      <c r="BJ1" s="947" t="s">
        <v>1119</v>
      </c>
      <c r="BK1" s="947" t="s">
        <v>1120</v>
      </c>
      <c r="BL1" s="947" t="s">
        <v>1121</v>
      </c>
      <c r="BM1" s="947" t="s">
        <v>1122</v>
      </c>
      <c r="BN1" s="947" t="s">
        <v>1123</v>
      </c>
      <c r="BO1" s="947" t="s">
        <v>1124</v>
      </c>
      <c r="BP1" s="947" t="s">
        <v>1140</v>
      </c>
      <c r="BQ1" s="947" t="s">
        <v>1141</v>
      </c>
      <c r="BR1" s="947" t="s">
        <v>1142</v>
      </c>
      <c r="BS1" s="947" t="s">
        <v>1143</v>
      </c>
      <c r="BT1" s="947" t="s">
        <v>1144</v>
      </c>
      <c r="BU1" s="947" t="s">
        <v>1145</v>
      </c>
      <c r="BV1" s="947" t="s">
        <v>1146</v>
      </c>
      <c r="BW1" s="947" t="s">
        <v>1147</v>
      </c>
      <c r="BX1" s="947" t="s">
        <v>1148</v>
      </c>
      <c r="BY1" s="947" t="s">
        <v>1149</v>
      </c>
      <c r="BZ1" s="947" t="s">
        <v>1150</v>
      </c>
      <c r="CA1" s="947" t="s">
        <v>1151</v>
      </c>
      <c r="CB1" s="947" t="s">
        <v>1152</v>
      </c>
      <c r="CC1" s="947" t="s">
        <v>1153</v>
      </c>
      <c r="CD1" s="947" t="s">
        <v>1154</v>
      </c>
      <c r="CE1" s="947" t="s">
        <v>1155</v>
      </c>
      <c r="CF1" s="947" t="s">
        <v>1156</v>
      </c>
      <c r="CG1" s="947" t="s">
        <v>1157</v>
      </c>
      <c r="CH1" s="947" t="s">
        <v>1158</v>
      </c>
      <c r="CI1" s="947" t="s">
        <v>1159</v>
      </c>
      <c r="CJ1" s="947" t="s">
        <v>1160</v>
      </c>
      <c r="CK1" s="947" t="s">
        <v>1161</v>
      </c>
      <c r="CL1" s="947" t="s">
        <v>1162</v>
      </c>
      <c r="CM1" s="947" t="s">
        <v>3300</v>
      </c>
      <c r="CN1" s="947" t="s">
        <v>1180</v>
      </c>
      <c r="CO1" s="947" t="s">
        <v>1181</v>
      </c>
      <c r="CP1" s="947" t="s">
        <v>1182</v>
      </c>
      <c r="CQ1" s="947" t="s">
        <v>1183</v>
      </c>
      <c r="CR1" s="947" t="s">
        <v>1184</v>
      </c>
      <c r="CS1" s="947" t="s">
        <v>1185</v>
      </c>
      <c r="CT1" s="947" t="s">
        <v>1186</v>
      </c>
      <c r="CU1" s="947" t="s">
        <v>1187</v>
      </c>
      <c r="CV1" s="947" t="s">
        <v>1188</v>
      </c>
      <c r="CW1" s="947" t="s">
        <v>1189</v>
      </c>
      <c r="CX1" s="947" t="s">
        <v>1190</v>
      </c>
      <c r="CY1" s="947" t="s">
        <v>1191</v>
      </c>
      <c r="CZ1" s="947" t="s">
        <v>1192</v>
      </c>
      <c r="DA1" s="947" t="s">
        <v>3301</v>
      </c>
      <c r="DB1" s="947" t="s">
        <v>1193</v>
      </c>
      <c r="DC1" s="947" t="s">
        <v>1194</v>
      </c>
      <c r="DD1" s="947" t="s">
        <v>1195</v>
      </c>
      <c r="DE1" s="947" t="s">
        <v>1196</v>
      </c>
      <c r="DF1" s="947" t="s">
        <v>1197</v>
      </c>
      <c r="DG1" s="947" t="s">
        <v>1198</v>
      </c>
      <c r="DH1" s="947" t="s">
        <v>1199</v>
      </c>
      <c r="DI1" s="947" t="s">
        <v>1200</v>
      </c>
      <c r="DJ1" s="947" t="s">
        <v>1201</v>
      </c>
      <c r="DK1" s="947" t="s">
        <v>1202</v>
      </c>
      <c r="DL1" s="947" t="s">
        <v>1203</v>
      </c>
      <c r="DM1" s="947" t="s">
        <v>1204</v>
      </c>
      <c r="DN1" s="947" t="s">
        <v>1205</v>
      </c>
      <c r="DO1" s="947" t="s">
        <v>1206</v>
      </c>
      <c r="DP1" s="947" t="s">
        <v>1207</v>
      </c>
      <c r="DQ1" s="947" t="s">
        <v>1208</v>
      </c>
      <c r="DR1" s="947" t="s">
        <v>1209</v>
      </c>
      <c r="DS1" s="947" t="s">
        <v>1210</v>
      </c>
      <c r="DT1" s="947" t="s">
        <v>1211</v>
      </c>
      <c r="DU1" s="947" t="s">
        <v>1212</v>
      </c>
      <c r="DV1" s="947" t="s">
        <v>1213</v>
      </c>
      <c r="DW1" s="947" t="s">
        <v>1214</v>
      </c>
      <c r="DX1" s="947" t="s">
        <v>1215</v>
      </c>
      <c r="DY1" s="947" t="s">
        <v>1216</v>
      </c>
      <c r="DZ1" s="947" t="s">
        <v>1217</v>
      </c>
      <c r="EA1" s="947" t="s">
        <v>1218</v>
      </c>
      <c r="EB1" s="947" t="s">
        <v>1219</v>
      </c>
      <c r="EC1" s="947" t="s">
        <v>1220</v>
      </c>
      <c r="ED1" s="947" t="s">
        <v>1221</v>
      </c>
      <c r="EE1" s="947" t="s">
        <v>1222</v>
      </c>
      <c r="EF1" s="947" t="s">
        <v>1223</v>
      </c>
      <c r="EG1" s="947" t="s">
        <v>1224</v>
      </c>
      <c r="EH1" s="947" t="s">
        <v>1225</v>
      </c>
      <c r="EI1" s="947" t="s">
        <v>1226</v>
      </c>
      <c r="EJ1" s="947" t="s">
        <v>1227</v>
      </c>
      <c r="EK1" s="947" t="s">
        <v>1228</v>
      </c>
      <c r="EL1" s="947" t="s">
        <v>1229</v>
      </c>
      <c r="EM1" s="947" t="s">
        <v>1230</v>
      </c>
      <c r="EN1" s="947" t="s">
        <v>1231</v>
      </c>
      <c r="EO1" s="947" t="s">
        <v>1223</v>
      </c>
      <c r="EP1" s="947" t="s">
        <v>1232</v>
      </c>
      <c r="EQ1" s="947" t="s">
        <v>1233</v>
      </c>
      <c r="ER1" s="947" t="s">
        <v>1234</v>
      </c>
      <c r="ES1" s="947" t="s">
        <v>1235</v>
      </c>
      <c r="ET1" s="947" t="s">
        <v>1228</v>
      </c>
      <c r="EU1" s="947" t="s">
        <v>1236</v>
      </c>
      <c r="EV1" s="947" t="s">
        <v>1237</v>
      </c>
      <c r="EW1" s="947" t="s">
        <v>1238</v>
      </c>
      <c r="EX1" s="947" t="s">
        <v>1223</v>
      </c>
      <c r="EY1" s="947" t="s">
        <v>1239</v>
      </c>
      <c r="EZ1" s="947" t="s">
        <v>1240</v>
      </c>
      <c r="FA1" s="947" t="s">
        <v>1241</v>
      </c>
      <c r="FB1" s="947" t="s">
        <v>1242</v>
      </c>
      <c r="FC1" s="947" t="s">
        <v>1243</v>
      </c>
      <c r="FD1" s="947" t="s">
        <v>1244</v>
      </c>
      <c r="FE1" s="947" t="s">
        <v>1245</v>
      </c>
      <c r="FF1" s="947" t="s">
        <v>1246</v>
      </c>
      <c r="FG1" s="947" t="s">
        <v>1223</v>
      </c>
      <c r="FH1" s="947" t="s">
        <v>1247</v>
      </c>
      <c r="FI1" s="947" t="s">
        <v>1248</v>
      </c>
      <c r="FJ1" s="947" t="s">
        <v>1249</v>
      </c>
      <c r="FK1" s="947" t="s">
        <v>1250</v>
      </c>
      <c r="FL1" s="947" t="s">
        <v>1251</v>
      </c>
      <c r="FM1" s="947" t="s">
        <v>1252</v>
      </c>
      <c r="FN1" s="947" t="s">
        <v>1253</v>
      </c>
      <c r="FO1" s="947" t="s">
        <v>1254</v>
      </c>
      <c r="FP1" s="947" t="s">
        <v>1223</v>
      </c>
      <c r="FQ1" s="947" t="s">
        <v>1255</v>
      </c>
      <c r="FR1" s="947" t="s">
        <v>1256</v>
      </c>
      <c r="FS1" s="947" t="s">
        <v>1257</v>
      </c>
      <c r="FT1" s="947" t="s">
        <v>1258</v>
      </c>
      <c r="FU1" s="947" t="s">
        <v>1259</v>
      </c>
      <c r="FV1" s="947" t="s">
        <v>1260</v>
      </c>
      <c r="FW1" s="947" t="s">
        <v>1261</v>
      </c>
      <c r="FX1" s="947" t="s">
        <v>1262</v>
      </c>
      <c r="FY1" s="947" t="s">
        <v>1263</v>
      </c>
      <c r="FZ1" s="947" t="s">
        <v>1264</v>
      </c>
      <c r="GA1" s="947" t="s">
        <v>1265</v>
      </c>
      <c r="GB1" s="947" t="s">
        <v>1266</v>
      </c>
      <c r="GC1" s="947" t="s">
        <v>1267</v>
      </c>
      <c r="GD1" s="947" t="s">
        <v>1268</v>
      </c>
      <c r="GE1" s="947" t="s">
        <v>1269</v>
      </c>
      <c r="GF1" s="947" t="s">
        <v>1270</v>
      </c>
      <c r="GG1" s="947" t="s">
        <v>1271</v>
      </c>
      <c r="GH1" s="947" t="s">
        <v>1272</v>
      </c>
      <c r="GI1" s="947" t="s">
        <v>1273</v>
      </c>
      <c r="GJ1" s="947" t="s">
        <v>1274</v>
      </c>
      <c r="GK1" s="947" t="s">
        <v>1275</v>
      </c>
      <c r="GL1" s="947" t="s">
        <v>1276</v>
      </c>
      <c r="GM1" s="947" t="s">
        <v>1277</v>
      </c>
      <c r="GN1" s="947" t="s">
        <v>1278</v>
      </c>
      <c r="GO1" s="947" t="s">
        <v>1279</v>
      </c>
      <c r="GP1" s="947" t="s">
        <v>1280</v>
      </c>
      <c r="GQ1" s="947" t="s">
        <v>1281</v>
      </c>
      <c r="GR1" s="947" t="s">
        <v>1282</v>
      </c>
      <c r="GS1" s="947" t="s">
        <v>1283</v>
      </c>
      <c r="GT1" s="947" t="s">
        <v>1284</v>
      </c>
      <c r="GU1" s="947" t="s">
        <v>1285</v>
      </c>
      <c r="GV1" s="947" t="s">
        <v>1286</v>
      </c>
      <c r="GW1" s="947" t="s">
        <v>1287</v>
      </c>
      <c r="GX1" s="947" t="s">
        <v>1288</v>
      </c>
      <c r="GY1" s="947" t="s">
        <v>1289</v>
      </c>
      <c r="GZ1" s="947" t="s">
        <v>1290</v>
      </c>
      <c r="HA1" s="947" t="s">
        <v>1291</v>
      </c>
      <c r="HB1" s="947" t="s">
        <v>1292</v>
      </c>
      <c r="HC1" s="947" t="s">
        <v>1293</v>
      </c>
      <c r="HD1" s="947" t="s">
        <v>1294</v>
      </c>
      <c r="HE1" s="947" t="s">
        <v>1295</v>
      </c>
      <c r="HF1" s="947" t="s">
        <v>1296</v>
      </c>
      <c r="HG1" s="947" t="s">
        <v>1297</v>
      </c>
      <c r="HH1" s="947" t="s">
        <v>1298</v>
      </c>
      <c r="HI1" s="947" t="s">
        <v>1299</v>
      </c>
      <c r="HJ1" s="947" t="s">
        <v>1300</v>
      </c>
      <c r="HK1" s="947" t="s">
        <v>1301</v>
      </c>
      <c r="HL1" s="947" t="s">
        <v>1302</v>
      </c>
      <c r="HM1" s="947" t="s">
        <v>1303</v>
      </c>
      <c r="HN1" s="947" t="s">
        <v>1304</v>
      </c>
      <c r="HO1" s="947" t="s">
        <v>1305</v>
      </c>
      <c r="HP1" s="947" t="s">
        <v>1306</v>
      </c>
      <c r="HQ1" s="947" t="s">
        <v>1307</v>
      </c>
      <c r="HR1" s="947" t="s">
        <v>1308</v>
      </c>
      <c r="HS1" s="947" t="s">
        <v>1309</v>
      </c>
      <c r="HT1" s="947" t="s">
        <v>1310</v>
      </c>
      <c r="HU1" s="947" t="s">
        <v>1311</v>
      </c>
      <c r="HV1" s="947" t="s">
        <v>1312</v>
      </c>
      <c r="HW1" s="947" t="s">
        <v>1313</v>
      </c>
      <c r="HX1" s="947" t="s">
        <v>1314</v>
      </c>
      <c r="HY1" s="947" t="s">
        <v>1315</v>
      </c>
      <c r="HZ1" s="947" t="s">
        <v>1316</v>
      </c>
      <c r="IA1" s="947" t="s">
        <v>1317</v>
      </c>
      <c r="IB1" s="947" t="s">
        <v>1318</v>
      </c>
      <c r="IC1" s="947" t="s">
        <v>1319</v>
      </c>
      <c r="ID1" s="947" t="s">
        <v>1320</v>
      </c>
      <c r="IE1" s="947" t="s">
        <v>1321</v>
      </c>
      <c r="IF1" s="947" t="s">
        <v>1322</v>
      </c>
      <c r="IG1" s="947" t="s">
        <v>1323</v>
      </c>
      <c r="IH1" s="947" t="s">
        <v>1324</v>
      </c>
      <c r="II1" s="947" t="s">
        <v>1325</v>
      </c>
      <c r="IJ1" s="947" t="s">
        <v>1326</v>
      </c>
      <c r="IK1" s="947" t="s">
        <v>1327</v>
      </c>
      <c r="IL1" s="947" t="s">
        <v>1328</v>
      </c>
      <c r="IM1" s="947" t="s">
        <v>1329</v>
      </c>
      <c r="IN1" s="947" t="s">
        <v>1330</v>
      </c>
      <c r="IO1" s="947" t="s">
        <v>1331</v>
      </c>
      <c r="IP1" s="947" t="s">
        <v>1332</v>
      </c>
      <c r="IQ1" s="947" t="s">
        <v>1333</v>
      </c>
      <c r="IR1" s="947" t="s">
        <v>1334</v>
      </c>
      <c r="IS1" s="947" t="s">
        <v>1335</v>
      </c>
      <c r="IT1" s="947" t="s">
        <v>1336</v>
      </c>
      <c r="IU1" s="947" t="s">
        <v>1337</v>
      </c>
      <c r="IV1" s="947" t="s">
        <v>1338</v>
      </c>
      <c r="IW1" s="947" t="s">
        <v>1339</v>
      </c>
      <c r="IX1" s="947" t="s">
        <v>1340</v>
      </c>
      <c r="IY1" s="947" t="s">
        <v>1341</v>
      </c>
      <c r="IZ1" s="947" t="s">
        <v>1342</v>
      </c>
      <c r="JA1" s="947" t="s">
        <v>1343</v>
      </c>
      <c r="JB1" s="947" t="s">
        <v>1344</v>
      </c>
      <c r="JC1" s="947" t="s">
        <v>1345</v>
      </c>
      <c r="JD1" s="947" t="s">
        <v>1346</v>
      </c>
      <c r="JE1" s="947" t="s">
        <v>1347</v>
      </c>
      <c r="JF1" s="947" t="s">
        <v>1348</v>
      </c>
      <c r="JG1" s="947" t="s">
        <v>1349</v>
      </c>
      <c r="JH1" s="947" t="s">
        <v>1350</v>
      </c>
      <c r="JI1" s="947" t="s">
        <v>1351</v>
      </c>
      <c r="JJ1" s="947" t="s">
        <v>1352</v>
      </c>
      <c r="JK1" s="947" t="s">
        <v>1353</v>
      </c>
      <c r="JL1" s="947" t="s">
        <v>1354</v>
      </c>
      <c r="JM1" s="947" t="s">
        <v>1355</v>
      </c>
      <c r="JN1" s="947" t="s">
        <v>1356</v>
      </c>
      <c r="JO1" s="947" t="s">
        <v>1357</v>
      </c>
      <c r="JP1" s="947" t="s">
        <v>1358</v>
      </c>
      <c r="JQ1" s="947" t="s">
        <v>1359</v>
      </c>
      <c r="JR1" s="947" t="s">
        <v>1360</v>
      </c>
      <c r="JS1" s="947" t="s">
        <v>1361</v>
      </c>
      <c r="JT1" s="947" t="s">
        <v>1362</v>
      </c>
      <c r="JU1" s="947" t="s">
        <v>1363</v>
      </c>
      <c r="JV1" s="947" t="s">
        <v>1364</v>
      </c>
      <c r="JW1" s="947" t="s">
        <v>1365</v>
      </c>
      <c r="JX1" s="947" t="s">
        <v>1366</v>
      </c>
      <c r="JY1" s="947" t="s">
        <v>1367</v>
      </c>
      <c r="JZ1" s="947" t="s">
        <v>1368</v>
      </c>
      <c r="KA1" s="947" t="s">
        <v>1369</v>
      </c>
      <c r="KB1" s="947" t="s">
        <v>1370</v>
      </c>
      <c r="KC1" s="947" t="s">
        <v>1371</v>
      </c>
      <c r="KD1" s="947" t="s">
        <v>1372</v>
      </c>
      <c r="KE1" s="947" t="s">
        <v>1373</v>
      </c>
      <c r="KF1" s="947" t="s">
        <v>1374</v>
      </c>
      <c r="KG1" s="947" t="s">
        <v>1375</v>
      </c>
      <c r="KH1" s="947" t="s">
        <v>1376</v>
      </c>
      <c r="KI1" s="947" t="s">
        <v>1377</v>
      </c>
      <c r="KJ1" s="947" t="s">
        <v>1378</v>
      </c>
      <c r="KK1" s="947" t="s">
        <v>1379</v>
      </c>
      <c r="KL1" s="947" t="s">
        <v>1380</v>
      </c>
      <c r="KM1" s="947" t="s">
        <v>1381</v>
      </c>
      <c r="KN1" s="947" t="s">
        <v>1382</v>
      </c>
      <c r="KO1" s="947" t="s">
        <v>1383</v>
      </c>
      <c r="KP1" s="947" t="s">
        <v>1384</v>
      </c>
      <c r="KQ1" s="947" t="s">
        <v>1385</v>
      </c>
      <c r="KR1" s="947" t="s">
        <v>1386</v>
      </c>
      <c r="KS1" s="947" t="s">
        <v>1387</v>
      </c>
      <c r="KT1" s="947" t="s">
        <v>1388</v>
      </c>
      <c r="KU1" s="947" t="s">
        <v>1389</v>
      </c>
      <c r="KV1" s="947" t="s">
        <v>1390</v>
      </c>
      <c r="KW1" s="947" t="s">
        <v>1391</v>
      </c>
      <c r="KX1" s="947" t="s">
        <v>1392</v>
      </c>
      <c r="KY1" s="947" t="s">
        <v>1393</v>
      </c>
      <c r="KZ1" s="947" t="s">
        <v>1394</v>
      </c>
      <c r="LA1" s="947" t="s">
        <v>1395</v>
      </c>
      <c r="LB1" s="947" t="s">
        <v>1396</v>
      </c>
      <c r="LC1" s="947" t="s">
        <v>1397</v>
      </c>
      <c r="LD1" s="947" t="s">
        <v>1398</v>
      </c>
      <c r="LE1" s="947" t="s">
        <v>1399</v>
      </c>
      <c r="LF1" s="947" t="s">
        <v>1400</v>
      </c>
      <c r="LG1" s="947" t="s">
        <v>1401</v>
      </c>
      <c r="LH1" s="947" t="s">
        <v>1402</v>
      </c>
      <c r="LI1" s="947" t="s">
        <v>1403</v>
      </c>
      <c r="LJ1" s="947" t="s">
        <v>1404</v>
      </c>
      <c r="LK1" s="947" t="s">
        <v>1405</v>
      </c>
      <c r="LL1" s="947" t="s">
        <v>1406</v>
      </c>
      <c r="LM1" s="947" t="s">
        <v>1407</v>
      </c>
      <c r="LN1" s="947" t="s">
        <v>1408</v>
      </c>
      <c r="LO1" s="947" t="s">
        <v>1409</v>
      </c>
      <c r="LP1" s="947" t="s">
        <v>3302</v>
      </c>
      <c r="LQ1" s="947" t="s">
        <v>3303</v>
      </c>
      <c r="LR1" s="947" t="s">
        <v>3304</v>
      </c>
      <c r="LS1" s="947" t="s">
        <v>3305</v>
      </c>
      <c r="LT1" s="947" t="s">
        <v>3306</v>
      </c>
      <c r="LU1" s="947" t="s">
        <v>3307</v>
      </c>
      <c r="LV1" s="947" t="s">
        <v>3308</v>
      </c>
      <c r="LW1" s="947" t="s">
        <v>1410</v>
      </c>
      <c r="LX1" s="947" t="s">
        <v>1411</v>
      </c>
      <c r="LY1" s="947" t="s">
        <v>1412</v>
      </c>
      <c r="LZ1" s="947" t="s">
        <v>1413</v>
      </c>
      <c r="MA1" s="947" t="s">
        <v>1414</v>
      </c>
      <c r="MB1" s="947" t="s">
        <v>1415</v>
      </c>
      <c r="MC1" s="947" t="s">
        <v>1416</v>
      </c>
      <c r="MD1" s="947" t="s">
        <v>1417</v>
      </c>
      <c r="ME1" s="947" t="s">
        <v>1418</v>
      </c>
      <c r="MF1" s="947" t="s">
        <v>1419</v>
      </c>
      <c r="MG1" s="947" t="s">
        <v>1420</v>
      </c>
      <c r="MH1" s="947" t="s">
        <v>1421</v>
      </c>
      <c r="MI1" s="947" t="s">
        <v>1422</v>
      </c>
      <c r="MJ1" s="947" t="s">
        <v>1423</v>
      </c>
      <c r="MK1" s="947" t="s">
        <v>1424</v>
      </c>
      <c r="ML1" s="947" t="s">
        <v>1425</v>
      </c>
      <c r="MM1" s="947" t="s">
        <v>1426</v>
      </c>
      <c r="MN1" s="947" t="s">
        <v>1427</v>
      </c>
      <c r="MO1" s="947" t="s">
        <v>1428</v>
      </c>
      <c r="MP1" s="947" t="s">
        <v>1429</v>
      </c>
      <c r="MQ1" s="947" t="s">
        <v>1430</v>
      </c>
      <c r="MR1" s="947" t="s">
        <v>1431</v>
      </c>
      <c r="MS1" s="947" t="s">
        <v>1432</v>
      </c>
      <c r="MT1" s="947" t="s">
        <v>1433</v>
      </c>
      <c r="MU1" s="947" t="s">
        <v>1434</v>
      </c>
      <c r="MV1" s="947" t="s">
        <v>1435</v>
      </c>
      <c r="MW1" s="947" t="s">
        <v>1436</v>
      </c>
      <c r="MX1" s="947" t="s">
        <v>1437</v>
      </c>
      <c r="MY1" s="947" t="s">
        <v>1438</v>
      </c>
      <c r="MZ1" s="947" t="s">
        <v>1439</v>
      </c>
      <c r="NA1" s="947" t="s">
        <v>1440</v>
      </c>
      <c r="NB1" s="947" t="s">
        <v>1441</v>
      </c>
      <c r="NC1" s="947" t="s">
        <v>1442</v>
      </c>
      <c r="ND1" s="947" t="s">
        <v>1443</v>
      </c>
      <c r="NE1" s="947" t="s">
        <v>1444</v>
      </c>
      <c r="NF1" s="947" t="s">
        <v>1445</v>
      </c>
      <c r="NG1" s="947" t="s">
        <v>1446</v>
      </c>
      <c r="NH1" s="947" t="s">
        <v>1447</v>
      </c>
      <c r="NI1" s="947" t="s">
        <v>1448</v>
      </c>
      <c r="NJ1" s="947" t="s">
        <v>1449</v>
      </c>
      <c r="NK1" s="947" t="s">
        <v>1450</v>
      </c>
      <c r="NL1" s="947" t="s">
        <v>1451</v>
      </c>
      <c r="NM1" s="947" t="s">
        <v>1452</v>
      </c>
      <c r="NN1" s="947" t="s">
        <v>1453</v>
      </c>
      <c r="NO1" s="947" t="s">
        <v>1454</v>
      </c>
      <c r="NP1" s="947" t="s">
        <v>1455</v>
      </c>
      <c r="NQ1" s="947" t="s">
        <v>1456</v>
      </c>
      <c r="NR1" s="947" t="s">
        <v>1457</v>
      </c>
      <c r="NS1" s="947" t="s">
        <v>1458</v>
      </c>
      <c r="NT1" s="947" t="s">
        <v>1459</v>
      </c>
      <c r="NU1" s="947" t="s">
        <v>1460</v>
      </c>
      <c r="NV1" s="947" t="s">
        <v>1461</v>
      </c>
      <c r="NW1" s="947" t="s">
        <v>1462</v>
      </c>
      <c r="NX1" s="947" t="s">
        <v>1463</v>
      </c>
      <c r="NY1" s="947" t="s">
        <v>1464</v>
      </c>
      <c r="NZ1" s="947" t="s">
        <v>1465</v>
      </c>
      <c r="OA1" s="947" t="s">
        <v>1466</v>
      </c>
      <c r="OB1" s="947" t="s">
        <v>1467</v>
      </c>
      <c r="OC1" s="947" t="s">
        <v>1468</v>
      </c>
      <c r="OD1" s="947" t="s">
        <v>1469</v>
      </c>
      <c r="OE1" s="947" t="s">
        <v>1470</v>
      </c>
      <c r="OF1" s="947" t="s">
        <v>1471</v>
      </c>
      <c r="OG1" s="947" t="s">
        <v>1472</v>
      </c>
      <c r="OH1" s="947" t="s">
        <v>1473</v>
      </c>
      <c r="OI1" s="947" t="s">
        <v>1474</v>
      </c>
      <c r="OJ1" s="947" t="s">
        <v>1475</v>
      </c>
      <c r="OK1" s="947" t="s">
        <v>1476</v>
      </c>
      <c r="OL1" s="947" t="s">
        <v>1477</v>
      </c>
      <c r="OM1" s="947" t="s">
        <v>1478</v>
      </c>
      <c r="ON1" s="947" t="s">
        <v>1479</v>
      </c>
      <c r="OO1" s="947" t="s">
        <v>1480</v>
      </c>
      <c r="OP1" s="947" t="s">
        <v>1481</v>
      </c>
      <c r="OQ1" s="947" t="s">
        <v>1482</v>
      </c>
      <c r="OR1" s="947" t="s">
        <v>1483</v>
      </c>
      <c r="OS1" s="947" t="s">
        <v>1484</v>
      </c>
      <c r="OT1" s="947" t="s">
        <v>1485</v>
      </c>
      <c r="OU1" s="947" t="s">
        <v>1486</v>
      </c>
      <c r="OV1" s="947" t="s">
        <v>1487</v>
      </c>
      <c r="OW1" s="947" t="s">
        <v>1488</v>
      </c>
      <c r="OX1" s="947" t="s">
        <v>1489</v>
      </c>
      <c r="OY1" s="947" t="s">
        <v>1490</v>
      </c>
      <c r="OZ1" s="947" t="s">
        <v>1491</v>
      </c>
      <c r="PA1" s="947" t="s">
        <v>1492</v>
      </c>
      <c r="PB1" s="947" t="s">
        <v>1493</v>
      </c>
      <c r="PC1" s="947" t="s">
        <v>1494</v>
      </c>
      <c r="PD1" s="947" t="s">
        <v>1495</v>
      </c>
      <c r="PE1" s="947" t="s">
        <v>1496</v>
      </c>
      <c r="PF1" s="947" t="s">
        <v>1497</v>
      </c>
      <c r="PG1" s="947" t="s">
        <v>1498</v>
      </c>
      <c r="PH1" s="947" t="s">
        <v>1499</v>
      </c>
      <c r="PI1" s="947" t="s">
        <v>1500</v>
      </c>
      <c r="PJ1" s="947" t="s">
        <v>1501</v>
      </c>
      <c r="PK1" s="947" t="s">
        <v>1502</v>
      </c>
      <c r="PL1" s="947" t="s">
        <v>1503</v>
      </c>
      <c r="PM1" s="947" t="s">
        <v>1504</v>
      </c>
      <c r="PN1" s="947" t="s">
        <v>1505</v>
      </c>
      <c r="PO1" s="947" t="s">
        <v>1506</v>
      </c>
      <c r="PP1" s="947" t="s">
        <v>1507</v>
      </c>
      <c r="PQ1" s="947" t="s">
        <v>1508</v>
      </c>
      <c r="PR1" s="947" t="s">
        <v>1509</v>
      </c>
      <c r="PS1" s="947" t="s">
        <v>1510</v>
      </c>
      <c r="PT1" s="947" t="s">
        <v>1511</v>
      </c>
      <c r="PU1" s="947" t="s">
        <v>1512</v>
      </c>
      <c r="PV1" s="947" t="s">
        <v>1513</v>
      </c>
      <c r="PW1" s="947" t="s">
        <v>1514</v>
      </c>
      <c r="PX1" s="947" t="s">
        <v>1515</v>
      </c>
      <c r="PY1" s="947" t="s">
        <v>1516</v>
      </c>
      <c r="PZ1" s="947" t="s">
        <v>1517</v>
      </c>
      <c r="QA1" s="947" t="s">
        <v>1518</v>
      </c>
      <c r="QB1" s="947" t="s">
        <v>1519</v>
      </c>
      <c r="QC1" s="947" t="s">
        <v>1520</v>
      </c>
      <c r="QD1" s="947" t="s">
        <v>1521</v>
      </c>
      <c r="QE1" s="947" t="s">
        <v>1522</v>
      </c>
      <c r="QF1" s="947" t="s">
        <v>1523</v>
      </c>
      <c r="QG1" s="947" t="s">
        <v>1524</v>
      </c>
      <c r="QH1" s="947" t="s">
        <v>1525</v>
      </c>
      <c r="QI1" s="947" t="s">
        <v>1526</v>
      </c>
      <c r="QJ1" s="947" t="s">
        <v>1527</v>
      </c>
      <c r="QK1" s="947" t="s">
        <v>1528</v>
      </c>
      <c r="QL1" s="947" t="s">
        <v>1529</v>
      </c>
      <c r="QM1" s="947" t="s">
        <v>1530</v>
      </c>
      <c r="QN1" s="947" t="s">
        <v>1531</v>
      </c>
      <c r="QO1" s="947" t="s">
        <v>1532</v>
      </c>
      <c r="QP1" s="947" t="s">
        <v>1533</v>
      </c>
      <c r="QQ1" s="947" t="s">
        <v>1534</v>
      </c>
      <c r="QR1" s="947" t="s">
        <v>1535</v>
      </c>
      <c r="QS1" s="947" t="s">
        <v>1536</v>
      </c>
      <c r="QT1" s="947" t="s">
        <v>1537</v>
      </c>
      <c r="QU1" s="947" t="s">
        <v>1538</v>
      </c>
      <c r="QV1" s="947" t="s">
        <v>1539</v>
      </c>
      <c r="QW1" s="947" t="s">
        <v>1540</v>
      </c>
      <c r="QX1" s="947" t="s">
        <v>1541</v>
      </c>
      <c r="QY1" s="947" t="s">
        <v>1542</v>
      </c>
      <c r="QZ1" s="947" t="s">
        <v>1543</v>
      </c>
      <c r="RA1" s="947" t="s">
        <v>1544</v>
      </c>
      <c r="RB1" s="947" t="s">
        <v>1545</v>
      </c>
      <c r="RC1" s="947" t="s">
        <v>1546</v>
      </c>
      <c r="RD1" s="947" t="s">
        <v>1547</v>
      </c>
      <c r="RE1" s="947" t="s">
        <v>1548</v>
      </c>
      <c r="RF1" s="947" t="s">
        <v>1549</v>
      </c>
      <c r="RG1" s="947" t="s">
        <v>1550</v>
      </c>
      <c r="RH1" s="947" t="s">
        <v>1551</v>
      </c>
      <c r="RI1" s="947" t="s">
        <v>1552</v>
      </c>
      <c r="RJ1" s="947" t="s">
        <v>1553</v>
      </c>
      <c r="RK1" s="947" t="s">
        <v>1554</v>
      </c>
      <c r="RL1" s="947" t="s">
        <v>1555</v>
      </c>
      <c r="RM1" s="947" t="s">
        <v>1556</v>
      </c>
      <c r="RN1" s="947" t="s">
        <v>1557</v>
      </c>
      <c r="RO1" s="947" t="s">
        <v>1558</v>
      </c>
      <c r="RP1" s="947" t="s">
        <v>1559</v>
      </c>
      <c r="RQ1" s="947" t="s">
        <v>1560</v>
      </c>
      <c r="RR1" s="947" t="s">
        <v>1561</v>
      </c>
      <c r="RS1" s="947" t="s">
        <v>1562</v>
      </c>
      <c r="RT1" s="947" t="s">
        <v>1563</v>
      </c>
      <c r="RU1" s="947" t="s">
        <v>1564</v>
      </c>
      <c r="RV1" s="947" t="s">
        <v>1565</v>
      </c>
      <c r="RW1" s="947" t="s">
        <v>1566</v>
      </c>
      <c r="RX1" s="947" t="s">
        <v>1567</v>
      </c>
      <c r="RY1" s="947" t="s">
        <v>1568</v>
      </c>
      <c r="RZ1" s="947" t="s">
        <v>1569</v>
      </c>
      <c r="SA1" s="947" t="s">
        <v>1570</v>
      </c>
      <c r="SB1" s="947" t="s">
        <v>1571</v>
      </c>
      <c r="SC1" s="947" t="s">
        <v>1572</v>
      </c>
      <c r="SD1" s="947" t="s">
        <v>1573</v>
      </c>
      <c r="SE1" s="947" t="s">
        <v>1574</v>
      </c>
      <c r="SF1" s="947" t="s">
        <v>1575</v>
      </c>
      <c r="SG1" s="947" t="s">
        <v>1576</v>
      </c>
      <c r="SH1" s="947" t="s">
        <v>1577</v>
      </c>
      <c r="SI1" s="947" t="s">
        <v>1578</v>
      </c>
      <c r="SJ1" s="947" t="s">
        <v>1579</v>
      </c>
      <c r="SK1" s="947" t="s">
        <v>1580</v>
      </c>
      <c r="SL1" s="947" t="s">
        <v>1581</v>
      </c>
      <c r="SM1" s="947" t="s">
        <v>1582</v>
      </c>
      <c r="SN1" s="947" t="s">
        <v>1583</v>
      </c>
      <c r="SO1" s="947" t="s">
        <v>1584</v>
      </c>
      <c r="SP1" s="947" t="s">
        <v>1585</v>
      </c>
      <c r="SQ1" s="947" t="s">
        <v>1586</v>
      </c>
      <c r="SR1" s="947" t="s">
        <v>1587</v>
      </c>
      <c r="SS1" s="947" t="s">
        <v>1588</v>
      </c>
      <c r="ST1" s="947" t="s">
        <v>1589</v>
      </c>
      <c r="SU1" s="947" t="s">
        <v>1590</v>
      </c>
      <c r="SV1" s="947" t="s">
        <v>1591</v>
      </c>
      <c r="SW1" s="947" t="s">
        <v>1592</v>
      </c>
      <c r="SX1" s="947" t="s">
        <v>1593</v>
      </c>
      <c r="SY1" s="947" t="s">
        <v>1594</v>
      </c>
      <c r="SZ1" s="947" t="s">
        <v>1595</v>
      </c>
      <c r="TA1" s="947" t="s">
        <v>1596</v>
      </c>
      <c r="TB1" s="947" t="s">
        <v>1597</v>
      </c>
      <c r="TC1" s="947" t="s">
        <v>1598</v>
      </c>
      <c r="TD1" s="947" t="s">
        <v>1599</v>
      </c>
      <c r="TE1" s="947" t="s">
        <v>1600</v>
      </c>
      <c r="TF1" s="947" t="s">
        <v>1601</v>
      </c>
      <c r="TG1" s="947" t="s">
        <v>1602</v>
      </c>
      <c r="TH1" s="947" t="s">
        <v>1603</v>
      </c>
      <c r="TI1" s="947" t="s">
        <v>1604</v>
      </c>
      <c r="TJ1" s="947" t="s">
        <v>1605</v>
      </c>
      <c r="TK1" s="947" t="s">
        <v>1606</v>
      </c>
      <c r="TL1" s="947" t="s">
        <v>1607</v>
      </c>
      <c r="TM1" s="947" t="s">
        <v>1608</v>
      </c>
      <c r="TN1" s="947" t="s">
        <v>1609</v>
      </c>
      <c r="TO1" s="947" t="s">
        <v>1610</v>
      </c>
      <c r="TP1" s="947" t="s">
        <v>1611</v>
      </c>
      <c r="TQ1" s="947" t="s">
        <v>1612</v>
      </c>
      <c r="TR1" s="947" t="s">
        <v>1613</v>
      </c>
      <c r="TS1" s="947" t="s">
        <v>1614</v>
      </c>
      <c r="TT1" s="947" t="s">
        <v>1615</v>
      </c>
      <c r="TU1" s="947" t="s">
        <v>1616</v>
      </c>
      <c r="TV1" s="947" t="s">
        <v>1617</v>
      </c>
      <c r="TW1" s="947" t="s">
        <v>1618</v>
      </c>
      <c r="TX1" s="947" t="s">
        <v>1619</v>
      </c>
      <c r="TY1" s="947" t="s">
        <v>1620</v>
      </c>
      <c r="TZ1" s="947" t="s">
        <v>1621</v>
      </c>
      <c r="UA1" s="947" t="s">
        <v>1622</v>
      </c>
      <c r="UB1" s="947" t="s">
        <v>1623</v>
      </c>
      <c r="UC1" s="947" t="s">
        <v>1624</v>
      </c>
      <c r="UD1" s="947" t="s">
        <v>1625</v>
      </c>
      <c r="UE1" s="947" t="s">
        <v>1626</v>
      </c>
      <c r="UF1" s="947" t="s">
        <v>1627</v>
      </c>
      <c r="UG1" s="947" t="s">
        <v>1628</v>
      </c>
      <c r="UH1" s="947" t="s">
        <v>1629</v>
      </c>
      <c r="UI1" s="947" t="s">
        <v>1630</v>
      </c>
      <c r="UJ1" s="947" t="s">
        <v>1631</v>
      </c>
      <c r="UK1" s="947" t="s">
        <v>1632</v>
      </c>
      <c r="UL1" s="947" t="s">
        <v>1633</v>
      </c>
      <c r="UM1" s="947" t="s">
        <v>1634</v>
      </c>
      <c r="UN1" s="947" t="s">
        <v>1635</v>
      </c>
      <c r="UO1" s="947" t="s">
        <v>1636</v>
      </c>
      <c r="UP1" s="947" t="s">
        <v>1637</v>
      </c>
      <c r="UQ1" s="947" t="s">
        <v>1638</v>
      </c>
      <c r="UR1" s="947" t="s">
        <v>1639</v>
      </c>
      <c r="US1" s="947" t="s">
        <v>1640</v>
      </c>
      <c r="UT1" s="947" t="s">
        <v>1641</v>
      </c>
      <c r="UU1" s="947" t="s">
        <v>1642</v>
      </c>
      <c r="UV1" s="947" t="s">
        <v>1643</v>
      </c>
      <c r="UW1" s="947" t="s">
        <v>1644</v>
      </c>
      <c r="UX1" s="947" t="s">
        <v>1645</v>
      </c>
      <c r="UY1" s="947" t="s">
        <v>1646</v>
      </c>
      <c r="UZ1" s="947" t="s">
        <v>1647</v>
      </c>
      <c r="VA1" s="947" t="s">
        <v>1648</v>
      </c>
      <c r="VB1" s="947" t="s">
        <v>1649</v>
      </c>
      <c r="VC1" s="947" t="s">
        <v>1650</v>
      </c>
      <c r="VD1" s="947" t="s">
        <v>1651</v>
      </c>
      <c r="VE1" s="947" t="s">
        <v>1652</v>
      </c>
      <c r="VF1" s="947" t="s">
        <v>1653</v>
      </c>
      <c r="VG1" s="947" t="s">
        <v>1654</v>
      </c>
      <c r="VH1" s="947" t="s">
        <v>1655</v>
      </c>
      <c r="VI1" s="947" t="s">
        <v>1656</v>
      </c>
      <c r="VJ1" s="947" t="s">
        <v>1657</v>
      </c>
      <c r="VK1" s="947" t="s">
        <v>1658</v>
      </c>
      <c r="VL1" s="947" t="s">
        <v>1659</v>
      </c>
      <c r="VM1" s="947" t="s">
        <v>1660</v>
      </c>
      <c r="VN1" s="947" t="s">
        <v>1661</v>
      </c>
      <c r="VO1" s="947" t="s">
        <v>1662</v>
      </c>
      <c r="VP1" s="947" t="s">
        <v>1663</v>
      </c>
      <c r="VQ1" s="947" t="s">
        <v>1664</v>
      </c>
      <c r="VR1" s="947" t="s">
        <v>1665</v>
      </c>
      <c r="VS1" s="947" t="s">
        <v>1666</v>
      </c>
      <c r="VT1" s="947" t="s">
        <v>1667</v>
      </c>
      <c r="VU1" s="947" t="s">
        <v>1668</v>
      </c>
      <c r="VV1" s="947" t="s">
        <v>1669</v>
      </c>
      <c r="VW1" s="947" t="s">
        <v>1670</v>
      </c>
      <c r="VX1" s="947" t="s">
        <v>1671</v>
      </c>
      <c r="VY1" s="947" t="s">
        <v>1672</v>
      </c>
      <c r="VZ1" s="947" t="s">
        <v>1673</v>
      </c>
      <c r="WA1" s="947" t="s">
        <v>1674</v>
      </c>
      <c r="WB1" s="947" t="s">
        <v>1675</v>
      </c>
      <c r="WC1" s="947" t="s">
        <v>1676</v>
      </c>
      <c r="WD1" s="947" t="s">
        <v>1677</v>
      </c>
      <c r="WE1" s="947" t="s">
        <v>1678</v>
      </c>
      <c r="WF1" s="947" t="s">
        <v>1679</v>
      </c>
      <c r="WG1" s="947" t="s">
        <v>1680</v>
      </c>
      <c r="WH1" s="947" t="s">
        <v>1681</v>
      </c>
      <c r="WI1" s="947" t="s">
        <v>1682</v>
      </c>
      <c r="WJ1" s="947" t="s">
        <v>1683</v>
      </c>
      <c r="WK1" s="947" t="s">
        <v>1684</v>
      </c>
      <c r="WL1" s="947" t="s">
        <v>1685</v>
      </c>
      <c r="WM1" s="947" t="s">
        <v>1686</v>
      </c>
      <c r="WN1" s="947" t="s">
        <v>1687</v>
      </c>
      <c r="WO1" s="947" t="s">
        <v>1688</v>
      </c>
      <c r="WP1" s="947" t="s">
        <v>1689</v>
      </c>
      <c r="WQ1" s="947" t="s">
        <v>1690</v>
      </c>
      <c r="WR1" s="947" t="s">
        <v>1691</v>
      </c>
      <c r="WS1" s="947" t="s">
        <v>1692</v>
      </c>
      <c r="WT1" s="947" t="s">
        <v>1693</v>
      </c>
      <c r="WU1" s="947" t="s">
        <v>1694</v>
      </c>
      <c r="WV1" s="947" t="s">
        <v>1695</v>
      </c>
      <c r="WW1" s="947" t="s">
        <v>1696</v>
      </c>
      <c r="WX1" s="947" t="s">
        <v>1697</v>
      </c>
      <c r="WY1" s="947" t="s">
        <v>1698</v>
      </c>
      <c r="WZ1" s="947" t="s">
        <v>1699</v>
      </c>
      <c r="XA1" s="947" t="s">
        <v>1700</v>
      </c>
      <c r="XB1" s="947" t="s">
        <v>1701</v>
      </c>
      <c r="XC1" s="947" t="s">
        <v>1702</v>
      </c>
      <c r="XD1" s="947" t="s">
        <v>1703</v>
      </c>
      <c r="XE1" s="947" t="s">
        <v>1704</v>
      </c>
      <c r="XF1" s="947" t="s">
        <v>1705</v>
      </c>
      <c r="XG1" s="947" t="s">
        <v>1706</v>
      </c>
      <c r="XH1" s="947" t="s">
        <v>1707</v>
      </c>
      <c r="XI1" s="947" t="s">
        <v>1708</v>
      </c>
      <c r="XJ1" s="947" t="s">
        <v>1709</v>
      </c>
      <c r="XK1" s="947" t="s">
        <v>1710</v>
      </c>
      <c r="XL1" s="947" t="s">
        <v>1711</v>
      </c>
      <c r="XM1" s="947" t="s">
        <v>1712</v>
      </c>
      <c r="XN1" s="947" t="s">
        <v>1713</v>
      </c>
      <c r="XO1" s="947" t="s">
        <v>1714</v>
      </c>
      <c r="XP1" s="947" t="s">
        <v>1715</v>
      </c>
      <c r="XQ1" s="947" t="s">
        <v>1716</v>
      </c>
      <c r="XR1" s="947" t="s">
        <v>1717</v>
      </c>
      <c r="XS1" s="947" t="s">
        <v>1718</v>
      </c>
      <c r="XT1" s="947" t="s">
        <v>1719</v>
      </c>
      <c r="XU1" s="947" t="s">
        <v>1720</v>
      </c>
      <c r="XV1" s="947" t="s">
        <v>1721</v>
      </c>
      <c r="XW1" s="947" t="s">
        <v>1722</v>
      </c>
      <c r="XX1" s="947" t="s">
        <v>1723</v>
      </c>
      <c r="XY1" s="947" t="s">
        <v>1724</v>
      </c>
      <c r="XZ1" s="947" t="s">
        <v>1725</v>
      </c>
      <c r="YA1" s="947" t="s">
        <v>1726</v>
      </c>
      <c r="YB1" s="947" t="s">
        <v>1727</v>
      </c>
      <c r="YC1" s="947" t="s">
        <v>1728</v>
      </c>
      <c r="YD1" s="947" t="s">
        <v>1729</v>
      </c>
      <c r="YE1" s="947" t="s">
        <v>1730</v>
      </c>
      <c r="YF1" s="947" t="s">
        <v>1731</v>
      </c>
      <c r="YG1" s="947" t="s">
        <v>1732</v>
      </c>
      <c r="YH1" s="947" t="s">
        <v>1733</v>
      </c>
      <c r="YI1" s="947" t="s">
        <v>1734</v>
      </c>
      <c r="YJ1" s="947" t="s">
        <v>1735</v>
      </c>
      <c r="YK1" s="947" t="s">
        <v>1736</v>
      </c>
      <c r="YL1" s="947" t="s">
        <v>1737</v>
      </c>
      <c r="YM1" s="947" t="s">
        <v>1738</v>
      </c>
      <c r="YN1" s="947" t="s">
        <v>1739</v>
      </c>
      <c r="YO1" s="947" t="s">
        <v>1740</v>
      </c>
      <c r="YP1" s="947" t="s">
        <v>1741</v>
      </c>
      <c r="YQ1" s="947" t="s">
        <v>1742</v>
      </c>
      <c r="YR1" s="947" t="s">
        <v>1743</v>
      </c>
      <c r="YS1" s="947" t="s">
        <v>1744</v>
      </c>
      <c r="YT1" s="947" t="s">
        <v>1745</v>
      </c>
      <c r="YU1" s="947" t="s">
        <v>1746</v>
      </c>
      <c r="YV1" s="947" t="s">
        <v>1747</v>
      </c>
      <c r="YW1" s="947" t="s">
        <v>1748</v>
      </c>
      <c r="YX1" s="947" t="s">
        <v>1749</v>
      </c>
      <c r="YY1" s="947" t="s">
        <v>1750</v>
      </c>
      <c r="YZ1" s="947" t="s">
        <v>1751</v>
      </c>
      <c r="ZA1" s="947" t="s">
        <v>1752</v>
      </c>
      <c r="ZB1" s="947" t="s">
        <v>1753</v>
      </c>
      <c r="ZC1" s="947" t="s">
        <v>1754</v>
      </c>
      <c r="ZD1" s="947" t="s">
        <v>1755</v>
      </c>
      <c r="ZE1" s="947" t="s">
        <v>1756</v>
      </c>
      <c r="ZF1" s="947" t="s">
        <v>1757</v>
      </c>
      <c r="ZG1" s="947" t="s">
        <v>1758</v>
      </c>
      <c r="ZH1" s="947" t="s">
        <v>1759</v>
      </c>
      <c r="ZI1" s="947" t="s">
        <v>1760</v>
      </c>
      <c r="ZJ1" s="947" t="s">
        <v>1761</v>
      </c>
      <c r="ZK1" s="947" t="s">
        <v>1762</v>
      </c>
      <c r="ZL1" s="947" t="s">
        <v>1763</v>
      </c>
      <c r="ZM1" s="947" t="s">
        <v>1764</v>
      </c>
      <c r="ZN1" s="947" t="s">
        <v>1765</v>
      </c>
      <c r="ZO1" s="947" t="s">
        <v>1766</v>
      </c>
      <c r="ZP1" s="947" t="s">
        <v>1767</v>
      </c>
      <c r="ZQ1" s="947" t="s">
        <v>1768</v>
      </c>
      <c r="ZR1" s="947" t="s">
        <v>1769</v>
      </c>
      <c r="ZS1" s="947" t="s">
        <v>1770</v>
      </c>
      <c r="ZT1" s="947" t="s">
        <v>1771</v>
      </c>
      <c r="ZU1" s="947" t="s">
        <v>1772</v>
      </c>
      <c r="ZV1" s="947" t="s">
        <v>1773</v>
      </c>
      <c r="ZW1" s="947" t="s">
        <v>1774</v>
      </c>
      <c r="ZX1" s="947" t="s">
        <v>1775</v>
      </c>
      <c r="ZY1" s="947" t="s">
        <v>1776</v>
      </c>
      <c r="ZZ1" s="947" t="s">
        <v>1777</v>
      </c>
      <c r="AAA1" s="947" t="s">
        <v>1778</v>
      </c>
      <c r="AAB1" s="947" t="s">
        <v>1779</v>
      </c>
      <c r="AAC1" s="947" t="s">
        <v>1780</v>
      </c>
      <c r="AAD1" s="947" t="s">
        <v>1781</v>
      </c>
      <c r="AAE1" s="947" t="s">
        <v>1782</v>
      </c>
      <c r="AAF1" s="947" t="s">
        <v>1783</v>
      </c>
      <c r="AAG1" s="947" t="s">
        <v>1784</v>
      </c>
      <c r="AAH1" s="947" t="s">
        <v>1785</v>
      </c>
      <c r="AAI1" s="947" t="s">
        <v>1786</v>
      </c>
      <c r="AAJ1" s="947" t="s">
        <v>1787</v>
      </c>
      <c r="AAK1" s="947" t="s">
        <v>1788</v>
      </c>
      <c r="AAL1" s="947" t="s">
        <v>1789</v>
      </c>
      <c r="AAM1" s="947" t="s">
        <v>1790</v>
      </c>
      <c r="AAN1" s="947" t="s">
        <v>1791</v>
      </c>
      <c r="AAO1" s="947" t="s">
        <v>1792</v>
      </c>
      <c r="AAP1" s="947" t="s">
        <v>1793</v>
      </c>
      <c r="AAQ1" s="947" t="s">
        <v>1794</v>
      </c>
      <c r="AAR1" s="947" t="s">
        <v>1795</v>
      </c>
      <c r="AAS1" s="947" t="s">
        <v>1796</v>
      </c>
      <c r="AAT1" s="947" t="s">
        <v>1797</v>
      </c>
      <c r="AAU1" s="947" t="s">
        <v>1798</v>
      </c>
      <c r="AAV1" s="947" t="s">
        <v>1799</v>
      </c>
      <c r="AAW1" s="947" t="s">
        <v>1800</v>
      </c>
      <c r="AAX1" s="947" t="s">
        <v>1801</v>
      </c>
      <c r="AAY1" s="947" t="s">
        <v>1802</v>
      </c>
      <c r="AAZ1" s="947" t="s">
        <v>1803</v>
      </c>
      <c r="ABA1" s="947" t="s">
        <v>1804</v>
      </c>
      <c r="ABB1" s="947" t="s">
        <v>1805</v>
      </c>
      <c r="ABC1" s="947" t="s">
        <v>1806</v>
      </c>
      <c r="ABD1" s="947" t="s">
        <v>1807</v>
      </c>
      <c r="ABE1" s="947" t="s">
        <v>1808</v>
      </c>
      <c r="ABF1" s="947" t="s">
        <v>1809</v>
      </c>
      <c r="ABG1" s="947" t="s">
        <v>1810</v>
      </c>
      <c r="ABH1" s="947" t="s">
        <v>1811</v>
      </c>
      <c r="ABI1" s="947" t="s">
        <v>1812</v>
      </c>
      <c r="ABJ1" s="947" t="s">
        <v>1813</v>
      </c>
      <c r="ABK1" s="947" t="s">
        <v>1814</v>
      </c>
      <c r="ABL1" s="947" t="s">
        <v>1815</v>
      </c>
      <c r="ABM1" s="947" t="s">
        <v>1816</v>
      </c>
      <c r="ABN1" s="947" t="s">
        <v>1817</v>
      </c>
      <c r="ABO1" s="947" t="s">
        <v>1818</v>
      </c>
      <c r="ABP1" s="947" t="s">
        <v>1819</v>
      </c>
      <c r="ABQ1" s="947" t="s">
        <v>1820</v>
      </c>
      <c r="ABR1" s="947" t="s">
        <v>1821</v>
      </c>
      <c r="ABS1" s="947" t="s">
        <v>1822</v>
      </c>
      <c r="ABT1" s="947" t="s">
        <v>1823</v>
      </c>
      <c r="ABU1" s="947" t="s">
        <v>1824</v>
      </c>
      <c r="ABV1" s="947" t="s">
        <v>1825</v>
      </c>
      <c r="ABW1" s="947" t="s">
        <v>1826</v>
      </c>
      <c r="ABX1" s="947" t="s">
        <v>1827</v>
      </c>
      <c r="ABY1" s="947" t="s">
        <v>1828</v>
      </c>
      <c r="ABZ1" s="947" t="s">
        <v>1829</v>
      </c>
      <c r="ACA1" s="947" t="s">
        <v>1830</v>
      </c>
      <c r="ACB1" s="947" t="s">
        <v>1831</v>
      </c>
      <c r="ACC1" s="947" t="s">
        <v>1832</v>
      </c>
      <c r="ACD1" s="947" t="s">
        <v>1833</v>
      </c>
      <c r="ACE1" s="947" t="s">
        <v>1834</v>
      </c>
      <c r="ACF1" s="947" t="s">
        <v>1835</v>
      </c>
      <c r="ACG1" s="947" t="s">
        <v>1836</v>
      </c>
      <c r="ACH1" s="947" t="s">
        <v>1837</v>
      </c>
      <c r="ACI1" s="947" t="s">
        <v>1838</v>
      </c>
      <c r="ACJ1" s="947" t="s">
        <v>1839</v>
      </c>
      <c r="ACK1" s="947" t="s">
        <v>1840</v>
      </c>
      <c r="ACL1" s="947" t="s">
        <v>1841</v>
      </c>
      <c r="ACM1" s="947" t="s">
        <v>1842</v>
      </c>
      <c r="ACN1" s="947" t="s">
        <v>1843</v>
      </c>
      <c r="ACO1" s="947" t="s">
        <v>1844</v>
      </c>
      <c r="ACP1" s="947" t="s">
        <v>1845</v>
      </c>
      <c r="ACQ1" s="947" t="s">
        <v>1846</v>
      </c>
      <c r="ACR1" s="947" t="s">
        <v>1847</v>
      </c>
      <c r="ACS1" s="947" t="s">
        <v>1848</v>
      </c>
      <c r="ACT1" s="947" t="s">
        <v>1849</v>
      </c>
      <c r="ACU1" s="947" t="s">
        <v>1850</v>
      </c>
      <c r="ACV1" s="947" t="s">
        <v>1851</v>
      </c>
      <c r="ACW1" s="947" t="s">
        <v>1852</v>
      </c>
      <c r="ACX1" s="947" t="s">
        <v>1853</v>
      </c>
      <c r="ACY1" s="947" t="s">
        <v>1854</v>
      </c>
      <c r="ACZ1" s="947" t="s">
        <v>1855</v>
      </c>
      <c r="ADA1" s="947" t="s">
        <v>1856</v>
      </c>
      <c r="ADB1" s="947" t="s">
        <v>1857</v>
      </c>
      <c r="ADC1" s="947" t="s">
        <v>1858</v>
      </c>
      <c r="ADD1" s="947" t="s">
        <v>1859</v>
      </c>
      <c r="ADE1" s="947" t="s">
        <v>1860</v>
      </c>
      <c r="ADF1" s="947" t="s">
        <v>1861</v>
      </c>
      <c r="ADG1" s="947" t="s">
        <v>1862</v>
      </c>
      <c r="ADH1" s="947" t="s">
        <v>1863</v>
      </c>
      <c r="ADI1" s="947" t="s">
        <v>1864</v>
      </c>
      <c r="ADJ1" s="947" t="s">
        <v>1865</v>
      </c>
      <c r="ADK1" s="947" t="s">
        <v>1866</v>
      </c>
      <c r="ADL1" s="947" t="s">
        <v>1867</v>
      </c>
      <c r="ADM1" s="947" t="s">
        <v>1868</v>
      </c>
      <c r="ADN1" s="947" t="s">
        <v>1869</v>
      </c>
      <c r="ADO1" s="947" t="s">
        <v>1870</v>
      </c>
      <c r="ADP1" s="947" t="s">
        <v>1871</v>
      </c>
      <c r="ADQ1" s="947" t="s">
        <v>1872</v>
      </c>
      <c r="ADR1" s="947" t="s">
        <v>1873</v>
      </c>
      <c r="ADS1" s="947" t="s">
        <v>1874</v>
      </c>
      <c r="ADT1" s="947" t="s">
        <v>1875</v>
      </c>
      <c r="ADU1" s="947" t="s">
        <v>1876</v>
      </c>
      <c r="ADV1" s="947" t="s">
        <v>1877</v>
      </c>
      <c r="ADW1" s="947" t="s">
        <v>1878</v>
      </c>
      <c r="ADX1" s="947" t="s">
        <v>1879</v>
      </c>
      <c r="ADY1" s="947" t="s">
        <v>1880</v>
      </c>
      <c r="ADZ1" s="947" t="s">
        <v>1881</v>
      </c>
      <c r="AEA1" s="947" t="s">
        <v>1882</v>
      </c>
      <c r="AEB1" s="947" t="s">
        <v>1883</v>
      </c>
      <c r="AEC1" s="947" t="s">
        <v>1884</v>
      </c>
      <c r="AED1" s="947" t="s">
        <v>1885</v>
      </c>
      <c r="AEE1" s="947" t="s">
        <v>1886</v>
      </c>
      <c r="AEF1" s="947" t="s">
        <v>1887</v>
      </c>
      <c r="AEG1" s="947" t="s">
        <v>1888</v>
      </c>
      <c r="AEH1" s="947" t="s">
        <v>1889</v>
      </c>
      <c r="AEI1" s="947" t="s">
        <v>1890</v>
      </c>
      <c r="AEJ1" s="947" t="s">
        <v>1891</v>
      </c>
      <c r="AEK1" s="947" t="s">
        <v>1892</v>
      </c>
      <c r="AEL1" s="947" t="s">
        <v>1893</v>
      </c>
      <c r="AEM1" s="947" t="s">
        <v>1894</v>
      </c>
      <c r="AEN1" s="947" t="s">
        <v>1895</v>
      </c>
      <c r="AEO1" s="947" t="s">
        <v>1896</v>
      </c>
      <c r="AEP1" s="947" t="s">
        <v>1897</v>
      </c>
      <c r="AEQ1" s="947" t="s">
        <v>1898</v>
      </c>
      <c r="AER1" s="947" t="s">
        <v>1899</v>
      </c>
      <c r="AES1" s="947" t="s">
        <v>1900</v>
      </c>
      <c r="AET1" s="947" t="s">
        <v>1901</v>
      </c>
      <c r="AEU1" s="947" t="s">
        <v>1902</v>
      </c>
      <c r="AEV1" s="947" t="s">
        <v>1903</v>
      </c>
      <c r="AEW1" s="947" t="s">
        <v>1904</v>
      </c>
      <c r="AEX1" s="947" t="s">
        <v>1905</v>
      </c>
      <c r="AEY1" s="947" t="s">
        <v>1906</v>
      </c>
      <c r="AEZ1" s="947" t="s">
        <v>1907</v>
      </c>
      <c r="AFA1" s="947" t="s">
        <v>1908</v>
      </c>
      <c r="AFB1" s="947" t="s">
        <v>1909</v>
      </c>
      <c r="AFC1" s="947" t="s">
        <v>1910</v>
      </c>
      <c r="AFD1" s="947" t="s">
        <v>1911</v>
      </c>
      <c r="AFE1" s="947" t="s">
        <v>1912</v>
      </c>
      <c r="AFF1" s="947" t="s">
        <v>1913</v>
      </c>
      <c r="AFG1" s="947" t="s">
        <v>1914</v>
      </c>
      <c r="AFH1" s="947" t="s">
        <v>1915</v>
      </c>
      <c r="AFI1" s="947" t="s">
        <v>1916</v>
      </c>
      <c r="AFJ1" s="947" t="s">
        <v>1917</v>
      </c>
      <c r="AFK1" s="947" t="s">
        <v>1918</v>
      </c>
      <c r="AFL1" s="947" t="s">
        <v>1919</v>
      </c>
      <c r="AFM1" s="947" t="s">
        <v>1920</v>
      </c>
      <c r="AFN1" s="947" t="s">
        <v>1921</v>
      </c>
      <c r="AFO1" s="947" t="s">
        <v>1922</v>
      </c>
      <c r="AFP1" s="947" t="s">
        <v>1923</v>
      </c>
      <c r="AFQ1" s="947" t="s">
        <v>1924</v>
      </c>
      <c r="AFR1" s="947" t="s">
        <v>1925</v>
      </c>
      <c r="AFS1" s="947" t="s">
        <v>1926</v>
      </c>
      <c r="AFT1" s="947" t="s">
        <v>1927</v>
      </c>
      <c r="AFU1" s="947" t="s">
        <v>1928</v>
      </c>
      <c r="AFV1" s="947" t="s">
        <v>1929</v>
      </c>
      <c r="AFW1" s="947" t="s">
        <v>1930</v>
      </c>
      <c r="AFX1" s="947" t="s">
        <v>1931</v>
      </c>
      <c r="AFY1" s="947" t="s">
        <v>1932</v>
      </c>
      <c r="AFZ1" s="947" t="s">
        <v>1933</v>
      </c>
      <c r="AGA1" s="947" t="s">
        <v>1934</v>
      </c>
      <c r="AGB1" s="947" t="s">
        <v>1935</v>
      </c>
      <c r="AGC1" s="947" t="s">
        <v>1936</v>
      </c>
      <c r="AGD1" s="947" t="s">
        <v>1937</v>
      </c>
      <c r="AGE1" s="947" t="s">
        <v>1938</v>
      </c>
      <c r="AGF1" s="947" t="s">
        <v>1939</v>
      </c>
      <c r="AGG1" s="947" t="s">
        <v>1940</v>
      </c>
      <c r="AGH1" s="947" t="s">
        <v>1941</v>
      </c>
      <c r="AGI1" s="947" t="s">
        <v>1942</v>
      </c>
      <c r="AGJ1" s="947" t="s">
        <v>1943</v>
      </c>
      <c r="AGK1" s="947" t="s">
        <v>1944</v>
      </c>
      <c r="AGL1" s="947" t="s">
        <v>1945</v>
      </c>
      <c r="AGM1" s="947" t="s">
        <v>1946</v>
      </c>
      <c r="AGN1" s="947" t="s">
        <v>1947</v>
      </c>
      <c r="AGO1" s="947" t="s">
        <v>1948</v>
      </c>
      <c r="AGP1" s="947" t="s">
        <v>1949</v>
      </c>
      <c r="AGQ1" s="947" t="s">
        <v>1950</v>
      </c>
      <c r="AGR1" s="947" t="s">
        <v>1951</v>
      </c>
      <c r="AGS1" s="947" t="s">
        <v>1952</v>
      </c>
      <c r="AGT1" s="947" t="s">
        <v>1953</v>
      </c>
      <c r="AGU1" s="947" t="s">
        <v>1954</v>
      </c>
      <c r="AGV1" s="947" t="s">
        <v>1955</v>
      </c>
      <c r="AGW1" s="947" t="s">
        <v>1956</v>
      </c>
      <c r="AGX1" s="947" t="s">
        <v>1957</v>
      </c>
      <c r="AGY1" s="947" t="s">
        <v>1958</v>
      </c>
      <c r="AGZ1" s="947" t="s">
        <v>1959</v>
      </c>
      <c r="AHA1" s="947" t="s">
        <v>1960</v>
      </c>
      <c r="AHB1" s="947" t="s">
        <v>1961</v>
      </c>
      <c r="AHC1" s="947" t="s">
        <v>1962</v>
      </c>
      <c r="AHD1" s="947" t="s">
        <v>1963</v>
      </c>
      <c r="AHE1" s="947" t="s">
        <v>1964</v>
      </c>
      <c r="AHF1" s="947" t="s">
        <v>1965</v>
      </c>
      <c r="AHG1" s="947" t="s">
        <v>1966</v>
      </c>
      <c r="AHH1" s="947" t="s">
        <v>1967</v>
      </c>
      <c r="AHI1" s="947" t="s">
        <v>1968</v>
      </c>
      <c r="AHJ1" s="947" t="s">
        <v>1969</v>
      </c>
      <c r="AHK1" s="947" t="s">
        <v>1970</v>
      </c>
      <c r="AHL1" s="947" t="s">
        <v>1971</v>
      </c>
      <c r="AHM1" s="947" t="s">
        <v>1972</v>
      </c>
      <c r="AHN1" s="947" t="s">
        <v>1973</v>
      </c>
      <c r="AHO1" s="947" t="s">
        <v>1974</v>
      </c>
      <c r="AHP1" s="947" t="s">
        <v>1975</v>
      </c>
      <c r="AHQ1" s="947" t="s">
        <v>1976</v>
      </c>
      <c r="AHR1" s="947" t="s">
        <v>1977</v>
      </c>
      <c r="AHS1" s="947" t="s">
        <v>1978</v>
      </c>
      <c r="AHT1" s="947" t="s">
        <v>1979</v>
      </c>
      <c r="AHU1" s="947" t="s">
        <v>1980</v>
      </c>
      <c r="AHV1" s="947" t="s">
        <v>1981</v>
      </c>
      <c r="AHW1" s="947" t="s">
        <v>1982</v>
      </c>
      <c r="AHX1" s="947" t="s">
        <v>1983</v>
      </c>
      <c r="AHY1" s="947" t="s">
        <v>1984</v>
      </c>
      <c r="AHZ1" s="947" t="s">
        <v>1985</v>
      </c>
      <c r="AIA1" s="947" t="s">
        <v>1986</v>
      </c>
      <c r="AIB1" s="947" t="s">
        <v>1987</v>
      </c>
      <c r="AIC1" s="947" t="s">
        <v>1988</v>
      </c>
      <c r="AID1" s="947" t="s">
        <v>1989</v>
      </c>
      <c r="AIE1" s="947" t="s">
        <v>1990</v>
      </c>
      <c r="AIF1" s="947" t="s">
        <v>1991</v>
      </c>
      <c r="AIG1" s="947" t="s">
        <v>1992</v>
      </c>
      <c r="AIH1" s="947" t="s">
        <v>1993</v>
      </c>
      <c r="AII1" s="947" t="s">
        <v>1994</v>
      </c>
      <c r="AIJ1" s="947" t="s">
        <v>1995</v>
      </c>
      <c r="AIK1" s="947" t="s">
        <v>1996</v>
      </c>
      <c r="AIL1" s="947" t="s">
        <v>1997</v>
      </c>
      <c r="AIM1" s="947" t="s">
        <v>1998</v>
      </c>
      <c r="AIN1" s="947" t="s">
        <v>1999</v>
      </c>
      <c r="AIO1" s="947" t="s">
        <v>2000</v>
      </c>
      <c r="AIP1" s="947" t="s">
        <v>2001</v>
      </c>
      <c r="AIQ1" s="947" t="s">
        <v>2002</v>
      </c>
      <c r="AIR1" s="947" t="s">
        <v>2003</v>
      </c>
      <c r="AIS1" s="947" t="s">
        <v>2004</v>
      </c>
      <c r="AIT1" s="947" t="s">
        <v>2005</v>
      </c>
      <c r="AIU1" s="947" t="s">
        <v>2006</v>
      </c>
      <c r="AIV1" s="947" t="s">
        <v>2007</v>
      </c>
      <c r="AIW1" s="947" t="s">
        <v>2008</v>
      </c>
      <c r="AIX1" s="947" t="s">
        <v>2009</v>
      </c>
      <c r="AIY1" s="947" t="s">
        <v>2010</v>
      </c>
      <c r="AIZ1" s="947" t="s">
        <v>2011</v>
      </c>
      <c r="AJA1" s="947" t="s">
        <v>2012</v>
      </c>
      <c r="AJB1" s="947" t="s">
        <v>2013</v>
      </c>
      <c r="AJC1" s="947" t="s">
        <v>2014</v>
      </c>
      <c r="AJD1" s="947" t="s">
        <v>2015</v>
      </c>
      <c r="AJE1" s="947" t="s">
        <v>2016</v>
      </c>
      <c r="AJF1" s="947" t="s">
        <v>2017</v>
      </c>
      <c r="AJG1" s="947" t="s">
        <v>2018</v>
      </c>
      <c r="AJH1" s="947" t="s">
        <v>2019</v>
      </c>
      <c r="AJI1" s="947" t="s">
        <v>2020</v>
      </c>
      <c r="AJJ1" s="947" t="s">
        <v>2021</v>
      </c>
      <c r="AJK1" s="947" t="s">
        <v>2022</v>
      </c>
      <c r="AJL1" s="947" t="s">
        <v>2023</v>
      </c>
      <c r="AJM1" s="947" t="s">
        <v>2024</v>
      </c>
      <c r="AJN1" s="947" t="s">
        <v>2025</v>
      </c>
      <c r="AJO1" s="947" t="s">
        <v>2026</v>
      </c>
      <c r="AJP1" s="947" t="s">
        <v>2027</v>
      </c>
      <c r="AJQ1" s="947" t="s">
        <v>2028</v>
      </c>
      <c r="AJR1" s="947" t="s">
        <v>2029</v>
      </c>
      <c r="AJS1" s="947" t="s">
        <v>2030</v>
      </c>
      <c r="AJT1" s="947" t="s">
        <v>2031</v>
      </c>
      <c r="AJU1" s="947" t="s">
        <v>2032</v>
      </c>
      <c r="AJV1" s="947" t="s">
        <v>2033</v>
      </c>
      <c r="AJW1" s="947" t="s">
        <v>2034</v>
      </c>
      <c r="AJX1" s="947" t="s">
        <v>2035</v>
      </c>
      <c r="AJY1" s="947" t="s">
        <v>2036</v>
      </c>
      <c r="AJZ1" s="947" t="s">
        <v>2037</v>
      </c>
      <c r="AKA1" s="947" t="s">
        <v>2038</v>
      </c>
      <c r="AKB1" s="947" t="s">
        <v>2039</v>
      </c>
      <c r="AKC1" s="947" t="s">
        <v>2040</v>
      </c>
      <c r="AKD1" s="947" t="s">
        <v>2041</v>
      </c>
      <c r="AKE1" s="947" t="s">
        <v>2042</v>
      </c>
      <c r="AKF1" s="947" t="s">
        <v>2043</v>
      </c>
      <c r="AKG1" s="947" t="s">
        <v>2044</v>
      </c>
      <c r="AKH1" s="947" t="s">
        <v>2045</v>
      </c>
      <c r="AKI1" s="947" t="s">
        <v>2046</v>
      </c>
      <c r="AKJ1" s="947" t="s">
        <v>2047</v>
      </c>
      <c r="AKK1" s="947" t="s">
        <v>2048</v>
      </c>
      <c r="AKL1" s="947" t="s">
        <v>2049</v>
      </c>
      <c r="AKM1" s="947" t="s">
        <v>2050</v>
      </c>
      <c r="AKN1" s="947" t="s">
        <v>2051</v>
      </c>
      <c r="AKO1" s="947" t="s">
        <v>2052</v>
      </c>
      <c r="AKP1" s="947" t="s">
        <v>2053</v>
      </c>
      <c r="AKQ1" s="947" t="s">
        <v>2054</v>
      </c>
      <c r="AKR1" s="947" t="s">
        <v>2055</v>
      </c>
      <c r="AKS1" s="947" t="s">
        <v>2056</v>
      </c>
      <c r="AKT1" s="947" t="s">
        <v>2057</v>
      </c>
      <c r="AKU1" s="947" t="s">
        <v>2058</v>
      </c>
      <c r="AKV1" s="947" t="s">
        <v>2059</v>
      </c>
      <c r="AKW1" s="947" t="s">
        <v>2060</v>
      </c>
      <c r="AKX1" s="947" t="s">
        <v>2061</v>
      </c>
      <c r="AKY1" s="947" t="s">
        <v>2062</v>
      </c>
      <c r="AKZ1" s="947" t="s">
        <v>2063</v>
      </c>
      <c r="ALA1" s="947" t="s">
        <v>2064</v>
      </c>
      <c r="ALB1" s="947" t="s">
        <v>2065</v>
      </c>
      <c r="ALC1" s="947" t="s">
        <v>2066</v>
      </c>
      <c r="ALD1" s="947" t="s">
        <v>2067</v>
      </c>
      <c r="ALE1" s="947" t="s">
        <v>2068</v>
      </c>
      <c r="ALF1" s="947" t="s">
        <v>2069</v>
      </c>
      <c r="ALG1" s="947" t="s">
        <v>2070</v>
      </c>
      <c r="ALH1" s="947" t="s">
        <v>2071</v>
      </c>
      <c r="ALI1" s="947" t="s">
        <v>2072</v>
      </c>
      <c r="ALJ1" s="947" t="s">
        <v>2073</v>
      </c>
      <c r="ALK1" s="947" t="s">
        <v>2074</v>
      </c>
      <c r="ALL1" s="947" t="s">
        <v>2075</v>
      </c>
      <c r="ALM1" s="947" t="s">
        <v>2076</v>
      </c>
      <c r="ALN1" s="947" t="s">
        <v>2077</v>
      </c>
      <c r="ALO1" s="947" t="s">
        <v>2078</v>
      </c>
      <c r="ALP1" s="947" t="s">
        <v>2079</v>
      </c>
      <c r="ALQ1" s="947" t="s">
        <v>2080</v>
      </c>
      <c r="ALR1" s="947" t="s">
        <v>2081</v>
      </c>
      <c r="ALS1" s="947" t="s">
        <v>2082</v>
      </c>
      <c r="ALT1" s="947" t="s">
        <v>2083</v>
      </c>
      <c r="ALU1" s="947" t="s">
        <v>2084</v>
      </c>
      <c r="ALV1" s="947" t="s">
        <v>2085</v>
      </c>
      <c r="ALW1" s="947" t="s">
        <v>2086</v>
      </c>
      <c r="ALX1" s="947" t="s">
        <v>2087</v>
      </c>
      <c r="ALY1" s="947" t="s">
        <v>2088</v>
      </c>
      <c r="ALZ1" s="947" t="s">
        <v>2089</v>
      </c>
      <c r="AMA1" s="947" t="s">
        <v>2090</v>
      </c>
      <c r="AMB1" s="947" t="s">
        <v>2091</v>
      </c>
      <c r="AMC1" s="947" t="s">
        <v>2092</v>
      </c>
      <c r="AMD1" s="947" t="s">
        <v>2093</v>
      </c>
      <c r="AME1" s="947" t="s">
        <v>2094</v>
      </c>
      <c r="AMF1" s="947" t="s">
        <v>2095</v>
      </c>
      <c r="AMG1" s="947" t="s">
        <v>2096</v>
      </c>
      <c r="AMH1" s="947" t="s">
        <v>2097</v>
      </c>
      <c r="AMI1" s="947" t="s">
        <v>2098</v>
      </c>
      <c r="AMJ1" s="947" t="s">
        <v>2099</v>
      </c>
      <c r="AMK1" s="947" t="s">
        <v>2100</v>
      </c>
      <c r="AML1" s="947" t="s">
        <v>2101</v>
      </c>
      <c r="AMM1" s="947" t="s">
        <v>2102</v>
      </c>
      <c r="AMN1" s="947" t="s">
        <v>2103</v>
      </c>
      <c r="AMO1" s="947" t="s">
        <v>2104</v>
      </c>
      <c r="AMP1" s="947" t="s">
        <v>2105</v>
      </c>
      <c r="AMQ1" s="947" t="s">
        <v>2106</v>
      </c>
      <c r="AMR1" s="947" t="s">
        <v>2107</v>
      </c>
      <c r="AMS1" s="947" t="s">
        <v>2108</v>
      </c>
      <c r="AMT1" s="947" t="s">
        <v>2109</v>
      </c>
      <c r="AMU1" s="947" t="s">
        <v>2110</v>
      </c>
      <c r="AMV1" s="947" t="s">
        <v>2111</v>
      </c>
      <c r="AMW1" s="947" t="s">
        <v>2112</v>
      </c>
      <c r="AMX1" s="947" t="s">
        <v>2113</v>
      </c>
      <c r="AMY1" s="947" t="s">
        <v>2114</v>
      </c>
      <c r="AMZ1" s="947" t="s">
        <v>2115</v>
      </c>
      <c r="ANA1" s="947" t="s">
        <v>2116</v>
      </c>
      <c r="ANB1" s="947" t="s">
        <v>2117</v>
      </c>
      <c r="ANC1" s="947" t="s">
        <v>2118</v>
      </c>
      <c r="AND1" s="947" t="s">
        <v>2119</v>
      </c>
      <c r="ANE1" s="947" t="s">
        <v>2120</v>
      </c>
      <c r="ANF1" s="947" t="s">
        <v>2121</v>
      </c>
      <c r="ANG1" s="947" t="s">
        <v>2122</v>
      </c>
      <c r="ANH1" s="947" t="s">
        <v>2123</v>
      </c>
      <c r="ANI1" s="947" t="s">
        <v>2124</v>
      </c>
      <c r="ANJ1" s="947" t="s">
        <v>2125</v>
      </c>
      <c r="ANK1" s="947" t="s">
        <v>2126</v>
      </c>
      <c r="ANL1" s="947" t="s">
        <v>2127</v>
      </c>
      <c r="ANM1" s="947" t="s">
        <v>2128</v>
      </c>
      <c r="ANN1" s="947" t="s">
        <v>2129</v>
      </c>
      <c r="ANO1" s="947" t="s">
        <v>2130</v>
      </c>
      <c r="ANP1" s="947" t="s">
        <v>2131</v>
      </c>
      <c r="ANQ1" s="947" t="s">
        <v>2132</v>
      </c>
      <c r="ANR1" s="947" t="s">
        <v>2133</v>
      </c>
      <c r="ANS1" s="947" t="s">
        <v>2134</v>
      </c>
      <c r="ANT1" s="947" t="s">
        <v>2135</v>
      </c>
      <c r="ANU1" s="947" t="s">
        <v>2136</v>
      </c>
      <c r="ANV1" s="947" t="s">
        <v>2137</v>
      </c>
      <c r="ANW1" s="947" t="s">
        <v>2138</v>
      </c>
      <c r="ANX1" s="947" t="s">
        <v>2139</v>
      </c>
      <c r="ANY1" s="947" t="s">
        <v>2140</v>
      </c>
      <c r="ANZ1" s="947" t="s">
        <v>2141</v>
      </c>
      <c r="AOA1" s="947" t="s">
        <v>2142</v>
      </c>
      <c r="AOB1" s="947" t="s">
        <v>2143</v>
      </c>
      <c r="AOC1" s="947" t="s">
        <v>2144</v>
      </c>
      <c r="AOD1" s="947" t="s">
        <v>2145</v>
      </c>
      <c r="AOE1" s="947" t="s">
        <v>2146</v>
      </c>
      <c r="AOF1" s="947" t="s">
        <v>2147</v>
      </c>
      <c r="AOG1" s="947" t="s">
        <v>2148</v>
      </c>
      <c r="AOH1" s="947" t="s">
        <v>2149</v>
      </c>
      <c r="AOI1" s="947" t="s">
        <v>2150</v>
      </c>
      <c r="AOJ1" s="947" t="s">
        <v>2151</v>
      </c>
      <c r="AOK1" s="947" t="s">
        <v>2152</v>
      </c>
      <c r="AOL1" s="947" t="s">
        <v>2153</v>
      </c>
      <c r="AOM1" s="947" t="s">
        <v>2154</v>
      </c>
      <c r="AON1" s="947" t="s">
        <v>2155</v>
      </c>
      <c r="AOO1" s="947" t="s">
        <v>2156</v>
      </c>
      <c r="AOP1" s="947" t="s">
        <v>2157</v>
      </c>
      <c r="AOQ1" s="947" t="s">
        <v>2158</v>
      </c>
      <c r="AOR1" s="947" t="s">
        <v>2159</v>
      </c>
      <c r="AOS1" s="947" t="s">
        <v>2160</v>
      </c>
      <c r="AOT1" s="947" t="s">
        <v>2161</v>
      </c>
      <c r="AOU1" s="947" t="s">
        <v>2162</v>
      </c>
      <c r="AOV1" s="947" t="s">
        <v>2163</v>
      </c>
      <c r="AOW1" s="947" t="s">
        <v>2164</v>
      </c>
      <c r="AOX1" s="947" t="s">
        <v>2165</v>
      </c>
      <c r="AOY1" s="947" t="s">
        <v>2166</v>
      </c>
      <c r="AOZ1" s="947" t="s">
        <v>2167</v>
      </c>
      <c r="APA1" s="947" t="s">
        <v>2168</v>
      </c>
      <c r="APB1" s="947" t="s">
        <v>2169</v>
      </c>
      <c r="APC1" s="947" t="s">
        <v>2170</v>
      </c>
      <c r="APD1" s="947" t="s">
        <v>2171</v>
      </c>
      <c r="APE1" s="947" t="s">
        <v>2172</v>
      </c>
      <c r="APF1" s="947" t="s">
        <v>2173</v>
      </c>
      <c r="APG1" s="947" t="s">
        <v>2174</v>
      </c>
      <c r="APH1" s="947" t="s">
        <v>2175</v>
      </c>
      <c r="API1" s="947" t="s">
        <v>2176</v>
      </c>
      <c r="APJ1" s="947" t="s">
        <v>2177</v>
      </c>
      <c r="APK1" s="947" t="s">
        <v>2178</v>
      </c>
      <c r="APL1" s="947" t="s">
        <v>2179</v>
      </c>
      <c r="APM1" s="947" t="s">
        <v>2180</v>
      </c>
      <c r="APN1" s="947" t="s">
        <v>2181</v>
      </c>
      <c r="APO1" s="947" t="s">
        <v>2182</v>
      </c>
      <c r="APP1" s="947" t="s">
        <v>2183</v>
      </c>
      <c r="APQ1" s="947" t="s">
        <v>2184</v>
      </c>
      <c r="APR1" s="947" t="s">
        <v>2185</v>
      </c>
      <c r="APS1" s="947" t="s">
        <v>2186</v>
      </c>
      <c r="APT1" s="947" t="s">
        <v>2187</v>
      </c>
      <c r="APU1" s="947" t="s">
        <v>2188</v>
      </c>
      <c r="APV1" s="947" t="s">
        <v>2189</v>
      </c>
      <c r="APW1" s="947" t="s">
        <v>2190</v>
      </c>
      <c r="APX1" s="947" t="s">
        <v>2191</v>
      </c>
      <c r="APY1" s="947" t="s">
        <v>2192</v>
      </c>
      <c r="APZ1" s="947" t="s">
        <v>2193</v>
      </c>
      <c r="AQA1" s="947" t="s">
        <v>2194</v>
      </c>
      <c r="AQB1" s="947" t="s">
        <v>2195</v>
      </c>
      <c r="AQC1" s="947" t="s">
        <v>2196</v>
      </c>
      <c r="AQD1" s="947" t="s">
        <v>2197</v>
      </c>
      <c r="AQE1" s="947" t="s">
        <v>2198</v>
      </c>
      <c r="AQF1" s="947" t="s">
        <v>2199</v>
      </c>
      <c r="AQG1" s="947" t="s">
        <v>2200</v>
      </c>
      <c r="AQH1" s="947" t="s">
        <v>2201</v>
      </c>
      <c r="AQI1" s="947" t="s">
        <v>2202</v>
      </c>
      <c r="AQJ1" s="947" t="s">
        <v>2203</v>
      </c>
      <c r="AQK1" s="947" t="s">
        <v>2204</v>
      </c>
      <c r="AQL1" s="947" t="s">
        <v>2205</v>
      </c>
      <c r="AQM1" s="947" t="s">
        <v>2206</v>
      </c>
      <c r="AQN1" s="947" t="s">
        <v>2207</v>
      </c>
      <c r="AQO1" s="947" t="s">
        <v>2208</v>
      </c>
      <c r="AQP1" s="947" t="s">
        <v>2209</v>
      </c>
      <c r="AQQ1" s="947" t="s">
        <v>2210</v>
      </c>
      <c r="AQR1" s="947" t="s">
        <v>2211</v>
      </c>
      <c r="AQS1" s="947" t="s">
        <v>2212</v>
      </c>
      <c r="AQT1" s="947" t="s">
        <v>2213</v>
      </c>
      <c r="AQU1" s="947" t="s">
        <v>2214</v>
      </c>
      <c r="AQV1" s="947" t="s">
        <v>2215</v>
      </c>
      <c r="AQW1" s="947" t="s">
        <v>2216</v>
      </c>
      <c r="AQX1" s="947" t="s">
        <v>2217</v>
      </c>
      <c r="AQY1" s="947" t="s">
        <v>2218</v>
      </c>
      <c r="AQZ1" s="947" t="s">
        <v>2219</v>
      </c>
      <c r="ARA1" s="947" t="s">
        <v>2220</v>
      </c>
      <c r="ARB1" s="947" t="s">
        <v>2221</v>
      </c>
      <c r="ARC1" s="947" t="s">
        <v>2222</v>
      </c>
      <c r="ARD1" s="947" t="s">
        <v>2223</v>
      </c>
      <c r="ARE1" s="947" t="s">
        <v>2224</v>
      </c>
      <c r="ARF1" s="947" t="s">
        <v>2225</v>
      </c>
      <c r="ARG1" s="947" t="s">
        <v>2226</v>
      </c>
      <c r="ARH1" s="947" t="s">
        <v>2227</v>
      </c>
      <c r="ARI1" s="947" t="s">
        <v>2228</v>
      </c>
      <c r="ARJ1" s="947" t="s">
        <v>2229</v>
      </c>
      <c r="ARK1" s="947" t="s">
        <v>2230</v>
      </c>
      <c r="ARL1" s="947" t="s">
        <v>2231</v>
      </c>
      <c r="ARM1" s="947" t="s">
        <v>2232</v>
      </c>
      <c r="ARN1" s="947" t="s">
        <v>2233</v>
      </c>
      <c r="ARO1" s="947" t="s">
        <v>2234</v>
      </c>
      <c r="ARP1" s="947" t="s">
        <v>2235</v>
      </c>
      <c r="ARQ1" s="947" t="s">
        <v>2236</v>
      </c>
      <c r="ARR1" s="947" t="s">
        <v>2237</v>
      </c>
      <c r="ARS1" s="947" t="s">
        <v>2238</v>
      </c>
      <c r="ART1" s="947" t="s">
        <v>2239</v>
      </c>
      <c r="ARU1" s="947" t="s">
        <v>2240</v>
      </c>
      <c r="ARV1" s="947" t="s">
        <v>2241</v>
      </c>
      <c r="ARW1" s="947" t="s">
        <v>2242</v>
      </c>
      <c r="ARX1" s="947" t="s">
        <v>2243</v>
      </c>
      <c r="ARY1" s="947" t="s">
        <v>2244</v>
      </c>
      <c r="ARZ1" s="947" t="s">
        <v>2245</v>
      </c>
      <c r="ASA1" s="947" t="s">
        <v>2246</v>
      </c>
      <c r="ASB1" s="947" t="s">
        <v>2247</v>
      </c>
      <c r="ASC1" s="947" t="s">
        <v>2248</v>
      </c>
      <c r="ASD1" s="947" t="s">
        <v>2249</v>
      </c>
      <c r="ASE1" s="947" t="s">
        <v>2250</v>
      </c>
      <c r="ASF1" s="947" t="s">
        <v>2251</v>
      </c>
      <c r="ASG1" s="947" t="s">
        <v>2252</v>
      </c>
      <c r="ASH1" s="947" t="s">
        <v>2253</v>
      </c>
      <c r="ASI1" s="947" t="s">
        <v>2254</v>
      </c>
      <c r="ASJ1" s="947" t="s">
        <v>2255</v>
      </c>
      <c r="ASK1" s="947" t="s">
        <v>2256</v>
      </c>
      <c r="ASL1" s="947" t="s">
        <v>2257</v>
      </c>
      <c r="ASM1" s="947" t="s">
        <v>2258</v>
      </c>
      <c r="ASN1" s="947" t="s">
        <v>2259</v>
      </c>
      <c r="ASO1" s="947" t="s">
        <v>2260</v>
      </c>
      <c r="ASP1" s="947" t="s">
        <v>2261</v>
      </c>
      <c r="ASQ1" s="947" t="s">
        <v>2262</v>
      </c>
      <c r="ASR1" s="947" t="s">
        <v>2263</v>
      </c>
      <c r="ASS1" s="947" t="s">
        <v>2264</v>
      </c>
      <c r="AST1" s="947" t="s">
        <v>2265</v>
      </c>
      <c r="ASU1" s="947" t="s">
        <v>2266</v>
      </c>
      <c r="ASV1" s="947" t="s">
        <v>2267</v>
      </c>
      <c r="ASW1" s="947" t="s">
        <v>2268</v>
      </c>
      <c r="ASX1" s="947" t="s">
        <v>2269</v>
      </c>
      <c r="ASY1" s="947" t="s">
        <v>2270</v>
      </c>
      <c r="ASZ1" s="947" t="s">
        <v>2271</v>
      </c>
      <c r="ATA1" s="947" t="s">
        <v>2272</v>
      </c>
      <c r="ATB1" s="947" t="s">
        <v>2273</v>
      </c>
      <c r="ATC1" s="947" t="s">
        <v>2274</v>
      </c>
      <c r="ATD1" s="947" t="s">
        <v>2275</v>
      </c>
      <c r="ATE1" s="947" t="s">
        <v>2276</v>
      </c>
      <c r="ATF1" s="947" t="s">
        <v>2277</v>
      </c>
      <c r="ATG1" s="947" t="s">
        <v>2278</v>
      </c>
      <c r="ATH1" s="947" t="s">
        <v>2279</v>
      </c>
      <c r="ATI1" s="947" t="s">
        <v>2280</v>
      </c>
      <c r="ATJ1" s="947" t="s">
        <v>2281</v>
      </c>
      <c r="ATK1" s="947" t="s">
        <v>2282</v>
      </c>
      <c r="ATL1" s="947" t="s">
        <v>2283</v>
      </c>
      <c r="ATM1" s="947" t="s">
        <v>2284</v>
      </c>
      <c r="ATN1" s="947" t="s">
        <v>2285</v>
      </c>
      <c r="ATO1" s="947" t="s">
        <v>2286</v>
      </c>
      <c r="ATP1" s="947" t="s">
        <v>2287</v>
      </c>
      <c r="ATQ1" s="947" t="s">
        <v>2288</v>
      </c>
      <c r="ATR1" s="947" t="s">
        <v>2289</v>
      </c>
      <c r="ATS1" s="947" t="s">
        <v>2290</v>
      </c>
      <c r="ATT1" s="947" t="s">
        <v>2291</v>
      </c>
      <c r="ATU1" s="947" t="s">
        <v>2292</v>
      </c>
      <c r="ATV1" s="947" t="s">
        <v>2293</v>
      </c>
      <c r="ATW1" s="947" t="s">
        <v>2294</v>
      </c>
      <c r="ATX1" s="947" t="s">
        <v>2295</v>
      </c>
      <c r="ATY1" s="947" t="s">
        <v>2296</v>
      </c>
      <c r="ATZ1" s="947" t="s">
        <v>2297</v>
      </c>
      <c r="AUA1" s="947" t="s">
        <v>2298</v>
      </c>
      <c r="AUB1" s="947" t="s">
        <v>2299</v>
      </c>
      <c r="AUC1" s="947" t="s">
        <v>2300</v>
      </c>
      <c r="AUD1" s="947" t="s">
        <v>2301</v>
      </c>
      <c r="AUE1" s="947" t="s">
        <v>2302</v>
      </c>
      <c r="AUF1" s="947" t="s">
        <v>2303</v>
      </c>
      <c r="AUG1" s="947" t="s">
        <v>2304</v>
      </c>
      <c r="AUH1" s="947" t="s">
        <v>2305</v>
      </c>
      <c r="AUI1" s="947" t="s">
        <v>2306</v>
      </c>
      <c r="AUJ1" s="947" t="s">
        <v>2307</v>
      </c>
      <c r="AUK1" s="947" t="s">
        <v>2308</v>
      </c>
      <c r="AUL1" s="947" t="s">
        <v>2309</v>
      </c>
      <c r="AUM1" s="947" t="s">
        <v>2310</v>
      </c>
      <c r="AUN1" s="947" t="s">
        <v>2311</v>
      </c>
      <c r="AUO1" s="947" t="s">
        <v>2312</v>
      </c>
      <c r="AUP1" s="947" t="s">
        <v>2313</v>
      </c>
      <c r="AUQ1" s="947" t="s">
        <v>2314</v>
      </c>
      <c r="AUR1" s="947" t="s">
        <v>2315</v>
      </c>
      <c r="AUS1" s="947" t="s">
        <v>2316</v>
      </c>
      <c r="AUT1" s="947" t="s">
        <v>2317</v>
      </c>
      <c r="AUU1" s="947" t="s">
        <v>2318</v>
      </c>
      <c r="AUV1" s="947" t="s">
        <v>2319</v>
      </c>
      <c r="AUW1" s="947" t="s">
        <v>2320</v>
      </c>
      <c r="AUX1" s="947" t="s">
        <v>2321</v>
      </c>
      <c r="AUY1" s="947" t="s">
        <v>2322</v>
      </c>
      <c r="AUZ1" s="947" t="s">
        <v>2323</v>
      </c>
      <c r="AVA1" s="947" t="s">
        <v>2324</v>
      </c>
      <c r="AVB1" s="947" t="s">
        <v>2325</v>
      </c>
      <c r="AVC1" s="947" t="s">
        <v>2326</v>
      </c>
      <c r="AVD1" s="947" t="s">
        <v>2327</v>
      </c>
      <c r="AVE1" s="947" t="s">
        <v>2328</v>
      </c>
      <c r="AVF1" s="947" t="s">
        <v>2329</v>
      </c>
      <c r="AVG1" s="947" t="s">
        <v>2330</v>
      </c>
      <c r="AVH1" s="947" t="s">
        <v>2331</v>
      </c>
      <c r="AVI1" s="947" t="s">
        <v>2332</v>
      </c>
      <c r="AVJ1" s="947" t="s">
        <v>2333</v>
      </c>
      <c r="AVK1" s="947" t="s">
        <v>2334</v>
      </c>
      <c r="AVL1" s="947" t="s">
        <v>2335</v>
      </c>
      <c r="AVM1" s="947" t="s">
        <v>2336</v>
      </c>
      <c r="AVN1" s="947" t="s">
        <v>2337</v>
      </c>
      <c r="AVO1" s="947" t="s">
        <v>2338</v>
      </c>
      <c r="AVP1" s="947" t="s">
        <v>2339</v>
      </c>
      <c r="AVQ1" s="947" t="s">
        <v>2340</v>
      </c>
      <c r="AVR1" s="947" t="s">
        <v>2341</v>
      </c>
      <c r="AVS1" s="947" t="s">
        <v>2342</v>
      </c>
      <c r="AVT1" s="947" t="s">
        <v>2343</v>
      </c>
      <c r="AVU1" s="947" t="s">
        <v>2344</v>
      </c>
      <c r="AVV1" s="947" t="s">
        <v>2345</v>
      </c>
      <c r="AVW1" s="947" t="s">
        <v>2346</v>
      </c>
      <c r="AVX1" s="947" t="s">
        <v>2347</v>
      </c>
      <c r="AVY1" s="947" t="s">
        <v>2348</v>
      </c>
      <c r="AVZ1" s="947" t="s">
        <v>2349</v>
      </c>
      <c r="AWA1" s="947" t="s">
        <v>2350</v>
      </c>
      <c r="AWB1" s="947" t="s">
        <v>2351</v>
      </c>
      <c r="AWC1" s="947" t="s">
        <v>2352</v>
      </c>
      <c r="AWD1" s="947" t="s">
        <v>2353</v>
      </c>
      <c r="AWE1" s="947" t="s">
        <v>2354</v>
      </c>
      <c r="AWF1" s="947" t="s">
        <v>2355</v>
      </c>
      <c r="AWG1" s="947" t="s">
        <v>2356</v>
      </c>
      <c r="AWH1" s="947" t="s">
        <v>2357</v>
      </c>
      <c r="AWI1" s="947" t="s">
        <v>2358</v>
      </c>
      <c r="AWJ1" s="947" t="s">
        <v>2359</v>
      </c>
      <c r="AWK1" s="947" t="s">
        <v>2360</v>
      </c>
      <c r="AWL1" s="947" t="s">
        <v>2361</v>
      </c>
      <c r="AWM1" s="947" t="s">
        <v>2362</v>
      </c>
      <c r="AWN1" s="947" t="s">
        <v>2363</v>
      </c>
      <c r="AWO1" s="947" t="s">
        <v>2364</v>
      </c>
      <c r="AWP1" s="947" t="s">
        <v>2365</v>
      </c>
      <c r="AWQ1" s="947" t="s">
        <v>2366</v>
      </c>
      <c r="AWR1" s="947" t="s">
        <v>2367</v>
      </c>
      <c r="AWS1" s="947" t="s">
        <v>2368</v>
      </c>
      <c r="AWT1" s="947" t="s">
        <v>2369</v>
      </c>
      <c r="AWU1" s="947" t="s">
        <v>2370</v>
      </c>
      <c r="AWV1" s="947" t="s">
        <v>2371</v>
      </c>
      <c r="AWW1" s="947" t="s">
        <v>2372</v>
      </c>
      <c r="AWX1" s="947" t="s">
        <v>2373</v>
      </c>
      <c r="AWY1" s="947" t="s">
        <v>2374</v>
      </c>
      <c r="AWZ1" s="947" t="s">
        <v>2375</v>
      </c>
      <c r="AXA1" s="947" t="s">
        <v>2376</v>
      </c>
      <c r="AXB1" s="947" t="s">
        <v>2377</v>
      </c>
      <c r="AXC1" s="947" t="s">
        <v>2378</v>
      </c>
      <c r="AXD1" s="947" t="s">
        <v>2379</v>
      </c>
      <c r="AXE1" s="947" t="s">
        <v>2380</v>
      </c>
      <c r="AXF1" s="947" t="s">
        <v>2381</v>
      </c>
      <c r="AXG1" s="947" t="s">
        <v>2382</v>
      </c>
      <c r="AXH1" s="947" t="s">
        <v>2383</v>
      </c>
      <c r="AXI1" s="947" t="s">
        <v>2384</v>
      </c>
      <c r="AXJ1" s="947" t="s">
        <v>2385</v>
      </c>
      <c r="AXK1" s="947" t="s">
        <v>2386</v>
      </c>
      <c r="AXL1" s="947" t="s">
        <v>2387</v>
      </c>
      <c r="AXM1" s="947" t="s">
        <v>2388</v>
      </c>
      <c r="AXN1" s="947" t="s">
        <v>2389</v>
      </c>
      <c r="AXO1" s="947" t="s">
        <v>2390</v>
      </c>
      <c r="AXP1" s="947" t="s">
        <v>2391</v>
      </c>
      <c r="AXQ1" s="947" t="s">
        <v>2392</v>
      </c>
      <c r="AXR1" s="947" t="s">
        <v>2393</v>
      </c>
      <c r="AXS1" s="947" t="s">
        <v>2394</v>
      </c>
      <c r="AXT1" s="947" t="s">
        <v>2395</v>
      </c>
      <c r="AXU1" s="947" t="s">
        <v>2396</v>
      </c>
      <c r="AXV1" s="947" t="s">
        <v>2397</v>
      </c>
      <c r="AXW1" s="947" t="s">
        <v>2398</v>
      </c>
      <c r="AXX1" s="947" t="s">
        <v>2399</v>
      </c>
      <c r="AXY1" s="947" t="s">
        <v>2400</v>
      </c>
      <c r="AXZ1" s="947" t="s">
        <v>2401</v>
      </c>
      <c r="AYA1" s="947" t="s">
        <v>2402</v>
      </c>
      <c r="AYB1" s="947" t="s">
        <v>2403</v>
      </c>
      <c r="AYC1" s="947" t="s">
        <v>2404</v>
      </c>
      <c r="AYD1" s="947" t="s">
        <v>2405</v>
      </c>
      <c r="AYE1" s="947" t="s">
        <v>2406</v>
      </c>
      <c r="AYF1" s="947" t="s">
        <v>2407</v>
      </c>
      <c r="AYG1" s="947" t="s">
        <v>2408</v>
      </c>
      <c r="AYH1" s="947" t="s">
        <v>2409</v>
      </c>
      <c r="AYI1" s="947" t="s">
        <v>2410</v>
      </c>
      <c r="AYJ1" s="947" t="s">
        <v>2411</v>
      </c>
      <c r="AYK1" s="947" t="s">
        <v>2412</v>
      </c>
      <c r="AYL1" s="947" t="s">
        <v>2413</v>
      </c>
      <c r="AYM1" s="947" t="s">
        <v>2414</v>
      </c>
      <c r="AYN1" s="947" t="s">
        <v>2415</v>
      </c>
      <c r="AYO1" s="947" t="s">
        <v>2416</v>
      </c>
      <c r="AYP1" s="947" t="s">
        <v>2417</v>
      </c>
      <c r="AYQ1" s="947" t="s">
        <v>2418</v>
      </c>
      <c r="AYR1" s="947" t="s">
        <v>2419</v>
      </c>
      <c r="AYS1" s="947" t="s">
        <v>2420</v>
      </c>
      <c r="AYT1" s="947" t="s">
        <v>2421</v>
      </c>
      <c r="AYU1" s="947" t="s">
        <v>2422</v>
      </c>
      <c r="AYV1" s="947" t="s">
        <v>2423</v>
      </c>
      <c r="AYW1" s="947" t="s">
        <v>2424</v>
      </c>
      <c r="AYX1" s="947" t="s">
        <v>2425</v>
      </c>
      <c r="AYY1" s="947" t="s">
        <v>2426</v>
      </c>
      <c r="AYZ1" s="947" t="s">
        <v>2427</v>
      </c>
      <c r="AZA1" s="947" t="s">
        <v>2428</v>
      </c>
      <c r="AZB1" s="947" t="s">
        <v>2429</v>
      </c>
      <c r="AZC1" s="947" t="s">
        <v>2430</v>
      </c>
      <c r="AZD1" s="947" t="s">
        <v>2431</v>
      </c>
      <c r="AZE1" s="947" t="s">
        <v>2432</v>
      </c>
      <c r="AZF1" s="947" t="s">
        <v>2433</v>
      </c>
      <c r="AZG1" s="947" t="s">
        <v>2434</v>
      </c>
      <c r="AZH1" s="947" t="s">
        <v>2435</v>
      </c>
      <c r="AZI1" s="947" t="s">
        <v>2436</v>
      </c>
      <c r="AZJ1" s="947" t="s">
        <v>2437</v>
      </c>
      <c r="AZK1" s="947" t="s">
        <v>2438</v>
      </c>
      <c r="AZL1" s="947" t="s">
        <v>2439</v>
      </c>
      <c r="AZM1" s="947" t="s">
        <v>2440</v>
      </c>
      <c r="AZN1" s="947" t="s">
        <v>2441</v>
      </c>
      <c r="AZO1" s="947" t="s">
        <v>2442</v>
      </c>
      <c r="AZP1" s="947" t="s">
        <v>2443</v>
      </c>
      <c r="AZQ1" s="947" t="s">
        <v>2444</v>
      </c>
      <c r="AZR1" s="947" t="s">
        <v>2445</v>
      </c>
      <c r="AZS1" s="947" t="s">
        <v>2446</v>
      </c>
      <c r="AZT1" s="947" t="s">
        <v>2447</v>
      </c>
      <c r="AZU1" s="947" t="s">
        <v>2448</v>
      </c>
      <c r="AZV1" s="947" t="s">
        <v>2449</v>
      </c>
      <c r="AZW1" s="947" t="s">
        <v>2450</v>
      </c>
      <c r="AZX1" s="947" t="s">
        <v>2451</v>
      </c>
      <c r="AZY1" s="947" t="s">
        <v>2452</v>
      </c>
      <c r="AZZ1" s="947" t="s">
        <v>2453</v>
      </c>
      <c r="BAA1" s="947" t="s">
        <v>2454</v>
      </c>
      <c r="BAB1" s="947" t="s">
        <v>2455</v>
      </c>
      <c r="BAC1" s="947" t="s">
        <v>2456</v>
      </c>
      <c r="BAD1" s="947" t="s">
        <v>2457</v>
      </c>
      <c r="BAE1" s="947" t="s">
        <v>2458</v>
      </c>
      <c r="BAF1" s="947" t="s">
        <v>2459</v>
      </c>
      <c r="BAG1" s="947" t="s">
        <v>2460</v>
      </c>
      <c r="BAH1" s="947" t="s">
        <v>2461</v>
      </c>
      <c r="BAI1" s="947" t="s">
        <v>2462</v>
      </c>
      <c r="BAJ1" s="947" t="s">
        <v>2463</v>
      </c>
      <c r="BAK1" s="947" t="s">
        <v>2464</v>
      </c>
      <c r="BAL1" s="947" t="s">
        <v>2465</v>
      </c>
      <c r="BAM1" s="947" t="s">
        <v>2466</v>
      </c>
      <c r="BAN1" s="947" t="s">
        <v>2467</v>
      </c>
      <c r="BAO1" s="947" t="s">
        <v>2468</v>
      </c>
      <c r="BAP1" s="947" t="s">
        <v>2469</v>
      </c>
      <c r="BAQ1" s="947" t="s">
        <v>2470</v>
      </c>
      <c r="BAR1" s="947" t="s">
        <v>2471</v>
      </c>
      <c r="BAS1" s="947" t="s">
        <v>2472</v>
      </c>
      <c r="BAT1" s="947" t="s">
        <v>2473</v>
      </c>
      <c r="BAU1" s="947" t="s">
        <v>2474</v>
      </c>
      <c r="BAV1" s="947" t="s">
        <v>2475</v>
      </c>
      <c r="BAW1" s="947" t="s">
        <v>2476</v>
      </c>
      <c r="BAX1" s="947" t="s">
        <v>2477</v>
      </c>
      <c r="BAY1" s="947" t="s">
        <v>2478</v>
      </c>
      <c r="BAZ1" s="947" t="s">
        <v>2479</v>
      </c>
      <c r="BBA1" s="947" t="s">
        <v>2480</v>
      </c>
      <c r="BBB1" s="947" t="s">
        <v>2481</v>
      </c>
      <c r="BBC1" s="947" t="s">
        <v>2482</v>
      </c>
      <c r="BBD1" s="947" t="s">
        <v>2483</v>
      </c>
      <c r="BBE1" s="947" t="s">
        <v>2484</v>
      </c>
      <c r="BBF1" s="947" t="s">
        <v>2485</v>
      </c>
      <c r="BBG1" s="947" t="s">
        <v>2486</v>
      </c>
      <c r="BBH1" s="947" t="s">
        <v>2487</v>
      </c>
      <c r="BBI1" s="947" t="s">
        <v>2488</v>
      </c>
      <c r="BBJ1" s="947" t="s">
        <v>2489</v>
      </c>
      <c r="BBK1" s="947" t="s">
        <v>2490</v>
      </c>
      <c r="BBL1" s="947" t="s">
        <v>2491</v>
      </c>
      <c r="BBM1" s="947" t="s">
        <v>2492</v>
      </c>
      <c r="BBN1" s="947" t="s">
        <v>2493</v>
      </c>
      <c r="BBO1" s="947" t="s">
        <v>2494</v>
      </c>
      <c r="BBP1" s="947" t="s">
        <v>2495</v>
      </c>
      <c r="BBQ1" s="947" t="s">
        <v>2496</v>
      </c>
      <c r="BBR1" s="947" t="s">
        <v>2497</v>
      </c>
      <c r="BBS1" s="947" t="s">
        <v>2498</v>
      </c>
      <c r="BBT1" s="947" t="s">
        <v>2499</v>
      </c>
      <c r="BBU1" s="947" t="s">
        <v>2500</v>
      </c>
      <c r="BBV1" s="947" t="s">
        <v>2501</v>
      </c>
      <c r="BBW1" s="947" t="s">
        <v>2502</v>
      </c>
      <c r="BBX1" s="947" t="s">
        <v>2503</v>
      </c>
      <c r="BBY1" s="947" t="s">
        <v>2504</v>
      </c>
      <c r="BBZ1" s="947" t="s">
        <v>2505</v>
      </c>
      <c r="BCA1" s="947" t="s">
        <v>2506</v>
      </c>
      <c r="BCB1" s="947" t="s">
        <v>2507</v>
      </c>
      <c r="BCC1" s="947" t="s">
        <v>2508</v>
      </c>
      <c r="BCD1" s="947" t="s">
        <v>2509</v>
      </c>
      <c r="BCE1" s="947" t="s">
        <v>2510</v>
      </c>
      <c r="BCF1" s="947" t="s">
        <v>2511</v>
      </c>
      <c r="BCG1" s="947" t="s">
        <v>2512</v>
      </c>
      <c r="BCH1" s="947" t="s">
        <v>2513</v>
      </c>
      <c r="BCI1" s="947" t="s">
        <v>2514</v>
      </c>
      <c r="BCJ1" s="947" t="s">
        <v>2515</v>
      </c>
      <c r="BCK1" s="947" t="s">
        <v>2516</v>
      </c>
      <c r="BCL1" s="947" t="s">
        <v>2517</v>
      </c>
      <c r="BCM1" s="947" t="s">
        <v>2518</v>
      </c>
      <c r="BCN1" s="947" t="s">
        <v>2519</v>
      </c>
      <c r="BCO1" s="947" t="s">
        <v>2520</v>
      </c>
      <c r="BCP1" s="947" t="s">
        <v>2521</v>
      </c>
      <c r="BCQ1" s="947" t="s">
        <v>2522</v>
      </c>
      <c r="BCR1" s="947" t="s">
        <v>2523</v>
      </c>
      <c r="BCS1" s="947" t="s">
        <v>2524</v>
      </c>
      <c r="BCT1" s="947" t="s">
        <v>2525</v>
      </c>
      <c r="BCU1" s="947" t="s">
        <v>2526</v>
      </c>
      <c r="BCV1" s="947" t="s">
        <v>2527</v>
      </c>
      <c r="BCW1" s="947" t="s">
        <v>2528</v>
      </c>
      <c r="BCX1" s="947" t="s">
        <v>2529</v>
      </c>
      <c r="BCY1" s="947" t="s">
        <v>2530</v>
      </c>
      <c r="BCZ1" s="947" t="s">
        <v>2531</v>
      </c>
      <c r="BDA1" s="947" t="s">
        <v>2532</v>
      </c>
      <c r="BDB1" s="947" t="s">
        <v>2533</v>
      </c>
      <c r="BDC1" s="947" t="s">
        <v>2534</v>
      </c>
      <c r="BDD1" s="947" t="s">
        <v>2535</v>
      </c>
      <c r="BDE1" s="947" t="s">
        <v>2536</v>
      </c>
      <c r="BDF1" s="947" t="s">
        <v>2537</v>
      </c>
      <c r="BDG1" s="947" t="s">
        <v>2538</v>
      </c>
      <c r="BDH1" s="947" t="s">
        <v>2539</v>
      </c>
      <c r="BDI1" s="947" t="s">
        <v>2540</v>
      </c>
      <c r="BDJ1" s="947" t="s">
        <v>2541</v>
      </c>
      <c r="BDK1" s="947" t="s">
        <v>2542</v>
      </c>
      <c r="BDL1" s="947" t="s">
        <v>2543</v>
      </c>
      <c r="BDM1" s="947" t="s">
        <v>2544</v>
      </c>
      <c r="BDN1" s="947" t="s">
        <v>2545</v>
      </c>
      <c r="BDO1" s="947" t="s">
        <v>2546</v>
      </c>
      <c r="BDP1" s="947" t="s">
        <v>2547</v>
      </c>
      <c r="BDQ1" s="947" t="s">
        <v>2548</v>
      </c>
      <c r="BDR1" s="947" t="s">
        <v>2549</v>
      </c>
      <c r="BDS1" s="947" t="s">
        <v>2550</v>
      </c>
      <c r="BDT1" s="947" t="s">
        <v>2551</v>
      </c>
      <c r="BDU1" s="947" t="s">
        <v>2552</v>
      </c>
      <c r="BDV1" s="947" t="s">
        <v>2553</v>
      </c>
      <c r="BDW1" s="947" t="s">
        <v>2554</v>
      </c>
      <c r="BDX1" s="947" t="s">
        <v>2555</v>
      </c>
      <c r="BDY1" s="947" t="s">
        <v>2556</v>
      </c>
      <c r="BDZ1" s="947" t="s">
        <v>2557</v>
      </c>
      <c r="BEA1" s="947" t="s">
        <v>2558</v>
      </c>
      <c r="BEB1" s="947" t="s">
        <v>2559</v>
      </c>
      <c r="BEC1" s="947" t="s">
        <v>2560</v>
      </c>
      <c r="BED1" s="947" t="s">
        <v>2561</v>
      </c>
      <c r="BEE1" s="947" t="s">
        <v>2562</v>
      </c>
      <c r="BEF1" s="947" t="s">
        <v>2563</v>
      </c>
      <c r="BEG1" s="947" t="s">
        <v>2564</v>
      </c>
      <c r="BEH1" s="947" t="s">
        <v>2565</v>
      </c>
      <c r="BEI1" s="947" t="s">
        <v>2566</v>
      </c>
      <c r="BEJ1" s="947" t="s">
        <v>2567</v>
      </c>
      <c r="BEK1" s="947" t="s">
        <v>2568</v>
      </c>
      <c r="BEL1" s="947" t="s">
        <v>2569</v>
      </c>
      <c r="BEM1" s="947" t="s">
        <v>2570</v>
      </c>
      <c r="BEN1" s="947" t="s">
        <v>2571</v>
      </c>
      <c r="BEO1" s="947" t="s">
        <v>2572</v>
      </c>
      <c r="BEP1" s="947" t="s">
        <v>2573</v>
      </c>
      <c r="BEQ1" s="947" t="s">
        <v>2574</v>
      </c>
      <c r="BER1" s="947" t="s">
        <v>2575</v>
      </c>
      <c r="BES1" s="947" t="s">
        <v>2576</v>
      </c>
      <c r="BET1" s="947" t="s">
        <v>2577</v>
      </c>
      <c r="BEU1" s="947" t="s">
        <v>2578</v>
      </c>
      <c r="BEV1" s="947" t="s">
        <v>2579</v>
      </c>
      <c r="BEW1" s="947" t="s">
        <v>2580</v>
      </c>
      <c r="BEX1" s="947" t="s">
        <v>2581</v>
      </c>
      <c r="BEY1" s="947" t="s">
        <v>2582</v>
      </c>
      <c r="BEZ1" s="947" t="s">
        <v>2583</v>
      </c>
      <c r="BFA1" s="947" t="s">
        <v>2584</v>
      </c>
      <c r="BFB1" s="947" t="s">
        <v>2585</v>
      </c>
      <c r="BFC1" s="947" t="s">
        <v>2586</v>
      </c>
      <c r="BFD1" s="947" t="s">
        <v>2587</v>
      </c>
      <c r="BFE1" s="947" t="s">
        <v>2588</v>
      </c>
      <c r="BFF1" s="947" t="s">
        <v>2589</v>
      </c>
      <c r="BFG1" s="947" t="s">
        <v>2590</v>
      </c>
      <c r="BFH1" s="947" t="s">
        <v>2591</v>
      </c>
      <c r="BFI1" s="947" t="s">
        <v>2592</v>
      </c>
      <c r="BFJ1" s="947" t="s">
        <v>2593</v>
      </c>
      <c r="BFK1" s="947" t="s">
        <v>2594</v>
      </c>
      <c r="BFL1" s="947" t="s">
        <v>2595</v>
      </c>
      <c r="BFM1" s="947" t="s">
        <v>2596</v>
      </c>
      <c r="BFN1" s="947" t="s">
        <v>2597</v>
      </c>
      <c r="BFO1" s="947" t="s">
        <v>2598</v>
      </c>
      <c r="BFP1" s="947" t="s">
        <v>2599</v>
      </c>
      <c r="BFQ1" s="947" t="s">
        <v>2600</v>
      </c>
      <c r="BFR1" s="947" t="s">
        <v>2601</v>
      </c>
      <c r="BFS1" s="947" t="s">
        <v>2602</v>
      </c>
      <c r="BFT1" s="947" t="s">
        <v>2603</v>
      </c>
      <c r="BFU1" s="947" t="s">
        <v>2604</v>
      </c>
      <c r="BFV1" s="947" t="s">
        <v>2605</v>
      </c>
      <c r="BFW1" s="947" t="s">
        <v>2606</v>
      </c>
      <c r="BFX1" s="947" t="s">
        <v>2607</v>
      </c>
      <c r="BFY1" s="947" t="s">
        <v>2608</v>
      </c>
      <c r="BFZ1" s="947" t="s">
        <v>2609</v>
      </c>
      <c r="BGA1" s="947" t="s">
        <v>2610</v>
      </c>
      <c r="BGB1" s="947" t="s">
        <v>2611</v>
      </c>
      <c r="BGC1" s="947" t="s">
        <v>2612</v>
      </c>
      <c r="BGD1" s="947" t="s">
        <v>2613</v>
      </c>
      <c r="BGE1" s="947" t="s">
        <v>2614</v>
      </c>
      <c r="BGF1" s="947" t="s">
        <v>2615</v>
      </c>
      <c r="BGG1" s="947" t="s">
        <v>2616</v>
      </c>
      <c r="BGH1" s="947" t="s">
        <v>2617</v>
      </c>
      <c r="BGI1" s="947" t="s">
        <v>2618</v>
      </c>
      <c r="BGJ1" s="947" t="s">
        <v>2619</v>
      </c>
      <c r="BGK1" s="947" t="s">
        <v>2620</v>
      </c>
      <c r="BGL1" s="947" t="s">
        <v>2621</v>
      </c>
      <c r="BGM1" s="947" t="s">
        <v>2622</v>
      </c>
      <c r="BGN1" s="947" t="s">
        <v>2623</v>
      </c>
      <c r="BGO1" s="947" t="s">
        <v>2624</v>
      </c>
      <c r="BGP1" s="947" t="s">
        <v>2625</v>
      </c>
      <c r="BGQ1" s="947" t="s">
        <v>2626</v>
      </c>
      <c r="BGR1" s="947" t="s">
        <v>2627</v>
      </c>
      <c r="BGS1" s="947" t="s">
        <v>2628</v>
      </c>
      <c r="BGT1" s="947" t="s">
        <v>2629</v>
      </c>
      <c r="BGU1" s="947" t="s">
        <v>2630</v>
      </c>
      <c r="BGV1" s="947" t="s">
        <v>2631</v>
      </c>
      <c r="BGW1" s="947" t="s">
        <v>2632</v>
      </c>
      <c r="BGX1" s="947" t="s">
        <v>2633</v>
      </c>
      <c r="BGY1" s="947" t="s">
        <v>2634</v>
      </c>
      <c r="BGZ1" s="947" t="s">
        <v>2635</v>
      </c>
      <c r="BHA1" s="947" t="s">
        <v>2636</v>
      </c>
      <c r="BHB1" s="947" t="s">
        <v>2637</v>
      </c>
      <c r="BHC1" s="947" t="s">
        <v>2638</v>
      </c>
      <c r="BHD1" s="947" t="s">
        <v>2639</v>
      </c>
      <c r="BHE1" s="947" t="s">
        <v>2640</v>
      </c>
      <c r="BHF1" s="947" t="s">
        <v>2641</v>
      </c>
      <c r="BHG1" s="947" t="s">
        <v>2642</v>
      </c>
      <c r="BHH1" s="947" t="s">
        <v>2643</v>
      </c>
      <c r="BHI1" s="947" t="s">
        <v>2644</v>
      </c>
      <c r="BHJ1" s="947" t="s">
        <v>2645</v>
      </c>
      <c r="BHK1" s="947" t="s">
        <v>2646</v>
      </c>
      <c r="BHL1" s="947" t="s">
        <v>2647</v>
      </c>
      <c r="BHM1" s="947" t="s">
        <v>2648</v>
      </c>
      <c r="BHN1" s="947" t="s">
        <v>2649</v>
      </c>
      <c r="BHO1" s="947" t="s">
        <v>2650</v>
      </c>
      <c r="BHP1" s="947" t="s">
        <v>2651</v>
      </c>
      <c r="BHQ1" s="947" t="s">
        <v>2652</v>
      </c>
      <c r="BHR1" s="947" t="s">
        <v>2653</v>
      </c>
      <c r="BHS1" s="947" t="s">
        <v>2654</v>
      </c>
      <c r="BHT1" s="947" t="s">
        <v>2655</v>
      </c>
      <c r="BHU1" s="947" t="s">
        <v>2656</v>
      </c>
      <c r="BHV1" s="947" t="s">
        <v>2657</v>
      </c>
      <c r="BHW1" s="947" t="s">
        <v>2658</v>
      </c>
      <c r="BHX1" s="947" t="s">
        <v>2659</v>
      </c>
      <c r="BHY1" s="947" t="s">
        <v>2660</v>
      </c>
      <c r="BHZ1" s="947" t="s">
        <v>2661</v>
      </c>
      <c r="BIA1" s="947" t="s">
        <v>2662</v>
      </c>
      <c r="BIB1" s="947" t="s">
        <v>2663</v>
      </c>
      <c r="BIC1" s="947" t="s">
        <v>2664</v>
      </c>
      <c r="BID1" s="947" t="s">
        <v>2665</v>
      </c>
      <c r="BIE1" s="947" t="s">
        <v>2666</v>
      </c>
      <c r="BIF1" s="947" t="s">
        <v>2667</v>
      </c>
      <c r="BIG1" s="947" t="s">
        <v>2668</v>
      </c>
      <c r="BIH1" s="947" t="s">
        <v>2669</v>
      </c>
      <c r="BII1" s="947" t="s">
        <v>2670</v>
      </c>
      <c r="BIJ1" s="947" t="s">
        <v>2671</v>
      </c>
      <c r="BIK1" s="947" t="s">
        <v>2672</v>
      </c>
      <c r="BIL1" s="947" t="s">
        <v>2673</v>
      </c>
      <c r="BIM1" s="947" t="s">
        <v>2674</v>
      </c>
      <c r="BIN1" s="947" t="s">
        <v>2675</v>
      </c>
      <c r="BIO1" s="947" t="s">
        <v>2676</v>
      </c>
      <c r="BIP1" s="947" t="s">
        <v>2677</v>
      </c>
      <c r="BIQ1" s="947" t="s">
        <v>2678</v>
      </c>
      <c r="BIR1" s="947" t="s">
        <v>2679</v>
      </c>
      <c r="BIS1" s="947" t="s">
        <v>2680</v>
      </c>
      <c r="BIT1" s="947" t="s">
        <v>2681</v>
      </c>
      <c r="BIU1" s="947" t="s">
        <v>2682</v>
      </c>
      <c r="BIV1" s="947" t="s">
        <v>2683</v>
      </c>
      <c r="BIW1" s="947" t="s">
        <v>2684</v>
      </c>
      <c r="BIX1" s="947" t="s">
        <v>2685</v>
      </c>
      <c r="BIY1" s="947" t="s">
        <v>2686</v>
      </c>
      <c r="BIZ1" s="947" t="s">
        <v>2687</v>
      </c>
      <c r="BJA1" s="947" t="s">
        <v>2688</v>
      </c>
      <c r="BJB1" s="947" t="s">
        <v>2689</v>
      </c>
      <c r="BJC1" s="947" t="s">
        <v>2690</v>
      </c>
      <c r="BJD1" s="947" t="s">
        <v>2691</v>
      </c>
      <c r="BJE1" s="947" t="s">
        <v>2692</v>
      </c>
      <c r="BJF1" s="947" t="s">
        <v>2693</v>
      </c>
      <c r="BJG1" s="947" t="s">
        <v>2694</v>
      </c>
      <c r="BJH1" s="947" t="s">
        <v>2695</v>
      </c>
      <c r="BJI1" s="947" t="s">
        <v>2696</v>
      </c>
      <c r="BJJ1" s="947" t="s">
        <v>2697</v>
      </c>
      <c r="BJK1" s="947" t="s">
        <v>2698</v>
      </c>
      <c r="BJL1" s="947" t="s">
        <v>2699</v>
      </c>
      <c r="BJM1" s="947" t="s">
        <v>2700</v>
      </c>
      <c r="BJN1" s="947" t="s">
        <v>2701</v>
      </c>
      <c r="BJO1" s="947" t="s">
        <v>2702</v>
      </c>
      <c r="BJP1" s="947" t="s">
        <v>2703</v>
      </c>
      <c r="BJQ1" s="947" t="s">
        <v>2704</v>
      </c>
      <c r="BJR1" s="947" t="s">
        <v>2705</v>
      </c>
      <c r="BJS1" s="947" t="s">
        <v>2706</v>
      </c>
      <c r="BJT1" s="947" t="s">
        <v>2707</v>
      </c>
      <c r="BJU1" s="947" t="s">
        <v>2708</v>
      </c>
      <c r="BJV1" s="947" t="s">
        <v>2709</v>
      </c>
      <c r="BJW1" s="947" t="s">
        <v>2710</v>
      </c>
      <c r="BJX1" s="947" t="s">
        <v>2711</v>
      </c>
      <c r="BJY1" s="947" t="s">
        <v>990</v>
      </c>
      <c r="BJZ1" s="947" t="s">
        <v>991</v>
      </c>
      <c r="BKA1" s="947" t="s">
        <v>992</v>
      </c>
      <c r="BKB1" s="947" t="s">
        <v>993</v>
      </c>
      <c r="BKC1" s="947" t="s">
        <v>994</v>
      </c>
      <c r="BKD1" s="947" t="s">
        <v>995</v>
      </c>
      <c r="BKE1" s="947" t="s">
        <v>996</v>
      </c>
      <c r="BKF1" s="947" t="s">
        <v>997</v>
      </c>
      <c r="BKG1" s="947" t="s">
        <v>998</v>
      </c>
      <c r="BKH1" s="947" t="s">
        <v>999</v>
      </c>
      <c r="BKI1" s="947" t="s">
        <v>1000</v>
      </c>
      <c r="BKJ1" s="947" t="s">
        <v>1001</v>
      </c>
      <c r="BKK1" s="947" t="s">
        <v>1002</v>
      </c>
      <c r="BKL1" s="947" t="s">
        <v>1003</v>
      </c>
      <c r="BKM1" s="947" t="s">
        <v>1004</v>
      </c>
      <c r="BKN1" s="947" t="s">
        <v>1005</v>
      </c>
      <c r="BKO1" s="947" t="s">
        <v>1006</v>
      </c>
      <c r="BKP1" s="947" t="s">
        <v>1007</v>
      </c>
      <c r="BKQ1" s="947" t="s">
        <v>1008</v>
      </c>
      <c r="BKR1" s="947" t="s">
        <v>1009</v>
      </c>
      <c r="BKS1" s="947" t="s">
        <v>1010</v>
      </c>
    </row>
    <row r="2" spans="1:1657" ht="16.5" customHeight="1" x14ac:dyDescent="0.15">
      <c r="A2" s="211" t="str">
        <f t="array" ref="A2:BKL2">TRANSPOSE(リンクシート!E6:E1662)</f>
        <v>京都市長</v>
      </c>
      <c r="B2" s="211" t="str">
        <v>令和</v>
      </c>
      <c r="C2" s="211" t="str">
        <v>0</v>
      </c>
      <c r="D2" s="211" t="str">
        <v>防火設備</v>
      </c>
      <c r="E2" s="211" t="str">
        <v>令和</v>
      </c>
      <c r="F2" s="211">
        <v>0</v>
      </c>
      <c r="G2" s="211">
        <v>0</v>
      </c>
      <c r="H2" s="211">
        <v>0</v>
      </c>
      <c r="I2" s="211" t="str">
        <v>0</v>
      </c>
      <c r="J2" s="211" t="str">
        <v>0</v>
      </c>
      <c r="K2" s="211" t="str">
        <v>0</v>
      </c>
      <c r="L2" s="211">
        <v>0</v>
      </c>
      <c r="M2" s="211">
        <v>0</v>
      </c>
      <c r="N2" s="211" t="str">
        <v>京都府</v>
      </c>
      <c r="O2" s="211" t="str">
        <v>京都市</v>
      </c>
      <c r="P2" s="211">
        <v>0</v>
      </c>
      <c r="Q2" s="211">
        <v>0</v>
      </c>
      <c r="R2" s="211">
        <v>0</v>
      </c>
      <c r="S2" s="211">
        <v>0</v>
      </c>
      <c r="T2" s="211">
        <v>0</v>
      </c>
      <c r="U2" s="211">
        <v>0</v>
      </c>
      <c r="V2" s="211">
        <v>0</v>
      </c>
      <c r="W2" s="211">
        <v>0</v>
      </c>
      <c r="X2" s="211">
        <v>0</v>
      </c>
      <c r="Y2" s="211">
        <v>0</v>
      </c>
      <c r="Z2" s="211">
        <v>0</v>
      </c>
      <c r="AA2" s="211">
        <v>0</v>
      </c>
      <c r="AB2" s="211">
        <v>0</v>
      </c>
      <c r="AC2" s="211">
        <v>0</v>
      </c>
      <c r="AD2" s="211">
        <v>0</v>
      </c>
      <c r="AE2" s="211">
        <v>0</v>
      </c>
      <c r="AF2" s="211">
        <v>0</v>
      </c>
      <c r="AG2" s="211">
        <v>0</v>
      </c>
      <c r="AH2" s="211">
        <v>0</v>
      </c>
      <c r="AI2" s="211">
        <v>0</v>
      </c>
      <c r="AJ2" s="211">
        <v>0</v>
      </c>
      <c r="AK2" s="211">
        <v>0</v>
      </c>
      <c r="AL2" s="211">
        <v>0</v>
      </c>
      <c r="AM2" s="211">
        <v>0</v>
      </c>
      <c r="AN2" s="211" t="b">
        <v>0</v>
      </c>
      <c r="AO2" s="211">
        <v>0</v>
      </c>
      <c r="AP2" s="211">
        <v>0</v>
      </c>
      <c r="AQ2" s="211">
        <v>0</v>
      </c>
      <c r="AR2" s="211">
        <v>0</v>
      </c>
      <c r="AS2" s="211">
        <v>0</v>
      </c>
      <c r="AT2" s="211">
        <v>0</v>
      </c>
      <c r="AU2" s="211">
        <v>0</v>
      </c>
      <c r="AV2" s="211">
        <v>0</v>
      </c>
      <c r="AW2" s="211">
        <v>0</v>
      </c>
      <c r="AX2" s="211">
        <v>0</v>
      </c>
      <c r="AY2" s="211">
        <v>0</v>
      </c>
      <c r="AZ2" s="211">
        <v>0</v>
      </c>
      <c r="BA2" s="211">
        <v>0</v>
      </c>
      <c r="BB2" s="211">
        <v>0</v>
      </c>
      <c r="BC2" s="211">
        <v>0</v>
      </c>
      <c r="BD2" s="211">
        <v>0</v>
      </c>
      <c r="BE2" s="211">
        <v>0</v>
      </c>
      <c r="BF2" s="211">
        <v>0</v>
      </c>
      <c r="BG2" s="211">
        <v>0</v>
      </c>
      <c r="BH2" s="211">
        <v>0</v>
      </c>
      <c r="BI2" s="211">
        <v>0</v>
      </c>
      <c r="BJ2" s="211">
        <v>0</v>
      </c>
      <c r="BK2" s="211">
        <v>0</v>
      </c>
      <c r="BL2" s="211">
        <v>0</v>
      </c>
      <c r="BM2" s="211">
        <v>0</v>
      </c>
      <c r="BN2" s="211">
        <v>0</v>
      </c>
      <c r="BO2" s="211">
        <v>0</v>
      </c>
      <c r="BP2" s="211">
        <v>0</v>
      </c>
      <c r="BQ2" s="211">
        <v>0</v>
      </c>
      <c r="BR2" s="211">
        <v>0</v>
      </c>
      <c r="BS2" s="211">
        <v>0</v>
      </c>
      <c r="BT2" s="211">
        <v>0</v>
      </c>
      <c r="BU2" s="211">
        <v>0</v>
      </c>
      <c r="BV2" s="211">
        <v>0</v>
      </c>
      <c r="BW2" s="211">
        <v>0</v>
      </c>
      <c r="BX2" s="211">
        <v>0</v>
      </c>
      <c r="BY2" s="211">
        <v>0</v>
      </c>
      <c r="BZ2" s="211">
        <v>0</v>
      </c>
      <c r="CA2" s="211">
        <v>0</v>
      </c>
      <c r="CB2" s="211">
        <v>0</v>
      </c>
      <c r="CC2" s="211">
        <v>0</v>
      </c>
      <c r="CD2" s="211">
        <v>0</v>
      </c>
      <c r="CE2" s="211">
        <v>0</v>
      </c>
      <c r="CF2" s="211">
        <v>0</v>
      </c>
      <c r="CG2" s="211">
        <v>0</v>
      </c>
      <c r="CH2" s="211">
        <v>0</v>
      </c>
      <c r="CI2" s="211">
        <v>0</v>
      </c>
      <c r="CJ2" s="211">
        <v>0</v>
      </c>
      <c r="CK2" s="211">
        <v>0</v>
      </c>
      <c r="CL2" s="211">
        <v>0</v>
      </c>
      <c r="CM2" s="211" t="b">
        <v>0</v>
      </c>
      <c r="CN2" s="211">
        <v>0</v>
      </c>
      <c r="CO2" s="211">
        <v>0</v>
      </c>
      <c r="CP2" s="211">
        <v>0</v>
      </c>
      <c r="CQ2" s="211">
        <v>0</v>
      </c>
      <c r="CR2" s="211">
        <v>0</v>
      </c>
      <c r="CS2" s="211">
        <v>0</v>
      </c>
      <c r="CT2" s="211">
        <v>0</v>
      </c>
      <c r="CU2" s="211">
        <v>0</v>
      </c>
      <c r="CV2" s="211">
        <v>0</v>
      </c>
      <c r="CW2" s="211">
        <v>0</v>
      </c>
      <c r="CX2" s="211">
        <v>0</v>
      </c>
      <c r="CY2" s="211">
        <v>0</v>
      </c>
      <c r="CZ2" s="211">
        <v>0</v>
      </c>
      <c r="DA2" s="211" t="b">
        <v>0</v>
      </c>
      <c r="DB2" s="211">
        <v>0</v>
      </c>
      <c r="DC2" s="211">
        <v>0</v>
      </c>
      <c r="DD2" s="211">
        <v>0</v>
      </c>
      <c r="DE2" s="211">
        <v>0</v>
      </c>
      <c r="DF2" s="211">
        <v>0</v>
      </c>
      <c r="DG2" s="211">
        <v>0</v>
      </c>
      <c r="DH2" s="211">
        <v>0</v>
      </c>
      <c r="DI2" s="211">
        <v>0</v>
      </c>
      <c r="DJ2" s="211">
        <v>0</v>
      </c>
      <c r="DK2" s="211">
        <v>0</v>
      </c>
      <c r="DL2" s="211">
        <v>0</v>
      </c>
      <c r="DM2" s="211">
        <v>0</v>
      </c>
      <c r="DN2" s="211">
        <v>0</v>
      </c>
      <c r="DO2" s="211">
        <v>0</v>
      </c>
      <c r="DP2" s="211">
        <v>0</v>
      </c>
      <c r="DQ2" s="211">
        <v>0</v>
      </c>
      <c r="DR2" s="211">
        <v>0</v>
      </c>
      <c r="DS2" s="211">
        <v>0</v>
      </c>
      <c r="DT2" s="211">
        <v>0</v>
      </c>
      <c r="DU2" s="211">
        <v>0</v>
      </c>
      <c r="DV2" s="211">
        <v>0</v>
      </c>
      <c r="DW2" s="211">
        <v>0</v>
      </c>
      <c r="DX2" s="211">
        <v>0</v>
      </c>
      <c r="DY2" s="211">
        <v>0</v>
      </c>
      <c r="DZ2" s="211">
        <v>0</v>
      </c>
      <c r="EA2" s="211">
        <v>0</v>
      </c>
      <c r="EB2" s="211">
        <v>0</v>
      </c>
      <c r="EC2" s="211">
        <v>0</v>
      </c>
      <c r="ED2" s="211">
        <v>0</v>
      </c>
      <c r="EE2" s="211">
        <v>0</v>
      </c>
      <c r="EF2" s="211">
        <v>0</v>
      </c>
      <c r="EG2" s="211">
        <v>0</v>
      </c>
      <c r="EH2" s="211">
        <v>0</v>
      </c>
      <c r="EI2" s="211">
        <v>0</v>
      </c>
      <c r="EJ2" s="211">
        <v>0</v>
      </c>
      <c r="EK2" s="211">
        <v>0</v>
      </c>
      <c r="EL2" s="211">
        <v>0</v>
      </c>
      <c r="EM2" s="211">
        <v>0</v>
      </c>
      <c r="EN2" s="211">
        <v>0</v>
      </c>
      <c r="EO2" s="211">
        <v>0</v>
      </c>
      <c r="EP2" s="211">
        <v>0</v>
      </c>
      <c r="EQ2" s="211">
        <v>0</v>
      </c>
      <c r="ER2" s="211">
        <v>0</v>
      </c>
      <c r="ES2" s="211">
        <v>0</v>
      </c>
      <c r="ET2" s="211">
        <v>0</v>
      </c>
      <c r="EU2" s="211">
        <v>0</v>
      </c>
      <c r="EV2" s="211">
        <v>0</v>
      </c>
      <c r="EW2" s="211">
        <v>0</v>
      </c>
      <c r="EX2" s="211">
        <v>0</v>
      </c>
      <c r="EY2" s="211">
        <v>0</v>
      </c>
      <c r="EZ2" s="211">
        <v>0</v>
      </c>
      <c r="FA2" s="211">
        <v>0</v>
      </c>
      <c r="FB2" s="211">
        <v>0</v>
      </c>
      <c r="FC2" s="211">
        <v>0</v>
      </c>
      <c r="FD2" s="211">
        <v>0</v>
      </c>
      <c r="FE2" s="211">
        <v>0</v>
      </c>
      <c r="FF2" s="211">
        <v>0</v>
      </c>
      <c r="FG2" s="211">
        <v>0</v>
      </c>
      <c r="FH2" s="211">
        <v>0</v>
      </c>
      <c r="FI2" s="211">
        <v>0</v>
      </c>
      <c r="FJ2" s="211">
        <v>0</v>
      </c>
      <c r="FK2" s="211">
        <v>0</v>
      </c>
      <c r="FL2" s="211">
        <v>0</v>
      </c>
      <c r="FM2" s="211">
        <v>0</v>
      </c>
      <c r="FN2" s="211">
        <v>0</v>
      </c>
      <c r="FO2" s="211">
        <v>0</v>
      </c>
      <c r="FP2" s="211">
        <v>0</v>
      </c>
      <c r="FQ2" s="211">
        <v>0</v>
      </c>
      <c r="FR2" s="211">
        <v>0</v>
      </c>
      <c r="FS2" s="211">
        <v>0</v>
      </c>
      <c r="FT2" s="211">
        <v>0</v>
      </c>
      <c r="FU2" s="211">
        <v>0</v>
      </c>
      <c r="FV2" s="211">
        <v>0</v>
      </c>
      <c r="FW2" s="211">
        <v>0</v>
      </c>
      <c r="FX2" s="211">
        <v>0</v>
      </c>
      <c r="FY2" s="211">
        <v>0</v>
      </c>
      <c r="FZ2" s="211">
        <v>0</v>
      </c>
      <c r="GA2" s="211">
        <v>0</v>
      </c>
      <c r="GB2" s="211">
        <v>0</v>
      </c>
      <c r="GC2" s="211">
        <v>0</v>
      </c>
      <c r="GD2" s="211">
        <v>0</v>
      </c>
      <c r="GE2" s="211">
        <v>0</v>
      </c>
      <c r="GF2" s="211">
        <v>0</v>
      </c>
      <c r="GG2" s="211">
        <v>0</v>
      </c>
      <c r="GH2" s="211">
        <v>0</v>
      </c>
      <c r="GI2" s="211">
        <v>0</v>
      </c>
      <c r="GJ2" s="211">
        <v>0</v>
      </c>
      <c r="GK2" s="211">
        <v>0</v>
      </c>
      <c r="GL2" s="211">
        <v>0</v>
      </c>
      <c r="GM2" s="211">
        <v>0</v>
      </c>
      <c r="GN2" s="211">
        <v>0</v>
      </c>
      <c r="GO2" s="211">
        <v>0</v>
      </c>
      <c r="GP2" s="211">
        <v>0</v>
      </c>
      <c r="GQ2" s="211">
        <v>0</v>
      </c>
      <c r="GR2" s="211">
        <v>0</v>
      </c>
      <c r="GS2" s="211">
        <v>0</v>
      </c>
      <c r="GT2" s="211">
        <v>0</v>
      </c>
      <c r="GU2" s="211">
        <v>0</v>
      </c>
      <c r="GV2" s="211">
        <v>0</v>
      </c>
      <c r="GW2" s="211">
        <v>0</v>
      </c>
      <c r="GX2" s="211">
        <v>0</v>
      </c>
      <c r="GY2" s="211">
        <v>0</v>
      </c>
      <c r="GZ2" s="211">
        <v>0</v>
      </c>
      <c r="HA2" s="211">
        <v>0</v>
      </c>
      <c r="HB2" s="211">
        <v>0</v>
      </c>
      <c r="HC2" s="211">
        <v>0</v>
      </c>
      <c r="HD2" s="211">
        <v>0</v>
      </c>
      <c r="HE2" s="211">
        <v>0</v>
      </c>
      <c r="HF2" s="211">
        <v>0</v>
      </c>
      <c r="HG2" s="211">
        <v>0</v>
      </c>
      <c r="HH2" s="211">
        <v>0</v>
      </c>
      <c r="HI2" s="211">
        <v>0</v>
      </c>
      <c r="HJ2" s="211">
        <v>0</v>
      </c>
      <c r="HK2" s="211">
        <v>0</v>
      </c>
      <c r="HL2" s="211">
        <v>0</v>
      </c>
      <c r="HM2" s="211">
        <v>0</v>
      </c>
      <c r="HN2" s="211">
        <v>0</v>
      </c>
      <c r="HO2" s="211">
        <v>0</v>
      </c>
      <c r="HP2" s="211">
        <v>0</v>
      </c>
      <c r="HQ2" s="211">
        <v>0</v>
      </c>
      <c r="HR2" s="211">
        <v>0</v>
      </c>
      <c r="HS2" s="211">
        <v>0</v>
      </c>
      <c r="HT2" s="211">
        <v>0</v>
      </c>
      <c r="HU2" s="211">
        <v>0</v>
      </c>
      <c r="HV2" s="211">
        <v>0</v>
      </c>
      <c r="HW2" s="211">
        <v>0</v>
      </c>
      <c r="HX2" s="211">
        <v>0</v>
      </c>
      <c r="HY2" s="211">
        <v>0</v>
      </c>
      <c r="HZ2" s="211">
        <v>0</v>
      </c>
      <c r="IA2" s="211">
        <v>0</v>
      </c>
      <c r="IB2" s="211">
        <v>0</v>
      </c>
      <c r="IC2" s="211">
        <v>0</v>
      </c>
      <c r="ID2" s="211">
        <v>0</v>
      </c>
      <c r="IE2" s="211">
        <v>0</v>
      </c>
      <c r="IF2" s="211">
        <v>0</v>
      </c>
      <c r="IG2" s="211">
        <v>0</v>
      </c>
      <c r="IH2" s="211">
        <v>0</v>
      </c>
      <c r="II2" s="211">
        <v>0</v>
      </c>
      <c r="IJ2" s="211">
        <v>0</v>
      </c>
      <c r="IK2" s="211">
        <v>0</v>
      </c>
      <c r="IL2" s="211">
        <v>0</v>
      </c>
      <c r="IM2" s="211">
        <v>0</v>
      </c>
      <c r="IN2" s="211">
        <v>0</v>
      </c>
      <c r="IO2" s="211">
        <v>0</v>
      </c>
      <c r="IP2" s="211">
        <v>0</v>
      </c>
      <c r="IQ2" s="211">
        <v>0</v>
      </c>
      <c r="IR2" s="211">
        <v>0</v>
      </c>
      <c r="IS2" s="211">
        <v>0</v>
      </c>
      <c r="IT2" s="211">
        <v>0</v>
      </c>
      <c r="IU2" s="211">
        <v>0</v>
      </c>
      <c r="IV2" s="211">
        <v>0</v>
      </c>
      <c r="IW2" s="211">
        <v>0</v>
      </c>
      <c r="IX2" s="211">
        <v>0</v>
      </c>
      <c r="IY2" s="211">
        <v>0</v>
      </c>
      <c r="IZ2" s="211">
        <v>0</v>
      </c>
      <c r="JA2" s="211">
        <v>0</v>
      </c>
      <c r="JB2" s="211">
        <v>0</v>
      </c>
      <c r="JC2" s="211">
        <v>0</v>
      </c>
      <c r="JD2" s="211">
        <v>0</v>
      </c>
      <c r="JE2" s="211">
        <v>0</v>
      </c>
      <c r="JF2" s="211">
        <v>0</v>
      </c>
      <c r="JG2" s="211">
        <v>0</v>
      </c>
      <c r="JH2" s="211">
        <v>0</v>
      </c>
      <c r="JI2" s="211">
        <v>0</v>
      </c>
      <c r="JJ2" s="211">
        <v>0</v>
      </c>
      <c r="JK2" s="211">
        <v>0</v>
      </c>
      <c r="JL2" s="211">
        <v>0</v>
      </c>
      <c r="JM2" s="211">
        <v>0</v>
      </c>
      <c r="JN2" s="211">
        <v>0</v>
      </c>
      <c r="JO2" s="211">
        <v>0</v>
      </c>
      <c r="JP2" s="211">
        <v>0</v>
      </c>
      <c r="JQ2" s="211">
        <v>0</v>
      </c>
      <c r="JR2" s="211">
        <v>0</v>
      </c>
      <c r="JS2" s="211">
        <v>0</v>
      </c>
      <c r="JT2" s="211">
        <v>0</v>
      </c>
      <c r="JU2" s="211">
        <v>0</v>
      </c>
      <c r="JV2" s="211">
        <v>0</v>
      </c>
      <c r="JW2" s="211">
        <v>0</v>
      </c>
      <c r="JX2" s="211">
        <v>0</v>
      </c>
      <c r="JY2" s="211">
        <v>0</v>
      </c>
      <c r="JZ2" s="211">
        <v>0</v>
      </c>
      <c r="KA2" s="211">
        <v>0</v>
      </c>
      <c r="KB2" s="211">
        <v>0</v>
      </c>
      <c r="KC2" s="211">
        <v>0</v>
      </c>
      <c r="KD2" s="211">
        <v>0</v>
      </c>
      <c r="KE2" s="211">
        <v>0</v>
      </c>
      <c r="KF2" s="211">
        <v>0</v>
      </c>
      <c r="KG2" s="211">
        <v>0</v>
      </c>
      <c r="KH2" s="211">
        <v>0</v>
      </c>
      <c r="KI2" s="211">
        <v>0</v>
      </c>
      <c r="KJ2" s="211">
        <v>0</v>
      </c>
      <c r="KK2" s="211">
        <v>0</v>
      </c>
      <c r="KL2" s="211">
        <v>0</v>
      </c>
      <c r="KM2" s="211">
        <v>0</v>
      </c>
      <c r="KN2" s="211">
        <v>0</v>
      </c>
      <c r="KO2" s="211">
        <v>0</v>
      </c>
      <c r="KP2" s="211">
        <v>0</v>
      </c>
      <c r="KQ2" s="211">
        <v>0</v>
      </c>
      <c r="KR2" s="211">
        <v>0</v>
      </c>
      <c r="KS2" s="211">
        <v>0</v>
      </c>
      <c r="KT2" s="211">
        <v>0</v>
      </c>
      <c r="KU2" s="211">
        <v>0</v>
      </c>
      <c r="KV2" s="211">
        <v>0</v>
      </c>
      <c r="KW2" s="211">
        <v>0</v>
      </c>
      <c r="KX2" s="211">
        <v>0</v>
      </c>
      <c r="KY2" s="211">
        <v>0</v>
      </c>
      <c r="KZ2" s="211">
        <v>0</v>
      </c>
      <c r="LA2" s="211">
        <v>0</v>
      </c>
      <c r="LB2" s="211">
        <v>0</v>
      </c>
      <c r="LC2" s="211">
        <v>0</v>
      </c>
      <c r="LD2" s="211">
        <v>0</v>
      </c>
      <c r="LE2" s="211">
        <v>0</v>
      </c>
      <c r="LF2" s="211">
        <v>0</v>
      </c>
      <c r="LG2" s="211">
        <v>0</v>
      </c>
      <c r="LH2" s="211">
        <v>0</v>
      </c>
      <c r="LI2" s="211">
        <v>0</v>
      </c>
      <c r="LJ2" s="211">
        <v>0</v>
      </c>
      <c r="LK2" s="211">
        <v>0</v>
      </c>
      <c r="LL2" s="211">
        <v>0</v>
      </c>
      <c r="LM2" s="211">
        <v>0</v>
      </c>
      <c r="LN2" s="211">
        <v>0</v>
      </c>
      <c r="LO2" s="211">
        <v>0</v>
      </c>
      <c r="LP2" s="211">
        <v>0</v>
      </c>
      <c r="LQ2" s="211">
        <v>0</v>
      </c>
      <c r="LR2" s="211">
        <v>0</v>
      </c>
      <c r="LS2" s="211">
        <v>0</v>
      </c>
      <c r="LT2" s="211">
        <v>0</v>
      </c>
      <c r="LU2" s="211">
        <v>0</v>
      </c>
      <c r="LV2" s="211">
        <v>0</v>
      </c>
      <c r="LW2" s="211">
        <v>0</v>
      </c>
      <c r="LX2" s="211">
        <v>0</v>
      </c>
      <c r="LY2" s="211">
        <v>0</v>
      </c>
      <c r="LZ2" s="211">
        <v>0</v>
      </c>
      <c r="MA2" s="211">
        <v>0</v>
      </c>
      <c r="MB2" s="211">
        <v>0</v>
      </c>
      <c r="MC2" s="211">
        <v>0</v>
      </c>
      <c r="MD2" s="211">
        <v>0</v>
      </c>
      <c r="ME2" s="211">
        <v>0</v>
      </c>
      <c r="MF2" s="211">
        <v>0</v>
      </c>
      <c r="MG2" s="211">
        <v>0</v>
      </c>
      <c r="MH2" s="211">
        <v>0</v>
      </c>
      <c r="MI2" s="211">
        <v>0</v>
      </c>
      <c r="MJ2" s="211">
        <v>0</v>
      </c>
      <c r="MK2" s="211">
        <v>0</v>
      </c>
      <c r="ML2" s="211">
        <v>0</v>
      </c>
      <c r="MM2" s="211">
        <v>0</v>
      </c>
      <c r="MN2" s="211">
        <v>0</v>
      </c>
      <c r="MO2" s="211">
        <v>0</v>
      </c>
      <c r="MP2" s="211">
        <v>0</v>
      </c>
      <c r="MQ2" s="211">
        <v>0</v>
      </c>
      <c r="MR2" s="211">
        <v>0</v>
      </c>
      <c r="MS2" s="211">
        <v>0</v>
      </c>
      <c r="MT2" s="211">
        <v>0</v>
      </c>
      <c r="MU2" s="211">
        <v>0</v>
      </c>
      <c r="MV2" s="211">
        <v>0</v>
      </c>
      <c r="MW2" s="211">
        <v>0</v>
      </c>
      <c r="MX2" s="211">
        <v>0</v>
      </c>
      <c r="MY2" s="211">
        <v>0</v>
      </c>
      <c r="MZ2" s="211">
        <v>0</v>
      </c>
      <c r="NA2" s="211">
        <v>0</v>
      </c>
      <c r="NB2" s="211">
        <v>0</v>
      </c>
      <c r="NC2" s="211">
        <v>0</v>
      </c>
      <c r="ND2" s="211">
        <v>0</v>
      </c>
      <c r="NE2" s="211">
        <v>0</v>
      </c>
      <c r="NF2" s="211">
        <v>0</v>
      </c>
      <c r="NG2" s="211">
        <v>0</v>
      </c>
      <c r="NH2" s="211">
        <v>0</v>
      </c>
      <c r="NI2" s="211">
        <v>0</v>
      </c>
      <c r="NJ2" s="211">
        <v>0</v>
      </c>
      <c r="NK2" s="211">
        <v>0</v>
      </c>
      <c r="NL2" s="211">
        <v>0</v>
      </c>
      <c r="NM2" s="211">
        <v>0</v>
      </c>
      <c r="NN2" s="211">
        <v>0</v>
      </c>
      <c r="NO2" s="211">
        <v>0</v>
      </c>
      <c r="NP2" s="211">
        <v>0</v>
      </c>
      <c r="NQ2" s="211">
        <v>0</v>
      </c>
      <c r="NR2" s="211">
        <v>0</v>
      </c>
      <c r="NS2" s="211">
        <v>0</v>
      </c>
      <c r="NT2" s="211">
        <v>0</v>
      </c>
      <c r="NU2" s="211">
        <v>0</v>
      </c>
      <c r="NV2" s="211">
        <v>0</v>
      </c>
      <c r="NW2" s="211">
        <v>0</v>
      </c>
      <c r="NX2" s="211">
        <v>0</v>
      </c>
      <c r="NY2" s="211">
        <v>0</v>
      </c>
      <c r="NZ2" s="211">
        <v>0</v>
      </c>
      <c r="OA2" s="211">
        <v>0</v>
      </c>
      <c r="OB2" s="211">
        <v>0</v>
      </c>
      <c r="OC2" s="211">
        <v>0</v>
      </c>
      <c r="OD2" s="211">
        <v>0</v>
      </c>
      <c r="OE2" s="211">
        <v>0</v>
      </c>
      <c r="OF2" s="211">
        <v>0</v>
      </c>
      <c r="OG2" s="211">
        <v>0</v>
      </c>
      <c r="OH2" s="211">
        <v>0</v>
      </c>
      <c r="OI2" s="211">
        <v>0</v>
      </c>
      <c r="OJ2" s="211">
        <v>0</v>
      </c>
      <c r="OK2" s="211">
        <v>0</v>
      </c>
      <c r="OL2" s="211">
        <v>0</v>
      </c>
      <c r="OM2" s="211">
        <v>0</v>
      </c>
      <c r="ON2" s="211">
        <v>0</v>
      </c>
      <c r="OO2" s="211">
        <v>0</v>
      </c>
      <c r="OP2" s="211">
        <v>0</v>
      </c>
      <c r="OQ2" s="211">
        <v>0</v>
      </c>
      <c r="OR2" s="211">
        <v>0</v>
      </c>
      <c r="OS2" s="211">
        <v>0</v>
      </c>
      <c r="OT2" s="211">
        <v>0</v>
      </c>
      <c r="OU2" s="211">
        <v>0</v>
      </c>
      <c r="OV2" s="211">
        <v>0</v>
      </c>
      <c r="OW2" s="211">
        <v>0</v>
      </c>
      <c r="OX2" s="211">
        <v>0</v>
      </c>
      <c r="OY2" s="211">
        <v>0</v>
      </c>
      <c r="OZ2" s="211">
        <v>0</v>
      </c>
      <c r="PA2" s="211">
        <v>0</v>
      </c>
      <c r="PB2" s="211">
        <v>0</v>
      </c>
      <c r="PC2" s="211">
        <v>0</v>
      </c>
      <c r="PD2" s="211">
        <v>0</v>
      </c>
      <c r="PE2" s="211">
        <v>0</v>
      </c>
      <c r="PF2" s="211">
        <v>0</v>
      </c>
      <c r="PG2" s="211">
        <v>0</v>
      </c>
      <c r="PH2" s="211">
        <v>0</v>
      </c>
      <c r="PI2" s="211">
        <v>0</v>
      </c>
      <c r="PJ2" s="211">
        <v>0</v>
      </c>
      <c r="PK2" s="211">
        <v>0</v>
      </c>
      <c r="PL2" s="211">
        <v>0</v>
      </c>
      <c r="PM2" s="211">
        <v>0</v>
      </c>
      <c r="PN2" s="211">
        <v>0</v>
      </c>
      <c r="PO2" s="211">
        <v>0</v>
      </c>
      <c r="PP2" s="211">
        <v>0</v>
      </c>
      <c r="PQ2" s="211">
        <v>0</v>
      </c>
      <c r="PR2" s="211">
        <v>0</v>
      </c>
      <c r="PS2" s="211">
        <v>0</v>
      </c>
      <c r="PT2" s="211">
        <v>0</v>
      </c>
      <c r="PU2" s="211">
        <v>0</v>
      </c>
      <c r="PV2" s="211">
        <v>0</v>
      </c>
      <c r="PW2" s="211">
        <v>0</v>
      </c>
      <c r="PX2" s="211">
        <v>0</v>
      </c>
      <c r="PY2" s="211">
        <v>0</v>
      </c>
      <c r="PZ2" s="211">
        <v>0</v>
      </c>
      <c r="QA2" s="211">
        <v>0</v>
      </c>
      <c r="QB2" s="211">
        <v>0</v>
      </c>
      <c r="QC2" s="211">
        <v>0</v>
      </c>
      <c r="QD2" s="211">
        <v>0</v>
      </c>
      <c r="QE2" s="211">
        <v>0</v>
      </c>
      <c r="QF2" s="211">
        <v>0</v>
      </c>
      <c r="QG2" s="211">
        <v>0</v>
      </c>
      <c r="QH2" s="211">
        <v>0</v>
      </c>
      <c r="QI2" s="211">
        <v>0</v>
      </c>
      <c r="QJ2" s="211">
        <v>0</v>
      </c>
      <c r="QK2" s="211">
        <v>0</v>
      </c>
      <c r="QL2" s="211">
        <v>0</v>
      </c>
      <c r="QM2" s="211">
        <v>0</v>
      </c>
      <c r="QN2" s="211">
        <v>0</v>
      </c>
      <c r="QO2" s="211">
        <v>0</v>
      </c>
      <c r="QP2" s="211">
        <v>0</v>
      </c>
      <c r="QQ2" s="211">
        <v>0</v>
      </c>
      <c r="QR2" s="211">
        <v>0</v>
      </c>
      <c r="QS2" s="211">
        <v>0</v>
      </c>
      <c r="QT2" s="211">
        <v>0</v>
      </c>
      <c r="QU2" s="211">
        <v>0</v>
      </c>
      <c r="QV2" s="211">
        <v>0</v>
      </c>
      <c r="QW2" s="211">
        <v>0</v>
      </c>
      <c r="QX2" s="211">
        <v>0</v>
      </c>
      <c r="QY2" s="211">
        <v>0</v>
      </c>
      <c r="QZ2" s="211">
        <v>0</v>
      </c>
      <c r="RA2" s="211">
        <v>0</v>
      </c>
      <c r="RB2" s="211">
        <v>0</v>
      </c>
      <c r="RC2" s="211">
        <v>0</v>
      </c>
      <c r="RD2" s="211">
        <v>0</v>
      </c>
      <c r="RE2" s="211">
        <v>0</v>
      </c>
      <c r="RF2" s="211">
        <v>0</v>
      </c>
      <c r="RG2" s="211">
        <v>0</v>
      </c>
      <c r="RH2" s="211">
        <v>0</v>
      </c>
      <c r="RI2" s="211">
        <v>0</v>
      </c>
      <c r="RJ2" s="211">
        <v>0</v>
      </c>
      <c r="RK2" s="211">
        <v>0</v>
      </c>
      <c r="RL2" s="211">
        <v>0</v>
      </c>
      <c r="RM2" s="211">
        <v>0</v>
      </c>
      <c r="RN2" s="211">
        <v>0</v>
      </c>
      <c r="RO2" s="211">
        <v>0</v>
      </c>
      <c r="RP2" s="211">
        <v>0</v>
      </c>
      <c r="RQ2" s="211">
        <v>0</v>
      </c>
      <c r="RR2" s="211">
        <v>0</v>
      </c>
      <c r="RS2" s="211">
        <v>0</v>
      </c>
      <c r="RT2" s="211">
        <v>0</v>
      </c>
      <c r="RU2" s="211">
        <v>0</v>
      </c>
      <c r="RV2" s="211">
        <v>0</v>
      </c>
      <c r="RW2" s="211">
        <v>0</v>
      </c>
      <c r="RX2" s="211">
        <v>0</v>
      </c>
      <c r="RY2" s="211">
        <v>0</v>
      </c>
      <c r="RZ2" s="211">
        <v>0</v>
      </c>
      <c r="SA2" s="211">
        <v>0</v>
      </c>
      <c r="SB2" s="211">
        <v>0</v>
      </c>
      <c r="SC2" s="211">
        <v>0</v>
      </c>
      <c r="SD2" s="211">
        <v>0</v>
      </c>
      <c r="SE2" s="211">
        <v>0</v>
      </c>
      <c r="SF2" s="211">
        <v>0</v>
      </c>
      <c r="SG2" s="211">
        <v>0</v>
      </c>
      <c r="SH2" s="211">
        <v>0</v>
      </c>
      <c r="SI2" s="211">
        <v>0</v>
      </c>
      <c r="SJ2" s="211">
        <v>0</v>
      </c>
      <c r="SK2" s="211">
        <v>0</v>
      </c>
      <c r="SL2" s="211">
        <v>0</v>
      </c>
      <c r="SM2" s="211">
        <v>0</v>
      </c>
      <c r="SN2" s="211">
        <v>0</v>
      </c>
      <c r="SO2" s="211">
        <v>0</v>
      </c>
      <c r="SP2" s="211">
        <v>0</v>
      </c>
      <c r="SQ2" s="211">
        <v>0</v>
      </c>
      <c r="SR2" s="211">
        <v>0</v>
      </c>
      <c r="SS2" s="211">
        <v>0</v>
      </c>
      <c r="ST2" s="211">
        <v>0</v>
      </c>
      <c r="SU2" s="211">
        <v>0</v>
      </c>
      <c r="SV2" s="211">
        <v>0</v>
      </c>
      <c r="SW2" s="211">
        <v>0</v>
      </c>
      <c r="SX2" s="211">
        <v>0</v>
      </c>
      <c r="SY2" s="211">
        <v>0</v>
      </c>
      <c r="SZ2" s="211">
        <v>0</v>
      </c>
      <c r="TA2" s="211">
        <v>0</v>
      </c>
      <c r="TB2" s="211">
        <v>0</v>
      </c>
      <c r="TC2" s="211">
        <v>0</v>
      </c>
      <c r="TD2" s="211">
        <v>0</v>
      </c>
      <c r="TE2" s="211">
        <v>0</v>
      </c>
      <c r="TF2" s="211">
        <v>0</v>
      </c>
      <c r="TG2" s="211">
        <v>0</v>
      </c>
      <c r="TH2" s="211">
        <v>0</v>
      </c>
      <c r="TI2" s="211">
        <v>0</v>
      </c>
      <c r="TJ2" s="211">
        <v>0</v>
      </c>
      <c r="TK2" s="211">
        <v>0</v>
      </c>
      <c r="TL2" s="211">
        <v>0</v>
      </c>
      <c r="TM2" s="211">
        <v>0</v>
      </c>
      <c r="TN2" s="211">
        <v>0</v>
      </c>
      <c r="TO2" s="211">
        <v>0</v>
      </c>
      <c r="TP2" s="211">
        <v>0</v>
      </c>
      <c r="TQ2" s="211">
        <v>0</v>
      </c>
      <c r="TR2" s="211">
        <v>0</v>
      </c>
      <c r="TS2" s="211">
        <v>0</v>
      </c>
      <c r="TT2" s="211">
        <v>0</v>
      </c>
      <c r="TU2" s="211">
        <v>0</v>
      </c>
      <c r="TV2" s="211">
        <v>0</v>
      </c>
      <c r="TW2" s="211">
        <v>0</v>
      </c>
      <c r="TX2" s="211">
        <v>0</v>
      </c>
      <c r="TY2" s="211">
        <v>0</v>
      </c>
      <c r="TZ2" s="211">
        <v>0</v>
      </c>
      <c r="UA2" s="211">
        <v>0</v>
      </c>
      <c r="UB2" s="211">
        <v>0</v>
      </c>
      <c r="UC2" s="211">
        <v>0</v>
      </c>
      <c r="UD2" s="211">
        <v>0</v>
      </c>
      <c r="UE2" s="211">
        <v>0</v>
      </c>
      <c r="UF2" s="211">
        <v>0</v>
      </c>
      <c r="UG2" s="211">
        <v>0</v>
      </c>
      <c r="UH2" s="211">
        <v>0</v>
      </c>
      <c r="UI2" s="211">
        <v>0</v>
      </c>
      <c r="UJ2" s="211">
        <v>0</v>
      </c>
      <c r="UK2" s="211">
        <v>0</v>
      </c>
      <c r="UL2" s="211">
        <v>0</v>
      </c>
      <c r="UM2" s="211">
        <v>0</v>
      </c>
      <c r="UN2" s="211">
        <v>0</v>
      </c>
      <c r="UO2" s="211">
        <v>0</v>
      </c>
      <c r="UP2" s="211">
        <v>0</v>
      </c>
      <c r="UQ2" s="211">
        <v>0</v>
      </c>
      <c r="UR2" s="211">
        <v>0</v>
      </c>
      <c r="US2" s="211">
        <v>0</v>
      </c>
      <c r="UT2" s="211">
        <v>0</v>
      </c>
      <c r="UU2" s="211">
        <v>0</v>
      </c>
      <c r="UV2" s="211">
        <v>0</v>
      </c>
      <c r="UW2" s="211">
        <v>0</v>
      </c>
      <c r="UX2" s="211">
        <v>0</v>
      </c>
      <c r="UY2" s="211">
        <v>0</v>
      </c>
      <c r="UZ2" s="211">
        <v>0</v>
      </c>
      <c r="VA2" s="211">
        <v>0</v>
      </c>
      <c r="VB2" s="211">
        <v>0</v>
      </c>
      <c r="VC2" s="211">
        <v>0</v>
      </c>
      <c r="VD2" s="211">
        <v>0</v>
      </c>
      <c r="VE2" s="211">
        <v>0</v>
      </c>
      <c r="VF2" s="211">
        <v>0</v>
      </c>
      <c r="VG2" s="211">
        <v>0</v>
      </c>
      <c r="VH2" s="211">
        <v>0</v>
      </c>
      <c r="VI2" s="211">
        <v>0</v>
      </c>
      <c r="VJ2" s="211">
        <v>0</v>
      </c>
      <c r="VK2" s="211">
        <v>0</v>
      </c>
      <c r="VL2" s="211">
        <v>0</v>
      </c>
      <c r="VM2" s="211">
        <v>0</v>
      </c>
      <c r="VN2" s="211">
        <v>0</v>
      </c>
      <c r="VO2" s="211">
        <v>0</v>
      </c>
      <c r="VP2" s="211">
        <v>0</v>
      </c>
      <c r="VQ2" s="211">
        <v>0</v>
      </c>
      <c r="VR2" s="211">
        <v>0</v>
      </c>
      <c r="VS2" s="211">
        <v>0</v>
      </c>
      <c r="VT2" s="211">
        <v>0</v>
      </c>
      <c r="VU2" s="211">
        <v>0</v>
      </c>
      <c r="VV2" s="211">
        <v>0</v>
      </c>
      <c r="VW2" s="211">
        <v>0</v>
      </c>
      <c r="VX2" s="211">
        <v>0</v>
      </c>
      <c r="VY2" s="211">
        <v>0</v>
      </c>
      <c r="VZ2" s="211">
        <v>0</v>
      </c>
      <c r="WA2" s="211">
        <v>0</v>
      </c>
      <c r="WB2" s="211">
        <v>0</v>
      </c>
      <c r="WC2" s="211">
        <v>0</v>
      </c>
      <c r="WD2" s="211">
        <v>0</v>
      </c>
      <c r="WE2" s="211">
        <v>0</v>
      </c>
      <c r="WF2" s="211">
        <v>0</v>
      </c>
      <c r="WG2" s="211">
        <v>0</v>
      </c>
      <c r="WH2" s="211">
        <v>0</v>
      </c>
      <c r="WI2" s="211">
        <v>0</v>
      </c>
      <c r="WJ2" s="211">
        <v>0</v>
      </c>
      <c r="WK2" s="211">
        <v>0</v>
      </c>
      <c r="WL2" s="211">
        <v>0</v>
      </c>
      <c r="WM2" s="211">
        <v>0</v>
      </c>
      <c r="WN2" s="211">
        <v>0</v>
      </c>
      <c r="WO2" s="211">
        <v>0</v>
      </c>
      <c r="WP2" s="211">
        <v>0</v>
      </c>
      <c r="WQ2" s="211">
        <v>0</v>
      </c>
      <c r="WR2" s="211">
        <v>0</v>
      </c>
      <c r="WS2" s="211">
        <v>0</v>
      </c>
      <c r="WT2" s="211">
        <v>0</v>
      </c>
      <c r="WU2" s="211">
        <v>0</v>
      </c>
      <c r="WV2" s="211">
        <v>0</v>
      </c>
      <c r="WW2" s="211">
        <v>0</v>
      </c>
      <c r="WX2" s="211">
        <v>0</v>
      </c>
      <c r="WY2" s="211">
        <v>0</v>
      </c>
      <c r="WZ2" s="211">
        <v>0</v>
      </c>
      <c r="XA2" s="211">
        <v>0</v>
      </c>
      <c r="XB2" s="211">
        <v>0</v>
      </c>
      <c r="XC2" s="211">
        <v>0</v>
      </c>
      <c r="XD2" s="211">
        <v>0</v>
      </c>
      <c r="XE2" s="211">
        <v>0</v>
      </c>
      <c r="XF2" s="211">
        <v>0</v>
      </c>
      <c r="XG2" s="211">
        <v>0</v>
      </c>
      <c r="XH2" s="211">
        <v>0</v>
      </c>
      <c r="XI2" s="211">
        <v>0</v>
      </c>
      <c r="XJ2" s="211">
        <v>0</v>
      </c>
      <c r="XK2" s="211">
        <v>0</v>
      </c>
      <c r="XL2" s="211">
        <v>0</v>
      </c>
      <c r="XM2" s="211">
        <v>0</v>
      </c>
      <c r="XN2" s="211">
        <v>0</v>
      </c>
      <c r="XO2" s="211">
        <v>0</v>
      </c>
      <c r="XP2" s="211">
        <v>0</v>
      </c>
      <c r="XQ2" s="211">
        <v>0</v>
      </c>
      <c r="XR2" s="211">
        <v>0</v>
      </c>
      <c r="XS2" s="211">
        <v>0</v>
      </c>
      <c r="XT2" s="211">
        <v>0</v>
      </c>
      <c r="XU2" s="211">
        <v>0</v>
      </c>
      <c r="XV2" s="211">
        <v>0</v>
      </c>
      <c r="XW2" s="211">
        <v>0</v>
      </c>
      <c r="XX2" s="211">
        <v>0</v>
      </c>
      <c r="XY2" s="211">
        <v>0</v>
      </c>
      <c r="XZ2" s="211">
        <v>0</v>
      </c>
      <c r="YA2" s="211">
        <v>0</v>
      </c>
      <c r="YB2" s="211">
        <v>0</v>
      </c>
      <c r="YC2" s="211">
        <v>0</v>
      </c>
      <c r="YD2" s="211">
        <v>0</v>
      </c>
      <c r="YE2" s="211">
        <v>0</v>
      </c>
      <c r="YF2" s="211">
        <v>0</v>
      </c>
      <c r="YG2" s="211">
        <v>0</v>
      </c>
      <c r="YH2" s="211">
        <v>0</v>
      </c>
      <c r="YI2" s="211">
        <v>0</v>
      </c>
      <c r="YJ2" s="211">
        <v>0</v>
      </c>
      <c r="YK2" s="211">
        <v>0</v>
      </c>
      <c r="YL2" s="211">
        <v>0</v>
      </c>
      <c r="YM2" s="211">
        <v>0</v>
      </c>
      <c r="YN2" s="211">
        <v>0</v>
      </c>
      <c r="YO2" s="211">
        <v>0</v>
      </c>
      <c r="YP2" s="211">
        <v>0</v>
      </c>
      <c r="YQ2" s="211">
        <v>0</v>
      </c>
      <c r="YR2" s="211">
        <v>0</v>
      </c>
      <c r="YS2" s="211">
        <v>0</v>
      </c>
      <c r="YT2" s="211">
        <v>0</v>
      </c>
      <c r="YU2" s="211">
        <v>0</v>
      </c>
      <c r="YV2" s="211">
        <v>0</v>
      </c>
      <c r="YW2" s="211">
        <v>0</v>
      </c>
      <c r="YX2" s="211">
        <v>0</v>
      </c>
      <c r="YY2" s="211">
        <v>0</v>
      </c>
      <c r="YZ2" s="211">
        <v>0</v>
      </c>
      <c r="ZA2" s="211">
        <v>0</v>
      </c>
      <c r="ZB2" s="211">
        <v>0</v>
      </c>
      <c r="ZC2" s="211">
        <v>0</v>
      </c>
      <c r="ZD2" s="211">
        <v>0</v>
      </c>
      <c r="ZE2" s="211">
        <v>0</v>
      </c>
      <c r="ZF2" s="211">
        <v>0</v>
      </c>
      <c r="ZG2" s="211">
        <v>0</v>
      </c>
      <c r="ZH2" s="211">
        <v>0</v>
      </c>
      <c r="ZI2" s="211">
        <v>0</v>
      </c>
      <c r="ZJ2" s="211">
        <v>0</v>
      </c>
      <c r="ZK2" s="211">
        <v>0</v>
      </c>
      <c r="ZL2" s="211">
        <v>0</v>
      </c>
      <c r="ZM2" s="211">
        <v>0</v>
      </c>
      <c r="ZN2" s="211">
        <v>0</v>
      </c>
      <c r="ZO2" s="211">
        <v>0</v>
      </c>
      <c r="ZP2" s="211">
        <v>0</v>
      </c>
      <c r="ZQ2" s="211">
        <v>0</v>
      </c>
      <c r="ZR2" s="211">
        <v>0</v>
      </c>
      <c r="ZS2" s="211">
        <v>0</v>
      </c>
      <c r="ZT2" s="211">
        <v>0</v>
      </c>
      <c r="ZU2" s="211">
        <v>0</v>
      </c>
      <c r="ZV2" s="211">
        <v>0</v>
      </c>
      <c r="ZW2" s="211">
        <v>0</v>
      </c>
      <c r="ZX2" s="211">
        <v>0</v>
      </c>
      <c r="ZY2" s="211">
        <v>0</v>
      </c>
      <c r="ZZ2" s="211">
        <v>0</v>
      </c>
      <c r="AAA2" s="211">
        <v>0</v>
      </c>
      <c r="AAB2" s="211">
        <v>0</v>
      </c>
      <c r="AAC2" s="211">
        <v>0</v>
      </c>
      <c r="AAD2" s="211">
        <v>0</v>
      </c>
      <c r="AAE2" s="211">
        <v>0</v>
      </c>
      <c r="AAF2" s="211">
        <v>0</v>
      </c>
      <c r="AAG2" s="211">
        <v>0</v>
      </c>
      <c r="AAH2" s="211">
        <v>0</v>
      </c>
      <c r="AAI2" s="211">
        <v>0</v>
      </c>
      <c r="AAJ2" s="211">
        <v>0</v>
      </c>
      <c r="AAK2" s="211">
        <v>0</v>
      </c>
      <c r="AAL2" s="211">
        <v>0</v>
      </c>
      <c r="AAM2" s="211">
        <v>0</v>
      </c>
      <c r="AAN2" s="211">
        <v>0</v>
      </c>
      <c r="AAO2" s="211">
        <v>0</v>
      </c>
      <c r="AAP2" s="211">
        <v>0</v>
      </c>
      <c r="AAQ2" s="211">
        <v>0</v>
      </c>
      <c r="AAR2" s="211">
        <v>0</v>
      </c>
      <c r="AAS2" s="211">
        <v>0</v>
      </c>
      <c r="AAT2" s="211">
        <v>0</v>
      </c>
      <c r="AAU2" s="211">
        <v>0</v>
      </c>
      <c r="AAV2" s="211">
        <v>0</v>
      </c>
      <c r="AAW2" s="211">
        <v>0</v>
      </c>
      <c r="AAX2" s="211">
        <v>0</v>
      </c>
      <c r="AAY2" s="211">
        <v>0</v>
      </c>
      <c r="AAZ2" s="211">
        <v>0</v>
      </c>
      <c r="ABA2" s="211">
        <v>0</v>
      </c>
      <c r="ABB2" s="211">
        <v>0</v>
      </c>
      <c r="ABC2" s="211">
        <v>0</v>
      </c>
      <c r="ABD2" s="211">
        <v>0</v>
      </c>
      <c r="ABE2" s="211">
        <v>0</v>
      </c>
      <c r="ABF2" s="211">
        <v>0</v>
      </c>
      <c r="ABG2" s="211">
        <v>0</v>
      </c>
      <c r="ABH2" s="211">
        <v>0</v>
      </c>
      <c r="ABI2" s="211">
        <v>0</v>
      </c>
      <c r="ABJ2" s="211">
        <v>0</v>
      </c>
      <c r="ABK2" s="211">
        <v>0</v>
      </c>
      <c r="ABL2" s="211">
        <v>0</v>
      </c>
      <c r="ABM2" s="211">
        <v>0</v>
      </c>
      <c r="ABN2" s="211">
        <v>0</v>
      </c>
      <c r="ABO2" s="211">
        <v>0</v>
      </c>
      <c r="ABP2" s="211">
        <v>0</v>
      </c>
      <c r="ABQ2" s="211">
        <v>0</v>
      </c>
      <c r="ABR2" s="211">
        <v>0</v>
      </c>
      <c r="ABS2" s="211">
        <v>0</v>
      </c>
      <c r="ABT2" s="211">
        <v>0</v>
      </c>
      <c r="ABU2" s="211">
        <v>0</v>
      </c>
      <c r="ABV2" s="211">
        <v>0</v>
      </c>
      <c r="ABW2" s="211">
        <v>0</v>
      </c>
      <c r="ABX2" s="211">
        <v>0</v>
      </c>
      <c r="ABY2" s="211">
        <v>0</v>
      </c>
      <c r="ABZ2" s="211">
        <v>0</v>
      </c>
      <c r="ACA2" s="211">
        <v>0</v>
      </c>
      <c r="ACB2" s="211">
        <v>0</v>
      </c>
      <c r="ACC2" s="211">
        <v>0</v>
      </c>
      <c r="ACD2" s="211">
        <v>0</v>
      </c>
      <c r="ACE2" s="211">
        <v>0</v>
      </c>
      <c r="ACF2" s="211">
        <v>0</v>
      </c>
      <c r="ACG2" s="211">
        <v>0</v>
      </c>
      <c r="ACH2" s="211">
        <v>0</v>
      </c>
      <c r="ACI2" s="211">
        <v>0</v>
      </c>
      <c r="ACJ2" s="211">
        <v>0</v>
      </c>
      <c r="ACK2" s="211">
        <v>0</v>
      </c>
      <c r="ACL2" s="211">
        <v>0</v>
      </c>
      <c r="ACM2" s="211">
        <v>0</v>
      </c>
      <c r="ACN2" s="211">
        <v>0</v>
      </c>
      <c r="ACO2" s="211">
        <v>0</v>
      </c>
      <c r="ACP2" s="211">
        <v>0</v>
      </c>
      <c r="ACQ2" s="211">
        <v>0</v>
      </c>
      <c r="ACR2" s="211">
        <v>0</v>
      </c>
      <c r="ACS2" s="211">
        <v>0</v>
      </c>
      <c r="ACT2" s="211">
        <v>0</v>
      </c>
      <c r="ACU2" s="211">
        <v>0</v>
      </c>
      <c r="ACV2" s="211">
        <v>0</v>
      </c>
      <c r="ACW2" s="211">
        <v>0</v>
      </c>
      <c r="ACX2" s="211">
        <v>0</v>
      </c>
      <c r="ACY2" s="211">
        <v>0</v>
      </c>
      <c r="ACZ2" s="211">
        <v>0</v>
      </c>
      <c r="ADA2" s="211">
        <v>0</v>
      </c>
      <c r="ADB2" s="211">
        <v>0</v>
      </c>
      <c r="ADC2" s="211">
        <v>0</v>
      </c>
      <c r="ADD2" s="211">
        <v>0</v>
      </c>
      <c r="ADE2" s="211">
        <v>0</v>
      </c>
      <c r="ADF2" s="211">
        <v>0</v>
      </c>
      <c r="ADG2" s="211">
        <v>0</v>
      </c>
      <c r="ADH2" s="211">
        <v>0</v>
      </c>
      <c r="ADI2" s="211">
        <v>0</v>
      </c>
      <c r="ADJ2" s="211">
        <v>0</v>
      </c>
      <c r="ADK2" s="211">
        <v>0</v>
      </c>
      <c r="ADL2" s="211">
        <v>0</v>
      </c>
      <c r="ADM2" s="211">
        <v>0</v>
      </c>
      <c r="ADN2" s="211">
        <v>0</v>
      </c>
      <c r="ADO2" s="211">
        <v>0</v>
      </c>
      <c r="ADP2" s="211">
        <v>0</v>
      </c>
      <c r="ADQ2" s="211">
        <v>0</v>
      </c>
      <c r="ADR2" s="211">
        <v>0</v>
      </c>
      <c r="ADS2" s="211">
        <v>0</v>
      </c>
      <c r="ADT2" s="211">
        <v>0</v>
      </c>
      <c r="ADU2" s="211">
        <v>0</v>
      </c>
      <c r="ADV2" s="211">
        <v>0</v>
      </c>
      <c r="ADW2" s="211">
        <v>0</v>
      </c>
      <c r="ADX2" s="211">
        <v>0</v>
      </c>
      <c r="ADY2" s="211">
        <v>0</v>
      </c>
      <c r="ADZ2" s="211">
        <v>0</v>
      </c>
      <c r="AEA2" s="211">
        <v>0</v>
      </c>
      <c r="AEB2" s="211">
        <v>0</v>
      </c>
      <c r="AEC2" s="211">
        <v>0</v>
      </c>
      <c r="AED2" s="211">
        <v>0</v>
      </c>
      <c r="AEE2" s="211">
        <v>0</v>
      </c>
      <c r="AEF2" s="211">
        <v>0</v>
      </c>
      <c r="AEG2" s="211">
        <v>0</v>
      </c>
      <c r="AEH2" s="211">
        <v>0</v>
      </c>
      <c r="AEI2" s="211">
        <v>0</v>
      </c>
      <c r="AEJ2" s="211">
        <v>0</v>
      </c>
      <c r="AEK2" s="211">
        <v>0</v>
      </c>
      <c r="AEL2" s="211">
        <v>0</v>
      </c>
      <c r="AEM2" s="211">
        <v>0</v>
      </c>
      <c r="AEN2" s="211">
        <v>0</v>
      </c>
      <c r="AEO2" s="211">
        <v>0</v>
      </c>
      <c r="AEP2" s="211">
        <v>0</v>
      </c>
      <c r="AEQ2" s="211">
        <v>0</v>
      </c>
      <c r="AER2" s="211">
        <v>0</v>
      </c>
      <c r="AES2" s="211">
        <v>0</v>
      </c>
      <c r="AET2" s="211">
        <v>0</v>
      </c>
      <c r="AEU2" s="211">
        <v>0</v>
      </c>
      <c r="AEV2" s="211">
        <v>0</v>
      </c>
      <c r="AEW2" s="211">
        <v>0</v>
      </c>
      <c r="AEX2" s="211">
        <v>0</v>
      </c>
      <c r="AEY2" s="211">
        <v>0</v>
      </c>
      <c r="AEZ2" s="211">
        <v>0</v>
      </c>
      <c r="AFA2" s="211">
        <v>0</v>
      </c>
      <c r="AFB2" s="211">
        <v>0</v>
      </c>
      <c r="AFC2" s="211">
        <v>0</v>
      </c>
      <c r="AFD2" s="211">
        <v>0</v>
      </c>
      <c r="AFE2" s="211">
        <v>0</v>
      </c>
      <c r="AFF2" s="211">
        <v>0</v>
      </c>
      <c r="AFG2" s="211">
        <v>0</v>
      </c>
      <c r="AFH2" s="211">
        <v>0</v>
      </c>
      <c r="AFI2" s="211">
        <v>0</v>
      </c>
      <c r="AFJ2" s="211">
        <v>0</v>
      </c>
      <c r="AFK2" s="211">
        <v>0</v>
      </c>
      <c r="AFL2" s="211">
        <v>0</v>
      </c>
      <c r="AFM2" s="211">
        <v>0</v>
      </c>
      <c r="AFN2" s="211">
        <v>0</v>
      </c>
      <c r="AFO2" s="211">
        <v>0</v>
      </c>
      <c r="AFP2" s="211">
        <v>0</v>
      </c>
      <c r="AFQ2" s="211">
        <v>0</v>
      </c>
      <c r="AFR2" s="211">
        <v>0</v>
      </c>
      <c r="AFS2" s="211">
        <v>0</v>
      </c>
      <c r="AFT2" s="211">
        <v>0</v>
      </c>
      <c r="AFU2" s="211">
        <v>0</v>
      </c>
      <c r="AFV2" s="211">
        <v>0</v>
      </c>
      <c r="AFW2" s="211">
        <v>0</v>
      </c>
      <c r="AFX2" s="211">
        <v>0</v>
      </c>
      <c r="AFY2" s="211">
        <v>0</v>
      </c>
      <c r="AFZ2" s="211">
        <v>0</v>
      </c>
      <c r="AGA2" s="211">
        <v>0</v>
      </c>
      <c r="AGB2" s="211">
        <v>0</v>
      </c>
      <c r="AGC2" s="211">
        <v>0</v>
      </c>
      <c r="AGD2" s="211">
        <v>0</v>
      </c>
      <c r="AGE2" s="211">
        <v>0</v>
      </c>
      <c r="AGF2" s="211">
        <v>0</v>
      </c>
      <c r="AGG2" s="211">
        <v>0</v>
      </c>
      <c r="AGH2" s="211">
        <v>0</v>
      </c>
      <c r="AGI2" s="211">
        <v>0</v>
      </c>
      <c r="AGJ2" s="211">
        <v>0</v>
      </c>
      <c r="AGK2" s="211">
        <v>0</v>
      </c>
      <c r="AGL2" s="211">
        <v>0</v>
      </c>
      <c r="AGM2" s="211">
        <v>0</v>
      </c>
      <c r="AGN2" s="211">
        <v>0</v>
      </c>
      <c r="AGO2" s="211">
        <v>0</v>
      </c>
      <c r="AGP2" s="211">
        <v>0</v>
      </c>
      <c r="AGQ2" s="211">
        <v>0</v>
      </c>
      <c r="AGR2" s="211">
        <v>0</v>
      </c>
      <c r="AGS2" s="211">
        <v>0</v>
      </c>
      <c r="AGT2" s="211">
        <v>0</v>
      </c>
      <c r="AGU2" s="211">
        <v>0</v>
      </c>
      <c r="AGV2" s="211">
        <v>0</v>
      </c>
      <c r="AGW2" s="211">
        <v>0</v>
      </c>
      <c r="AGX2" s="211">
        <v>0</v>
      </c>
      <c r="AGY2" s="211">
        <v>0</v>
      </c>
      <c r="AGZ2" s="211">
        <v>0</v>
      </c>
      <c r="AHA2" s="211">
        <v>0</v>
      </c>
      <c r="AHB2" s="211">
        <v>0</v>
      </c>
      <c r="AHC2" s="211">
        <v>0</v>
      </c>
      <c r="AHD2" s="211">
        <v>0</v>
      </c>
      <c r="AHE2" s="211">
        <v>0</v>
      </c>
      <c r="AHF2" s="211">
        <v>0</v>
      </c>
      <c r="AHG2" s="211">
        <v>0</v>
      </c>
      <c r="AHH2" s="211">
        <v>0</v>
      </c>
      <c r="AHI2" s="211">
        <v>0</v>
      </c>
      <c r="AHJ2" s="211">
        <v>0</v>
      </c>
      <c r="AHK2" s="211">
        <v>0</v>
      </c>
      <c r="AHL2" s="211">
        <v>0</v>
      </c>
      <c r="AHM2" s="211">
        <v>0</v>
      </c>
      <c r="AHN2" s="211">
        <v>0</v>
      </c>
      <c r="AHO2" s="211">
        <v>0</v>
      </c>
      <c r="AHP2" s="211">
        <v>0</v>
      </c>
      <c r="AHQ2" s="211">
        <v>0</v>
      </c>
      <c r="AHR2" s="211">
        <v>0</v>
      </c>
      <c r="AHS2" s="211">
        <v>0</v>
      </c>
      <c r="AHT2" s="211">
        <v>0</v>
      </c>
      <c r="AHU2" s="211">
        <v>0</v>
      </c>
      <c r="AHV2" s="211">
        <v>0</v>
      </c>
      <c r="AHW2" s="211">
        <v>0</v>
      </c>
      <c r="AHX2" s="211">
        <v>0</v>
      </c>
      <c r="AHY2" s="211">
        <v>0</v>
      </c>
      <c r="AHZ2" s="211">
        <v>0</v>
      </c>
      <c r="AIA2" s="211">
        <v>0</v>
      </c>
      <c r="AIB2" s="211">
        <v>0</v>
      </c>
      <c r="AIC2" s="211">
        <v>0</v>
      </c>
      <c r="AID2" s="211">
        <v>0</v>
      </c>
      <c r="AIE2" s="211">
        <v>0</v>
      </c>
      <c r="AIF2" s="211">
        <v>0</v>
      </c>
      <c r="AIG2" s="211">
        <v>0</v>
      </c>
      <c r="AIH2" s="211">
        <v>0</v>
      </c>
      <c r="AII2" s="211">
        <v>0</v>
      </c>
      <c r="AIJ2" s="211">
        <v>0</v>
      </c>
      <c r="AIK2" s="211">
        <v>0</v>
      </c>
      <c r="AIL2" s="211">
        <v>0</v>
      </c>
      <c r="AIM2" s="211">
        <v>0</v>
      </c>
      <c r="AIN2" s="211">
        <v>0</v>
      </c>
      <c r="AIO2" s="211">
        <v>0</v>
      </c>
      <c r="AIP2" s="211">
        <v>0</v>
      </c>
      <c r="AIQ2" s="211">
        <v>0</v>
      </c>
      <c r="AIR2" s="211">
        <v>0</v>
      </c>
      <c r="AIS2" s="211">
        <v>0</v>
      </c>
      <c r="AIT2" s="211">
        <v>0</v>
      </c>
      <c r="AIU2" s="211">
        <v>0</v>
      </c>
      <c r="AIV2" s="211">
        <v>0</v>
      </c>
      <c r="AIW2" s="211">
        <v>0</v>
      </c>
      <c r="AIX2" s="211">
        <v>0</v>
      </c>
      <c r="AIY2" s="211">
        <v>0</v>
      </c>
      <c r="AIZ2" s="211">
        <v>0</v>
      </c>
      <c r="AJA2" s="211">
        <v>0</v>
      </c>
      <c r="AJB2" s="211">
        <v>0</v>
      </c>
      <c r="AJC2" s="211">
        <v>0</v>
      </c>
      <c r="AJD2" s="211">
        <v>0</v>
      </c>
      <c r="AJE2" s="211">
        <v>0</v>
      </c>
      <c r="AJF2" s="211">
        <v>0</v>
      </c>
      <c r="AJG2" s="211">
        <v>0</v>
      </c>
      <c r="AJH2" s="211">
        <v>0</v>
      </c>
      <c r="AJI2" s="211">
        <v>0</v>
      </c>
      <c r="AJJ2" s="211">
        <v>0</v>
      </c>
      <c r="AJK2" s="211">
        <v>0</v>
      </c>
      <c r="AJL2" s="211">
        <v>0</v>
      </c>
      <c r="AJM2" s="211">
        <v>0</v>
      </c>
      <c r="AJN2" s="211">
        <v>0</v>
      </c>
      <c r="AJO2" s="211">
        <v>0</v>
      </c>
      <c r="AJP2" s="211">
        <v>0</v>
      </c>
      <c r="AJQ2" s="211">
        <v>0</v>
      </c>
      <c r="AJR2" s="211">
        <v>0</v>
      </c>
      <c r="AJS2" s="211">
        <v>0</v>
      </c>
      <c r="AJT2" s="211">
        <v>0</v>
      </c>
      <c r="AJU2" s="211">
        <v>0</v>
      </c>
      <c r="AJV2" s="211">
        <v>0</v>
      </c>
      <c r="AJW2" s="211">
        <v>0</v>
      </c>
      <c r="AJX2" s="211">
        <v>0</v>
      </c>
      <c r="AJY2" s="211">
        <v>0</v>
      </c>
      <c r="AJZ2" s="211">
        <v>0</v>
      </c>
      <c r="AKA2" s="211">
        <v>0</v>
      </c>
      <c r="AKB2" s="211">
        <v>0</v>
      </c>
      <c r="AKC2" s="211">
        <v>0</v>
      </c>
      <c r="AKD2" s="211">
        <v>0</v>
      </c>
      <c r="AKE2" s="211">
        <v>0</v>
      </c>
      <c r="AKF2" s="211">
        <v>0</v>
      </c>
      <c r="AKG2" s="211">
        <v>0</v>
      </c>
      <c r="AKH2" s="211">
        <v>0</v>
      </c>
      <c r="AKI2" s="211">
        <v>0</v>
      </c>
      <c r="AKJ2" s="211">
        <v>0</v>
      </c>
      <c r="AKK2" s="211">
        <v>0</v>
      </c>
      <c r="AKL2" s="211">
        <v>0</v>
      </c>
      <c r="AKM2" s="211">
        <v>0</v>
      </c>
      <c r="AKN2" s="211">
        <v>0</v>
      </c>
      <c r="AKO2" s="211">
        <v>0</v>
      </c>
      <c r="AKP2" s="211">
        <v>0</v>
      </c>
      <c r="AKQ2" s="211">
        <v>0</v>
      </c>
      <c r="AKR2" s="211">
        <v>0</v>
      </c>
      <c r="AKS2" s="211">
        <v>0</v>
      </c>
      <c r="AKT2" s="211">
        <v>0</v>
      </c>
      <c r="AKU2" s="211">
        <v>0</v>
      </c>
      <c r="AKV2" s="211">
        <v>0</v>
      </c>
      <c r="AKW2" s="211">
        <v>0</v>
      </c>
      <c r="AKX2" s="211">
        <v>0</v>
      </c>
      <c r="AKY2" s="211">
        <v>0</v>
      </c>
      <c r="AKZ2" s="211">
        <v>0</v>
      </c>
      <c r="ALA2" s="211">
        <v>0</v>
      </c>
      <c r="ALB2" s="211">
        <v>0</v>
      </c>
      <c r="ALC2" s="211">
        <v>0</v>
      </c>
      <c r="ALD2" s="211">
        <v>0</v>
      </c>
      <c r="ALE2" s="211">
        <v>0</v>
      </c>
      <c r="ALF2" s="211">
        <v>0</v>
      </c>
      <c r="ALG2" s="211">
        <v>0</v>
      </c>
      <c r="ALH2" s="211">
        <v>0</v>
      </c>
      <c r="ALI2" s="211">
        <v>0</v>
      </c>
      <c r="ALJ2" s="211">
        <v>0</v>
      </c>
      <c r="ALK2" s="211">
        <v>0</v>
      </c>
      <c r="ALL2" s="211">
        <v>0</v>
      </c>
      <c r="ALM2" s="211">
        <v>0</v>
      </c>
      <c r="ALN2" s="211">
        <v>0</v>
      </c>
      <c r="ALO2" s="211">
        <v>0</v>
      </c>
      <c r="ALP2" s="211">
        <v>0</v>
      </c>
      <c r="ALQ2" s="211">
        <v>0</v>
      </c>
      <c r="ALR2" s="211">
        <v>0</v>
      </c>
      <c r="ALS2" s="211">
        <v>0</v>
      </c>
      <c r="ALT2" s="211">
        <v>0</v>
      </c>
      <c r="ALU2" s="211">
        <v>0</v>
      </c>
      <c r="ALV2" s="211">
        <v>0</v>
      </c>
      <c r="ALW2" s="211">
        <v>0</v>
      </c>
      <c r="ALX2" s="211">
        <v>0</v>
      </c>
      <c r="ALY2" s="211">
        <v>0</v>
      </c>
      <c r="ALZ2" s="211">
        <v>0</v>
      </c>
      <c r="AMA2" s="211">
        <v>0</v>
      </c>
      <c r="AMB2" s="211">
        <v>0</v>
      </c>
      <c r="AMC2" s="211">
        <v>0</v>
      </c>
      <c r="AMD2" s="211">
        <v>0</v>
      </c>
      <c r="AME2" s="211">
        <v>0</v>
      </c>
      <c r="AMF2" s="211">
        <v>0</v>
      </c>
      <c r="AMG2" s="211">
        <v>0</v>
      </c>
      <c r="AMH2" s="211">
        <v>0</v>
      </c>
      <c r="AMI2" s="211">
        <v>0</v>
      </c>
      <c r="AMJ2" s="211">
        <v>0</v>
      </c>
      <c r="AMK2" s="211">
        <v>0</v>
      </c>
      <c r="AML2" s="211">
        <v>0</v>
      </c>
      <c r="AMM2" s="211">
        <v>0</v>
      </c>
      <c r="AMN2" s="211">
        <v>0</v>
      </c>
      <c r="AMO2" s="211">
        <v>0</v>
      </c>
      <c r="AMP2" s="211">
        <v>0</v>
      </c>
      <c r="AMQ2" s="211">
        <v>0</v>
      </c>
      <c r="AMR2" s="211">
        <v>0</v>
      </c>
      <c r="AMS2" s="211">
        <v>0</v>
      </c>
      <c r="AMT2" s="211">
        <v>0</v>
      </c>
      <c r="AMU2" s="211">
        <v>0</v>
      </c>
      <c r="AMV2" s="211">
        <v>0</v>
      </c>
      <c r="AMW2" s="211">
        <v>0</v>
      </c>
      <c r="AMX2" s="211">
        <v>0</v>
      </c>
      <c r="AMY2" s="211">
        <v>0</v>
      </c>
      <c r="AMZ2" s="211">
        <v>0</v>
      </c>
      <c r="ANA2" s="211">
        <v>0</v>
      </c>
      <c r="ANB2" s="211">
        <v>0</v>
      </c>
      <c r="ANC2" s="211">
        <v>0</v>
      </c>
      <c r="AND2" s="211">
        <v>0</v>
      </c>
      <c r="ANE2" s="211">
        <v>0</v>
      </c>
      <c r="ANF2" s="211">
        <v>0</v>
      </c>
      <c r="ANG2" s="211">
        <v>0</v>
      </c>
      <c r="ANH2" s="211">
        <v>0</v>
      </c>
      <c r="ANI2" s="211">
        <v>0</v>
      </c>
      <c r="ANJ2" s="211">
        <v>0</v>
      </c>
      <c r="ANK2" s="211">
        <v>0</v>
      </c>
      <c r="ANL2" s="211">
        <v>0</v>
      </c>
      <c r="ANM2" s="211">
        <v>0</v>
      </c>
      <c r="ANN2" s="211">
        <v>0</v>
      </c>
      <c r="ANO2" s="211">
        <v>0</v>
      </c>
      <c r="ANP2" s="211">
        <v>0</v>
      </c>
      <c r="ANQ2" s="211">
        <v>0</v>
      </c>
      <c r="ANR2" s="211">
        <v>0</v>
      </c>
      <c r="ANS2" s="211">
        <v>0</v>
      </c>
      <c r="ANT2" s="211">
        <v>0</v>
      </c>
      <c r="ANU2" s="211">
        <v>0</v>
      </c>
      <c r="ANV2" s="211">
        <v>0</v>
      </c>
      <c r="ANW2" s="211">
        <v>0</v>
      </c>
      <c r="ANX2" s="211">
        <v>0</v>
      </c>
      <c r="ANY2" s="211">
        <v>0</v>
      </c>
      <c r="ANZ2" s="211">
        <v>0</v>
      </c>
      <c r="AOA2" s="211">
        <v>0</v>
      </c>
      <c r="AOB2" s="211">
        <v>0</v>
      </c>
      <c r="AOC2" s="211">
        <v>0</v>
      </c>
      <c r="AOD2" s="211">
        <v>0</v>
      </c>
      <c r="AOE2" s="211">
        <v>0</v>
      </c>
      <c r="AOF2" s="211">
        <v>0</v>
      </c>
      <c r="AOG2" s="211">
        <v>0</v>
      </c>
      <c r="AOH2" s="211">
        <v>0</v>
      </c>
      <c r="AOI2" s="211">
        <v>0</v>
      </c>
      <c r="AOJ2" s="211">
        <v>0</v>
      </c>
      <c r="AOK2" s="211">
        <v>0</v>
      </c>
      <c r="AOL2" s="211">
        <v>0</v>
      </c>
      <c r="AOM2" s="211">
        <v>0</v>
      </c>
      <c r="AON2" s="211">
        <v>0</v>
      </c>
      <c r="AOO2" s="211">
        <v>0</v>
      </c>
      <c r="AOP2" s="211">
        <v>0</v>
      </c>
      <c r="AOQ2" s="211">
        <v>0</v>
      </c>
      <c r="AOR2" s="211">
        <v>0</v>
      </c>
      <c r="AOS2" s="211">
        <v>0</v>
      </c>
      <c r="AOT2" s="211">
        <v>0</v>
      </c>
      <c r="AOU2" s="211">
        <v>0</v>
      </c>
      <c r="AOV2" s="211">
        <v>0</v>
      </c>
      <c r="AOW2" s="211">
        <v>0</v>
      </c>
      <c r="AOX2" s="211">
        <v>0</v>
      </c>
      <c r="AOY2" s="211">
        <v>0</v>
      </c>
      <c r="AOZ2" s="211">
        <v>0</v>
      </c>
      <c r="APA2" s="211">
        <v>0</v>
      </c>
      <c r="APB2" s="211">
        <v>0</v>
      </c>
      <c r="APC2" s="211">
        <v>0</v>
      </c>
      <c r="APD2" s="211">
        <v>0</v>
      </c>
      <c r="APE2" s="211">
        <v>0</v>
      </c>
      <c r="APF2" s="211">
        <v>0</v>
      </c>
      <c r="APG2" s="211">
        <v>0</v>
      </c>
      <c r="APH2" s="211">
        <v>0</v>
      </c>
      <c r="API2" s="211">
        <v>0</v>
      </c>
      <c r="APJ2" s="211">
        <v>0</v>
      </c>
      <c r="APK2" s="211">
        <v>0</v>
      </c>
      <c r="APL2" s="211">
        <v>0</v>
      </c>
      <c r="APM2" s="211">
        <v>0</v>
      </c>
      <c r="APN2" s="211">
        <v>0</v>
      </c>
      <c r="APO2" s="211">
        <v>0</v>
      </c>
      <c r="APP2" s="211">
        <v>0</v>
      </c>
      <c r="APQ2" s="211">
        <v>0</v>
      </c>
      <c r="APR2" s="211">
        <v>0</v>
      </c>
      <c r="APS2" s="211">
        <v>0</v>
      </c>
      <c r="APT2" s="211">
        <v>0</v>
      </c>
      <c r="APU2" s="211">
        <v>0</v>
      </c>
      <c r="APV2" s="211">
        <v>0</v>
      </c>
      <c r="APW2" s="211">
        <v>0</v>
      </c>
      <c r="APX2" s="211">
        <v>0</v>
      </c>
      <c r="APY2" s="211">
        <v>0</v>
      </c>
      <c r="APZ2" s="211">
        <v>0</v>
      </c>
      <c r="AQA2" s="211">
        <v>0</v>
      </c>
      <c r="AQB2" s="211">
        <v>0</v>
      </c>
      <c r="AQC2" s="211">
        <v>0</v>
      </c>
      <c r="AQD2" s="211">
        <v>0</v>
      </c>
      <c r="AQE2" s="211">
        <v>0</v>
      </c>
      <c r="AQF2" s="211">
        <v>0</v>
      </c>
      <c r="AQG2" s="211">
        <v>0</v>
      </c>
      <c r="AQH2" s="211">
        <v>0</v>
      </c>
      <c r="AQI2" s="211">
        <v>0</v>
      </c>
      <c r="AQJ2" s="211">
        <v>0</v>
      </c>
      <c r="AQK2" s="211">
        <v>0</v>
      </c>
      <c r="AQL2" s="211">
        <v>0</v>
      </c>
      <c r="AQM2" s="211">
        <v>0</v>
      </c>
      <c r="AQN2" s="211">
        <v>0</v>
      </c>
      <c r="AQO2" s="211">
        <v>0</v>
      </c>
      <c r="AQP2" s="211">
        <v>0</v>
      </c>
      <c r="AQQ2" s="211">
        <v>0</v>
      </c>
      <c r="AQR2" s="211">
        <v>0</v>
      </c>
      <c r="AQS2" s="211">
        <v>0</v>
      </c>
      <c r="AQT2" s="211">
        <v>0</v>
      </c>
      <c r="AQU2" s="211">
        <v>0</v>
      </c>
      <c r="AQV2" s="211">
        <v>0</v>
      </c>
      <c r="AQW2" s="211">
        <v>0</v>
      </c>
      <c r="AQX2" s="211">
        <v>0</v>
      </c>
      <c r="AQY2" s="211">
        <v>0</v>
      </c>
      <c r="AQZ2" s="211">
        <v>0</v>
      </c>
      <c r="ARA2" s="211">
        <v>0</v>
      </c>
      <c r="ARB2" s="211">
        <v>0</v>
      </c>
      <c r="ARC2" s="211">
        <v>0</v>
      </c>
      <c r="ARD2" s="211">
        <v>0</v>
      </c>
      <c r="ARE2" s="211">
        <v>0</v>
      </c>
      <c r="ARF2" s="211">
        <v>0</v>
      </c>
      <c r="ARG2" s="211">
        <v>0</v>
      </c>
      <c r="ARH2" s="211">
        <v>0</v>
      </c>
      <c r="ARI2" s="211">
        <v>0</v>
      </c>
      <c r="ARJ2" s="211">
        <v>0</v>
      </c>
      <c r="ARK2" s="211">
        <v>0</v>
      </c>
      <c r="ARL2" s="211">
        <v>0</v>
      </c>
      <c r="ARM2" s="211">
        <v>0</v>
      </c>
      <c r="ARN2" s="211">
        <v>0</v>
      </c>
      <c r="ARO2" s="211">
        <v>0</v>
      </c>
      <c r="ARP2" s="211">
        <v>0</v>
      </c>
      <c r="ARQ2" s="211">
        <v>0</v>
      </c>
      <c r="ARR2" s="211">
        <v>0</v>
      </c>
      <c r="ARS2" s="211">
        <v>0</v>
      </c>
      <c r="ART2" s="211">
        <v>0</v>
      </c>
      <c r="ARU2" s="211">
        <v>0</v>
      </c>
      <c r="ARV2" s="211">
        <v>0</v>
      </c>
      <c r="ARW2" s="211">
        <v>0</v>
      </c>
      <c r="ARX2" s="211">
        <v>0</v>
      </c>
      <c r="ARY2" s="211">
        <v>0</v>
      </c>
      <c r="ARZ2" s="211">
        <v>0</v>
      </c>
      <c r="ASA2" s="211">
        <v>0</v>
      </c>
      <c r="ASB2" s="211">
        <v>0</v>
      </c>
      <c r="ASC2" s="211">
        <v>0</v>
      </c>
      <c r="ASD2" s="211">
        <v>0</v>
      </c>
      <c r="ASE2" s="211">
        <v>0</v>
      </c>
      <c r="ASF2" s="211">
        <v>0</v>
      </c>
      <c r="ASG2" s="211">
        <v>0</v>
      </c>
      <c r="ASH2" s="211">
        <v>0</v>
      </c>
      <c r="ASI2" s="211">
        <v>0</v>
      </c>
      <c r="ASJ2" s="211">
        <v>0</v>
      </c>
      <c r="ASK2" s="211">
        <v>0</v>
      </c>
      <c r="ASL2" s="211">
        <v>0</v>
      </c>
      <c r="ASM2" s="211">
        <v>0</v>
      </c>
      <c r="ASN2" s="211">
        <v>0</v>
      </c>
      <c r="ASO2" s="211">
        <v>0</v>
      </c>
      <c r="ASP2" s="211">
        <v>0</v>
      </c>
      <c r="ASQ2" s="211">
        <v>0</v>
      </c>
      <c r="ASR2" s="211">
        <v>0</v>
      </c>
      <c r="ASS2" s="211">
        <v>0</v>
      </c>
      <c r="AST2" s="211">
        <v>0</v>
      </c>
      <c r="ASU2" s="211">
        <v>0</v>
      </c>
      <c r="ASV2" s="211">
        <v>0</v>
      </c>
      <c r="ASW2" s="211">
        <v>0</v>
      </c>
      <c r="ASX2" s="211">
        <v>0</v>
      </c>
      <c r="ASY2" s="211">
        <v>0</v>
      </c>
      <c r="ASZ2" s="211">
        <v>0</v>
      </c>
      <c r="ATA2" s="211">
        <v>0</v>
      </c>
      <c r="ATB2" s="211">
        <v>0</v>
      </c>
      <c r="ATC2" s="211">
        <v>0</v>
      </c>
      <c r="ATD2" s="211">
        <v>0</v>
      </c>
      <c r="ATE2" s="211">
        <v>0</v>
      </c>
      <c r="ATF2" s="211">
        <v>0</v>
      </c>
      <c r="ATG2" s="211">
        <v>0</v>
      </c>
      <c r="ATH2" s="211">
        <v>0</v>
      </c>
      <c r="ATI2" s="211">
        <v>0</v>
      </c>
      <c r="ATJ2" s="211">
        <v>0</v>
      </c>
      <c r="ATK2" s="211">
        <v>0</v>
      </c>
      <c r="ATL2" s="211">
        <v>0</v>
      </c>
      <c r="ATM2" s="211">
        <v>0</v>
      </c>
      <c r="ATN2" s="211">
        <v>0</v>
      </c>
      <c r="ATO2" s="211">
        <v>0</v>
      </c>
      <c r="ATP2" s="211">
        <v>0</v>
      </c>
      <c r="ATQ2" s="211">
        <v>0</v>
      </c>
      <c r="ATR2" s="211">
        <v>0</v>
      </c>
      <c r="ATS2" s="211">
        <v>0</v>
      </c>
      <c r="ATT2" s="211">
        <v>0</v>
      </c>
      <c r="ATU2" s="211">
        <v>0</v>
      </c>
      <c r="ATV2" s="211">
        <v>0</v>
      </c>
      <c r="ATW2" s="211">
        <v>0</v>
      </c>
      <c r="ATX2" s="211">
        <v>0</v>
      </c>
      <c r="ATY2" s="211">
        <v>0</v>
      </c>
      <c r="ATZ2" s="211">
        <v>0</v>
      </c>
      <c r="AUA2" s="211">
        <v>0</v>
      </c>
      <c r="AUB2" s="211">
        <v>0</v>
      </c>
      <c r="AUC2" s="211">
        <v>0</v>
      </c>
      <c r="AUD2" s="211">
        <v>0</v>
      </c>
      <c r="AUE2" s="211">
        <v>0</v>
      </c>
      <c r="AUF2" s="211">
        <v>0</v>
      </c>
      <c r="AUG2" s="211">
        <v>0</v>
      </c>
      <c r="AUH2" s="211">
        <v>0</v>
      </c>
      <c r="AUI2" s="211">
        <v>0</v>
      </c>
      <c r="AUJ2" s="211">
        <v>0</v>
      </c>
      <c r="AUK2" s="211">
        <v>0</v>
      </c>
      <c r="AUL2" s="211">
        <v>0</v>
      </c>
      <c r="AUM2" s="211">
        <v>0</v>
      </c>
      <c r="AUN2" s="211">
        <v>0</v>
      </c>
      <c r="AUO2" s="211">
        <v>0</v>
      </c>
      <c r="AUP2" s="211">
        <v>0</v>
      </c>
      <c r="AUQ2" s="211">
        <v>0</v>
      </c>
      <c r="AUR2" s="211">
        <v>0</v>
      </c>
      <c r="AUS2" s="211">
        <v>0</v>
      </c>
      <c r="AUT2" s="211">
        <v>0</v>
      </c>
      <c r="AUU2" s="211">
        <v>0</v>
      </c>
      <c r="AUV2" s="211">
        <v>0</v>
      </c>
      <c r="AUW2" s="211">
        <v>0</v>
      </c>
      <c r="AUX2" s="211">
        <v>0</v>
      </c>
      <c r="AUY2" s="211">
        <v>0</v>
      </c>
      <c r="AUZ2" s="211">
        <v>0</v>
      </c>
      <c r="AVA2" s="211">
        <v>0</v>
      </c>
      <c r="AVB2" s="211">
        <v>0</v>
      </c>
      <c r="AVC2" s="211">
        <v>0</v>
      </c>
      <c r="AVD2" s="211">
        <v>0</v>
      </c>
      <c r="AVE2" s="211">
        <v>0</v>
      </c>
      <c r="AVF2" s="211">
        <v>0</v>
      </c>
      <c r="AVG2" s="211">
        <v>0</v>
      </c>
      <c r="AVH2" s="211">
        <v>0</v>
      </c>
      <c r="AVI2" s="211">
        <v>0</v>
      </c>
      <c r="AVJ2" s="211">
        <v>0</v>
      </c>
      <c r="AVK2" s="211">
        <v>0</v>
      </c>
      <c r="AVL2" s="211">
        <v>0</v>
      </c>
      <c r="AVM2" s="211">
        <v>0</v>
      </c>
      <c r="AVN2" s="211">
        <v>0</v>
      </c>
      <c r="AVO2" s="211">
        <v>0</v>
      </c>
      <c r="AVP2" s="211">
        <v>0</v>
      </c>
      <c r="AVQ2" s="211">
        <v>0</v>
      </c>
      <c r="AVR2" s="211">
        <v>0</v>
      </c>
      <c r="AVS2" s="211">
        <v>0</v>
      </c>
      <c r="AVT2" s="211">
        <v>0</v>
      </c>
      <c r="AVU2" s="211">
        <v>0</v>
      </c>
      <c r="AVV2" s="211">
        <v>0</v>
      </c>
      <c r="AVW2" s="211">
        <v>0</v>
      </c>
      <c r="AVX2" s="211">
        <v>0</v>
      </c>
      <c r="AVY2" s="211">
        <v>0</v>
      </c>
      <c r="AVZ2" s="211">
        <v>0</v>
      </c>
      <c r="AWA2" s="211">
        <v>0</v>
      </c>
      <c r="AWB2" s="211">
        <v>0</v>
      </c>
      <c r="AWC2" s="211">
        <v>0</v>
      </c>
      <c r="AWD2" s="211">
        <v>0</v>
      </c>
      <c r="AWE2" s="211">
        <v>0</v>
      </c>
      <c r="AWF2" s="211">
        <v>0</v>
      </c>
      <c r="AWG2" s="211">
        <v>0</v>
      </c>
      <c r="AWH2" s="211">
        <v>0</v>
      </c>
      <c r="AWI2" s="211">
        <v>0</v>
      </c>
      <c r="AWJ2" s="211">
        <v>0</v>
      </c>
      <c r="AWK2" s="211">
        <v>0</v>
      </c>
      <c r="AWL2" s="211">
        <v>0</v>
      </c>
      <c r="AWM2" s="211">
        <v>0</v>
      </c>
      <c r="AWN2" s="211">
        <v>0</v>
      </c>
      <c r="AWO2" s="211">
        <v>0</v>
      </c>
      <c r="AWP2" s="211">
        <v>0</v>
      </c>
      <c r="AWQ2" s="211">
        <v>0</v>
      </c>
      <c r="AWR2" s="211">
        <v>0</v>
      </c>
      <c r="AWS2" s="211">
        <v>0</v>
      </c>
      <c r="AWT2" s="211">
        <v>0</v>
      </c>
      <c r="AWU2" s="211">
        <v>0</v>
      </c>
      <c r="AWV2" s="211">
        <v>0</v>
      </c>
      <c r="AWW2" s="211">
        <v>0</v>
      </c>
      <c r="AWX2" s="211">
        <v>0</v>
      </c>
      <c r="AWY2" s="211">
        <v>0</v>
      </c>
      <c r="AWZ2" s="211">
        <v>0</v>
      </c>
      <c r="AXA2" s="211">
        <v>0</v>
      </c>
      <c r="AXB2" s="211">
        <v>0</v>
      </c>
      <c r="AXC2" s="211">
        <v>0</v>
      </c>
      <c r="AXD2" s="211">
        <v>0</v>
      </c>
      <c r="AXE2" s="211">
        <v>0</v>
      </c>
      <c r="AXF2" s="211">
        <v>0</v>
      </c>
      <c r="AXG2" s="211">
        <v>0</v>
      </c>
      <c r="AXH2" s="211">
        <v>0</v>
      </c>
      <c r="AXI2" s="211">
        <v>0</v>
      </c>
      <c r="AXJ2" s="211">
        <v>0</v>
      </c>
      <c r="AXK2" s="211">
        <v>0</v>
      </c>
      <c r="AXL2" s="211">
        <v>0</v>
      </c>
      <c r="AXM2" s="211">
        <v>0</v>
      </c>
      <c r="AXN2" s="211">
        <v>0</v>
      </c>
      <c r="AXO2" s="211">
        <v>0</v>
      </c>
      <c r="AXP2" s="211">
        <v>0</v>
      </c>
      <c r="AXQ2" s="211">
        <v>0</v>
      </c>
      <c r="AXR2" s="211">
        <v>0</v>
      </c>
      <c r="AXS2" s="211">
        <v>0</v>
      </c>
      <c r="AXT2" s="211">
        <v>0</v>
      </c>
      <c r="AXU2" s="211">
        <v>0</v>
      </c>
      <c r="AXV2" s="211">
        <v>0</v>
      </c>
      <c r="AXW2" s="211">
        <v>0</v>
      </c>
      <c r="AXX2" s="211">
        <v>0</v>
      </c>
      <c r="AXY2" s="211">
        <v>0</v>
      </c>
      <c r="AXZ2" s="211">
        <v>0</v>
      </c>
      <c r="AYA2" s="211">
        <v>0</v>
      </c>
      <c r="AYB2" s="211">
        <v>0</v>
      </c>
      <c r="AYC2" s="211">
        <v>0</v>
      </c>
      <c r="AYD2" s="211">
        <v>0</v>
      </c>
      <c r="AYE2" s="211">
        <v>0</v>
      </c>
      <c r="AYF2" s="211">
        <v>0</v>
      </c>
      <c r="AYG2" s="211">
        <v>0</v>
      </c>
      <c r="AYH2" s="211">
        <v>0</v>
      </c>
      <c r="AYI2" s="211">
        <v>0</v>
      </c>
      <c r="AYJ2" s="211">
        <v>0</v>
      </c>
      <c r="AYK2" s="211">
        <v>0</v>
      </c>
      <c r="AYL2" s="211">
        <v>0</v>
      </c>
      <c r="AYM2" s="211">
        <v>0</v>
      </c>
      <c r="AYN2" s="211">
        <v>0</v>
      </c>
      <c r="AYO2" s="211">
        <v>0</v>
      </c>
      <c r="AYP2" s="211">
        <v>0</v>
      </c>
      <c r="AYQ2" s="211">
        <v>0</v>
      </c>
      <c r="AYR2" s="211">
        <v>0</v>
      </c>
      <c r="AYS2" s="211">
        <v>0</v>
      </c>
      <c r="AYT2" s="211">
        <v>0</v>
      </c>
      <c r="AYU2" s="211">
        <v>0</v>
      </c>
      <c r="AYV2" s="211">
        <v>0</v>
      </c>
      <c r="AYW2" s="211">
        <v>0</v>
      </c>
      <c r="AYX2" s="211">
        <v>0</v>
      </c>
      <c r="AYY2" s="211">
        <v>0</v>
      </c>
      <c r="AYZ2" s="211">
        <v>0</v>
      </c>
      <c r="AZA2" s="211">
        <v>0</v>
      </c>
      <c r="AZB2" s="211">
        <v>0</v>
      </c>
      <c r="AZC2" s="211">
        <v>0</v>
      </c>
      <c r="AZD2" s="211">
        <v>0</v>
      </c>
      <c r="AZE2" s="211">
        <v>0</v>
      </c>
      <c r="AZF2" s="211">
        <v>0</v>
      </c>
      <c r="AZG2" s="211">
        <v>0</v>
      </c>
      <c r="AZH2" s="211">
        <v>0</v>
      </c>
      <c r="AZI2" s="211">
        <v>0</v>
      </c>
      <c r="AZJ2" s="211">
        <v>0</v>
      </c>
      <c r="AZK2" s="211">
        <v>0</v>
      </c>
      <c r="AZL2" s="211">
        <v>0</v>
      </c>
      <c r="AZM2" s="211">
        <v>0</v>
      </c>
      <c r="AZN2" s="211">
        <v>0</v>
      </c>
      <c r="AZO2" s="211">
        <v>0</v>
      </c>
      <c r="AZP2" s="211">
        <v>0</v>
      </c>
      <c r="AZQ2" s="211">
        <v>0</v>
      </c>
      <c r="AZR2" s="211">
        <v>0</v>
      </c>
      <c r="AZS2" s="211">
        <v>0</v>
      </c>
      <c r="AZT2" s="211">
        <v>0</v>
      </c>
      <c r="AZU2" s="211">
        <v>0</v>
      </c>
      <c r="AZV2" s="211">
        <v>0</v>
      </c>
      <c r="AZW2" s="211">
        <v>0</v>
      </c>
      <c r="AZX2" s="211">
        <v>0</v>
      </c>
      <c r="AZY2" s="211">
        <v>0</v>
      </c>
      <c r="AZZ2" s="211">
        <v>0</v>
      </c>
      <c r="BAA2" s="211">
        <v>0</v>
      </c>
      <c r="BAB2" s="211">
        <v>0</v>
      </c>
      <c r="BAC2" s="211">
        <v>0</v>
      </c>
      <c r="BAD2" s="211">
        <v>0</v>
      </c>
      <c r="BAE2" s="211">
        <v>0</v>
      </c>
      <c r="BAF2" s="211">
        <v>0</v>
      </c>
      <c r="BAG2" s="211">
        <v>0</v>
      </c>
      <c r="BAH2" s="211">
        <v>0</v>
      </c>
      <c r="BAI2" s="211">
        <v>0</v>
      </c>
      <c r="BAJ2" s="211">
        <v>0</v>
      </c>
      <c r="BAK2" s="211">
        <v>0</v>
      </c>
      <c r="BAL2" s="211">
        <v>0</v>
      </c>
      <c r="BAM2" s="211">
        <v>0</v>
      </c>
      <c r="BAN2" s="211">
        <v>0</v>
      </c>
      <c r="BAO2" s="211">
        <v>0</v>
      </c>
      <c r="BAP2" s="211">
        <v>0</v>
      </c>
      <c r="BAQ2" s="211">
        <v>0</v>
      </c>
      <c r="BAR2" s="211">
        <v>0</v>
      </c>
      <c r="BAS2" s="211">
        <v>0</v>
      </c>
      <c r="BAT2" s="211">
        <v>0</v>
      </c>
      <c r="BAU2" s="211">
        <v>0</v>
      </c>
      <c r="BAV2" s="211">
        <v>0</v>
      </c>
      <c r="BAW2" s="211">
        <v>0</v>
      </c>
      <c r="BAX2" s="211">
        <v>0</v>
      </c>
      <c r="BAY2" s="211">
        <v>0</v>
      </c>
      <c r="BAZ2" s="211">
        <v>0</v>
      </c>
      <c r="BBA2" s="211">
        <v>0</v>
      </c>
      <c r="BBB2" s="211">
        <v>0</v>
      </c>
      <c r="BBC2" s="211">
        <v>0</v>
      </c>
      <c r="BBD2" s="211">
        <v>0</v>
      </c>
      <c r="BBE2" s="211">
        <v>0</v>
      </c>
      <c r="BBF2" s="211">
        <v>0</v>
      </c>
      <c r="BBG2" s="211">
        <v>0</v>
      </c>
      <c r="BBH2" s="211">
        <v>0</v>
      </c>
      <c r="BBI2" s="211">
        <v>0</v>
      </c>
      <c r="BBJ2" s="211">
        <v>0</v>
      </c>
      <c r="BBK2" s="211">
        <v>0</v>
      </c>
      <c r="BBL2" s="211">
        <v>0</v>
      </c>
      <c r="BBM2" s="211">
        <v>0</v>
      </c>
      <c r="BBN2" s="211">
        <v>0</v>
      </c>
      <c r="BBO2" s="211">
        <v>0</v>
      </c>
      <c r="BBP2" s="211">
        <v>0</v>
      </c>
      <c r="BBQ2" s="211">
        <v>0</v>
      </c>
      <c r="BBR2" s="211">
        <v>0</v>
      </c>
      <c r="BBS2" s="211">
        <v>0</v>
      </c>
      <c r="BBT2" s="211">
        <v>0</v>
      </c>
      <c r="BBU2" s="211">
        <v>0</v>
      </c>
      <c r="BBV2" s="211">
        <v>0</v>
      </c>
      <c r="BBW2" s="211">
        <v>0</v>
      </c>
      <c r="BBX2" s="211">
        <v>0</v>
      </c>
      <c r="BBY2" s="211">
        <v>0</v>
      </c>
      <c r="BBZ2" s="211">
        <v>0</v>
      </c>
      <c r="BCA2" s="211">
        <v>0</v>
      </c>
      <c r="BCB2" s="211">
        <v>0</v>
      </c>
      <c r="BCC2" s="211">
        <v>0</v>
      </c>
      <c r="BCD2" s="211">
        <v>0</v>
      </c>
      <c r="BCE2" s="211">
        <v>0</v>
      </c>
      <c r="BCF2" s="211">
        <v>0</v>
      </c>
      <c r="BCG2" s="211">
        <v>0</v>
      </c>
      <c r="BCH2" s="211">
        <v>0</v>
      </c>
      <c r="BCI2" s="211">
        <v>0</v>
      </c>
      <c r="BCJ2" s="211">
        <v>0</v>
      </c>
      <c r="BCK2" s="211">
        <v>0</v>
      </c>
      <c r="BCL2" s="211">
        <v>0</v>
      </c>
      <c r="BCM2" s="211">
        <v>0</v>
      </c>
      <c r="BCN2" s="211">
        <v>0</v>
      </c>
      <c r="BCO2" s="211">
        <v>0</v>
      </c>
      <c r="BCP2" s="211">
        <v>0</v>
      </c>
      <c r="BCQ2" s="211">
        <v>0</v>
      </c>
      <c r="BCR2" s="211">
        <v>0</v>
      </c>
      <c r="BCS2" s="211">
        <v>0</v>
      </c>
      <c r="BCT2" s="211">
        <v>0</v>
      </c>
      <c r="BCU2" s="211">
        <v>0</v>
      </c>
      <c r="BCV2" s="211">
        <v>0</v>
      </c>
      <c r="BCW2" s="211">
        <v>0</v>
      </c>
      <c r="BCX2" s="211">
        <v>0</v>
      </c>
      <c r="BCY2" s="211">
        <v>0</v>
      </c>
      <c r="BCZ2" s="211">
        <v>0</v>
      </c>
      <c r="BDA2" s="211">
        <v>0</v>
      </c>
      <c r="BDB2" s="211">
        <v>0</v>
      </c>
      <c r="BDC2" s="211">
        <v>0</v>
      </c>
      <c r="BDD2" s="211">
        <v>0</v>
      </c>
      <c r="BDE2" s="211">
        <v>0</v>
      </c>
      <c r="BDF2" s="211">
        <v>0</v>
      </c>
      <c r="BDG2" s="211">
        <v>0</v>
      </c>
      <c r="BDH2" s="211">
        <v>0</v>
      </c>
      <c r="BDI2" s="211">
        <v>0</v>
      </c>
      <c r="BDJ2" s="211">
        <v>0</v>
      </c>
      <c r="BDK2" s="211">
        <v>0</v>
      </c>
      <c r="BDL2" s="211">
        <v>0</v>
      </c>
      <c r="BDM2" s="211">
        <v>0</v>
      </c>
      <c r="BDN2" s="211">
        <v>0</v>
      </c>
      <c r="BDO2" s="211">
        <v>0</v>
      </c>
      <c r="BDP2" s="211">
        <v>0</v>
      </c>
      <c r="BDQ2" s="211">
        <v>0</v>
      </c>
      <c r="BDR2" s="211">
        <v>0</v>
      </c>
      <c r="BDS2" s="211">
        <v>0</v>
      </c>
      <c r="BDT2" s="211">
        <v>0</v>
      </c>
      <c r="BDU2" s="211">
        <v>0</v>
      </c>
      <c r="BDV2" s="211">
        <v>0</v>
      </c>
      <c r="BDW2" s="211">
        <v>0</v>
      </c>
      <c r="BDX2" s="211">
        <v>0</v>
      </c>
      <c r="BDY2" s="211">
        <v>0</v>
      </c>
      <c r="BDZ2" s="211">
        <v>0</v>
      </c>
      <c r="BEA2" s="211">
        <v>0</v>
      </c>
      <c r="BEB2" s="211">
        <v>0</v>
      </c>
      <c r="BEC2" s="211">
        <v>0</v>
      </c>
      <c r="BED2" s="211">
        <v>0</v>
      </c>
      <c r="BEE2" s="211">
        <v>0</v>
      </c>
      <c r="BEF2" s="211">
        <v>0</v>
      </c>
      <c r="BEG2" s="211">
        <v>0</v>
      </c>
      <c r="BEH2" s="211">
        <v>0</v>
      </c>
      <c r="BEI2" s="211">
        <v>0</v>
      </c>
      <c r="BEJ2" s="211">
        <v>0</v>
      </c>
      <c r="BEK2" s="211">
        <v>0</v>
      </c>
      <c r="BEL2" s="211">
        <v>0</v>
      </c>
      <c r="BEM2" s="211">
        <v>0</v>
      </c>
      <c r="BEN2" s="211">
        <v>0</v>
      </c>
      <c r="BEO2" s="211">
        <v>0</v>
      </c>
      <c r="BEP2" s="211">
        <v>0</v>
      </c>
      <c r="BEQ2" s="211">
        <v>0</v>
      </c>
      <c r="BER2" s="211">
        <v>0</v>
      </c>
      <c r="BES2" s="211">
        <v>0</v>
      </c>
      <c r="BET2" s="211">
        <v>0</v>
      </c>
      <c r="BEU2" s="211">
        <v>0</v>
      </c>
      <c r="BEV2" s="211">
        <v>0</v>
      </c>
      <c r="BEW2" s="211">
        <v>0</v>
      </c>
      <c r="BEX2" s="211">
        <v>0</v>
      </c>
      <c r="BEY2" s="211">
        <v>0</v>
      </c>
      <c r="BEZ2" s="211">
        <v>0</v>
      </c>
      <c r="BFA2" s="211">
        <v>0</v>
      </c>
      <c r="BFB2" s="211">
        <v>0</v>
      </c>
      <c r="BFC2" s="211">
        <v>0</v>
      </c>
      <c r="BFD2" s="211">
        <v>0</v>
      </c>
      <c r="BFE2" s="211">
        <v>0</v>
      </c>
      <c r="BFF2" s="211">
        <v>0</v>
      </c>
      <c r="BFG2" s="211">
        <v>0</v>
      </c>
      <c r="BFH2" s="211">
        <v>0</v>
      </c>
      <c r="BFI2" s="211">
        <v>0</v>
      </c>
      <c r="BFJ2" s="211">
        <v>0</v>
      </c>
      <c r="BFK2" s="211">
        <v>0</v>
      </c>
      <c r="BFL2" s="211">
        <v>0</v>
      </c>
      <c r="BFM2" s="211">
        <v>0</v>
      </c>
      <c r="BFN2" s="211">
        <v>0</v>
      </c>
      <c r="BFO2" s="211">
        <v>0</v>
      </c>
      <c r="BFP2" s="211">
        <v>0</v>
      </c>
      <c r="BFQ2" s="211">
        <v>0</v>
      </c>
      <c r="BFR2" s="211">
        <v>0</v>
      </c>
      <c r="BFS2" s="211">
        <v>0</v>
      </c>
      <c r="BFT2" s="211">
        <v>0</v>
      </c>
      <c r="BFU2" s="211">
        <v>0</v>
      </c>
      <c r="BFV2" s="211">
        <v>0</v>
      </c>
      <c r="BFW2" s="211">
        <v>0</v>
      </c>
      <c r="BFX2" s="211">
        <v>0</v>
      </c>
      <c r="BFY2" s="211">
        <v>0</v>
      </c>
      <c r="BFZ2" s="211">
        <v>0</v>
      </c>
      <c r="BGA2" s="211">
        <v>0</v>
      </c>
      <c r="BGB2" s="211">
        <v>0</v>
      </c>
      <c r="BGC2" s="211">
        <v>0</v>
      </c>
      <c r="BGD2" s="211">
        <v>0</v>
      </c>
      <c r="BGE2" s="211">
        <v>0</v>
      </c>
      <c r="BGF2" s="211">
        <v>0</v>
      </c>
      <c r="BGG2" s="211">
        <v>0</v>
      </c>
      <c r="BGH2" s="211">
        <v>0</v>
      </c>
      <c r="BGI2" s="211">
        <v>0</v>
      </c>
      <c r="BGJ2" s="211">
        <v>0</v>
      </c>
      <c r="BGK2" s="211">
        <v>0</v>
      </c>
      <c r="BGL2" s="211">
        <v>0</v>
      </c>
      <c r="BGM2" s="211">
        <v>0</v>
      </c>
      <c r="BGN2" s="211">
        <v>0</v>
      </c>
      <c r="BGO2" s="211">
        <v>0</v>
      </c>
      <c r="BGP2" s="211">
        <v>0</v>
      </c>
      <c r="BGQ2" s="211">
        <v>0</v>
      </c>
      <c r="BGR2" s="211">
        <v>0</v>
      </c>
      <c r="BGS2" s="211">
        <v>0</v>
      </c>
      <c r="BGT2" s="211">
        <v>0</v>
      </c>
      <c r="BGU2" s="211">
        <v>0</v>
      </c>
      <c r="BGV2" s="211">
        <v>0</v>
      </c>
      <c r="BGW2" s="211">
        <v>0</v>
      </c>
      <c r="BGX2" s="211">
        <v>0</v>
      </c>
      <c r="BGY2" s="211">
        <v>0</v>
      </c>
      <c r="BGZ2" s="211">
        <v>0</v>
      </c>
      <c r="BHA2" s="211">
        <v>0</v>
      </c>
      <c r="BHB2" s="211">
        <v>0</v>
      </c>
      <c r="BHC2" s="211">
        <v>0</v>
      </c>
      <c r="BHD2" s="211">
        <v>0</v>
      </c>
      <c r="BHE2" s="211">
        <v>0</v>
      </c>
      <c r="BHF2" s="211">
        <v>0</v>
      </c>
      <c r="BHG2" s="211">
        <v>0</v>
      </c>
      <c r="BHH2" s="211">
        <v>0</v>
      </c>
      <c r="BHI2" s="211">
        <v>0</v>
      </c>
      <c r="BHJ2" s="211">
        <v>0</v>
      </c>
      <c r="BHK2" s="211">
        <v>0</v>
      </c>
      <c r="BHL2" s="211">
        <v>0</v>
      </c>
      <c r="BHM2" s="211">
        <v>0</v>
      </c>
      <c r="BHN2" s="211">
        <v>0</v>
      </c>
      <c r="BHO2" s="211">
        <v>0</v>
      </c>
      <c r="BHP2" s="211">
        <v>0</v>
      </c>
      <c r="BHQ2" s="211">
        <v>0</v>
      </c>
      <c r="BHR2" s="211">
        <v>0</v>
      </c>
      <c r="BHS2" s="211">
        <v>0</v>
      </c>
      <c r="BHT2" s="211">
        <v>0</v>
      </c>
      <c r="BHU2" s="211">
        <v>0</v>
      </c>
      <c r="BHV2" s="211">
        <v>0</v>
      </c>
      <c r="BHW2" s="211">
        <v>0</v>
      </c>
      <c r="BHX2" s="211">
        <v>0</v>
      </c>
      <c r="BHY2" s="211">
        <v>0</v>
      </c>
      <c r="BHZ2" s="211">
        <v>0</v>
      </c>
      <c r="BIA2" s="211">
        <v>0</v>
      </c>
      <c r="BIB2" s="211">
        <v>0</v>
      </c>
      <c r="BIC2" s="211">
        <v>0</v>
      </c>
      <c r="BID2" s="211">
        <v>0</v>
      </c>
      <c r="BIE2" s="211">
        <v>0</v>
      </c>
      <c r="BIF2" s="211">
        <v>0</v>
      </c>
      <c r="BIG2" s="211">
        <v>0</v>
      </c>
      <c r="BIH2" s="211">
        <v>0</v>
      </c>
      <c r="BII2" s="211">
        <v>0</v>
      </c>
      <c r="BIJ2" s="211">
        <v>0</v>
      </c>
      <c r="BIK2" s="211">
        <v>0</v>
      </c>
      <c r="BIL2" s="211">
        <v>0</v>
      </c>
      <c r="BIM2" s="211">
        <v>0</v>
      </c>
      <c r="BIN2" s="211">
        <v>0</v>
      </c>
      <c r="BIO2" s="211">
        <v>0</v>
      </c>
      <c r="BIP2" s="211">
        <v>0</v>
      </c>
      <c r="BIQ2" s="211">
        <v>0</v>
      </c>
      <c r="BIR2" s="211">
        <v>0</v>
      </c>
      <c r="BIS2" s="211">
        <v>0</v>
      </c>
      <c r="BIT2" s="211">
        <v>0</v>
      </c>
      <c r="BIU2" s="211">
        <v>0</v>
      </c>
      <c r="BIV2" s="211">
        <v>0</v>
      </c>
      <c r="BIW2" s="211">
        <v>0</v>
      </c>
      <c r="BIX2" s="211">
        <v>0</v>
      </c>
      <c r="BIY2" s="211">
        <v>0</v>
      </c>
      <c r="BIZ2" s="211">
        <v>0</v>
      </c>
      <c r="BJA2" s="211">
        <v>0</v>
      </c>
      <c r="BJB2" s="211">
        <v>0</v>
      </c>
      <c r="BJC2" s="211">
        <v>0</v>
      </c>
      <c r="BJD2" s="211">
        <v>0</v>
      </c>
      <c r="BJE2" s="211">
        <v>0</v>
      </c>
      <c r="BJF2" s="211">
        <v>0</v>
      </c>
      <c r="BJG2" s="211">
        <v>0</v>
      </c>
      <c r="BJH2" s="211">
        <v>0</v>
      </c>
      <c r="BJI2" s="211">
        <v>0</v>
      </c>
      <c r="BJJ2" s="211">
        <v>0</v>
      </c>
      <c r="BJK2" s="211">
        <v>0</v>
      </c>
      <c r="BJL2" s="211">
        <v>0</v>
      </c>
      <c r="BJM2" s="211">
        <v>0</v>
      </c>
      <c r="BJN2" s="211">
        <v>0</v>
      </c>
      <c r="BJO2" s="211">
        <v>0</v>
      </c>
      <c r="BJP2" s="211">
        <v>0</v>
      </c>
      <c r="BJQ2" s="211">
        <v>0</v>
      </c>
      <c r="BJR2" s="211">
        <v>0</v>
      </c>
      <c r="BJS2" s="211">
        <v>0</v>
      </c>
      <c r="BJT2" s="211">
        <v>0</v>
      </c>
      <c r="BJU2" s="211">
        <v>0</v>
      </c>
      <c r="BJV2" s="211">
        <v>0</v>
      </c>
      <c r="BJW2" s="211">
        <v>0</v>
      </c>
      <c r="BJX2" s="211">
        <v>0</v>
      </c>
      <c r="BJY2" s="211">
        <v>0</v>
      </c>
      <c r="BJZ2" s="211">
        <v>0</v>
      </c>
      <c r="BKA2" s="211">
        <v>0</v>
      </c>
      <c r="BKB2" s="211">
        <v>0</v>
      </c>
      <c r="BKC2" s="211">
        <v>0</v>
      </c>
      <c r="BKD2" s="211">
        <v>0</v>
      </c>
      <c r="BKE2" s="211">
        <v>0</v>
      </c>
      <c r="BKF2" s="211">
        <v>0</v>
      </c>
      <c r="BKG2" s="211">
        <v>0</v>
      </c>
      <c r="BKH2" s="211">
        <v>0</v>
      </c>
      <c r="BKI2" s="211">
        <v>0</v>
      </c>
      <c r="BKJ2" s="211">
        <v>0</v>
      </c>
      <c r="BKK2" s="211">
        <v>0</v>
      </c>
      <c r="BKL2" s="211">
        <v>0</v>
      </c>
    </row>
    <row r="3" spans="1:1657" ht="25.5" customHeight="1" x14ac:dyDescent="0.15"/>
    <row r="4" spans="1:1657" ht="18.75" x14ac:dyDescent="0.15">
      <c r="C4"/>
    </row>
    <row r="5" spans="1:1657" ht="18.75" x14ac:dyDescent="0.15">
      <c r="C5"/>
    </row>
    <row r="6" spans="1:1657" ht="18.75" x14ac:dyDescent="0.15">
      <c r="C6"/>
    </row>
    <row r="7" spans="1:1657" ht="18.75" x14ac:dyDescent="0.15">
      <c r="C7"/>
    </row>
    <row r="8" spans="1:1657" ht="18.75" x14ac:dyDescent="0.15">
      <c r="C8"/>
    </row>
    <row r="9" spans="1:1657" ht="18.75" x14ac:dyDescent="0.15">
      <c r="C9"/>
    </row>
    <row r="10" spans="1:1657" ht="18.75" x14ac:dyDescent="0.15">
      <c r="C10"/>
    </row>
    <row r="11" spans="1:1657" ht="18.75" x14ac:dyDescent="0.15">
      <c r="C11"/>
    </row>
    <row r="12" spans="1:1657" ht="18.75" x14ac:dyDescent="0.15">
      <c r="C12"/>
    </row>
    <row r="13" spans="1:1657" ht="18.75" x14ac:dyDescent="0.15">
      <c r="C13"/>
    </row>
    <row r="14" spans="1:1657" ht="18.75" x14ac:dyDescent="0.15">
      <c r="C14"/>
    </row>
    <row r="15" spans="1:1657" ht="18.75" x14ac:dyDescent="0.15">
      <c r="C15"/>
    </row>
    <row r="16" spans="1:1657" ht="18.75" x14ac:dyDescent="0.15">
      <c r="C16"/>
    </row>
    <row r="17" spans="3:3" ht="18.75" x14ac:dyDescent="0.15">
      <c r="C17"/>
    </row>
    <row r="18" spans="3:3" ht="18.75" x14ac:dyDescent="0.15">
      <c r="C18"/>
    </row>
    <row r="19" spans="3:3" ht="18.75" x14ac:dyDescent="0.15">
      <c r="C19"/>
    </row>
    <row r="20" spans="3:3" ht="18.75" x14ac:dyDescent="0.15">
      <c r="C20"/>
    </row>
    <row r="21" spans="3:3" ht="18.75" x14ac:dyDescent="0.15">
      <c r="C21"/>
    </row>
    <row r="22" spans="3:3" ht="18.75" x14ac:dyDescent="0.15">
      <c r="C22"/>
    </row>
    <row r="23" spans="3:3" ht="18.75" x14ac:dyDescent="0.15">
      <c r="C23"/>
    </row>
    <row r="24" spans="3:3" ht="18.75" x14ac:dyDescent="0.15">
      <c r="C24"/>
    </row>
    <row r="25" spans="3:3" ht="18.75" x14ac:dyDescent="0.15">
      <c r="C25"/>
    </row>
    <row r="26" spans="3:3" ht="18.75" x14ac:dyDescent="0.15">
      <c r="C26"/>
    </row>
    <row r="27" spans="3:3" ht="18.75" x14ac:dyDescent="0.15">
      <c r="C27"/>
    </row>
    <row r="28" spans="3:3" ht="18.75" x14ac:dyDescent="0.15">
      <c r="C28"/>
    </row>
    <row r="29" spans="3:3" ht="18.75" x14ac:dyDescent="0.15">
      <c r="C29"/>
    </row>
    <row r="30" spans="3:3" ht="18.75" x14ac:dyDescent="0.15">
      <c r="C30"/>
    </row>
    <row r="31" spans="3:3" ht="18.75" x14ac:dyDescent="0.15">
      <c r="C31"/>
    </row>
    <row r="32" spans="3:3" ht="18.75" x14ac:dyDescent="0.15">
      <c r="C32"/>
    </row>
    <row r="33" spans="3:3" ht="18.75" x14ac:dyDescent="0.15">
      <c r="C33"/>
    </row>
    <row r="34" spans="3:3" ht="18.75" x14ac:dyDescent="0.15">
      <c r="C34"/>
    </row>
    <row r="35" spans="3:3" ht="18.75" x14ac:dyDescent="0.15">
      <c r="C35"/>
    </row>
    <row r="36" spans="3:3" ht="18.75" x14ac:dyDescent="0.15">
      <c r="C36"/>
    </row>
    <row r="37" spans="3:3" ht="18.75" x14ac:dyDescent="0.15">
      <c r="C37"/>
    </row>
    <row r="38" spans="3:3" ht="18.75" x14ac:dyDescent="0.15">
      <c r="C38"/>
    </row>
    <row r="39" spans="3:3" ht="18.75" x14ac:dyDescent="0.15">
      <c r="C39"/>
    </row>
    <row r="40" spans="3:3" ht="18.75" x14ac:dyDescent="0.15">
      <c r="C40"/>
    </row>
    <row r="41" spans="3:3" ht="18.75" x14ac:dyDescent="0.15">
      <c r="C41"/>
    </row>
    <row r="42" spans="3:3" ht="18.75" x14ac:dyDescent="0.15">
      <c r="C42"/>
    </row>
    <row r="43" spans="3:3" ht="18.75" x14ac:dyDescent="0.15">
      <c r="C43"/>
    </row>
    <row r="44" spans="3:3" ht="18.75" x14ac:dyDescent="0.15">
      <c r="C44"/>
    </row>
    <row r="45" spans="3:3" ht="18.75" x14ac:dyDescent="0.15">
      <c r="C45"/>
    </row>
    <row r="46" spans="3:3" ht="18.75" x14ac:dyDescent="0.15">
      <c r="C46"/>
    </row>
    <row r="47" spans="3:3" ht="18.75" x14ac:dyDescent="0.15">
      <c r="C47"/>
    </row>
    <row r="48" spans="3:3" ht="18.75" x14ac:dyDescent="0.15">
      <c r="C48"/>
    </row>
    <row r="49" spans="3:3" ht="18.75" x14ac:dyDescent="0.15">
      <c r="C49"/>
    </row>
    <row r="50" spans="3:3" ht="18.75" x14ac:dyDescent="0.15">
      <c r="C50"/>
    </row>
    <row r="51" spans="3:3" ht="18.75" x14ac:dyDescent="0.15">
      <c r="C51"/>
    </row>
    <row r="52" spans="3:3" ht="18.75" x14ac:dyDescent="0.15">
      <c r="C52"/>
    </row>
    <row r="53" spans="3:3" ht="18.75" x14ac:dyDescent="0.15">
      <c r="C53"/>
    </row>
    <row r="54" spans="3:3" ht="18.75" x14ac:dyDescent="0.15">
      <c r="C54"/>
    </row>
    <row r="55" spans="3:3" ht="18.75" x14ac:dyDescent="0.15">
      <c r="C55"/>
    </row>
    <row r="56" spans="3:3" ht="18.75" x14ac:dyDescent="0.15">
      <c r="C56"/>
    </row>
    <row r="57" spans="3:3" ht="18.75" x14ac:dyDescent="0.15">
      <c r="C57"/>
    </row>
    <row r="58" spans="3:3" ht="18.75" x14ac:dyDescent="0.15">
      <c r="C58"/>
    </row>
    <row r="59" spans="3:3" ht="18.75" x14ac:dyDescent="0.15">
      <c r="C59"/>
    </row>
    <row r="60" spans="3:3" ht="18.75" x14ac:dyDescent="0.15">
      <c r="C60"/>
    </row>
    <row r="61" spans="3:3" ht="18.75" x14ac:dyDescent="0.15">
      <c r="C61"/>
    </row>
    <row r="62" spans="3:3" ht="18.75" x14ac:dyDescent="0.15">
      <c r="C62"/>
    </row>
    <row r="63" spans="3:3" ht="18.75" x14ac:dyDescent="0.15">
      <c r="C63"/>
    </row>
    <row r="64" spans="3:3" ht="18.75" x14ac:dyDescent="0.15">
      <c r="C64"/>
    </row>
    <row r="65" spans="3:3" ht="18.75" x14ac:dyDescent="0.15">
      <c r="C65"/>
    </row>
    <row r="66" spans="3:3" ht="18.75" x14ac:dyDescent="0.15">
      <c r="C66"/>
    </row>
    <row r="67" spans="3:3" ht="18.75" x14ac:dyDescent="0.15">
      <c r="C67"/>
    </row>
    <row r="68" spans="3:3" ht="18.75" x14ac:dyDescent="0.15">
      <c r="C68"/>
    </row>
    <row r="69" spans="3:3" ht="18.75" x14ac:dyDescent="0.15">
      <c r="C69"/>
    </row>
    <row r="70" spans="3:3" ht="18.75" x14ac:dyDescent="0.15">
      <c r="C70"/>
    </row>
    <row r="71" spans="3:3" ht="18.75" x14ac:dyDescent="0.15">
      <c r="C71"/>
    </row>
    <row r="72" spans="3:3" ht="18.75" x14ac:dyDescent="0.15">
      <c r="C72"/>
    </row>
    <row r="73" spans="3:3" ht="18.75" x14ac:dyDescent="0.15">
      <c r="C73"/>
    </row>
    <row r="74" spans="3:3" ht="18.75" x14ac:dyDescent="0.15">
      <c r="C74"/>
    </row>
    <row r="75" spans="3:3" ht="18.75" x14ac:dyDescent="0.15">
      <c r="C75"/>
    </row>
    <row r="76" spans="3:3" ht="18.75" x14ac:dyDescent="0.15">
      <c r="C76"/>
    </row>
    <row r="77" spans="3:3" ht="18.75" x14ac:dyDescent="0.15">
      <c r="C77"/>
    </row>
    <row r="78" spans="3:3" ht="18.75" x14ac:dyDescent="0.15">
      <c r="C78"/>
    </row>
    <row r="79" spans="3:3" ht="18.75" x14ac:dyDescent="0.15">
      <c r="C79"/>
    </row>
    <row r="80" spans="3:3" ht="18.75" x14ac:dyDescent="0.15">
      <c r="C80"/>
    </row>
    <row r="81" spans="3:3" ht="18.75" x14ac:dyDescent="0.15">
      <c r="C81"/>
    </row>
    <row r="82" spans="3:3" ht="18.75" x14ac:dyDescent="0.15">
      <c r="C82"/>
    </row>
    <row r="83" spans="3:3" ht="18.75" x14ac:dyDescent="0.15">
      <c r="C83"/>
    </row>
    <row r="84" spans="3:3" ht="18.75" x14ac:dyDescent="0.15">
      <c r="C84"/>
    </row>
    <row r="85" spans="3:3" ht="18.75" x14ac:dyDescent="0.15">
      <c r="C85"/>
    </row>
    <row r="86" spans="3:3" ht="18.75" x14ac:dyDescent="0.15">
      <c r="C86"/>
    </row>
    <row r="87" spans="3:3" ht="18.75" x14ac:dyDescent="0.15">
      <c r="C87"/>
    </row>
    <row r="88" spans="3:3" ht="18.75" x14ac:dyDescent="0.15">
      <c r="C88"/>
    </row>
    <row r="89" spans="3:3" ht="18.75" x14ac:dyDescent="0.15">
      <c r="C89"/>
    </row>
    <row r="90" spans="3:3" ht="18.75" x14ac:dyDescent="0.15">
      <c r="C90"/>
    </row>
    <row r="91" spans="3:3" ht="18.75" x14ac:dyDescent="0.15">
      <c r="C91"/>
    </row>
    <row r="92" spans="3:3" ht="18.75" x14ac:dyDescent="0.15">
      <c r="C92"/>
    </row>
    <row r="93" spans="3:3" ht="18.75" x14ac:dyDescent="0.15">
      <c r="C93"/>
    </row>
    <row r="94" spans="3:3" ht="18.75" x14ac:dyDescent="0.15">
      <c r="C94"/>
    </row>
    <row r="95" spans="3:3" ht="18.75" x14ac:dyDescent="0.15">
      <c r="C95"/>
    </row>
    <row r="96" spans="3:3" ht="18.75" x14ac:dyDescent="0.15">
      <c r="C96"/>
    </row>
    <row r="97" spans="3:3" ht="18.75" x14ac:dyDescent="0.15">
      <c r="C97"/>
    </row>
    <row r="98" spans="3:3" ht="18.75" x14ac:dyDescent="0.15">
      <c r="C98"/>
    </row>
    <row r="99" spans="3:3" ht="18.75" x14ac:dyDescent="0.15">
      <c r="C99"/>
    </row>
    <row r="100" spans="3:3" ht="18.75" x14ac:dyDescent="0.15">
      <c r="C100"/>
    </row>
    <row r="101" spans="3:3" ht="18.75" x14ac:dyDescent="0.15">
      <c r="C101"/>
    </row>
    <row r="102" spans="3:3" ht="18.75" x14ac:dyDescent="0.15">
      <c r="C102"/>
    </row>
    <row r="103" spans="3:3" ht="18.75" x14ac:dyDescent="0.15">
      <c r="C103"/>
    </row>
    <row r="104" spans="3:3" ht="18.75" x14ac:dyDescent="0.15">
      <c r="C104"/>
    </row>
    <row r="105" spans="3:3" ht="18.75" x14ac:dyDescent="0.15">
      <c r="C105"/>
    </row>
    <row r="106" spans="3:3" ht="18.75" x14ac:dyDescent="0.15">
      <c r="C106"/>
    </row>
    <row r="107" spans="3:3" ht="18.75" x14ac:dyDescent="0.15">
      <c r="C107"/>
    </row>
    <row r="108" spans="3:3" ht="18.75" x14ac:dyDescent="0.15">
      <c r="C108"/>
    </row>
    <row r="109" spans="3:3" ht="18.75" x14ac:dyDescent="0.15">
      <c r="C109"/>
    </row>
    <row r="110" spans="3:3" ht="18.75" x14ac:dyDescent="0.15">
      <c r="C110"/>
    </row>
    <row r="111" spans="3:3" ht="18.75" x14ac:dyDescent="0.15">
      <c r="C111"/>
    </row>
    <row r="112" spans="3:3" ht="18.75" x14ac:dyDescent="0.15">
      <c r="C112"/>
    </row>
    <row r="113" spans="3:3" ht="18.75" x14ac:dyDescent="0.15">
      <c r="C113"/>
    </row>
    <row r="114" spans="3:3" ht="18.75" x14ac:dyDescent="0.15">
      <c r="C114"/>
    </row>
    <row r="115" spans="3:3" ht="18.75" x14ac:dyDescent="0.15">
      <c r="C115"/>
    </row>
    <row r="116" spans="3:3" ht="18.75" x14ac:dyDescent="0.15">
      <c r="C116"/>
    </row>
    <row r="117" spans="3:3" ht="18.75" x14ac:dyDescent="0.15">
      <c r="C117"/>
    </row>
    <row r="118" spans="3:3" ht="18.75" x14ac:dyDescent="0.15">
      <c r="C118"/>
    </row>
    <row r="119" spans="3:3" ht="18.75" x14ac:dyDescent="0.15">
      <c r="C119"/>
    </row>
    <row r="120" spans="3:3" ht="18.75" x14ac:dyDescent="0.15">
      <c r="C120"/>
    </row>
    <row r="121" spans="3:3" ht="18.75" x14ac:dyDescent="0.15">
      <c r="C121"/>
    </row>
    <row r="122" spans="3:3" ht="18.75" x14ac:dyDescent="0.15">
      <c r="C122"/>
    </row>
    <row r="123" spans="3:3" ht="18.75" x14ac:dyDescent="0.15">
      <c r="C123"/>
    </row>
    <row r="124" spans="3:3" ht="18.75" x14ac:dyDescent="0.15">
      <c r="C124"/>
    </row>
    <row r="125" spans="3:3" ht="18.75" x14ac:dyDescent="0.15">
      <c r="C125"/>
    </row>
    <row r="126" spans="3:3" ht="18.75" x14ac:dyDescent="0.15">
      <c r="C126"/>
    </row>
    <row r="127" spans="3:3" ht="18.75" x14ac:dyDescent="0.15">
      <c r="C127"/>
    </row>
    <row r="128" spans="3:3" ht="18.75" x14ac:dyDescent="0.15">
      <c r="C128"/>
    </row>
    <row r="129" spans="3:3" ht="18.75" x14ac:dyDescent="0.15">
      <c r="C129"/>
    </row>
    <row r="130" spans="3:3" ht="18.75" x14ac:dyDescent="0.15">
      <c r="C130"/>
    </row>
    <row r="131" spans="3:3" ht="18.75" x14ac:dyDescent="0.15">
      <c r="C131"/>
    </row>
    <row r="132" spans="3:3" ht="18.75" x14ac:dyDescent="0.15">
      <c r="C132"/>
    </row>
    <row r="133" spans="3:3" ht="18.75" x14ac:dyDescent="0.15">
      <c r="C133"/>
    </row>
    <row r="134" spans="3:3" ht="18.75" x14ac:dyDescent="0.15">
      <c r="C134"/>
    </row>
    <row r="135" spans="3:3" ht="18.75" x14ac:dyDescent="0.15">
      <c r="C135"/>
    </row>
    <row r="136" spans="3:3" ht="18.75" x14ac:dyDescent="0.15">
      <c r="C136"/>
    </row>
    <row r="137" spans="3:3" ht="18.75" x14ac:dyDescent="0.15">
      <c r="C137"/>
    </row>
    <row r="138" spans="3:3" ht="18.75" x14ac:dyDescent="0.15">
      <c r="C138"/>
    </row>
    <row r="139" spans="3:3" ht="18.75" x14ac:dyDescent="0.15">
      <c r="C139"/>
    </row>
    <row r="140" spans="3:3" ht="18.75" x14ac:dyDescent="0.15">
      <c r="C140"/>
    </row>
    <row r="141" spans="3:3" ht="18.75" x14ac:dyDescent="0.15">
      <c r="C141"/>
    </row>
    <row r="142" spans="3:3" ht="18.75" x14ac:dyDescent="0.15">
      <c r="C142"/>
    </row>
    <row r="143" spans="3:3" ht="18.75" x14ac:dyDescent="0.15">
      <c r="C143"/>
    </row>
    <row r="144" spans="3:3" ht="18.75" x14ac:dyDescent="0.15">
      <c r="C144"/>
    </row>
    <row r="145" spans="3:3" ht="18.75" x14ac:dyDescent="0.15">
      <c r="C145"/>
    </row>
    <row r="146" spans="3:3" ht="18.75" x14ac:dyDescent="0.15">
      <c r="C146"/>
    </row>
    <row r="147" spans="3:3" ht="18.75" x14ac:dyDescent="0.15">
      <c r="C147"/>
    </row>
    <row r="148" spans="3:3" ht="18.75" x14ac:dyDescent="0.15">
      <c r="C148"/>
    </row>
    <row r="149" spans="3:3" ht="18.75" x14ac:dyDescent="0.15">
      <c r="C149"/>
    </row>
    <row r="150" spans="3:3" ht="18.75" x14ac:dyDescent="0.15">
      <c r="C150"/>
    </row>
    <row r="151" spans="3:3" ht="18.75" x14ac:dyDescent="0.15">
      <c r="C151"/>
    </row>
    <row r="152" spans="3:3" ht="18.75" x14ac:dyDescent="0.15">
      <c r="C152"/>
    </row>
    <row r="153" spans="3:3" ht="18.75" x14ac:dyDescent="0.15">
      <c r="C153"/>
    </row>
    <row r="154" spans="3:3" ht="18.75" x14ac:dyDescent="0.15">
      <c r="C154"/>
    </row>
    <row r="155" spans="3:3" ht="18.75" x14ac:dyDescent="0.15">
      <c r="C155"/>
    </row>
    <row r="156" spans="3:3" ht="18.75" x14ac:dyDescent="0.15">
      <c r="C156"/>
    </row>
    <row r="157" spans="3:3" ht="18.75" x14ac:dyDescent="0.15">
      <c r="C157"/>
    </row>
    <row r="158" spans="3:3" ht="18.75" x14ac:dyDescent="0.15">
      <c r="C158"/>
    </row>
    <row r="159" spans="3:3" ht="18.75" x14ac:dyDescent="0.15">
      <c r="C159"/>
    </row>
    <row r="160" spans="3:3" ht="18.75" x14ac:dyDescent="0.15">
      <c r="C160"/>
    </row>
    <row r="161" spans="3:3" ht="18.75" x14ac:dyDescent="0.15">
      <c r="C161"/>
    </row>
    <row r="162" spans="3:3" ht="18.75" x14ac:dyDescent="0.15">
      <c r="C162"/>
    </row>
    <row r="163" spans="3:3" ht="18.75" x14ac:dyDescent="0.15">
      <c r="C163"/>
    </row>
    <row r="164" spans="3:3" ht="18.75" x14ac:dyDescent="0.15">
      <c r="C164"/>
    </row>
    <row r="165" spans="3:3" ht="18.75" x14ac:dyDescent="0.15">
      <c r="C165"/>
    </row>
    <row r="166" spans="3:3" ht="18.75" x14ac:dyDescent="0.15">
      <c r="C166"/>
    </row>
    <row r="167" spans="3:3" ht="18.75" x14ac:dyDescent="0.15">
      <c r="C167"/>
    </row>
    <row r="168" spans="3:3" ht="18.75" x14ac:dyDescent="0.15">
      <c r="C168"/>
    </row>
    <row r="169" spans="3:3" ht="18.75" x14ac:dyDescent="0.15">
      <c r="C169"/>
    </row>
    <row r="170" spans="3:3" ht="18.75" x14ac:dyDescent="0.15">
      <c r="C170"/>
    </row>
    <row r="171" spans="3:3" ht="18.75" x14ac:dyDescent="0.15">
      <c r="C171"/>
    </row>
    <row r="172" spans="3:3" ht="18.75" x14ac:dyDescent="0.15">
      <c r="C172"/>
    </row>
    <row r="173" spans="3:3" ht="18.75" x14ac:dyDescent="0.15">
      <c r="C173"/>
    </row>
    <row r="174" spans="3:3" ht="18.75" x14ac:dyDescent="0.15">
      <c r="C174"/>
    </row>
    <row r="175" spans="3:3" ht="18.75" x14ac:dyDescent="0.15">
      <c r="C175"/>
    </row>
    <row r="176" spans="3:3" ht="18.75" x14ac:dyDescent="0.15">
      <c r="C176"/>
    </row>
    <row r="177" spans="3:3" ht="18.75" x14ac:dyDescent="0.15">
      <c r="C177"/>
    </row>
    <row r="178" spans="3:3" ht="18.75" x14ac:dyDescent="0.15">
      <c r="C178"/>
    </row>
    <row r="179" spans="3:3" ht="18.75" x14ac:dyDescent="0.15">
      <c r="C179"/>
    </row>
    <row r="180" spans="3:3" ht="18.75" x14ac:dyDescent="0.15">
      <c r="C180"/>
    </row>
    <row r="181" spans="3:3" ht="18.75" x14ac:dyDescent="0.15">
      <c r="C181"/>
    </row>
    <row r="182" spans="3:3" ht="18.75" x14ac:dyDescent="0.15">
      <c r="C182"/>
    </row>
    <row r="183" spans="3:3" ht="18.75" x14ac:dyDescent="0.15">
      <c r="C183"/>
    </row>
    <row r="184" spans="3:3" ht="18.75" x14ac:dyDescent="0.15">
      <c r="C184"/>
    </row>
    <row r="185" spans="3:3" ht="18.75" x14ac:dyDescent="0.15">
      <c r="C185"/>
    </row>
    <row r="186" spans="3:3" ht="18.75" x14ac:dyDescent="0.15">
      <c r="C186"/>
    </row>
    <row r="187" spans="3:3" ht="18.75" x14ac:dyDescent="0.15">
      <c r="C187"/>
    </row>
    <row r="188" spans="3:3" ht="18.75" x14ac:dyDescent="0.15">
      <c r="C188"/>
    </row>
    <row r="189" spans="3:3" ht="18.75" x14ac:dyDescent="0.15">
      <c r="C189"/>
    </row>
    <row r="190" spans="3:3" ht="18.75" x14ac:dyDescent="0.15">
      <c r="C190"/>
    </row>
    <row r="191" spans="3:3" ht="18.75" x14ac:dyDescent="0.15">
      <c r="C191"/>
    </row>
    <row r="192" spans="3:3" ht="18.75" x14ac:dyDescent="0.15">
      <c r="C192"/>
    </row>
    <row r="193" spans="3:3" ht="18.75" x14ac:dyDescent="0.15">
      <c r="C193"/>
    </row>
    <row r="194" spans="3:3" ht="18.75" x14ac:dyDescent="0.15">
      <c r="C194"/>
    </row>
    <row r="195" spans="3:3" ht="18.75" x14ac:dyDescent="0.15">
      <c r="C195"/>
    </row>
    <row r="196" spans="3:3" ht="18.75" x14ac:dyDescent="0.15">
      <c r="C196"/>
    </row>
    <row r="197" spans="3:3" ht="18.75" x14ac:dyDescent="0.15">
      <c r="C197"/>
    </row>
    <row r="198" spans="3:3" ht="18.75" x14ac:dyDescent="0.15">
      <c r="C198"/>
    </row>
    <row r="199" spans="3:3" ht="18.75" x14ac:dyDescent="0.15">
      <c r="C199"/>
    </row>
    <row r="200" spans="3:3" ht="18.75" x14ac:dyDescent="0.15">
      <c r="C200"/>
    </row>
    <row r="201" spans="3:3" ht="18.75" x14ac:dyDescent="0.15">
      <c r="C201"/>
    </row>
    <row r="202" spans="3:3" ht="18.75" x14ac:dyDescent="0.15">
      <c r="C202"/>
    </row>
    <row r="203" spans="3:3" ht="18.75" x14ac:dyDescent="0.15">
      <c r="C203"/>
    </row>
    <row r="204" spans="3:3" ht="18.75" x14ac:dyDescent="0.15">
      <c r="C204"/>
    </row>
    <row r="205" spans="3:3" ht="18.75" x14ac:dyDescent="0.15">
      <c r="C205"/>
    </row>
    <row r="206" spans="3:3" ht="18.75" x14ac:dyDescent="0.15">
      <c r="C206"/>
    </row>
    <row r="207" spans="3:3" ht="18.75" x14ac:dyDescent="0.15">
      <c r="C207"/>
    </row>
    <row r="208" spans="3:3" ht="18.75" x14ac:dyDescent="0.15">
      <c r="C208"/>
    </row>
    <row r="209" spans="3:3" ht="18.75" x14ac:dyDescent="0.15">
      <c r="C209"/>
    </row>
    <row r="210" spans="3:3" ht="18.75" x14ac:dyDescent="0.15">
      <c r="C210"/>
    </row>
    <row r="211" spans="3:3" ht="18.75" x14ac:dyDescent="0.15">
      <c r="C211"/>
    </row>
    <row r="212" spans="3:3" ht="18.75" x14ac:dyDescent="0.15">
      <c r="C212"/>
    </row>
    <row r="213" spans="3:3" ht="18.75" x14ac:dyDescent="0.15">
      <c r="C213"/>
    </row>
    <row r="214" spans="3:3" ht="18.75" x14ac:dyDescent="0.15">
      <c r="C214"/>
    </row>
    <row r="215" spans="3:3" ht="18.75" x14ac:dyDescent="0.15">
      <c r="C215"/>
    </row>
    <row r="216" spans="3:3" ht="18.75" x14ac:dyDescent="0.15">
      <c r="C216"/>
    </row>
    <row r="217" spans="3:3" ht="18.75" x14ac:dyDescent="0.15">
      <c r="C217"/>
    </row>
    <row r="218" spans="3:3" ht="18.75" x14ac:dyDescent="0.15">
      <c r="C218"/>
    </row>
    <row r="219" spans="3:3" ht="18.75" x14ac:dyDescent="0.15">
      <c r="C219"/>
    </row>
    <row r="220" spans="3:3" ht="18.75" x14ac:dyDescent="0.15">
      <c r="C220"/>
    </row>
    <row r="221" spans="3:3" ht="18.75" x14ac:dyDescent="0.15">
      <c r="C221"/>
    </row>
    <row r="222" spans="3:3" ht="18.75" x14ac:dyDescent="0.15">
      <c r="C222"/>
    </row>
    <row r="223" spans="3:3" ht="18.75" x14ac:dyDescent="0.15">
      <c r="C223"/>
    </row>
    <row r="224" spans="3:3" ht="18.75" x14ac:dyDescent="0.15">
      <c r="C224"/>
    </row>
    <row r="225" spans="3:3" ht="18.75" x14ac:dyDescent="0.15">
      <c r="C225"/>
    </row>
    <row r="226" spans="3:3" ht="18.75" x14ac:dyDescent="0.15">
      <c r="C226"/>
    </row>
    <row r="227" spans="3:3" ht="18.75" x14ac:dyDescent="0.15">
      <c r="C227"/>
    </row>
    <row r="228" spans="3:3" ht="18.75" x14ac:dyDescent="0.15">
      <c r="C228"/>
    </row>
    <row r="229" spans="3:3" ht="18.75" x14ac:dyDescent="0.15">
      <c r="C229"/>
    </row>
    <row r="230" spans="3:3" ht="18.75" x14ac:dyDescent="0.15">
      <c r="C230"/>
    </row>
    <row r="231" spans="3:3" ht="18.75" x14ac:dyDescent="0.15">
      <c r="C231"/>
    </row>
    <row r="232" spans="3:3" ht="18.75" x14ac:dyDescent="0.15">
      <c r="C232"/>
    </row>
    <row r="233" spans="3:3" ht="18.75" x14ac:dyDescent="0.15">
      <c r="C233"/>
    </row>
    <row r="234" spans="3:3" ht="18.75" x14ac:dyDescent="0.15">
      <c r="C234"/>
    </row>
    <row r="235" spans="3:3" ht="18.75" x14ac:dyDescent="0.15">
      <c r="C235"/>
    </row>
    <row r="236" spans="3:3" ht="18.75" x14ac:dyDescent="0.15">
      <c r="C236"/>
    </row>
    <row r="237" spans="3:3" ht="18.75" x14ac:dyDescent="0.15">
      <c r="C237"/>
    </row>
    <row r="238" spans="3:3" ht="18.75" x14ac:dyDescent="0.15">
      <c r="C238"/>
    </row>
    <row r="239" spans="3:3" ht="18.75" x14ac:dyDescent="0.15">
      <c r="C239"/>
    </row>
    <row r="240" spans="3:3" ht="18.75" x14ac:dyDescent="0.15">
      <c r="C240"/>
    </row>
    <row r="241" spans="3:3" ht="18.75" x14ac:dyDescent="0.15">
      <c r="C241"/>
    </row>
    <row r="242" spans="3:3" ht="18.75" x14ac:dyDescent="0.15">
      <c r="C242"/>
    </row>
    <row r="243" spans="3:3" ht="18.75" x14ac:dyDescent="0.15">
      <c r="C243"/>
    </row>
    <row r="244" spans="3:3" ht="18.75" x14ac:dyDescent="0.15">
      <c r="C244"/>
    </row>
    <row r="245" spans="3:3" ht="18.75" x14ac:dyDescent="0.15">
      <c r="C245"/>
    </row>
    <row r="246" spans="3:3" ht="18.75" x14ac:dyDescent="0.15">
      <c r="C246"/>
    </row>
    <row r="247" spans="3:3" ht="18.75" x14ac:dyDescent="0.15">
      <c r="C247"/>
    </row>
    <row r="248" spans="3:3" ht="18.75" x14ac:dyDescent="0.15">
      <c r="C248"/>
    </row>
    <row r="249" spans="3:3" ht="18.75" x14ac:dyDescent="0.15">
      <c r="C249"/>
    </row>
    <row r="250" spans="3:3" ht="18.75" x14ac:dyDescent="0.15">
      <c r="C250"/>
    </row>
    <row r="251" spans="3:3" ht="18.75" x14ac:dyDescent="0.15">
      <c r="C251"/>
    </row>
    <row r="252" spans="3:3" ht="18.75" x14ac:dyDescent="0.15">
      <c r="C252"/>
    </row>
    <row r="253" spans="3:3" ht="18.75" x14ac:dyDescent="0.15">
      <c r="C253"/>
    </row>
    <row r="254" spans="3:3" ht="18.75" x14ac:dyDescent="0.15">
      <c r="C254"/>
    </row>
    <row r="255" spans="3:3" ht="18.75" x14ac:dyDescent="0.15">
      <c r="C255"/>
    </row>
    <row r="256" spans="3:3" ht="18.75" x14ac:dyDescent="0.15">
      <c r="C256"/>
    </row>
    <row r="257" spans="3:3" ht="18.75" x14ac:dyDescent="0.15">
      <c r="C257"/>
    </row>
    <row r="258" spans="3:3" ht="18.75" x14ac:dyDescent="0.15">
      <c r="C258"/>
    </row>
    <row r="259" spans="3:3" ht="18.75" x14ac:dyDescent="0.15">
      <c r="C259"/>
    </row>
    <row r="260" spans="3:3" ht="18.75" x14ac:dyDescent="0.15">
      <c r="C260"/>
    </row>
    <row r="261" spans="3:3" ht="18.75" x14ac:dyDescent="0.15">
      <c r="C261"/>
    </row>
    <row r="262" spans="3:3" ht="18.75" x14ac:dyDescent="0.15">
      <c r="C262"/>
    </row>
    <row r="263" spans="3:3" ht="18.75" x14ac:dyDescent="0.15">
      <c r="C263"/>
    </row>
    <row r="264" spans="3:3" ht="18.75" x14ac:dyDescent="0.15">
      <c r="C264"/>
    </row>
    <row r="265" spans="3:3" ht="18.75" x14ac:dyDescent="0.15">
      <c r="C265"/>
    </row>
    <row r="266" spans="3:3" ht="18.75" x14ac:dyDescent="0.15">
      <c r="C266"/>
    </row>
    <row r="267" spans="3:3" ht="18.75" x14ac:dyDescent="0.15">
      <c r="C267"/>
    </row>
    <row r="268" spans="3:3" ht="18.75" x14ac:dyDescent="0.15">
      <c r="C268"/>
    </row>
    <row r="269" spans="3:3" ht="18.75" x14ac:dyDescent="0.15">
      <c r="C269"/>
    </row>
    <row r="270" spans="3:3" ht="18.75" x14ac:dyDescent="0.15">
      <c r="C270"/>
    </row>
    <row r="271" spans="3:3" ht="18.75" x14ac:dyDescent="0.15">
      <c r="C271"/>
    </row>
    <row r="272" spans="3:3" ht="18.75" x14ac:dyDescent="0.15">
      <c r="C272"/>
    </row>
    <row r="273" spans="3:3" ht="18.75" x14ac:dyDescent="0.15">
      <c r="C273"/>
    </row>
    <row r="274" spans="3:3" ht="18.75" x14ac:dyDescent="0.15">
      <c r="C274"/>
    </row>
    <row r="275" spans="3:3" ht="18.75" x14ac:dyDescent="0.15">
      <c r="C275"/>
    </row>
    <row r="276" spans="3:3" ht="18.75" x14ac:dyDescent="0.15">
      <c r="C276"/>
    </row>
    <row r="277" spans="3:3" ht="18.75" x14ac:dyDescent="0.15">
      <c r="C277"/>
    </row>
    <row r="278" spans="3:3" ht="18.75" x14ac:dyDescent="0.15">
      <c r="C278"/>
    </row>
    <row r="279" spans="3:3" ht="18.75" x14ac:dyDescent="0.15">
      <c r="C279"/>
    </row>
    <row r="280" spans="3:3" ht="18.75" x14ac:dyDescent="0.15">
      <c r="C280"/>
    </row>
    <row r="281" spans="3:3" ht="18.75" x14ac:dyDescent="0.15">
      <c r="C281"/>
    </row>
    <row r="282" spans="3:3" ht="18.75" x14ac:dyDescent="0.15">
      <c r="C282"/>
    </row>
    <row r="283" spans="3:3" ht="18.75" x14ac:dyDescent="0.15">
      <c r="C283"/>
    </row>
    <row r="284" spans="3:3" ht="18.75" x14ac:dyDescent="0.15">
      <c r="C284"/>
    </row>
    <row r="285" spans="3:3" ht="18.75" x14ac:dyDescent="0.15">
      <c r="C285"/>
    </row>
    <row r="286" spans="3:3" ht="18.75" x14ac:dyDescent="0.15">
      <c r="C286"/>
    </row>
    <row r="287" spans="3:3" ht="18.75" x14ac:dyDescent="0.15">
      <c r="C287"/>
    </row>
    <row r="288" spans="3:3" ht="18.75" x14ac:dyDescent="0.15">
      <c r="C288"/>
    </row>
    <row r="289" spans="3:3" ht="18.75" x14ac:dyDescent="0.15">
      <c r="C289"/>
    </row>
    <row r="290" spans="3:3" ht="18.75" x14ac:dyDescent="0.15">
      <c r="C290"/>
    </row>
    <row r="291" spans="3:3" ht="18.75" x14ac:dyDescent="0.15">
      <c r="C291"/>
    </row>
    <row r="292" spans="3:3" ht="18.75" x14ac:dyDescent="0.15">
      <c r="C292"/>
    </row>
    <row r="293" spans="3:3" ht="18.75" x14ac:dyDescent="0.15">
      <c r="C293"/>
    </row>
    <row r="294" spans="3:3" ht="18.75" x14ac:dyDescent="0.15">
      <c r="C294"/>
    </row>
    <row r="295" spans="3:3" ht="18.75" x14ac:dyDescent="0.15">
      <c r="C295"/>
    </row>
    <row r="296" spans="3:3" ht="18.75" x14ac:dyDescent="0.15">
      <c r="C296"/>
    </row>
    <row r="297" spans="3:3" ht="18.75" x14ac:dyDescent="0.15">
      <c r="C297"/>
    </row>
    <row r="298" spans="3:3" ht="18.75" x14ac:dyDescent="0.15">
      <c r="C298"/>
    </row>
    <row r="299" spans="3:3" ht="18.75" x14ac:dyDescent="0.15">
      <c r="C299"/>
    </row>
    <row r="300" spans="3:3" ht="18.75" x14ac:dyDescent="0.15">
      <c r="C300"/>
    </row>
    <row r="301" spans="3:3" ht="18.75" x14ac:dyDescent="0.15">
      <c r="C301"/>
    </row>
    <row r="302" spans="3:3" ht="18.75" x14ac:dyDescent="0.15">
      <c r="C302"/>
    </row>
    <row r="303" spans="3:3" ht="18.75" x14ac:dyDescent="0.15">
      <c r="C303"/>
    </row>
    <row r="304" spans="3:3" ht="18.75" x14ac:dyDescent="0.15">
      <c r="C304"/>
    </row>
    <row r="305" spans="3:3" ht="18.75" x14ac:dyDescent="0.15">
      <c r="C305"/>
    </row>
    <row r="306" spans="3:3" ht="18.75" x14ac:dyDescent="0.15">
      <c r="C306"/>
    </row>
    <row r="307" spans="3:3" ht="18.75" x14ac:dyDescent="0.15">
      <c r="C307"/>
    </row>
    <row r="308" spans="3:3" ht="18.75" x14ac:dyDescent="0.15">
      <c r="C308"/>
    </row>
    <row r="309" spans="3:3" ht="18.75" x14ac:dyDescent="0.15">
      <c r="C309"/>
    </row>
    <row r="310" spans="3:3" ht="18.75" x14ac:dyDescent="0.15">
      <c r="C310"/>
    </row>
    <row r="311" spans="3:3" ht="18.75" x14ac:dyDescent="0.15">
      <c r="C311"/>
    </row>
    <row r="312" spans="3:3" ht="18.75" x14ac:dyDescent="0.15">
      <c r="C312"/>
    </row>
    <row r="313" spans="3:3" ht="18.75" x14ac:dyDescent="0.15">
      <c r="C313"/>
    </row>
    <row r="314" spans="3:3" ht="18.75" x14ac:dyDescent="0.15">
      <c r="C314"/>
    </row>
    <row r="315" spans="3:3" ht="18.75" x14ac:dyDescent="0.15">
      <c r="C315"/>
    </row>
    <row r="316" spans="3:3" ht="18.75" x14ac:dyDescent="0.15">
      <c r="C316"/>
    </row>
    <row r="317" spans="3:3" ht="18.75" x14ac:dyDescent="0.15">
      <c r="C317"/>
    </row>
    <row r="318" spans="3:3" ht="18.75" x14ac:dyDescent="0.15">
      <c r="C318"/>
    </row>
    <row r="319" spans="3:3" ht="18.75" x14ac:dyDescent="0.15">
      <c r="C319"/>
    </row>
    <row r="320" spans="3:3" ht="18.75" x14ac:dyDescent="0.15">
      <c r="C320"/>
    </row>
    <row r="321" spans="3:3" ht="18.75" x14ac:dyDescent="0.15">
      <c r="C321"/>
    </row>
    <row r="322" spans="3:3" ht="18.75" x14ac:dyDescent="0.15">
      <c r="C322"/>
    </row>
    <row r="323" spans="3:3" ht="18.75" x14ac:dyDescent="0.15">
      <c r="C323"/>
    </row>
    <row r="324" spans="3:3" ht="18.75" x14ac:dyDescent="0.15">
      <c r="C324"/>
    </row>
    <row r="325" spans="3:3" ht="18.75" x14ac:dyDescent="0.15">
      <c r="C325"/>
    </row>
    <row r="326" spans="3:3" ht="18.75" x14ac:dyDescent="0.15">
      <c r="C326"/>
    </row>
    <row r="327" spans="3:3" ht="18.75" x14ac:dyDescent="0.15">
      <c r="C327"/>
    </row>
    <row r="328" spans="3:3" ht="18.75" x14ac:dyDescent="0.15">
      <c r="C328"/>
    </row>
    <row r="329" spans="3:3" ht="18.75" x14ac:dyDescent="0.15">
      <c r="C329"/>
    </row>
    <row r="330" spans="3:3" ht="18.75" x14ac:dyDescent="0.15">
      <c r="C330"/>
    </row>
    <row r="331" spans="3:3" ht="18.75" x14ac:dyDescent="0.15">
      <c r="C331"/>
    </row>
    <row r="332" spans="3:3" ht="18.75" x14ac:dyDescent="0.15">
      <c r="C332"/>
    </row>
    <row r="333" spans="3:3" ht="18.75" x14ac:dyDescent="0.15">
      <c r="C333"/>
    </row>
    <row r="334" spans="3:3" ht="18.75" x14ac:dyDescent="0.15">
      <c r="C334"/>
    </row>
    <row r="335" spans="3:3" ht="18.75" x14ac:dyDescent="0.15">
      <c r="C335"/>
    </row>
    <row r="336" spans="3:3" ht="18.75" x14ac:dyDescent="0.15">
      <c r="C336"/>
    </row>
    <row r="337" spans="3:3" ht="18.75" x14ac:dyDescent="0.15">
      <c r="C337"/>
    </row>
    <row r="338" spans="3:3" ht="18.75" x14ac:dyDescent="0.15">
      <c r="C338"/>
    </row>
    <row r="339" spans="3:3" ht="18.75" x14ac:dyDescent="0.15">
      <c r="C339"/>
    </row>
    <row r="340" spans="3:3" ht="18.75" x14ac:dyDescent="0.15">
      <c r="C340"/>
    </row>
    <row r="341" spans="3:3" ht="18.75" x14ac:dyDescent="0.15">
      <c r="C341"/>
    </row>
    <row r="342" spans="3:3" ht="18.75" x14ac:dyDescent="0.15">
      <c r="C342"/>
    </row>
    <row r="343" spans="3:3" ht="18.75" x14ac:dyDescent="0.15">
      <c r="C343"/>
    </row>
    <row r="344" spans="3:3" ht="18.75" x14ac:dyDescent="0.15">
      <c r="C344"/>
    </row>
    <row r="345" spans="3:3" ht="18.75" x14ac:dyDescent="0.15">
      <c r="C345"/>
    </row>
    <row r="346" spans="3:3" ht="18.75" x14ac:dyDescent="0.15">
      <c r="C346"/>
    </row>
    <row r="347" spans="3:3" ht="18.75" x14ac:dyDescent="0.15">
      <c r="C347"/>
    </row>
    <row r="348" spans="3:3" ht="18.75" x14ac:dyDescent="0.15">
      <c r="C348"/>
    </row>
    <row r="349" spans="3:3" ht="18.75" x14ac:dyDescent="0.15">
      <c r="C349"/>
    </row>
    <row r="350" spans="3:3" ht="18.75" x14ac:dyDescent="0.15">
      <c r="C350"/>
    </row>
    <row r="351" spans="3:3" ht="18.75" x14ac:dyDescent="0.15">
      <c r="C351"/>
    </row>
    <row r="352" spans="3:3" ht="18.75" x14ac:dyDescent="0.15">
      <c r="C352"/>
    </row>
    <row r="353" spans="3:3" ht="18.75" x14ac:dyDescent="0.15">
      <c r="C353"/>
    </row>
    <row r="354" spans="3:3" ht="18.75" x14ac:dyDescent="0.15">
      <c r="C354"/>
    </row>
    <row r="355" spans="3:3" ht="18.75" x14ac:dyDescent="0.15">
      <c r="C355"/>
    </row>
    <row r="356" spans="3:3" ht="18.75" x14ac:dyDescent="0.15">
      <c r="C356"/>
    </row>
    <row r="357" spans="3:3" ht="18.75" x14ac:dyDescent="0.15">
      <c r="C357"/>
    </row>
    <row r="358" spans="3:3" ht="18.75" x14ac:dyDescent="0.15">
      <c r="C358"/>
    </row>
    <row r="359" spans="3:3" ht="18.75" x14ac:dyDescent="0.15">
      <c r="C359"/>
    </row>
    <row r="360" spans="3:3" ht="18.75" x14ac:dyDescent="0.15">
      <c r="C360"/>
    </row>
    <row r="361" spans="3:3" ht="18.75" x14ac:dyDescent="0.15">
      <c r="C361"/>
    </row>
    <row r="362" spans="3:3" ht="18.75" x14ac:dyDescent="0.15">
      <c r="C362"/>
    </row>
    <row r="363" spans="3:3" ht="18.75" x14ac:dyDescent="0.15">
      <c r="C363"/>
    </row>
    <row r="364" spans="3:3" ht="18.75" x14ac:dyDescent="0.15">
      <c r="C364"/>
    </row>
    <row r="365" spans="3:3" ht="18.75" x14ac:dyDescent="0.15">
      <c r="C365"/>
    </row>
    <row r="366" spans="3:3" ht="18.75" x14ac:dyDescent="0.15">
      <c r="C366"/>
    </row>
    <row r="367" spans="3:3" ht="18.75" x14ac:dyDescent="0.15">
      <c r="C367"/>
    </row>
    <row r="368" spans="3:3" ht="18.75" x14ac:dyDescent="0.15">
      <c r="C368"/>
    </row>
    <row r="369" spans="3:3" ht="18.75" x14ac:dyDescent="0.15">
      <c r="C369"/>
    </row>
    <row r="370" spans="3:3" ht="18.75" x14ac:dyDescent="0.15">
      <c r="C370"/>
    </row>
    <row r="371" spans="3:3" ht="18.75" x14ac:dyDescent="0.15">
      <c r="C371"/>
    </row>
    <row r="372" spans="3:3" ht="18.75" x14ac:dyDescent="0.15">
      <c r="C372"/>
    </row>
    <row r="373" spans="3:3" ht="18.75" x14ac:dyDescent="0.15">
      <c r="C373"/>
    </row>
    <row r="374" spans="3:3" ht="18.75" x14ac:dyDescent="0.15">
      <c r="C374"/>
    </row>
    <row r="375" spans="3:3" ht="18.75" x14ac:dyDescent="0.15">
      <c r="C375"/>
    </row>
    <row r="376" spans="3:3" ht="18.75" x14ac:dyDescent="0.15">
      <c r="C376"/>
    </row>
    <row r="377" spans="3:3" ht="18.75" x14ac:dyDescent="0.15">
      <c r="C377"/>
    </row>
    <row r="378" spans="3:3" ht="18.75" x14ac:dyDescent="0.15">
      <c r="C378"/>
    </row>
    <row r="379" spans="3:3" ht="18.75" x14ac:dyDescent="0.15">
      <c r="C379"/>
    </row>
    <row r="380" spans="3:3" ht="18.75" x14ac:dyDescent="0.15">
      <c r="C380"/>
    </row>
    <row r="381" spans="3:3" ht="18.75" x14ac:dyDescent="0.15">
      <c r="C381"/>
    </row>
    <row r="382" spans="3:3" ht="18.75" x14ac:dyDescent="0.15">
      <c r="C382"/>
    </row>
    <row r="383" spans="3:3" ht="18.75" x14ac:dyDescent="0.15">
      <c r="C383"/>
    </row>
    <row r="384" spans="3:3" ht="18.75" x14ac:dyDescent="0.15">
      <c r="C384"/>
    </row>
    <row r="385" spans="3:3" ht="18.75" x14ac:dyDescent="0.15">
      <c r="C385"/>
    </row>
    <row r="386" spans="3:3" ht="18.75" x14ac:dyDescent="0.15">
      <c r="C386"/>
    </row>
    <row r="387" spans="3:3" ht="18.75" x14ac:dyDescent="0.15">
      <c r="C387"/>
    </row>
    <row r="388" spans="3:3" ht="18.75" x14ac:dyDescent="0.15">
      <c r="C388"/>
    </row>
    <row r="389" spans="3:3" ht="18.75" x14ac:dyDescent="0.15">
      <c r="C389"/>
    </row>
    <row r="390" spans="3:3" ht="18.75" x14ac:dyDescent="0.15">
      <c r="C390"/>
    </row>
    <row r="391" spans="3:3" ht="18.75" x14ac:dyDescent="0.15">
      <c r="C391"/>
    </row>
    <row r="392" spans="3:3" ht="18.75" x14ac:dyDescent="0.15">
      <c r="C392"/>
    </row>
    <row r="393" spans="3:3" ht="18.75" x14ac:dyDescent="0.15">
      <c r="C393"/>
    </row>
    <row r="394" spans="3:3" ht="18.75" x14ac:dyDescent="0.15">
      <c r="C394"/>
    </row>
    <row r="395" spans="3:3" ht="18.75" x14ac:dyDescent="0.15">
      <c r="C395"/>
    </row>
    <row r="396" spans="3:3" ht="18.75" x14ac:dyDescent="0.15">
      <c r="C396"/>
    </row>
    <row r="397" spans="3:3" ht="18.75" x14ac:dyDescent="0.15">
      <c r="C397"/>
    </row>
    <row r="398" spans="3:3" ht="18.75" x14ac:dyDescent="0.15">
      <c r="C398"/>
    </row>
    <row r="399" spans="3:3" ht="18.75" x14ac:dyDescent="0.15">
      <c r="C399"/>
    </row>
    <row r="400" spans="3:3" ht="18.75" x14ac:dyDescent="0.15">
      <c r="C400"/>
    </row>
    <row r="401" spans="3:3" ht="18.75" x14ac:dyDescent="0.15">
      <c r="C401"/>
    </row>
    <row r="402" spans="3:3" ht="18.75" x14ac:dyDescent="0.15">
      <c r="C402"/>
    </row>
    <row r="403" spans="3:3" ht="18.75" x14ac:dyDescent="0.15">
      <c r="C403"/>
    </row>
    <row r="404" spans="3:3" ht="18.75" x14ac:dyDescent="0.15">
      <c r="C404"/>
    </row>
    <row r="405" spans="3:3" ht="18.75" x14ac:dyDescent="0.15">
      <c r="C405"/>
    </row>
    <row r="406" spans="3:3" ht="18.75" x14ac:dyDescent="0.15">
      <c r="C406"/>
    </row>
    <row r="407" spans="3:3" ht="18.75" x14ac:dyDescent="0.15">
      <c r="C407"/>
    </row>
    <row r="408" spans="3:3" ht="18.75" x14ac:dyDescent="0.15">
      <c r="C408"/>
    </row>
    <row r="409" spans="3:3" ht="18.75" x14ac:dyDescent="0.15">
      <c r="C409"/>
    </row>
    <row r="410" spans="3:3" ht="18.75" x14ac:dyDescent="0.15">
      <c r="C410"/>
    </row>
    <row r="411" spans="3:3" ht="18.75" x14ac:dyDescent="0.15">
      <c r="C411"/>
    </row>
    <row r="412" spans="3:3" ht="18.75" x14ac:dyDescent="0.15">
      <c r="C412"/>
    </row>
    <row r="413" spans="3:3" ht="18.75" x14ac:dyDescent="0.15">
      <c r="C413"/>
    </row>
    <row r="414" spans="3:3" ht="18.75" x14ac:dyDescent="0.15">
      <c r="C414"/>
    </row>
    <row r="415" spans="3:3" ht="18.75" x14ac:dyDescent="0.15">
      <c r="C415"/>
    </row>
    <row r="416" spans="3:3" ht="18.75" x14ac:dyDescent="0.15">
      <c r="C416"/>
    </row>
    <row r="417" spans="3:3" ht="18.75" x14ac:dyDescent="0.15">
      <c r="C417"/>
    </row>
    <row r="418" spans="3:3" ht="18.75" x14ac:dyDescent="0.15">
      <c r="C418"/>
    </row>
    <row r="419" spans="3:3" ht="18.75" x14ac:dyDescent="0.15">
      <c r="C419"/>
    </row>
    <row r="420" spans="3:3" ht="18.75" x14ac:dyDescent="0.15">
      <c r="C420"/>
    </row>
    <row r="421" spans="3:3" ht="18.75" x14ac:dyDescent="0.15">
      <c r="C421"/>
    </row>
    <row r="422" spans="3:3" ht="18.75" x14ac:dyDescent="0.15">
      <c r="C422"/>
    </row>
    <row r="423" spans="3:3" ht="18.75" x14ac:dyDescent="0.15">
      <c r="C423"/>
    </row>
    <row r="424" spans="3:3" ht="18.75" x14ac:dyDescent="0.15">
      <c r="C424"/>
    </row>
    <row r="425" spans="3:3" ht="18.75" x14ac:dyDescent="0.15">
      <c r="C425"/>
    </row>
    <row r="426" spans="3:3" ht="18.75" x14ac:dyDescent="0.15">
      <c r="C426"/>
    </row>
    <row r="427" spans="3:3" ht="18.75" x14ac:dyDescent="0.15">
      <c r="C427"/>
    </row>
    <row r="428" spans="3:3" ht="18.75" x14ac:dyDescent="0.15">
      <c r="C428"/>
    </row>
    <row r="429" spans="3:3" ht="18.75" x14ac:dyDescent="0.15">
      <c r="C429"/>
    </row>
    <row r="430" spans="3:3" ht="18.75" x14ac:dyDescent="0.15">
      <c r="C430"/>
    </row>
    <row r="431" spans="3:3" ht="18.75" x14ac:dyDescent="0.15">
      <c r="C431"/>
    </row>
    <row r="432" spans="3:3" ht="18.75" x14ac:dyDescent="0.15">
      <c r="C432"/>
    </row>
    <row r="433" spans="3:3" ht="18.75" x14ac:dyDescent="0.15">
      <c r="C433"/>
    </row>
    <row r="434" spans="3:3" ht="18.75" x14ac:dyDescent="0.15">
      <c r="C434"/>
    </row>
    <row r="435" spans="3:3" ht="18.75" x14ac:dyDescent="0.15">
      <c r="C435"/>
    </row>
    <row r="436" spans="3:3" ht="18.75" x14ac:dyDescent="0.15">
      <c r="C436"/>
    </row>
    <row r="437" spans="3:3" ht="18.75" x14ac:dyDescent="0.15">
      <c r="C437"/>
    </row>
    <row r="438" spans="3:3" ht="18.75" x14ac:dyDescent="0.15">
      <c r="C438"/>
    </row>
    <row r="439" spans="3:3" ht="18.75" x14ac:dyDescent="0.15">
      <c r="C439"/>
    </row>
    <row r="440" spans="3:3" ht="18.75" x14ac:dyDescent="0.15">
      <c r="C440"/>
    </row>
    <row r="441" spans="3:3" ht="18.75" x14ac:dyDescent="0.15">
      <c r="C441"/>
    </row>
    <row r="442" spans="3:3" ht="18.75" x14ac:dyDescent="0.15">
      <c r="C442"/>
    </row>
    <row r="443" spans="3:3" ht="18.75" x14ac:dyDescent="0.15">
      <c r="C443"/>
    </row>
    <row r="444" spans="3:3" ht="18.75" x14ac:dyDescent="0.15">
      <c r="C444"/>
    </row>
    <row r="445" spans="3:3" ht="18.75" x14ac:dyDescent="0.15">
      <c r="C445"/>
    </row>
    <row r="446" spans="3:3" ht="18.75" x14ac:dyDescent="0.15">
      <c r="C446"/>
    </row>
    <row r="447" spans="3:3" ht="18.75" x14ac:dyDescent="0.15">
      <c r="C447"/>
    </row>
    <row r="448" spans="3:3" ht="18.75" x14ac:dyDescent="0.15">
      <c r="C448"/>
    </row>
    <row r="449" spans="3:3" ht="18.75" x14ac:dyDescent="0.15">
      <c r="C449"/>
    </row>
    <row r="450" spans="3:3" ht="18.75" x14ac:dyDescent="0.15">
      <c r="C450"/>
    </row>
    <row r="451" spans="3:3" ht="18.75" x14ac:dyDescent="0.15">
      <c r="C451"/>
    </row>
    <row r="452" spans="3:3" ht="18.75" x14ac:dyDescent="0.15">
      <c r="C452"/>
    </row>
    <row r="453" spans="3:3" ht="18.75" x14ac:dyDescent="0.15">
      <c r="C453"/>
    </row>
    <row r="454" spans="3:3" ht="18.75" x14ac:dyDescent="0.15">
      <c r="C454"/>
    </row>
    <row r="455" spans="3:3" ht="18.75" x14ac:dyDescent="0.15">
      <c r="C455"/>
    </row>
    <row r="456" spans="3:3" ht="18.75" x14ac:dyDescent="0.15">
      <c r="C456"/>
    </row>
    <row r="457" spans="3:3" ht="18.75" x14ac:dyDescent="0.15">
      <c r="C457"/>
    </row>
    <row r="458" spans="3:3" ht="18.75" x14ac:dyDescent="0.15">
      <c r="C458"/>
    </row>
    <row r="459" spans="3:3" ht="18.75" x14ac:dyDescent="0.15">
      <c r="C459"/>
    </row>
    <row r="460" spans="3:3" ht="18.75" x14ac:dyDescent="0.15">
      <c r="C460"/>
    </row>
    <row r="461" spans="3:3" ht="18.75" x14ac:dyDescent="0.15">
      <c r="C461"/>
    </row>
    <row r="462" spans="3:3" ht="18.75" x14ac:dyDescent="0.15">
      <c r="C462"/>
    </row>
    <row r="463" spans="3:3" ht="18.75" x14ac:dyDescent="0.15">
      <c r="C463"/>
    </row>
    <row r="464" spans="3:3" ht="18.75" x14ac:dyDescent="0.15">
      <c r="C464"/>
    </row>
    <row r="465" spans="3:3" ht="18.75" x14ac:dyDescent="0.15">
      <c r="C465"/>
    </row>
    <row r="466" spans="3:3" ht="18.75" x14ac:dyDescent="0.15">
      <c r="C466"/>
    </row>
    <row r="467" spans="3:3" ht="18.75" x14ac:dyDescent="0.15">
      <c r="C467"/>
    </row>
    <row r="468" spans="3:3" ht="18.75" x14ac:dyDescent="0.15">
      <c r="C468"/>
    </row>
    <row r="469" spans="3:3" ht="18.75" x14ac:dyDescent="0.15">
      <c r="C469"/>
    </row>
    <row r="470" spans="3:3" ht="18.75" x14ac:dyDescent="0.15">
      <c r="C470"/>
    </row>
    <row r="471" spans="3:3" ht="18.75" x14ac:dyDescent="0.15">
      <c r="C471"/>
    </row>
    <row r="472" spans="3:3" ht="18.75" x14ac:dyDescent="0.15">
      <c r="C472"/>
    </row>
    <row r="473" spans="3:3" ht="18.75" x14ac:dyDescent="0.15">
      <c r="C473"/>
    </row>
    <row r="474" spans="3:3" ht="18.75" x14ac:dyDescent="0.15">
      <c r="C474"/>
    </row>
    <row r="475" spans="3:3" ht="18.75" x14ac:dyDescent="0.15">
      <c r="C475"/>
    </row>
    <row r="476" spans="3:3" ht="18.75" x14ac:dyDescent="0.15">
      <c r="C476"/>
    </row>
    <row r="477" spans="3:3" ht="18.75" x14ac:dyDescent="0.15">
      <c r="C477"/>
    </row>
    <row r="478" spans="3:3" ht="18.75" x14ac:dyDescent="0.15">
      <c r="C478"/>
    </row>
    <row r="479" spans="3:3" ht="18.75" x14ac:dyDescent="0.15">
      <c r="C479"/>
    </row>
    <row r="480" spans="3:3" ht="18.75" x14ac:dyDescent="0.15">
      <c r="C480"/>
    </row>
    <row r="481" spans="3:3" ht="18.75" x14ac:dyDescent="0.15">
      <c r="C481"/>
    </row>
    <row r="482" spans="3:3" ht="18.75" x14ac:dyDescent="0.15">
      <c r="C482"/>
    </row>
    <row r="483" spans="3:3" ht="18.75" x14ac:dyDescent="0.15">
      <c r="C483"/>
    </row>
    <row r="484" spans="3:3" ht="18.75" x14ac:dyDescent="0.15">
      <c r="C484"/>
    </row>
    <row r="485" spans="3:3" ht="18.75" x14ac:dyDescent="0.15">
      <c r="C485"/>
    </row>
    <row r="486" spans="3:3" ht="18.75" x14ac:dyDescent="0.15">
      <c r="C486"/>
    </row>
    <row r="487" spans="3:3" ht="18.75" x14ac:dyDescent="0.15">
      <c r="C487"/>
    </row>
    <row r="488" spans="3:3" ht="18.75" x14ac:dyDescent="0.15">
      <c r="C488"/>
    </row>
    <row r="489" spans="3:3" ht="18.75" x14ac:dyDescent="0.15">
      <c r="C489"/>
    </row>
    <row r="490" spans="3:3" ht="18.75" x14ac:dyDescent="0.15">
      <c r="C490"/>
    </row>
    <row r="491" spans="3:3" ht="18.75" x14ac:dyDescent="0.15">
      <c r="C491"/>
    </row>
    <row r="492" spans="3:3" ht="18.75" x14ac:dyDescent="0.15">
      <c r="C492"/>
    </row>
    <row r="493" spans="3:3" ht="18.75" x14ac:dyDescent="0.15">
      <c r="C493"/>
    </row>
    <row r="494" spans="3:3" ht="18.75" x14ac:dyDescent="0.15">
      <c r="C494"/>
    </row>
    <row r="495" spans="3:3" ht="18.75" x14ac:dyDescent="0.15">
      <c r="C495"/>
    </row>
    <row r="496" spans="3:3" ht="18.75" x14ac:dyDescent="0.15">
      <c r="C496"/>
    </row>
    <row r="497" spans="3:3" ht="18.75" x14ac:dyDescent="0.15">
      <c r="C497"/>
    </row>
    <row r="498" spans="3:3" ht="18.75" x14ac:dyDescent="0.15">
      <c r="C498"/>
    </row>
    <row r="499" spans="3:3" ht="18.75" x14ac:dyDescent="0.15">
      <c r="C499"/>
    </row>
    <row r="500" spans="3:3" ht="18.75" x14ac:dyDescent="0.15">
      <c r="C500"/>
    </row>
    <row r="501" spans="3:3" ht="18.75" x14ac:dyDescent="0.15">
      <c r="C501"/>
    </row>
    <row r="502" spans="3:3" ht="18.75" x14ac:dyDescent="0.15">
      <c r="C502"/>
    </row>
    <row r="503" spans="3:3" ht="18.75" x14ac:dyDescent="0.15">
      <c r="C503"/>
    </row>
    <row r="504" spans="3:3" ht="18.75" x14ac:dyDescent="0.15">
      <c r="C504"/>
    </row>
    <row r="505" spans="3:3" ht="18.75" x14ac:dyDescent="0.15">
      <c r="C505"/>
    </row>
    <row r="506" spans="3:3" ht="18.75" x14ac:dyDescent="0.15">
      <c r="C506"/>
    </row>
    <row r="507" spans="3:3" ht="18.75" x14ac:dyDescent="0.15">
      <c r="C507"/>
    </row>
    <row r="508" spans="3:3" ht="18.75" x14ac:dyDescent="0.15">
      <c r="C508"/>
    </row>
    <row r="509" spans="3:3" ht="18.75" x14ac:dyDescent="0.15">
      <c r="C509"/>
    </row>
    <row r="510" spans="3:3" ht="18.75" x14ac:dyDescent="0.15">
      <c r="C510"/>
    </row>
    <row r="511" spans="3:3" ht="18.75" x14ac:dyDescent="0.15">
      <c r="C511"/>
    </row>
    <row r="512" spans="3:3" ht="18.75" x14ac:dyDescent="0.15">
      <c r="C512"/>
    </row>
    <row r="513" spans="3:3" ht="18.75" x14ac:dyDescent="0.15">
      <c r="C513"/>
    </row>
    <row r="514" spans="3:3" ht="18.75" x14ac:dyDescent="0.15">
      <c r="C514"/>
    </row>
    <row r="515" spans="3:3" ht="18.75" x14ac:dyDescent="0.15">
      <c r="C515"/>
    </row>
    <row r="516" spans="3:3" ht="18.75" x14ac:dyDescent="0.15">
      <c r="C516"/>
    </row>
    <row r="517" spans="3:3" ht="18.75" x14ac:dyDescent="0.15">
      <c r="C517"/>
    </row>
    <row r="518" spans="3:3" ht="18.75" x14ac:dyDescent="0.15">
      <c r="C518"/>
    </row>
    <row r="519" spans="3:3" ht="18.75" x14ac:dyDescent="0.15">
      <c r="C519"/>
    </row>
    <row r="520" spans="3:3" ht="18.75" x14ac:dyDescent="0.15">
      <c r="C520"/>
    </row>
    <row r="521" spans="3:3" ht="18.75" x14ac:dyDescent="0.15">
      <c r="C521"/>
    </row>
    <row r="522" spans="3:3" ht="18.75" x14ac:dyDescent="0.15">
      <c r="C522"/>
    </row>
    <row r="523" spans="3:3" ht="18.75" x14ac:dyDescent="0.15">
      <c r="C523"/>
    </row>
    <row r="524" spans="3:3" ht="18.75" x14ac:dyDescent="0.15">
      <c r="C524"/>
    </row>
    <row r="525" spans="3:3" ht="18.75" x14ac:dyDescent="0.15">
      <c r="C525"/>
    </row>
    <row r="526" spans="3:3" ht="18.75" x14ac:dyDescent="0.15">
      <c r="C526"/>
    </row>
    <row r="527" spans="3:3" ht="18.75" x14ac:dyDescent="0.15">
      <c r="C527"/>
    </row>
    <row r="528" spans="3:3" ht="18.75" x14ac:dyDescent="0.15">
      <c r="C528"/>
    </row>
    <row r="529" spans="3:3" ht="18.75" x14ac:dyDescent="0.15">
      <c r="C529"/>
    </row>
    <row r="530" spans="3:3" ht="18.75" x14ac:dyDescent="0.15">
      <c r="C530"/>
    </row>
    <row r="531" spans="3:3" ht="18.75" x14ac:dyDescent="0.15">
      <c r="C531"/>
    </row>
    <row r="532" spans="3:3" ht="18.75" x14ac:dyDescent="0.15">
      <c r="C532"/>
    </row>
    <row r="533" spans="3:3" ht="18.75" x14ac:dyDescent="0.15">
      <c r="C533"/>
    </row>
    <row r="534" spans="3:3" ht="18.75" x14ac:dyDescent="0.15">
      <c r="C534"/>
    </row>
    <row r="535" spans="3:3" ht="18.75" x14ac:dyDescent="0.15">
      <c r="C535"/>
    </row>
    <row r="536" spans="3:3" ht="18.75" x14ac:dyDescent="0.15">
      <c r="C536"/>
    </row>
    <row r="537" spans="3:3" ht="18.75" x14ac:dyDescent="0.15">
      <c r="C537"/>
    </row>
    <row r="538" spans="3:3" ht="18.75" x14ac:dyDescent="0.15">
      <c r="C538"/>
    </row>
    <row r="539" spans="3:3" ht="18.75" x14ac:dyDescent="0.15">
      <c r="C539"/>
    </row>
    <row r="540" spans="3:3" ht="18.75" x14ac:dyDescent="0.15">
      <c r="C540"/>
    </row>
    <row r="541" spans="3:3" ht="18.75" x14ac:dyDescent="0.15">
      <c r="C541"/>
    </row>
    <row r="542" spans="3:3" ht="18.75" x14ac:dyDescent="0.15">
      <c r="C542"/>
    </row>
    <row r="543" spans="3:3" ht="18.75" x14ac:dyDescent="0.15">
      <c r="C543"/>
    </row>
    <row r="544" spans="3:3" ht="18.75" x14ac:dyDescent="0.15">
      <c r="C544"/>
    </row>
    <row r="545" spans="3:3" ht="18.75" x14ac:dyDescent="0.15">
      <c r="C545"/>
    </row>
    <row r="546" spans="3:3" ht="18.75" x14ac:dyDescent="0.15">
      <c r="C546"/>
    </row>
    <row r="547" spans="3:3" ht="18.75" x14ac:dyDescent="0.15">
      <c r="C547"/>
    </row>
    <row r="548" spans="3:3" ht="18.75" x14ac:dyDescent="0.15">
      <c r="C548"/>
    </row>
    <row r="549" spans="3:3" ht="18.75" x14ac:dyDescent="0.15">
      <c r="C549"/>
    </row>
    <row r="550" spans="3:3" ht="18.75" x14ac:dyDescent="0.15">
      <c r="C550"/>
    </row>
    <row r="551" spans="3:3" ht="18.75" x14ac:dyDescent="0.15">
      <c r="C551"/>
    </row>
    <row r="552" spans="3:3" ht="18.75" x14ac:dyDescent="0.15">
      <c r="C552"/>
    </row>
    <row r="553" spans="3:3" ht="18.75" x14ac:dyDescent="0.15">
      <c r="C553"/>
    </row>
    <row r="554" spans="3:3" ht="18.75" x14ac:dyDescent="0.15">
      <c r="C554"/>
    </row>
    <row r="555" spans="3:3" ht="18.75" x14ac:dyDescent="0.15">
      <c r="C555"/>
    </row>
    <row r="556" spans="3:3" ht="18.75" x14ac:dyDescent="0.15">
      <c r="C556"/>
    </row>
    <row r="557" spans="3:3" ht="18.75" x14ac:dyDescent="0.15">
      <c r="C557"/>
    </row>
    <row r="558" spans="3:3" ht="18.75" x14ac:dyDescent="0.15">
      <c r="C558"/>
    </row>
    <row r="559" spans="3:3" ht="18.75" x14ac:dyDescent="0.15">
      <c r="C559"/>
    </row>
    <row r="560" spans="3:3" ht="18.75" x14ac:dyDescent="0.15">
      <c r="C560"/>
    </row>
    <row r="561" spans="3:3" ht="18.75" x14ac:dyDescent="0.15">
      <c r="C561"/>
    </row>
    <row r="562" spans="3:3" ht="18.75" x14ac:dyDescent="0.15">
      <c r="C562"/>
    </row>
    <row r="563" spans="3:3" ht="18.75" x14ac:dyDescent="0.15">
      <c r="C563"/>
    </row>
    <row r="564" spans="3:3" ht="18.75" x14ac:dyDescent="0.15">
      <c r="C564"/>
    </row>
    <row r="565" spans="3:3" ht="18.75" x14ac:dyDescent="0.15">
      <c r="C565"/>
    </row>
    <row r="566" spans="3:3" ht="18.75" x14ac:dyDescent="0.15">
      <c r="C566"/>
    </row>
    <row r="567" spans="3:3" ht="18.75" x14ac:dyDescent="0.15">
      <c r="C567"/>
    </row>
    <row r="568" spans="3:3" ht="18.75" x14ac:dyDescent="0.15">
      <c r="C568"/>
    </row>
    <row r="569" spans="3:3" ht="18.75" x14ac:dyDescent="0.15">
      <c r="C569"/>
    </row>
    <row r="570" spans="3:3" ht="18.75" x14ac:dyDescent="0.15">
      <c r="C570"/>
    </row>
    <row r="571" spans="3:3" ht="18.75" x14ac:dyDescent="0.15">
      <c r="C571"/>
    </row>
    <row r="572" spans="3:3" ht="18.75" x14ac:dyDescent="0.15">
      <c r="C572"/>
    </row>
    <row r="573" spans="3:3" ht="18.75" x14ac:dyDescent="0.15">
      <c r="C573"/>
    </row>
    <row r="574" spans="3:3" ht="18.75" x14ac:dyDescent="0.15">
      <c r="C574"/>
    </row>
    <row r="575" spans="3:3" ht="18.75" x14ac:dyDescent="0.15">
      <c r="C575"/>
    </row>
    <row r="576" spans="3:3" ht="18.75" x14ac:dyDescent="0.15">
      <c r="C576"/>
    </row>
    <row r="577" spans="3:3" ht="18.75" x14ac:dyDescent="0.15">
      <c r="C577"/>
    </row>
    <row r="578" spans="3:3" ht="18.75" x14ac:dyDescent="0.15">
      <c r="C578"/>
    </row>
    <row r="579" spans="3:3" ht="18.75" x14ac:dyDescent="0.15">
      <c r="C579"/>
    </row>
    <row r="580" spans="3:3" ht="18.75" x14ac:dyDescent="0.15">
      <c r="C580"/>
    </row>
    <row r="581" spans="3:3" ht="18.75" x14ac:dyDescent="0.15">
      <c r="C581"/>
    </row>
    <row r="582" spans="3:3" ht="18.75" x14ac:dyDescent="0.15">
      <c r="C582"/>
    </row>
    <row r="583" spans="3:3" ht="18.75" x14ac:dyDescent="0.15">
      <c r="C583"/>
    </row>
    <row r="584" spans="3:3" ht="18.75" x14ac:dyDescent="0.15">
      <c r="C584"/>
    </row>
    <row r="585" spans="3:3" ht="18.75" x14ac:dyDescent="0.15">
      <c r="C585"/>
    </row>
    <row r="586" spans="3:3" ht="18.75" x14ac:dyDescent="0.15">
      <c r="C586"/>
    </row>
    <row r="587" spans="3:3" ht="18.75" x14ac:dyDescent="0.15">
      <c r="C587"/>
    </row>
    <row r="588" spans="3:3" ht="18.75" x14ac:dyDescent="0.15">
      <c r="C588"/>
    </row>
    <row r="589" spans="3:3" ht="18.75" x14ac:dyDescent="0.15">
      <c r="C589"/>
    </row>
    <row r="590" spans="3:3" ht="18.75" x14ac:dyDescent="0.15">
      <c r="C590"/>
    </row>
    <row r="591" spans="3:3" ht="18.75" x14ac:dyDescent="0.15">
      <c r="C591"/>
    </row>
    <row r="592" spans="3:3" ht="18.75" x14ac:dyDescent="0.15">
      <c r="C592"/>
    </row>
    <row r="593" spans="3:3" ht="18.75" x14ac:dyDescent="0.15">
      <c r="C593"/>
    </row>
    <row r="594" spans="3:3" ht="18.75" x14ac:dyDescent="0.15">
      <c r="C594"/>
    </row>
    <row r="595" spans="3:3" ht="18.75" x14ac:dyDescent="0.15">
      <c r="C595"/>
    </row>
    <row r="596" spans="3:3" ht="18.75" x14ac:dyDescent="0.15">
      <c r="C596"/>
    </row>
    <row r="597" spans="3:3" ht="18.75" x14ac:dyDescent="0.15">
      <c r="C597"/>
    </row>
    <row r="598" spans="3:3" ht="18.75" x14ac:dyDescent="0.15">
      <c r="C598"/>
    </row>
    <row r="599" spans="3:3" ht="18.75" x14ac:dyDescent="0.15">
      <c r="C599"/>
    </row>
    <row r="600" spans="3:3" ht="18.75" x14ac:dyDescent="0.15">
      <c r="C600"/>
    </row>
    <row r="601" spans="3:3" ht="18.75" x14ac:dyDescent="0.15">
      <c r="C601"/>
    </row>
    <row r="602" spans="3:3" ht="18.75" x14ac:dyDescent="0.15">
      <c r="C602"/>
    </row>
    <row r="603" spans="3:3" ht="18.75" x14ac:dyDescent="0.15">
      <c r="C603"/>
    </row>
    <row r="604" spans="3:3" ht="18.75" x14ac:dyDescent="0.15">
      <c r="C604"/>
    </row>
    <row r="605" spans="3:3" ht="18.75" x14ac:dyDescent="0.15">
      <c r="C605"/>
    </row>
    <row r="606" spans="3:3" ht="18.75" x14ac:dyDescent="0.15">
      <c r="C606"/>
    </row>
    <row r="607" spans="3:3" ht="18.75" x14ac:dyDescent="0.15">
      <c r="C607"/>
    </row>
    <row r="608" spans="3:3" ht="18.75" x14ac:dyDescent="0.15">
      <c r="C608"/>
    </row>
    <row r="609" spans="3:3" ht="18.75" x14ac:dyDescent="0.15">
      <c r="C609"/>
    </row>
    <row r="610" spans="3:3" ht="18.75" x14ac:dyDescent="0.15">
      <c r="C610"/>
    </row>
    <row r="611" spans="3:3" ht="18.75" x14ac:dyDescent="0.15">
      <c r="C611"/>
    </row>
    <row r="612" spans="3:3" ht="18.75" x14ac:dyDescent="0.15">
      <c r="C612"/>
    </row>
    <row r="613" spans="3:3" ht="18.75" x14ac:dyDescent="0.15">
      <c r="C613"/>
    </row>
    <row r="614" spans="3:3" ht="18.75" x14ac:dyDescent="0.15">
      <c r="C614"/>
    </row>
    <row r="615" spans="3:3" ht="18.75" x14ac:dyDescent="0.15">
      <c r="C615"/>
    </row>
    <row r="616" spans="3:3" ht="18.75" x14ac:dyDescent="0.15">
      <c r="C616"/>
    </row>
    <row r="617" spans="3:3" ht="18.75" x14ac:dyDescent="0.15">
      <c r="C617"/>
    </row>
    <row r="618" spans="3:3" ht="18.75" x14ac:dyDescent="0.15">
      <c r="C618"/>
    </row>
    <row r="619" spans="3:3" ht="18.75" x14ac:dyDescent="0.15">
      <c r="C619"/>
    </row>
    <row r="620" spans="3:3" ht="18.75" x14ac:dyDescent="0.15">
      <c r="C620"/>
    </row>
    <row r="621" spans="3:3" ht="18.75" x14ac:dyDescent="0.15">
      <c r="C621"/>
    </row>
    <row r="622" spans="3:3" ht="18.75" x14ac:dyDescent="0.15">
      <c r="C622"/>
    </row>
    <row r="623" spans="3:3" ht="18.75" x14ac:dyDescent="0.15">
      <c r="C623"/>
    </row>
    <row r="624" spans="3:3" ht="18.75" x14ac:dyDescent="0.15">
      <c r="C624"/>
    </row>
    <row r="625" spans="3:3" ht="18.75" x14ac:dyDescent="0.15">
      <c r="C625"/>
    </row>
    <row r="626" spans="3:3" ht="18.75" x14ac:dyDescent="0.15">
      <c r="C626"/>
    </row>
    <row r="627" spans="3:3" ht="18.75" x14ac:dyDescent="0.15">
      <c r="C627"/>
    </row>
    <row r="628" spans="3:3" ht="18.75" x14ac:dyDescent="0.15">
      <c r="C628"/>
    </row>
    <row r="629" spans="3:3" ht="18.75" x14ac:dyDescent="0.15">
      <c r="C629"/>
    </row>
    <row r="630" spans="3:3" ht="18.75" x14ac:dyDescent="0.15">
      <c r="C630"/>
    </row>
    <row r="631" spans="3:3" ht="18.75" x14ac:dyDescent="0.15">
      <c r="C631"/>
    </row>
    <row r="632" spans="3:3" ht="18.75" x14ac:dyDescent="0.15">
      <c r="C632"/>
    </row>
    <row r="633" spans="3:3" ht="18.75" x14ac:dyDescent="0.15">
      <c r="C633"/>
    </row>
    <row r="634" spans="3:3" ht="18.75" x14ac:dyDescent="0.15">
      <c r="C634"/>
    </row>
    <row r="635" spans="3:3" ht="18.75" x14ac:dyDescent="0.15">
      <c r="C635"/>
    </row>
    <row r="636" spans="3:3" ht="18.75" x14ac:dyDescent="0.15">
      <c r="C636"/>
    </row>
    <row r="637" spans="3:3" ht="18.75" x14ac:dyDescent="0.15">
      <c r="C637"/>
    </row>
    <row r="638" spans="3:3" ht="18.75" x14ac:dyDescent="0.15">
      <c r="C638"/>
    </row>
    <row r="639" spans="3:3" ht="18.75" x14ac:dyDescent="0.15">
      <c r="C639"/>
    </row>
    <row r="640" spans="3:3" ht="18.75" x14ac:dyDescent="0.15">
      <c r="C640"/>
    </row>
    <row r="641" spans="3:3" ht="18.75" x14ac:dyDescent="0.15">
      <c r="C641"/>
    </row>
    <row r="642" spans="3:3" ht="18.75" x14ac:dyDescent="0.15">
      <c r="C642"/>
    </row>
    <row r="643" spans="3:3" ht="18.75" x14ac:dyDescent="0.15">
      <c r="C643"/>
    </row>
    <row r="644" spans="3:3" ht="18.75" x14ac:dyDescent="0.15">
      <c r="C644"/>
    </row>
    <row r="645" spans="3:3" ht="18.75" x14ac:dyDescent="0.15">
      <c r="C645"/>
    </row>
    <row r="646" spans="3:3" ht="18.75" x14ac:dyDescent="0.15">
      <c r="C646"/>
    </row>
    <row r="647" spans="3:3" ht="18.75" x14ac:dyDescent="0.15">
      <c r="C647"/>
    </row>
    <row r="648" spans="3:3" ht="18.75" x14ac:dyDescent="0.15">
      <c r="C648"/>
    </row>
    <row r="649" spans="3:3" ht="18.75" x14ac:dyDescent="0.15">
      <c r="C649"/>
    </row>
    <row r="650" spans="3:3" ht="18.75" x14ac:dyDescent="0.15">
      <c r="C650"/>
    </row>
    <row r="651" spans="3:3" ht="18.75" x14ac:dyDescent="0.15">
      <c r="C651"/>
    </row>
    <row r="652" spans="3:3" ht="18.75" x14ac:dyDescent="0.15">
      <c r="C652"/>
    </row>
    <row r="653" spans="3:3" ht="18.75" x14ac:dyDescent="0.15">
      <c r="C653"/>
    </row>
    <row r="654" spans="3:3" ht="18.75" x14ac:dyDescent="0.15">
      <c r="C654"/>
    </row>
    <row r="655" spans="3:3" ht="18.75" x14ac:dyDescent="0.15">
      <c r="C655"/>
    </row>
    <row r="656" spans="3:3" ht="18.75" x14ac:dyDescent="0.15">
      <c r="C656"/>
    </row>
    <row r="657" spans="3:3" ht="18.75" x14ac:dyDescent="0.15">
      <c r="C657"/>
    </row>
    <row r="658" spans="3:3" ht="18.75" x14ac:dyDescent="0.15">
      <c r="C658"/>
    </row>
    <row r="659" spans="3:3" ht="18.75" x14ac:dyDescent="0.15">
      <c r="C659"/>
    </row>
    <row r="660" spans="3:3" ht="18.75" x14ac:dyDescent="0.15">
      <c r="C660"/>
    </row>
    <row r="661" spans="3:3" ht="18.75" x14ac:dyDescent="0.15">
      <c r="C661"/>
    </row>
    <row r="662" spans="3:3" ht="18.75" x14ac:dyDescent="0.15">
      <c r="C662"/>
    </row>
    <row r="663" spans="3:3" ht="18.75" x14ac:dyDescent="0.15">
      <c r="C663"/>
    </row>
    <row r="664" spans="3:3" ht="18.75" x14ac:dyDescent="0.15">
      <c r="C664"/>
    </row>
    <row r="665" spans="3:3" ht="18.75" x14ac:dyDescent="0.15">
      <c r="C665"/>
    </row>
    <row r="666" spans="3:3" ht="18.75" x14ac:dyDescent="0.15">
      <c r="C666"/>
    </row>
    <row r="667" spans="3:3" ht="18.75" x14ac:dyDescent="0.15">
      <c r="C667"/>
    </row>
    <row r="668" spans="3:3" ht="18.75" x14ac:dyDescent="0.15">
      <c r="C668"/>
    </row>
    <row r="669" spans="3:3" ht="18.75" x14ac:dyDescent="0.15">
      <c r="C669"/>
    </row>
    <row r="670" spans="3:3" ht="18.75" x14ac:dyDescent="0.15">
      <c r="C670"/>
    </row>
    <row r="671" spans="3:3" ht="18.75" x14ac:dyDescent="0.15">
      <c r="C671"/>
    </row>
    <row r="672" spans="3:3" ht="18.75" x14ac:dyDescent="0.15">
      <c r="C672"/>
    </row>
    <row r="673" spans="3:3" ht="18.75" x14ac:dyDescent="0.15">
      <c r="C673"/>
    </row>
    <row r="674" spans="3:3" ht="18.75" x14ac:dyDescent="0.15">
      <c r="C674"/>
    </row>
    <row r="675" spans="3:3" ht="18.75" x14ac:dyDescent="0.15">
      <c r="C675"/>
    </row>
    <row r="676" spans="3:3" ht="18.75" x14ac:dyDescent="0.15">
      <c r="C676"/>
    </row>
    <row r="677" spans="3:3" ht="18.75" x14ac:dyDescent="0.15">
      <c r="C677"/>
    </row>
    <row r="678" spans="3:3" ht="18.75" x14ac:dyDescent="0.15">
      <c r="C678"/>
    </row>
    <row r="679" spans="3:3" ht="18.75" x14ac:dyDescent="0.15">
      <c r="C679"/>
    </row>
    <row r="680" spans="3:3" ht="18.75" x14ac:dyDescent="0.15">
      <c r="C680"/>
    </row>
    <row r="681" spans="3:3" ht="18.75" x14ac:dyDescent="0.15">
      <c r="C681"/>
    </row>
    <row r="682" spans="3:3" ht="18.75" x14ac:dyDescent="0.15">
      <c r="C682"/>
    </row>
    <row r="683" spans="3:3" ht="18.75" x14ac:dyDescent="0.15">
      <c r="C683"/>
    </row>
    <row r="684" spans="3:3" ht="18.75" x14ac:dyDescent="0.15">
      <c r="C684"/>
    </row>
    <row r="685" spans="3:3" ht="18.75" x14ac:dyDescent="0.15">
      <c r="C685"/>
    </row>
    <row r="686" spans="3:3" ht="18.75" x14ac:dyDescent="0.15">
      <c r="C686"/>
    </row>
    <row r="687" spans="3:3" ht="18.75" x14ac:dyDescent="0.15">
      <c r="C687"/>
    </row>
    <row r="688" spans="3:3" ht="18.75" x14ac:dyDescent="0.15">
      <c r="C688"/>
    </row>
    <row r="689" spans="3:3" ht="18.75" x14ac:dyDescent="0.15">
      <c r="C689"/>
    </row>
    <row r="690" spans="3:3" ht="18.75" x14ac:dyDescent="0.15">
      <c r="C690"/>
    </row>
    <row r="691" spans="3:3" ht="18.75" x14ac:dyDescent="0.15">
      <c r="C691"/>
    </row>
    <row r="692" spans="3:3" ht="18.75" x14ac:dyDescent="0.15">
      <c r="C692"/>
    </row>
    <row r="693" spans="3:3" ht="18.75" x14ac:dyDescent="0.15">
      <c r="C693"/>
    </row>
    <row r="694" spans="3:3" ht="18.75" x14ac:dyDescent="0.15">
      <c r="C694"/>
    </row>
    <row r="695" spans="3:3" ht="18.75" x14ac:dyDescent="0.15">
      <c r="C695"/>
    </row>
    <row r="696" spans="3:3" ht="18.75" x14ac:dyDescent="0.15">
      <c r="C696"/>
    </row>
    <row r="697" spans="3:3" ht="18.75" x14ac:dyDescent="0.15">
      <c r="C697"/>
    </row>
    <row r="698" spans="3:3" ht="18.75" x14ac:dyDescent="0.15">
      <c r="C698"/>
    </row>
    <row r="699" spans="3:3" ht="18.75" x14ac:dyDescent="0.15">
      <c r="C699"/>
    </row>
    <row r="700" spans="3:3" ht="18.75" x14ac:dyDescent="0.15">
      <c r="C700"/>
    </row>
    <row r="701" spans="3:3" ht="18.75" x14ac:dyDescent="0.15">
      <c r="C701"/>
    </row>
    <row r="702" spans="3:3" ht="18.75" x14ac:dyDescent="0.15">
      <c r="C702"/>
    </row>
    <row r="703" spans="3:3" ht="18.75" x14ac:dyDescent="0.15">
      <c r="C703"/>
    </row>
    <row r="704" spans="3:3" ht="18.75" x14ac:dyDescent="0.15">
      <c r="C704"/>
    </row>
    <row r="705" spans="3:3" ht="18.75" x14ac:dyDescent="0.15">
      <c r="C705"/>
    </row>
    <row r="706" spans="3:3" ht="18.75" x14ac:dyDescent="0.15">
      <c r="C706"/>
    </row>
    <row r="707" spans="3:3" ht="18.75" x14ac:dyDescent="0.15">
      <c r="C707"/>
    </row>
    <row r="708" spans="3:3" ht="18.75" x14ac:dyDescent="0.15">
      <c r="C708"/>
    </row>
    <row r="709" spans="3:3" ht="18.75" x14ac:dyDescent="0.15">
      <c r="C709"/>
    </row>
    <row r="710" spans="3:3" ht="18.75" x14ac:dyDescent="0.15">
      <c r="C710"/>
    </row>
    <row r="711" spans="3:3" ht="18.75" x14ac:dyDescent="0.15">
      <c r="C711"/>
    </row>
    <row r="712" spans="3:3" ht="18.75" x14ac:dyDescent="0.15">
      <c r="C712"/>
    </row>
    <row r="713" spans="3:3" ht="18.75" x14ac:dyDescent="0.15">
      <c r="C713"/>
    </row>
    <row r="714" spans="3:3" ht="18.75" x14ac:dyDescent="0.15">
      <c r="C714"/>
    </row>
    <row r="715" spans="3:3" ht="18.75" x14ac:dyDescent="0.15">
      <c r="C715"/>
    </row>
    <row r="716" spans="3:3" ht="18.75" x14ac:dyDescent="0.15">
      <c r="C716"/>
    </row>
    <row r="717" spans="3:3" ht="18.75" x14ac:dyDescent="0.15">
      <c r="C717"/>
    </row>
    <row r="718" spans="3:3" ht="18.75" x14ac:dyDescent="0.15">
      <c r="C718"/>
    </row>
    <row r="719" spans="3:3" ht="18.75" x14ac:dyDescent="0.15">
      <c r="C719"/>
    </row>
    <row r="720" spans="3:3" ht="18.75" x14ac:dyDescent="0.15">
      <c r="C720"/>
    </row>
    <row r="721" spans="3:3" ht="18.75" x14ac:dyDescent="0.15">
      <c r="C721"/>
    </row>
    <row r="722" spans="3:3" ht="18.75" x14ac:dyDescent="0.15">
      <c r="C722"/>
    </row>
    <row r="723" spans="3:3" ht="18.75" x14ac:dyDescent="0.15">
      <c r="C723"/>
    </row>
    <row r="724" spans="3:3" ht="18.75" x14ac:dyDescent="0.15">
      <c r="C724"/>
    </row>
    <row r="725" spans="3:3" ht="18.75" x14ac:dyDescent="0.15">
      <c r="C725"/>
    </row>
    <row r="726" spans="3:3" ht="18.75" x14ac:dyDescent="0.15">
      <c r="C726"/>
    </row>
    <row r="727" spans="3:3" ht="18.75" x14ac:dyDescent="0.15">
      <c r="C727"/>
    </row>
    <row r="728" spans="3:3" ht="18.75" x14ac:dyDescent="0.15">
      <c r="C728"/>
    </row>
    <row r="729" spans="3:3" ht="18.75" x14ac:dyDescent="0.15">
      <c r="C729"/>
    </row>
    <row r="730" spans="3:3" ht="18.75" x14ac:dyDescent="0.15">
      <c r="C730"/>
    </row>
    <row r="731" spans="3:3" ht="18.75" x14ac:dyDescent="0.15">
      <c r="C731"/>
    </row>
    <row r="732" spans="3:3" ht="18.75" x14ac:dyDescent="0.15">
      <c r="C732"/>
    </row>
    <row r="733" spans="3:3" ht="18.75" x14ac:dyDescent="0.15">
      <c r="C733"/>
    </row>
    <row r="734" spans="3:3" ht="18.75" x14ac:dyDescent="0.15">
      <c r="C734"/>
    </row>
    <row r="735" spans="3:3" ht="18.75" x14ac:dyDescent="0.15">
      <c r="C735"/>
    </row>
    <row r="736" spans="3:3" ht="18.75" x14ac:dyDescent="0.15">
      <c r="C736"/>
    </row>
    <row r="737" spans="3:3" ht="18.75" x14ac:dyDescent="0.15">
      <c r="C737"/>
    </row>
    <row r="738" spans="3:3" ht="18.75" x14ac:dyDescent="0.15">
      <c r="C738"/>
    </row>
    <row r="739" spans="3:3" ht="18.75" x14ac:dyDescent="0.15">
      <c r="C739"/>
    </row>
    <row r="740" spans="3:3" ht="18.75" x14ac:dyDescent="0.15">
      <c r="C740"/>
    </row>
    <row r="741" spans="3:3" ht="18.75" x14ac:dyDescent="0.15">
      <c r="C741"/>
    </row>
    <row r="742" spans="3:3" ht="18.75" x14ac:dyDescent="0.15">
      <c r="C742"/>
    </row>
    <row r="743" spans="3:3" ht="18.75" x14ac:dyDescent="0.15">
      <c r="C743"/>
    </row>
    <row r="744" spans="3:3" ht="18.75" x14ac:dyDescent="0.15">
      <c r="C744"/>
    </row>
    <row r="745" spans="3:3" ht="18.75" x14ac:dyDescent="0.15">
      <c r="C745"/>
    </row>
    <row r="746" spans="3:3" ht="18.75" x14ac:dyDescent="0.15">
      <c r="C746"/>
    </row>
    <row r="747" spans="3:3" ht="18.75" x14ac:dyDescent="0.15">
      <c r="C747"/>
    </row>
    <row r="748" spans="3:3" ht="18.75" x14ac:dyDescent="0.15">
      <c r="C748"/>
    </row>
    <row r="749" spans="3:3" ht="18.75" x14ac:dyDescent="0.15">
      <c r="C749"/>
    </row>
    <row r="750" spans="3:3" ht="18.75" x14ac:dyDescent="0.15">
      <c r="C750"/>
    </row>
    <row r="751" spans="3:3" ht="18.75" x14ac:dyDescent="0.15">
      <c r="C751"/>
    </row>
    <row r="752" spans="3:3" ht="18.75" x14ac:dyDescent="0.15">
      <c r="C752"/>
    </row>
    <row r="753" spans="3:3" ht="18.75" x14ac:dyDescent="0.15">
      <c r="C753"/>
    </row>
    <row r="754" spans="3:3" ht="18.75" x14ac:dyDescent="0.15">
      <c r="C754"/>
    </row>
    <row r="755" spans="3:3" ht="18.75" x14ac:dyDescent="0.15">
      <c r="C755"/>
    </row>
    <row r="756" spans="3:3" ht="18.75" x14ac:dyDescent="0.15">
      <c r="C756"/>
    </row>
    <row r="757" spans="3:3" ht="18.75" x14ac:dyDescent="0.15">
      <c r="C757"/>
    </row>
    <row r="758" spans="3:3" ht="18.75" x14ac:dyDescent="0.15">
      <c r="C758"/>
    </row>
    <row r="759" spans="3:3" ht="18.75" x14ac:dyDescent="0.15">
      <c r="C759"/>
    </row>
    <row r="760" spans="3:3" ht="18.75" x14ac:dyDescent="0.15">
      <c r="C760"/>
    </row>
    <row r="761" spans="3:3" ht="18.75" x14ac:dyDescent="0.15">
      <c r="C761"/>
    </row>
    <row r="762" spans="3:3" ht="18.75" x14ac:dyDescent="0.15">
      <c r="C762"/>
    </row>
    <row r="763" spans="3:3" ht="18.75" x14ac:dyDescent="0.15">
      <c r="C763"/>
    </row>
    <row r="764" spans="3:3" ht="18.75" x14ac:dyDescent="0.15">
      <c r="C764"/>
    </row>
    <row r="765" spans="3:3" ht="18.75" x14ac:dyDescent="0.15">
      <c r="C765"/>
    </row>
    <row r="766" spans="3:3" ht="18.75" x14ac:dyDescent="0.15">
      <c r="C766"/>
    </row>
    <row r="767" spans="3:3" ht="18.75" x14ac:dyDescent="0.15">
      <c r="C767"/>
    </row>
    <row r="768" spans="3:3" ht="18.75" x14ac:dyDescent="0.15">
      <c r="C768"/>
    </row>
    <row r="769" spans="3:3" ht="18.75" x14ac:dyDescent="0.15">
      <c r="C769"/>
    </row>
    <row r="770" spans="3:3" ht="18.75" x14ac:dyDescent="0.15">
      <c r="C770"/>
    </row>
    <row r="771" spans="3:3" ht="18.75" x14ac:dyDescent="0.15">
      <c r="C771"/>
    </row>
    <row r="772" spans="3:3" ht="18.75" x14ac:dyDescent="0.15">
      <c r="C772"/>
    </row>
    <row r="773" spans="3:3" ht="18.75" x14ac:dyDescent="0.15">
      <c r="C773"/>
    </row>
    <row r="774" spans="3:3" ht="18.75" x14ac:dyDescent="0.15">
      <c r="C774"/>
    </row>
    <row r="775" spans="3:3" ht="18.75" x14ac:dyDescent="0.15">
      <c r="C775"/>
    </row>
    <row r="776" spans="3:3" ht="18.75" x14ac:dyDescent="0.15">
      <c r="C776"/>
    </row>
    <row r="777" spans="3:3" ht="18.75" x14ac:dyDescent="0.15">
      <c r="C777"/>
    </row>
    <row r="778" spans="3:3" ht="18.75" x14ac:dyDescent="0.15">
      <c r="C778"/>
    </row>
    <row r="779" spans="3:3" ht="18.75" x14ac:dyDescent="0.15">
      <c r="C779"/>
    </row>
    <row r="780" spans="3:3" ht="18.75" x14ac:dyDescent="0.15">
      <c r="C780"/>
    </row>
    <row r="781" spans="3:3" ht="18.75" x14ac:dyDescent="0.15">
      <c r="C781"/>
    </row>
    <row r="782" spans="3:3" ht="18.75" x14ac:dyDescent="0.15">
      <c r="C782"/>
    </row>
    <row r="783" spans="3:3" ht="18.75" x14ac:dyDescent="0.15">
      <c r="C783"/>
    </row>
    <row r="784" spans="3:3" ht="18.75" x14ac:dyDescent="0.15">
      <c r="C784"/>
    </row>
    <row r="785" spans="3:3" ht="18.75" x14ac:dyDescent="0.15">
      <c r="C785"/>
    </row>
    <row r="786" spans="3:3" ht="18.75" x14ac:dyDescent="0.15">
      <c r="C786"/>
    </row>
    <row r="787" spans="3:3" ht="18.75" x14ac:dyDescent="0.15">
      <c r="C787"/>
    </row>
    <row r="788" spans="3:3" ht="18.75" x14ac:dyDescent="0.15">
      <c r="C788"/>
    </row>
    <row r="789" spans="3:3" ht="18.75" x14ac:dyDescent="0.15">
      <c r="C789"/>
    </row>
    <row r="790" spans="3:3" ht="18.75" x14ac:dyDescent="0.15">
      <c r="C790"/>
    </row>
    <row r="791" spans="3:3" ht="18.75" x14ac:dyDescent="0.15">
      <c r="C791"/>
    </row>
    <row r="792" spans="3:3" ht="18.75" x14ac:dyDescent="0.15">
      <c r="C792"/>
    </row>
    <row r="793" spans="3:3" ht="18.75" x14ac:dyDescent="0.15">
      <c r="C793"/>
    </row>
    <row r="794" spans="3:3" ht="18.75" x14ac:dyDescent="0.15">
      <c r="C794"/>
    </row>
    <row r="795" spans="3:3" ht="18.75" x14ac:dyDescent="0.15">
      <c r="C795"/>
    </row>
    <row r="796" spans="3:3" ht="18.75" x14ac:dyDescent="0.15">
      <c r="C796"/>
    </row>
    <row r="797" spans="3:3" ht="18.75" x14ac:dyDescent="0.15">
      <c r="C797"/>
    </row>
    <row r="798" spans="3:3" ht="18.75" x14ac:dyDescent="0.15">
      <c r="C798"/>
    </row>
    <row r="799" spans="3:3" ht="18.75" x14ac:dyDescent="0.15">
      <c r="C799"/>
    </row>
    <row r="800" spans="3:3" ht="18.75" x14ac:dyDescent="0.15">
      <c r="C800"/>
    </row>
    <row r="801" spans="3:3" ht="18.75" x14ac:dyDescent="0.15">
      <c r="C801"/>
    </row>
    <row r="802" spans="3:3" ht="18.75" x14ac:dyDescent="0.15">
      <c r="C802"/>
    </row>
    <row r="803" spans="3:3" ht="18.75" x14ac:dyDescent="0.15">
      <c r="C803"/>
    </row>
    <row r="804" spans="3:3" ht="18.75" x14ac:dyDescent="0.15">
      <c r="C804"/>
    </row>
    <row r="805" spans="3:3" ht="18.75" x14ac:dyDescent="0.15">
      <c r="C805"/>
    </row>
    <row r="806" spans="3:3" ht="18.75" x14ac:dyDescent="0.15">
      <c r="C806"/>
    </row>
    <row r="807" spans="3:3" ht="18.75" x14ac:dyDescent="0.15">
      <c r="C807"/>
    </row>
    <row r="808" spans="3:3" ht="18.75" x14ac:dyDescent="0.15">
      <c r="C808"/>
    </row>
    <row r="809" spans="3:3" ht="18.75" x14ac:dyDescent="0.15">
      <c r="C809"/>
    </row>
    <row r="810" spans="3:3" ht="18.75" x14ac:dyDescent="0.15">
      <c r="C810"/>
    </row>
    <row r="811" spans="3:3" ht="18.75" x14ac:dyDescent="0.15">
      <c r="C811"/>
    </row>
    <row r="812" spans="3:3" ht="18.75" x14ac:dyDescent="0.15">
      <c r="C812"/>
    </row>
    <row r="813" spans="3:3" ht="18.75" x14ac:dyDescent="0.15">
      <c r="C813"/>
    </row>
    <row r="814" spans="3:3" ht="18.75" x14ac:dyDescent="0.15">
      <c r="C814"/>
    </row>
    <row r="815" spans="3:3" ht="18.75" x14ac:dyDescent="0.15">
      <c r="C815"/>
    </row>
    <row r="816" spans="3:3" ht="18.75" x14ac:dyDescent="0.15">
      <c r="C816"/>
    </row>
    <row r="817" spans="3:3" ht="18.75" x14ac:dyDescent="0.15">
      <c r="C817"/>
    </row>
    <row r="818" spans="3:3" ht="18.75" x14ac:dyDescent="0.15">
      <c r="C818"/>
    </row>
    <row r="819" spans="3:3" ht="18.75" x14ac:dyDescent="0.15">
      <c r="C819"/>
    </row>
    <row r="820" spans="3:3" ht="18.75" x14ac:dyDescent="0.15">
      <c r="C820"/>
    </row>
    <row r="821" spans="3:3" ht="18.75" x14ac:dyDescent="0.15">
      <c r="C821"/>
    </row>
    <row r="822" spans="3:3" ht="18.75" x14ac:dyDescent="0.15">
      <c r="C822"/>
    </row>
    <row r="823" spans="3:3" ht="18.75" x14ac:dyDescent="0.15">
      <c r="C823"/>
    </row>
    <row r="824" spans="3:3" ht="18.75" x14ac:dyDescent="0.15">
      <c r="C824"/>
    </row>
    <row r="825" spans="3:3" ht="18.75" x14ac:dyDescent="0.15">
      <c r="C825"/>
    </row>
    <row r="826" spans="3:3" ht="18.75" x14ac:dyDescent="0.15">
      <c r="C826"/>
    </row>
    <row r="827" spans="3:3" ht="18.75" x14ac:dyDescent="0.15">
      <c r="C827"/>
    </row>
    <row r="828" spans="3:3" ht="18.75" x14ac:dyDescent="0.15">
      <c r="C828"/>
    </row>
    <row r="829" spans="3:3" ht="18.75" x14ac:dyDescent="0.15">
      <c r="C829"/>
    </row>
    <row r="830" spans="3:3" ht="18.75" x14ac:dyDescent="0.15">
      <c r="C830"/>
    </row>
    <row r="831" spans="3:3" ht="18.75" x14ac:dyDescent="0.15">
      <c r="C831"/>
    </row>
    <row r="832" spans="3:3" ht="18.75" x14ac:dyDescent="0.15">
      <c r="C832"/>
    </row>
    <row r="833" spans="3:3" ht="18.75" x14ac:dyDescent="0.15">
      <c r="C833"/>
    </row>
    <row r="834" spans="3:3" ht="18.75" x14ac:dyDescent="0.15">
      <c r="C834"/>
    </row>
    <row r="835" spans="3:3" ht="18.75" x14ac:dyDescent="0.15">
      <c r="C835"/>
    </row>
    <row r="836" spans="3:3" ht="18.75" x14ac:dyDescent="0.15">
      <c r="C836"/>
    </row>
    <row r="837" spans="3:3" ht="18.75" x14ac:dyDescent="0.15">
      <c r="C837"/>
    </row>
    <row r="838" spans="3:3" ht="18.75" x14ac:dyDescent="0.15">
      <c r="C838"/>
    </row>
    <row r="839" spans="3:3" ht="18.75" x14ac:dyDescent="0.15">
      <c r="C839"/>
    </row>
    <row r="840" spans="3:3" ht="18.75" x14ac:dyDescent="0.15">
      <c r="C840"/>
    </row>
    <row r="841" spans="3:3" ht="18.75" x14ac:dyDescent="0.15">
      <c r="C841"/>
    </row>
    <row r="842" spans="3:3" ht="18.75" x14ac:dyDescent="0.15">
      <c r="C842"/>
    </row>
    <row r="843" spans="3:3" ht="18.75" x14ac:dyDescent="0.15">
      <c r="C843"/>
    </row>
    <row r="844" spans="3:3" ht="18.75" x14ac:dyDescent="0.15">
      <c r="C844"/>
    </row>
    <row r="845" spans="3:3" ht="18.75" x14ac:dyDescent="0.15">
      <c r="C845"/>
    </row>
    <row r="846" spans="3:3" ht="18.75" x14ac:dyDescent="0.15">
      <c r="C846"/>
    </row>
    <row r="847" spans="3:3" ht="18.75" x14ac:dyDescent="0.15">
      <c r="C847"/>
    </row>
    <row r="848" spans="3:3" ht="18.75" x14ac:dyDescent="0.15">
      <c r="C848"/>
    </row>
    <row r="849" spans="3:3" ht="18.75" x14ac:dyDescent="0.15">
      <c r="C849"/>
    </row>
    <row r="850" spans="3:3" ht="18.75" x14ac:dyDescent="0.15">
      <c r="C850"/>
    </row>
    <row r="851" spans="3:3" ht="18.75" x14ac:dyDescent="0.15">
      <c r="C851"/>
    </row>
    <row r="852" spans="3:3" ht="18.75" x14ac:dyDescent="0.15">
      <c r="C852"/>
    </row>
    <row r="853" spans="3:3" ht="18.75" x14ac:dyDescent="0.15">
      <c r="C853"/>
    </row>
    <row r="854" spans="3:3" ht="18.75" x14ac:dyDescent="0.15">
      <c r="C854"/>
    </row>
    <row r="855" spans="3:3" ht="18.75" x14ac:dyDescent="0.15">
      <c r="C855"/>
    </row>
    <row r="856" spans="3:3" ht="18.75" x14ac:dyDescent="0.15">
      <c r="C856"/>
    </row>
    <row r="857" spans="3:3" ht="18.75" x14ac:dyDescent="0.15">
      <c r="C857"/>
    </row>
    <row r="858" spans="3:3" ht="18.75" x14ac:dyDescent="0.15">
      <c r="C858"/>
    </row>
    <row r="859" spans="3:3" ht="18.75" x14ac:dyDescent="0.15">
      <c r="C859"/>
    </row>
    <row r="860" spans="3:3" ht="18.75" x14ac:dyDescent="0.15">
      <c r="C860"/>
    </row>
    <row r="861" spans="3:3" ht="18.75" x14ac:dyDescent="0.15">
      <c r="C861"/>
    </row>
    <row r="862" spans="3:3" ht="18.75" x14ac:dyDescent="0.15">
      <c r="C862"/>
    </row>
    <row r="863" spans="3:3" ht="18.75" x14ac:dyDescent="0.15">
      <c r="C863"/>
    </row>
    <row r="864" spans="3:3" ht="18.75" x14ac:dyDescent="0.15">
      <c r="C864"/>
    </row>
    <row r="865" spans="3:3" ht="18.75" x14ac:dyDescent="0.15">
      <c r="C865"/>
    </row>
    <row r="866" spans="3:3" ht="18.75" x14ac:dyDescent="0.15">
      <c r="C866"/>
    </row>
    <row r="867" spans="3:3" ht="18.75" x14ac:dyDescent="0.15">
      <c r="C867"/>
    </row>
    <row r="868" spans="3:3" ht="18.75" x14ac:dyDescent="0.15">
      <c r="C868"/>
    </row>
    <row r="869" spans="3:3" ht="18.75" x14ac:dyDescent="0.15">
      <c r="C869"/>
    </row>
    <row r="870" spans="3:3" ht="18.75" x14ac:dyDescent="0.15">
      <c r="C870"/>
    </row>
    <row r="871" spans="3:3" ht="18.75" x14ac:dyDescent="0.15">
      <c r="C871"/>
    </row>
    <row r="872" spans="3:3" ht="18.75" x14ac:dyDescent="0.15">
      <c r="C872"/>
    </row>
    <row r="873" spans="3:3" ht="18.75" x14ac:dyDescent="0.15">
      <c r="C873"/>
    </row>
    <row r="874" spans="3:3" ht="18.75" x14ac:dyDescent="0.15">
      <c r="C874"/>
    </row>
    <row r="875" spans="3:3" ht="18.75" x14ac:dyDescent="0.15">
      <c r="C875"/>
    </row>
    <row r="876" spans="3:3" ht="18.75" x14ac:dyDescent="0.15">
      <c r="C876"/>
    </row>
    <row r="877" spans="3:3" ht="18.75" x14ac:dyDescent="0.15">
      <c r="C877"/>
    </row>
    <row r="878" spans="3:3" ht="18.75" x14ac:dyDescent="0.15">
      <c r="C878"/>
    </row>
    <row r="879" spans="3:3" ht="18.75" x14ac:dyDescent="0.15">
      <c r="C879"/>
    </row>
    <row r="880" spans="3:3" ht="18.75" x14ac:dyDescent="0.15">
      <c r="C880"/>
    </row>
    <row r="881" spans="3:3" ht="18.75" x14ac:dyDescent="0.15">
      <c r="C881"/>
    </row>
    <row r="882" spans="3:3" ht="18.75" x14ac:dyDescent="0.15">
      <c r="C882"/>
    </row>
    <row r="883" spans="3:3" ht="18.75" x14ac:dyDescent="0.15">
      <c r="C883"/>
    </row>
    <row r="884" spans="3:3" ht="18.75" x14ac:dyDescent="0.15">
      <c r="C884"/>
    </row>
    <row r="885" spans="3:3" ht="18.75" x14ac:dyDescent="0.15">
      <c r="C885"/>
    </row>
    <row r="886" spans="3:3" ht="18.75" x14ac:dyDescent="0.15">
      <c r="C886"/>
    </row>
    <row r="887" spans="3:3" ht="18.75" x14ac:dyDescent="0.15">
      <c r="C887"/>
    </row>
    <row r="888" spans="3:3" ht="18.75" x14ac:dyDescent="0.15">
      <c r="C888"/>
    </row>
    <row r="889" spans="3:3" ht="18.75" x14ac:dyDescent="0.15">
      <c r="C889"/>
    </row>
    <row r="890" spans="3:3" ht="18.75" x14ac:dyDescent="0.15">
      <c r="C890"/>
    </row>
    <row r="891" spans="3:3" ht="18.75" x14ac:dyDescent="0.15">
      <c r="C891"/>
    </row>
    <row r="892" spans="3:3" ht="18.75" x14ac:dyDescent="0.15">
      <c r="C892"/>
    </row>
    <row r="893" spans="3:3" ht="18.75" x14ac:dyDescent="0.15">
      <c r="C893"/>
    </row>
    <row r="894" spans="3:3" ht="18.75" x14ac:dyDescent="0.15">
      <c r="C894"/>
    </row>
    <row r="895" spans="3:3" ht="18.75" x14ac:dyDescent="0.15">
      <c r="C895"/>
    </row>
    <row r="896" spans="3:3" ht="18.75" x14ac:dyDescent="0.15">
      <c r="C896"/>
    </row>
    <row r="897" spans="3:3" ht="18.75" x14ac:dyDescent="0.15">
      <c r="C897"/>
    </row>
    <row r="898" spans="3:3" ht="18.75" x14ac:dyDescent="0.15">
      <c r="C898"/>
    </row>
    <row r="899" spans="3:3" ht="18.75" x14ac:dyDescent="0.15">
      <c r="C899"/>
    </row>
    <row r="900" spans="3:3" ht="18.75" x14ac:dyDescent="0.15">
      <c r="C900"/>
    </row>
    <row r="901" spans="3:3" ht="18.75" x14ac:dyDescent="0.15">
      <c r="C901"/>
    </row>
    <row r="902" spans="3:3" ht="18.75" x14ac:dyDescent="0.15">
      <c r="C902"/>
    </row>
    <row r="903" spans="3:3" ht="18.75" x14ac:dyDescent="0.15">
      <c r="C903"/>
    </row>
    <row r="904" spans="3:3" ht="18.75" x14ac:dyDescent="0.15">
      <c r="C904"/>
    </row>
    <row r="905" spans="3:3" ht="18.75" x14ac:dyDescent="0.15">
      <c r="C905"/>
    </row>
    <row r="906" spans="3:3" ht="18.75" x14ac:dyDescent="0.15">
      <c r="C906"/>
    </row>
    <row r="907" spans="3:3" ht="18.75" x14ac:dyDescent="0.15">
      <c r="C907"/>
    </row>
    <row r="908" spans="3:3" ht="18.75" x14ac:dyDescent="0.15">
      <c r="C908"/>
    </row>
    <row r="909" spans="3:3" ht="18.75" x14ac:dyDescent="0.15">
      <c r="C909"/>
    </row>
    <row r="910" spans="3:3" ht="18.75" x14ac:dyDescent="0.15">
      <c r="C910"/>
    </row>
    <row r="911" spans="3:3" ht="18.75" x14ac:dyDescent="0.15">
      <c r="C911"/>
    </row>
    <row r="912" spans="3:3" ht="18.75" x14ac:dyDescent="0.15">
      <c r="C912"/>
    </row>
    <row r="913" spans="3:3" ht="18.75" x14ac:dyDescent="0.15">
      <c r="C913"/>
    </row>
    <row r="914" spans="3:3" ht="18.75" x14ac:dyDescent="0.15">
      <c r="C914"/>
    </row>
    <row r="915" spans="3:3" ht="18.75" x14ac:dyDescent="0.15">
      <c r="C915"/>
    </row>
    <row r="916" spans="3:3" ht="18.75" x14ac:dyDescent="0.15">
      <c r="C916"/>
    </row>
    <row r="917" spans="3:3" ht="18.75" x14ac:dyDescent="0.15">
      <c r="C917"/>
    </row>
    <row r="918" spans="3:3" ht="18.75" x14ac:dyDescent="0.15">
      <c r="C918"/>
    </row>
    <row r="919" spans="3:3" ht="18.75" x14ac:dyDescent="0.15">
      <c r="C919"/>
    </row>
    <row r="920" spans="3:3" ht="18.75" x14ac:dyDescent="0.15">
      <c r="C920"/>
    </row>
    <row r="921" spans="3:3" ht="18.75" x14ac:dyDescent="0.15">
      <c r="C921"/>
    </row>
    <row r="922" spans="3:3" ht="18.75" x14ac:dyDescent="0.15">
      <c r="C922"/>
    </row>
    <row r="923" spans="3:3" ht="18.75" x14ac:dyDescent="0.15">
      <c r="C923"/>
    </row>
    <row r="924" spans="3:3" ht="18.75" x14ac:dyDescent="0.15">
      <c r="C924"/>
    </row>
    <row r="925" spans="3:3" ht="18.75" x14ac:dyDescent="0.15">
      <c r="C925"/>
    </row>
    <row r="926" spans="3:3" ht="18.75" x14ac:dyDescent="0.15">
      <c r="C926"/>
    </row>
    <row r="927" spans="3:3" ht="18.75" x14ac:dyDescent="0.15">
      <c r="C927"/>
    </row>
    <row r="928" spans="3:3" ht="18.75" x14ac:dyDescent="0.15">
      <c r="C928"/>
    </row>
    <row r="929" spans="3:3" ht="18.75" x14ac:dyDescent="0.15">
      <c r="C929"/>
    </row>
    <row r="930" spans="3:3" ht="18.75" x14ac:dyDescent="0.15">
      <c r="C930"/>
    </row>
    <row r="931" spans="3:3" ht="18.75" x14ac:dyDescent="0.15">
      <c r="C931"/>
    </row>
    <row r="932" spans="3:3" ht="18.75" x14ac:dyDescent="0.15">
      <c r="C932"/>
    </row>
    <row r="933" spans="3:3" ht="18.75" x14ac:dyDescent="0.15">
      <c r="C933"/>
    </row>
    <row r="934" spans="3:3" ht="18.75" x14ac:dyDescent="0.15">
      <c r="C934"/>
    </row>
    <row r="935" spans="3:3" ht="18.75" x14ac:dyDescent="0.15">
      <c r="C935"/>
    </row>
    <row r="936" spans="3:3" ht="18.75" x14ac:dyDescent="0.15">
      <c r="C936"/>
    </row>
    <row r="937" spans="3:3" ht="18.75" x14ac:dyDescent="0.15">
      <c r="C937"/>
    </row>
    <row r="938" spans="3:3" ht="18.75" x14ac:dyDescent="0.15">
      <c r="C938"/>
    </row>
    <row r="939" spans="3:3" ht="18.75" x14ac:dyDescent="0.15">
      <c r="C939"/>
    </row>
    <row r="940" spans="3:3" ht="18.75" x14ac:dyDescent="0.15">
      <c r="C940"/>
    </row>
    <row r="941" spans="3:3" ht="18.75" x14ac:dyDescent="0.15">
      <c r="C941"/>
    </row>
    <row r="942" spans="3:3" ht="18.75" x14ac:dyDescent="0.15">
      <c r="C942"/>
    </row>
    <row r="943" spans="3:3" ht="18.75" x14ac:dyDescent="0.15">
      <c r="C943"/>
    </row>
    <row r="944" spans="3:3" ht="18.75" x14ac:dyDescent="0.15">
      <c r="C944"/>
    </row>
    <row r="945" spans="3:3" ht="18.75" x14ac:dyDescent="0.15">
      <c r="C945"/>
    </row>
    <row r="946" spans="3:3" ht="18.75" x14ac:dyDescent="0.15">
      <c r="C946"/>
    </row>
    <row r="947" spans="3:3" ht="18.75" x14ac:dyDescent="0.15">
      <c r="C947"/>
    </row>
    <row r="948" spans="3:3" ht="18.75" x14ac:dyDescent="0.15">
      <c r="C948"/>
    </row>
    <row r="949" spans="3:3" ht="18.75" x14ac:dyDescent="0.15">
      <c r="C949"/>
    </row>
    <row r="950" spans="3:3" ht="18.75" x14ac:dyDescent="0.15">
      <c r="C950"/>
    </row>
    <row r="951" spans="3:3" ht="18.75" x14ac:dyDescent="0.15">
      <c r="C951"/>
    </row>
    <row r="952" spans="3:3" ht="18.75" x14ac:dyDescent="0.15">
      <c r="C952"/>
    </row>
    <row r="953" spans="3:3" ht="18.75" x14ac:dyDescent="0.15">
      <c r="C953"/>
    </row>
    <row r="954" spans="3:3" ht="18.75" x14ac:dyDescent="0.15">
      <c r="C954"/>
    </row>
    <row r="955" spans="3:3" ht="18.75" x14ac:dyDescent="0.15">
      <c r="C955"/>
    </row>
    <row r="956" spans="3:3" ht="18.75" x14ac:dyDescent="0.15">
      <c r="C956"/>
    </row>
    <row r="957" spans="3:3" ht="18.75" x14ac:dyDescent="0.15">
      <c r="C957"/>
    </row>
    <row r="958" spans="3:3" ht="18.75" x14ac:dyDescent="0.15">
      <c r="C958"/>
    </row>
    <row r="959" spans="3:3" ht="18.75" x14ac:dyDescent="0.15">
      <c r="C959"/>
    </row>
    <row r="960" spans="3:3" ht="18.75" x14ac:dyDescent="0.15">
      <c r="C960"/>
    </row>
    <row r="961" spans="3:3" ht="18.75" x14ac:dyDescent="0.15">
      <c r="C961"/>
    </row>
    <row r="962" spans="3:3" ht="18.75" x14ac:dyDescent="0.15">
      <c r="C962"/>
    </row>
    <row r="963" spans="3:3" ht="18.75" x14ac:dyDescent="0.15">
      <c r="C963"/>
    </row>
    <row r="964" spans="3:3" ht="18.75" x14ac:dyDescent="0.15">
      <c r="C964"/>
    </row>
    <row r="965" spans="3:3" ht="18.75" x14ac:dyDescent="0.15">
      <c r="C965"/>
    </row>
    <row r="966" spans="3:3" ht="18.75" x14ac:dyDescent="0.15">
      <c r="C966"/>
    </row>
    <row r="967" spans="3:3" ht="18.75" x14ac:dyDescent="0.15">
      <c r="C967"/>
    </row>
    <row r="968" spans="3:3" ht="18.75" x14ac:dyDescent="0.15">
      <c r="C968"/>
    </row>
    <row r="969" spans="3:3" ht="18.75" x14ac:dyDescent="0.15">
      <c r="C969"/>
    </row>
    <row r="970" spans="3:3" ht="18.75" x14ac:dyDescent="0.15">
      <c r="C970"/>
    </row>
    <row r="971" spans="3:3" ht="18.75" x14ac:dyDescent="0.15">
      <c r="C971"/>
    </row>
    <row r="972" spans="3:3" ht="18.75" x14ac:dyDescent="0.15">
      <c r="C972"/>
    </row>
    <row r="973" spans="3:3" ht="18.75" x14ac:dyDescent="0.15">
      <c r="C973"/>
    </row>
    <row r="974" spans="3:3" ht="18.75" x14ac:dyDescent="0.15">
      <c r="C974"/>
    </row>
    <row r="975" spans="3:3" ht="18.75" x14ac:dyDescent="0.15">
      <c r="C975"/>
    </row>
    <row r="976" spans="3:3" ht="18.75" x14ac:dyDescent="0.15">
      <c r="C976"/>
    </row>
    <row r="977" spans="3:3" ht="18.75" x14ac:dyDescent="0.15">
      <c r="C977"/>
    </row>
    <row r="978" spans="3:3" ht="18.75" x14ac:dyDescent="0.15">
      <c r="C978"/>
    </row>
    <row r="979" spans="3:3" ht="18.75" x14ac:dyDescent="0.15">
      <c r="C979"/>
    </row>
    <row r="980" spans="3:3" ht="18.75" x14ac:dyDescent="0.15">
      <c r="C980"/>
    </row>
    <row r="981" spans="3:3" ht="18.75" x14ac:dyDescent="0.15">
      <c r="C981"/>
    </row>
    <row r="982" spans="3:3" ht="18.75" x14ac:dyDescent="0.15">
      <c r="C982"/>
    </row>
    <row r="983" spans="3:3" ht="18.75" x14ac:dyDescent="0.15">
      <c r="C983"/>
    </row>
    <row r="984" spans="3:3" ht="18.75" x14ac:dyDescent="0.15">
      <c r="C984"/>
    </row>
    <row r="985" spans="3:3" ht="18.75" x14ac:dyDescent="0.15">
      <c r="C985"/>
    </row>
    <row r="986" spans="3:3" ht="18.75" x14ac:dyDescent="0.15">
      <c r="C986"/>
    </row>
    <row r="987" spans="3:3" ht="18.75" x14ac:dyDescent="0.15">
      <c r="C987"/>
    </row>
    <row r="988" spans="3:3" ht="18.75" x14ac:dyDescent="0.15">
      <c r="C988"/>
    </row>
    <row r="989" spans="3:3" ht="18.75" x14ac:dyDescent="0.15">
      <c r="C989"/>
    </row>
    <row r="990" spans="3:3" ht="18.75" x14ac:dyDescent="0.15">
      <c r="C990"/>
    </row>
    <row r="991" spans="3:3" ht="18.75" x14ac:dyDescent="0.15">
      <c r="C991"/>
    </row>
    <row r="992" spans="3:3" ht="18.75" x14ac:dyDescent="0.15">
      <c r="C992"/>
    </row>
    <row r="993" spans="3:3" ht="18.75" x14ac:dyDescent="0.15">
      <c r="C993"/>
    </row>
    <row r="994" spans="3:3" ht="18.75" x14ac:dyDescent="0.15">
      <c r="C994"/>
    </row>
    <row r="995" spans="3:3" ht="18.75" x14ac:dyDescent="0.15">
      <c r="C995"/>
    </row>
    <row r="996" spans="3:3" ht="18.75" x14ac:dyDescent="0.15">
      <c r="C996"/>
    </row>
    <row r="997" spans="3:3" ht="18.75" x14ac:dyDescent="0.15">
      <c r="C997"/>
    </row>
    <row r="998" spans="3:3" ht="18.75" x14ac:dyDescent="0.15">
      <c r="C998"/>
    </row>
    <row r="999" spans="3:3" ht="18.75" x14ac:dyDescent="0.15">
      <c r="C999"/>
    </row>
    <row r="1000" spans="3:3" ht="18.75" x14ac:dyDescent="0.15">
      <c r="C1000"/>
    </row>
    <row r="1001" spans="3:3" ht="18.75" x14ac:dyDescent="0.15">
      <c r="C1001"/>
    </row>
    <row r="1002" spans="3:3" ht="18.75" x14ac:dyDescent="0.15">
      <c r="C1002"/>
    </row>
    <row r="1003" spans="3:3" ht="18.75" x14ac:dyDescent="0.15">
      <c r="C1003"/>
    </row>
    <row r="1004" spans="3:3" ht="18.75" x14ac:dyDescent="0.15">
      <c r="C1004"/>
    </row>
    <row r="1005" spans="3:3" ht="18.75" x14ac:dyDescent="0.15">
      <c r="C1005"/>
    </row>
    <row r="1006" spans="3:3" ht="18.75" x14ac:dyDescent="0.15">
      <c r="C1006"/>
    </row>
    <row r="1007" spans="3:3" ht="18.75" x14ac:dyDescent="0.15">
      <c r="C1007"/>
    </row>
    <row r="1008" spans="3:3" ht="18.75" x14ac:dyDescent="0.15">
      <c r="C1008"/>
    </row>
    <row r="1009" spans="3:3" ht="18.75" x14ac:dyDescent="0.15">
      <c r="C1009"/>
    </row>
    <row r="1010" spans="3:3" ht="18.75" x14ac:dyDescent="0.15">
      <c r="C1010"/>
    </row>
    <row r="1011" spans="3:3" ht="18.75" x14ac:dyDescent="0.15">
      <c r="C1011"/>
    </row>
    <row r="1012" spans="3:3" ht="18.75" x14ac:dyDescent="0.15">
      <c r="C1012"/>
    </row>
    <row r="1013" spans="3:3" ht="18.75" x14ac:dyDescent="0.15">
      <c r="C1013"/>
    </row>
    <row r="1014" spans="3:3" ht="18.75" x14ac:dyDescent="0.15">
      <c r="C1014"/>
    </row>
    <row r="1015" spans="3:3" ht="18.75" x14ac:dyDescent="0.15">
      <c r="C1015"/>
    </row>
    <row r="1016" spans="3:3" ht="18.75" x14ac:dyDescent="0.15">
      <c r="C1016"/>
    </row>
    <row r="1017" spans="3:3" ht="18.75" x14ac:dyDescent="0.15">
      <c r="C1017"/>
    </row>
    <row r="1018" spans="3:3" ht="18.75" x14ac:dyDescent="0.15">
      <c r="C1018"/>
    </row>
    <row r="1019" spans="3:3" ht="18.75" x14ac:dyDescent="0.15">
      <c r="C1019"/>
    </row>
    <row r="1020" spans="3:3" ht="18.75" x14ac:dyDescent="0.15">
      <c r="C1020"/>
    </row>
    <row r="1021" spans="3:3" ht="18.75" x14ac:dyDescent="0.15">
      <c r="C1021"/>
    </row>
    <row r="1022" spans="3:3" ht="18.75" x14ac:dyDescent="0.15">
      <c r="C1022"/>
    </row>
    <row r="1023" spans="3:3" ht="18.75" x14ac:dyDescent="0.15">
      <c r="C1023"/>
    </row>
    <row r="1024" spans="3:3" ht="18.75" x14ac:dyDescent="0.15">
      <c r="C1024"/>
    </row>
    <row r="1025" spans="3:3" ht="18.75" x14ac:dyDescent="0.15">
      <c r="C1025"/>
    </row>
    <row r="1026" spans="3:3" ht="18.75" x14ac:dyDescent="0.15">
      <c r="C1026"/>
    </row>
    <row r="1027" spans="3:3" ht="18.75" x14ac:dyDescent="0.15">
      <c r="C1027"/>
    </row>
    <row r="1028" spans="3:3" ht="18.75" x14ac:dyDescent="0.15">
      <c r="C1028"/>
    </row>
    <row r="1029" spans="3:3" ht="18.75" x14ac:dyDescent="0.15">
      <c r="C1029"/>
    </row>
    <row r="1030" spans="3:3" ht="18.75" x14ac:dyDescent="0.15">
      <c r="C1030"/>
    </row>
    <row r="1031" spans="3:3" ht="18.75" x14ac:dyDescent="0.15">
      <c r="C1031"/>
    </row>
    <row r="1032" spans="3:3" ht="18.75" x14ac:dyDescent="0.15">
      <c r="C1032"/>
    </row>
    <row r="1033" spans="3:3" ht="18.75" x14ac:dyDescent="0.15">
      <c r="C1033"/>
    </row>
    <row r="1034" spans="3:3" ht="18.75" x14ac:dyDescent="0.15">
      <c r="C1034"/>
    </row>
    <row r="1035" spans="3:3" ht="18.75" x14ac:dyDescent="0.15">
      <c r="C1035"/>
    </row>
    <row r="1036" spans="3:3" ht="18.75" x14ac:dyDescent="0.15">
      <c r="C1036"/>
    </row>
    <row r="1037" spans="3:3" ht="18.75" x14ac:dyDescent="0.15">
      <c r="C1037"/>
    </row>
    <row r="1038" spans="3:3" ht="18.75" x14ac:dyDescent="0.15">
      <c r="C1038"/>
    </row>
    <row r="1039" spans="3:3" ht="18.75" x14ac:dyDescent="0.15">
      <c r="C1039"/>
    </row>
    <row r="1040" spans="3:3" ht="18.75" x14ac:dyDescent="0.15">
      <c r="C1040"/>
    </row>
    <row r="1041" spans="3:3" ht="18.75" x14ac:dyDescent="0.15">
      <c r="C1041"/>
    </row>
    <row r="1042" spans="3:3" ht="18.75" x14ac:dyDescent="0.15">
      <c r="C1042"/>
    </row>
    <row r="1043" spans="3:3" ht="18.75" x14ac:dyDescent="0.15">
      <c r="C1043"/>
    </row>
    <row r="1044" spans="3:3" ht="18.75" x14ac:dyDescent="0.15">
      <c r="C1044"/>
    </row>
    <row r="1045" spans="3:3" ht="18.75" x14ac:dyDescent="0.15">
      <c r="C1045"/>
    </row>
    <row r="1046" spans="3:3" ht="18.75" x14ac:dyDescent="0.15">
      <c r="C1046"/>
    </row>
    <row r="1047" spans="3:3" ht="18.75" x14ac:dyDescent="0.15">
      <c r="C1047"/>
    </row>
    <row r="1048" spans="3:3" ht="18.75" x14ac:dyDescent="0.15">
      <c r="C1048"/>
    </row>
    <row r="1049" spans="3:3" ht="18.75" x14ac:dyDescent="0.15">
      <c r="C1049"/>
    </row>
    <row r="1050" spans="3:3" ht="18.75" x14ac:dyDescent="0.15">
      <c r="C1050"/>
    </row>
    <row r="1051" spans="3:3" ht="18.75" x14ac:dyDescent="0.15">
      <c r="C1051"/>
    </row>
    <row r="1052" spans="3:3" ht="18.75" x14ac:dyDescent="0.15">
      <c r="C1052"/>
    </row>
    <row r="1053" spans="3:3" ht="18.75" x14ac:dyDescent="0.15">
      <c r="C1053"/>
    </row>
    <row r="1054" spans="3:3" ht="18.75" x14ac:dyDescent="0.15">
      <c r="C1054"/>
    </row>
    <row r="1055" spans="3:3" ht="18.75" x14ac:dyDescent="0.15">
      <c r="C1055"/>
    </row>
    <row r="1056" spans="3:3" ht="18.75" x14ac:dyDescent="0.15">
      <c r="C1056"/>
    </row>
    <row r="1057" spans="3:3" ht="18.75" x14ac:dyDescent="0.15">
      <c r="C1057"/>
    </row>
    <row r="1058" spans="3:3" ht="18.75" x14ac:dyDescent="0.15">
      <c r="C1058"/>
    </row>
    <row r="1059" spans="3:3" ht="18.75" x14ac:dyDescent="0.15">
      <c r="C1059"/>
    </row>
    <row r="1060" spans="3:3" ht="18.75" x14ac:dyDescent="0.15">
      <c r="C1060"/>
    </row>
    <row r="1061" spans="3:3" ht="18.75" x14ac:dyDescent="0.15">
      <c r="C1061"/>
    </row>
    <row r="1062" spans="3:3" ht="18.75" x14ac:dyDescent="0.15">
      <c r="C1062"/>
    </row>
    <row r="1063" spans="3:3" ht="18.75" x14ac:dyDescent="0.15">
      <c r="C1063"/>
    </row>
    <row r="1064" spans="3:3" ht="18.75" x14ac:dyDescent="0.15">
      <c r="C1064"/>
    </row>
    <row r="1065" spans="3:3" ht="18.75" x14ac:dyDescent="0.15">
      <c r="C1065"/>
    </row>
    <row r="1066" spans="3:3" ht="18.75" x14ac:dyDescent="0.15">
      <c r="C1066"/>
    </row>
    <row r="1067" spans="3:3" ht="18.75" x14ac:dyDescent="0.15">
      <c r="C1067"/>
    </row>
    <row r="1068" spans="3:3" ht="18.75" x14ac:dyDescent="0.15">
      <c r="C1068"/>
    </row>
    <row r="1069" spans="3:3" ht="18.75" x14ac:dyDescent="0.15">
      <c r="C1069"/>
    </row>
    <row r="1070" spans="3:3" ht="18.75" x14ac:dyDescent="0.15">
      <c r="C1070"/>
    </row>
    <row r="1071" spans="3:3" ht="18.75" x14ac:dyDescent="0.15">
      <c r="C1071"/>
    </row>
    <row r="1072" spans="3:3" ht="18.75" x14ac:dyDescent="0.15">
      <c r="C1072"/>
    </row>
    <row r="1073" spans="3:3" ht="18.75" x14ac:dyDescent="0.15">
      <c r="C1073"/>
    </row>
    <row r="1074" spans="3:3" ht="18.75" x14ac:dyDescent="0.15">
      <c r="C1074"/>
    </row>
    <row r="1075" spans="3:3" ht="18.75" x14ac:dyDescent="0.15">
      <c r="C1075"/>
    </row>
    <row r="1076" spans="3:3" ht="18.75" x14ac:dyDescent="0.15">
      <c r="C1076"/>
    </row>
    <row r="1077" spans="3:3" ht="18.75" x14ac:dyDescent="0.15">
      <c r="C1077"/>
    </row>
    <row r="1078" spans="3:3" ht="18.75" x14ac:dyDescent="0.15">
      <c r="C1078"/>
    </row>
    <row r="1079" spans="3:3" ht="18.75" x14ac:dyDescent="0.15">
      <c r="C1079"/>
    </row>
    <row r="1080" spans="3:3" ht="18.75" x14ac:dyDescent="0.15">
      <c r="C1080"/>
    </row>
    <row r="1081" spans="3:3" ht="18.75" x14ac:dyDescent="0.15">
      <c r="C1081"/>
    </row>
    <row r="1082" spans="3:3" ht="18.75" x14ac:dyDescent="0.15">
      <c r="C1082"/>
    </row>
    <row r="1083" spans="3:3" ht="18.75" x14ac:dyDescent="0.15">
      <c r="C1083"/>
    </row>
    <row r="1084" spans="3:3" ht="18.75" x14ac:dyDescent="0.15">
      <c r="C1084"/>
    </row>
    <row r="1085" spans="3:3" ht="18.75" x14ac:dyDescent="0.15">
      <c r="C1085"/>
    </row>
    <row r="1086" spans="3:3" ht="18.75" x14ac:dyDescent="0.15">
      <c r="C1086"/>
    </row>
    <row r="1087" spans="3:3" ht="18.75" x14ac:dyDescent="0.15">
      <c r="C1087"/>
    </row>
    <row r="1088" spans="3:3" ht="18.75" x14ac:dyDescent="0.15">
      <c r="C1088"/>
    </row>
    <row r="1089" spans="3:3" ht="18.75" x14ac:dyDescent="0.15">
      <c r="C1089"/>
    </row>
    <row r="1090" spans="3:3" ht="18.75" x14ac:dyDescent="0.15">
      <c r="C1090"/>
    </row>
    <row r="1091" spans="3:3" ht="18.75" x14ac:dyDescent="0.15">
      <c r="C1091"/>
    </row>
    <row r="1092" spans="3:3" ht="18.75" x14ac:dyDescent="0.15">
      <c r="C1092"/>
    </row>
    <row r="1093" spans="3:3" ht="18.75" x14ac:dyDescent="0.15">
      <c r="C1093"/>
    </row>
    <row r="1094" spans="3:3" ht="18.75" x14ac:dyDescent="0.15">
      <c r="C1094"/>
    </row>
    <row r="1095" spans="3:3" ht="18.75" x14ac:dyDescent="0.15">
      <c r="C1095"/>
    </row>
    <row r="1096" spans="3:3" ht="18.75" x14ac:dyDescent="0.15">
      <c r="C1096"/>
    </row>
    <row r="1097" spans="3:3" ht="18.75" x14ac:dyDescent="0.15">
      <c r="C1097"/>
    </row>
    <row r="1098" spans="3:3" ht="18.75" x14ac:dyDescent="0.15">
      <c r="C1098"/>
    </row>
    <row r="1099" spans="3:3" ht="18.75" x14ac:dyDescent="0.15">
      <c r="C1099"/>
    </row>
    <row r="1100" spans="3:3" ht="18.75" x14ac:dyDescent="0.15">
      <c r="C1100"/>
    </row>
    <row r="1101" spans="3:3" ht="18.75" x14ac:dyDescent="0.15">
      <c r="C1101"/>
    </row>
    <row r="1102" spans="3:3" ht="18.75" x14ac:dyDescent="0.15">
      <c r="C1102"/>
    </row>
    <row r="1103" spans="3:3" ht="18.75" x14ac:dyDescent="0.15">
      <c r="C1103"/>
    </row>
    <row r="1104" spans="3:3" ht="18.75" x14ac:dyDescent="0.15">
      <c r="C1104"/>
    </row>
    <row r="1105" spans="3:3" ht="18.75" x14ac:dyDescent="0.15">
      <c r="C1105"/>
    </row>
    <row r="1106" spans="3:3" ht="18.75" x14ac:dyDescent="0.15">
      <c r="C1106"/>
    </row>
    <row r="1107" spans="3:3" ht="18.75" x14ac:dyDescent="0.15">
      <c r="C1107"/>
    </row>
    <row r="1108" spans="3:3" ht="18.75" x14ac:dyDescent="0.15">
      <c r="C1108"/>
    </row>
    <row r="1109" spans="3:3" ht="18.75" x14ac:dyDescent="0.15">
      <c r="C1109"/>
    </row>
    <row r="1110" spans="3:3" ht="18.75" x14ac:dyDescent="0.15">
      <c r="C1110"/>
    </row>
    <row r="1111" spans="3:3" ht="18.75" x14ac:dyDescent="0.15">
      <c r="C1111"/>
    </row>
    <row r="1112" spans="3:3" ht="18.75" x14ac:dyDescent="0.15">
      <c r="C1112"/>
    </row>
    <row r="1113" spans="3:3" ht="18.75" x14ac:dyDescent="0.15">
      <c r="C1113"/>
    </row>
    <row r="1114" spans="3:3" ht="18.75" x14ac:dyDescent="0.15">
      <c r="C1114"/>
    </row>
    <row r="1115" spans="3:3" ht="18.75" x14ac:dyDescent="0.15">
      <c r="C1115"/>
    </row>
    <row r="1116" spans="3:3" ht="18.75" x14ac:dyDescent="0.15">
      <c r="C1116"/>
    </row>
    <row r="1117" spans="3:3" ht="18.75" x14ac:dyDescent="0.15">
      <c r="C1117"/>
    </row>
    <row r="1118" spans="3:3" ht="18.75" x14ac:dyDescent="0.15">
      <c r="C1118"/>
    </row>
    <row r="1119" spans="3:3" ht="18.75" x14ac:dyDescent="0.15">
      <c r="C1119"/>
    </row>
    <row r="1120" spans="3:3" ht="18.75" x14ac:dyDescent="0.15">
      <c r="C1120"/>
    </row>
    <row r="1121" spans="3:3" ht="18.75" x14ac:dyDescent="0.15">
      <c r="C1121"/>
    </row>
    <row r="1122" spans="3:3" ht="18.75" x14ac:dyDescent="0.15">
      <c r="C1122"/>
    </row>
    <row r="1123" spans="3:3" ht="18.75" x14ac:dyDescent="0.15">
      <c r="C1123"/>
    </row>
    <row r="1124" spans="3:3" ht="18.75" x14ac:dyDescent="0.15">
      <c r="C1124"/>
    </row>
    <row r="1125" spans="3:3" ht="18.75" x14ac:dyDescent="0.15">
      <c r="C1125"/>
    </row>
    <row r="1126" spans="3:3" ht="18.75" x14ac:dyDescent="0.15">
      <c r="C1126"/>
    </row>
    <row r="1127" spans="3:3" ht="18.75" x14ac:dyDescent="0.15">
      <c r="C1127"/>
    </row>
    <row r="1128" spans="3:3" ht="18.75" x14ac:dyDescent="0.15">
      <c r="C1128"/>
    </row>
    <row r="1129" spans="3:3" ht="18.75" x14ac:dyDescent="0.15">
      <c r="C1129"/>
    </row>
    <row r="1130" spans="3:3" ht="18.75" x14ac:dyDescent="0.15">
      <c r="C1130"/>
    </row>
    <row r="1131" spans="3:3" ht="18.75" x14ac:dyDescent="0.15">
      <c r="C1131"/>
    </row>
    <row r="1132" spans="3:3" ht="18.75" x14ac:dyDescent="0.15">
      <c r="C1132"/>
    </row>
    <row r="1133" spans="3:3" ht="18.75" x14ac:dyDescent="0.15">
      <c r="C1133"/>
    </row>
    <row r="1134" spans="3:3" ht="18.75" x14ac:dyDescent="0.15">
      <c r="C1134"/>
    </row>
    <row r="1135" spans="3:3" ht="18.75" x14ac:dyDescent="0.15">
      <c r="C1135"/>
    </row>
    <row r="1136" spans="3:3" ht="18.75" x14ac:dyDescent="0.15">
      <c r="C1136"/>
    </row>
    <row r="1137" spans="3:3" ht="18.75" x14ac:dyDescent="0.15">
      <c r="C1137"/>
    </row>
    <row r="1138" spans="3:3" ht="18.75" x14ac:dyDescent="0.15">
      <c r="C1138"/>
    </row>
    <row r="1139" spans="3:3" ht="18.75" x14ac:dyDescent="0.15">
      <c r="C1139"/>
    </row>
    <row r="1140" spans="3:3" ht="18.75" x14ac:dyDescent="0.15">
      <c r="C1140"/>
    </row>
    <row r="1141" spans="3:3" ht="18.75" x14ac:dyDescent="0.15">
      <c r="C1141"/>
    </row>
    <row r="1142" spans="3:3" ht="18.75" x14ac:dyDescent="0.15">
      <c r="C1142"/>
    </row>
    <row r="1143" spans="3:3" ht="18.75" x14ac:dyDescent="0.15">
      <c r="C1143"/>
    </row>
    <row r="1144" spans="3:3" ht="18.75" x14ac:dyDescent="0.15">
      <c r="C1144"/>
    </row>
    <row r="1145" spans="3:3" ht="18.75" x14ac:dyDescent="0.15">
      <c r="C1145"/>
    </row>
    <row r="1146" spans="3:3" ht="18.75" x14ac:dyDescent="0.15">
      <c r="C1146"/>
    </row>
    <row r="1147" spans="3:3" ht="18.75" x14ac:dyDescent="0.15">
      <c r="C1147"/>
    </row>
    <row r="1148" spans="3:3" ht="18.75" x14ac:dyDescent="0.15">
      <c r="C1148"/>
    </row>
    <row r="1149" spans="3:3" ht="18.75" x14ac:dyDescent="0.15">
      <c r="C1149"/>
    </row>
    <row r="1150" spans="3:3" ht="18.75" x14ac:dyDescent="0.15">
      <c r="C1150"/>
    </row>
    <row r="1151" spans="3:3" ht="18.75" x14ac:dyDescent="0.15">
      <c r="C1151"/>
    </row>
    <row r="1152" spans="3:3" ht="18.75" x14ac:dyDescent="0.15">
      <c r="C1152"/>
    </row>
    <row r="1153" spans="3:3" ht="18.75" x14ac:dyDescent="0.15">
      <c r="C1153"/>
    </row>
    <row r="1154" spans="3:3" ht="18.75" x14ac:dyDescent="0.15">
      <c r="C1154"/>
    </row>
    <row r="1155" spans="3:3" ht="18.75" x14ac:dyDescent="0.15">
      <c r="C1155"/>
    </row>
    <row r="1156" spans="3:3" ht="18.75" x14ac:dyDescent="0.15">
      <c r="C1156"/>
    </row>
    <row r="1157" spans="3:3" ht="18.75" x14ac:dyDescent="0.15">
      <c r="C1157"/>
    </row>
    <row r="1158" spans="3:3" ht="18.75" x14ac:dyDescent="0.15">
      <c r="C1158"/>
    </row>
    <row r="1159" spans="3:3" ht="18.75" x14ac:dyDescent="0.15">
      <c r="C1159"/>
    </row>
    <row r="1160" spans="3:3" ht="18.75" x14ac:dyDescent="0.15">
      <c r="C1160"/>
    </row>
    <row r="1161" spans="3:3" ht="18.75" x14ac:dyDescent="0.15">
      <c r="C1161"/>
    </row>
    <row r="1162" spans="3:3" ht="18.75" x14ac:dyDescent="0.15">
      <c r="C1162"/>
    </row>
    <row r="1163" spans="3:3" ht="18.75" x14ac:dyDescent="0.15">
      <c r="C1163"/>
    </row>
    <row r="1164" spans="3:3" ht="18.75" x14ac:dyDescent="0.15">
      <c r="C1164"/>
    </row>
    <row r="1165" spans="3:3" ht="18.75" x14ac:dyDescent="0.15">
      <c r="C1165"/>
    </row>
    <row r="1166" spans="3:3" ht="18.75" x14ac:dyDescent="0.15">
      <c r="C1166"/>
    </row>
    <row r="1167" spans="3:3" ht="18.75" x14ac:dyDescent="0.15">
      <c r="C1167"/>
    </row>
    <row r="1168" spans="3:3" ht="18.75" x14ac:dyDescent="0.15">
      <c r="C1168"/>
    </row>
    <row r="1169" spans="3:3" ht="18.75" x14ac:dyDescent="0.15">
      <c r="C1169"/>
    </row>
    <row r="1170" spans="3:3" ht="18.75" x14ac:dyDescent="0.15">
      <c r="C1170"/>
    </row>
    <row r="1171" spans="3:3" ht="18.75" x14ac:dyDescent="0.15">
      <c r="C1171"/>
    </row>
    <row r="1172" spans="3:3" ht="18.75" x14ac:dyDescent="0.15">
      <c r="C1172"/>
    </row>
    <row r="1173" spans="3:3" ht="18.75" x14ac:dyDescent="0.15">
      <c r="C1173"/>
    </row>
    <row r="1174" spans="3:3" ht="18.75" x14ac:dyDescent="0.15">
      <c r="C1174"/>
    </row>
    <row r="1175" spans="3:3" ht="18.75" x14ac:dyDescent="0.15">
      <c r="C1175"/>
    </row>
    <row r="1176" spans="3:3" ht="18.75" x14ac:dyDescent="0.15">
      <c r="C1176"/>
    </row>
    <row r="1177" spans="3:3" ht="18.75" x14ac:dyDescent="0.15">
      <c r="C1177"/>
    </row>
    <row r="1178" spans="3:3" ht="18.75" x14ac:dyDescent="0.15">
      <c r="C1178"/>
    </row>
    <row r="1179" spans="3:3" ht="18.75" x14ac:dyDescent="0.15">
      <c r="C1179"/>
    </row>
    <row r="1180" spans="3:3" ht="18.75" x14ac:dyDescent="0.15">
      <c r="C1180"/>
    </row>
    <row r="1181" spans="3:3" ht="18.75" x14ac:dyDescent="0.15">
      <c r="C1181"/>
    </row>
    <row r="1182" spans="3:3" ht="18.75" x14ac:dyDescent="0.15">
      <c r="C1182"/>
    </row>
    <row r="1183" spans="3:3" ht="18.75" x14ac:dyDescent="0.15">
      <c r="C1183"/>
    </row>
    <row r="1184" spans="3:3" ht="18.75" x14ac:dyDescent="0.15">
      <c r="C1184"/>
    </row>
    <row r="1185" spans="3:3" ht="18.75" x14ac:dyDescent="0.15">
      <c r="C1185"/>
    </row>
    <row r="1186" spans="3:3" ht="18.75" x14ac:dyDescent="0.15">
      <c r="C1186"/>
    </row>
    <row r="1187" spans="3:3" ht="18.75" x14ac:dyDescent="0.15">
      <c r="C1187"/>
    </row>
    <row r="1188" spans="3:3" ht="18.75" x14ac:dyDescent="0.15">
      <c r="C1188"/>
    </row>
    <row r="1189" spans="3:3" ht="18.75" x14ac:dyDescent="0.15">
      <c r="C1189"/>
    </row>
    <row r="1190" spans="3:3" ht="18.75" x14ac:dyDescent="0.15">
      <c r="C1190"/>
    </row>
    <row r="1191" spans="3:3" ht="18.75" x14ac:dyDescent="0.15">
      <c r="C1191"/>
    </row>
    <row r="1192" spans="3:3" ht="18.75" x14ac:dyDescent="0.15">
      <c r="C1192"/>
    </row>
    <row r="1193" spans="3:3" ht="18.75" x14ac:dyDescent="0.15">
      <c r="C1193"/>
    </row>
    <row r="1194" spans="3:3" ht="18.75" x14ac:dyDescent="0.15">
      <c r="C1194"/>
    </row>
    <row r="1195" spans="3:3" ht="18.75" x14ac:dyDescent="0.15">
      <c r="C1195"/>
    </row>
    <row r="1196" spans="3:3" ht="18.75" x14ac:dyDescent="0.15">
      <c r="C1196"/>
    </row>
    <row r="1197" spans="3:3" ht="18.75" x14ac:dyDescent="0.15">
      <c r="C1197"/>
    </row>
    <row r="1198" spans="3:3" ht="18.75" x14ac:dyDescent="0.15">
      <c r="C1198"/>
    </row>
    <row r="1199" spans="3:3" ht="18.75" x14ac:dyDescent="0.15">
      <c r="C1199"/>
    </row>
    <row r="1200" spans="3:3" ht="18.75" x14ac:dyDescent="0.15">
      <c r="C1200"/>
    </row>
    <row r="1201" spans="3:3" ht="18.75" x14ac:dyDescent="0.15">
      <c r="C1201"/>
    </row>
    <row r="1202" spans="3:3" ht="18.75" x14ac:dyDescent="0.15">
      <c r="C1202"/>
    </row>
    <row r="1203" spans="3:3" ht="18.75" x14ac:dyDescent="0.15">
      <c r="C1203"/>
    </row>
    <row r="1204" spans="3:3" ht="18.75" x14ac:dyDescent="0.15">
      <c r="C1204"/>
    </row>
    <row r="1205" spans="3:3" ht="18.75" x14ac:dyDescent="0.15">
      <c r="C1205"/>
    </row>
    <row r="1206" spans="3:3" ht="18.75" x14ac:dyDescent="0.15">
      <c r="C1206"/>
    </row>
    <row r="1207" spans="3:3" ht="18.75" x14ac:dyDescent="0.15">
      <c r="C1207"/>
    </row>
    <row r="1208" spans="3:3" ht="18.75" x14ac:dyDescent="0.15">
      <c r="C1208"/>
    </row>
    <row r="1209" spans="3:3" ht="18.75" x14ac:dyDescent="0.15">
      <c r="C1209"/>
    </row>
    <row r="1210" spans="3:3" ht="18.75" x14ac:dyDescent="0.15">
      <c r="C1210"/>
    </row>
    <row r="1211" spans="3:3" ht="18.75" x14ac:dyDescent="0.15">
      <c r="C1211"/>
    </row>
    <row r="1212" spans="3:3" ht="18.75" x14ac:dyDescent="0.15">
      <c r="C1212"/>
    </row>
    <row r="1213" spans="3:3" ht="18.75" x14ac:dyDescent="0.15">
      <c r="C1213"/>
    </row>
    <row r="1214" spans="3:3" ht="18.75" x14ac:dyDescent="0.15">
      <c r="C1214"/>
    </row>
    <row r="1215" spans="3:3" ht="18.75" x14ac:dyDescent="0.15">
      <c r="C1215"/>
    </row>
    <row r="1216" spans="3:3" ht="18.75" x14ac:dyDescent="0.15">
      <c r="C1216"/>
    </row>
    <row r="1217" spans="3:3" ht="18.75" x14ac:dyDescent="0.15">
      <c r="C1217"/>
    </row>
    <row r="1218" spans="3:3" ht="18.75" x14ac:dyDescent="0.15">
      <c r="C1218"/>
    </row>
    <row r="1219" spans="3:3" ht="18.75" x14ac:dyDescent="0.15">
      <c r="C1219"/>
    </row>
    <row r="1220" spans="3:3" ht="18.75" x14ac:dyDescent="0.15">
      <c r="C1220"/>
    </row>
    <row r="1221" spans="3:3" ht="18.75" x14ac:dyDescent="0.15">
      <c r="C1221"/>
    </row>
    <row r="1222" spans="3:3" ht="18.75" x14ac:dyDescent="0.15">
      <c r="C1222"/>
    </row>
    <row r="1223" spans="3:3" ht="18.75" x14ac:dyDescent="0.15">
      <c r="C1223"/>
    </row>
    <row r="1224" spans="3:3" ht="18.75" x14ac:dyDescent="0.15">
      <c r="C1224"/>
    </row>
    <row r="1225" spans="3:3" ht="18.75" x14ac:dyDescent="0.15">
      <c r="C1225"/>
    </row>
    <row r="1226" spans="3:3" ht="18.75" x14ac:dyDescent="0.15">
      <c r="C1226"/>
    </row>
    <row r="1227" spans="3:3" ht="18.75" x14ac:dyDescent="0.15">
      <c r="C1227"/>
    </row>
    <row r="1228" spans="3:3" ht="18.75" x14ac:dyDescent="0.15">
      <c r="C1228"/>
    </row>
    <row r="1229" spans="3:3" ht="18.75" x14ac:dyDescent="0.15">
      <c r="C1229"/>
    </row>
    <row r="1230" spans="3:3" ht="18.75" x14ac:dyDescent="0.15">
      <c r="C1230"/>
    </row>
    <row r="1231" spans="3:3" ht="18.75" x14ac:dyDescent="0.15">
      <c r="C1231"/>
    </row>
    <row r="1232" spans="3:3" ht="18.75" x14ac:dyDescent="0.15">
      <c r="C1232"/>
    </row>
    <row r="1233" spans="3:3" ht="18.75" x14ac:dyDescent="0.15">
      <c r="C1233"/>
    </row>
    <row r="1234" spans="3:3" ht="18.75" x14ac:dyDescent="0.15">
      <c r="C1234"/>
    </row>
    <row r="1235" spans="3:3" ht="18.75" x14ac:dyDescent="0.15">
      <c r="C1235"/>
    </row>
    <row r="1236" spans="3:3" ht="18.75" x14ac:dyDescent="0.15">
      <c r="C1236"/>
    </row>
    <row r="1237" spans="3:3" ht="18.75" x14ac:dyDescent="0.15">
      <c r="C1237"/>
    </row>
    <row r="1238" spans="3:3" ht="18.75" x14ac:dyDescent="0.15">
      <c r="C1238"/>
    </row>
    <row r="1239" spans="3:3" ht="18.75" x14ac:dyDescent="0.15">
      <c r="C1239"/>
    </row>
    <row r="1240" spans="3:3" ht="18.75" x14ac:dyDescent="0.15">
      <c r="C1240"/>
    </row>
    <row r="1241" spans="3:3" ht="18.75" x14ac:dyDescent="0.15">
      <c r="C1241"/>
    </row>
    <row r="1242" spans="3:3" ht="18.75" x14ac:dyDescent="0.15">
      <c r="C1242"/>
    </row>
    <row r="1243" spans="3:3" ht="18.75" x14ac:dyDescent="0.15">
      <c r="C1243"/>
    </row>
    <row r="1244" spans="3:3" ht="18.75" x14ac:dyDescent="0.15">
      <c r="C1244"/>
    </row>
    <row r="1245" spans="3:3" ht="18.75" x14ac:dyDescent="0.15">
      <c r="C1245"/>
    </row>
    <row r="1246" spans="3:3" ht="18.75" x14ac:dyDescent="0.15">
      <c r="C1246"/>
    </row>
    <row r="1247" spans="3:3" ht="18.75" x14ac:dyDescent="0.15">
      <c r="C1247"/>
    </row>
    <row r="1248" spans="3:3" ht="18.75" x14ac:dyDescent="0.15">
      <c r="C1248"/>
    </row>
    <row r="1249" spans="3:3" ht="18.75" x14ac:dyDescent="0.15">
      <c r="C1249"/>
    </row>
    <row r="1250" spans="3:3" ht="18.75" x14ac:dyDescent="0.15">
      <c r="C1250"/>
    </row>
    <row r="1251" spans="3:3" ht="18.75" x14ac:dyDescent="0.15">
      <c r="C1251"/>
    </row>
    <row r="1252" spans="3:3" ht="18.75" x14ac:dyDescent="0.15">
      <c r="C1252"/>
    </row>
    <row r="1253" spans="3:3" ht="18.75" x14ac:dyDescent="0.15">
      <c r="C1253"/>
    </row>
    <row r="1254" spans="3:3" ht="18.75" x14ac:dyDescent="0.15">
      <c r="C1254"/>
    </row>
    <row r="1255" spans="3:3" ht="18.75" x14ac:dyDescent="0.15">
      <c r="C1255"/>
    </row>
    <row r="1256" spans="3:3" ht="18.75" x14ac:dyDescent="0.15">
      <c r="C1256"/>
    </row>
    <row r="1257" spans="3:3" ht="18.75" x14ac:dyDescent="0.15">
      <c r="C1257"/>
    </row>
    <row r="1258" spans="3:3" ht="18.75" x14ac:dyDescent="0.15">
      <c r="C1258"/>
    </row>
    <row r="1259" spans="3:3" ht="18.75" x14ac:dyDescent="0.15">
      <c r="C1259"/>
    </row>
    <row r="1260" spans="3:3" ht="18.75" x14ac:dyDescent="0.15">
      <c r="C1260"/>
    </row>
    <row r="1261" spans="3:3" ht="18.75" x14ac:dyDescent="0.15">
      <c r="C1261"/>
    </row>
    <row r="1262" spans="3:3" ht="18.75" x14ac:dyDescent="0.15">
      <c r="C1262"/>
    </row>
    <row r="1263" spans="3:3" ht="18.75" x14ac:dyDescent="0.15">
      <c r="C1263"/>
    </row>
    <row r="1264" spans="3:3" ht="18.75" x14ac:dyDescent="0.15">
      <c r="C1264"/>
    </row>
    <row r="1265" spans="3:3" ht="18.75" x14ac:dyDescent="0.15">
      <c r="C1265"/>
    </row>
    <row r="1266" spans="3:3" ht="18.75" x14ac:dyDescent="0.15">
      <c r="C1266"/>
    </row>
    <row r="1267" spans="3:3" ht="18.75" x14ac:dyDescent="0.15">
      <c r="C1267"/>
    </row>
    <row r="1268" spans="3:3" ht="18.75" x14ac:dyDescent="0.15">
      <c r="C1268"/>
    </row>
    <row r="1269" spans="3:3" ht="18.75" x14ac:dyDescent="0.15">
      <c r="C1269"/>
    </row>
    <row r="1270" spans="3:3" ht="18.75" x14ac:dyDescent="0.15">
      <c r="C1270"/>
    </row>
    <row r="1271" spans="3:3" ht="18.75" x14ac:dyDescent="0.15">
      <c r="C1271"/>
    </row>
    <row r="1272" spans="3:3" ht="18.75" x14ac:dyDescent="0.15">
      <c r="C1272"/>
    </row>
    <row r="1273" spans="3:3" ht="18.75" x14ac:dyDescent="0.15">
      <c r="C1273"/>
    </row>
    <row r="1274" spans="3:3" ht="18.75" x14ac:dyDescent="0.15">
      <c r="C1274"/>
    </row>
    <row r="1275" spans="3:3" ht="18.75" x14ac:dyDescent="0.15">
      <c r="C1275"/>
    </row>
    <row r="1276" spans="3:3" ht="18.75" x14ac:dyDescent="0.15">
      <c r="C1276"/>
    </row>
    <row r="1277" spans="3:3" ht="18.75" x14ac:dyDescent="0.15">
      <c r="C1277"/>
    </row>
    <row r="1278" spans="3:3" ht="18.75" x14ac:dyDescent="0.15">
      <c r="C1278"/>
    </row>
    <row r="1279" spans="3:3" ht="18.75" x14ac:dyDescent="0.15">
      <c r="C1279"/>
    </row>
    <row r="1280" spans="3:3" ht="18.75" x14ac:dyDescent="0.15">
      <c r="C1280"/>
    </row>
    <row r="1281" spans="3:3" ht="18.75" x14ac:dyDescent="0.15">
      <c r="C1281"/>
    </row>
    <row r="1282" spans="3:3" ht="18.75" x14ac:dyDescent="0.15">
      <c r="C1282"/>
    </row>
    <row r="1283" spans="3:3" ht="18.75" x14ac:dyDescent="0.15">
      <c r="C1283"/>
    </row>
    <row r="1284" spans="3:3" ht="18.75" x14ac:dyDescent="0.15">
      <c r="C1284"/>
    </row>
    <row r="1285" spans="3:3" ht="18.75" x14ac:dyDescent="0.15">
      <c r="C1285"/>
    </row>
    <row r="1286" spans="3:3" ht="18.75" x14ac:dyDescent="0.15">
      <c r="C1286"/>
    </row>
    <row r="1287" spans="3:3" ht="18.75" x14ac:dyDescent="0.15">
      <c r="C1287"/>
    </row>
    <row r="1288" spans="3:3" ht="18.75" x14ac:dyDescent="0.15">
      <c r="C1288"/>
    </row>
    <row r="1289" spans="3:3" ht="18.75" x14ac:dyDescent="0.15">
      <c r="C1289"/>
    </row>
    <row r="1290" spans="3:3" ht="18.75" x14ac:dyDescent="0.15">
      <c r="C1290"/>
    </row>
    <row r="1291" spans="3:3" ht="18.75" x14ac:dyDescent="0.15">
      <c r="C1291"/>
    </row>
    <row r="1292" spans="3:3" ht="18.75" x14ac:dyDescent="0.15">
      <c r="C1292"/>
    </row>
    <row r="1293" spans="3:3" ht="18.75" x14ac:dyDescent="0.15">
      <c r="C1293"/>
    </row>
    <row r="1294" spans="3:3" ht="18.75" x14ac:dyDescent="0.15">
      <c r="C1294"/>
    </row>
    <row r="1295" spans="3:3" ht="18.75" x14ac:dyDescent="0.15">
      <c r="C1295"/>
    </row>
    <row r="1296" spans="3:3" ht="18.75" x14ac:dyDescent="0.15">
      <c r="C1296"/>
    </row>
    <row r="1297" spans="3:3" ht="18.75" x14ac:dyDescent="0.15">
      <c r="C1297"/>
    </row>
    <row r="1298" spans="3:3" ht="18.75" x14ac:dyDescent="0.15">
      <c r="C1298"/>
    </row>
    <row r="1299" spans="3:3" ht="18.75" x14ac:dyDescent="0.15">
      <c r="C1299"/>
    </row>
    <row r="1300" spans="3:3" ht="18.75" x14ac:dyDescent="0.15">
      <c r="C1300"/>
    </row>
    <row r="1301" spans="3:3" ht="18.75" x14ac:dyDescent="0.15">
      <c r="C1301"/>
    </row>
    <row r="1302" spans="3:3" ht="18.75" x14ac:dyDescent="0.15">
      <c r="C1302"/>
    </row>
    <row r="1303" spans="3:3" ht="18.75" x14ac:dyDescent="0.15">
      <c r="C1303"/>
    </row>
    <row r="1304" spans="3:3" ht="18.75" x14ac:dyDescent="0.15">
      <c r="C1304"/>
    </row>
    <row r="1305" spans="3:3" ht="18.75" x14ac:dyDescent="0.15">
      <c r="C1305"/>
    </row>
    <row r="1306" spans="3:3" ht="18.75" x14ac:dyDescent="0.15">
      <c r="C1306"/>
    </row>
    <row r="1307" spans="3:3" ht="18.75" x14ac:dyDescent="0.15">
      <c r="C1307"/>
    </row>
    <row r="1308" spans="3:3" ht="18.75" x14ac:dyDescent="0.15">
      <c r="C1308"/>
    </row>
    <row r="1309" spans="3:3" ht="18.75" x14ac:dyDescent="0.15">
      <c r="C1309"/>
    </row>
    <row r="1310" spans="3:3" ht="18.75" x14ac:dyDescent="0.15">
      <c r="C1310"/>
    </row>
    <row r="1311" spans="3:3" ht="18.75" x14ac:dyDescent="0.15">
      <c r="C1311"/>
    </row>
    <row r="1312" spans="3:3" ht="18.75" x14ac:dyDescent="0.15">
      <c r="C1312"/>
    </row>
    <row r="1313" spans="3:3" ht="18.75" x14ac:dyDescent="0.15">
      <c r="C1313"/>
    </row>
    <row r="1314" spans="3:3" ht="18.75" x14ac:dyDescent="0.15">
      <c r="C1314"/>
    </row>
    <row r="1315" spans="3:3" ht="18.75" x14ac:dyDescent="0.15">
      <c r="C1315"/>
    </row>
    <row r="1316" spans="3:3" ht="18.75" x14ac:dyDescent="0.15">
      <c r="C1316"/>
    </row>
    <row r="1317" spans="3:3" ht="18.75" x14ac:dyDescent="0.15">
      <c r="C1317"/>
    </row>
    <row r="1318" spans="3:3" ht="18.75" x14ac:dyDescent="0.15">
      <c r="C1318"/>
    </row>
    <row r="1319" spans="3:3" ht="18.75" x14ac:dyDescent="0.15">
      <c r="C1319"/>
    </row>
    <row r="1320" spans="3:3" ht="18.75" x14ac:dyDescent="0.15">
      <c r="C1320"/>
    </row>
    <row r="1321" spans="3:3" ht="18.75" x14ac:dyDescent="0.15">
      <c r="C1321"/>
    </row>
    <row r="1322" spans="3:3" ht="18.75" x14ac:dyDescent="0.15">
      <c r="C1322"/>
    </row>
    <row r="1323" spans="3:3" ht="18.75" x14ac:dyDescent="0.15">
      <c r="C1323"/>
    </row>
    <row r="1324" spans="3:3" ht="18.75" x14ac:dyDescent="0.15">
      <c r="C1324"/>
    </row>
    <row r="1325" spans="3:3" ht="18.75" x14ac:dyDescent="0.15">
      <c r="C1325"/>
    </row>
    <row r="1326" spans="3:3" ht="18.75" x14ac:dyDescent="0.15">
      <c r="C1326"/>
    </row>
    <row r="1327" spans="3:3" ht="18.75" x14ac:dyDescent="0.15">
      <c r="C1327"/>
    </row>
    <row r="1328" spans="3:3" ht="18.75" x14ac:dyDescent="0.15">
      <c r="C1328"/>
    </row>
    <row r="1329" spans="3:3" ht="18.75" x14ac:dyDescent="0.15">
      <c r="C1329"/>
    </row>
    <row r="1330" spans="3:3" ht="18.75" x14ac:dyDescent="0.15">
      <c r="C1330"/>
    </row>
    <row r="1331" spans="3:3" ht="18.75" x14ac:dyDescent="0.15">
      <c r="C1331"/>
    </row>
    <row r="1332" spans="3:3" ht="18.75" x14ac:dyDescent="0.15">
      <c r="C1332"/>
    </row>
    <row r="1333" spans="3:3" ht="18.75" x14ac:dyDescent="0.15">
      <c r="C1333"/>
    </row>
    <row r="1334" spans="3:3" ht="18.75" x14ac:dyDescent="0.15">
      <c r="C1334"/>
    </row>
    <row r="1335" spans="3:3" ht="18.75" x14ac:dyDescent="0.15">
      <c r="C1335"/>
    </row>
    <row r="1336" spans="3:3" ht="18.75" x14ac:dyDescent="0.15">
      <c r="C1336"/>
    </row>
    <row r="1337" spans="3:3" ht="18.75" x14ac:dyDescent="0.15">
      <c r="C1337"/>
    </row>
    <row r="1338" spans="3:3" ht="18.75" x14ac:dyDescent="0.15">
      <c r="C1338"/>
    </row>
    <row r="1339" spans="3:3" ht="18.75" x14ac:dyDescent="0.15">
      <c r="C1339"/>
    </row>
    <row r="1340" spans="3:3" ht="18.75" x14ac:dyDescent="0.15">
      <c r="C1340"/>
    </row>
    <row r="1341" spans="3:3" ht="18.75" x14ac:dyDescent="0.15">
      <c r="C1341"/>
    </row>
    <row r="1342" spans="3:3" ht="18.75" x14ac:dyDescent="0.15">
      <c r="C1342"/>
    </row>
    <row r="1343" spans="3:3" ht="18.75" x14ac:dyDescent="0.15">
      <c r="C1343"/>
    </row>
    <row r="1344" spans="3:3" ht="18.75" x14ac:dyDescent="0.15">
      <c r="C1344"/>
    </row>
    <row r="1345" spans="3:3" ht="18.75" x14ac:dyDescent="0.15">
      <c r="C1345"/>
    </row>
    <row r="1346" spans="3:3" ht="18.75" x14ac:dyDescent="0.15">
      <c r="C1346"/>
    </row>
    <row r="1347" spans="3:3" ht="18.75" x14ac:dyDescent="0.15">
      <c r="C1347"/>
    </row>
    <row r="1348" spans="3:3" ht="18.75" x14ac:dyDescent="0.15">
      <c r="C1348"/>
    </row>
    <row r="1349" spans="3:3" ht="18.75" x14ac:dyDescent="0.15">
      <c r="C1349"/>
    </row>
    <row r="1350" spans="3:3" ht="18.75" x14ac:dyDescent="0.15">
      <c r="C1350"/>
    </row>
    <row r="1351" spans="3:3" ht="18.75" x14ac:dyDescent="0.15">
      <c r="C1351"/>
    </row>
    <row r="1352" spans="3:3" ht="18.75" x14ac:dyDescent="0.15">
      <c r="C1352"/>
    </row>
    <row r="1353" spans="3:3" ht="18.75" x14ac:dyDescent="0.15">
      <c r="C1353"/>
    </row>
    <row r="1354" spans="3:3" ht="18.75" x14ac:dyDescent="0.15">
      <c r="C1354"/>
    </row>
    <row r="1355" spans="3:3" ht="18.75" x14ac:dyDescent="0.15">
      <c r="C1355"/>
    </row>
    <row r="1356" spans="3:3" ht="18.75" x14ac:dyDescent="0.15">
      <c r="C1356"/>
    </row>
    <row r="1357" spans="3:3" ht="18.75" x14ac:dyDescent="0.15">
      <c r="C1357"/>
    </row>
    <row r="1358" spans="3:3" ht="18.75" x14ac:dyDescent="0.15">
      <c r="C1358"/>
    </row>
    <row r="1359" spans="3:3" ht="18.75" x14ac:dyDescent="0.15">
      <c r="C1359"/>
    </row>
    <row r="1360" spans="3:3" ht="18.75" x14ac:dyDescent="0.15">
      <c r="C1360"/>
    </row>
    <row r="1361" spans="3:3" ht="18.75" x14ac:dyDescent="0.15">
      <c r="C1361"/>
    </row>
    <row r="1362" spans="3:3" ht="18.75" x14ac:dyDescent="0.15">
      <c r="C1362"/>
    </row>
    <row r="1363" spans="3:3" ht="18.75" x14ac:dyDescent="0.15">
      <c r="C1363"/>
    </row>
    <row r="1364" spans="3:3" ht="18.75" x14ac:dyDescent="0.15">
      <c r="C1364"/>
    </row>
    <row r="1365" spans="3:3" ht="18.75" x14ac:dyDescent="0.15">
      <c r="C1365"/>
    </row>
    <row r="1366" spans="3:3" ht="18.75" x14ac:dyDescent="0.15">
      <c r="C1366"/>
    </row>
    <row r="1367" spans="3:3" ht="18.75" x14ac:dyDescent="0.15">
      <c r="C1367"/>
    </row>
    <row r="1368" spans="3:3" ht="18.75" x14ac:dyDescent="0.15">
      <c r="C1368"/>
    </row>
    <row r="1369" spans="3:3" ht="18.75" x14ac:dyDescent="0.15">
      <c r="C1369"/>
    </row>
    <row r="1370" spans="3:3" ht="18.75" x14ac:dyDescent="0.15">
      <c r="C1370"/>
    </row>
    <row r="1371" spans="3:3" ht="18.75" x14ac:dyDescent="0.15">
      <c r="C1371"/>
    </row>
    <row r="1372" spans="3:3" ht="18.75" x14ac:dyDescent="0.15">
      <c r="C1372"/>
    </row>
    <row r="1373" spans="3:3" ht="18.75" x14ac:dyDescent="0.15">
      <c r="C1373"/>
    </row>
    <row r="1374" spans="3:3" ht="18.75" x14ac:dyDescent="0.15">
      <c r="C1374"/>
    </row>
    <row r="1375" spans="3:3" ht="18.75" x14ac:dyDescent="0.15">
      <c r="C1375"/>
    </row>
    <row r="1376" spans="3:3" ht="18.75" x14ac:dyDescent="0.15">
      <c r="C1376"/>
    </row>
    <row r="1377" spans="3:3" ht="18.75" x14ac:dyDescent="0.15">
      <c r="C1377"/>
    </row>
    <row r="1378" spans="3:3" ht="18.75" x14ac:dyDescent="0.15">
      <c r="C1378"/>
    </row>
    <row r="1379" spans="3:3" ht="18.75" x14ac:dyDescent="0.15">
      <c r="C1379"/>
    </row>
    <row r="1380" spans="3:3" ht="18.75" x14ac:dyDescent="0.15">
      <c r="C1380"/>
    </row>
    <row r="1381" spans="3:3" ht="18.75" x14ac:dyDescent="0.15">
      <c r="C1381"/>
    </row>
    <row r="1382" spans="3:3" ht="18.75" x14ac:dyDescent="0.15">
      <c r="C1382"/>
    </row>
    <row r="1383" spans="3:3" ht="18.75" x14ac:dyDescent="0.15">
      <c r="C1383"/>
    </row>
    <row r="1384" spans="3:3" ht="18.75" x14ac:dyDescent="0.15">
      <c r="C1384"/>
    </row>
    <row r="1385" spans="3:3" ht="18.75" x14ac:dyDescent="0.15">
      <c r="C1385"/>
    </row>
    <row r="1386" spans="3:3" ht="18.75" x14ac:dyDescent="0.15">
      <c r="C1386"/>
    </row>
    <row r="1387" spans="3:3" ht="18.75" x14ac:dyDescent="0.15">
      <c r="C1387"/>
    </row>
    <row r="1388" spans="3:3" ht="18.75" x14ac:dyDescent="0.15">
      <c r="C1388"/>
    </row>
    <row r="1389" spans="3:3" ht="18.75" x14ac:dyDescent="0.15">
      <c r="C1389"/>
    </row>
    <row r="1390" spans="3:3" ht="18.75" x14ac:dyDescent="0.15">
      <c r="C1390"/>
    </row>
    <row r="1391" spans="3:3" ht="18.75" x14ac:dyDescent="0.15">
      <c r="C1391"/>
    </row>
    <row r="1392" spans="3:3" ht="18.75" x14ac:dyDescent="0.15">
      <c r="C1392"/>
    </row>
    <row r="1393" spans="3:3" ht="18.75" x14ac:dyDescent="0.15">
      <c r="C1393"/>
    </row>
    <row r="1394" spans="3:3" ht="18.75" x14ac:dyDescent="0.15">
      <c r="C1394"/>
    </row>
    <row r="1395" spans="3:3" ht="18.75" x14ac:dyDescent="0.15">
      <c r="C1395"/>
    </row>
    <row r="1396" spans="3:3" ht="18.75" x14ac:dyDescent="0.15">
      <c r="C1396"/>
    </row>
    <row r="1397" spans="3:3" ht="18.75" x14ac:dyDescent="0.15">
      <c r="C1397"/>
    </row>
    <row r="1398" spans="3:3" ht="18.75" x14ac:dyDescent="0.15">
      <c r="C1398"/>
    </row>
    <row r="1399" spans="3:3" ht="18.75" x14ac:dyDescent="0.15">
      <c r="C1399"/>
    </row>
    <row r="1400" spans="3:3" ht="18.75" x14ac:dyDescent="0.15">
      <c r="C1400"/>
    </row>
    <row r="1401" spans="3:3" ht="18.75" x14ac:dyDescent="0.15">
      <c r="C1401"/>
    </row>
    <row r="1402" spans="3:3" ht="18.75" x14ac:dyDescent="0.15">
      <c r="C1402"/>
    </row>
    <row r="1403" spans="3:3" ht="18.75" x14ac:dyDescent="0.15">
      <c r="C1403"/>
    </row>
    <row r="1404" spans="3:3" ht="18.75" x14ac:dyDescent="0.15">
      <c r="C1404"/>
    </row>
    <row r="1405" spans="3:3" ht="18.75" x14ac:dyDescent="0.15">
      <c r="C1405"/>
    </row>
    <row r="1406" spans="3:3" ht="18.75" x14ac:dyDescent="0.15">
      <c r="C1406"/>
    </row>
    <row r="1407" spans="3:3" ht="18.75" x14ac:dyDescent="0.15">
      <c r="C1407"/>
    </row>
    <row r="1408" spans="3:3" ht="18.75" x14ac:dyDescent="0.15">
      <c r="C1408"/>
    </row>
    <row r="1409" spans="3:3" ht="18.75" x14ac:dyDescent="0.15">
      <c r="C1409"/>
    </row>
    <row r="1410" spans="3:3" ht="18.75" x14ac:dyDescent="0.15">
      <c r="C1410"/>
    </row>
    <row r="1411" spans="3:3" ht="18.75" x14ac:dyDescent="0.15">
      <c r="C1411"/>
    </row>
    <row r="1412" spans="3:3" ht="18.75" x14ac:dyDescent="0.15">
      <c r="C1412"/>
    </row>
    <row r="1413" spans="3:3" ht="18.75" x14ac:dyDescent="0.15">
      <c r="C1413"/>
    </row>
    <row r="1414" spans="3:3" ht="18.75" x14ac:dyDescent="0.15">
      <c r="C1414"/>
    </row>
    <row r="1415" spans="3:3" ht="18.75" x14ac:dyDescent="0.15">
      <c r="C1415"/>
    </row>
    <row r="1416" spans="3:3" ht="18.75" x14ac:dyDescent="0.15">
      <c r="C1416"/>
    </row>
    <row r="1417" spans="3:3" ht="18.75" x14ac:dyDescent="0.15">
      <c r="C1417"/>
    </row>
    <row r="1418" spans="3:3" ht="18.75" x14ac:dyDescent="0.15">
      <c r="C1418"/>
    </row>
    <row r="1419" spans="3:3" ht="18.75" x14ac:dyDescent="0.15">
      <c r="C1419"/>
    </row>
    <row r="1420" spans="3:3" ht="18.75" x14ac:dyDescent="0.15">
      <c r="C1420"/>
    </row>
    <row r="1421" spans="3:3" ht="18.75" x14ac:dyDescent="0.15">
      <c r="C1421"/>
    </row>
    <row r="1422" spans="3:3" ht="18.75" x14ac:dyDescent="0.15">
      <c r="C1422"/>
    </row>
    <row r="1423" spans="3:3" ht="18.75" x14ac:dyDescent="0.15">
      <c r="C1423"/>
    </row>
    <row r="1424" spans="3:3" ht="18.75" x14ac:dyDescent="0.15">
      <c r="C1424"/>
    </row>
    <row r="1425" spans="3:3" ht="18.75" x14ac:dyDescent="0.15">
      <c r="C1425"/>
    </row>
    <row r="1426" spans="3:3" ht="18.75" x14ac:dyDescent="0.15">
      <c r="C1426"/>
    </row>
    <row r="1427" spans="3:3" ht="18.75" x14ac:dyDescent="0.15">
      <c r="C1427"/>
    </row>
    <row r="1428" spans="3:3" ht="18.75" x14ac:dyDescent="0.15">
      <c r="C1428"/>
    </row>
    <row r="1429" spans="3:3" ht="18.75" x14ac:dyDescent="0.15">
      <c r="C1429"/>
    </row>
    <row r="1430" spans="3:3" ht="18.75" x14ac:dyDescent="0.15">
      <c r="C1430"/>
    </row>
    <row r="1431" spans="3:3" ht="18.75" x14ac:dyDescent="0.15">
      <c r="C1431"/>
    </row>
    <row r="1432" spans="3:3" ht="18.75" x14ac:dyDescent="0.15">
      <c r="C1432"/>
    </row>
    <row r="1433" spans="3:3" ht="18.75" x14ac:dyDescent="0.15">
      <c r="C1433"/>
    </row>
    <row r="1434" spans="3:3" ht="18.75" x14ac:dyDescent="0.15">
      <c r="C1434"/>
    </row>
    <row r="1435" spans="3:3" ht="18.75" x14ac:dyDescent="0.15">
      <c r="C1435"/>
    </row>
    <row r="1436" spans="3:3" ht="18.75" x14ac:dyDescent="0.15">
      <c r="C1436"/>
    </row>
    <row r="1437" spans="3:3" ht="18.75" x14ac:dyDescent="0.15">
      <c r="C1437"/>
    </row>
    <row r="1438" spans="3:3" ht="18.75" x14ac:dyDescent="0.15">
      <c r="C1438"/>
    </row>
    <row r="1439" spans="3:3" ht="18.75" x14ac:dyDescent="0.15">
      <c r="C1439"/>
    </row>
    <row r="1440" spans="3:3" ht="18.75" x14ac:dyDescent="0.15">
      <c r="C1440"/>
    </row>
    <row r="1441" spans="3:3" ht="18.75" x14ac:dyDescent="0.15">
      <c r="C1441"/>
    </row>
    <row r="1442" spans="3:3" ht="18.75" x14ac:dyDescent="0.15">
      <c r="C1442"/>
    </row>
    <row r="1443" spans="3:3" ht="18.75" x14ac:dyDescent="0.15">
      <c r="C1443"/>
    </row>
    <row r="1444" spans="3:3" ht="18.75" x14ac:dyDescent="0.15">
      <c r="C1444"/>
    </row>
    <row r="1445" spans="3:3" ht="18.75" x14ac:dyDescent="0.15">
      <c r="C1445"/>
    </row>
    <row r="1446" spans="3:3" ht="18.75" x14ac:dyDescent="0.15">
      <c r="C1446"/>
    </row>
    <row r="1447" spans="3:3" ht="18.75" x14ac:dyDescent="0.15">
      <c r="C1447"/>
    </row>
    <row r="1448" spans="3:3" ht="18.75" x14ac:dyDescent="0.15">
      <c r="C1448"/>
    </row>
    <row r="1449" spans="3:3" ht="18.75" x14ac:dyDescent="0.15">
      <c r="C1449"/>
    </row>
    <row r="1450" spans="3:3" ht="18.75" x14ac:dyDescent="0.15">
      <c r="C1450"/>
    </row>
    <row r="1451" spans="3:3" ht="18.75" x14ac:dyDescent="0.15">
      <c r="C1451"/>
    </row>
    <row r="1452" spans="3:3" ht="18.75" x14ac:dyDescent="0.15">
      <c r="C1452"/>
    </row>
    <row r="1453" spans="3:3" ht="18.75" x14ac:dyDescent="0.15">
      <c r="C1453"/>
    </row>
    <row r="1454" spans="3:3" ht="18.75" x14ac:dyDescent="0.15">
      <c r="C1454"/>
    </row>
    <row r="1455" spans="3:3" ht="18.75" x14ac:dyDescent="0.15">
      <c r="C1455"/>
    </row>
    <row r="1456" spans="3:3" ht="18.75" x14ac:dyDescent="0.15">
      <c r="C1456"/>
    </row>
    <row r="1457" spans="3:3" ht="18.75" x14ac:dyDescent="0.15">
      <c r="C1457"/>
    </row>
    <row r="1458" spans="3:3" ht="18.75" x14ac:dyDescent="0.15">
      <c r="C1458"/>
    </row>
    <row r="1459" spans="3:3" ht="18.75" x14ac:dyDescent="0.15">
      <c r="C1459"/>
    </row>
    <row r="1460" spans="3:3" ht="18.75" x14ac:dyDescent="0.15">
      <c r="C1460"/>
    </row>
    <row r="1461" spans="3:3" ht="18.75" x14ac:dyDescent="0.15">
      <c r="C1461"/>
    </row>
    <row r="1462" spans="3:3" ht="18.75" x14ac:dyDescent="0.15">
      <c r="C1462"/>
    </row>
    <row r="1463" spans="3:3" ht="18.75" x14ac:dyDescent="0.15">
      <c r="C1463"/>
    </row>
    <row r="1464" spans="3:3" ht="18.75" x14ac:dyDescent="0.15">
      <c r="C1464"/>
    </row>
    <row r="1465" spans="3:3" ht="18.75" x14ac:dyDescent="0.15">
      <c r="C1465"/>
    </row>
    <row r="1466" spans="3:3" ht="18.75" x14ac:dyDescent="0.15">
      <c r="C1466"/>
    </row>
    <row r="1467" spans="3:3" ht="18.75" x14ac:dyDescent="0.15">
      <c r="C1467"/>
    </row>
    <row r="1468" spans="3:3" ht="18.75" x14ac:dyDescent="0.15">
      <c r="C1468"/>
    </row>
    <row r="1469" spans="3:3" ht="18.75" x14ac:dyDescent="0.15">
      <c r="C1469"/>
    </row>
    <row r="1470" spans="3:3" ht="18.75" x14ac:dyDescent="0.15">
      <c r="C1470"/>
    </row>
    <row r="1471" spans="3:3" ht="18.75" x14ac:dyDescent="0.15">
      <c r="C1471"/>
    </row>
    <row r="1472" spans="3:3" ht="18.75" x14ac:dyDescent="0.15">
      <c r="C1472"/>
    </row>
    <row r="1473" spans="3:3" ht="18.75" x14ac:dyDescent="0.15">
      <c r="C1473"/>
    </row>
    <row r="1474" spans="3:3" ht="18.75" x14ac:dyDescent="0.15">
      <c r="C1474"/>
    </row>
    <row r="1475" spans="3:3" ht="18.75" x14ac:dyDescent="0.15">
      <c r="C1475"/>
    </row>
    <row r="1476" spans="3:3" ht="18.75" x14ac:dyDescent="0.15">
      <c r="C1476"/>
    </row>
    <row r="1477" spans="3:3" ht="18.75" x14ac:dyDescent="0.15">
      <c r="C1477"/>
    </row>
    <row r="1478" spans="3:3" ht="18.75" x14ac:dyDescent="0.15">
      <c r="C1478"/>
    </row>
    <row r="1479" spans="3:3" ht="18.75" x14ac:dyDescent="0.15">
      <c r="C1479"/>
    </row>
    <row r="1480" spans="3:3" ht="18.75" x14ac:dyDescent="0.15">
      <c r="C1480"/>
    </row>
    <row r="1481" spans="3:3" ht="18.75" x14ac:dyDescent="0.15">
      <c r="C1481"/>
    </row>
    <row r="1482" spans="3:3" ht="18.75" x14ac:dyDescent="0.15">
      <c r="C1482"/>
    </row>
    <row r="1483" spans="3:3" ht="18.75" x14ac:dyDescent="0.15">
      <c r="C1483"/>
    </row>
    <row r="1484" spans="3:3" ht="18.75" x14ac:dyDescent="0.15">
      <c r="C1484"/>
    </row>
    <row r="1485" spans="3:3" ht="18.75" x14ac:dyDescent="0.15">
      <c r="C1485"/>
    </row>
    <row r="1486" spans="3:3" ht="18.75" x14ac:dyDescent="0.15">
      <c r="C1486"/>
    </row>
    <row r="1487" spans="3:3" ht="18.75" x14ac:dyDescent="0.15">
      <c r="C1487"/>
    </row>
    <row r="1488" spans="3:3" ht="18.75" x14ac:dyDescent="0.15">
      <c r="C1488"/>
    </row>
    <row r="1489" spans="3:3" ht="18.75" x14ac:dyDescent="0.15">
      <c r="C1489"/>
    </row>
    <row r="1490" spans="3:3" ht="18.75" x14ac:dyDescent="0.15">
      <c r="C1490"/>
    </row>
    <row r="1491" spans="3:3" ht="18.75" x14ac:dyDescent="0.15">
      <c r="C1491"/>
    </row>
    <row r="1492" spans="3:3" ht="18.75" x14ac:dyDescent="0.15">
      <c r="C1492"/>
    </row>
    <row r="1493" spans="3:3" ht="18.75" x14ac:dyDescent="0.15">
      <c r="C1493"/>
    </row>
    <row r="1494" spans="3:3" ht="18.75" x14ac:dyDescent="0.15">
      <c r="C1494"/>
    </row>
    <row r="1495" spans="3:3" ht="18.75" x14ac:dyDescent="0.15">
      <c r="C1495"/>
    </row>
    <row r="1496" spans="3:3" ht="18.75" x14ac:dyDescent="0.15">
      <c r="C1496"/>
    </row>
    <row r="1497" spans="3:3" ht="18.75" x14ac:dyDescent="0.15">
      <c r="C1497"/>
    </row>
    <row r="1498" spans="3:3" ht="18.75" x14ac:dyDescent="0.15">
      <c r="C1498"/>
    </row>
    <row r="1499" spans="3:3" ht="18.75" x14ac:dyDescent="0.15">
      <c r="C1499"/>
    </row>
    <row r="1500" spans="3:3" ht="18.75" x14ac:dyDescent="0.15">
      <c r="C1500"/>
    </row>
    <row r="1501" spans="3:3" ht="18.75" x14ac:dyDescent="0.15">
      <c r="C1501"/>
    </row>
    <row r="1502" spans="3:3" ht="18.75" x14ac:dyDescent="0.15">
      <c r="C1502"/>
    </row>
    <row r="1503" spans="3:3" ht="18.75" x14ac:dyDescent="0.15">
      <c r="C1503"/>
    </row>
    <row r="1504" spans="3:3" ht="18.75" x14ac:dyDescent="0.15">
      <c r="C1504"/>
    </row>
    <row r="1505" spans="3:3" ht="18.75" x14ac:dyDescent="0.15">
      <c r="C1505"/>
    </row>
    <row r="1506" spans="3:3" ht="18.75" x14ac:dyDescent="0.15">
      <c r="C1506"/>
    </row>
    <row r="1507" spans="3:3" ht="18.75" x14ac:dyDescent="0.15">
      <c r="C1507"/>
    </row>
    <row r="1508" spans="3:3" ht="18.75" x14ac:dyDescent="0.15">
      <c r="C1508"/>
    </row>
    <row r="1509" spans="3:3" ht="18.75" x14ac:dyDescent="0.15">
      <c r="C1509"/>
    </row>
    <row r="1510" spans="3:3" ht="18.75" x14ac:dyDescent="0.15">
      <c r="C1510"/>
    </row>
    <row r="1511" spans="3:3" ht="18.75" x14ac:dyDescent="0.15">
      <c r="C1511"/>
    </row>
    <row r="1512" spans="3:3" ht="18.75" x14ac:dyDescent="0.15">
      <c r="C1512"/>
    </row>
    <row r="1513" spans="3:3" ht="18.75" x14ac:dyDescent="0.15">
      <c r="C1513"/>
    </row>
    <row r="1514" spans="3:3" ht="18.75" x14ac:dyDescent="0.15">
      <c r="C1514"/>
    </row>
    <row r="1515" spans="3:3" ht="18.75" x14ac:dyDescent="0.15">
      <c r="C1515"/>
    </row>
    <row r="1516" spans="3:3" ht="18.75" x14ac:dyDescent="0.15">
      <c r="C1516"/>
    </row>
    <row r="1517" spans="3:3" ht="18.75" x14ac:dyDescent="0.15">
      <c r="C1517"/>
    </row>
    <row r="1518" spans="3:3" ht="18.75" x14ac:dyDescent="0.15">
      <c r="C1518"/>
    </row>
    <row r="1519" spans="3:3" ht="18.75" x14ac:dyDescent="0.15">
      <c r="C1519"/>
    </row>
    <row r="1520" spans="3:3" ht="18.75" x14ac:dyDescent="0.15">
      <c r="C1520"/>
    </row>
    <row r="1521" spans="3:3" ht="18.75" x14ac:dyDescent="0.15">
      <c r="C1521"/>
    </row>
    <row r="1522" spans="3:3" ht="18.75" x14ac:dyDescent="0.15">
      <c r="C1522"/>
    </row>
    <row r="1523" spans="3:3" ht="18.75" x14ac:dyDescent="0.15">
      <c r="C1523"/>
    </row>
    <row r="1524" spans="3:3" ht="18.75" x14ac:dyDescent="0.15">
      <c r="C1524"/>
    </row>
    <row r="1525" spans="3:3" ht="18.75" x14ac:dyDescent="0.15">
      <c r="C1525"/>
    </row>
    <row r="1526" spans="3:3" ht="18.75" x14ac:dyDescent="0.15">
      <c r="C1526"/>
    </row>
    <row r="1527" spans="3:3" ht="18.75" x14ac:dyDescent="0.15">
      <c r="C1527"/>
    </row>
    <row r="1528" spans="3:3" ht="18.75" x14ac:dyDescent="0.15">
      <c r="C1528"/>
    </row>
    <row r="1529" spans="3:3" ht="18.75" x14ac:dyDescent="0.15">
      <c r="C1529"/>
    </row>
    <row r="1530" spans="3:3" ht="18.75" x14ac:dyDescent="0.15">
      <c r="C1530"/>
    </row>
    <row r="1531" spans="3:3" ht="18.75" x14ac:dyDescent="0.15">
      <c r="C1531"/>
    </row>
    <row r="1532" spans="3:3" ht="18.75" x14ac:dyDescent="0.15">
      <c r="C1532"/>
    </row>
    <row r="1533" spans="3:3" ht="18.75" x14ac:dyDescent="0.15">
      <c r="C1533"/>
    </row>
    <row r="1534" spans="3:3" ht="18.75" x14ac:dyDescent="0.15">
      <c r="C1534"/>
    </row>
    <row r="1535" spans="3:3" ht="18.75" x14ac:dyDescent="0.15">
      <c r="C1535"/>
    </row>
    <row r="1536" spans="3:3" ht="18.75" x14ac:dyDescent="0.15">
      <c r="C1536"/>
    </row>
    <row r="1537" spans="3:3" ht="18.75" x14ac:dyDescent="0.15">
      <c r="C1537"/>
    </row>
    <row r="1538" spans="3:3" ht="18.75" x14ac:dyDescent="0.15">
      <c r="C1538"/>
    </row>
    <row r="1539" spans="3:3" ht="18.75" x14ac:dyDescent="0.15">
      <c r="C1539"/>
    </row>
    <row r="1540" spans="3:3" ht="18.75" x14ac:dyDescent="0.15">
      <c r="C1540"/>
    </row>
    <row r="1541" spans="3:3" ht="18.75" x14ac:dyDescent="0.15">
      <c r="C1541"/>
    </row>
    <row r="1542" spans="3:3" ht="18.75" x14ac:dyDescent="0.15">
      <c r="C1542"/>
    </row>
    <row r="1543" spans="3:3" ht="18.75" x14ac:dyDescent="0.15">
      <c r="C1543"/>
    </row>
    <row r="1544" spans="3:3" ht="18.75" x14ac:dyDescent="0.15">
      <c r="C1544"/>
    </row>
    <row r="1545" spans="3:3" ht="18.75" x14ac:dyDescent="0.15">
      <c r="C1545"/>
    </row>
    <row r="1546" spans="3:3" ht="18.75" x14ac:dyDescent="0.15">
      <c r="C1546"/>
    </row>
    <row r="1547" spans="3:3" ht="18.75" x14ac:dyDescent="0.15">
      <c r="C1547"/>
    </row>
    <row r="1548" spans="3:3" ht="18.75" x14ac:dyDescent="0.15">
      <c r="C1548"/>
    </row>
    <row r="1549" spans="3:3" ht="18.75" x14ac:dyDescent="0.15">
      <c r="C1549"/>
    </row>
    <row r="1550" spans="3:3" ht="18.75" x14ac:dyDescent="0.15">
      <c r="C1550"/>
    </row>
    <row r="1551" spans="3:3" ht="18.75" x14ac:dyDescent="0.15">
      <c r="C1551"/>
    </row>
    <row r="1552" spans="3:3" ht="18.75" x14ac:dyDescent="0.15">
      <c r="C1552"/>
    </row>
    <row r="1553" spans="3:3" ht="18.75" x14ac:dyDescent="0.15">
      <c r="C1553"/>
    </row>
    <row r="1554" spans="3:3" ht="18.75" x14ac:dyDescent="0.15">
      <c r="C1554"/>
    </row>
    <row r="1555" spans="3:3" ht="18.75" x14ac:dyDescent="0.15">
      <c r="C1555"/>
    </row>
    <row r="1556" spans="3:3" ht="18.75" x14ac:dyDescent="0.15">
      <c r="C1556"/>
    </row>
    <row r="1557" spans="3:3" ht="18.75" x14ac:dyDescent="0.15">
      <c r="C1557"/>
    </row>
    <row r="1558" spans="3:3" ht="18.75" x14ac:dyDescent="0.15">
      <c r="C1558"/>
    </row>
    <row r="1559" spans="3:3" ht="18.75" x14ac:dyDescent="0.15">
      <c r="C1559"/>
    </row>
    <row r="1560" spans="3:3" ht="18.75" x14ac:dyDescent="0.15">
      <c r="C1560"/>
    </row>
    <row r="1561" spans="3:3" ht="18.75" x14ac:dyDescent="0.15">
      <c r="C1561"/>
    </row>
    <row r="1562" spans="3:3" ht="18.75" x14ac:dyDescent="0.15">
      <c r="C1562"/>
    </row>
    <row r="1563" spans="3:3" ht="18.75" x14ac:dyDescent="0.15">
      <c r="C1563"/>
    </row>
    <row r="1564" spans="3:3" ht="18.75" x14ac:dyDescent="0.15">
      <c r="C1564"/>
    </row>
    <row r="1565" spans="3:3" ht="18.75" x14ac:dyDescent="0.15">
      <c r="C1565"/>
    </row>
    <row r="1566" spans="3:3" ht="18.75" x14ac:dyDescent="0.15">
      <c r="C1566"/>
    </row>
    <row r="1567" spans="3:3" ht="18.75" x14ac:dyDescent="0.15">
      <c r="C1567"/>
    </row>
    <row r="1568" spans="3:3" ht="18.75" x14ac:dyDescent="0.15">
      <c r="C1568"/>
    </row>
    <row r="1569" spans="3:3" ht="18.75" x14ac:dyDescent="0.15">
      <c r="C1569"/>
    </row>
    <row r="1570" spans="3:3" ht="18.75" x14ac:dyDescent="0.15">
      <c r="C1570"/>
    </row>
    <row r="1571" spans="3:3" ht="18.75" x14ac:dyDescent="0.15">
      <c r="C1571"/>
    </row>
    <row r="1572" spans="3:3" ht="18.75" x14ac:dyDescent="0.15">
      <c r="C1572"/>
    </row>
    <row r="1573" spans="3:3" ht="18.75" x14ac:dyDescent="0.15">
      <c r="C1573"/>
    </row>
    <row r="1574" spans="3:3" ht="18.75" x14ac:dyDescent="0.15">
      <c r="C1574"/>
    </row>
    <row r="1575" spans="3:3" ht="18.75" x14ac:dyDescent="0.15">
      <c r="C1575"/>
    </row>
    <row r="1576" spans="3:3" ht="18.75" x14ac:dyDescent="0.15">
      <c r="C1576"/>
    </row>
    <row r="1577" spans="3:3" ht="18.75" x14ac:dyDescent="0.15">
      <c r="C1577"/>
    </row>
    <row r="1578" spans="3:3" ht="18.75" x14ac:dyDescent="0.15">
      <c r="C1578"/>
    </row>
    <row r="1579" spans="3:3" ht="18.75" x14ac:dyDescent="0.15">
      <c r="C1579"/>
    </row>
    <row r="1580" spans="3:3" ht="18.75" x14ac:dyDescent="0.15">
      <c r="C1580"/>
    </row>
    <row r="1581" spans="3:3" ht="18.75" x14ac:dyDescent="0.15">
      <c r="C1581"/>
    </row>
    <row r="1582" spans="3:3" ht="18.75" x14ac:dyDescent="0.15">
      <c r="C1582"/>
    </row>
    <row r="1583" spans="3:3" ht="18.75" x14ac:dyDescent="0.15">
      <c r="C1583"/>
    </row>
    <row r="1584" spans="3:3" ht="18.75" x14ac:dyDescent="0.15">
      <c r="C1584"/>
    </row>
    <row r="1585" spans="3:3" ht="18.75" x14ac:dyDescent="0.15">
      <c r="C1585"/>
    </row>
    <row r="1586" spans="3:3" ht="18.75" x14ac:dyDescent="0.15">
      <c r="C1586"/>
    </row>
    <row r="1587" spans="3:3" ht="18.75" x14ac:dyDescent="0.15">
      <c r="C1587"/>
    </row>
    <row r="1588" spans="3:3" ht="18.75" x14ac:dyDescent="0.15">
      <c r="C1588"/>
    </row>
    <row r="1589" spans="3:3" ht="18.75" x14ac:dyDescent="0.15">
      <c r="C1589"/>
    </row>
    <row r="1590" spans="3:3" ht="18.75" x14ac:dyDescent="0.15">
      <c r="C1590"/>
    </row>
    <row r="1591" spans="3:3" ht="18.75" x14ac:dyDescent="0.15">
      <c r="C1591"/>
    </row>
    <row r="1592" spans="3:3" ht="18.75" x14ac:dyDescent="0.15">
      <c r="C1592"/>
    </row>
    <row r="1593" spans="3:3" ht="18.75" x14ac:dyDescent="0.15">
      <c r="C1593"/>
    </row>
    <row r="1594" spans="3:3" ht="18.75" x14ac:dyDescent="0.15">
      <c r="C1594"/>
    </row>
    <row r="1595" spans="3:3" ht="18.75" x14ac:dyDescent="0.15">
      <c r="C1595"/>
    </row>
    <row r="1596" spans="3:3" ht="18.75" x14ac:dyDescent="0.15">
      <c r="C1596"/>
    </row>
    <row r="1597" spans="3:3" ht="18.75" x14ac:dyDescent="0.15">
      <c r="C1597"/>
    </row>
    <row r="1598" spans="3:3" ht="18.75" x14ac:dyDescent="0.15">
      <c r="C1598"/>
    </row>
    <row r="1599" spans="3:3" ht="18.75" x14ac:dyDescent="0.15">
      <c r="C1599"/>
    </row>
    <row r="1600" spans="3:3" ht="18.75" x14ac:dyDescent="0.15">
      <c r="C1600"/>
    </row>
    <row r="1601" spans="3:3" ht="18.75" x14ac:dyDescent="0.15">
      <c r="C1601"/>
    </row>
    <row r="1602" spans="3:3" ht="18.75" x14ac:dyDescent="0.15">
      <c r="C1602"/>
    </row>
    <row r="1603" spans="3:3" ht="18.75" x14ac:dyDescent="0.15">
      <c r="C1603"/>
    </row>
    <row r="1604" spans="3:3" ht="18.75" x14ac:dyDescent="0.15">
      <c r="C1604"/>
    </row>
    <row r="1605" spans="3:3" ht="18.75" x14ac:dyDescent="0.15">
      <c r="C1605"/>
    </row>
    <row r="1606" spans="3:3" ht="18.75" x14ac:dyDescent="0.15">
      <c r="C1606"/>
    </row>
    <row r="1607" spans="3:3" ht="18.75" x14ac:dyDescent="0.15">
      <c r="C1607"/>
    </row>
    <row r="1608" spans="3:3" ht="18.75" x14ac:dyDescent="0.15">
      <c r="C1608"/>
    </row>
    <row r="1609" spans="3:3" ht="18.75" x14ac:dyDescent="0.15">
      <c r="C1609"/>
    </row>
    <row r="1610" spans="3:3" ht="18.75" x14ac:dyDescent="0.15">
      <c r="C1610"/>
    </row>
    <row r="1611" spans="3:3" ht="18.75" x14ac:dyDescent="0.15">
      <c r="C1611"/>
    </row>
    <row r="1612" spans="3:3" ht="18.75" x14ac:dyDescent="0.15">
      <c r="C1612"/>
    </row>
    <row r="1613" spans="3:3" ht="18.75" x14ac:dyDescent="0.15">
      <c r="C1613"/>
    </row>
    <row r="1614" spans="3:3" ht="18.75" x14ac:dyDescent="0.15">
      <c r="C1614"/>
    </row>
    <row r="1615" spans="3:3" ht="18.75" x14ac:dyDescent="0.15">
      <c r="C1615"/>
    </row>
    <row r="1616" spans="3:3" ht="18.75" x14ac:dyDescent="0.15">
      <c r="C1616"/>
    </row>
    <row r="1617" spans="3:3" ht="18.75" x14ac:dyDescent="0.15">
      <c r="C1617"/>
    </row>
    <row r="1618" spans="3:3" ht="18.75" x14ac:dyDescent="0.15">
      <c r="C1618"/>
    </row>
    <row r="1619" spans="3:3" ht="18.75" x14ac:dyDescent="0.15">
      <c r="C1619"/>
    </row>
    <row r="1620" spans="3:3" ht="18.75" x14ac:dyDescent="0.15">
      <c r="C1620"/>
    </row>
    <row r="1621" spans="3:3" ht="18.75" x14ac:dyDescent="0.15">
      <c r="C1621"/>
    </row>
    <row r="1622" spans="3:3" ht="18.75" x14ac:dyDescent="0.15">
      <c r="C1622"/>
    </row>
    <row r="1623" spans="3:3" ht="18.75" x14ac:dyDescent="0.15">
      <c r="C1623"/>
    </row>
    <row r="1624" spans="3:3" ht="18.75" x14ac:dyDescent="0.15">
      <c r="C1624"/>
    </row>
    <row r="1625" spans="3:3" ht="18.75" x14ac:dyDescent="0.15">
      <c r="C1625"/>
    </row>
    <row r="1626" spans="3:3" ht="18.75" x14ac:dyDescent="0.15">
      <c r="C1626"/>
    </row>
    <row r="1627" spans="3:3" ht="18.75" x14ac:dyDescent="0.15">
      <c r="C1627"/>
    </row>
    <row r="1628" spans="3:3" ht="18.75" x14ac:dyDescent="0.15">
      <c r="C1628"/>
    </row>
    <row r="1629" spans="3:3" ht="18.75" x14ac:dyDescent="0.15">
      <c r="C1629"/>
    </row>
    <row r="1630" spans="3:3" ht="18.75" x14ac:dyDescent="0.15">
      <c r="C1630"/>
    </row>
    <row r="1631" spans="3:3" ht="18.75" x14ac:dyDescent="0.15">
      <c r="C1631"/>
    </row>
    <row r="1632" spans="3:3" ht="18.75" x14ac:dyDescent="0.15">
      <c r="C1632"/>
    </row>
    <row r="1633" spans="3:3" ht="18.75" x14ac:dyDescent="0.15">
      <c r="C1633"/>
    </row>
    <row r="1634" spans="3:3" ht="18.75" x14ac:dyDescent="0.15">
      <c r="C1634"/>
    </row>
    <row r="1635" spans="3:3" ht="18.75" x14ac:dyDescent="0.15">
      <c r="C1635"/>
    </row>
    <row r="1636" spans="3:3" ht="18.75" x14ac:dyDescent="0.15">
      <c r="C1636"/>
    </row>
    <row r="1637" spans="3:3" ht="18.75" x14ac:dyDescent="0.15">
      <c r="C1637"/>
    </row>
    <row r="1638" spans="3:3" ht="18.75" x14ac:dyDescent="0.15">
      <c r="C1638"/>
    </row>
    <row r="1639" spans="3:3" ht="18.75" x14ac:dyDescent="0.15">
      <c r="C1639"/>
    </row>
    <row r="1640" spans="3:3" ht="18.75" x14ac:dyDescent="0.15">
      <c r="C1640"/>
    </row>
    <row r="1641" spans="3:3" ht="18.75" x14ac:dyDescent="0.15">
      <c r="C1641"/>
    </row>
    <row r="1642" spans="3:3" ht="18.75" x14ac:dyDescent="0.15">
      <c r="C1642"/>
    </row>
    <row r="1643" spans="3:3" ht="18.75" x14ac:dyDescent="0.15">
      <c r="C1643"/>
    </row>
    <row r="1644" spans="3:3" ht="18.75" x14ac:dyDescent="0.15">
      <c r="C1644"/>
    </row>
    <row r="1645" spans="3:3" ht="18.75" x14ac:dyDescent="0.15">
      <c r="C1645"/>
    </row>
    <row r="1646" spans="3:3" ht="18.75" x14ac:dyDescent="0.15">
      <c r="C1646"/>
    </row>
    <row r="1647" spans="3:3" ht="18.75" x14ac:dyDescent="0.15">
      <c r="C1647"/>
    </row>
    <row r="1648" spans="3:3" ht="18.75" x14ac:dyDescent="0.15">
      <c r="C1648"/>
    </row>
    <row r="1649" spans="3:3" ht="18.75" x14ac:dyDescent="0.15">
      <c r="C1649"/>
    </row>
    <row r="1650" spans="3:3" ht="18.75" x14ac:dyDescent="0.15">
      <c r="C1650"/>
    </row>
    <row r="1651" spans="3:3" ht="18.75" x14ac:dyDescent="0.15">
      <c r="C1651"/>
    </row>
    <row r="1652" spans="3:3" ht="18.75" x14ac:dyDescent="0.15">
      <c r="C1652"/>
    </row>
    <row r="1653" spans="3:3" ht="18.75" x14ac:dyDescent="0.15">
      <c r="C1653"/>
    </row>
    <row r="1654" spans="3:3" ht="18.75" x14ac:dyDescent="0.15">
      <c r="C1654"/>
    </row>
    <row r="1655" spans="3:3" ht="18.75" x14ac:dyDescent="0.15">
      <c r="C1655"/>
    </row>
    <row r="1656" spans="3:3" ht="18.75" x14ac:dyDescent="0.15">
      <c r="C1656"/>
    </row>
    <row r="1657" spans="3:3" ht="18.75" x14ac:dyDescent="0.15">
      <c r="C1657"/>
    </row>
    <row r="1658" spans="3:3" ht="18.75" x14ac:dyDescent="0.15">
      <c r="C1658"/>
    </row>
    <row r="1659" spans="3:3" ht="18.75" x14ac:dyDescent="0.15">
      <c r="C1659"/>
    </row>
    <row r="1660" spans="3:3" ht="18.75" x14ac:dyDescent="0.15">
      <c r="C1660"/>
    </row>
    <row r="1661" spans="3:3" ht="18.75" x14ac:dyDescent="0.15">
      <c r="C1661"/>
    </row>
    <row r="1662" spans="3:3" ht="18.75" x14ac:dyDescent="0.15">
      <c r="C1662"/>
    </row>
    <row r="1663" spans="3:3" ht="18.75" x14ac:dyDescent="0.15">
      <c r="C1663"/>
    </row>
    <row r="1664" spans="3:3" ht="18.75" x14ac:dyDescent="0.15">
      <c r="C1664"/>
    </row>
    <row r="1665" spans="3:3" ht="18.75" x14ac:dyDescent="0.15">
      <c r="C1665"/>
    </row>
    <row r="1666" spans="3:3" ht="18.75" x14ac:dyDescent="0.15">
      <c r="C1666"/>
    </row>
    <row r="1667" spans="3:3" ht="18.75" x14ac:dyDescent="0.15">
      <c r="C1667"/>
    </row>
    <row r="1668" spans="3:3" ht="18.75" x14ac:dyDescent="0.15">
      <c r="C1668"/>
    </row>
    <row r="1669" spans="3:3" ht="18.75" x14ac:dyDescent="0.15">
      <c r="C1669"/>
    </row>
    <row r="1670" spans="3:3" ht="18.75" x14ac:dyDescent="0.15">
      <c r="C1670"/>
    </row>
    <row r="1671" spans="3:3" ht="18.75" x14ac:dyDescent="0.15">
      <c r="C1671"/>
    </row>
    <row r="1672" spans="3:3" ht="18.75" x14ac:dyDescent="0.15">
      <c r="C1672"/>
    </row>
    <row r="1673" spans="3:3" ht="18.75" x14ac:dyDescent="0.15">
      <c r="C1673"/>
    </row>
    <row r="1674" spans="3:3" ht="18.75" x14ac:dyDescent="0.15">
      <c r="C1674"/>
    </row>
    <row r="1675" spans="3:3" ht="18.75" x14ac:dyDescent="0.15">
      <c r="C1675"/>
    </row>
    <row r="1676" spans="3:3" ht="18.75" x14ac:dyDescent="0.15">
      <c r="C1676"/>
    </row>
    <row r="1677" spans="3:3" ht="18.75" x14ac:dyDescent="0.15">
      <c r="C1677"/>
    </row>
    <row r="1678" spans="3:3" ht="18.75" x14ac:dyDescent="0.15">
      <c r="C1678"/>
    </row>
    <row r="1679" spans="3:3" ht="18.75" x14ac:dyDescent="0.15">
      <c r="C1679"/>
    </row>
    <row r="1680" spans="3:3" ht="18.75" x14ac:dyDescent="0.15">
      <c r="C1680"/>
    </row>
    <row r="1681" spans="3:3" ht="18.75" x14ac:dyDescent="0.15">
      <c r="C1681"/>
    </row>
    <row r="1682" spans="3:3" ht="18.75" x14ac:dyDescent="0.15">
      <c r="C1682"/>
    </row>
    <row r="1683" spans="3:3" ht="18.75" x14ac:dyDescent="0.15">
      <c r="C1683"/>
    </row>
    <row r="1684" spans="3:3" ht="18.75" x14ac:dyDescent="0.15">
      <c r="C1684"/>
    </row>
    <row r="1685" spans="3:3" ht="18.75" x14ac:dyDescent="0.15">
      <c r="C1685"/>
    </row>
    <row r="1686" spans="3:3" ht="18.75" x14ac:dyDescent="0.15">
      <c r="C1686"/>
    </row>
    <row r="1687" spans="3:3" ht="18.75" x14ac:dyDescent="0.15">
      <c r="C1687"/>
    </row>
    <row r="1688" spans="3:3" ht="18.75" x14ac:dyDescent="0.15">
      <c r="C1688"/>
    </row>
    <row r="1689" spans="3:3" ht="18.75" x14ac:dyDescent="0.15">
      <c r="C1689"/>
    </row>
    <row r="1690" spans="3:3" ht="18.75" x14ac:dyDescent="0.15">
      <c r="C1690"/>
    </row>
    <row r="1691" spans="3:3" ht="18.75" x14ac:dyDescent="0.15">
      <c r="C1691"/>
    </row>
    <row r="1692" spans="3:3" ht="18.75" x14ac:dyDescent="0.15">
      <c r="C1692"/>
    </row>
    <row r="1693" spans="3:3" ht="18.75" x14ac:dyDescent="0.15">
      <c r="C1693"/>
    </row>
    <row r="1694" spans="3:3" ht="18.75" x14ac:dyDescent="0.15">
      <c r="C1694"/>
    </row>
    <row r="1695" spans="3:3" ht="18.75" x14ac:dyDescent="0.15">
      <c r="C1695"/>
    </row>
    <row r="1696" spans="3:3" ht="18.75" x14ac:dyDescent="0.15">
      <c r="C1696"/>
    </row>
    <row r="1697" spans="3:3" ht="18.75" x14ac:dyDescent="0.15">
      <c r="C1697"/>
    </row>
    <row r="1698" spans="3:3" ht="18.75" x14ac:dyDescent="0.15">
      <c r="C1698"/>
    </row>
    <row r="1699" spans="3:3" ht="18.75" x14ac:dyDescent="0.15">
      <c r="C1699"/>
    </row>
    <row r="1700" spans="3:3" ht="18.75" x14ac:dyDescent="0.15">
      <c r="C1700"/>
    </row>
    <row r="1701" spans="3:3" ht="18.75" x14ac:dyDescent="0.15">
      <c r="C1701"/>
    </row>
    <row r="1702" spans="3:3" ht="18.75" x14ac:dyDescent="0.15">
      <c r="C1702"/>
    </row>
    <row r="1703" spans="3:3" ht="18.75" x14ac:dyDescent="0.15">
      <c r="C1703"/>
    </row>
    <row r="1704" spans="3:3" ht="18.75" x14ac:dyDescent="0.15">
      <c r="C1704"/>
    </row>
    <row r="1705" spans="3:3" ht="18.75" x14ac:dyDescent="0.15">
      <c r="C1705"/>
    </row>
    <row r="1706" spans="3:3" ht="18.75" x14ac:dyDescent="0.15">
      <c r="C1706"/>
    </row>
    <row r="1707" spans="3:3" ht="18.75" x14ac:dyDescent="0.15">
      <c r="C1707"/>
    </row>
    <row r="1708" spans="3:3" ht="18.75" x14ac:dyDescent="0.15">
      <c r="C1708"/>
    </row>
    <row r="1709" spans="3:3" ht="18.75" x14ac:dyDescent="0.15">
      <c r="C1709"/>
    </row>
    <row r="1710" spans="3:3" ht="18.75" x14ac:dyDescent="0.15">
      <c r="C1710"/>
    </row>
    <row r="1711" spans="3:3" ht="18.75" x14ac:dyDescent="0.15">
      <c r="C1711"/>
    </row>
    <row r="1712" spans="3:3" ht="18.75" x14ac:dyDescent="0.15">
      <c r="C1712"/>
    </row>
    <row r="1713" spans="3:3" ht="18.75" x14ac:dyDescent="0.15">
      <c r="C1713"/>
    </row>
    <row r="1714" spans="3:3" ht="18.75" x14ac:dyDescent="0.15">
      <c r="C1714"/>
    </row>
    <row r="1715" spans="3:3" ht="18.75" x14ac:dyDescent="0.15">
      <c r="C1715"/>
    </row>
    <row r="1716" spans="3:3" ht="18.75" x14ac:dyDescent="0.15">
      <c r="C1716"/>
    </row>
    <row r="1717" spans="3:3" ht="18.75" x14ac:dyDescent="0.15">
      <c r="C1717"/>
    </row>
    <row r="1718" spans="3:3" ht="18.75" x14ac:dyDescent="0.15">
      <c r="C1718"/>
    </row>
    <row r="1719" spans="3:3" ht="18.75" x14ac:dyDescent="0.15">
      <c r="C1719"/>
    </row>
    <row r="1720" spans="3:3" ht="18.75" x14ac:dyDescent="0.15">
      <c r="C1720"/>
    </row>
    <row r="1721" spans="3:3" ht="18.75" x14ac:dyDescent="0.15">
      <c r="C1721"/>
    </row>
    <row r="1722" spans="3:3" ht="18.75" x14ac:dyDescent="0.15">
      <c r="C1722"/>
    </row>
    <row r="1723" spans="3:3" ht="18.75" x14ac:dyDescent="0.15">
      <c r="C1723"/>
    </row>
    <row r="1724" spans="3:3" ht="18.75" x14ac:dyDescent="0.15">
      <c r="C1724"/>
    </row>
    <row r="1725" spans="3:3" ht="18.75" x14ac:dyDescent="0.15">
      <c r="C1725"/>
    </row>
    <row r="1726" spans="3:3" ht="18.75" x14ac:dyDescent="0.15">
      <c r="C1726"/>
    </row>
    <row r="1727" spans="3:3" ht="18.75" x14ac:dyDescent="0.15">
      <c r="C1727"/>
    </row>
    <row r="1728" spans="3:3" ht="18.75" x14ac:dyDescent="0.15">
      <c r="C1728"/>
    </row>
    <row r="1729" spans="3:3" ht="18.75" x14ac:dyDescent="0.15">
      <c r="C1729"/>
    </row>
    <row r="1730" spans="3:3" ht="18.75" x14ac:dyDescent="0.15">
      <c r="C1730"/>
    </row>
    <row r="1731" spans="3:3" ht="18.75" x14ac:dyDescent="0.15">
      <c r="C1731"/>
    </row>
    <row r="1732" spans="3:3" ht="18.75" x14ac:dyDescent="0.15">
      <c r="C1732"/>
    </row>
    <row r="1733" spans="3:3" ht="18.75" x14ac:dyDescent="0.15">
      <c r="C1733"/>
    </row>
    <row r="1734" spans="3:3" ht="18.75" x14ac:dyDescent="0.15">
      <c r="C1734"/>
    </row>
    <row r="1735" spans="3:3" ht="18.75" x14ac:dyDescent="0.15">
      <c r="C1735"/>
    </row>
    <row r="1736" spans="3:3" ht="18.75" x14ac:dyDescent="0.15">
      <c r="C1736"/>
    </row>
    <row r="1737" spans="3:3" ht="18.75" x14ac:dyDescent="0.15">
      <c r="C1737"/>
    </row>
    <row r="1738" spans="3:3" ht="18.75" x14ac:dyDescent="0.15">
      <c r="C1738"/>
    </row>
    <row r="1739" spans="3:3" ht="18.75" x14ac:dyDescent="0.15">
      <c r="C1739"/>
    </row>
    <row r="1740" spans="3:3" ht="18.75" x14ac:dyDescent="0.15">
      <c r="C1740"/>
    </row>
    <row r="1741" spans="3:3" ht="18.75" x14ac:dyDescent="0.15">
      <c r="C1741"/>
    </row>
    <row r="1742" spans="3:3" ht="18.75" x14ac:dyDescent="0.15">
      <c r="C1742"/>
    </row>
    <row r="1743" spans="3:3" ht="18.75" x14ac:dyDescent="0.15">
      <c r="C1743"/>
    </row>
    <row r="1744" spans="3:3" ht="18.75" x14ac:dyDescent="0.15">
      <c r="C1744"/>
    </row>
    <row r="1745" spans="3:3" ht="18.75" x14ac:dyDescent="0.15">
      <c r="C1745"/>
    </row>
    <row r="1746" spans="3:3" ht="18.75" x14ac:dyDescent="0.15">
      <c r="C1746"/>
    </row>
    <row r="1747" spans="3:3" ht="18.75" x14ac:dyDescent="0.15">
      <c r="C1747"/>
    </row>
    <row r="1748" spans="3:3" ht="18.75" x14ac:dyDescent="0.15">
      <c r="C1748"/>
    </row>
    <row r="1749" spans="3:3" ht="18.75" x14ac:dyDescent="0.15">
      <c r="C1749"/>
    </row>
    <row r="1750" spans="3:3" ht="18.75" x14ac:dyDescent="0.15">
      <c r="C1750"/>
    </row>
    <row r="1751" spans="3:3" ht="18.75" x14ac:dyDescent="0.15">
      <c r="C1751"/>
    </row>
    <row r="1752" spans="3:3" ht="18.75" x14ac:dyDescent="0.15">
      <c r="C1752"/>
    </row>
    <row r="1753" spans="3:3" ht="18.75" x14ac:dyDescent="0.15">
      <c r="C1753"/>
    </row>
    <row r="1754" spans="3:3" ht="18.75" x14ac:dyDescent="0.15">
      <c r="C1754"/>
    </row>
    <row r="1755" spans="3:3" ht="18.75" x14ac:dyDescent="0.15">
      <c r="C1755"/>
    </row>
    <row r="1756" spans="3:3" ht="18.75" x14ac:dyDescent="0.15">
      <c r="C1756"/>
    </row>
    <row r="1757" spans="3:3" ht="18.75" x14ac:dyDescent="0.15">
      <c r="C1757"/>
    </row>
    <row r="1758" spans="3:3" ht="18.75" x14ac:dyDescent="0.15">
      <c r="C1758"/>
    </row>
    <row r="1759" spans="3:3" ht="18.75" x14ac:dyDescent="0.15">
      <c r="C1759"/>
    </row>
    <row r="1760" spans="3:3" ht="18.75" x14ac:dyDescent="0.15">
      <c r="C1760"/>
    </row>
    <row r="1761" spans="3:3" ht="18.75" x14ac:dyDescent="0.15">
      <c r="C1761"/>
    </row>
    <row r="1762" spans="3:3" ht="18.75" x14ac:dyDescent="0.15">
      <c r="C1762"/>
    </row>
    <row r="1763" spans="3:3" ht="18.75" x14ac:dyDescent="0.15">
      <c r="C1763"/>
    </row>
    <row r="1764" spans="3:3" ht="18.75" x14ac:dyDescent="0.15">
      <c r="C1764"/>
    </row>
    <row r="1765" spans="3:3" ht="18.75" x14ac:dyDescent="0.15">
      <c r="C1765"/>
    </row>
    <row r="1766" spans="3:3" ht="18.75" x14ac:dyDescent="0.15">
      <c r="C1766"/>
    </row>
    <row r="1767" spans="3:3" ht="18.75" x14ac:dyDescent="0.15">
      <c r="C1767"/>
    </row>
    <row r="1768" spans="3:3" ht="18.75" x14ac:dyDescent="0.15">
      <c r="C1768"/>
    </row>
    <row r="1769" spans="3:3" ht="18.75" x14ac:dyDescent="0.15">
      <c r="C1769"/>
    </row>
    <row r="1770" spans="3:3" ht="18.75" x14ac:dyDescent="0.15">
      <c r="C1770"/>
    </row>
    <row r="1771" spans="3:3" ht="18.75" x14ac:dyDescent="0.15">
      <c r="C1771"/>
    </row>
    <row r="1772" spans="3:3" ht="18.75" x14ac:dyDescent="0.15">
      <c r="C1772"/>
    </row>
    <row r="1773" spans="3:3" ht="18.75" x14ac:dyDescent="0.15">
      <c r="C1773"/>
    </row>
    <row r="1774" spans="3:3" ht="18.75" x14ac:dyDescent="0.15">
      <c r="C1774"/>
    </row>
    <row r="1775" spans="3:3" ht="18.75" x14ac:dyDescent="0.15">
      <c r="C1775"/>
    </row>
    <row r="1776" spans="3:3" ht="18.75" x14ac:dyDescent="0.15">
      <c r="C1776"/>
    </row>
    <row r="1777" spans="3:3" ht="18.75" x14ac:dyDescent="0.15">
      <c r="C1777"/>
    </row>
    <row r="1778" spans="3:3" ht="18.75" x14ac:dyDescent="0.15">
      <c r="C1778"/>
    </row>
    <row r="1779" spans="3:3" ht="18.75" x14ac:dyDescent="0.15">
      <c r="C1779"/>
    </row>
    <row r="1780" spans="3:3" ht="18.75" x14ac:dyDescent="0.15">
      <c r="C1780"/>
    </row>
    <row r="1781" spans="3:3" ht="18.75" x14ac:dyDescent="0.15">
      <c r="C1781"/>
    </row>
    <row r="1782" spans="3:3" ht="18.75" x14ac:dyDescent="0.15">
      <c r="C1782"/>
    </row>
    <row r="1783" spans="3:3" ht="18.75" x14ac:dyDescent="0.15">
      <c r="C1783"/>
    </row>
    <row r="1784" spans="3:3" ht="18.75" x14ac:dyDescent="0.15">
      <c r="C1784"/>
    </row>
    <row r="1785" spans="3:3" ht="18.75" x14ac:dyDescent="0.15">
      <c r="C1785"/>
    </row>
    <row r="1786" spans="3:3" ht="18.75" x14ac:dyDescent="0.15">
      <c r="C1786"/>
    </row>
    <row r="1787" spans="3:3" ht="18.75" x14ac:dyDescent="0.15">
      <c r="C1787"/>
    </row>
    <row r="1788" spans="3:3" ht="18.75" x14ac:dyDescent="0.15">
      <c r="C1788"/>
    </row>
    <row r="1789" spans="3:3" ht="18.75" x14ac:dyDescent="0.15">
      <c r="C1789"/>
    </row>
    <row r="1790" spans="3:3" ht="18.75" x14ac:dyDescent="0.15">
      <c r="C1790"/>
    </row>
    <row r="1791" spans="3:3" ht="18.75" x14ac:dyDescent="0.15">
      <c r="C1791"/>
    </row>
    <row r="1792" spans="3:3" ht="18.75" x14ac:dyDescent="0.15">
      <c r="C1792"/>
    </row>
    <row r="1793" spans="3:3" ht="18.75" x14ac:dyDescent="0.15">
      <c r="C1793"/>
    </row>
    <row r="1794" spans="3:3" ht="18.75" x14ac:dyDescent="0.15">
      <c r="C1794"/>
    </row>
    <row r="1795" spans="3:3" ht="18.75" x14ac:dyDescent="0.15">
      <c r="C1795"/>
    </row>
    <row r="1796" spans="3:3" ht="18.75" x14ac:dyDescent="0.15">
      <c r="C1796"/>
    </row>
    <row r="1797" spans="3:3" ht="18.75" x14ac:dyDescent="0.15">
      <c r="C1797"/>
    </row>
    <row r="1798" spans="3:3" ht="18.75" x14ac:dyDescent="0.15">
      <c r="C1798"/>
    </row>
    <row r="1799" spans="3:3" ht="18.75" x14ac:dyDescent="0.15">
      <c r="C1799"/>
    </row>
    <row r="1800" spans="3:3" ht="18.75" x14ac:dyDescent="0.15">
      <c r="C1800"/>
    </row>
    <row r="1801" spans="3:3" ht="18.75" x14ac:dyDescent="0.15">
      <c r="C1801"/>
    </row>
    <row r="1802" spans="3:3" ht="18.75" x14ac:dyDescent="0.15">
      <c r="C1802"/>
    </row>
    <row r="1803" spans="3:3" ht="18.75" x14ac:dyDescent="0.15">
      <c r="C1803"/>
    </row>
    <row r="1804" spans="3:3" ht="18.75" x14ac:dyDescent="0.15">
      <c r="C1804"/>
    </row>
    <row r="1805" spans="3:3" ht="18.75" x14ac:dyDescent="0.15">
      <c r="C1805"/>
    </row>
    <row r="1806" spans="3:3" ht="18.75" x14ac:dyDescent="0.15">
      <c r="C1806"/>
    </row>
    <row r="1807" spans="3:3" ht="18.75" x14ac:dyDescent="0.15">
      <c r="C1807"/>
    </row>
    <row r="1808" spans="3:3" ht="18.75" x14ac:dyDescent="0.15">
      <c r="C1808"/>
    </row>
    <row r="1809" spans="3:3" ht="18.75" x14ac:dyDescent="0.15">
      <c r="C1809"/>
    </row>
    <row r="1810" spans="3:3" ht="18.75" x14ac:dyDescent="0.15">
      <c r="C1810"/>
    </row>
    <row r="1811" spans="3:3" ht="18.75" x14ac:dyDescent="0.15">
      <c r="C1811"/>
    </row>
    <row r="1812" spans="3:3" ht="18.75" x14ac:dyDescent="0.15">
      <c r="C1812"/>
    </row>
    <row r="1813" spans="3:3" ht="18.75" x14ac:dyDescent="0.15">
      <c r="C1813"/>
    </row>
    <row r="1814" spans="3:3" ht="18.75" x14ac:dyDescent="0.15">
      <c r="C1814"/>
    </row>
    <row r="1815" spans="3:3" ht="18.75" x14ac:dyDescent="0.15">
      <c r="C1815"/>
    </row>
    <row r="1816" spans="3:3" ht="18.75" x14ac:dyDescent="0.15">
      <c r="C1816"/>
    </row>
    <row r="1817" spans="3:3" ht="18.75" x14ac:dyDescent="0.15">
      <c r="C1817"/>
    </row>
    <row r="1818" spans="3:3" ht="18.75" x14ac:dyDescent="0.15">
      <c r="C1818"/>
    </row>
    <row r="1819" spans="3:3" ht="18.75" x14ac:dyDescent="0.15">
      <c r="C1819"/>
    </row>
    <row r="1820" spans="3:3" ht="18.75" x14ac:dyDescent="0.15">
      <c r="C1820"/>
    </row>
    <row r="1821" spans="3:3" ht="18.75" x14ac:dyDescent="0.15">
      <c r="C1821"/>
    </row>
    <row r="1822" spans="3:3" ht="18.75" x14ac:dyDescent="0.15">
      <c r="C1822"/>
    </row>
    <row r="1823" spans="3:3" ht="18.75" x14ac:dyDescent="0.15">
      <c r="C1823"/>
    </row>
    <row r="1824" spans="3:3" ht="18.75" x14ac:dyDescent="0.15">
      <c r="C1824"/>
    </row>
    <row r="1825" spans="3:3" ht="18.75" x14ac:dyDescent="0.15">
      <c r="C1825"/>
    </row>
    <row r="1826" spans="3:3" ht="18.75" x14ac:dyDescent="0.15">
      <c r="C1826"/>
    </row>
    <row r="1827" spans="3:3" ht="18.75" x14ac:dyDescent="0.15">
      <c r="C1827"/>
    </row>
    <row r="1828" spans="3:3" ht="18.75" x14ac:dyDescent="0.15">
      <c r="C1828"/>
    </row>
    <row r="1829" spans="3:3" ht="18.75" x14ac:dyDescent="0.15">
      <c r="C1829"/>
    </row>
    <row r="1830" spans="3:3" ht="18.75" x14ac:dyDescent="0.15">
      <c r="C1830"/>
    </row>
    <row r="1831" spans="3:3" ht="18.75" x14ac:dyDescent="0.15">
      <c r="C1831"/>
    </row>
    <row r="1832" spans="3:3" ht="18.75" x14ac:dyDescent="0.15">
      <c r="C1832"/>
    </row>
    <row r="1833" spans="3:3" ht="18.75" x14ac:dyDescent="0.15">
      <c r="C1833"/>
    </row>
    <row r="1834" spans="3:3" ht="18.75" x14ac:dyDescent="0.15">
      <c r="C1834"/>
    </row>
    <row r="1835" spans="3:3" ht="18.75" x14ac:dyDescent="0.15">
      <c r="C1835"/>
    </row>
    <row r="1836" spans="3:3" ht="18.75" x14ac:dyDescent="0.15">
      <c r="C1836"/>
    </row>
    <row r="1837" spans="3:3" ht="18.75" x14ac:dyDescent="0.15">
      <c r="C1837"/>
    </row>
    <row r="1838" spans="3:3" ht="18.75" x14ac:dyDescent="0.15">
      <c r="C1838"/>
    </row>
    <row r="1839" spans="3:3" ht="18.75" x14ac:dyDescent="0.15">
      <c r="C1839"/>
    </row>
    <row r="1840" spans="3:3" ht="18.75" x14ac:dyDescent="0.15">
      <c r="C1840"/>
    </row>
    <row r="1841" spans="3:3" ht="18.75" x14ac:dyDescent="0.15">
      <c r="C1841"/>
    </row>
    <row r="1842" spans="3:3" ht="18.75" x14ac:dyDescent="0.15">
      <c r="C1842"/>
    </row>
    <row r="1843" spans="3:3" ht="18.75" x14ac:dyDescent="0.15">
      <c r="C1843"/>
    </row>
    <row r="1844" spans="3:3" ht="18.75" x14ac:dyDescent="0.15">
      <c r="C1844"/>
    </row>
    <row r="1845" spans="3:3" ht="18.75" x14ac:dyDescent="0.15">
      <c r="C1845"/>
    </row>
    <row r="1846" spans="3:3" ht="18.75" x14ac:dyDescent="0.15">
      <c r="C1846"/>
    </row>
    <row r="1847" spans="3:3" ht="18.75" x14ac:dyDescent="0.15">
      <c r="C1847"/>
    </row>
    <row r="1848" spans="3:3" ht="18.75" x14ac:dyDescent="0.15">
      <c r="C1848"/>
    </row>
    <row r="1849" spans="3:3" ht="18.75" x14ac:dyDescent="0.15">
      <c r="C1849"/>
    </row>
    <row r="1850" spans="3:3" ht="18.75" x14ac:dyDescent="0.15">
      <c r="C1850"/>
    </row>
    <row r="1851" spans="3:3" ht="18.75" x14ac:dyDescent="0.15">
      <c r="C1851"/>
    </row>
    <row r="1852" spans="3:3" ht="18.75" x14ac:dyDescent="0.15">
      <c r="C1852"/>
    </row>
    <row r="1853" spans="3:3" ht="18.75" x14ac:dyDescent="0.15">
      <c r="C1853"/>
    </row>
    <row r="1854" spans="3:3" ht="18.75" x14ac:dyDescent="0.15">
      <c r="C1854"/>
    </row>
    <row r="1855" spans="3:3" ht="18.75" x14ac:dyDescent="0.15">
      <c r="C1855"/>
    </row>
    <row r="1856" spans="3:3" ht="18.75" x14ac:dyDescent="0.15">
      <c r="C1856"/>
    </row>
    <row r="1857" spans="3:3" ht="18.75" x14ac:dyDescent="0.15">
      <c r="C1857"/>
    </row>
    <row r="1858" spans="3:3" ht="18.75" x14ac:dyDescent="0.15">
      <c r="C1858"/>
    </row>
    <row r="1859" spans="3:3" ht="18.75" x14ac:dyDescent="0.15">
      <c r="C1859"/>
    </row>
    <row r="1860" spans="3:3" ht="18.75" x14ac:dyDescent="0.15">
      <c r="C1860"/>
    </row>
    <row r="1861" spans="3:3" ht="18.75" x14ac:dyDescent="0.15">
      <c r="C1861"/>
    </row>
    <row r="1862" spans="3:3" ht="18.75" x14ac:dyDescent="0.15">
      <c r="C1862"/>
    </row>
    <row r="1863" spans="3:3" ht="18.75" x14ac:dyDescent="0.15">
      <c r="C1863"/>
    </row>
    <row r="1864" spans="3:3" ht="18.75" x14ac:dyDescent="0.15">
      <c r="C1864"/>
    </row>
    <row r="1865" spans="3:3" ht="18.75" x14ac:dyDescent="0.15">
      <c r="C1865"/>
    </row>
    <row r="1866" spans="3:3" ht="18.75" x14ac:dyDescent="0.15">
      <c r="C1866"/>
    </row>
    <row r="1867" spans="3:3" ht="18.75" x14ac:dyDescent="0.15">
      <c r="C1867"/>
    </row>
    <row r="1868" spans="3:3" ht="18.75" x14ac:dyDescent="0.15">
      <c r="C1868"/>
    </row>
    <row r="1869" spans="3:3" ht="18.75" x14ac:dyDescent="0.15">
      <c r="C1869"/>
    </row>
    <row r="1870" spans="3:3" ht="18.75" x14ac:dyDescent="0.15">
      <c r="C1870"/>
    </row>
    <row r="1871" spans="3:3" ht="18.75" x14ac:dyDescent="0.15">
      <c r="C1871"/>
    </row>
    <row r="1872" spans="3:3" ht="18.75" x14ac:dyDescent="0.15">
      <c r="C1872"/>
    </row>
    <row r="1873" spans="3:3" ht="18.75" x14ac:dyDescent="0.15">
      <c r="C1873"/>
    </row>
    <row r="1874" spans="3:3" ht="18.75" x14ac:dyDescent="0.15">
      <c r="C1874"/>
    </row>
    <row r="1875" spans="3:3" ht="18.75" x14ac:dyDescent="0.15">
      <c r="C1875"/>
    </row>
    <row r="1876" spans="3:3" ht="18.75" x14ac:dyDescent="0.15">
      <c r="C1876"/>
    </row>
    <row r="1877" spans="3:3" ht="18.75" x14ac:dyDescent="0.15">
      <c r="C1877"/>
    </row>
    <row r="1878" spans="3:3" ht="18.75" x14ac:dyDescent="0.15">
      <c r="C1878"/>
    </row>
    <row r="1879" spans="3:3" ht="18.75" x14ac:dyDescent="0.15">
      <c r="C1879"/>
    </row>
    <row r="1880" spans="3:3" ht="18.75" x14ac:dyDescent="0.15">
      <c r="C1880"/>
    </row>
    <row r="1881" spans="3:3" ht="18.75" x14ac:dyDescent="0.15">
      <c r="C1881"/>
    </row>
    <row r="1882" spans="3:3" ht="18.75" x14ac:dyDescent="0.15">
      <c r="C1882"/>
    </row>
    <row r="1883" spans="3:3" ht="18.75" x14ac:dyDescent="0.15">
      <c r="C1883"/>
    </row>
    <row r="1884" spans="3:3" ht="18.75" x14ac:dyDescent="0.15">
      <c r="C1884"/>
    </row>
    <row r="1885" spans="3:3" ht="18.75" x14ac:dyDescent="0.15">
      <c r="C1885"/>
    </row>
    <row r="1886" spans="3:3" ht="18.75" x14ac:dyDescent="0.15">
      <c r="C1886"/>
    </row>
    <row r="1887" spans="3:3" ht="18.75" x14ac:dyDescent="0.15">
      <c r="C1887"/>
    </row>
    <row r="1888" spans="3:3" ht="18.75" x14ac:dyDescent="0.15">
      <c r="C1888"/>
    </row>
    <row r="1889" spans="3:3" ht="18.75" x14ac:dyDescent="0.15">
      <c r="C1889"/>
    </row>
    <row r="1890" spans="3:3" ht="18.75" x14ac:dyDescent="0.15">
      <c r="C1890"/>
    </row>
    <row r="1891" spans="3:3" ht="18.75" x14ac:dyDescent="0.15">
      <c r="C1891"/>
    </row>
    <row r="1892" spans="3:3" ht="18.75" x14ac:dyDescent="0.15">
      <c r="C1892"/>
    </row>
    <row r="1893" spans="3:3" ht="18.75" x14ac:dyDescent="0.15">
      <c r="C1893"/>
    </row>
    <row r="1894" spans="3:3" ht="18.75" x14ac:dyDescent="0.15">
      <c r="C1894"/>
    </row>
    <row r="1895" spans="3:3" ht="18.75" x14ac:dyDescent="0.15">
      <c r="C1895"/>
    </row>
    <row r="1896" spans="3:3" ht="18.75" x14ac:dyDescent="0.15">
      <c r="C1896"/>
    </row>
    <row r="1897" spans="3:3" ht="18.75" x14ac:dyDescent="0.15">
      <c r="C1897"/>
    </row>
    <row r="1898" spans="3:3" ht="18.75" x14ac:dyDescent="0.15">
      <c r="C1898"/>
    </row>
    <row r="1899" spans="3:3" ht="18.75" x14ac:dyDescent="0.15">
      <c r="C1899"/>
    </row>
    <row r="1900" spans="3:3" ht="18.75" x14ac:dyDescent="0.15">
      <c r="C1900"/>
    </row>
    <row r="1901" spans="3:3" ht="18.75" x14ac:dyDescent="0.15">
      <c r="C1901"/>
    </row>
    <row r="1902" spans="3:3" ht="18.75" x14ac:dyDescent="0.15">
      <c r="C1902"/>
    </row>
    <row r="1903" spans="3:3" ht="18.75" x14ac:dyDescent="0.15">
      <c r="C1903"/>
    </row>
    <row r="1904" spans="3:3" ht="18.75" x14ac:dyDescent="0.15">
      <c r="C1904"/>
    </row>
    <row r="1905" spans="3:3" ht="18.75" x14ac:dyDescent="0.15">
      <c r="C1905"/>
    </row>
    <row r="1906" spans="3:3" ht="18.75" x14ac:dyDescent="0.15">
      <c r="C1906"/>
    </row>
    <row r="1907" spans="3:3" ht="18.75" x14ac:dyDescent="0.15">
      <c r="C1907"/>
    </row>
    <row r="1908" spans="3:3" ht="18.75" x14ac:dyDescent="0.15">
      <c r="C1908"/>
    </row>
    <row r="1909" spans="3:3" ht="18.75" x14ac:dyDescent="0.15">
      <c r="C1909"/>
    </row>
    <row r="1910" spans="3:3" ht="18.75" x14ac:dyDescent="0.15">
      <c r="C1910"/>
    </row>
    <row r="1911" spans="3:3" ht="18.75" x14ac:dyDescent="0.15">
      <c r="C1911"/>
    </row>
    <row r="1912" spans="3:3" ht="18.75" x14ac:dyDescent="0.15">
      <c r="C1912"/>
    </row>
    <row r="1913" spans="3:3" ht="18.75" x14ac:dyDescent="0.15">
      <c r="C1913"/>
    </row>
    <row r="1914" spans="3:3" ht="18.75" x14ac:dyDescent="0.15">
      <c r="C1914"/>
    </row>
    <row r="1915" spans="3:3" ht="18.75" x14ac:dyDescent="0.15">
      <c r="C1915"/>
    </row>
    <row r="1916" spans="3:3" ht="18.75" x14ac:dyDescent="0.15">
      <c r="C1916"/>
    </row>
    <row r="1917" spans="3:3" ht="18.75" x14ac:dyDescent="0.15">
      <c r="C1917"/>
    </row>
    <row r="1918" spans="3:3" ht="18.75" x14ac:dyDescent="0.15">
      <c r="C1918"/>
    </row>
    <row r="1919" spans="3:3" ht="18.75" x14ac:dyDescent="0.15">
      <c r="C1919"/>
    </row>
    <row r="1920" spans="3:3" ht="18.75" x14ac:dyDescent="0.15">
      <c r="C1920"/>
    </row>
    <row r="1921" spans="3:3" ht="18.75" x14ac:dyDescent="0.15">
      <c r="C1921"/>
    </row>
    <row r="1922" spans="3:3" ht="18.75" x14ac:dyDescent="0.15">
      <c r="C1922"/>
    </row>
    <row r="1923" spans="3:3" ht="18.75" x14ac:dyDescent="0.15">
      <c r="C1923"/>
    </row>
    <row r="1924" spans="3:3" ht="18.75" x14ac:dyDescent="0.15">
      <c r="C1924"/>
    </row>
    <row r="1925" spans="3:3" ht="18.75" x14ac:dyDescent="0.15">
      <c r="C1925"/>
    </row>
    <row r="1926" spans="3:3" ht="18.75" x14ac:dyDescent="0.15">
      <c r="C1926"/>
    </row>
    <row r="1927" spans="3:3" ht="18.75" x14ac:dyDescent="0.15">
      <c r="C1927"/>
    </row>
    <row r="1928" spans="3:3" ht="18.75" x14ac:dyDescent="0.15">
      <c r="C1928"/>
    </row>
    <row r="1929" spans="3:3" ht="18.75" x14ac:dyDescent="0.15">
      <c r="C1929"/>
    </row>
    <row r="1930" spans="3:3" ht="18.75" x14ac:dyDescent="0.15">
      <c r="C1930"/>
    </row>
    <row r="1931" spans="3:3" ht="18.75" x14ac:dyDescent="0.15">
      <c r="C1931"/>
    </row>
    <row r="1932" spans="3:3" ht="18.75" x14ac:dyDescent="0.15">
      <c r="C1932"/>
    </row>
    <row r="1933" spans="3:3" ht="18.75" x14ac:dyDescent="0.15">
      <c r="C1933"/>
    </row>
    <row r="1934" spans="3:3" ht="18.75" x14ac:dyDescent="0.15">
      <c r="C1934"/>
    </row>
    <row r="1935" spans="3:3" ht="18.75" x14ac:dyDescent="0.15">
      <c r="C1935"/>
    </row>
    <row r="1936" spans="3:3" ht="18.75" x14ac:dyDescent="0.15">
      <c r="C1936"/>
    </row>
    <row r="1937" spans="3:3" ht="18.75" x14ac:dyDescent="0.15">
      <c r="C1937"/>
    </row>
    <row r="1938" spans="3:3" ht="18.75" x14ac:dyDescent="0.15">
      <c r="C1938"/>
    </row>
    <row r="1939" spans="3:3" ht="18.75" x14ac:dyDescent="0.15">
      <c r="C1939"/>
    </row>
    <row r="1940" spans="3:3" ht="18.75" x14ac:dyDescent="0.15">
      <c r="C1940"/>
    </row>
    <row r="1941" spans="3:3" ht="18.75" x14ac:dyDescent="0.15">
      <c r="C1941"/>
    </row>
    <row r="1942" spans="3:3" ht="18.75" x14ac:dyDescent="0.15">
      <c r="C1942"/>
    </row>
    <row r="1943" spans="3:3" ht="18.75" x14ac:dyDescent="0.15">
      <c r="C1943"/>
    </row>
    <row r="1944" spans="3:3" ht="18.75" x14ac:dyDescent="0.15">
      <c r="C1944"/>
    </row>
    <row r="1945" spans="3:3" ht="18.75" x14ac:dyDescent="0.15">
      <c r="C1945"/>
    </row>
    <row r="1946" spans="3:3" ht="18.75" x14ac:dyDescent="0.15">
      <c r="C1946"/>
    </row>
    <row r="1947" spans="3:3" ht="18.75" x14ac:dyDescent="0.15">
      <c r="C1947"/>
    </row>
    <row r="1948" spans="3:3" ht="18.75" x14ac:dyDescent="0.15">
      <c r="C1948"/>
    </row>
    <row r="1949" spans="3:3" ht="18.75" x14ac:dyDescent="0.15">
      <c r="C1949"/>
    </row>
    <row r="1950" spans="3:3" ht="18.75" x14ac:dyDescent="0.15">
      <c r="C1950"/>
    </row>
    <row r="1951" spans="3:3" ht="18.75" x14ac:dyDescent="0.15">
      <c r="C1951"/>
    </row>
    <row r="1952" spans="3:3" ht="18.75" x14ac:dyDescent="0.15">
      <c r="C1952"/>
    </row>
    <row r="1953" spans="3:3" ht="18.75" x14ac:dyDescent="0.15">
      <c r="C1953"/>
    </row>
    <row r="1954" spans="3:3" ht="18.75" x14ac:dyDescent="0.15">
      <c r="C1954"/>
    </row>
    <row r="1955" spans="3:3" ht="18.75" x14ac:dyDescent="0.15">
      <c r="C1955"/>
    </row>
    <row r="1956" spans="3:3" ht="18.75" x14ac:dyDescent="0.15">
      <c r="C1956"/>
    </row>
    <row r="1957" spans="3:3" ht="18.75" x14ac:dyDescent="0.15">
      <c r="C1957"/>
    </row>
    <row r="1958" spans="3:3" ht="18.75" x14ac:dyDescent="0.15">
      <c r="C1958"/>
    </row>
    <row r="1959" spans="3:3" ht="18.75" x14ac:dyDescent="0.15">
      <c r="C1959"/>
    </row>
    <row r="1960" spans="3:3" ht="18.75" x14ac:dyDescent="0.15">
      <c r="C1960"/>
    </row>
    <row r="1961" spans="3:3" ht="18.75" x14ac:dyDescent="0.15">
      <c r="C1961"/>
    </row>
    <row r="1962" spans="3:3" ht="18.75" x14ac:dyDescent="0.15">
      <c r="C1962"/>
    </row>
    <row r="1963" spans="3:3" ht="18.75" x14ac:dyDescent="0.15">
      <c r="C1963"/>
    </row>
    <row r="1964" spans="3:3" ht="18.75" x14ac:dyDescent="0.15">
      <c r="C1964"/>
    </row>
    <row r="1965" spans="3:3" ht="18.75" x14ac:dyDescent="0.15">
      <c r="C1965"/>
    </row>
    <row r="1966" spans="3:3" ht="18.75" x14ac:dyDescent="0.15">
      <c r="C1966"/>
    </row>
    <row r="1967" spans="3:3" ht="18.75" x14ac:dyDescent="0.15">
      <c r="C1967"/>
    </row>
    <row r="1968" spans="3:3" ht="18.75" x14ac:dyDescent="0.15">
      <c r="C1968"/>
    </row>
    <row r="1969" spans="3:3" ht="18.75" x14ac:dyDescent="0.15">
      <c r="C1969"/>
    </row>
    <row r="1970" spans="3:3" ht="18.75" x14ac:dyDescent="0.15">
      <c r="C1970"/>
    </row>
    <row r="1971" spans="3:3" ht="18.75" x14ac:dyDescent="0.15">
      <c r="C1971"/>
    </row>
    <row r="1972" spans="3:3" ht="18.75" x14ac:dyDescent="0.15">
      <c r="C1972"/>
    </row>
    <row r="1973" spans="3:3" ht="18.75" x14ac:dyDescent="0.15">
      <c r="C1973"/>
    </row>
    <row r="1974" spans="3:3" ht="18.75" x14ac:dyDescent="0.15">
      <c r="C1974"/>
    </row>
    <row r="1975" spans="3:3" ht="18.75" x14ac:dyDescent="0.15">
      <c r="C1975"/>
    </row>
    <row r="1976" spans="3:3" ht="18.75" x14ac:dyDescent="0.15">
      <c r="C1976"/>
    </row>
    <row r="1977" spans="3:3" ht="18.75" x14ac:dyDescent="0.15">
      <c r="C1977"/>
    </row>
    <row r="1978" spans="3:3" ht="18.75" x14ac:dyDescent="0.15">
      <c r="C1978"/>
    </row>
    <row r="1979" spans="3:3" ht="18.75" x14ac:dyDescent="0.15">
      <c r="C1979"/>
    </row>
    <row r="1980" spans="3:3" ht="18.75" x14ac:dyDescent="0.15">
      <c r="C1980"/>
    </row>
    <row r="1981" spans="3:3" ht="18.75" x14ac:dyDescent="0.15">
      <c r="C1981"/>
    </row>
    <row r="1982" spans="3:3" ht="18.75" x14ac:dyDescent="0.15">
      <c r="C1982"/>
    </row>
    <row r="1983" spans="3:3" ht="18.75" x14ac:dyDescent="0.15">
      <c r="C1983"/>
    </row>
    <row r="1984" spans="3:3" ht="18.75" x14ac:dyDescent="0.15">
      <c r="C1984"/>
    </row>
    <row r="1985" spans="3:3" ht="18.75" x14ac:dyDescent="0.15">
      <c r="C1985"/>
    </row>
    <row r="1986" spans="3:3" ht="18.75" x14ac:dyDescent="0.15">
      <c r="C1986"/>
    </row>
    <row r="1987" spans="3:3" ht="18.75" x14ac:dyDescent="0.15">
      <c r="C1987"/>
    </row>
    <row r="1988" spans="3:3" ht="18.75" x14ac:dyDescent="0.15">
      <c r="C1988"/>
    </row>
    <row r="1989" spans="3:3" ht="18.75" x14ac:dyDescent="0.15">
      <c r="C1989"/>
    </row>
    <row r="1990" spans="3:3" ht="18.75" x14ac:dyDescent="0.15">
      <c r="C1990"/>
    </row>
    <row r="1991" spans="3:3" ht="18.75" x14ac:dyDescent="0.15">
      <c r="C1991"/>
    </row>
    <row r="1992" spans="3:3" ht="18.75" x14ac:dyDescent="0.15">
      <c r="C1992"/>
    </row>
    <row r="1993" spans="3:3" ht="18.75" x14ac:dyDescent="0.15">
      <c r="C1993"/>
    </row>
    <row r="1994" spans="3:3" ht="18.75" x14ac:dyDescent="0.15">
      <c r="C1994"/>
    </row>
    <row r="1995" spans="3:3" ht="18.75" x14ac:dyDescent="0.15">
      <c r="C1995"/>
    </row>
    <row r="1996" spans="3:3" ht="18.75" x14ac:dyDescent="0.15">
      <c r="C1996"/>
    </row>
    <row r="1997" spans="3:3" ht="18.75" x14ac:dyDescent="0.15">
      <c r="C1997"/>
    </row>
    <row r="1998" spans="3:3" ht="18.75" x14ac:dyDescent="0.15">
      <c r="C1998"/>
    </row>
    <row r="1999" spans="3:3" ht="18.75" x14ac:dyDescent="0.15">
      <c r="C1999"/>
    </row>
    <row r="2000" spans="3:3" ht="18.75" x14ac:dyDescent="0.15">
      <c r="C2000"/>
    </row>
    <row r="2001" spans="3:3" ht="18.75" x14ac:dyDescent="0.15">
      <c r="C2001"/>
    </row>
    <row r="2002" spans="3:3" ht="18.75" x14ac:dyDescent="0.15">
      <c r="C2002"/>
    </row>
    <row r="2003" spans="3:3" ht="18.75" x14ac:dyDescent="0.15">
      <c r="C2003"/>
    </row>
    <row r="2004" spans="3:3" ht="18.75" x14ac:dyDescent="0.15">
      <c r="C2004"/>
    </row>
    <row r="2005" spans="3:3" ht="18.75" x14ac:dyDescent="0.15">
      <c r="C2005"/>
    </row>
    <row r="2006" spans="3:3" ht="18.75" x14ac:dyDescent="0.15">
      <c r="C2006"/>
    </row>
    <row r="2007" spans="3:3" ht="18.75" x14ac:dyDescent="0.15">
      <c r="C2007"/>
    </row>
    <row r="2008" spans="3:3" ht="18.75" x14ac:dyDescent="0.15">
      <c r="C2008"/>
    </row>
    <row r="2009" spans="3:3" ht="18.75" x14ac:dyDescent="0.15">
      <c r="C2009"/>
    </row>
    <row r="2010" spans="3:3" ht="18.75" x14ac:dyDescent="0.15">
      <c r="C2010"/>
    </row>
    <row r="2011" spans="3:3" ht="18.75" x14ac:dyDescent="0.15">
      <c r="C2011"/>
    </row>
    <row r="2012" spans="3:3" ht="18.75" x14ac:dyDescent="0.15">
      <c r="C2012"/>
    </row>
    <row r="2013" spans="3:3" ht="18.75" x14ac:dyDescent="0.15">
      <c r="C2013"/>
    </row>
    <row r="2014" spans="3:3" ht="18.75" x14ac:dyDescent="0.15">
      <c r="C2014"/>
    </row>
    <row r="2015" spans="3:3" ht="18.75" x14ac:dyDescent="0.15">
      <c r="C2015"/>
    </row>
    <row r="2016" spans="3:3" ht="18.75" x14ac:dyDescent="0.15">
      <c r="C2016"/>
    </row>
    <row r="2017" spans="3:3" ht="18.75" x14ac:dyDescent="0.15">
      <c r="C2017"/>
    </row>
    <row r="2018" spans="3:3" ht="18.75" x14ac:dyDescent="0.15">
      <c r="C2018"/>
    </row>
    <row r="2019" spans="3:3" ht="18.75" x14ac:dyDescent="0.15">
      <c r="C2019"/>
    </row>
    <row r="2020" spans="3:3" ht="18.75" x14ac:dyDescent="0.15">
      <c r="C2020"/>
    </row>
    <row r="2021" spans="3:3" ht="18.75" x14ac:dyDescent="0.15">
      <c r="C2021"/>
    </row>
    <row r="2022" spans="3:3" ht="18.75" x14ac:dyDescent="0.15">
      <c r="C2022"/>
    </row>
    <row r="2023" spans="3:3" ht="18.75" x14ac:dyDescent="0.15">
      <c r="C2023"/>
    </row>
    <row r="2024" spans="3:3" ht="18.75" x14ac:dyDescent="0.15">
      <c r="C2024"/>
    </row>
    <row r="2025" spans="3:3" ht="18.75" x14ac:dyDescent="0.15">
      <c r="C2025"/>
    </row>
    <row r="2026" spans="3:3" ht="18.75" x14ac:dyDescent="0.15">
      <c r="C2026"/>
    </row>
    <row r="2027" spans="3:3" ht="18.75" x14ac:dyDescent="0.15">
      <c r="C2027"/>
    </row>
    <row r="2028" spans="3:3" ht="18.75" x14ac:dyDescent="0.15">
      <c r="C2028"/>
    </row>
    <row r="2029" spans="3:3" ht="18.75" x14ac:dyDescent="0.15">
      <c r="C2029"/>
    </row>
    <row r="2030" spans="3:3" ht="18.75" x14ac:dyDescent="0.15">
      <c r="C2030"/>
    </row>
    <row r="2031" spans="3:3" ht="18.75" x14ac:dyDescent="0.15">
      <c r="C2031"/>
    </row>
    <row r="2032" spans="3:3" ht="18.75" x14ac:dyDescent="0.15">
      <c r="C2032"/>
    </row>
    <row r="2033" spans="3:3" ht="18.75" x14ac:dyDescent="0.15">
      <c r="C2033"/>
    </row>
    <row r="2034" spans="3:3" ht="18.75" x14ac:dyDescent="0.15">
      <c r="C2034"/>
    </row>
    <row r="2035" spans="3:3" ht="18.75" x14ac:dyDescent="0.15">
      <c r="C2035"/>
    </row>
    <row r="2036" spans="3:3" ht="18.75" x14ac:dyDescent="0.15">
      <c r="C2036"/>
    </row>
    <row r="2037" spans="3:3" ht="18.75" x14ac:dyDescent="0.15">
      <c r="C2037"/>
    </row>
    <row r="2038" spans="3:3" ht="18.75" x14ac:dyDescent="0.15">
      <c r="C2038"/>
    </row>
    <row r="2039" spans="3:3" ht="18.75" x14ac:dyDescent="0.15">
      <c r="C2039"/>
    </row>
    <row r="2040" spans="3:3" ht="18.75" x14ac:dyDescent="0.15">
      <c r="C2040"/>
    </row>
    <row r="2041" spans="3:3" ht="18.75" x14ac:dyDescent="0.15">
      <c r="C2041"/>
    </row>
    <row r="2042" spans="3:3" ht="18.75" x14ac:dyDescent="0.15">
      <c r="C2042"/>
    </row>
    <row r="2043" spans="3:3" ht="18.75" x14ac:dyDescent="0.15">
      <c r="C2043"/>
    </row>
    <row r="2044" spans="3:3" ht="18.75" x14ac:dyDescent="0.15">
      <c r="C2044"/>
    </row>
    <row r="2045" spans="3:3" ht="18.75" x14ac:dyDescent="0.15">
      <c r="C2045"/>
    </row>
    <row r="2046" spans="3:3" ht="18.75" x14ac:dyDescent="0.15">
      <c r="C2046"/>
    </row>
    <row r="2047" spans="3:3" ht="18.75" x14ac:dyDescent="0.15">
      <c r="C2047"/>
    </row>
    <row r="2048" spans="3:3" ht="18.75" x14ac:dyDescent="0.15">
      <c r="C2048"/>
    </row>
    <row r="2049" spans="3:3" ht="18.75" x14ac:dyDescent="0.15">
      <c r="C2049"/>
    </row>
    <row r="2050" spans="3:3" ht="18.75" x14ac:dyDescent="0.15">
      <c r="C2050"/>
    </row>
    <row r="2051" spans="3:3" ht="18.75" x14ac:dyDescent="0.15">
      <c r="C2051"/>
    </row>
    <row r="2052" spans="3:3" ht="18.75" x14ac:dyDescent="0.15">
      <c r="C2052"/>
    </row>
    <row r="2053" spans="3:3" ht="18.75" x14ac:dyDescent="0.15">
      <c r="C2053"/>
    </row>
    <row r="2054" spans="3:3" ht="18.75" x14ac:dyDescent="0.15">
      <c r="C2054"/>
    </row>
    <row r="2055" spans="3:3" ht="18.75" x14ac:dyDescent="0.15">
      <c r="C2055"/>
    </row>
    <row r="2056" spans="3:3" ht="18.75" x14ac:dyDescent="0.15">
      <c r="C2056"/>
    </row>
    <row r="2057" spans="3:3" ht="18.75" x14ac:dyDescent="0.15">
      <c r="C2057"/>
    </row>
    <row r="2058" spans="3:3" ht="18.75" x14ac:dyDescent="0.15">
      <c r="C2058"/>
    </row>
    <row r="2059" spans="3:3" ht="18.75" x14ac:dyDescent="0.15">
      <c r="C2059"/>
    </row>
    <row r="2060" spans="3:3" ht="18.75" x14ac:dyDescent="0.15">
      <c r="C2060"/>
    </row>
    <row r="2061" spans="3:3" ht="18.75" x14ac:dyDescent="0.15">
      <c r="C2061"/>
    </row>
    <row r="2062" spans="3:3" ht="18.75" x14ac:dyDescent="0.15">
      <c r="C2062"/>
    </row>
    <row r="2063" spans="3:3" ht="18.75" x14ac:dyDescent="0.15">
      <c r="C2063"/>
    </row>
    <row r="2064" spans="3:3" ht="18.75" x14ac:dyDescent="0.15">
      <c r="C2064"/>
    </row>
    <row r="2065" spans="3:3" ht="18.75" x14ac:dyDescent="0.15">
      <c r="C2065"/>
    </row>
    <row r="2066" spans="3:3" ht="18.75" x14ac:dyDescent="0.15">
      <c r="C2066"/>
    </row>
    <row r="2067" spans="3:3" ht="18.75" x14ac:dyDescent="0.15">
      <c r="C2067"/>
    </row>
    <row r="2068" spans="3:3" ht="18.75" x14ac:dyDescent="0.15">
      <c r="C2068"/>
    </row>
    <row r="2069" spans="3:3" ht="18.75" x14ac:dyDescent="0.15">
      <c r="C2069"/>
    </row>
    <row r="2070" spans="3:3" ht="18.75" x14ac:dyDescent="0.15">
      <c r="C2070"/>
    </row>
    <row r="2071" spans="3:3" ht="18.75" x14ac:dyDescent="0.15">
      <c r="C2071"/>
    </row>
    <row r="2072" spans="3:3" ht="18.75" x14ac:dyDescent="0.15">
      <c r="C2072"/>
    </row>
    <row r="2073" spans="3:3" ht="18.75" x14ac:dyDescent="0.15">
      <c r="C2073"/>
    </row>
    <row r="2074" spans="3:3" ht="18.75" x14ac:dyDescent="0.15">
      <c r="C2074"/>
    </row>
    <row r="2075" spans="3:3" ht="18.75" x14ac:dyDescent="0.15">
      <c r="C2075"/>
    </row>
    <row r="2076" spans="3:3" ht="18.75" x14ac:dyDescent="0.15">
      <c r="C2076"/>
    </row>
    <row r="2077" spans="3:3" ht="18.75" x14ac:dyDescent="0.15">
      <c r="C2077"/>
    </row>
    <row r="2078" spans="3:3" ht="18.75" x14ac:dyDescent="0.15">
      <c r="C2078"/>
    </row>
    <row r="2079" spans="3:3" ht="18.75" x14ac:dyDescent="0.15">
      <c r="C2079"/>
    </row>
    <row r="2080" spans="3:3" ht="18.75" x14ac:dyDescent="0.15">
      <c r="C2080"/>
    </row>
    <row r="2081" spans="3:3" ht="18.75" x14ac:dyDescent="0.15">
      <c r="C2081"/>
    </row>
    <row r="2082" spans="3:3" ht="18.75" x14ac:dyDescent="0.15">
      <c r="C2082"/>
    </row>
    <row r="2083" spans="3:3" ht="18.75" x14ac:dyDescent="0.15">
      <c r="C2083"/>
    </row>
    <row r="2084" spans="3:3" ht="18.75" x14ac:dyDescent="0.15">
      <c r="C2084"/>
    </row>
    <row r="2085" spans="3:3" ht="18.75" x14ac:dyDescent="0.15">
      <c r="C2085"/>
    </row>
    <row r="2086" spans="3:3" ht="18.75" x14ac:dyDescent="0.15">
      <c r="C2086"/>
    </row>
    <row r="2087" spans="3:3" ht="18.75" x14ac:dyDescent="0.15">
      <c r="C2087"/>
    </row>
    <row r="2088" spans="3:3" ht="18.75" x14ac:dyDescent="0.15">
      <c r="C2088"/>
    </row>
    <row r="2089" spans="3:3" ht="18.75" x14ac:dyDescent="0.15">
      <c r="C2089"/>
    </row>
    <row r="2090" spans="3:3" ht="18.75" x14ac:dyDescent="0.15">
      <c r="C2090"/>
    </row>
    <row r="2091" spans="3:3" ht="18.75" x14ac:dyDescent="0.15">
      <c r="C2091"/>
    </row>
    <row r="2092" spans="3:3" ht="18.75" x14ac:dyDescent="0.15">
      <c r="C2092"/>
    </row>
    <row r="2093" spans="3:3" ht="18.75" x14ac:dyDescent="0.15">
      <c r="C2093"/>
    </row>
    <row r="2094" spans="3:3" ht="18.75" x14ac:dyDescent="0.15">
      <c r="C2094"/>
    </row>
    <row r="2095" spans="3:3" ht="18.75" x14ac:dyDescent="0.15">
      <c r="C2095"/>
    </row>
    <row r="2096" spans="3:3" ht="18.75" x14ac:dyDescent="0.15">
      <c r="C2096"/>
    </row>
    <row r="2097" spans="3:3" ht="18.75" x14ac:dyDescent="0.15">
      <c r="C2097"/>
    </row>
    <row r="2098" spans="3:3" ht="18.75" x14ac:dyDescent="0.15">
      <c r="C2098"/>
    </row>
    <row r="2099" spans="3:3" ht="18.75" x14ac:dyDescent="0.15">
      <c r="C2099"/>
    </row>
    <row r="2100" spans="3:3" ht="18.75" x14ac:dyDescent="0.15">
      <c r="C2100"/>
    </row>
    <row r="2101" spans="3:3" ht="18.75" x14ac:dyDescent="0.15">
      <c r="C2101"/>
    </row>
    <row r="2102" spans="3:3" ht="18.75" x14ac:dyDescent="0.15">
      <c r="C2102"/>
    </row>
    <row r="2103" spans="3:3" ht="18.75" x14ac:dyDescent="0.15">
      <c r="C2103"/>
    </row>
    <row r="2104" spans="3:3" ht="18.75" x14ac:dyDescent="0.15">
      <c r="C2104"/>
    </row>
    <row r="2105" spans="3:3" ht="18.75" x14ac:dyDescent="0.15">
      <c r="C2105"/>
    </row>
    <row r="2106" spans="3:3" ht="18.75" x14ac:dyDescent="0.15">
      <c r="C2106"/>
    </row>
    <row r="2107" spans="3:3" ht="18.75" x14ac:dyDescent="0.15">
      <c r="C2107"/>
    </row>
    <row r="2108" spans="3:3" ht="18.75" x14ac:dyDescent="0.15">
      <c r="C2108"/>
    </row>
    <row r="2109" spans="3:3" ht="18.75" x14ac:dyDescent="0.15">
      <c r="C2109"/>
    </row>
    <row r="2110" spans="3:3" ht="18.75" x14ac:dyDescent="0.15">
      <c r="C2110"/>
    </row>
    <row r="2111" spans="3:3" ht="18.75" x14ac:dyDescent="0.15">
      <c r="C2111"/>
    </row>
    <row r="2112" spans="3:3" ht="18.75" x14ac:dyDescent="0.15">
      <c r="C2112"/>
    </row>
    <row r="2113" spans="3:3" ht="18.75" x14ac:dyDescent="0.15">
      <c r="C2113"/>
    </row>
    <row r="2114" spans="3:3" ht="18.75" x14ac:dyDescent="0.15">
      <c r="C2114"/>
    </row>
    <row r="2115" spans="3:3" ht="18.75" x14ac:dyDescent="0.15">
      <c r="C2115"/>
    </row>
    <row r="2116" spans="3:3" ht="18.75" x14ac:dyDescent="0.15">
      <c r="C2116"/>
    </row>
    <row r="2117" spans="3:3" ht="18.75" x14ac:dyDescent="0.15">
      <c r="C2117"/>
    </row>
    <row r="2118" spans="3:3" ht="18.75" x14ac:dyDescent="0.15">
      <c r="C2118"/>
    </row>
    <row r="2119" spans="3:3" ht="18.75" x14ac:dyDescent="0.15">
      <c r="C2119"/>
    </row>
    <row r="2120" spans="3:3" ht="18.75" x14ac:dyDescent="0.15">
      <c r="C2120"/>
    </row>
    <row r="2121" spans="3:3" ht="18.75" x14ac:dyDescent="0.15">
      <c r="C2121"/>
    </row>
    <row r="2122" spans="3:3" ht="18.75" x14ac:dyDescent="0.15">
      <c r="C2122"/>
    </row>
    <row r="2123" spans="3:3" ht="18.75" x14ac:dyDescent="0.15">
      <c r="C2123"/>
    </row>
    <row r="2124" spans="3:3" ht="18.75" x14ac:dyDescent="0.15">
      <c r="C2124"/>
    </row>
    <row r="2125" spans="3:3" ht="18.75" x14ac:dyDescent="0.15">
      <c r="C2125"/>
    </row>
    <row r="2126" spans="3:3" ht="18.75" x14ac:dyDescent="0.15">
      <c r="C2126"/>
    </row>
    <row r="2127" spans="3:3" ht="18.75" x14ac:dyDescent="0.15">
      <c r="C2127"/>
    </row>
    <row r="2128" spans="3:3" ht="18.75" x14ac:dyDescent="0.15">
      <c r="C2128"/>
    </row>
    <row r="2129" spans="3:3" ht="18.75" x14ac:dyDescent="0.15">
      <c r="C2129"/>
    </row>
    <row r="2130" spans="3:3" ht="18.75" x14ac:dyDescent="0.15">
      <c r="C2130"/>
    </row>
    <row r="2131" spans="3:3" ht="18.75" x14ac:dyDescent="0.15">
      <c r="C2131"/>
    </row>
    <row r="2132" spans="3:3" ht="18.75" x14ac:dyDescent="0.15">
      <c r="C2132"/>
    </row>
    <row r="2133" spans="3:3" ht="18.75" x14ac:dyDescent="0.15">
      <c r="C2133"/>
    </row>
    <row r="2134" spans="3:3" ht="18.75" x14ac:dyDescent="0.15">
      <c r="C2134"/>
    </row>
    <row r="2135" spans="3:3" ht="18.75" x14ac:dyDescent="0.15">
      <c r="C2135"/>
    </row>
    <row r="2136" spans="3:3" ht="18.75" x14ac:dyDescent="0.15">
      <c r="C2136"/>
    </row>
    <row r="2137" spans="3:3" ht="18.75" x14ac:dyDescent="0.15">
      <c r="C2137"/>
    </row>
    <row r="2138" spans="3:3" ht="18.75" x14ac:dyDescent="0.15">
      <c r="C2138"/>
    </row>
    <row r="2139" spans="3:3" ht="18.75" x14ac:dyDescent="0.15">
      <c r="C2139"/>
    </row>
    <row r="2140" spans="3:3" ht="18.75" x14ac:dyDescent="0.15">
      <c r="C2140"/>
    </row>
    <row r="2141" spans="3:3" ht="18.75" x14ac:dyDescent="0.15">
      <c r="C2141"/>
    </row>
    <row r="2142" spans="3:3" ht="18.75" x14ac:dyDescent="0.15">
      <c r="C2142"/>
    </row>
    <row r="2143" spans="3:3" ht="18.75" x14ac:dyDescent="0.15">
      <c r="C2143"/>
    </row>
    <row r="2144" spans="3:3" ht="18.75" x14ac:dyDescent="0.15">
      <c r="C2144"/>
    </row>
    <row r="2145" spans="3:3" ht="18.75" x14ac:dyDescent="0.15">
      <c r="C2145"/>
    </row>
    <row r="2146" spans="3:3" ht="18.75" x14ac:dyDescent="0.15">
      <c r="C2146"/>
    </row>
    <row r="2147" spans="3:3" ht="18.75" x14ac:dyDescent="0.15">
      <c r="C2147"/>
    </row>
    <row r="2148" spans="3:3" ht="18.75" x14ac:dyDescent="0.15">
      <c r="C2148"/>
    </row>
    <row r="2149" spans="3:3" ht="18.75" x14ac:dyDescent="0.15">
      <c r="C2149"/>
    </row>
    <row r="2150" spans="3:3" ht="18.75" x14ac:dyDescent="0.15">
      <c r="C2150"/>
    </row>
    <row r="2151" spans="3:3" ht="18.75" x14ac:dyDescent="0.15">
      <c r="C2151"/>
    </row>
    <row r="2152" spans="3:3" ht="18.75" x14ac:dyDescent="0.15">
      <c r="C2152"/>
    </row>
    <row r="2153" spans="3:3" ht="18.75" x14ac:dyDescent="0.15">
      <c r="C2153"/>
    </row>
    <row r="2154" spans="3:3" ht="18.75" x14ac:dyDescent="0.15">
      <c r="C2154"/>
    </row>
    <row r="2155" spans="3:3" ht="18.75" x14ac:dyDescent="0.15">
      <c r="C2155"/>
    </row>
    <row r="2156" spans="3:3" ht="18.75" x14ac:dyDescent="0.15">
      <c r="C2156"/>
    </row>
    <row r="2157" spans="3:3" ht="18.75" x14ac:dyDescent="0.15">
      <c r="C2157"/>
    </row>
    <row r="2158" spans="3:3" ht="18.75" x14ac:dyDescent="0.15">
      <c r="C2158"/>
    </row>
    <row r="2159" spans="3:3" ht="18.75" x14ac:dyDescent="0.15">
      <c r="C2159"/>
    </row>
    <row r="2160" spans="3:3" ht="18.75" x14ac:dyDescent="0.15">
      <c r="C2160"/>
    </row>
    <row r="2161" spans="3:3" ht="18.75" x14ac:dyDescent="0.15">
      <c r="C2161"/>
    </row>
    <row r="2162" spans="3:3" ht="18.75" x14ac:dyDescent="0.15">
      <c r="C2162"/>
    </row>
    <row r="2163" spans="3:3" ht="18.75" x14ac:dyDescent="0.15">
      <c r="C2163"/>
    </row>
    <row r="2164" spans="3:3" ht="18.75" x14ac:dyDescent="0.15">
      <c r="C2164"/>
    </row>
    <row r="2165" spans="3:3" ht="18.75" x14ac:dyDescent="0.15">
      <c r="C2165"/>
    </row>
    <row r="2166" spans="3:3" ht="18.75" x14ac:dyDescent="0.15">
      <c r="C2166"/>
    </row>
    <row r="2167" spans="3:3" ht="18.75" x14ac:dyDescent="0.15">
      <c r="C2167"/>
    </row>
    <row r="2168" spans="3:3" ht="18.75" x14ac:dyDescent="0.15">
      <c r="C2168"/>
    </row>
    <row r="2169" spans="3:3" ht="18.75" x14ac:dyDescent="0.15">
      <c r="C2169"/>
    </row>
    <row r="2170" spans="3:3" ht="18.75" x14ac:dyDescent="0.15">
      <c r="C2170"/>
    </row>
    <row r="2171" spans="3:3" ht="18.75" x14ac:dyDescent="0.15">
      <c r="C2171"/>
    </row>
    <row r="2172" spans="3:3" ht="18.75" x14ac:dyDescent="0.15">
      <c r="C2172"/>
    </row>
    <row r="2173" spans="3:3" ht="18.75" x14ac:dyDescent="0.15">
      <c r="C2173"/>
    </row>
    <row r="2174" spans="3:3" ht="18.75" x14ac:dyDescent="0.15">
      <c r="C2174"/>
    </row>
    <row r="2175" spans="3:3" ht="18.75" x14ac:dyDescent="0.15">
      <c r="C2175"/>
    </row>
    <row r="2176" spans="3:3" ht="18.75" x14ac:dyDescent="0.15">
      <c r="C2176"/>
    </row>
    <row r="2177" spans="3:3" ht="18.75" x14ac:dyDescent="0.15">
      <c r="C2177"/>
    </row>
    <row r="2178" spans="3:3" ht="18.75" x14ac:dyDescent="0.15">
      <c r="C2178"/>
    </row>
    <row r="2179" spans="3:3" ht="18.75" x14ac:dyDescent="0.15">
      <c r="C2179"/>
    </row>
    <row r="2180" spans="3:3" ht="18.75" x14ac:dyDescent="0.15">
      <c r="C2180"/>
    </row>
    <row r="2181" spans="3:3" ht="18.75" x14ac:dyDescent="0.15">
      <c r="C2181"/>
    </row>
    <row r="2182" spans="3:3" ht="18.75" x14ac:dyDescent="0.15">
      <c r="C2182"/>
    </row>
    <row r="2183" spans="3:3" ht="18.75" x14ac:dyDescent="0.15">
      <c r="C2183"/>
    </row>
    <row r="2184" spans="3:3" ht="18.75" x14ac:dyDescent="0.15">
      <c r="C2184"/>
    </row>
    <row r="2185" spans="3:3" ht="18.75" x14ac:dyDescent="0.15">
      <c r="C2185"/>
    </row>
    <row r="2186" spans="3:3" ht="18.75" x14ac:dyDescent="0.15">
      <c r="C2186"/>
    </row>
    <row r="2187" spans="3:3" ht="18.75" x14ac:dyDescent="0.15">
      <c r="C2187"/>
    </row>
    <row r="2188" spans="3:3" ht="18.75" x14ac:dyDescent="0.15">
      <c r="C2188"/>
    </row>
    <row r="2189" spans="3:3" ht="18.75" x14ac:dyDescent="0.15">
      <c r="C2189"/>
    </row>
    <row r="2190" spans="3:3" ht="18.75" x14ac:dyDescent="0.15">
      <c r="C2190"/>
    </row>
    <row r="2191" spans="3:3" ht="18.75" x14ac:dyDescent="0.15">
      <c r="C2191"/>
    </row>
    <row r="2192" spans="3:3" ht="18.75" x14ac:dyDescent="0.15">
      <c r="C2192"/>
    </row>
    <row r="2193" spans="3:3" ht="18.75" x14ac:dyDescent="0.15">
      <c r="C2193"/>
    </row>
    <row r="2194" spans="3:3" ht="18.75" x14ac:dyDescent="0.15">
      <c r="C2194"/>
    </row>
    <row r="2195" spans="3:3" ht="18.75" x14ac:dyDescent="0.15">
      <c r="C2195"/>
    </row>
    <row r="2196" spans="3:3" ht="18.75" x14ac:dyDescent="0.15">
      <c r="C2196"/>
    </row>
    <row r="2197" spans="3:3" ht="18.75" x14ac:dyDescent="0.15">
      <c r="C2197"/>
    </row>
    <row r="2198" spans="3:3" ht="18.75" x14ac:dyDescent="0.15">
      <c r="C2198"/>
    </row>
    <row r="2199" spans="3:3" ht="18.75" x14ac:dyDescent="0.15">
      <c r="C2199"/>
    </row>
    <row r="2200" spans="3:3" ht="18.75" x14ac:dyDescent="0.15">
      <c r="C2200"/>
    </row>
    <row r="2201" spans="3:3" ht="18.75" x14ac:dyDescent="0.15">
      <c r="C2201"/>
    </row>
    <row r="2202" spans="3:3" ht="18.75" x14ac:dyDescent="0.15">
      <c r="C2202"/>
    </row>
    <row r="2203" spans="3:3" ht="18.75" x14ac:dyDescent="0.15">
      <c r="C2203"/>
    </row>
    <row r="2204" spans="3:3" ht="18.75" x14ac:dyDescent="0.15">
      <c r="C2204"/>
    </row>
    <row r="2205" spans="3:3" ht="18.75" x14ac:dyDescent="0.15">
      <c r="C2205"/>
    </row>
    <row r="2206" spans="3:3" ht="18.75" x14ac:dyDescent="0.15">
      <c r="C2206"/>
    </row>
    <row r="2207" spans="3:3" ht="18.75" x14ac:dyDescent="0.15">
      <c r="C2207"/>
    </row>
    <row r="2208" spans="3:3" ht="18.75" x14ac:dyDescent="0.15">
      <c r="C2208"/>
    </row>
    <row r="2209" spans="3:3" ht="18.75" x14ac:dyDescent="0.15">
      <c r="C2209"/>
    </row>
    <row r="2210" spans="3:3" ht="18.75" x14ac:dyDescent="0.15">
      <c r="C2210"/>
    </row>
    <row r="2211" spans="3:3" ht="18.75" x14ac:dyDescent="0.15">
      <c r="C2211"/>
    </row>
    <row r="2212" spans="3:3" ht="18.75" x14ac:dyDescent="0.15">
      <c r="C2212"/>
    </row>
    <row r="2213" spans="3:3" ht="18.75" x14ac:dyDescent="0.15">
      <c r="C2213"/>
    </row>
    <row r="2214" spans="3:3" ht="18.75" x14ac:dyDescent="0.15">
      <c r="C2214"/>
    </row>
    <row r="2215" spans="3:3" ht="18.75" x14ac:dyDescent="0.15">
      <c r="C2215"/>
    </row>
    <row r="2216" spans="3:3" ht="18.75" x14ac:dyDescent="0.15">
      <c r="C2216"/>
    </row>
    <row r="2217" spans="3:3" ht="18.75" x14ac:dyDescent="0.15">
      <c r="C2217"/>
    </row>
    <row r="2218" spans="3:3" ht="18.75" x14ac:dyDescent="0.15">
      <c r="C2218"/>
    </row>
    <row r="2219" spans="3:3" ht="18.75" x14ac:dyDescent="0.15">
      <c r="C2219"/>
    </row>
    <row r="2220" spans="3:3" ht="18.75" x14ac:dyDescent="0.15">
      <c r="C2220"/>
    </row>
    <row r="2221" spans="3:3" ht="18.75" x14ac:dyDescent="0.15">
      <c r="C2221"/>
    </row>
    <row r="2222" spans="3:3" ht="18.75" x14ac:dyDescent="0.15">
      <c r="C2222"/>
    </row>
    <row r="2223" spans="3:3" ht="18.75" x14ac:dyDescent="0.15">
      <c r="C2223"/>
    </row>
    <row r="2224" spans="3:3" ht="18.75" x14ac:dyDescent="0.15">
      <c r="C2224"/>
    </row>
    <row r="2225" spans="3:3" ht="18.75" x14ac:dyDescent="0.15">
      <c r="C2225"/>
    </row>
    <row r="2226" spans="3:3" ht="18.75" x14ac:dyDescent="0.15">
      <c r="C2226"/>
    </row>
    <row r="2227" spans="3:3" ht="18.75" x14ac:dyDescent="0.15">
      <c r="C2227"/>
    </row>
    <row r="2228" spans="3:3" ht="18.75" x14ac:dyDescent="0.15">
      <c r="C2228"/>
    </row>
    <row r="2229" spans="3:3" ht="18.75" x14ac:dyDescent="0.15">
      <c r="C2229"/>
    </row>
    <row r="2230" spans="3:3" ht="18.75" x14ac:dyDescent="0.15">
      <c r="C2230"/>
    </row>
    <row r="2231" spans="3:3" ht="18.75" x14ac:dyDescent="0.15">
      <c r="C2231"/>
    </row>
    <row r="2232" spans="3:3" ht="18.75" x14ac:dyDescent="0.15">
      <c r="C2232"/>
    </row>
    <row r="2233" spans="3:3" ht="18.75" x14ac:dyDescent="0.15">
      <c r="C2233"/>
    </row>
    <row r="2234" spans="3:3" ht="18.75" x14ac:dyDescent="0.15">
      <c r="C2234"/>
    </row>
    <row r="2235" spans="3:3" ht="18.75" x14ac:dyDescent="0.15">
      <c r="C2235"/>
    </row>
    <row r="2236" spans="3:3" ht="18.75" x14ac:dyDescent="0.15">
      <c r="C2236"/>
    </row>
    <row r="2237" spans="3:3" ht="18.75" x14ac:dyDescent="0.15">
      <c r="C2237"/>
    </row>
    <row r="2238" spans="3:3" ht="18.75" x14ac:dyDescent="0.15">
      <c r="C2238"/>
    </row>
    <row r="2239" spans="3:3" ht="18.75" x14ac:dyDescent="0.15">
      <c r="C2239"/>
    </row>
    <row r="2240" spans="3:3" ht="18.75" x14ac:dyDescent="0.15">
      <c r="C2240"/>
    </row>
    <row r="2241" spans="3:3" ht="18.75" x14ac:dyDescent="0.15">
      <c r="C2241"/>
    </row>
    <row r="2242" spans="3:3" ht="18.75" x14ac:dyDescent="0.15">
      <c r="C2242"/>
    </row>
    <row r="2243" spans="3:3" ht="18.75" x14ac:dyDescent="0.15">
      <c r="C2243"/>
    </row>
    <row r="2244" spans="3:3" ht="18.75" x14ac:dyDescent="0.15">
      <c r="C2244"/>
    </row>
    <row r="2245" spans="3:3" ht="18.75" x14ac:dyDescent="0.15">
      <c r="C2245"/>
    </row>
    <row r="2246" spans="3:3" ht="18.75" x14ac:dyDescent="0.15">
      <c r="C2246"/>
    </row>
    <row r="2247" spans="3:3" ht="18.75" x14ac:dyDescent="0.15">
      <c r="C2247"/>
    </row>
    <row r="2248" spans="3:3" ht="18.75" x14ac:dyDescent="0.15">
      <c r="C2248"/>
    </row>
    <row r="2249" spans="3:3" ht="18.75" x14ac:dyDescent="0.15">
      <c r="C2249"/>
    </row>
    <row r="2250" spans="3:3" ht="18.75" x14ac:dyDescent="0.15">
      <c r="C2250"/>
    </row>
    <row r="2251" spans="3:3" ht="18.75" x14ac:dyDescent="0.15">
      <c r="C2251"/>
    </row>
    <row r="2252" spans="3:3" ht="18.75" x14ac:dyDescent="0.15">
      <c r="C2252"/>
    </row>
    <row r="2253" spans="3:3" ht="18.75" x14ac:dyDescent="0.15">
      <c r="C2253"/>
    </row>
    <row r="2254" spans="3:3" ht="18.75" x14ac:dyDescent="0.15">
      <c r="C2254"/>
    </row>
    <row r="2255" spans="3:3" ht="18.75" x14ac:dyDescent="0.15">
      <c r="C2255"/>
    </row>
    <row r="2256" spans="3:3" ht="18.75" x14ac:dyDescent="0.15">
      <c r="C2256"/>
    </row>
    <row r="2257" spans="3:3" ht="18.75" x14ac:dyDescent="0.15">
      <c r="C2257"/>
    </row>
    <row r="2258" spans="3:3" ht="18.75" x14ac:dyDescent="0.15">
      <c r="C2258"/>
    </row>
    <row r="2259" spans="3:3" ht="18.75" x14ac:dyDescent="0.15">
      <c r="C2259"/>
    </row>
    <row r="2260" spans="3:3" ht="18.75" x14ac:dyDescent="0.15">
      <c r="C2260"/>
    </row>
    <row r="2261" spans="3:3" ht="18.75" x14ac:dyDescent="0.15">
      <c r="C2261"/>
    </row>
    <row r="2262" spans="3:3" ht="18.75" x14ac:dyDescent="0.15">
      <c r="C2262"/>
    </row>
    <row r="2263" spans="3:3" ht="18.75" x14ac:dyDescent="0.15">
      <c r="C2263"/>
    </row>
    <row r="2264" spans="3:3" ht="18.75" x14ac:dyDescent="0.15">
      <c r="C2264"/>
    </row>
    <row r="2265" spans="3:3" ht="18.75" x14ac:dyDescent="0.15">
      <c r="C2265"/>
    </row>
    <row r="2266" spans="3:3" ht="18.75" x14ac:dyDescent="0.15">
      <c r="C2266"/>
    </row>
    <row r="2267" spans="3:3" ht="18.75" x14ac:dyDescent="0.15">
      <c r="C2267"/>
    </row>
    <row r="2268" spans="3:3" ht="18.75" x14ac:dyDescent="0.15">
      <c r="C2268"/>
    </row>
    <row r="2269" spans="3:3" ht="18.75" x14ac:dyDescent="0.15">
      <c r="C2269"/>
    </row>
    <row r="2270" spans="3:3" ht="18.75" x14ac:dyDescent="0.15">
      <c r="C2270"/>
    </row>
    <row r="2271" spans="3:3" ht="18.75" x14ac:dyDescent="0.15">
      <c r="C2271"/>
    </row>
    <row r="2272" spans="3:3" ht="18.75" x14ac:dyDescent="0.15">
      <c r="C2272"/>
    </row>
    <row r="2273" spans="3:3" ht="18.75" x14ac:dyDescent="0.15">
      <c r="C2273"/>
    </row>
    <row r="2274" spans="3:3" ht="18.75" x14ac:dyDescent="0.15">
      <c r="C2274"/>
    </row>
    <row r="2275" spans="3:3" ht="18.75" x14ac:dyDescent="0.15">
      <c r="C2275"/>
    </row>
    <row r="2276" spans="3:3" ht="18.75" x14ac:dyDescent="0.15">
      <c r="C2276"/>
    </row>
    <row r="2277" spans="3:3" ht="18.75" x14ac:dyDescent="0.15">
      <c r="C2277"/>
    </row>
    <row r="2278" spans="3:3" ht="18.75" x14ac:dyDescent="0.15">
      <c r="C2278"/>
    </row>
    <row r="2279" spans="3:3" ht="18.75" x14ac:dyDescent="0.15">
      <c r="C2279"/>
    </row>
    <row r="2280" spans="3:3" ht="18.75" x14ac:dyDescent="0.15">
      <c r="C2280"/>
    </row>
    <row r="2281" spans="3:3" ht="18.75" x14ac:dyDescent="0.15">
      <c r="C2281"/>
    </row>
    <row r="2282" spans="3:3" ht="18.75" x14ac:dyDescent="0.15">
      <c r="C2282"/>
    </row>
    <row r="2283" spans="3:3" ht="18.75" x14ac:dyDescent="0.15">
      <c r="C2283"/>
    </row>
    <row r="2284" spans="3:3" ht="18.75" x14ac:dyDescent="0.15">
      <c r="C2284"/>
    </row>
    <row r="2285" spans="3:3" ht="18.75" x14ac:dyDescent="0.15">
      <c r="C2285"/>
    </row>
    <row r="2286" spans="3:3" ht="18.75" x14ac:dyDescent="0.15">
      <c r="C2286"/>
    </row>
    <row r="2287" spans="3:3" ht="18.75" x14ac:dyDescent="0.15">
      <c r="C2287"/>
    </row>
    <row r="2288" spans="3:3" ht="18.75" x14ac:dyDescent="0.15">
      <c r="C2288"/>
    </row>
    <row r="2289" spans="3:3" ht="18.75" x14ac:dyDescent="0.15">
      <c r="C2289"/>
    </row>
    <row r="2290" spans="3:3" ht="18.75" x14ac:dyDescent="0.15">
      <c r="C2290"/>
    </row>
    <row r="2291" spans="3:3" ht="18.75" x14ac:dyDescent="0.15">
      <c r="C2291"/>
    </row>
    <row r="2292" spans="3:3" ht="18.75" x14ac:dyDescent="0.15">
      <c r="C2292"/>
    </row>
    <row r="2293" spans="3:3" ht="18.75" x14ac:dyDescent="0.15">
      <c r="C2293"/>
    </row>
    <row r="2294" spans="3:3" ht="18.75" x14ac:dyDescent="0.15">
      <c r="C2294"/>
    </row>
    <row r="2295" spans="3:3" ht="18.75" x14ac:dyDescent="0.15">
      <c r="C2295"/>
    </row>
    <row r="2296" spans="3:3" ht="18.75" x14ac:dyDescent="0.15">
      <c r="C2296"/>
    </row>
    <row r="2297" spans="3:3" ht="18.75" x14ac:dyDescent="0.15">
      <c r="C2297"/>
    </row>
    <row r="2298" spans="3:3" ht="18.75" x14ac:dyDescent="0.15">
      <c r="C2298"/>
    </row>
    <row r="2299" spans="3:3" ht="18.75" x14ac:dyDescent="0.15">
      <c r="C2299"/>
    </row>
    <row r="2300" spans="3:3" ht="18.75" x14ac:dyDescent="0.15">
      <c r="C2300"/>
    </row>
    <row r="2301" spans="3:3" ht="18.75" x14ac:dyDescent="0.15">
      <c r="C2301"/>
    </row>
    <row r="2302" spans="3:3" ht="18.75" x14ac:dyDescent="0.15">
      <c r="C2302"/>
    </row>
    <row r="2303" spans="3:3" ht="18.75" x14ac:dyDescent="0.15">
      <c r="C2303"/>
    </row>
    <row r="2304" spans="3:3" ht="18.75" x14ac:dyDescent="0.15">
      <c r="C2304"/>
    </row>
    <row r="2305" spans="3:3" ht="18.75" x14ac:dyDescent="0.15">
      <c r="C2305"/>
    </row>
    <row r="2306" spans="3:3" ht="18.75" x14ac:dyDescent="0.15">
      <c r="C2306"/>
    </row>
    <row r="2307" spans="3:3" ht="18.75" x14ac:dyDescent="0.15">
      <c r="C2307"/>
    </row>
    <row r="2308" spans="3:3" ht="18.75" x14ac:dyDescent="0.15">
      <c r="C2308"/>
    </row>
    <row r="2309" spans="3:3" ht="18.75" x14ac:dyDescent="0.15">
      <c r="C2309"/>
    </row>
    <row r="2310" spans="3:3" ht="18.75" x14ac:dyDescent="0.15">
      <c r="C2310"/>
    </row>
    <row r="2311" spans="3:3" ht="18.75" x14ac:dyDescent="0.15">
      <c r="C2311"/>
    </row>
    <row r="2312" spans="3:3" ht="18.75" x14ac:dyDescent="0.15">
      <c r="C2312"/>
    </row>
    <row r="2313" spans="3:3" ht="18.75" x14ac:dyDescent="0.15">
      <c r="C2313"/>
    </row>
    <row r="2314" spans="3:3" ht="18.75" x14ac:dyDescent="0.15">
      <c r="C2314"/>
    </row>
    <row r="2315" spans="3:3" ht="18.75" x14ac:dyDescent="0.15">
      <c r="C2315"/>
    </row>
    <row r="2316" spans="3:3" ht="18.75" x14ac:dyDescent="0.15">
      <c r="C2316"/>
    </row>
    <row r="2317" spans="3:3" ht="18.75" x14ac:dyDescent="0.15">
      <c r="C2317"/>
    </row>
    <row r="2318" spans="3:3" ht="18.75" x14ac:dyDescent="0.15">
      <c r="C2318"/>
    </row>
    <row r="2319" spans="3:3" ht="18.75" x14ac:dyDescent="0.15">
      <c r="C2319"/>
    </row>
    <row r="2320" spans="3:3" ht="18.75" x14ac:dyDescent="0.15">
      <c r="C2320"/>
    </row>
    <row r="2321" spans="3:3" ht="18.75" x14ac:dyDescent="0.15">
      <c r="C2321"/>
    </row>
    <row r="2322" spans="3:3" ht="18.75" x14ac:dyDescent="0.15">
      <c r="C2322"/>
    </row>
    <row r="2323" spans="3:3" ht="18.75" x14ac:dyDescent="0.15">
      <c r="C2323"/>
    </row>
    <row r="2324" spans="3:3" ht="18.75" x14ac:dyDescent="0.15">
      <c r="C2324"/>
    </row>
    <row r="2325" spans="3:3" ht="18.75" x14ac:dyDescent="0.15">
      <c r="C2325"/>
    </row>
    <row r="2326" spans="3:3" ht="18.75" x14ac:dyDescent="0.15">
      <c r="C2326"/>
    </row>
    <row r="2327" spans="3:3" ht="18.75" x14ac:dyDescent="0.15">
      <c r="C2327"/>
    </row>
    <row r="2328" spans="3:3" ht="18.75" x14ac:dyDescent="0.15">
      <c r="C2328"/>
    </row>
    <row r="2329" spans="3:3" ht="18.75" x14ac:dyDescent="0.15">
      <c r="C2329"/>
    </row>
    <row r="2330" spans="3:3" ht="18.75" x14ac:dyDescent="0.15">
      <c r="C2330"/>
    </row>
    <row r="2331" spans="3:3" ht="18.75" x14ac:dyDescent="0.15">
      <c r="C2331"/>
    </row>
    <row r="2332" spans="3:3" ht="18.75" x14ac:dyDescent="0.15">
      <c r="C2332"/>
    </row>
    <row r="2333" spans="3:3" ht="18.75" x14ac:dyDescent="0.15">
      <c r="C2333"/>
    </row>
    <row r="2334" spans="3:3" ht="18.75" x14ac:dyDescent="0.15">
      <c r="C2334"/>
    </row>
    <row r="2335" spans="3:3" ht="18.75" x14ac:dyDescent="0.15">
      <c r="C2335"/>
    </row>
    <row r="2336" spans="3:3" ht="18.75" x14ac:dyDescent="0.15">
      <c r="C2336"/>
    </row>
    <row r="2337" spans="3:3" ht="18.75" x14ac:dyDescent="0.15">
      <c r="C2337"/>
    </row>
    <row r="2338" spans="3:3" ht="18.75" x14ac:dyDescent="0.15">
      <c r="C2338"/>
    </row>
    <row r="2339" spans="3:3" ht="18.75" x14ac:dyDescent="0.15">
      <c r="C2339"/>
    </row>
    <row r="2340" spans="3:3" ht="18.75" x14ac:dyDescent="0.15">
      <c r="C2340"/>
    </row>
    <row r="2341" spans="3:3" ht="18.75" x14ac:dyDescent="0.15">
      <c r="C2341"/>
    </row>
    <row r="2342" spans="3:3" ht="18.75" x14ac:dyDescent="0.15">
      <c r="C2342"/>
    </row>
    <row r="2343" spans="3:3" ht="18.75" x14ac:dyDescent="0.15">
      <c r="C2343"/>
    </row>
    <row r="2344" spans="3:3" ht="18.75" x14ac:dyDescent="0.15">
      <c r="C2344"/>
    </row>
    <row r="2345" spans="3:3" ht="18.75" x14ac:dyDescent="0.15">
      <c r="C2345"/>
    </row>
    <row r="2346" spans="3:3" ht="18.75" x14ac:dyDescent="0.15">
      <c r="C2346"/>
    </row>
    <row r="2347" spans="3:3" ht="18.75" x14ac:dyDescent="0.15">
      <c r="C2347"/>
    </row>
    <row r="2348" spans="3:3" ht="18.75" x14ac:dyDescent="0.15">
      <c r="C2348"/>
    </row>
    <row r="2349" spans="3:3" ht="18.75" x14ac:dyDescent="0.15">
      <c r="C2349"/>
    </row>
    <row r="2350" spans="3:3" ht="18.75" x14ac:dyDescent="0.15">
      <c r="C2350"/>
    </row>
    <row r="2351" spans="3:3" ht="18.75" x14ac:dyDescent="0.15">
      <c r="C2351"/>
    </row>
    <row r="2352" spans="3:3" ht="18.75" x14ac:dyDescent="0.15">
      <c r="C2352"/>
    </row>
    <row r="2353" spans="3:3" ht="18.75" x14ac:dyDescent="0.15">
      <c r="C2353"/>
    </row>
    <row r="2354" spans="3:3" ht="18.75" x14ac:dyDescent="0.15">
      <c r="C2354"/>
    </row>
    <row r="2355" spans="3:3" ht="18.75" x14ac:dyDescent="0.15">
      <c r="C2355"/>
    </row>
    <row r="2356" spans="3:3" ht="18.75" x14ac:dyDescent="0.15">
      <c r="C2356"/>
    </row>
    <row r="2357" spans="3:3" ht="18.75" x14ac:dyDescent="0.15">
      <c r="C2357"/>
    </row>
    <row r="2358" spans="3:3" ht="18.75" x14ac:dyDescent="0.15">
      <c r="C2358"/>
    </row>
    <row r="2359" spans="3:3" ht="18.75" x14ac:dyDescent="0.15">
      <c r="C2359"/>
    </row>
    <row r="2360" spans="3:3" ht="18.75" x14ac:dyDescent="0.15">
      <c r="C2360"/>
    </row>
    <row r="2361" spans="3:3" ht="18.75" x14ac:dyDescent="0.15">
      <c r="C2361"/>
    </row>
    <row r="2362" spans="3:3" ht="18.75" x14ac:dyDescent="0.15">
      <c r="C2362"/>
    </row>
    <row r="2363" spans="3:3" ht="18.75" x14ac:dyDescent="0.15">
      <c r="C2363"/>
    </row>
    <row r="2364" spans="3:3" ht="18.75" x14ac:dyDescent="0.15">
      <c r="C2364"/>
    </row>
    <row r="2365" spans="3:3" ht="18.75" x14ac:dyDescent="0.15">
      <c r="C2365"/>
    </row>
    <row r="2366" spans="3:3" ht="18.75" x14ac:dyDescent="0.15">
      <c r="C2366"/>
    </row>
    <row r="2367" spans="3:3" ht="18.75" x14ac:dyDescent="0.15">
      <c r="C2367"/>
    </row>
    <row r="2368" spans="3:3" ht="18.75" x14ac:dyDescent="0.15">
      <c r="C2368"/>
    </row>
    <row r="2369" spans="3:3" ht="18.75" x14ac:dyDescent="0.15">
      <c r="C2369"/>
    </row>
    <row r="2370" spans="3:3" ht="18.75" x14ac:dyDescent="0.15">
      <c r="C2370"/>
    </row>
    <row r="2371" spans="3:3" ht="18.75" x14ac:dyDescent="0.15">
      <c r="C2371"/>
    </row>
    <row r="2372" spans="3:3" ht="18.75" x14ac:dyDescent="0.15">
      <c r="C2372"/>
    </row>
    <row r="2373" spans="3:3" ht="18.75" x14ac:dyDescent="0.15">
      <c r="C2373"/>
    </row>
    <row r="2374" spans="3:3" ht="18.75" x14ac:dyDescent="0.15">
      <c r="C2374"/>
    </row>
    <row r="2375" spans="3:3" ht="18.75" x14ac:dyDescent="0.15">
      <c r="C2375"/>
    </row>
    <row r="2376" spans="3:3" ht="18.75" x14ac:dyDescent="0.15">
      <c r="C2376"/>
    </row>
    <row r="2377" spans="3:3" ht="18.75" x14ac:dyDescent="0.15">
      <c r="C2377"/>
    </row>
    <row r="2378" spans="3:3" ht="18.75" x14ac:dyDescent="0.15">
      <c r="C2378"/>
    </row>
    <row r="2379" spans="3:3" ht="18.75" x14ac:dyDescent="0.15">
      <c r="C2379"/>
    </row>
    <row r="2380" spans="3:3" ht="18.75" x14ac:dyDescent="0.15">
      <c r="C2380"/>
    </row>
    <row r="2381" spans="3:3" ht="18.75" x14ac:dyDescent="0.15">
      <c r="C2381"/>
    </row>
    <row r="2382" spans="3:3" ht="18.75" x14ac:dyDescent="0.15">
      <c r="C2382"/>
    </row>
    <row r="2383" spans="3:3" ht="18.75" x14ac:dyDescent="0.15">
      <c r="C2383"/>
    </row>
    <row r="2384" spans="3:3" ht="18.75" x14ac:dyDescent="0.15">
      <c r="C2384"/>
    </row>
    <row r="2385" spans="3:3" ht="18.75" x14ac:dyDescent="0.15">
      <c r="C2385"/>
    </row>
    <row r="2386" spans="3:3" ht="18.75" x14ac:dyDescent="0.15">
      <c r="C2386"/>
    </row>
    <row r="2387" spans="3:3" ht="18.75" x14ac:dyDescent="0.15">
      <c r="C2387"/>
    </row>
    <row r="2388" spans="3:3" ht="18.75" x14ac:dyDescent="0.15">
      <c r="C2388"/>
    </row>
    <row r="2389" spans="3:3" ht="18.75" x14ac:dyDescent="0.15">
      <c r="C2389"/>
    </row>
    <row r="2390" spans="3:3" ht="18.75" x14ac:dyDescent="0.15">
      <c r="C2390"/>
    </row>
    <row r="2391" spans="3:3" ht="18.75" x14ac:dyDescent="0.15">
      <c r="C2391"/>
    </row>
    <row r="2392" spans="3:3" ht="18.75" x14ac:dyDescent="0.15">
      <c r="C2392"/>
    </row>
    <row r="2393" spans="3:3" ht="18.75" x14ac:dyDescent="0.15">
      <c r="C2393"/>
    </row>
    <row r="2394" spans="3:3" ht="18.75" x14ac:dyDescent="0.15">
      <c r="C2394"/>
    </row>
    <row r="2395" spans="3:3" ht="18.75" x14ac:dyDescent="0.15">
      <c r="C2395"/>
    </row>
    <row r="2396" spans="3:3" ht="18.75" x14ac:dyDescent="0.15">
      <c r="C2396"/>
    </row>
    <row r="2397" spans="3:3" ht="18.75" x14ac:dyDescent="0.15">
      <c r="C2397"/>
    </row>
    <row r="2398" spans="3:3" ht="18.75" x14ac:dyDescent="0.15">
      <c r="C2398"/>
    </row>
    <row r="2399" spans="3:3" ht="18.75" x14ac:dyDescent="0.15">
      <c r="C2399"/>
    </row>
    <row r="2400" spans="3:3" ht="18.75" x14ac:dyDescent="0.15">
      <c r="C2400"/>
    </row>
    <row r="2401" spans="3:3" ht="18.75" x14ac:dyDescent="0.15">
      <c r="C2401"/>
    </row>
    <row r="2402" spans="3:3" ht="18.75" x14ac:dyDescent="0.15">
      <c r="C2402"/>
    </row>
    <row r="2403" spans="3:3" ht="18.75" x14ac:dyDescent="0.15">
      <c r="C2403"/>
    </row>
    <row r="2404" spans="3:3" ht="18.75" x14ac:dyDescent="0.15">
      <c r="C2404"/>
    </row>
    <row r="2405" spans="3:3" ht="18.75" x14ac:dyDescent="0.15">
      <c r="C2405"/>
    </row>
    <row r="2406" spans="3:3" ht="18.75" x14ac:dyDescent="0.15">
      <c r="C2406"/>
    </row>
    <row r="2407" spans="3:3" ht="18.75" x14ac:dyDescent="0.15">
      <c r="C2407"/>
    </row>
    <row r="2408" spans="3:3" ht="18.75" x14ac:dyDescent="0.15">
      <c r="C2408"/>
    </row>
    <row r="2409" spans="3:3" ht="18.75" x14ac:dyDescent="0.15">
      <c r="C2409"/>
    </row>
    <row r="2410" spans="3:3" ht="18.75" x14ac:dyDescent="0.15">
      <c r="C2410"/>
    </row>
    <row r="2411" spans="3:3" ht="18.75" x14ac:dyDescent="0.15">
      <c r="C2411"/>
    </row>
    <row r="2412" spans="3:3" ht="18.75" x14ac:dyDescent="0.15">
      <c r="C2412"/>
    </row>
    <row r="2413" spans="3:3" ht="18.75" x14ac:dyDescent="0.15">
      <c r="C2413"/>
    </row>
    <row r="2414" spans="3:3" ht="18.75" x14ac:dyDescent="0.15">
      <c r="C2414"/>
    </row>
    <row r="2415" spans="3:3" ht="18.75" x14ac:dyDescent="0.15">
      <c r="C2415"/>
    </row>
    <row r="2416" spans="3:3" ht="18.75" x14ac:dyDescent="0.15">
      <c r="C2416"/>
    </row>
    <row r="2417" spans="3:3" ht="18.75" x14ac:dyDescent="0.15">
      <c r="C2417"/>
    </row>
    <row r="2418" spans="3:3" ht="18.75" x14ac:dyDescent="0.15">
      <c r="C2418"/>
    </row>
    <row r="2419" spans="3:3" ht="18.75" x14ac:dyDescent="0.15">
      <c r="C2419"/>
    </row>
    <row r="2420" spans="3:3" ht="18.75" x14ac:dyDescent="0.15">
      <c r="C2420"/>
    </row>
    <row r="2421" spans="3:3" ht="18.75" x14ac:dyDescent="0.15">
      <c r="C2421"/>
    </row>
    <row r="2422" spans="3:3" ht="18.75" x14ac:dyDescent="0.15">
      <c r="C2422"/>
    </row>
    <row r="2423" spans="3:3" ht="18.75" x14ac:dyDescent="0.15">
      <c r="C2423"/>
    </row>
    <row r="2424" spans="3:3" ht="18.75" x14ac:dyDescent="0.15">
      <c r="C2424"/>
    </row>
    <row r="2425" spans="3:3" ht="18.75" x14ac:dyDescent="0.15">
      <c r="C2425"/>
    </row>
    <row r="2426" spans="3:3" ht="18.75" x14ac:dyDescent="0.15">
      <c r="C2426"/>
    </row>
    <row r="2427" spans="3:3" ht="18.75" x14ac:dyDescent="0.15">
      <c r="C2427"/>
    </row>
    <row r="2428" spans="3:3" ht="18.75" x14ac:dyDescent="0.15">
      <c r="C2428"/>
    </row>
    <row r="2429" spans="3:3" ht="18.75" x14ac:dyDescent="0.15">
      <c r="C2429"/>
    </row>
    <row r="2430" spans="3:3" ht="18.75" x14ac:dyDescent="0.15">
      <c r="C2430"/>
    </row>
    <row r="2431" spans="3:3" ht="18.75" x14ac:dyDescent="0.15">
      <c r="C2431"/>
    </row>
    <row r="2432" spans="3:3" ht="18.75" x14ac:dyDescent="0.15">
      <c r="C2432"/>
    </row>
    <row r="2433" spans="3:3" ht="18.75" x14ac:dyDescent="0.15">
      <c r="C2433"/>
    </row>
    <row r="2434" spans="3:3" ht="18.75" x14ac:dyDescent="0.15">
      <c r="C2434"/>
    </row>
    <row r="2435" spans="3:3" ht="18.75" x14ac:dyDescent="0.15">
      <c r="C2435"/>
    </row>
    <row r="2436" spans="3:3" ht="18.75" x14ac:dyDescent="0.15">
      <c r="C2436"/>
    </row>
    <row r="2437" spans="3:3" ht="18.75" x14ac:dyDescent="0.15">
      <c r="C2437"/>
    </row>
    <row r="2438" spans="3:3" ht="18.75" x14ac:dyDescent="0.15">
      <c r="C2438"/>
    </row>
    <row r="2439" spans="3:3" ht="18.75" x14ac:dyDescent="0.15">
      <c r="C2439"/>
    </row>
    <row r="2440" spans="3:3" ht="18.75" x14ac:dyDescent="0.15">
      <c r="C2440"/>
    </row>
    <row r="2441" spans="3:3" ht="18.75" x14ac:dyDescent="0.15">
      <c r="C2441"/>
    </row>
    <row r="2442" spans="3:3" ht="18.75" x14ac:dyDescent="0.15">
      <c r="C2442"/>
    </row>
    <row r="2443" spans="3:3" ht="18.75" x14ac:dyDescent="0.15">
      <c r="C2443"/>
    </row>
    <row r="2444" spans="3:3" ht="18.75" x14ac:dyDescent="0.15">
      <c r="C2444"/>
    </row>
    <row r="2445" spans="3:3" ht="18.75" x14ac:dyDescent="0.15">
      <c r="C2445"/>
    </row>
    <row r="2446" spans="3:3" ht="18.75" x14ac:dyDescent="0.15">
      <c r="C2446"/>
    </row>
    <row r="2447" spans="3:3" ht="18.75" x14ac:dyDescent="0.15">
      <c r="C2447"/>
    </row>
    <row r="2448" spans="3:3" ht="18.75" x14ac:dyDescent="0.15">
      <c r="C2448"/>
    </row>
    <row r="2449" spans="3:3" ht="18.75" x14ac:dyDescent="0.15">
      <c r="C2449"/>
    </row>
    <row r="2450" spans="3:3" ht="18.75" x14ac:dyDescent="0.15">
      <c r="C2450"/>
    </row>
    <row r="2451" spans="3:3" ht="18.75" x14ac:dyDescent="0.15">
      <c r="C2451"/>
    </row>
    <row r="2452" spans="3:3" ht="18.75" x14ac:dyDescent="0.15">
      <c r="C2452"/>
    </row>
    <row r="2453" spans="3:3" ht="18.75" x14ac:dyDescent="0.15">
      <c r="C2453"/>
    </row>
    <row r="2454" spans="3:3" ht="18.75" x14ac:dyDescent="0.15">
      <c r="C2454"/>
    </row>
    <row r="2455" spans="3:3" ht="18.75" x14ac:dyDescent="0.15">
      <c r="C2455"/>
    </row>
    <row r="2456" spans="3:3" ht="18.75" x14ac:dyDescent="0.15">
      <c r="C2456"/>
    </row>
    <row r="2457" spans="3:3" ht="18.75" x14ac:dyDescent="0.15">
      <c r="C2457"/>
    </row>
    <row r="2458" spans="3:3" ht="18.75" x14ac:dyDescent="0.15">
      <c r="C2458"/>
    </row>
    <row r="2459" spans="3:3" ht="18.75" x14ac:dyDescent="0.15">
      <c r="C2459"/>
    </row>
    <row r="2460" spans="3:3" ht="18.75" x14ac:dyDescent="0.15">
      <c r="C2460"/>
    </row>
    <row r="2461" spans="3:3" ht="18.75" x14ac:dyDescent="0.15">
      <c r="C2461"/>
    </row>
    <row r="2462" spans="3:3" ht="18.75" x14ac:dyDescent="0.15">
      <c r="C2462"/>
    </row>
    <row r="2463" spans="3:3" ht="18.75" x14ac:dyDescent="0.15">
      <c r="C2463"/>
    </row>
    <row r="2464" spans="3:3" ht="18.75" x14ac:dyDescent="0.15">
      <c r="C2464"/>
    </row>
    <row r="2465" spans="3:3" ht="18.75" x14ac:dyDescent="0.15">
      <c r="C2465"/>
    </row>
    <row r="2466" spans="3:3" ht="18.75" x14ac:dyDescent="0.15">
      <c r="C2466"/>
    </row>
    <row r="2467" spans="3:3" ht="18.75" x14ac:dyDescent="0.15">
      <c r="C2467"/>
    </row>
    <row r="2468" spans="3:3" ht="18.75" x14ac:dyDescent="0.15">
      <c r="C2468"/>
    </row>
    <row r="2469" spans="3:3" ht="18.75" x14ac:dyDescent="0.15">
      <c r="C2469"/>
    </row>
    <row r="2470" spans="3:3" ht="18.75" x14ac:dyDescent="0.15">
      <c r="C2470"/>
    </row>
    <row r="2471" spans="3:3" ht="18.75" x14ac:dyDescent="0.15">
      <c r="C2471"/>
    </row>
    <row r="2472" spans="3:3" ht="18.75" x14ac:dyDescent="0.15">
      <c r="C2472"/>
    </row>
    <row r="2473" spans="3:3" ht="18.75" x14ac:dyDescent="0.15">
      <c r="C2473"/>
    </row>
    <row r="2474" spans="3:3" ht="18.75" x14ac:dyDescent="0.15">
      <c r="C2474"/>
    </row>
    <row r="2475" spans="3:3" ht="18.75" x14ac:dyDescent="0.15">
      <c r="C2475"/>
    </row>
    <row r="2476" spans="3:3" ht="18.75" x14ac:dyDescent="0.15">
      <c r="C2476"/>
    </row>
    <row r="2477" spans="3:3" ht="18.75" x14ac:dyDescent="0.15">
      <c r="C2477"/>
    </row>
    <row r="2478" spans="3:3" ht="18.75" x14ac:dyDescent="0.15">
      <c r="C2478"/>
    </row>
    <row r="2479" spans="3:3" ht="18.75" x14ac:dyDescent="0.15">
      <c r="C2479"/>
    </row>
    <row r="2480" spans="3:3" ht="18.75" x14ac:dyDescent="0.15">
      <c r="C2480"/>
    </row>
    <row r="2481" spans="3:3" ht="18.75" x14ac:dyDescent="0.15">
      <c r="C2481"/>
    </row>
    <row r="2482" spans="3:3" ht="18.75" x14ac:dyDescent="0.15">
      <c r="C2482"/>
    </row>
    <row r="2483" spans="3:3" ht="18.75" x14ac:dyDescent="0.15">
      <c r="C2483"/>
    </row>
    <row r="2484" spans="3:3" ht="18.75" x14ac:dyDescent="0.15">
      <c r="C2484"/>
    </row>
    <row r="2485" spans="3:3" ht="18.75" x14ac:dyDescent="0.15">
      <c r="C2485"/>
    </row>
    <row r="2486" spans="3:3" ht="18.75" x14ac:dyDescent="0.15">
      <c r="C2486"/>
    </row>
    <row r="2487" spans="3:3" ht="18.75" x14ac:dyDescent="0.15">
      <c r="C2487"/>
    </row>
    <row r="2488" spans="3:3" ht="18.75" x14ac:dyDescent="0.15">
      <c r="C2488"/>
    </row>
    <row r="2489" spans="3:3" ht="18.75" x14ac:dyDescent="0.15">
      <c r="C2489"/>
    </row>
    <row r="2490" spans="3:3" ht="18.75" x14ac:dyDescent="0.15">
      <c r="C2490"/>
    </row>
    <row r="2491" spans="3:3" ht="18.75" x14ac:dyDescent="0.15">
      <c r="C2491"/>
    </row>
    <row r="2492" spans="3:3" ht="18.75" x14ac:dyDescent="0.15">
      <c r="C2492"/>
    </row>
    <row r="2493" spans="3:3" ht="18.75" x14ac:dyDescent="0.15">
      <c r="C2493"/>
    </row>
    <row r="2494" spans="3:3" ht="18.75" x14ac:dyDescent="0.15">
      <c r="C2494"/>
    </row>
    <row r="2495" spans="3:3" ht="18.75" x14ac:dyDescent="0.15">
      <c r="C2495"/>
    </row>
    <row r="2496" spans="3:3" ht="18.75" x14ac:dyDescent="0.15">
      <c r="C2496"/>
    </row>
    <row r="2497" spans="3:3" ht="18.75" x14ac:dyDescent="0.15">
      <c r="C2497"/>
    </row>
    <row r="2498" spans="3:3" ht="18.75" x14ac:dyDescent="0.15">
      <c r="C2498"/>
    </row>
    <row r="2499" spans="3:3" ht="18.75" x14ac:dyDescent="0.15">
      <c r="C2499"/>
    </row>
    <row r="2500" spans="3:3" ht="18.75" x14ac:dyDescent="0.15">
      <c r="C2500"/>
    </row>
    <row r="2501" spans="3:3" ht="18.75" x14ac:dyDescent="0.15">
      <c r="C2501"/>
    </row>
    <row r="2502" spans="3:3" ht="18.75" x14ac:dyDescent="0.15">
      <c r="C2502"/>
    </row>
    <row r="2503" spans="3:3" ht="18.75" x14ac:dyDescent="0.15">
      <c r="C2503"/>
    </row>
    <row r="2504" spans="3:3" ht="18.75" x14ac:dyDescent="0.15">
      <c r="C2504"/>
    </row>
    <row r="2505" spans="3:3" ht="18.75" x14ac:dyDescent="0.15">
      <c r="C2505"/>
    </row>
    <row r="2506" spans="3:3" ht="18.75" x14ac:dyDescent="0.15">
      <c r="C2506"/>
    </row>
    <row r="2507" spans="3:3" ht="18.75" x14ac:dyDescent="0.15">
      <c r="C2507"/>
    </row>
    <row r="2508" spans="3:3" ht="18.75" x14ac:dyDescent="0.15">
      <c r="C2508"/>
    </row>
    <row r="2509" spans="3:3" ht="18.75" x14ac:dyDescent="0.15">
      <c r="C2509"/>
    </row>
    <row r="2510" spans="3:3" ht="18.75" x14ac:dyDescent="0.15">
      <c r="C2510"/>
    </row>
    <row r="2511" spans="3:3" ht="18.75" x14ac:dyDescent="0.15">
      <c r="C2511"/>
    </row>
    <row r="2512" spans="3:3" ht="18.75" x14ac:dyDescent="0.15">
      <c r="C2512"/>
    </row>
    <row r="2513" spans="3:3" ht="18.75" x14ac:dyDescent="0.15">
      <c r="C2513"/>
    </row>
    <row r="2514" spans="3:3" ht="18.75" x14ac:dyDescent="0.15">
      <c r="C2514"/>
    </row>
    <row r="2515" spans="3:3" ht="18.75" x14ac:dyDescent="0.15">
      <c r="C2515"/>
    </row>
    <row r="2516" spans="3:3" ht="18.75" x14ac:dyDescent="0.15">
      <c r="C2516"/>
    </row>
    <row r="2517" spans="3:3" ht="18.75" x14ac:dyDescent="0.15">
      <c r="C2517"/>
    </row>
    <row r="2518" spans="3:3" ht="18.75" x14ac:dyDescent="0.15">
      <c r="C2518"/>
    </row>
    <row r="2519" spans="3:3" ht="18.75" x14ac:dyDescent="0.15">
      <c r="C2519"/>
    </row>
    <row r="2520" spans="3:3" ht="18.75" x14ac:dyDescent="0.15">
      <c r="C2520"/>
    </row>
    <row r="2521" spans="3:3" ht="18.75" x14ac:dyDescent="0.15">
      <c r="C2521"/>
    </row>
    <row r="2522" spans="3:3" ht="18.75" x14ac:dyDescent="0.15">
      <c r="C2522"/>
    </row>
    <row r="2523" spans="3:3" ht="18.75" x14ac:dyDescent="0.15">
      <c r="C2523"/>
    </row>
    <row r="2524" spans="3:3" ht="18.75" x14ac:dyDescent="0.15">
      <c r="C2524"/>
    </row>
    <row r="2525" spans="3:3" ht="18.75" x14ac:dyDescent="0.15">
      <c r="C2525"/>
    </row>
    <row r="2526" spans="3:3" ht="18.75" x14ac:dyDescent="0.15">
      <c r="C2526"/>
    </row>
    <row r="2527" spans="3:3" ht="18.75" x14ac:dyDescent="0.15">
      <c r="C2527"/>
    </row>
    <row r="2528" spans="3:3" ht="18.75" x14ac:dyDescent="0.15">
      <c r="C2528"/>
    </row>
    <row r="2529" spans="3:3" ht="18.75" x14ac:dyDescent="0.15">
      <c r="C2529"/>
    </row>
    <row r="2530" spans="3:3" ht="18.75" x14ac:dyDescent="0.15">
      <c r="C2530"/>
    </row>
    <row r="2531" spans="3:3" ht="18.75" x14ac:dyDescent="0.15">
      <c r="C2531"/>
    </row>
    <row r="2532" spans="3:3" ht="18.75" x14ac:dyDescent="0.15">
      <c r="C2532"/>
    </row>
    <row r="2533" spans="3:3" ht="18.75" x14ac:dyDescent="0.15">
      <c r="C2533"/>
    </row>
    <row r="2534" spans="3:3" ht="18.75" x14ac:dyDescent="0.15">
      <c r="C2534"/>
    </row>
    <row r="2535" spans="3:3" ht="18.75" x14ac:dyDescent="0.15">
      <c r="C2535"/>
    </row>
    <row r="2536" spans="3:3" ht="18.75" x14ac:dyDescent="0.15">
      <c r="C2536"/>
    </row>
    <row r="2537" spans="3:3" ht="18.75" x14ac:dyDescent="0.15">
      <c r="C2537"/>
    </row>
    <row r="2538" spans="3:3" ht="18.75" x14ac:dyDescent="0.15">
      <c r="C2538"/>
    </row>
    <row r="2539" spans="3:3" ht="18.75" x14ac:dyDescent="0.15">
      <c r="C2539"/>
    </row>
    <row r="2540" spans="3:3" ht="18.75" x14ac:dyDescent="0.15">
      <c r="C2540"/>
    </row>
    <row r="2541" spans="3:3" ht="18.75" x14ac:dyDescent="0.15">
      <c r="C2541"/>
    </row>
    <row r="2542" spans="3:3" ht="18.75" x14ac:dyDescent="0.15">
      <c r="C2542"/>
    </row>
    <row r="2543" spans="3:3" ht="18.75" x14ac:dyDescent="0.15">
      <c r="C2543"/>
    </row>
    <row r="2544" spans="3:3" ht="18.75" x14ac:dyDescent="0.15">
      <c r="C2544"/>
    </row>
    <row r="2545" spans="3:3" ht="18.75" x14ac:dyDescent="0.15">
      <c r="C2545"/>
    </row>
    <row r="2546" spans="3:3" ht="18.75" x14ac:dyDescent="0.15">
      <c r="C2546"/>
    </row>
    <row r="2547" spans="3:3" ht="18.75" x14ac:dyDescent="0.15">
      <c r="C2547"/>
    </row>
    <row r="2548" spans="3:3" ht="18.75" x14ac:dyDescent="0.15">
      <c r="C2548"/>
    </row>
    <row r="2549" spans="3:3" ht="18.75" x14ac:dyDescent="0.15">
      <c r="C2549"/>
    </row>
    <row r="2550" spans="3:3" ht="18.75" x14ac:dyDescent="0.15">
      <c r="C2550"/>
    </row>
    <row r="2551" spans="3:3" ht="18.75" x14ac:dyDescent="0.15">
      <c r="C2551"/>
    </row>
    <row r="2552" spans="3:3" ht="18.75" x14ac:dyDescent="0.15">
      <c r="C2552"/>
    </row>
    <row r="2553" spans="3:3" ht="18.75" x14ac:dyDescent="0.15">
      <c r="C2553"/>
    </row>
    <row r="2554" spans="3:3" ht="18.75" x14ac:dyDescent="0.15">
      <c r="C2554"/>
    </row>
    <row r="2555" spans="3:3" ht="18.75" x14ac:dyDescent="0.15">
      <c r="C2555"/>
    </row>
    <row r="2556" spans="3:3" ht="18.75" x14ac:dyDescent="0.15">
      <c r="C2556"/>
    </row>
    <row r="2557" spans="3:3" ht="18.75" x14ac:dyDescent="0.15">
      <c r="C2557"/>
    </row>
    <row r="2558" spans="3:3" ht="18.75" x14ac:dyDescent="0.15">
      <c r="C2558"/>
    </row>
    <row r="2559" spans="3:3" ht="18.75" x14ac:dyDescent="0.15">
      <c r="C2559"/>
    </row>
    <row r="2560" spans="3:3" ht="18.75" x14ac:dyDescent="0.15">
      <c r="C2560"/>
    </row>
    <row r="2561" spans="3:3" ht="18.75" x14ac:dyDescent="0.15">
      <c r="C2561"/>
    </row>
    <row r="2562" spans="3:3" ht="18.75" x14ac:dyDescent="0.15">
      <c r="C2562"/>
    </row>
    <row r="2563" spans="3:3" ht="18.75" x14ac:dyDescent="0.15">
      <c r="C2563"/>
    </row>
    <row r="2564" spans="3:3" ht="18.75" x14ac:dyDescent="0.15">
      <c r="C2564"/>
    </row>
    <row r="2565" spans="3:3" ht="18.75" x14ac:dyDescent="0.15">
      <c r="C2565"/>
    </row>
    <row r="2566" spans="3:3" ht="18.75" x14ac:dyDescent="0.15">
      <c r="C2566"/>
    </row>
    <row r="2567" spans="3:3" ht="18.75" x14ac:dyDescent="0.15">
      <c r="C2567"/>
    </row>
    <row r="2568" spans="3:3" ht="18.75" x14ac:dyDescent="0.15">
      <c r="C2568"/>
    </row>
    <row r="2569" spans="3:3" ht="18.75" x14ac:dyDescent="0.15">
      <c r="C2569"/>
    </row>
    <row r="2570" spans="3:3" ht="18.75" x14ac:dyDescent="0.15">
      <c r="C2570"/>
    </row>
    <row r="2571" spans="3:3" ht="18.75" x14ac:dyDescent="0.15">
      <c r="C2571"/>
    </row>
    <row r="2572" spans="3:3" ht="18.75" x14ac:dyDescent="0.15">
      <c r="C2572"/>
    </row>
    <row r="2573" spans="3:3" ht="18.75" x14ac:dyDescent="0.15">
      <c r="C2573"/>
    </row>
    <row r="2574" spans="3:3" ht="18.75" x14ac:dyDescent="0.15">
      <c r="C2574"/>
    </row>
    <row r="2575" spans="3:3" ht="18.75" x14ac:dyDescent="0.15">
      <c r="C2575"/>
    </row>
    <row r="2576" spans="3:3" ht="18.75" x14ac:dyDescent="0.15">
      <c r="C2576"/>
    </row>
    <row r="2577" spans="3:3" ht="18.75" x14ac:dyDescent="0.15">
      <c r="C2577"/>
    </row>
    <row r="2578" spans="3:3" ht="18.75" x14ac:dyDescent="0.15">
      <c r="C2578"/>
    </row>
    <row r="2579" spans="3:3" ht="18.75" x14ac:dyDescent="0.15">
      <c r="C2579"/>
    </row>
    <row r="2580" spans="3:3" ht="18.75" x14ac:dyDescent="0.15">
      <c r="C2580"/>
    </row>
    <row r="2581" spans="3:3" ht="18.75" x14ac:dyDescent="0.15">
      <c r="C2581"/>
    </row>
    <row r="2582" spans="3:3" ht="18.75" x14ac:dyDescent="0.15">
      <c r="C2582"/>
    </row>
    <row r="2583" spans="3:3" ht="18.75" x14ac:dyDescent="0.15">
      <c r="C2583"/>
    </row>
    <row r="2584" spans="3:3" ht="18.75" x14ac:dyDescent="0.15">
      <c r="C2584"/>
    </row>
    <row r="2585" spans="3:3" ht="18.75" x14ac:dyDescent="0.15">
      <c r="C2585"/>
    </row>
    <row r="2586" spans="3:3" ht="18.75" x14ac:dyDescent="0.15">
      <c r="C2586"/>
    </row>
    <row r="2587" spans="3:3" ht="18.75" x14ac:dyDescent="0.15">
      <c r="C2587"/>
    </row>
    <row r="2588" spans="3:3" ht="18.75" x14ac:dyDescent="0.15">
      <c r="C2588"/>
    </row>
    <row r="2589" spans="3:3" ht="18.75" x14ac:dyDescent="0.15">
      <c r="C2589"/>
    </row>
    <row r="2590" spans="3:3" ht="18.75" x14ac:dyDescent="0.15">
      <c r="C2590"/>
    </row>
    <row r="2591" spans="3:3" ht="18.75" x14ac:dyDescent="0.15">
      <c r="C2591"/>
    </row>
    <row r="2592" spans="3:3" ht="18.75" x14ac:dyDescent="0.15">
      <c r="C2592"/>
    </row>
    <row r="2593" spans="3:3" ht="18.75" x14ac:dyDescent="0.15">
      <c r="C2593"/>
    </row>
    <row r="2594" spans="3:3" ht="18.75" x14ac:dyDescent="0.15">
      <c r="C2594"/>
    </row>
    <row r="2595" spans="3:3" ht="18.75" x14ac:dyDescent="0.15">
      <c r="C2595"/>
    </row>
    <row r="2596" spans="3:3" ht="18.75" x14ac:dyDescent="0.15">
      <c r="C2596"/>
    </row>
    <row r="2597" spans="3:3" ht="18.75" x14ac:dyDescent="0.15">
      <c r="C2597"/>
    </row>
    <row r="2598" spans="3:3" ht="18.75" x14ac:dyDescent="0.15">
      <c r="C2598"/>
    </row>
    <row r="2599" spans="3:3" ht="18.75" x14ac:dyDescent="0.15">
      <c r="C2599"/>
    </row>
    <row r="2600" spans="3:3" ht="18.75" x14ac:dyDescent="0.15">
      <c r="C2600"/>
    </row>
    <row r="2601" spans="3:3" ht="18.75" x14ac:dyDescent="0.15">
      <c r="C2601"/>
    </row>
    <row r="2602" spans="3:3" ht="18.75" x14ac:dyDescent="0.15">
      <c r="C2602"/>
    </row>
    <row r="2603" spans="3:3" ht="18.75" x14ac:dyDescent="0.15">
      <c r="C2603"/>
    </row>
    <row r="2604" spans="3:3" ht="18.75" x14ac:dyDescent="0.15">
      <c r="C2604"/>
    </row>
    <row r="2605" spans="3:3" ht="18.75" x14ac:dyDescent="0.15">
      <c r="C2605"/>
    </row>
    <row r="2606" spans="3:3" ht="18.75" x14ac:dyDescent="0.15">
      <c r="C2606"/>
    </row>
    <row r="2607" spans="3:3" ht="18.75" x14ac:dyDescent="0.15">
      <c r="C2607"/>
    </row>
    <row r="2608" spans="3:3" ht="18.75" x14ac:dyDescent="0.15">
      <c r="C2608"/>
    </row>
    <row r="2609" spans="3:3" ht="18.75" x14ac:dyDescent="0.15">
      <c r="C2609"/>
    </row>
    <row r="2610" spans="3:3" ht="18.75" x14ac:dyDescent="0.15">
      <c r="C2610"/>
    </row>
    <row r="2611" spans="3:3" ht="18.75" x14ac:dyDescent="0.15">
      <c r="C2611"/>
    </row>
    <row r="2612" spans="3:3" ht="18.75" x14ac:dyDescent="0.15">
      <c r="C2612"/>
    </row>
    <row r="2613" spans="3:3" ht="18.75" x14ac:dyDescent="0.15">
      <c r="C2613"/>
    </row>
    <row r="2614" spans="3:3" ht="18.75" x14ac:dyDescent="0.15">
      <c r="C2614"/>
    </row>
    <row r="2615" spans="3:3" ht="18.75" x14ac:dyDescent="0.15">
      <c r="C2615"/>
    </row>
    <row r="2616" spans="3:3" ht="18.75" x14ac:dyDescent="0.15">
      <c r="C2616"/>
    </row>
    <row r="2617" spans="3:3" ht="18.75" x14ac:dyDescent="0.15">
      <c r="C2617"/>
    </row>
    <row r="2618" spans="3:3" ht="18.75" x14ac:dyDescent="0.15">
      <c r="C2618"/>
    </row>
    <row r="2619" spans="3:3" ht="18.75" x14ac:dyDescent="0.15">
      <c r="C2619"/>
    </row>
    <row r="2620" spans="3:3" ht="18.75" x14ac:dyDescent="0.15">
      <c r="C2620"/>
    </row>
    <row r="2621" spans="3:3" ht="18.75" x14ac:dyDescent="0.15">
      <c r="C2621"/>
    </row>
    <row r="2622" spans="3:3" ht="18.75" x14ac:dyDescent="0.15">
      <c r="C2622"/>
    </row>
    <row r="2623" spans="3:3" ht="18.75" x14ac:dyDescent="0.15">
      <c r="C2623"/>
    </row>
    <row r="2624" spans="3:3" ht="18.75" x14ac:dyDescent="0.15">
      <c r="C2624"/>
    </row>
    <row r="2625" spans="3:3" ht="18.75" x14ac:dyDescent="0.15">
      <c r="C2625"/>
    </row>
    <row r="2626" spans="3:3" ht="18.75" x14ac:dyDescent="0.15">
      <c r="C2626"/>
    </row>
    <row r="2627" spans="3:3" ht="18.75" x14ac:dyDescent="0.15">
      <c r="C2627"/>
    </row>
    <row r="2628" spans="3:3" ht="18.75" x14ac:dyDescent="0.15">
      <c r="C2628"/>
    </row>
    <row r="2629" spans="3:3" ht="18.75" x14ac:dyDescent="0.15">
      <c r="C2629"/>
    </row>
    <row r="2630" spans="3:3" ht="18.75" x14ac:dyDescent="0.15">
      <c r="C2630"/>
    </row>
    <row r="2631" spans="3:3" ht="18.75" x14ac:dyDescent="0.15">
      <c r="C2631"/>
    </row>
    <row r="2632" spans="3:3" ht="18.75" x14ac:dyDescent="0.15">
      <c r="C2632"/>
    </row>
    <row r="2633" spans="3:3" ht="18.75" x14ac:dyDescent="0.15">
      <c r="C2633"/>
    </row>
    <row r="2634" spans="3:3" ht="18.75" x14ac:dyDescent="0.15">
      <c r="C2634"/>
    </row>
    <row r="2635" spans="3:3" ht="18.75" x14ac:dyDescent="0.15">
      <c r="C2635"/>
    </row>
    <row r="2636" spans="3:3" ht="18.75" x14ac:dyDescent="0.15">
      <c r="C2636"/>
    </row>
    <row r="2637" spans="3:3" ht="18.75" x14ac:dyDescent="0.15">
      <c r="C2637"/>
    </row>
    <row r="2638" spans="3:3" ht="18.75" x14ac:dyDescent="0.15">
      <c r="C2638"/>
    </row>
    <row r="2639" spans="3:3" ht="18.75" x14ac:dyDescent="0.15">
      <c r="C2639"/>
    </row>
    <row r="2640" spans="3:3" ht="18.75" x14ac:dyDescent="0.15">
      <c r="C2640"/>
    </row>
    <row r="2641" spans="3:3" ht="18.75" x14ac:dyDescent="0.15">
      <c r="C2641"/>
    </row>
    <row r="2642" spans="3:3" ht="18.75" x14ac:dyDescent="0.15">
      <c r="C2642"/>
    </row>
    <row r="2643" spans="3:3" ht="18.75" x14ac:dyDescent="0.15">
      <c r="C2643"/>
    </row>
    <row r="2644" spans="3:3" ht="18.75" x14ac:dyDescent="0.15">
      <c r="C2644"/>
    </row>
    <row r="2645" spans="3:3" ht="18.75" x14ac:dyDescent="0.15">
      <c r="C2645"/>
    </row>
    <row r="2646" spans="3:3" ht="18.75" x14ac:dyDescent="0.15">
      <c r="C2646"/>
    </row>
    <row r="2647" spans="3:3" ht="18.75" x14ac:dyDescent="0.15">
      <c r="C2647"/>
    </row>
    <row r="2648" spans="3:3" ht="18.75" x14ac:dyDescent="0.15">
      <c r="C2648"/>
    </row>
    <row r="2649" spans="3:3" ht="18.75" x14ac:dyDescent="0.15">
      <c r="C2649"/>
    </row>
    <row r="2650" spans="3:3" ht="18.75" x14ac:dyDescent="0.15">
      <c r="C2650"/>
    </row>
    <row r="2651" spans="3:3" ht="18.75" x14ac:dyDescent="0.15">
      <c r="C2651"/>
    </row>
    <row r="2652" spans="3:3" ht="18.75" x14ac:dyDescent="0.15">
      <c r="C2652"/>
    </row>
    <row r="2653" spans="3:3" ht="18.75" x14ac:dyDescent="0.15">
      <c r="C2653"/>
    </row>
    <row r="2654" spans="3:3" ht="18.75" x14ac:dyDescent="0.15">
      <c r="C2654"/>
    </row>
    <row r="2655" spans="3:3" ht="18.75" x14ac:dyDescent="0.15">
      <c r="C2655"/>
    </row>
    <row r="2656" spans="3:3" ht="18.75" x14ac:dyDescent="0.15">
      <c r="C2656"/>
    </row>
    <row r="2657" spans="3:3" ht="18.75" x14ac:dyDescent="0.15">
      <c r="C2657"/>
    </row>
    <row r="2658" spans="3:3" ht="18.75" x14ac:dyDescent="0.15">
      <c r="C2658"/>
    </row>
    <row r="2659" spans="3:3" ht="18.75" x14ac:dyDescent="0.15">
      <c r="C2659"/>
    </row>
    <row r="2660" spans="3:3" ht="18.75" x14ac:dyDescent="0.15">
      <c r="C2660"/>
    </row>
    <row r="2661" spans="3:3" ht="18.75" x14ac:dyDescent="0.15">
      <c r="C2661"/>
    </row>
    <row r="2662" spans="3:3" ht="18.75" x14ac:dyDescent="0.15">
      <c r="C2662"/>
    </row>
    <row r="2663" spans="3:3" ht="18.75" x14ac:dyDescent="0.15">
      <c r="C2663"/>
    </row>
    <row r="2664" spans="3:3" ht="18.75" x14ac:dyDescent="0.15">
      <c r="C2664"/>
    </row>
    <row r="2665" spans="3:3" ht="18.75" x14ac:dyDescent="0.15">
      <c r="C2665"/>
    </row>
    <row r="2666" spans="3:3" ht="18.75" x14ac:dyDescent="0.15">
      <c r="C2666"/>
    </row>
    <row r="2667" spans="3:3" ht="18.75" x14ac:dyDescent="0.15">
      <c r="C2667"/>
    </row>
    <row r="2668" spans="3:3" ht="18.75" x14ac:dyDescent="0.15">
      <c r="C2668"/>
    </row>
    <row r="2669" spans="3:3" ht="18.75" x14ac:dyDescent="0.15">
      <c r="C2669"/>
    </row>
    <row r="2670" spans="3:3" ht="18.75" x14ac:dyDescent="0.15">
      <c r="C2670"/>
    </row>
    <row r="2671" spans="3:3" ht="18.75" x14ac:dyDescent="0.15">
      <c r="C2671"/>
    </row>
    <row r="2672" spans="3:3" ht="18.75" x14ac:dyDescent="0.15">
      <c r="C2672"/>
    </row>
    <row r="2673" spans="3:3" ht="18.75" x14ac:dyDescent="0.15">
      <c r="C2673"/>
    </row>
    <row r="2674" spans="3:3" ht="18.75" x14ac:dyDescent="0.15">
      <c r="C2674"/>
    </row>
    <row r="2675" spans="3:3" ht="18.75" x14ac:dyDescent="0.15">
      <c r="C2675"/>
    </row>
    <row r="2676" spans="3:3" ht="18.75" x14ac:dyDescent="0.15">
      <c r="C2676"/>
    </row>
    <row r="2677" spans="3:3" ht="18.75" x14ac:dyDescent="0.15">
      <c r="C2677"/>
    </row>
    <row r="2678" spans="3:3" ht="18.75" x14ac:dyDescent="0.15">
      <c r="C2678"/>
    </row>
    <row r="2679" spans="3:3" ht="18.75" x14ac:dyDescent="0.15">
      <c r="C2679"/>
    </row>
    <row r="2680" spans="3:3" ht="18.75" x14ac:dyDescent="0.15">
      <c r="C2680"/>
    </row>
    <row r="2681" spans="3:3" ht="18.75" x14ac:dyDescent="0.15">
      <c r="C2681"/>
    </row>
    <row r="2682" spans="3:3" ht="18.75" x14ac:dyDescent="0.15">
      <c r="C2682"/>
    </row>
    <row r="2683" spans="3:3" ht="18.75" x14ac:dyDescent="0.15">
      <c r="C2683"/>
    </row>
    <row r="2684" spans="3:3" ht="18.75" x14ac:dyDescent="0.15">
      <c r="C2684"/>
    </row>
    <row r="2685" spans="3:3" ht="18.75" x14ac:dyDescent="0.15">
      <c r="C2685"/>
    </row>
    <row r="2686" spans="3:3" ht="18.75" x14ac:dyDescent="0.15">
      <c r="C2686"/>
    </row>
    <row r="2687" spans="3:3" ht="18.75" x14ac:dyDescent="0.15">
      <c r="C2687"/>
    </row>
    <row r="2688" spans="3:3" ht="18.75" x14ac:dyDescent="0.15">
      <c r="C2688"/>
    </row>
    <row r="2689" spans="3:3" ht="18.75" x14ac:dyDescent="0.15">
      <c r="C2689"/>
    </row>
    <row r="2690" spans="3:3" ht="18.75" x14ac:dyDescent="0.15">
      <c r="C2690"/>
    </row>
    <row r="2691" spans="3:3" ht="18.75" x14ac:dyDescent="0.15">
      <c r="C2691"/>
    </row>
    <row r="2692" spans="3:3" ht="18.75" x14ac:dyDescent="0.15">
      <c r="C2692"/>
    </row>
    <row r="2693" spans="3:3" ht="18.75" x14ac:dyDescent="0.15">
      <c r="C2693"/>
    </row>
    <row r="2694" spans="3:3" ht="18.75" x14ac:dyDescent="0.15">
      <c r="C2694"/>
    </row>
    <row r="2695" spans="3:3" ht="18.75" x14ac:dyDescent="0.15">
      <c r="C2695"/>
    </row>
    <row r="2696" spans="3:3" ht="18.75" x14ac:dyDescent="0.15">
      <c r="C2696"/>
    </row>
    <row r="2697" spans="3:3" ht="18.75" x14ac:dyDescent="0.15">
      <c r="C2697"/>
    </row>
    <row r="2698" spans="3:3" ht="18.75" x14ac:dyDescent="0.15">
      <c r="C2698"/>
    </row>
    <row r="2699" spans="3:3" ht="18.75" x14ac:dyDescent="0.15">
      <c r="C2699"/>
    </row>
    <row r="2700" spans="3:3" ht="18.75" x14ac:dyDescent="0.15">
      <c r="C2700"/>
    </row>
    <row r="2701" spans="3:3" ht="18.75" x14ac:dyDescent="0.15">
      <c r="C2701"/>
    </row>
    <row r="2702" spans="3:3" ht="18.75" x14ac:dyDescent="0.15">
      <c r="C2702"/>
    </row>
    <row r="2703" spans="3:3" ht="18.75" x14ac:dyDescent="0.15">
      <c r="C2703"/>
    </row>
    <row r="2704" spans="3:3" ht="18.75" x14ac:dyDescent="0.15">
      <c r="C2704"/>
    </row>
    <row r="2705" spans="3:3" ht="18.75" x14ac:dyDescent="0.15">
      <c r="C2705"/>
    </row>
    <row r="2706" spans="3:3" ht="18.75" x14ac:dyDescent="0.15">
      <c r="C2706"/>
    </row>
    <row r="2707" spans="3:3" ht="18.75" x14ac:dyDescent="0.15">
      <c r="C2707"/>
    </row>
    <row r="2708" spans="3:3" ht="18.75" x14ac:dyDescent="0.15">
      <c r="C2708"/>
    </row>
    <row r="2709" spans="3:3" ht="18.75" x14ac:dyDescent="0.15">
      <c r="C2709"/>
    </row>
    <row r="2710" spans="3:3" ht="18.75" x14ac:dyDescent="0.15">
      <c r="C2710"/>
    </row>
    <row r="2711" spans="3:3" ht="18.75" x14ac:dyDescent="0.15">
      <c r="C2711"/>
    </row>
    <row r="2712" spans="3:3" ht="18.75" x14ac:dyDescent="0.15">
      <c r="C2712"/>
    </row>
    <row r="2713" spans="3:3" ht="18.75" x14ac:dyDescent="0.15">
      <c r="C2713"/>
    </row>
    <row r="2714" spans="3:3" ht="18.75" x14ac:dyDescent="0.15">
      <c r="C2714"/>
    </row>
    <row r="2715" spans="3:3" ht="18.75" x14ac:dyDescent="0.15">
      <c r="C2715"/>
    </row>
    <row r="2716" spans="3:3" ht="18.75" x14ac:dyDescent="0.15">
      <c r="C2716"/>
    </row>
    <row r="2717" spans="3:3" ht="18.75" x14ac:dyDescent="0.15">
      <c r="C2717"/>
    </row>
    <row r="2718" spans="3:3" ht="18.75" x14ac:dyDescent="0.15">
      <c r="C2718"/>
    </row>
    <row r="2719" spans="3:3" ht="18.75" x14ac:dyDescent="0.15">
      <c r="C2719"/>
    </row>
    <row r="2720" spans="3:3" ht="18.75" x14ac:dyDescent="0.15">
      <c r="C2720"/>
    </row>
    <row r="2721" spans="3:3" ht="18.75" x14ac:dyDescent="0.15">
      <c r="C2721"/>
    </row>
    <row r="2722" spans="3:3" ht="18.75" x14ac:dyDescent="0.15">
      <c r="C2722"/>
    </row>
    <row r="2723" spans="3:3" ht="18.75" x14ac:dyDescent="0.15">
      <c r="C2723"/>
    </row>
    <row r="2724" spans="3:3" ht="18.75" x14ac:dyDescent="0.15">
      <c r="C2724"/>
    </row>
    <row r="2725" spans="3:3" ht="18.75" x14ac:dyDescent="0.15">
      <c r="C2725"/>
    </row>
    <row r="2726" spans="3:3" ht="18.75" x14ac:dyDescent="0.15">
      <c r="C2726"/>
    </row>
    <row r="2727" spans="3:3" ht="18.75" x14ac:dyDescent="0.15">
      <c r="C2727"/>
    </row>
    <row r="2728" spans="3:3" ht="18.75" x14ac:dyDescent="0.15">
      <c r="C2728"/>
    </row>
    <row r="2729" spans="3:3" ht="18.75" x14ac:dyDescent="0.15">
      <c r="C2729"/>
    </row>
    <row r="2730" spans="3:3" ht="18.75" x14ac:dyDescent="0.15">
      <c r="C2730"/>
    </row>
    <row r="2731" spans="3:3" ht="18.75" x14ac:dyDescent="0.15">
      <c r="C2731"/>
    </row>
    <row r="2732" spans="3:3" ht="18.75" x14ac:dyDescent="0.15">
      <c r="C2732"/>
    </row>
    <row r="2733" spans="3:3" ht="18.75" x14ac:dyDescent="0.15">
      <c r="C2733"/>
    </row>
    <row r="2734" spans="3:3" ht="18.75" x14ac:dyDescent="0.15">
      <c r="C2734"/>
    </row>
    <row r="2735" spans="3:3" ht="18.75" x14ac:dyDescent="0.15">
      <c r="C2735"/>
    </row>
    <row r="2736" spans="3:3" ht="18.75" x14ac:dyDescent="0.15">
      <c r="C2736"/>
    </row>
    <row r="2737" spans="3:3" ht="18.75" x14ac:dyDescent="0.15">
      <c r="C2737"/>
    </row>
    <row r="2738" spans="3:3" ht="18.75" x14ac:dyDescent="0.15">
      <c r="C2738"/>
    </row>
    <row r="2739" spans="3:3" ht="18.75" x14ac:dyDescent="0.15">
      <c r="C2739"/>
    </row>
    <row r="2740" spans="3:3" ht="18.75" x14ac:dyDescent="0.15">
      <c r="C2740"/>
    </row>
    <row r="2741" spans="3:3" ht="18.75" x14ac:dyDescent="0.15">
      <c r="C2741"/>
    </row>
    <row r="2742" spans="3:3" ht="18.75" x14ac:dyDescent="0.15">
      <c r="C2742"/>
    </row>
    <row r="2743" spans="3:3" ht="18.75" x14ac:dyDescent="0.15">
      <c r="C2743"/>
    </row>
    <row r="2744" spans="3:3" ht="18.75" x14ac:dyDescent="0.15">
      <c r="C2744"/>
    </row>
    <row r="2745" spans="3:3" ht="18.75" x14ac:dyDescent="0.15">
      <c r="C2745"/>
    </row>
    <row r="2746" spans="3:3" ht="18.75" x14ac:dyDescent="0.15">
      <c r="C2746"/>
    </row>
    <row r="2747" spans="3:3" ht="18.75" x14ac:dyDescent="0.15">
      <c r="C2747"/>
    </row>
    <row r="2748" spans="3:3" ht="18.75" x14ac:dyDescent="0.15">
      <c r="C2748"/>
    </row>
    <row r="2749" spans="3:3" ht="18.75" x14ac:dyDescent="0.15">
      <c r="C2749"/>
    </row>
    <row r="2750" spans="3:3" ht="18.75" x14ac:dyDescent="0.15">
      <c r="C2750"/>
    </row>
    <row r="2751" spans="3:3" ht="18.75" x14ac:dyDescent="0.15">
      <c r="C2751"/>
    </row>
    <row r="2752" spans="3:3" ht="18.75" x14ac:dyDescent="0.15">
      <c r="C2752"/>
    </row>
    <row r="2753" spans="3:3" ht="18.75" x14ac:dyDescent="0.15">
      <c r="C2753"/>
    </row>
    <row r="2754" spans="3:3" ht="18.75" x14ac:dyDescent="0.15">
      <c r="C2754"/>
    </row>
    <row r="2755" spans="3:3" ht="18.75" x14ac:dyDescent="0.15">
      <c r="C2755"/>
    </row>
    <row r="2756" spans="3:3" ht="18.75" x14ac:dyDescent="0.15">
      <c r="C2756"/>
    </row>
    <row r="2757" spans="3:3" ht="18.75" x14ac:dyDescent="0.15">
      <c r="C2757"/>
    </row>
    <row r="2758" spans="3:3" ht="18.75" x14ac:dyDescent="0.15">
      <c r="C2758"/>
    </row>
    <row r="2759" spans="3:3" ht="18.75" x14ac:dyDescent="0.15">
      <c r="C2759"/>
    </row>
    <row r="2760" spans="3:3" ht="18.75" x14ac:dyDescent="0.15">
      <c r="C2760"/>
    </row>
    <row r="2761" spans="3:3" ht="18.75" x14ac:dyDescent="0.15">
      <c r="C2761"/>
    </row>
    <row r="2762" spans="3:3" ht="18.75" x14ac:dyDescent="0.15">
      <c r="C2762"/>
    </row>
    <row r="2763" spans="3:3" ht="18.75" x14ac:dyDescent="0.15">
      <c r="C2763"/>
    </row>
    <row r="2764" spans="3:3" ht="18.75" x14ac:dyDescent="0.15">
      <c r="C2764"/>
    </row>
    <row r="2765" spans="3:3" ht="18.75" x14ac:dyDescent="0.15">
      <c r="C2765"/>
    </row>
    <row r="2766" spans="3:3" ht="18.75" x14ac:dyDescent="0.15">
      <c r="C2766"/>
    </row>
    <row r="2767" spans="3:3" ht="18.75" x14ac:dyDescent="0.15">
      <c r="C2767"/>
    </row>
    <row r="2768" spans="3:3" ht="18.75" x14ac:dyDescent="0.15">
      <c r="C2768"/>
    </row>
    <row r="2769" spans="3:3" ht="18.75" x14ac:dyDescent="0.15">
      <c r="C2769"/>
    </row>
    <row r="2770" spans="3:3" ht="18.75" x14ac:dyDescent="0.15">
      <c r="C2770"/>
    </row>
    <row r="2771" spans="3:3" ht="18.75" x14ac:dyDescent="0.15">
      <c r="C2771"/>
    </row>
    <row r="2772" spans="3:3" ht="18.75" x14ac:dyDescent="0.15">
      <c r="C2772"/>
    </row>
    <row r="2773" spans="3:3" ht="18.75" x14ac:dyDescent="0.15">
      <c r="C2773"/>
    </row>
    <row r="2774" spans="3:3" ht="18.75" x14ac:dyDescent="0.15">
      <c r="C2774"/>
    </row>
    <row r="2775" spans="3:3" ht="18.75" x14ac:dyDescent="0.15">
      <c r="C2775"/>
    </row>
    <row r="2776" spans="3:3" ht="18.75" x14ac:dyDescent="0.15">
      <c r="C2776"/>
    </row>
    <row r="2777" spans="3:3" ht="18.75" x14ac:dyDescent="0.15">
      <c r="C2777"/>
    </row>
    <row r="2778" spans="3:3" ht="18.75" x14ac:dyDescent="0.15">
      <c r="C2778"/>
    </row>
    <row r="2779" spans="3:3" ht="18.75" x14ac:dyDescent="0.15">
      <c r="C2779"/>
    </row>
    <row r="2780" spans="3:3" ht="18.75" x14ac:dyDescent="0.15">
      <c r="C2780"/>
    </row>
    <row r="2781" spans="3:3" ht="18.75" x14ac:dyDescent="0.15">
      <c r="C2781"/>
    </row>
    <row r="2782" spans="3:3" ht="18.75" x14ac:dyDescent="0.15">
      <c r="C2782"/>
    </row>
    <row r="2783" spans="3:3" ht="18.75" x14ac:dyDescent="0.15">
      <c r="C2783"/>
    </row>
    <row r="2784" spans="3:3" ht="18.75" x14ac:dyDescent="0.15">
      <c r="C2784"/>
    </row>
    <row r="2785" spans="3:3" ht="18.75" x14ac:dyDescent="0.15">
      <c r="C2785"/>
    </row>
    <row r="2786" spans="3:3" ht="18.75" x14ac:dyDescent="0.15">
      <c r="C2786"/>
    </row>
    <row r="2787" spans="3:3" ht="18.75" x14ac:dyDescent="0.15">
      <c r="C2787"/>
    </row>
    <row r="2788" spans="3:3" ht="18.75" x14ac:dyDescent="0.15">
      <c r="C2788"/>
    </row>
    <row r="2789" spans="3:3" ht="18.75" x14ac:dyDescent="0.15">
      <c r="C2789"/>
    </row>
    <row r="2790" spans="3:3" ht="18.75" x14ac:dyDescent="0.15">
      <c r="C2790"/>
    </row>
    <row r="2791" spans="3:3" ht="18.75" x14ac:dyDescent="0.15">
      <c r="C2791"/>
    </row>
    <row r="2792" spans="3:3" ht="18.75" x14ac:dyDescent="0.15">
      <c r="C2792"/>
    </row>
    <row r="2793" spans="3:3" ht="18.75" x14ac:dyDescent="0.15">
      <c r="C2793"/>
    </row>
    <row r="2794" spans="3:3" ht="18.75" x14ac:dyDescent="0.15">
      <c r="C2794"/>
    </row>
    <row r="2795" spans="3:3" ht="18.75" x14ac:dyDescent="0.15">
      <c r="C2795"/>
    </row>
    <row r="2796" spans="3:3" ht="18.75" x14ac:dyDescent="0.15">
      <c r="C2796"/>
    </row>
    <row r="2797" spans="3:3" ht="18.75" x14ac:dyDescent="0.15">
      <c r="C2797"/>
    </row>
    <row r="2798" spans="3:3" ht="18.75" x14ac:dyDescent="0.15">
      <c r="C2798"/>
    </row>
    <row r="2799" spans="3:3" ht="18.75" x14ac:dyDescent="0.15">
      <c r="C2799"/>
    </row>
    <row r="2800" spans="3:3" ht="18.75" x14ac:dyDescent="0.15">
      <c r="C2800"/>
    </row>
    <row r="2801" spans="3:3" ht="18.75" x14ac:dyDescent="0.15">
      <c r="C2801"/>
    </row>
    <row r="2802" spans="3:3" ht="18.75" x14ac:dyDescent="0.15">
      <c r="C2802"/>
    </row>
    <row r="2803" spans="3:3" ht="18.75" x14ac:dyDescent="0.15">
      <c r="C2803"/>
    </row>
    <row r="2804" spans="3:3" ht="18.75" x14ac:dyDescent="0.15">
      <c r="C2804"/>
    </row>
    <row r="2805" spans="3:3" ht="18.75" x14ac:dyDescent="0.15">
      <c r="C2805"/>
    </row>
    <row r="2806" spans="3:3" ht="18.75" x14ac:dyDescent="0.15">
      <c r="C2806"/>
    </row>
    <row r="2807" spans="3:3" ht="18.75" x14ac:dyDescent="0.15">
      <c r="C2807"/>
    </row>
    <row r="2808" spans="3:3" ht="18.75" x14ac:dyDescent="0.15">
      <c r="C2808"/>
    </row>
    <row r="2809" spans="3:3" ht="18.75" x14ac:dyDescent="0.15">
      <c r="C2809"/>
    </row>
    <row r="2810" spans="3:3" ht="18.75" x14ac:dyDescent="0.15">
      <c r="C2810"/>
    </row>
    <row r="2811" spans="3:3" ht="18.75" x14ac:dyDescent="0.15">
      <c r="C2811"/>
    </row>
    <row r="2812" spans="3:3" ht="18.75" x14ac:dyDescent="0.15">
      <c r="C2812"/>
    </row>
    <row r="2813" spans="3:3" ht="18.75" x14ac:dyDescent="0.15">
      <c r="C2813"/>
    </row>
    <row r="2814" spans="3:3" ht="18.75" x14ac:dyDescent="0.15">
      <c r="C2814"/>
    </row>
    <row r="2815" spans="3:3" ht="18.75" x14ac:dyDescent="0.15">
      <c r="C2815"/>
    </row>
    <row r="2816" spans="3:3" ht="18.75" x14ac:dyDescent="0.15">
      <c r="C2816"/>
    </row>
    <row r="2817" spans="3:3" ht="18.75" x14ac:dyDescent="0.15">
      <c r="C2817"/>
    </row>
    <row r="2818" spans="3:3" ht="18.75" x14ac:dyDescent="0.15">
      <c r="C2818"/>
    </row>
    <row r="2819" spans="3:3" ht="18.75" x14ac:dyDescent="0.15">
      <c r="C2819"/>
    </row>
    <row r="2820" spans="3:3" ht="18.75" x14ac:dyDescent="0.15">
      <c r="C2820"/>
    </row>
    <row r="2821" spans="3:3" ht="18.75" x14ac:dyDescent="0.15">
      <c r="C2821"/>
    </row>
    <row r="2822" spans="3:3" ht="18.75" x14ac:dyDescent="0.15">
      <c r="C2822"/>
    </row>
    <row r="2823" spans="3:3" ht="18.75" x14ac:dyDescent="0.15">
      <c r="C2823"/>
    </row>
    <row r="2824" spans="3:3" ht="18.75" x14ac:dyDescent="0.15">
      <c r="C2824"/>
    </row>
    <row r="2825" spans="3:3" ht="18.75" x14ac:dyDescent="0.15">
      <c r="C2825"/>
    </row>
    <row r="2826" spans="3:3" ht="18.75" x14ac:dyDescent="0.15">
      <c r="C2826"/>
    </row>
    <row r="2827" spans="3:3" ht="18.75" x14ac:dyDescent="0.15">
      <c r="C2827"/>
    </row>
    <row r="2828" spans="3:3" ht="18.75" x14ac:dyDescent="0.15">
      <c r="C2828"/>
    </row>
    <row r="2829" spans="3:3" ht="18.75" x14ac:dyDescent="0.15">
      <c r="C2829"/>
    </row>
    <row r="2830" spans="3:3" ht="18.75" x14ac:dyDescent="0.15">
      <c r="C2830"/>
    </row>
    <row r="2831" spans="3:3" ht="18.75" x14ac:dyDescent="0.15">
      <c r="C2831"/>
    </row>
    <row r="2832" spans="3:3" ht="18.75" x14ac:dyDescent="0.15">
      <c r="C2832"/>
    </row>
    <row r="2833" spans="3:3" ht="18.75" x14ac:dyDescent="0.15">
      <c r="C2833"/>
    </row>
    <row r="2834" spans="3:3" ht="18.75" x14ac:dyDescent="0.15">
      <c r="C2834"/>
    </row>
    <row r="2835" spans="3:3" ht="18.75" x14ac:dyDescent="0.15">
      <c r="C2835"/>
    </row>
    <row r="2836" spans="3:3" ht="18.75" x14ac:dyDescent="0.15">
      <c r="C2836"/>
    </row>
    <row r="2837" spans="3:3" ht="18.75" x14ac:dyDescent="0.15">
      <c r="C2837"/>
    </row>
    <row r="2838" spans="3:3" ht="18.75" x14ac:dyDescent="0.15">
      <c r="C2838"/>
    </row>
    <row r="2839" spans="3:3" ht="18.75" x14ac:dyDescent="0.15">
      <c r="C2839"/>
    </row>
    <row r="2840" spans="3:3" ht="18.75" x14ac:dyDescent="0.15">
      <c r="C2840"/>
    </row>
    <row r="2841" spans="3:3" ht="18.75" x14ac:dyDescent="0.15">
      <c r="C2841"/>
    </row>
    <row r="2842" spans="3:3" ht="18.75" x14ac:dyDescent="0.15">
      <c r="C2842"/>
    </row>
    <row r="2843" spans="3:3" ht="18.75" x14ac:dyDescent="0.15">
      <c r="C2843"/>
    </row>
    <row r="2844" spans="3:3" ht="18.75" x14ac:dyDescent="0.15">
      <c r="C2844"/>
    </row>
    <row r="2845" spans="3:3" ht="18.75" x14ac:dyDescent="0.15">
      <c r="C2845"/>
    </row>
    <row r="2846" spans="3:3" ht="18.75" x14ac:dyDescent="0.15">
      <c r="C2846"/>
    </row>
    <row r="2847" spans="3:3" ht="18.75" x14ac:dyDescent="0.15">
      <c r="C2847"/>
    </row>
    <row r="2848" spans="3:3" ht="18.75" x14ac:dyDescent="0.15">
      <c r="C2848"/>
    </row>
    <row r="2849" spans="3:3" ht="18.75" x14ac:dyDescent="0.15">
      <c r="C2849"/>
    </row>
    <row r="2850" spans="3:3" ht="18.75" x14ac:dyDescent="0.15">
      <c r="C2850"/>
    </row>
    <row r="2851" spans="3:3" ht="18.75" x14ac:dyDescent="0.15">
      <c r="C2851"/>
    </row>
    <row r="2852" spans="3:3" ht="18.75" x14ac:dyDescent="0.15">
      <c r="C2852"/>
    </row>
    <row r="2853" spans="3:3" ht="18.75" x14ac:dyDescent="0.15">
      <c r="C2853"/>
    </row>
    <row r="2854" spans="3:3" ht="18.75" x14ac:dyDescent="0.15">
      <c r="C2854"/>
    </row>
    <row r="2855" spans="3:3" ht="18.75" x14ac:dyDescent="0.15">
      <c r="C2855"/>
    </row>
    <row r="2856" spans="3:3" ht="18.75" x14ac:dyDescent="0.15">
      <c r="C2856"/>
    </row>
    <row r="2857" spans="3:3" ht="18.75" x14ac:dyDescent="0.15">
      <c r="C2857"/>
    </row>
    <row r="2858" spans="3:3" ht="18.75" x14ac:dyDescent="0.15">
      <c r="C2858"/>
    </row>
    <row r="2859" spans="3:3" ht="18.75" x14ac:dyDescent="0.15">
      <c r="C2859"/>
    </row>
    <row r="2860" spans="3:3" ht="18.75" x14ac:dyDescent="0.15">
      <c r="C2860"/>
    </row>
    <row r="2861" spans="3:3" ht="18.75" x14ac:dyDescent="0.15">
      <c r="C2861"/>
    </row>
    <row r="2862" spans="3:3" ht="18.75" x14ac:dyDescent="0.15">
      <c r="C2862"/>
    </row>
    <row r="2863" spans="3:3" ht="18.75" x14ac:dyDescent="0.15">
      <c r="C2863"/>
    </row>
    <row r="2864" spans="3:3" ht="18.75" x14ac:dyDescent="0.15">
      <c r="C2864"/>
    </row>
    <row r="2865" spans="3:3" ht="18.75" x14ac:dyDescent="0.15">
      <c r="C2865"/>
    </row>
    <row r="2866" spans="3:3" ht="18.75" x14ac:dyDescent="0.15">
      <c r="C2866"/>
    </row>
    <row r="2867" spans="3:3" ht="18.75" x14ac:dyDescent="0.15">
      <c r="C2867"/>
    </row>
    <row r="2868" spans="3:3" ht="18.75" x14ac:dyDescent="0.15">
      <c r="C2868"/>
    </row>
    <row r="2869" spans="3:3" ht="18.75" x14ac:dyDescent="0.15">
      <c r="C2869"/>
    </row>
    <row r="2870" spans="3:3" ht="18.75" x14ac:dyDescent="0.15">
      <c r="C2870"/>
    </row>
    <row r="2871" spans="3:3" ht="18.75" x14ac:dyDescent="0.15">
      <c r="C2871"/>
    </row>
    <row r="2872" spans="3:3" ht="18.75" x14ac:dyDescent="0.15">
      <c r="C2872"/>
    </row>
    <row r="2873" spans="3:3" ht="18.75" x14ac:dyDescent="0.15">
      <c r="C2873"/>
    </row>
    <row r="2874" spans="3:3" ht="18.75" x14ac:dyDescent="0.15">
      <c r="C2874"/>
    </row>
    <row r="2875" spans="3:3" ht="18.75" x14ac:dyDescent="0.15">
      <c r="C2875"/>
    </row>
    <row r="2876" spans="3:3" ht="18.75" x14ac:dyDescent="0.15">
      <c r="C2876"/>
    </row>
    <row r="2877" spans="3:3" ht="18.75" x14ac:dyDescent="0.15">
      <c r="C2877"/>
    </row>
    <row r="2878" spans="3:3" ht="18.75" x14ac:dyDescent="0.15">
      <c r="C2878"/>
    </row>
    <row r="2879" spans="3:3" ht="18.75" x14ac:dyDescent="0.15">
      <c r="C2879"/>
    </row>
    <row r="2880" spans="3:3" ht="18.75" x14ac:dyDescent="0.15">
      <c r="C2880"/>
    </row>
    <row r="2881" spans="3:3" ht="18.75" x14ac:dyDescent="0.15">
      <c r="C2881"/>
    </row>
    <row r="2882" spans="3:3" ht="18.75" x14ac:dyDescent="0.15">
      <c r="C2882"/>
    </row>
    <row r="2883" spans="3:3" ht="18.75" x14ac:dyDescent="0.15">
      <c r="C2883"/>
    </row>
    <row r="2884" spans="3:3" ht="18.75" x14ac:dyDescent="0.15">
      <c r="C2884"/>
    </row>
    <row r="2885" spans="3:3" ht="18.75" x14ac:dyDescent="0.15">
      <c r="C2885"/>
    </row>
    <row r="2886" spans="3:3" ht="18.75" x14ac:dyDescent="0.15">
      <c r="C2886"/>
    </row>
    <row r="2887" spans="3:3" ht="18.75" x14ac:dyDescent="0.15">
      <c r="C2887"/>
    </row>
    <row r="2888" spans="3:3" ht="18.75" x14ac:dyDescent="0.15">
      <c r="C2888"/>
    </row>
    <row r="2889" spans="3:3" ht="18.75" x14ac:dyDescent="0.15">
      <c r="C2889"/>
    </row>
    <row r="2890" spans="3:3" ht="18.75" x14ac:dyDescent="0.15">
      <c r="C2890"/>
    </row>
    <row r="2891" spans="3:3" ht="18.75" x14ac:dyDescent="0.15">
      <c r="C2891"/>
    </row>
    <row r="2892" spans="3:3" ht="18.75" x14ac:dyDescent="0.15">
      <c r="C2892"/>
    </row>
    <row r="2893" spans="3:3" ht="18.75" x14ac:dyDescent="0.15">
      <c r="C2893"/>
    </row>
    <row r="2894" spans="3:3" ht="18.75" x14ac:dyDescent="0.15">
      <c r="C2894"/>
    </row>
    <row r="2895" spans="3:3" ht="18.75" x14ac:dyDescent="0.15">
      <c r="C2895"/>
    </row>
    <row r="2896" spans="3:3" ht="18.75" x14ac:dyDescent="0.15">
      <c r="C2896"/>
    </row>
    <row r="2897" spans="3:3" ht="18.75" x14ac:dyDescent="0.15">
      <c r="C2897"/>
    </row>
    <row r="2898" spans="3:3" ht="18.75" x14ac:dyDescent="0.15">
      <c r="C2898"/>
    </row>
    <row r="2899" spans="3:3" ht="18.75" x14ac:dyDescent="0.15">
      <c r="C2899"/>
    </row>
    <row r="2900" spans="3:3" ht="18.75" x14ac:dyDescent="0.15">
      <c r="C2900"/>
    </row>
    <row r="2901" spans="3:3" ht="18.75" x14ac:dyDescent="0.15">
      <c r="C2901"/>
    </row>
    <row r="2902" spans="3:3" ht="18.75" x14ac:dyDescent="0.15">
      <c r="C2902"/>
    </row>
    <row r="2903" spans="3:3" ht="18.75" x14ac:dyDescent="0.15">
      <c r="C2903"/>
    </row>
    <row r="2904" spans="3:3" ht="18.75" x14ac:dyDescent="0.15">
      <c r="C2904"/>
    </row>
    <row r="2905" spans="3:3" ht="18.75" x14ac:dyDescent="0.15">
      <c r="C2905"/>
    </row>
    <row r="2906" spans="3:3" ht="18.75" x14ac:dyDescent="0.15">
      <c r="C2906"/>
    </row>
    <row r="2907" spans="3:3" ht="18.75" x14ac:dyDescent="0.15">
      <c r="C2907"/>
    </row>
    <row r="2908" spans="3:3" ht="18.75" x14ac:dyDescent="0.15">
      <c r="C2908"/>
    </row>
    <row r="2909" spans="3:3" ht="18.75" x14ac:dyDescent="0.15">
      <c r="C2909"/>
    </row>
    <row r="2910" spans="3:3" ht="18.75" x14ac:dyDescent="0.15">
      <c r="C2910"/>
    </row>
    <row r="2911" spans="3:3" ht="18.75" x14ac:dyDescent="0.15">
      <c r="C2911"/>
    </row>
    <row r="2912" spans="3:3" ht="18.75" x14ac:dyDescent="0.15">
      <c r="C2912"/>
    </row>
    <row r="2913" spans="3:3" ht="18.75" x14ac:dyDescent="0.15">
      <c r="C2913"/>
    </row>
    <row r="2914" spans="3:3" ht="18.75" x14ac:dyDescent="0.15">
      <c r="C2914"/>
    </row>
    <row r="2915" spans="3:3" ht="18.75" x14ac:dyDescent="0.15">
      <c r="C2915"/>
    </row>
    <row r="2916" spans="3:3" ht="18.75" x14ac:dyDescent="0.15">
      <c r="C2916"/>
    </row>
    <row r="2917" spans="3:3" ht="18.75" x14ac:dyDescent="0.15">
      <c r="C2917"/>
    </row>
    <row r="2918" spans="3:3" ht="18.75" x14ac:dyDescent="0.15">
      <c r="C2918"/>
    </row>
    <row r="2919" spans="3:3" ht="18.75" x14ac:dyDescent="0.15">
      <c r="C2919"/>
    </row>
    <row r="2920" spans="3:3" ht="18.75" x14ac:dyDescent="0.15">
      <c r="C2920"/>
    </row>
    <row r="2921" spans="3:3" ht="18.75" x14ac:dyDescent="0.15">
      <c r="C2921"/>
    </row>
    <row r="2922" spans="3:3" ht="18.75" x14ac:dyDescent="0.15">
      <c r="C2922"/>
    </row>
    <row r="2923" spans="3:3" ht="18.75" x14ac:dyDescent="0.15">
      <c r="C2923"/>
    </row>
    <row r="2924" spans="3:3" ht="18.75" x14ac:dyDescent="0.15">
      <c r="C2924"/>
    </row>
    <row r="2925" spans="3:3" ht="18.75" x14ac:dyDescent="0.15">
      <c r="C2925"/>
    </row>
    <row r="2926" spans="3:3" ht="18.75" x14ac:dyDescent="0.15">
      <c r="C2926"/>
    </row>
    <row r="2927" spans="3:3" ht="18.75" x14ac:dyDescent="0.15">
      <c r="C2927"/>
    </row>
    <row r="2928" spans="3:3" ht="18.75" x14ac:dyDescent="0.15">
      <c r="C2928"/>
    </row>
    <row r="2929" spans="3:3" ht="18.75" x14ac:dyDescent="0.15">
      <c r="C2929"/>
    </row>
    <row r="2930" spans="3:3" ht="18.75" x14ac:dyDescent="0.15">
      <c r="C2930"/>
    </row>
    <row r="2931" spans="3:3" ht="18.75" x14ac:dyDescent="0.15">
      <c r="C2931"/>
    </row>
    <row r="2932" spans="3:3" ht="18.75" x14ac:dyDescent="0.15">
      <c r="C2932"/>
    </row>
    <row r="2933" spans="3:3" ht="18.75" x14ac:dyDescent="0.15">
      <c r="C2933"/>
    </row>
    <row r="2934" spans="3:3" ht="18.75" x14ac:dyDescent="0.15">
      <c r="C2934"/>
    </row>
    <row r="2935" spans="3:3" ht="18.75" x14ac:dyDescent="0.15">
      <c r="C2935"/>
    </row>
    <row r="2936" spans="3:3" ht="18.75" x14ac:dyDescent="0.15">
      <c r="C2936"/>
    </row>
    <row r="2937" spans="3:3" ht="18.75" x14ac:dyDescent="0.15">
      <c r="C2937"/>
    </row>
    <row r="2938" spans="3:3" ht="18.75" x14ac:dyDescent="0.15">
      <c r="C2938"/>
    </row>
    <row r="2939" spans="3:3" ht="18.75" x14ac:dyDescent="0.15">
      <c r="C2939"/>
    </row>
    <row r="2940" spans="3:3" ht="18.75" x14ac:dyDescent="0.15">
      <c r="C2940"/>
    </row>
    <row r="2941" spans="3:3" ht="18.75" x14ac:dyDescent="0.15">
      <c r="C2941"/>
    </row>
    <row r="2942" spans="3:3" ht="18.75" x14ac:dyDescent="0.15">
      <c r="C2942"/>
    </row>
    <row r="2943" spans="3:3" ht="18.75" x14ac:dyDescent="0.15">
      <c r="C2943"/>
    </row>
    <row r="2944" spans="3:3" ht="18.75" x14ac:dyDescent="0.15">
      <c r="C2944"/>
    </row>
    <row r="2945" spans="3:3" ht="18.75" x14ac:dyDescent="0.15">
      <c r="C2945"/>
    </row>
    <row r="2946" spans="3:3" ht="18.75" x14ac:dyDescent="0.15">
      <c r="C2946"/>
    </row>
    <row r="2947" spans="3:3" ht="18.75" x14ac:dyDescent="0.15">
      <c r="C2947"/>
    </row>
    <row r="2948" spans="3:3" ht="18.75" x14ac:dyDescent="0.15">
      <c r="C2948"/>
    </row>
    <row r="2949" spans="3:3" ht="18.75" x14ac:dyDescent="0.15">
      <c r="C2949"/>
    </row>
    <row r="2950" spans="3:3" ht="18.75" x14ac:dyDescent="0.15">
      <c r="C2950"/>
    </row>
    <row r="2951" spans="3:3" ht="18.75" x14ac:dyDescent="0.15">
      <c r="C2951"/>
    </row>
    <row r="2952" spans="3:3" ht="18.75" x14ac:dyDescent="0.15">
      <c r="C2952"/>
    </row>
    <row r="2953" spans="3:3" ht="18.75" x14ac:dyDescent="0.15">
      <c r="C2953"/>
    </row>
    <row r="2954" spans="3:3" ht="18.75" x14ac:dyDescent="0.15">
      <c r="C2954"/>
    </row>
    <row r="2955" spans="3:3" ht="18.75" x14ac:dyDescent="0.15">
      <c r="C2955"/>
    </row>
    <row r="2956" spans="3:3" ht="18.75" x14ac:dyDescent="0.15">
      <c r="C2956"/>
    </row>
    <row r="2957" spans="3:3" ht="18.75" x14ac:dyDescent="0.15">
      <c r="C2957"/>
    </row>
    <row r="2958" spans="3:3" ht="18.75" x14ac:dyDescent="0.15">
      <c r="C2958"/>
    </row>
    <row r="2959" spans="3:3" ht="18.75" x14ac:dyDescent="0.15">
      <c r="C2959"/>
    </row>
    <row r="2960" spans="3:3" ht="18.75" x14ac:dyDescent="0.15">
      <c r="C2960"/>
    </row>
    <row r="2961" spans="3:3" ht="18.75" x14ac:dyDescent="0.15">
      <c r="C2961"/>
    </row>
    <row r="2962" spans="3:3" ht="18.75" x14ac:dyDescent="0.15">
      <c r="C2962"/>
    </row>
    <row r="2963" spans="3:3" ht="18.75" x14ac:dyDescent="0.15">
      <c r="C2963"/>
    </row>
    <row r="2964" spans="3:3" ht="18.75" x14ac:dyDescent="0.15">
      <c r="C2964"/>
    </row>
    <row r="2965" spans="3:3" ht="18.75" x14ac:dyDescent="0.15">
      <c r="C2965"/>
    </row>
    <row r="2966" spans="3:3" ht="18.75" x14ac:dyDescent="0.15">
      <c r="C2966"/>
    </row>
    <row r="2967" spans="3:3" ht="18.75" x14ac:dyDescent="0.15">
      <c r="C2967"/>
    </row>
    <row r="2968" spans="3:3" ht="18.75" x14ac:dyDescent="0.15">
      <c r="C2968"/>
    </row>
    <row r="2969" spans="3:3" ht="18.75" x14ac:dyDescent="0.15">
      <c r="C2969"/>
    </row>
    <row r="2970" spans="3:3" ht="18.75" x14ac:dyDescent="0.15">
      <c r="C2970"/>
    </row>
    <row r="2971" spans="3:3" ht="18.75" x14ac:dyDescent="0.15">
      <c r="C2971"/>
    </row>
    <row r="2972" spans="3:3" ht="18.75" x14ac:dyDescent="0.15">
      <c r="C2972"/>
    </row>
    <row r="2973" spans="3:3" ht="18.75" x14ac:dyDescent="0.15">
      <c r="C2973"/>
    </row>
    <row r="2974" spans="3:3" ht="18.75" x14ac:dyDescent="0.15">
      <c r="C2974"/>
    </row>
    <row r="2975" spans="3:3" ht="18.75" x14ac:dyDescent="0.15">
      <c r="C2975"/>
    </row>
    <row r="2976" spans="3:3" ht="18.75" x14ac:dyDescent="0.15">
      <c r="C2976"/>
    </row>
    <row r="2977" spans="3:3" ht="18.75" x14ac:dyDescent="0.15">
      <c r="C2977"/>
    </row>
    <row r="2978" spans="3:3" ht="18.75" x14ac:dyDescent="0.15">
      <c r="C2978"/>
    </row>
    <row r="2979" spans="3:3" ht="18.75" x14ac:dyDescent="0.15">
      <c r="C2979"/>
    </row>
    <row r="2980" spans="3:3" ht="18.75" x14ac:dyDescent="0.15">
      <c r="C2980"/>
    </row>
    <row r="2981" spans="3:3" ht="18.75" x14ac:dyDescent="0.15">
      <c r="C2981"/>
    </row>
    <row r="2982" spans="3:3" ht="18.75" x14ac:dyDescent="0.15">
      <c r="C2982"/>
    </row>
    <row r="2983" spans="3:3" ht="18.75" x14ac:dyDescent="0.15">
      <c r="C2983"/>
    </row>
    <row r="2984" spans="3:3" ht="18.75" x14ac:dyDescent="0.15">
      <c r="C2984"/>
    </row>
    <row r="2985" spans="3:3" ht="18.75" x14ac:dyDescent="0.15">
      <c r="C2985"/>
    </row>
    <row r="2986" spans="3:3" ht="18.75" x14ac:dyDescent="0.15">
      <c r="C2986"/>
    </row>
    <row r="2987" spans="3:3" ht="18.75" x14ac:dyDescent="0.15">
      <c r="C2987"/>
    </row>
    <row r="2988" spans="3:3" ht="18.75" x14ac:dyDescent="0.15">
      <c r="C2988"/>
    </row>
    <row r="2989" spans="3:3" ht="18.75" x14ac:dyDescent="0.15">
      <c r="C2989"/>
    </row>
    <row r="2990" spans="3:3" ht="18.75" x14ac:dyDescent="0.15">
      <c r="C2990"/>
    </row>
    <row r="2991" spans="3:3" ht="18.75" x14ac:dyDescent="0.15">
      <c r="C2991"/>
    </row>
    <row r="2992" spans="3:3" ht="18.75" x14ac:dyDescent="0.15">
      <c r="C2992"/>
    </row>
    <row r="2993" spans="3:3" ht="18.75" x14ac:dyDescent="0.15">
      <c r="C2993"/>
    </row>
    <row r="2994" spans="3:3" ht="18.75" x14ac:dyDescent="0.15">
      <c r="C2994"/>
    </row>
    <row r="2995" spans="3:3" ht="18.75" x14ac:dyDescent="0.15">
      <c r="C2995"/>
    </row>
    <row r="2996" spans="3:3" ht="18.75" x14ac:dyDescent="0.15">
      <c r="C2996"/>
    </row>
    <row r="2997" spans="3:3" ht="18.75" x14ac:dyDescent="0.15">
      <c r="C2997"/>
    </row>
    <row r="2998" spans="3:3" ht="18.75" x14ac:dyDescent="0.15">
      <c r="C2998"/>
    </row>
    <row r="2999" spans="3:3" ht="18.75" x14ac:dyDescent="0.15">
      <c r="C2999"/>
    </row>
    <row r="3000" spans="3:3" ht="18.75" x14ac:dyDescent="0.15">
      <c r="C3000"/>
    </row>
    <row r="3001" spans="3:3" ht="18.75" x14ac:dyDescent="0.15">
      <c r="C3001"/>
    </row>
    <row r="3002" spans="3:3" ht="18.75" x14ac:dyDescent="0.15">
      <c r="C3002"/>
    </row>
    <row r="3003" spans="3:3" ht="18.75" x14ac:dyDescent="0.15">
      <c r="C3003"/>
    </row>
    <row r="3004" spans="3:3" ht="18.75" x14ac:dyDescent="0.15">
      <c r="C3004"/>
    </row>
    <row r="3005" spans="3:3" ht="18.75" x14ac:dyDescent="0.15">
      <c r="C3005"/>
    </row>
    <row r="3006" spans="3:3" ht="18.75" x14ac:dyDescent="0.15">
      <c r="C3006"/>
    </row>
    <row r="3007" spans="3:3" ht="18.75" x14ac:dyDescent="0.15">
      <c r="C3007"/>
    </row>
    <row r="3008" spans="3:3" ht="18.75" x14ac:dyDescent="0.15">
      <c r="C3008"/>
    </row>
    <row r="3009" spans="3:3" ht="18.75" x14ac:dyDescent="0.15">
      <c r="C3009"/>
    </row>
    <row r="3010" spans="3:3" ht="18.75" x14ac:dyDescent="0.15">
      <c r="C3010"/>
    </row>
    <row r="3011" spans="3:3" ht="18.75" x14ac:dyDescent="0.15">
      <c r="C3011"/>
    </row>
    <row r="3012" spans="3:3" ht="18.75" x14ac:dyDescent="0.15">
      <c r="C3012"/>
    </row>
    <row r="3013" spans="3:3" ht="18.75" x14ac:dyDescent="0.15">
      <c r="C3013"/>
    </row>
    <row r="3014" spans="3:3" ht="18.75" x14ac:dyDescent="0.15">
      <c r="C3014"/>
    </row>
    <row r="3015" spans="3:3" ht="18.75" x14ac:dyDescent="0.15">
      <c r="C3015"/>
    </row>
    <row r="3016" spans="3:3" ht="18.75" x14ac:dyDescent="0.15">
      <c r="C3016"/>
    </row>
    <row r="3017" spans="3:3" ht="18.75" x14ac:dyDescent="0.15">
      <c r="C3017"/>
    </row>
    <row r="3018" spans="3:3" ht="18.75" x14ac:dyDescent="0.15">
      <c r="C3018"/>
    </row>
    <row r="3019" spans="3:3" ht="18.75" x14ac:dyDescent="0.15">
      <c r="C3019"/>
    </row>
    <row r="3020" spans="3:3" ht="18.75" x14ac:dyDescent="0.15">
      <c r="C3020"/>
    </row>
    <row r="3021" spans="3:3" ht="18.75" x14ac:dyDescent="0.15">
      <c r="C3021"/>
    </row>
    <row r="3022" spans="3:3" ht="18.75" x14ac:dyDescent="0.15">
      <c r="C3022"/>
    </row>
    <row r="3023" spans="3:3" ht="18.75" x14ac:dyDescent="0.15">
      <c r="C3023"/>
    </row>
    <row r="3024" spans="3:3" ht="18.75" x14ac:dyDescent="0.15">
      <c r="C3024"/>
    </row>
    <row r="3025" spans="3:3" ht="18.75" x14ac:dyDescent="0.15">
      <c r="C3025"/>
    </row>
    <row r="3026" spans="3:3" ht="18.75" x14ac:dyDescent="0.15">
      <c r="C3026"/>
    </row>
    <row r="3027" spans="3:3" ht="18.75" x14ac:dyDescent="0.15">
      <c r="C3027"/>
    </row>
    <row r="3028" spans="3:3" ht="18.75" x14ac:dyDescent="0.15">
      <c r="C3028"/>
    </row>
    <row r="3029" spans="3:3" ht="18.75" x14ac:dyDescent="0.15">
      <c r="C3029"/>
    </row>
    <row r="3030" spans="3:3" ht="18.75" x14ac:dyDescent="0.15">
      <c r="C3030"/>
    </row>
    <row r="3031" spans="3:3" ht="18.75" x14ac:dyDescent="0.15">
      <c r="C3031"/>
    </row>
    <row r="3032" spans="3:3" ht="18.75" x14ac:dyDescent="0.15">
      <c r="C3032"/>
    </row>
    <row r="3033" spans="3:3" ht="18.75" x14ac:dyDescent="0.15">
      <c r="C3033"/>
    </row>
    <row r="3034" spans="3:3" ht="18.75" x14ac:dyDescent="0.15">
      <c r="C3034"/>
    </row>
    <row r="3035" spans="3:3" ht="18.75" x14ac:dyDescent="0.15">
      <c r="C3035"/>
    </row>
    <row r="3036" spans="3:3" ht="18.75" x14ac:dyDescent="0.15">
      <c r="C3036"/>
    </row>
    <row r="3037" spans="3:3" ht="18.75" x14ac:dyDescent="0.15">
      <c r="C3037"/>
    </row>
    <row r="3038" spans="3:3" ht="18.75" x14ac:dyDescent="0.15">
      <c r="C3038"/>
    </row>
    <row r="3039" spans="3:3" ht="18.75" x14ac:dyDescent="0.15">
      <c r="C3039"/>
    </row>
    <row r="3040" spans="3:3" ht="18.75" x14ac:dyDescent="0.15">
      <c r="C3040"/>
    </row>
    <row r="3041" spans="3:3" ht="18.75" x14ac:dyDescent="0.15">
      <c r="C3041"/>
    </row>
    <row r="3042" spans="3:3" ht="18.75" x14ac:dyDescent="0.15">
      <c r="C3042"/>
    </row>
    <row r="3043" spans="3:3" ht="18.75" x14ac:dyDescent="0.15">
      <c r="C3043"/>
    </row>
    <row r="3044" spans="3:3" ht="18.75" x14ac:dyDescent="0.15">
      <c r="C3044"/>
    </row>
    <row r="3045" spans="3:3" ht="18.75" x14ac:dyDescent="0.15">
      <c r="C3045"/>
    </row>
    <row r="3046" spans="3:3" ht="18.75" x14ac:dyDescent="0.15">
      <c r="C3046"/>
    </row>
    <row r="3047" spans="3:3" ht="18.75" x14ac:dyDescent="0.15">
      <c r="C3047"/>
    </row>
    <row r="3048" spans="3:3" ht="18.75" x14ac:dyDescent="0.15">
      <c r="C3048"/>
    </row>
    <row r="3049" spans="3:3" ht="18.75" x14ac:dyDescent="0.15">
      <c r="C3049"/>
    </row>
    <row r="3050" spans="3:3" ht="18.75" x14ac:dyDescent="0.15">
      <c r="C3050"/>
    </row>
    <row r="3051" spans="3:3" ht="18.75" x14ac:dyDescent="0.15">
      <c r="C3051"/>
    </row>
    <row r="3052" spans="3:3" ht="18.75" x14ac:dyDescent="0.15">
      <c r="C3052"/>
    </row>
    <row r="3053" spans="3:3" ht="18.75" x14ac:dyDescent="0.15">
      <c r="C3053"/>
    </row>
    <row r="3054" spans="3:3" ht="18.75" x14ac:dyDescent="0.15">
      <c r="C3054"/>
    </row>
    <row r="3055" spans="3:3" ht="18.75" x14ac:dyDescent="0.15">
      <c r="C3055"/>
    </row>
    <row r="3056" spans="3:3" ht="18.75" x14ac:dyDescent="0.15">
      <c r="C3056"/>
    </row>
    <row r="3057" spans="3:3" ht="18.75" x14ac:dyDescent="0.15">
      <c r="C3057"/>
    </row>
    <row r="3058" spans="3:3" ht="18.75" x14ac:dyDescent="0.15">
      <c r="C3058"/>
    </row>
    <row r="3059" spans="3:3" ht="18.75" x14ac:dyDescent="0.15">
      <c r="C3059"/>
    </row>
    <row r="3060" spans="3:3" ht="18.75" x14ac:dyDescent="0.15">
      <c r="C3060"/>
    </row>
    <row r="3061" spans="3:3" ht="18.75" x14ac:dyDescent="0.15">
      <c r="C3061"/>
    </row>
    <row r="3062" spans="3:3" ht="18.75" x14ac:dyDescent="0.15">
      <c r="C3062"/>
    </row>
    <row r="3063" spans="3:3" ht="18.75" x14ac:dyDescent="0.15">
      <c r="C3063"/>
    </row>
    <row r="3064" spans="3:3" ht="18.75" x14ac:dyDescent="0.15">
      <c r="C3064"/>
    </row>
    <row r="3065" spans="3:3" ht="18.75" x14ac:dyDescent="0.15">
      <c r="C3065"/>
    </row>
    <row r="3066" spans="3:3" ht="18.75" x14ac:dyDescent="0.15">
      <c r="C3066"/>
    </row>
    <row r="3067" spans="3:3" ht="18.75" x14ac:dyDescent="0.15">
      <c r="C3067"/>
    </row>
    <row r="3068" spans="3:3" ht="18.75" x14ac:dyDescent="0.15">
      <c r="C3068"/>
    </row>
    <row r="3069" spans="3:3" ht="18.75" x14ac:dyDescent="0.15">
      <c r="C3069"/>
    </row>
    <row r="3070" spans="3:3" ht="18.75" x14ac:dyDescent="0.15">
      <c r="C3070"/>
    </row>
    <row r="3071" spans="3:3" ht="18.75" x14ac:dyDescent="0.15">
      <c r="C3071"/>
    </row>
    <row r="3072" spans="3:3" ht="18.75" x14ac:dyDescent="0.15">
      <c r="C3072"/>
    </row>
    <row r="3073" spans="3:3" ht="18.75" x14ac:dyDescent="0.15">
      <c r="C3073"/>
    </row>
    <row r="3074" spans="3:3" ht="18.75" x14ac:dyDescent="0.15">
      <c r="C3074"/>
    </row>
    <row r="3075" spans="3:3" ht="18.75" x14ac:dyDescent="0.15">
      <c r="C3075"/>
    </row>
    <row r="3076" spans="3:3" ht="18.75" x14ac:dyDescent="0.15">
      <c r="C3076"/>
    </row>
    <row r="3077" spans="3:3" ht="18.75" x14ac:dyDescent="0.15">
      <c r="C3077"/>
    </row>
    <row r="3078" spans="3:3" ht="18.75" x14ac:dyDescent="0.15">
      <c r="C3078"/>
    </row>
    <row r="3079" spans="3:3" ht="18.75" x14ac:dyDescent="0.15">
      <c r="C3079"/>
    </row>
    <row r="3080" spans="3:3" ht="18.75" x14ac:dyDescent="0.15">
      <c r="C3080"/>
    </row>
    <row r="3081" spans="3:3" ht="18.75" x14ac:dyDescent="0.15">
      <c r="C3081"/>
    </row>
    <row r="3082" spans="3:3" ht="18.75" x14ac:dyDescent="0.15">
      <c r="C3082"/>
    </row>
    <row r="3083" spans="3:3" ht="18.75" x14ac:dyDescent="0.15">
      <c r="C3083"/>
    </row>
    <row r="3084" spans="3:3" ht="18.75" x14ac:dyDescent="0.15">
      <c r="C3084"/>
    </row>
    <row r="3085" spans="3:3" ht="18.75" x14ac:dyDescent="0.15">
      <c r="C3085"/>
    </row>
    <row r="3086" spans="3:3" ht="18.75" x14ac:dyDescent="0.15">
      <c r="C3086"/>
    </row>
    <row r="3087" spans="3:3" ht="18.75" x14ac:dyDescent="0.15">
      <c r="C3087"/>
    </row>
    <row r="3088" spans="3:3" ht="18.75" x14ac:dyDescent="0.15">
      <c r="C3088"/>
    </row>
    <row r="3089" spans="3:3" ht="18.75" x14ac:dyDescent="0.15">
      <c r="C3089"/>
    </row>
    <row r="3090" spans="3:3" ht="18.75" x14ac:dyDescent="0.15">
      <c r="C3090"/>
    </row>
    <row r="3091" spans="3:3" ht="18.75" x14ac:dyDescent="0.15">
      <c r="C3091"/>
    </row>
    <row r="3092" spans="3:3" ht="18.75" x14ac:dyDescent="0.15">
      <c r="C3092"/>
    </row>
    <row r="3093" spans="3:3" ht="18.75" x14ac:dyDescent="0.15">
      <c r="C3093"/>
    </row>
    <row r="3094" spans="3:3" ht="18.75" x14ac:dyDescent="0.15">
      <c r="C3094"/>
    </row>
    <row r="3095" spans="3:3" ht="18.75" x14ac:dyDescent="0.15">
      <c r="C3095"/>
    </row>
    <row r="3096" spans="3:3" ht="18.75" x14ac:dyDescent="0.15">
      <c r="C3096"/>
    </row>
    <row r="3097" spans="3:3" ht="18.75" x14ac:dyDescent="0.15">
      <c r="C3097"/>
    </row>
    <row r="3098" spans="3:3" ht="18.75" x14ac:dyDescent="0.15">
      <c r="C3098"/>
    </row>
    <row r="3099" spans="3:3" ht="18.75" x14ac:dyDescent="0.15">
      <c r="C3099"/>
    </row>
    <row r="3100" spans="3:3" ht="18.75" x14ac:dyDescent="0.15">
      <c r="C3100"/>
    </row>
    <row r="3101" spans="3:3" ht="18.75" x14ac:dyDescent="0.15">
      <c r="C3101"/>
    </row>
    <row r="3102" spans="3:3" ht="18.75" x14ac:dyDescent="0.15">
      <c r="C3102"/>
    </row>
    <row r="3103" spans="3:3" ht="18.75" x14ac:dyDescent="0.15">
      <c r="C3103"/>
    </row>
    <row r="3104" spans="3:3" ht="18.75" x14ac:dyDescent="0.15">
      <c r="C3104"/>
    </row>
    <row r="3105" spans="3:3" ht="18.75" x14ac:dyDescent="0.15">
      <c r="C3105"/>
    </row>
    <row r="3106" spans="3:3" ht="18.75" x14ac:dyDescent="0.15">
      <c r="C3106"/>
    </row>
    <row r="3107" spans="3:3" ht="18.75" x14ac:dyDescent="0.15">
      <c r="C3107"/>
    </row>
    <row r="3108" spans="3:3" ht="18.75" x14ac:dyDescent="0.15">
      <c r="C3108"/>
    </row>
    <row r="3109" spans="3:3" ht="18.75" x14ac:dyDescent="0.15">
      <c r="C3109"/>
    </row>
    <row r="3110" spans="3:3" ht="18.75" x14ac:dyDescent="0.15">
      <c r="C3110"/>
    </row>
    <row r="3111" spans="3:3" ht="18.75" x14ac:dyDescent="0.15">
      <c r="C3111"/>
    </row>
    <row r="3112" spans="3:3" ht="18.75" x14ac:dyDescent="0.15">
      <c r="C3112"/>
    </row>
    <row r="3113" spans="3:3" ht="18.75" x14ac:dyDescent="0.15">
      <c r="C3113"/>
    </row>
    <row r="3114" spans="3:3" ht="18.75" x14ac:dyDescent="0.15">
      <c r="C3114"/>
    </row>
    <row r="3115" spans="3:3" ht="18.75" x14ac:dyDescent="0.15">
      <c r="C3115"/>
    </row>
    <row r="3116" spans="3:3" ht="18.75" x14ac:dyDescent="0.15">
      <c r="C3116"/>
    </row>
    <row r="3117" spans="3:3" ht="18.75" x14ac:dyDescent="0.15">
      <c r="C3117"/>
    </row>
    <row r="3118" spans="3:3" ht="18.75" x14ac:dyDescent="0.15">
      <c r="C3118"/>
    </row>
    <row r="3119" spans="3:3" ht="18.75" x14ac:dyDescent="0.15">
      <c r="C3119"/>
    </row>
    <row r="3120" spans="3:3" ht="18.75" x14ac:dyDescent="0.15">
      <c r="C3120"/>
    </row>
    <row r="3121" spans="3:3" ht="18.75" x14ac:dyDescent="0.15">
      <c r="C3121"/>
    </row>
    <row r="3122" spans="3:3" ht="18.75" x14ac:dyDescent="0.15">
      <c r="C3122"/>
    </row>
    <row r="3123" spans="3:3" ht="18.75" x14ac:dyDescent="0.15">
      <c r="C3123"/>
    </row>
    <row r="3124" spans="3:3" ht="18.75" x14ac:dyDescent="0.15">
      <c r="C3124"/>
    </row>
    <row r="3125" spans="3:3" ht="18.75" x14ac:dyDescent="0.15">
      <c r="C3125"/>
    </row>
    <row r="3126" spans="3:3" ht="18.75" x14ac:dyDescent="0.15">
      <c r="C3126"/>
    </row>
    <row r="3127" spans="3:3" ht="18.75" x14ac:dyDescent="0.15">
      <c r="C3127"/>
    </row>
    <row r="3128" spans="3:3" ht="18.75" x14ac:dyDescent="0.15">
      <c r="C3128"/>
    </row>
    <row r="3129" spans="3:3" ht="18.75" x14ac:dyDescent="0.15">
      <c r="C3129"/>
    </row>
    <row r="3130" spans="3:3" ht="18.75" x14ac:dyDescent="0.15">
      <c r="C3130"/>
    </row>
    <row r="3131" spans="3:3" ht="18.75" x14ac:dyDescent="0.15">
      <c r="C3131"/>
    </row>
    <row r="3132" spans="3:3" ht="18.75" x14ac:dyDescent="0.15">
      <c r="C3132"/>
    </row>
    <row r="3133" spans="3:3" ht="18.75" x14ac:dyDescent="0.15">
      <c r="C3133"/>
    </row>
    <row r="3134" spans="3:3" ht="18.75" x14ac:dyDescent="0.15">
      <c r="C3134"/>
    </row>
    <row r="3135" spans="3:3" ht="18.75" x14ac:dyDescent="0.15">
      <c r="C3135"/>
    </row>
    <row r="3136" spans="3:3" ht="18.75" x14ac:dyDescent="0.15">
      <c r="C3136"/>
    </row>
    <row r="3137" spans="3:3" ht="18.75" x14ac:dyDescent="0.15">
      <c r="C3137"/>
    </row>
    <row r="3138" spans="3:3" ht="18.75" x14ac:dyDescent="0.15">
      <c r="C3138"/>
    </row>
    <row r="3139" spans="3:3" ht="18.75" x14ac:dyDescent="0.15">
      <c r="C3139"/>
    </row>
    <row r="3140" spans="3:3" ht="18.75" x14ac:dyDescent="0.15">
      <c r="C3140"/>
    </row>
    <row r="3141" spans="3:3" ht="18.75" x14ac:dyDescent="0.15">
      <c r="C3141"/>
    </row>
    <row r="3142" spans="3:3" ht="18.75" x14ac:dyDescent="0.15">
      <c r="C3142"/>
    </row>
    <row r="3143" spans="3:3" ht="18.75" x14ac:dyDescent="0.15">
      <c r="C3143"/>
    </row>
    <row r="3144" spans="3:3" ht="18.75" x14ac:dyDescent="0.15">
      <c r="C3144"/>
    </row>
    <row r="3145" spans="3:3" ht="18.75" x14ac:dyDescent="0.15">
      <c r="C3145"/>
    </row>
    <row r="3146" spans="3:3" ht="18.75" x14ac:dyDescent="0.15">
      <c r="C3146"/>
    </row>
    <row r="3147" spans="3:3" ht="18.75" x14ac:dyDescent="0.15">
      <c r="C3147"/>
    </row>
    <row r="3148" spans="3:3" ht="18.75" x14ac:dyDescent="0.15">
      <c r="C3148"/>
    </row>
    <row r="3149" spans="3:3" ht="18.75" x14ac:dyDescent="0.15">
      <c r="C3149"/>
    </row>
    <row r="3150" spans="3:3" ht="18.75" x14ac:dyDescent="0.15">
      <c r="C3150"/>
    </row>
    <row r="3151" spans="3:3" ht="18.75" x14ac:dyDescent="0.15">
      <c r="C3151"/>
    </row>
    <row r="3152" spans="3:3" ht="18.75" x14ac:dyDescent="0.15">
      <c r="C3152"/>
    </row>
    <row r="3153" spans="3:3" ht="18.75" x14ac:dyDescent="0.15">
      <c r="C3153"/>
    </row>
    <row r="3154" spans="3:3" ht="18.75" x14ac:dyDescent="0.15">
      <c r="C3154"/>
    </row>
    <row r="3155" spans="3:3" ht="18.75" x14ac:dyDescent="0.15">
      <c r="C3155"/>
    </row>
    <row r="3156" spans="3:3" ht="18.75" x14ac:dyDescent="0.15">
      <c r="C3156"/>
    </row>
    <row r="3157" spans="3:3" ht="18.75" x14ac:dyDescent="0.15">
      <c r="C3157"/>
    </row>
    <row r="3158" spans="3:3" ht="18.75" x14ac:dyDescent="0.15">
      <c r="C3158"/>
    </row>
    <row r="3159" spans="3:3" ht="18.75" x14ac:dyDescent="0.15">
      <c r="C3159"/>
    </row>
    <row r="3160" spans="3:3" ht="18.75" x14ac:dyDescent="0.15">
      <c r="C3160"/>
    </row>
    <row r="3161" spans="3:3" ht="18.75" x14ac:dyDescent="0.15">
      <c r="C3161"/>
    </row>
    <row r="3162" spans="3:3" ht="18.75" x14ac:dyDescent="0.15">
      <c r="C3162"/>
    </row>
    <row r="3163" spans="3:3" ht="18.75" x14ac:dyDescent="0.15">
      <c r="C3163"/>
    </row>
    <row r="3164" spans="3:3" ht="18.75" x14ac:dyDescent="0.15">
      <c r="C3164"/>
    </row>
    <row r="3165" spans="3:3" ht="18.75" x14ac:dyDescent="0.15">
      <c r="C3165"/>
    </row>
    <row r="3166" spans="3:3" ht="18.75" x14ac:dyDescent="0.15">
      <c r="C3166"/>
    </row>
    <row r="3167" spans="3:3" ht="18.75" x14ac:dyDescent="0.15">
      <c r="C3167"/>
    </row>
    <row r="3168" spans="3:3" ht="18.75" x14ac:dyDescent="0.15">
      <c r="C3168"/>
    </row>
    <row r="3169" spans="3:3" ht="18.75" x14ac:dyDescent="0.15">
      <c r="C3169"/>
    </row>
    <row r="3170" spans="3:3" ht="18.75" x14ac:dyDescent="0.15">
      <c r="C3170"/>
    </row>
    <row r="3171" spans="3:3" ht="18.75" x14ac:dyDescent="0.15">
      <c r="C3171"/>
    </row>
    <row r="3172" spans="3:3" ht="18.75" x14ac:dyDescent="0.15">
      <c r="C3172"/>
    </row>
    <row r="3173" spans="3:3" ht="18.75" x14ac:dyDescent="0.15">
      <c r="C3173"/>
    </row>
    <row r="3174" spans="3:3" ht="18.75" x14ac:dyDescent="0.15">
      <c r="C3174"/>
    </row>
    <row r="3175" spans="3:3" ht="18.75" x14ac:dyDescent="0.15">
      <c r="C3175"/>
    </row>
    <row r="3176" spans="3:3" ht="18.75" x14ac:dyDescent="0.15">
      <c r="C3176"/>
    </row>
    <row r="3177" spans="3:3" ht="18.75" x14ac:dyDescent="0.15">
      <c r="C3177"/>
    </row>
    <row r="3178" spans="3:3" ht="18.75" x14ac:dyDescent="0.15">
      <c r="C3178"/>
    </row>
    <row r="3179" spans="3:3" ht="18.75" x14ac:dyDescent="0.15">
      <c r="C3179"/>
    </row>
    <row r="3180" spans="3:3" ht="18.75" x14ac:dyDescent="0.15">
      <c r="C3180"/>
    </row>
    <row r="3181" spans="3:3" ht="18.75" x14ac:dyDescent="0.15">
      <c r="C3181"/>
    </row>
    <row r="3182" spans="3:3" ht="18.75" x14ac:dyDescent="0.15">
      <c r="C3182"/>
    </row>
    <row r="3183" spans="3:3" ht="18.75" x14ac:dyDescent="0.15">
      <c r="C3183"/>
    </row>
    <row r="3184" spans="3:3" ht="18.75" x14ac:dyDescent="0.15">
      <c r="C3184"/>
    </row>
    <row r="3185" spans="3:3" ht="18.75" x14ac:dyDescent="0.15">
      <c r="C3185"/>
    </row>
    <row r="3186" spans="3:3" ht="18.75" x14ac:dyDescent="0.15">
      <c r="C3186"/>
    </row>
    <row r="3187" spans="3:3" ht="18.75" x14ac:dyDescent="0.15">
      <c r="C3187"/>
    </row>
    <row r="3188" spans="3:3" ht="18.75" x14ac:dyDescent="0.15">
      <c r="C3188"/>
    </row>
    <row r="3189" spans="3:3" ht="18.75" x14ac:dyDescent="0.15">
      <c r="C3189"/>
    </row>
    <row r="3190" spans="3:3" ht="18.75" x14ac:dyDescent="0.15">
      <c r="C3190"/>
    </row>
    <row r="3191" spans="3:3" ht="18.75" x14ac:dyDescent="0.15">
      <c r="C3191"/>
    </row>
    <row r="3192" spans="3:3" ht="18.75" x14ac:dyDescent="0.15">
      <c r="C3192"/>
    </row>
    <row r="3193" spans="3:3" ht="18.75" x14ac:dyDescent="0.15">
      <c r="C3193"/>
    </row>
    <row r="3194" spans="3:3" ht="18.75" x14ac:dyDescent="0.15">
      <c r="C3194"/>
    </row>
    <row r="3195" spans="3:3" ht="18.75" x14ac:dyDescent="0.15">
      <c r="C3195"/>
    </row>
    <row r="3196" spans="3:3" ht="18.75" x14ac:dyDescent="0.15">
      <c r="C3196"/>
    </row>
    <row r="3197" spans="3:3" ht="18.75" x14ac:dyDescent="0.15">
      <c r="C3197"/>
    </row>
    <row r="3198" spans="3:3" ht="18.75" x14ac:dyDescent="0.15">
      <c r="C3198"/>
    </row>
    <row r="3199" spans="3:3" ht="18.75" x14ac:dyDescent="0.15">
      <c r="C3199"/>
    </row>
    <row r="3200" spans="3:3" ht="18.75" x14ac:dyDescent="0.15">
      <c r="C3200"/>
    </row>
    <row r="3201" spans="3:3" ht="18.75" x14ac:dyDescent="0.15">
      <c r="C3201"/>
    </row>
    <row r="3202" spans="3:3" ht="18.75" x14ac:dyDescent="0.15">
      <c r="C3202"/>
    </row>
    <row r="3203" spans="3:3" ht="18.75" x14ac:dyDescent="0.15">
      <c r="C3203"/>
    </row>
    <row r="3204" spans="3:3" ht="18.75" x14ac:dyDescent="0.15">
      <c r="C3204"/>
    </row>
    <row r="3205" spans="3:3" ht="18.75" x14ac:dyDescent="0.15">
      <c r="C3205"/>
    </row>
    <row r="3206" spans="3:3" ht="18.75" x14ac:dyDescent="0.15">
      <c r="C3206"/>
    </row>
    <row r="3207" spans="3:3" ht="18.75" x14ac:dyDescent="0.15">
      <c r="C3207"/>
    </row>
    <row r="3208" spans="3:3" ht="18.75" x14ac:dyDescent="0.15">
      <c r="C3208"/>
    </row>
    <row r="3209" spans="3:3" ht="18.75" x14ac:dyDescent="0.15">
      <c r="C3209"/>
    </row>
    <row r="3210" spans="3:3" ht="18.75" x14ac:dyDescent="0.15">
      <c r="C3210"/>
    </row>
    <row r="3211" spans="3:3" ht="18.75" x14ac:dyDescent="0.15">
      <c r="C3211"/>
    </row>
    <row r="3212" spans="3:3" ht="18.75" x14ac:dyDescent="0.15">
      <c r="C3212"/>
    </row>
    <row r="3213" spans="3:3" ht="18.75" x14ac:dyDescent="0.15">
      <c r="C3213"/>
    </row>
    <row r="3214" spans="3:3" ht="18.75" x14ac:dyDescent="0.15">
      <c r="C3214"/>
    </row>
    <row r="3215" spans="3:3" ht="18.75" x14ac:dyDescent="0.15">
      <c r="C3215"/>
    </row>
    <row r="3216" spans="3:3" ht="18.75" x14ac:dyDescent="0.15">
      <c r="C3216"/>
    </row>
    <row r="3217" spans="3:3" ht="18.75" x14ac:dyDescent="0.15">
      <c r="C3217"/>
    </row>
    <row r="3218" spans="3:3" ht="18.75" x14ac:dyDescent="0.15">
      <c r="C3218"/>
    </row>
    <row r="3219" spans="3:3" ht="18.75" x14ac:dyDescent="0.15">
      <c r="C3219"/>
    </row>
    <row r="3220" spans="3:3" ht="18.75" x14ac:dyDescent="0.15">
      <c r="C3220"/>
    </row>
    <row r="3221" spans="3:3" ht="18.75" x14ac:dyDescent="0.15">
      <c r="C3221"/>
    </row>
    <row r="3222" spans="3:3" ht="18.75" x14ac:dyDescent="0.15">
      <c r="C3222"/>
    </row>
    <row r="3223" spans="3:3" ht="18.75" x14ac:dyDescent="0.15">
      <c r="C3223"/>
    </row>
    <row r="3224" spans="3:3" ht="18.75" x14ac:dyDescent="0.15">
      <c r="C3224"/>
    </row>
    <row r="3225" spans="3:3" ht="18.75" x14ac:dyDescent="0.15">
      <c r="C3225"/>
    </row>
    <row r="3226" spans="3:3" ht="18.75" x14ac:dyDescent="0.15">
      <c r="C3226"/>
    </row>
    <row r="3227" spans="3:3" ht="18.75" x14ac:dyDescent="0.15">
      <c r="C3227"/>
    </row>
    <row r="3228" spans="3:3" ht="18.75" x14ac:dyDescent="0.15">
      <c r="C3228"/>
    </row>
    <row r="3229" spans="3:3" ht="18.75" x14ac:dyDescent="0.15">
      <c r="C3229"/>
    </row>
    <row r="3230" spans="3:3" ht="18.75" x14ac:dyDescent="0.15">
      <c r="C3230"/>
    </row>
    <row r="3231" spans="3:3" ht="18.75" x14ac:dyDescent="0.15">
      <c r="C3231"/>
    </row>
    <row r="3232" spans="3:3" ht="18.75" x14ac:dyDescent="0.15">
      <c r="C3232"/>
    </row>
    <row r="3233" spans="3:3" ht="18.75" x14ac:dyDescent="0.15">
      <c r="C3233"/>
    </row>
    <row r="3234" spans="3:3" ht="18.75" x14ac:dyDescent="0.15">
      <c r="C3234"/>
    </row>
    <row r="3235" spans="3:3" ht="18.75" x14ac:dyDescent="0.15">
      <c r="C3235"/>
    </row>
    <row r="3236" spans="3:3" ht="18.75" x14ac:dyDescent="0.15">
      <c r="C3236"/>
    </row>
    <row r="3237" spans="3:3" ht="18.75" x14ac:dyDescent="0.15">
      <c r="C3237"/>
    </row>
    <row r="3238" spans="3:3" ht="18.75" x14ac:dyDescent="0.15">
      <c r="C3238"/>
    </row>
    <row r="3239" spans="3:3" ht="18.75" x14ac:dyDescent="0.15">
      <c r="C3239"/>
    </row>
    <row r="3240" spans="3:3" ht="18.75" x14ac:dyDescent="0.15">
      <c r="C3240"/>
    </row>
    <row r="3241" spans="3:3" ht="18.75" x14ac:dyDescent="0.15">
      <c r="C3241"/>
    </row>
    <row r="3242" spans="3:3" ht="18.75" x14ac:dyDescent="0.15">
      <c r="C3242"/>
    </row>
    <row r="3243" spans="3:3" ht="18.75" x14ac:dyDescent="0.15">
      <c r="C3243"/>
    </row>
    <row r="3244" spans="3:3" ht="18.75" x14ac:dyDescent="0.15">
      <c r="C3244"/>
    </row>
    <row r="3245" spans="3:3" ht="18.75" x14ac:dyDescent="0.15">
      <c r="C3245"/>
    </row>
    <row r="3246" spans="3:3" ht="18.75" x14ac:dyDescent="0.15">
      <c r="C3246"/>
    </row>
    <row r="3247" spans="3:3" ht="18.75" x14ac:dyDescent="0.15">
      <c r="C3247"/>
    </row>
    <row r="3248" spans="3:3" ht="18.75" x14ac:dyDescent="0.15">
      <c r="C3248"/>
    </row>
    <row r="3249" spans="3:3" ht="18.75" x14ac:dyDescent="0.15">
      <c r="C3249"/>
    </row>
    <row r="3250" spans="3:3" ht="18.75" x14ac:dyDescent="0.15">
      <c r="C3250"/>
    </row>
    <row r="3251" spans="3:3" ht="18.75" x14ac:dyDescent="0.15">
      <c r="C3251"/>
    </row>
    <row r="3252" spans="3:3" ht="18.75" x14ac:dyDescent="0.15">
      <c r="C3252"/>
    </row>
    <row r="3253" spans="3:3" ht="18.75" x14ac:dyDescent="0.15">
      <c r="C3253"/>
    </row>
    <row r="3254" spans="3:3" ht="18.75" x14ac:dyDescent="0.15">
      <c r="C3254"/>
    </row>
    <row r="3255" spans="3:3" ht="18.75" x14ac:dyDescent="0.15">
      <c r="C3255"/>
    </row>
    <row r="3256" spans="3:3" ht="18.75" x14ac:dyDescent="0.15">
      <c r="C3256"/>
    </row>
    <row r="3257" spans="3:3" ht="18.75" x14ac:dyDescent="0.15">
      <c r="C3257"/>
    </row>
    <row r="3258" spans="3:3" ht="18.75" x14ac:dyDescent="0.15">
      <c r="C3258"/>
    </row>
    <row r="3259" spans="3:3" ht="18.75" x14ac:dyDescent="0.15">
      <c r="C3259"/>
    </row>
    <row r="3260" spans="3:3" ht="18.75" x14ac:dyDescent="0.15">
      <c r="C3260"/>
    </row>
    <row r="3261" spans="3:3" ht="18.75" x14ac:dyDescent="0.15">
      <c r="C3261"/>
    </row>
    <row r="3262" spans="3:3" ht="18.75" x14ac:dyDescent="0.15">
      <c r="C3262"/>
    </row>
    <row r="3263" spans="3:3" ht="18.75" x14ac:dyDescent="0.15">
      <c r="C3263"/>
    </row>
    <row r="3264" spans="3:3" ht="18.75" x14ac:dyDescent="0.15">
      <c r="C3264"/>
    </row>
    <row r="3265" spans="3:3" ht="18.75" x14ac:dyDescent="0.15">
      <c r="C3265"/>
    </row>
    <row r="3266" spans="3:3" ht="18.75" x14ac:dyDescent="0.15">
      <c r="C3266"/>
    </row>
    <row r="3267" spans="3:3" ht="18.75" x14ac:dyDescent="0.15">
      <c r="C3267"/>
    </row>
    <row r="3268" spans="3:3" ht="18.75" x14ac:dyDescent="0.15">
      <c r="C3268"/>
    </row>
    <row r="3269" spans="3:3" ht="18.75" x14ac:dyDescent="0.15">
      <c r="C3269"/>
    </row>
    <row r="3270" spans="3:3" ht="18.75" x14ac:dyDescent="0.15">
      <c r="C3270"/>
    </row>
    <row r="3271" spans="3:3" ht="18.75" x14ac:dyDescent="0.15">
      <c r="C3271"/>
    </row>
    <row r="3272" spans="3:3" ht="18.75" x14ac:dyDescent="0.15">
      <c r="C3272"/>
    </row>
    <row r="3273" spans="3:3" ht="18.75" x14ac:dyDescent="0.15">
      <c r="C3273"/>
    </row>
    <row r="3274" spans="3:3" ht="18.75" x14ac:dyDescent="0.15">
      <c r="C3274"/>
    </row>
    <row r="3275" spans="3:3" ht="18.75" x14ac:dyDescent="0.15">
      <c r="C3275"/>
    </row>
    <row r="3276" spans="3:3" ht="18.75" x14ac:dyDescent="0.15">
      <c r="C3276"/>
    </row>
    <row r="3277" spans="3:3" ht="18.75" x14ac:dyDescent="0.15">
      <c r="C3277"/>
    </row>
    <row r="3278" spans="3:3" ht="18.75" x14ac:dyDescent="0.15">
      <c r="C3278"/>
    </row>
    <row r="3279" spans="3:3" ht="18.75" x14ac:dyDescent="0.15">
      <c r="C3279"/>
    </row>
    <row r="3280" spans="3:3" ht="18.75" x14ac:dyDescent="0.15">
      <c r="C3280"/>
    </row>
    <row r="3281" spans="3:3" ht="18.75" x14ac:dyDescent="0.15">
      <c r="C3281"/>
    </row>
    <row r="3282" spans="3:3" ht="18.75" x14ac:dyDescent="0.15">
      <c r="C3282"/>
    </row>
    <row r="3283" spans="3:3" ht="18.75" x14ac:dyDescent="0.15">
      <c r="C3283"/>
    </row>
    <row r="3284" spans="3:3" ht="18.75" x14ac:dyDescent="0.15">
      <c r="C3284"/>
    </row>
    <row r="3285" spans="3:3" ht="18.75" x14ac:dyDescent="0.15">
      <c r="C3285"/>
    </row>
    <row r="3286" spans="3:3" ht="18.75" x14ac:dyDescent="0.15">
      <c r="C3286"/>
    </row>
    <row r="3287" spans="3:3" ht="18.75" x14ac:dyDescent="0.15">
      <c r="C3287"/>
    </row>
    <row r="3288" spans="3:3" ht="18.75" x14ac:dyDescent="0.15">
      <c r="C3288"/>
    </row>
    <row r="3289" spans="3:3" ht="18.75" x14ac:dyDescent="0.15">
      <c r="C3289"/>
    </row>
    <row r="3290" spans="3:3" ht="18.75" x14ac:dyDescent="0.15">
      <c r="C3290"/>
    </row>
    <row r="3291" spans="3:3" ht="18.75" x14ac:dyDescent="0.15">
      <c r="C3291"/>
    </row>
    <row r="3292" spans="3:3" ht="18.75" x14ac:dyDescent="0.15">
      <c r="C3292"/>
    </row>
    <row r="3293" spans="3:3" ht="18.75" x14ac:dyDescent="0.15">
      <c r="C3293"/>
    </row>
    <row r="3294" spans="3:3" ht="18.75" x14ac:dyDescent="0.15">
      <c r="C3294"/>
    </row>
    <row r="3295" spans="3:3" ht="18.75" x14ac:dyDescent="0.15">
      <c r="C3295"/>
    </row>
    <row r="3296" spans="3:3" ht="18.75" x14ac:dyDescent="0.15">
      <c r="C3296"/>
    </row>
    <row r="3297" spans="3:3" ht="18.75" x14ac:dyDescent="0.15">
      <c r="C3297"/>
    </row>
    <row r="3298" spans="3:3" ht="18.75" x14ac:dyDescent="0.15">
      <c r="C3298"/>
    </row>
    <row r="3299" spans="3:3" ht="18.75" x14ac:dyDescent="0.15">
      <c r="C3299"/>
    </row>
    <row r="3300" spans="3:3" ht="18.75" x14ac:dyDescent="0.15">
      <c r="C3300"/>
    </row>
    <row r="3301" spans="3:3" ht="18.75" x14ac:dyDescent="0.15">
      <c r="C3301"/>
    </row>
    <row r="3302" spans="3:3" ht="18.75" x14ac:dyDescent="0.15">
      <c r="C3302"/>
    </row>
    <row r="3303" spans="3:3" ht="18.75" x14ac:dyDescent="0.15">
      <c r="C3303"/>
    </row>
    <row r="3304" spans="3:3" ht="18.75" x14ac:dyDescent="0.15">
      <c r="C3304"/>
    </row>
    <row r="3305" spans="3:3" ht="18.75" x14ac:dyDescent="0.15">
      <c r="C3305"/>
    </row>
    <row r="3306" spans="3:3" ht="18.75" x14ac:dyDescent="0.15">
      <c r="C3306"/>
    </row>
    <row r="3307" spans="3:3" ht="18.75" x14ac:dyDescent="0.15">
      <c r="C3307"/>
    </row>
    <row r="3308" spans="3:3" ht="18.75" x14ac:dyDescent="0.15">
      <c r="C3308"/>
    </row>
    <row r="3309" spans="3:3" ht="18.75" x14ac:dyDescent="0.15">
      <c r="C3309"/>
    </row>
    <row r="3310" spans="3:3" ht="18.75" x14ac:dyDescent="0.15">
      <c r="C3310"/>
    </row>
    <row r="3311" spans="3:3" ht="18.75" x14ac:dyDescent="0.15">
      <c r="C3311"/>
    </row>
    <row r="3312" spans="3:3" ht="18.75" x14ac:dyDescent="0.15">
      <c r="C3312"/>
    </row>
    <row r="3313" spans="3:3" ht="18.75" x14ac:dyDescent="0.15">
      <c r="C3313"/>
    </row>
    <row r="3314" spans="3:3" ht="18.75" x14ac:dyDescent="0.15">
      <c r="C3314"/>
    </row>
    <row r="3315" spans="3:3" ht="18.75" x14ac:dyDescent="0.15">
      <c r="C3315"/>
    </row>
    <row r="3316" spans="3:3" ht="18.75" x14ac:dyDescent="0.15">
      <c r="C3316"/>
    </row>
    <row r="3317" spans="3:3" ht="18.75" x14ac:dyDescent="0.15">
      <c r="C3317"/>
    </row>
    <row r="3318" spans="3:3" ht="18.75" x14ac:dyDescent="0.15">
      <c r="C3318"/>
    </row>
    <row r="3319" spans="3:3" ht="18.75" x14ac:dyDescent="0.15">
      <c r="C3319"/>
    </row>
    <row r="3320" spans="3:3" ht="18.75" x14ac:dyDescent="0.15">
      <c r="C3320"/>
    </row>
    <row r="3321" spans="3:3" ht="18.75" x14ac:dyDescent="0.15">
      <c r="C3321"/>
    </row>
    <row r="3322" spans="3:3" ht="18.75" x14ac:dyDescent="0.15">
      <c r="C3322"/>
    </row>
    <row r="3323" spans="3:3" ht="18.75" x14ac:dyDescent="0.15">
      <c r="C3323"/>
    </row>
    <row r="3324" spans="3:3" ht="18.75" x14ac:dyDescent="0.15">
      <c r="C3324"/>
    </row>
    <row r="3325" spans="3:3" ht="18.75" x14ac:dyDescent="0.15">
      <c r="C3325"/>
    </row>
    <row r="3326" spans="3:3" ht="18.75" x14ac:dyDescent="0.15">
      <c r="C3326"/>
    </row>
    <row r="3327" spans="3:3" ht="18.75" x14ac:dyDescent="0.15">
      <c r="C3327"/>
    </row>
    <row r="3328" spans="3:3" ht="18.75" x14ac:dyDescent="0.15">
      <c r="C3328"/>
    </row>
    <row r="3329" spans="3:3" ht="18.75" x14ac:dyDescent="0.15">
      <c r="C3329"/>
    </row>
    <row r="3330" spans="3:3" ht="18.75" x14ac:dyDescent="0.15">
      <c r="C3330"/>
    </row>
    <row r="3331" spans="3:3" ht="18.75" x14ac:dyDescent="0.15">
      <c r="C3331"/>
    </row>
    <row r="3332" spans="3:3" ht="18.75" x14ac:dyDescent="0.15">
      <c r="C3332"/>
    </row>
    <row r="3333" spans="3:3" ht="18.75" x14ac:dyDescent="0.15">
      <c r="C3333"/>
    </row>
    <row r="3334" spans="3:3" ht="18.75" x14ac:dyDescent="0.15">
      <c r="C3334"/>
    </row>
    <row r="3335" spans="3:3" ht="18.75" x14ac:dyDescent="0.15">
      <c r="C3335"/>
    </row>
    <row r="3336" spans="3:3" ht="18.75" x14ac:dyDescent="0.15">
      <c r="C3336"/>
    </row>
    <row r="3337" spans="3:3" ht="18.75" x14ac:dyDescent="0.15">
      <c r="C3337"/>
    </row>
    <row r="3338" spans="3:3" ht="18.75" x14ac:dyDescent="0.15">
      <c r="C3338"/>
    </row>
    <row r="3339" spans="3:3" ht="18.75" x14ac:dyDescent="0.15">
      <c r="C3339"/>
    </row>
    <row r="3340" spans="3:3" ht="18.75" x14ac:dyDescent="0.15">
      <c r="C3340"/>
    </row>
    <row r="3341" spans="3:3" ht="18.75" x14ac:dyDescent="0.15">
      <c r="C3341"/>
    </row>
    <row r="3342" spans="3:3" ht="18.75" x14ac:dyDescent="0.15">
      <c r="C3342"/>
    </row>
    <row r="3343" spans="3:3" ht="18.75" x14ac:dyDescent="0.15">
      <c r="C3343"/>
    </row>
    <row r="3344" spans="3:3" ht="18.75" x14ac:dyDescent="0.15">
      <c r="C3344"/>
    </row>
    <row r="3345" spans="3:3" ht="18.75" x14ac:dyDescent="0.15">
      <c r="C3345"/>
    </row>
    <row r="3346" spans="3:3" ht="18.75" x14ac:dyDescent="0.15">
      <c r="C3346"/>
    </row>
    <row r="3347" spans="3:3" ht="18.75" x14ac:dyDescent="0.15">
      <c r="C3347"/>
    </row>
    <row r="3348" spans="3:3" ht="18.75" x14ac:dyDescent="0.15">
      <c r="C3348"/>
    </row>
    <row r="3349" spans="3:3" ht="18.75" x14ac:dyDescent="0.15">
      <c r="C3349"/>
    </row>
    <row r="3350" spans="3:3" ht="18.75" x14ac:dyDescent="0.15">
      <c r="C3350"/>
    </row>
    <row r="3351" spans="3:3" ht="18.75" x14ac:dyDescent="0.15">
      <c r="C3351"/>
    </row>
    <row r="3352" spans="3:3" ht="18.75" x14ac:dyDescent="0.15">
      <c r="C3352"/>
    </row>
    <row r="3353" spans="3:3" ht="18.75" x14ac:dyDescent="0.15">
      <c r="C3353"/>
    </row>
    <row r="3354" spans="3:3" ht="18.75" x14ac:dyDescent="0.15">
      <c r="C3354"/>
    </row>
    <row r="3355" spans="3:3" ht="18.75" x14ac:dyDescent="0.15">
      <c r="C3355"/>
    </row>
    <row r="3356" spans="3:3" ht="18.75" x14ac:dyDescent="0.15">
      <c r="C3356"/>
    </row>
    <row r="3357" spans="3:3" ht="18.75" x14ac:dyDescent="0.15">
      <c r="C3357"/>
    </row>
    <row r="3358" spans="3:3" ht="18.75" x14ac:dyDescent="0.15">
      <c r="C3358"/>
    </row>
    <row r="3359" spans="3:3" ht="18.75" x14ac:dyDescent="0.15">
      <c r="C3359"/>
    </row>
    <row r="3360" spans="3:3" ht="18.75" x14ac:dyDescent="0.15">
      <c r="C3360"/>
    </row>
    <row r="3361" spans="3:3" ht="18.75" x14ac:dyDescent="0.15">
      <c r="C3361"/>
    </row>
    <row r="3362" spans="3:3" ht="18.75" x14ac:dyDescent="0.15">
      <c r="C3362"/>
    </row>
    <row r="3363" spans="3:3" ht="18.75" x14ac:dyDescent="0.15">
      <c r="C3363"/>
    </row>
    <row r="3364" spans="3:3" ht="18.75" x14ac:dyDescent="0.15">
      <c r="C3364"/>
    </row>
    <row r="3365" spans="3:3" ht="18.75" x14ac:dyDescent="0.15">
      <c r="C3365"/>
    </row>
    <row r="3366" spans="3:3" ht="18.75" x14ac:dyDescent="0.15">
      <c r="C3366"/>
    </row>
    <row r="3367" spans="3:3" ht="18.75" x14ac:dyDescent="0.15">
      <c r="C3367"/>
    </row>
    <row r="3368" spans="3:3" ht="18.75" x14ac:dyDescent="0.15">
      <c r="C3368"/>
    </row>
    <row r="3369" spans="3:3" ht="18.75" x14ac:dyDescent="0.15">
      <c r="C3369"/>
    </row>
    <row r="3370" spans="3:3" ht="18.75" x14ac:dyDescent="0.15">
      <c r="C3370"/>
    </row>
    <row r="3371" spans="3:3" ht="18.75" x14ac:dyDescent="0.15">
      <c r="C3371"/>
    </row>
    <row r="3372" spans="3:3" ht="18.75" x14ac:dyDescent="0.15">
      <c r="C3372"/>
    </row>
    <row r="3373" spans="3:3" ht="18.75" x14ac:dyDescent="0.15">
      <c r="C3373"/>
    </row>
    <row r="3374" spans="3:3" ht="18.75" x14ac:dyDescent="0.15">
      <c r="C3374"/>
    </row>
    <row r="3375" spans="3:3" ht="18.75" x14ac:dyDescent="0.15">
      <c r="C3375"/>
    </row>
    <row r="3376" spans="3:3" ht="18.75" x14ac:dyDescent="0.15">
      <c r="C3376"/>
    </row>
    <row r="3377" spans="3:3" ht="18.75" x14ac:dyDescent="0.15">
      <c r="C3377"/>
    </row>
    <row r="3378" spans="3:3" ht="18.75" x14ac:dyDescent="0.15">
      <c r="C3378"/>
    </row>
    <row r="3379" spans="3:3" ht="18.75" x14ac:dyDescent="0.15">
      <c r="C3379"/>
    </row>
    <row r="3380" spans="3:3" ht="18.75" x14ac:dyDescent="0.15">
      <c r="C3380"/>
    </row>
    <row r="3381" spans="3:3" ht="18.75" x14ac:dyDescent="0.15">
      <c r="C3381"/>
    </row>
    <row r="3382" spans="3:3" ht="18.75" x14ac:dyDescent="0.15">
      <c r="C3382"/>
    </row>
    <row r="3383" spans="3:3" ht="18.75" x14ac:dyDescent="0.15">
      <c r="C3383"/>
    </row>
    <row r="3384" spans="3:3" ht="18.75" x14ac:dyDescent="0.15">
      <c r="C3384"/>
    </row>
    <row r="3385" spans="3:3" ht="18.75" x14ac:dyDescent="0.15">
      <c r="C3385"/>
    </row>
    <row r="3386" spans="3:3" ht="18.75" x14ac:dyDescent="0.15">
      <c r="C3386"/>
    </row>
    <row r="3387" spans="3:3" ht="18.75" x14ac:dyDescent="0.15">
      <c r="C3387"/>
    </row>
    <row r="3388" spans="3:3" ht="18.75" x14ac:dyDescent="0.15">
      <c r="C3388"/>
    </row>
    <row r="3389" spans="3:3" ht="18.75" x14ac:dyDescent="0.15">
      <c r="C3389"/>
    </row>
    <row r="3390" spans="3:3" ht="18.75" x14ac:dyDescent="0.15">
      <c r="C3390"/>
    </row>
    <row r="3391" spans="3:3" ht="18.75" x14ac:dyDescent="0.15">
      <c r="C3391"/>
    </row>
    <row r="3392" spans="3:3" ht="18.75" x14ac:dyDescent="0.15">
      <c r="C3392"/>
    </row>
    <row r="3393" spans="3:3" ht="18.75" x14ac:dyDescent="0.15">
      <c r="C3393"/>
    </row>
    <row r="3394" spans="3:3" ht="18.75" x14ac:dyDescent="0.15">
      <c r="C3394"/>
    </row>
    <row r="3395" spans="3:3" ht="18.75" x14ac:dyDescent="0.15">
      <c r="C3395"/>
    </row>
    <row r="3396" spans="3:3" ht="18.75" x14ac:dyDescent="0.15">
      <c r="C3396"/>
    </row>
    <row r="3397" spans="3:3" ht="18.75" x14ac:dyDescent="0.15">
      <c r="C3397"/>
    </row>
    <row r="3398" spans="3:3" ht="18.75" x14ac:dyDescent="0.15">
      <c r="C3398"/>
    </row>
    <row r="3399" spans="3:3" ht="18.75" x14ac:dyDescent="0.15">
      <c r="C3399"/>
    </row>
    <row r="3400" spans="3:3" ht="18.75" x14ac:dyDescent="0.15">
      <c r="C3400"/>
    </row>
    <row r="3401" spans="3:3" ht="18.75" x14ac:dyDescent="0.15">
      <c r="C3401"/>
    </row>
    <row r="3402" spans="3:3" ht="18.75" x14ac:dyDescent="0.15">
      <c r="C3402"/>
    </row>
    <row r="3403" spans="3:3" ht="18.75" x14ac:dyDescent="0.15">
      <c r="C3403"/>
    </row>
    <row r="3404" spans="3:3" ht="18.75" x14ac:dyDescent="0.15">
      <c r="C3404"/>
    </row>
    <row r="3405" spans="3:3" ht="18.75" x14ac:dyDescent="0.15">
      <c r="C3405"/>
    </row>
    <row r="3406" spans="3:3" ht="18.75" x14ac:dyDescent="0.15">
      <c r="C3406"/>
    </row>
    <row r="3407" spans="3:3" ht="18.75" x14ac:dyDescent="0.15">
      <c r="C3407"/>
    </row>
    <row r="3408" spans="3:3" ht="18.75" x14ac:dyDescent="0.15">
      <c r="C3408"/>
    </row>
    <row r="3409" spans="3:3" ht="18.75" x14ac:dyDescent="0.15">
      <c r="C3409"/>
    </row>
    <row r="3410" spans="3:3" ht="18.75" x14ac:dyDescent="0.15">
      <c r="C3410"/>
    </row>
    <row r="3411" spans="3:3" ht="18.75" x14ac:dyDescent="0.15">
      <c r="C3411"/>
    </row>
    <row r="3412" spans="3:3" ht="18.75" x14ac:dyDescent="0.15">
      <c r="C3412"/>
    </row>
    <row r="3413" spans="3:3" ht="18.75" x14ac:dyDescent="0.15">
      <c r="C3413"/>
    </row>
    <row r="3414" spans="3:3" ht="18.75" x14ac:dyDescent="0.15">
      <c r="C3414"/>
    </row>
    <row r="3415" spans="3:3" ht="18.75" x14ac:dyDescent="0.15">
      <c r="C3415"/>
    </row>
    <row r="3416" spans="3:3" ht="18.75" x14ac:dyDescent="0.15">
      <c r="C3416"/>
    </row>
    <row r="3417" spans="3:3" ht="18.75" x14ac:dyDescent="0.15">
      <c r="C3417"/>
    </row>
    <row r="3418" spans="3:3" ht="18.75" x14ac:dyDescent="0.15">
      <c r="C3418"/>
    </row>
    <row r="3419" spans="3:3" ht="18.75" x14ac:dyDescent="0.15">
      <c r="C3419"/>
    </row>
    <row r="3420" spans="3:3" ht="18.75" x14ac:dyDescent="0.15">
      <c r="C3420"/>
    </row>
    <row r="3421" spans="3:3" ht="18.75" x14ac:dyDescent="0.15">
      <c r="C3421"/>
    </row>
    <row r="3422" spans="3:3" ht="18.75" x14ac:dyDescent="0.15">
      <c r="C3422"/>
    </row>
    <row r="3423" spans="3:3" ht="18.75" x14ac:dyDescent="0.15">
      <c r="C3423"/>
    </row>
    <row r="3424" spans="3:3" ht="18.75" x14ac:dyDescent="0.15">
      <c r="C3424"/>
    </row>
    <row r="3425" spans="3:3" ht="18.75" x14ac:dyDescent="0.15">
      <c r="C3425"/>
    </row>
    <row r="3426" spans="3:3" ht="18.75" x14ac:dyDescent="0.15">
      <c r="C3426"/>
    </row>
    <row r="3427" spans="3:3" ht="18.75" x14ac:dyDescent="0.15">
      <c r="C3427"/>
    </row>
    <row r="3428" spans="3:3" ht="18.75" x14ac:dyDescent="0.15">
      <c r="C3428"/>
    </row>
    <row r="3429" spans="3:3" ht="18.75" x14ac:dyDescent="0.15">
      <c r="C3429"/>
    </row>
    <row r="3430" spans="3:3" ht="18.75" x14ac:dyDescent="0.15">
      <c r="C3430"/>
    </row>
    <row r="3431" spans="3:3" ht="18.75" x14ac:dyDescent="0.15">
      <c r="C3431"/>
    </row>
    <row r="3432" spans="3:3" ht="18.75" x14ac:dyDescent="0.15">
      <c r="C3432"/>
    </row>
    <row r="3433" spans="3:3" ht="18.75" x14ac:dyDescent="0.15">
      <c r="C3433"/>
    </row>
    <row r="3434" spans="3:3" ht="18.75" x14ac:dyDescent="0.15">
      <c r="C3434"/>
    </row>
    <row r="3435" spans="3:3" ht="18.75" x14ac:dyDescent="0.15">
      <c r="C3435"/>
    </row>
    <row r="3436" spans="3:3" ht="18.75" x14ac:dyDescent="0.15">
      <c r="C3436"/>
    </row>
    <row r="3437" spans="3:3" ht="18.75" x14ac:dyDescent="0.15">
      <c r="C3437"/>
    </row>
    <row r="3438" spans="3:3" ht="18.75" x14ac:dyDescent="0.15">
      <c r="C3438"/>
    </row>
    <row r="3439" spans="3:3" ht="18.75" x14ac:dyDescent="0.15">
      <c r="C3439"/>
    </row>
    <row r="3440" spans="3:3" ht="18.75" x14ac:dyDescent="0.15">
      <c r="C3440"/>
    </row>
    <row r="3441" spans="3:3" ht="18.75" x14ac:dyDescent="0.15">
      <c r="C3441"/>
    </row>
    <row r="3442" spans="3:3" ht="18.75" x14ac:dyDescent="0.15">
      <c r="C3442"/>
    </row>
    <row r="3443" spans="3:3" ht="18.75" x14ac:dyDescent="0.15">
      <c r="C3443"/>
    </row>
    <row r="3444" spans="3:3" ht="18.75" x14ac:dyDescent="0.15">
      <c r="C3444"/>
    </row>
    <row r="3445" spans="3:3" ht="18.75" x14ac:dyDescent="0.15">
      <c r="C3445"/>
    </row>
    <row r="3446" spans="3:3" ht="18.75" x14ac:dyDescent="0.15">
      <c r="C3446"/>
    </row>
    <row r="3447" spans="3:3" ht="18.75" x14ac:dyDescent="0.15">
      <c r="C3447"/>
    </row>
    <row r="3448" spans="3:3" ht="18.75" x14ac:dyDescent="0.15">
      <c r="C3448"/>
    </row>
    <row r="3449" spans="3:3" ht="18.75" x14ac:dyDescent="0.15">
      <c r="C3449"/>
    </row>
    <row r="3450" spans="3:3" ht="18.75" x14ac:dyDescent="0.15">
      <c r="C3450"/>
    </row>
    <row r="3451" spans="3:3" ht="18.75" x14ac:dyDescent="0.15">
      <c r="C3451"/>
    </row>
    <row r="3452" spans="3:3" ht="18.75" x14ac:dyDescent="0.15">
      <c r="C3452"/>
    </row>
    <row r="3453" spans="3:3" ht="18.75" x14ac:dyDescent="0.15">
      <c r="C3453"/>
    </row>
    <row r="3454" spans="3:3" ht="18.75" x14ac:dyDescent="0.15">
      <c r="C3454"/>
    </row>
    <row r="3455" spans="3:3" ht="18.75" x14ac:dyDescent="0.15">
      <c r="C3455"/>
    </row>
    <row r="3456" spans="3:3" ht="18.75" x14ac:dyDescent="0.15">
      <c r="C3456"/>
    </row>
    <row r="3457" spans="3:3" ht="18.75" x14ac:dyDescent="0.15">
      <c r="C3457"/>
    </row>
    <row r="3458" spans="3:3" ht="18.75" x14ac:dyDescent="0.15">
      <c r="C3458"/>
    </row>
    <row r="3459" spans="3:3" ht="18.75" x14ac:dyDescent="0.15">
      <c r="C3459"/>
    </row>
    <row r="3460" spans="3:3" ht="18.75" x14ac:dyDescent="0.15">
      <c r="C3460"/>
    </row>
    <row r="3461" spans="3:3" ht="18.75" x14ac:dyDescent="0.15">
      <c r="C3461"/>
    </row>
    <row r="3462" spans="3:3" ht="18.75" x14ac:dyDescent="0.15">
      <c r="C3462"/>
    </row>
    <row r="3463" spans="3:3" ht="18.75" x14ac:dyDescent="0.15">
      <c r="C3463"/>
    </row>
    <row r="3464" spans="3:3" ht="18.75" x14ac:dyDescent="0.15">
      <c r="C3464"/>
    </row>
    <row r="3465" spans="3:3" ht="18.75" x14ac:dyDescent="0.15">
      <c r="C3465"/>
    </row>
    <row r="3466" spans="3:3" ht="18.75" x14ac:dyDescent="0.15">
      <c r="C3466"/>
    </row>
    <row r="3467" spans="3:3" ht="18.75" x14ac:dyDescent="0.15">
      <c r="C3467"/>
    </row>
    <row r="3468" spans="3:3" ht="18.75" x14ac:dyDescent="0.15">
      <c r="C3468"/>
    </row>
    <row r="3469" spans="3:3" ht="18.75" x14ac:dyDescent="0.15">
      <c r="C3469"/>
    </row>
    <row r="3470" spans="3:3" ht="18.75" x14ac:dyDescent="0.15">
      <c r="C3470"/>
    </row>
    <row r="3471" spans="3:3" ht="18.75" x14ac:dyDescent="0.15">
      <c r="C3471"/>
    </row>
    <row r="3472" spans="3:3" ht="18.75" x14ac:dyDescent="0.15">
      <c r="C3472"/>
    </row>
    <row r="3473" spans="3:3" ht="18.75" x14ac:dyDescent="0.15">
      <c r="C3473"/>
    </row>
    <row r="3474" spans="3:3" ht="18.75" x14ac:dyDescent="0.15">
      <c r="C3474"/>
    </row>
    <row r="3475" spans="3:3" ht="18.75" x14ac:dyDescent="0.15">
      <c r="C3475"/>
    </row>
    <row r="3476" spans="3:3" ht="18.75" x14ac:dyDescent="0.15">
      <c r="C3476"/>
    </row>
    <row r="3477" spans="3:3" ht="18.75" x14ac:dyDescent="0.15">
      <c r="C3477"/>
    </row>
    <row r="3478" spans="3:3" ht="18.75" x14ac:dyDescent="0.15">
      <c r="C3478"/>
    </row>
    <row r="3479" spans="3:3" ht="18.75" x14ac:dyDescent="0.15">
      <c r="C3479"/>
    </row>
    <row r="3480" spans="3:3" ht="18.75" x14ac:dyDescent="0.15">
      <c r="C3480"/>
    </row>
    <row r="3481" spans="3:3" ht="18.75" x14ac:dyDescent="0.15">
      <c r="C3481"/>
    </row>
    <row r="3482" spans="3:3" ht="18.75" x14ac:dyDescent="0.15">
      <c r="C3482"/>
    </row>
    <row r="3483" spans="3:3" ht="18.75" x14ac:dyDescent="0.15">
      <c r="C3483"/>
    </row>
    <row r="3484" spans="3:3" ht="18.75" x14ac:dyDescent="0.15">
      <c r="C3484"/>
    </row>
    <row r="3485" spans="3:3" ht="18.75" x14ac:dyDescent="0.15">
      <c r="C3485"/>
    </row>
    <row r="3486" spans="3:3" ht="18.75" x14ac:dyDescent="0.15">
      <c r="C3486"/>
    </row>
    <row r="3487" spans="3:3" ht="18.75" x14ac:dyDescent="0.15">
      <c r="C3487"/>
    </row>
    <row r="3488" spans="3:3" ht="18.75" x14ac:dyDescent="0.15">
      <c r="C3488"/>
    </row>
    <row r="3489" spans="3:3" ht="18.75" x14ac:dyDescent="0.15">
      <c r="C3489"/>
    </row>
    <row r="3490" spans="3:3" ht="18.75" x14ac:dyDescent="0.15">
      <c r="C3490"/>
    </row>
    <row r="3491" spans="3:3" ht="18.75" x14ac:dyDescent="0.15">
      <c r="C3491"/>
    </row>
    <row r="3492" spans="3:3" ht="18.75" x14ac:dyDescent="0.15">
      <c r="C3492"/>
    </row>
    <row r="3493" spans="3:3" ht="18.75" x14ac:dyDescent="0.15">
      <c r="C3493"/>
    </row>
    <row r="3494" spans="3:3" ht="18.75" x14ac:dyDescent="0.15">
      <c r="C3494"/>
    </row>
    <row r="3495" spans="3:3" ht="18.75" x14ac:dyDescent="0.15">
      <c r="C3495"/>
    </row>
    <row r="3496" spans="3:3" ht="18.75" x14ac:dyDescent="0.15">
      <c r="C3496"/>
    </row>
    <row r="3497" spans="3:3" ht="18.75" x14ac:dyDescent="0.15">
      <c r="C3497"/>
    </row>
    <row r="3498" spans="3:3" ht="18.75" x14ac:dyDescent="0.15">
      <c r="C3498"/>
    </row>
    <row r="3499" spans="3:3" ht="18.75" x14ac:dyDescent="0.15">
      <c r="C3499"/>
    </row>
    <row r="3500" spans="3:3" ht="18.75" x14ac:dyDescent="0.15">
      <c r="C3500"/>
    </row>
    <row r="3501" spans="3:3" ht="18.75" x14ac:dyDescent="0.15">
      <c r="C3501"/>
    </row>
    <row r="3502" spans="3:3" ht="18.75" x14ac:dyDescent="0.15">
      <c r="C3502"/>
    </row>
    <row r="3503" spans="3:3" ht="18.75" x14ac:dyDescent="0.15">
      <c r="C3503"/>
    </row>
    <row r="3504" spans="3:3" ht="18.75" x14ac:dyDescent="0.15">
      <c r="C3504"/>
    </row>
    <row r="3505" spans="3:3" ht="18.75" x14ac:dyDescent="0.15">
      <c r="C3505"/>
    </row>
    <row r="3506" spans="3:3" ht="18.75" x14ac:dyDescent="0.15">
      <c r="C3506"/>
    </row>
    <row r="3507" spans="3:3" ht="18.75" x14ac:dyDescent="0.15">
      <c r="C3507"/>
    </row>
    <row r="3508" spans="3:3" ht="18.75" x14ac:dyDescent="0.15">
      <c r="C3508"/>
    </row>
    <row r="3509" spans="3:3" ht="18.75" x14ac:dyDescent="0.15">
      <c r="C3509"/>
    </row>
    <row r="3510" spans="3:3" ht="18.75" x14ac:dyDescent="0.15">
      <c r="C3510"/>
    </row>
    <row r="3511" spans="3:3" ht="18.75" x14ac:dyDescent="0.15">
      <c r="C3511"/>
    </row>
    <row r="3512" spans="3:3" ht="18.75" x14ac:dyDescent="0.15">
      <c r="C3512"/>
    </row>
    <row r="3513" spans="3:3" ht="18.75" x14ac:dyDescent="0.15">
      <c r="C3513"/>
    </row>
    <row r="3514" spans="3:3" ht="18.75" x14ac:dyDescent="0.15">
      <c r="C3514"/>
    </row>
    <row r="3515" spans="3:3" ht="18.75" x14ac:dyDescent="0.15">
      <c r="C3515"/>
    </row>
    <row r="3516" spans="3:3" ht="18.75" x14ac:dyDescent="0.15">
      <c r="C3516"/>
    </row>
    <row r="3517" spans="3:3" ht="18.75" x14ac:dyDescent="0.15">
      <c r="C3517"/>
    </row>
    <row r="3518" spans="3:3" ht="18.75" x14ac:dyDescent="0.15">
      <c r="C3518"/>
    </row>
    <row r="3519" spans="3:3" ht="18.75" x14ac:dyDescent="0.15">
      <c r="C3519"/>
    </row>
    <row r="3520" spans="3:3" ht="18.75" x14ac:dyDescent="0.15">
      <c r="C3520"/>
    </row>
    <row r="3521" spans="3:3" ht="18.75" x14ac:dyDescent="0.15">
      <c r="C3521"/>
    </row>
    <row r="3522" spans="3:3" ht="18.75" x14ac:dyDescent="0.15">
      <c r="C3522"/>
    </row>
    <row r="3523" spans="3:3" ht="18.75" x14ac:dyDescent="0.15">
      <c r="C3523"/>
    </row>
    <row r="3524" spans="3:3" ht="18.75" x14ac:dyDescent="0.15">
      <c r="C3524"/>
    </row>
    <row r="3525" spans="3:3" ht="18.75" x14ac:dyDescent="0.15">
      <c r="C3525"/>
    </row>
    <row r="3526" spans="3:3" ht="18.75" x14ac:dyDescent="0.15">
      <c r="C3526"/>
    </row>
    <row r="3527" spans="3:3" ht="18.75" x14ac:dyDescent="0.15">
      <c r="C3527"/>
    </row>
    <row r="3528" spans="3:3" ht="18.75" x14ac:dyDescent="0.15">
      <c r="C3528"/>
    </row>
    <row r="3529" spans="3:3" ht="18.75" x14ac:dyDescent="0.15">
      <c r="C3529"/>
    </row>
    <row r="3530" spans="3:3" ht="18.75" x14ac:dyDescent="0.15">
      <c r="C3530"/>
    </row>
    <row r="3531" spans="3:3" ht="18.75" x14ac:dyDescent="0.15">
      <c r="C3531"/>
    </row>
    <row r="3532" spans="3:3" ht="18.75" x14ac:dyDescent="0.15">
      <c r="C3532"/>
    </row>
    <row r="3533" spans="3:3" ht="18.75" x14ac:dyDescent="0.15">
      <c r="C3533"/>
    </row>
    <row r="3534" spans="3:3" ht="18.75" x14ac:dyDescent="0.15">
      <c r="C3534"/>
    </row>
    <row r="3535" spans="3:3" ht="18.75" x14ac:dyDescent="0.15">
      <c r="C3535"/>
    </row>
    <row r="3536" spans="3:3" ht="18.75" x14ac:dyDescent="0.15">
      <c r="C3536"/>
    </row>
    <row r="3537" spans="3:3" ht="18.75" x14ac:dyDescent="0.15">
      <c r="C3537"/>
    </row>
    <row r="3538" spans="3:3" ht="18.75" x14ac:dyDescent="0.15">
      <c r="C3538"/>
    </row>
    <row r="3539" spans="3:3" ht="18.75" x14ac:dyDescent="0.15">
      <c r="C3539"/>
    </row>
    <row r="3540" spans="3:3" ht="18.75" x14ac:dyDescent="0.15">
      <c r="C3540"/>
    </row>
    <row r="3541" spans="3:3" ht="18.75" x14ac:dyDescent="0.15">
      <c r="C3541"/>
    </row>
    <row r="3542" spans="3:3" ht="18.75" x14ac:dyDescent="0.15">
      <c r="C3542"/>
    </row>
    <row r="3543" spans="3:3" ht="18.75" x14ac:dyDescent="0.15">
      <c r="C3543"/>
    </row>
    <row r="3544" spans="3:3" ht="18.75" x14ac:dyDescent="0.15">
      <c r="C3544"/>
    </row>
    <row r="3545" spans="3:3" ht="18.75" x14ac:dyDescent="0.15">
      <c r="C3545"/>
    </row>
    <row r="3546" spans="3:3" ht="18.75" x14ac:dyDescent="0.15">
      <c r="C3546"/>
    </row>
    <row r="3547" spans="3:3" ht="18.75" x14ac:dyDescent="0.15">
      <c r="C3547"/>
    </row>
    <row r="3548" spans="3:3" ht="18.75" x14ac:dyDescent="0.15">
      <c r="C3548"/>
    </row>
    <row r="3549" spans="3:3" ht="18.75" x14ac:dyDescent="0.15">
      <c r="C3549"/>
    </row>
    <row r="3550" spans="3:3" ht="18.75" x14ac:dyDescent="0.15">
      <c r="C3550"/>
    </row>
    <row r="3551" spans="3:3" ht="18.75" x14ac:dyDescent="0.15">
      <c r="C3551"/>
    </row>
    <row r="3552" spans="3:3" ht="18.75" x14ac:dyDescent="0.15">
      <c r="C3552"/>
    </row>
    <row r="3553" spans="3:3" ht="18.75" x14ac:dyDescent="0.15">
      <c r="C3553"/>
    </row>
    <row r="3554" spans="3:3" ht="18.75" x14ac:dyDescent="0.15">
      <c r="C3554"/>
    </row>
    <row r="3555" spans="3:3" ht="18.75" x14ac:dyDescent="0.15">
      <c r="C3555"/>
    </row>
    <row r="3556" spans="3:3" ht="18.75" x14ac:dyDescent="0.15">
      <c r="C3556"/>
    </row>
    <row r="3557" spans="3:3" ht="18.75" x14ac:dyDescent="0.15">
      <c r="C3557"/>
    </row>
    <row r="3558" spans="3:3" ht="18.75" x14ac:dyDescent="0.15">
      <c r="C3558"/>
    </row>
    <row r="3559" spans="3:3" ht="18.75" x14ac:dyDescent="0.15">
      <c r="C3559"/>
    </row>
    <row r="3560" spans="3:3" ht="18.75" x14ac:dyDescent="0.15">
      <c r="C3560"/>
    </row>
    <row r="3561" spans="3:3" ht="18.75" x14ac:dyDescent="0.15">
      <c r="C3561"/>
    </row>
    <row r="3562" spans="3:3" ht="18.75" x14ac:dyDescent="0.15">
      <c r="C3562"/>
    </row>
    <row r="3563" spans="3:3" ht="18.75" x14ac:dyDescent="0.15">
      <c r="C3563"/>
    </row>
    <row r="3564" spans="3:3" ht="18.75" x14ac:dyDescent="0.15">
      <c r="C3564"/>
    </row>
    <row r="3565" spans="3:3" ht="18.75" x14ac:dyDescent="0.15">
      <c r="C3565"/>
    </row>
    <row r="3566" spans="3:3" ht="18.75" x14ac:dyDescent="0.15">
      <c r="C3566"/>
    </row>
    <row r="3567" spans="3:3" ht="18.75" x14ac:dyDescent="0.15">
      <c r="C3567"/>
    </row>
    <row r="3568" spans="3:3" ht="18.75" x14ac:dyDescent="0.15">
      <c r="C3568"/>
    </row>
    <row r="3569" spans="3:3" ht="18.75" x14ac:dyDescent="0.15">
      <c r="C3569"/>
    </row>
    <row r="3570" spans="3:3" ht="18.75" x14ac:dyDescent="0.15">
      <c r="C3570"/>
    </row>
    <row r="3571" spans="3:3" ht="18.75" x14ac:dyDescent="0.15">
      <c r="C3571"/>
    </row>
    <row r="3572" spans="3:3" ht="18.75" x14ac:dyDescent="0.15">
      <c r="C3572"/>
    </row>
    <row r="3573" spans="3:3" ht="18.75" x14ac:dyDescent="0.15">
      <c r="C3573"/>
    </row>
    <row r="3574" spans="3:3" ht="18.75" x14ac:dyDescent="0.15">
      <c r="C3574"/>
    </row>
    <row r="3575" spans="3:3" ht="18.75" x14ac:dyDescent="0.15">
      <c r="C3575"/>
    </row>
    <row r="3576" spans="3:3" ht="18.75" x14ac:dyDescent="0.15">
      <c r="C3576"/>
    </row>
    <row r="3577" spans="3:3" ht="18.75" x14ac:dyDescent="0.15">
      <c r="C3577"/>
    </row>
    <row r="3578" spans="3:3" ht="18.75" x14ac:dyDescent="0.15">
      <c r="C3578"/>
    </row>
    <row r="3579" spans="3:3" ht="18.75" x14ac:dyDescent="0.15">
      <c r="C3579"/>
    </row>
    <row r="3580" spans="3:3" ht="18.75" x14ac:dyDescent="0.15">
      <c r="C3580"/>
    </row>
    <row r="3581" spans="3:3" ht="18.75" x14ac:dyDescent="0.15">
      <c r="C3581"/>
    </row>
    <row r="3582" spans="3:3" ht="18.75" x14ac:dyDescent="0.15">
      <c r="C3582"/>
    </row>
    <row r="3583" spans="3:3" ht="18.75" x14ac:dyDescent="0.15">
      <c r="C3583"/>
    </row>
    <row r="3584" spans="3:3" ht="18.75" x14ac:dyDescent="0.15">
      <c r="C3584"/>
    </row>
    <row r="3585" spans="3:3" ht="18.75" x14ac:dyDescent="0.15">
      <c r="C3585"/>
    </row>
    <row r="3586" spans="3:3" ht="18.75" x14ac:dyDescent="0.15">
      <c r="C3586"/>
    </row>
    <row r="3587" spans="3:3" ht="18.75" x14ac:dyDescent="0.15">
      <c r="C3587"/>
    </row>
    <row r="3588" spans="3:3" ht="18.75" x14ac:dyDescent="0.15">
      <c r="C3588"/>
    </row>
    <row r="3589" spans="3:3" ht="18.75" x14ac:dyDescent="0.15">
      <c r="C3589"/>
    </row>
    <row r="3590" spans="3:3" ht="18.75" x14ac:dyDescent="0.15">
      <c r="C3590"/>
    </row>
    <row r="3591" spans="3:3" ht="18.75" x14ac:dyDescent="0.15">
      <c r="C3591"/>
    </row>
    <row r="3592" spans="3:3" ht="18.75" x14ac:dyDescent="0.15">
      <c r="C3592"/>
    </row>
    <row r="3593" spans="3:3" ht="18.75" x14ac:dyDescent="0.15">
      <c r="C3593"/>
    </row>
    <row r="3594" spans="3:3" ht="18.75" x14ac:dyDescent="0.15">
      <c r="C3594"/>
    </row>
    <row r="3595" spans="3:3" ht="18.75" x14ac:dyDescent="0.15">
      <c r="C3595"/>
    </row>
    <row r="3596" spans="3:3" ht="18.75" x14ac:dyDescent="0.15">
      <c r="C3596"/>
    </row>
    <row r="3597" spans="3:3" ht="18.75" x14ac:dyDescent="0.15">
      <c r="C3597"/>
    </row>
    <row r="3598" spans="3:3" ht="18.75" x14ac:dyDescent="0.15">
      <c r="C3598"/>
    </row>
    <row r="3599" spans="3:3" ht="18.75" x14ac:dyDescent="0.15">
      <c r="C3599"/>
    </row>
    <row r="3600" spans="3:3" ht="18.75" x14ac:dyDescent="0.15">
      <c r="C3600"/>
    </row>
    <row r="3601" spans="3:3" ht="18.75" x14ac:dyDescent="0.15">
      <c r="C3601"/>
    </row>
    <row r="3602" spans="3:3" ht="18.75" x14ac:dyDescent="0.15">
      <c r="C3602"/>
    </row>
    <row r="3603" spans="3:3" ht="18.75" x14ac:dyDescent="0.15">
      <c r="C3603"/>
    </row>
    <row r="3604" spans="3:3" ht="18.75" x14ac:dyDescent="0.15">
      <c r="C3604"/>
    </row>
    <row r="3605" spans="3:3" ht="18.75" x14ac:dyDescent="0.15">
      <c r="C3605"/>
    </row>
    <row r="3606" spans="3:3" ht="18.75" x14ac:dyDescent="0.15">
      <c r="C3606"/>
    </row>
    <row r="3607" spans="3:3" ht="18.75" x14ac:dyDescent="0.15">
      <c r="C3607"/>
    </row>
    <row r="3608" spans="3:3" ht="18.75" x14ac:dyDescent="0.15">
      <c r="C3608"/>
    </row>
    <row r="3609" spans="3:3" ht="18.75" x14ac:dyDescent="0.15">
      <c r="C3609"/>
    </row>
    <row r="3610" spans="3:3" ht="18.75" x14ac:dyDescent="0.15">
      <c r="C3610"/>
    </row>
    <row r="3611" spans="3:3" ht="18.75" x14ac:dyDescent="0.15">
      <c r="C3611"/>
    </row>
    <row r="3612" spans="3:3" ht="18.75" x14ac:dyDescent="0.15">
      <c r="C3612"/>
    </row>
    <row r="3613" spans="3:3" ht="18.75" x14ac:dyDescent="0.15">
      <c r="C3613"/>
    </row>
    <row r="3614" spans="3:3" ht="18.75" x14ac:dyDescent="0.15">
      <c r="C3614"/>
    </row>
    <row r="3615" spans="3:3" ht="18.75" x14ac:dyDescent="0.15">
      <c r="C3615"/>
    </row>
    <row r="3616" spans="3:3" ht="18.75" x14ac:dyDescent="0.15">
      <c r="C3616"/>
    </row>
    <row r="3617" spans="3:3" ht="18.75" x14ac:dyDescent="0.15">
      <c r="C3617"/>
    </row>
    <row r="3618" spans="3:3" ht="18.75" x14ac:dyDescent="0.15">
      <c r="C3618"/>
    </row>
    <row r="3619" spans="3:3" ht="18.75" x14ac:dyDescent="0.15">
      <c r="C3619"/>
    </row>
    <row r="3620" spans="3:3" ht="18.75" x14ac:dyDescent="0.15">
      <c r="C3620"/>
    </row>
    <row r="3621" spans="3:3" ht="18.75" x14ac:dyDescent="0.15">
      <c r="C3621"/>
    </row>
    <row r="3622" spans="3:3" ht="18.75" x14ac:dyDescent="0.15">
      <c r="C3622"/>
    </row>
    <row r="3623" spans="3:3" ht="18.75" x14ac:dyDescent="0.15">
      <c r="C3623"/>
    </row>
    <row r="3624" spans="3:3" ht="18.75" x14ac:dyDescent="0.15">
      <c r="C3624"/>
    </row>
    <row r="3625" spans="3:3" ht="18.75" x14ac:dyDescent="0.15">
      <c r="C3625"/>
    </row>
    <row r="3626" spans="3:3" ht="18.75" x14ac:dyDescent="0.15">
      <c r="C3626"/>
    </row>
    <row r="3627" spans="3:3" ht="18.75" x14ac:dyDescent="0.15">
      <c r="C3627"/>
    </row>
    <row r="3628" spans="3:3" ht="18.75" x14ac:dyDescent="0.15">
      <c r="C3628"/>
    </row>
    <row r="3629" spans="3:3" ht="18.75" x14ac:dyDescent="0.15">
      <c r="C3629"/>
    </row>
    <row r="3630" spans="3:3" ht="18.75" x14ac:dyDescent="0.15">
      <c r="C3630"/>
    </row>
    <row r="3631" spans="3:3" ht="18.75" x14ac:dyDescent="0.15">
      <c r="C3631"/>
    </row>
    <row r="3632" spans="3:3" ht="18.75" x14ac:dyDescent="0.15">
      <c r="C3632"/>
    </row>
    <row r="3633" spans="3:3" ht="18.75" x14ac:dyDescent="0.15">
      <c r="C3633"/>
    </row>
    <row r="3634" spans="3:3" ht="18.75" x14ac:dyDescent="0.15">
      <c r="C3634"/>
    </row>
    <row r="3635" spans="3:3" ht="18.75" x14ac:dyDescent="0.15">
      <c r="C3635"/>
    </row>
    <row r="3636" spans="3:3" ht="18.75" x14ac:dyDescent="0.15">
      <c r="C3636"/>
    </row>
    <row r="3637" spans="3:3" ht="18.75" x14ac:dyDescent="0.15">
      <c r="C3637"/>
    </row>
    <row r="3638" spans="3:3" ht="18.75" x14ac:dyDescent="0.15">
      <c r="C3638"/>
    </row>
    <row r="3639" spans="3:3" ht="18.75" x14ac:dyDescent="0.15">
      <c r="C3639"/>
    </row>
    <row r="3640" spans="3:3" ht="18.75" x14ac:dyDescent="0.15">
      <c r="C3640"/>
    </row>
    <row r="3641" spans="3:3" ht="18.75" x14ac:dyDescent="0.15">
      <c r="C3641"/>
    </row>
    <row r="3642" spans="3:3" ht="18.75" x14ac:dyDescent="0.15">
      <c r="C3642"/>
    </row>
    <row r="3643" spans="3:3" ht="18.75" x14ac:dyDescent="0.15">
      <c r="C3643"/>
    </row>
    <row r="3644" spans="3:3" ht="18.75" x14ac:dyDescent="0.15">
      <c r="C3644"/>
    </row>
    <row r="3645" spans="3:3" ht="18.75" x14ac:dyDescent="0.15">
      <c r="C3645"/>
    </row>
    <row r="3646" spans="3:3" ht="18.75" x14ac:dyDescent="0.15">
      <c r="C3646"/>
    </row>
    <row r="3647" spans="3:3" ht="18.75" x14ac:dyDescent="0.15">
      <c r="C3647"/>
    </row>
    <row r="3648" spans="3:3" ht="18.75" x14ac:dyDescent="0.15">
      <c r="C3648"/>
    </row>
    <row r="3649" spans="3:3" ht="18.75" x14ac:dyDescent="0.15">
      <c r="C3649"/>
    </row>
    <row r="3650" spans="3:3" ht="18.75" x14ac:dyDescent="0.15">
      <c r="C3650"/>
    </row>
    <row r="3651" spans="3:3" ht="18.75" x14ac:dyDescent="0.15">
      <c r="C3651"/>
    </row>
    <row r="3652" spans="3:3" ht="18.75" x14ac:dyDescent="0.15">
      <c r="C3652"/>
    </row>
    <row r="3653" spans="3:3" ht="18.75" x14ac:dyDescent="0.15">
      <c r="C3653"/>
    </row>
    <row r="3654" spans="3:3" ht="18.75" x14ac:dyDescent="0.15">
      <c r="C3654"/>
    </row>
    <row r="3655" spans="3:3" ht="18.75" x14ac:dyDescent="0.15">
      <c r="C3655"/>
    </row>
    <row r="3656" spans="3:3" ht="18.75" x14ac:dyDescent="0.15">
      <c r="C3656"/>
    </row>
    <row r="3657" spans="3:3" ht="18.75" x14ac:dyDescent="0.15">
      <c r="C3657"/>
    </row>
    <row r="3658" spans="3:3" ht="18.75" x14ac:dyDescent="0.15">
      <c r="C3658"/>
    </row>
    <row r="3659" spans="3:3" ht="18.75" x14ac:dyDescent="0.15">
      <c r="C3659"/>
    </row>
    <row r="3660" spans="3:3" ht="18.75" x14ac:dyDescent="0.15">
      <c r="C3660"/>
    </row>
    <row r="3661" spans="3:3" ht="18.75" x14ac:dyDescent="0.15">
      <c r="C3661"/>
    </row>
    <row r="3662" spans="3:3" ht="18.75" x14ac:dyDescent="0.15">
      <c r="C3662"/>
    </row>
    <row r="3663" spans="3:3" ht="18.75" x14ac:dyDescent="0.15">
      <c r="C3663"/>
    </row>
    <row r="3664" spans="3:3" ht="18.75" x14ac:dyDescent="0.15">
      <c r="C3664"/>
    </row>
    <row r="3665" spans="3:3" ht="18.75" x14ac:dyDescent="0.15">
      <c r="C3665"/>
    </row>
    <row r="3666" spans="3:3" ht="18.75" x14ac:dyDescent="0.15">
      <c r="C3666"/>
    </row>
    <row r="3667" spans="3:3" ht="18.75" x14ac:dyDescent="0.15">
      <c r="C3667"/>
    </row>
    <row r="3668" spans="3:3" ht="18.75" x14ac:dyDescent="0.15">
      <c r="C3668"/>
    </row>
    <row r="3669" spans="3:3" ht="18.75" x14ac:dyDescent="0.15">
      <c r="C3669"/>
    </row>
    <row r="3670" spans="3:3" ht="18.75" x14ac:dyDescent="0.15">
      <c r="C3670"/>
    </row>
    <row r="3671" spans="3:3" ht="18.75" x14ac:dyDescent="0.15">
      <c r="C3671"/>
    </row>
    <row r="3672" spans="3:3" ht="18.75" x14ac:dyDescent="0.15">
      <c r="C3672"/>
    </row>
    <row r="3673" spans="3:3" ht="18.75" x14ac:dyDescent="0.15">
      <c r="C3673"/>
    </row>
    <row r="3674" spans="3:3" ht="18.75" x14ac:dyDescent="0.15">
      <c r="C3674"/>
    </row>
    <row r="3675" spans="3:3" ht="18.75" x14ac:dyDescent="0.15">
      <c r="C3675"/>
    </row>
    <row r="3676" spans="3:3" ht="18.75" x14ac:dyDescent="0.15">
      <c r="C3676"/>
    </row>
    <row r="3677" spans="3:3" ht="18.75" x14ac:dyDescent="0.15">
      <c r="C3677"/>
    </row>
    <row r="3678" spans="3:3" ht="18.75" x14ac:dyDescent="0.15">
      <c r="C3678"/>
    </row>
    <row r="3679" spans="3:3" ht="18.75" x14ac:dyDescent="0.15">
      <c r="C3679"/>
    </row>
    <row r="3680" spans="3:3" ht="18.75" x14ac:dyDescent="0.15">
      <c r="C3680"/>
    </row>
    <row r="3681" spans="3:3" ht="18.75" x14ac:dyDescent="0.15">
      <c r="C3681"/>
    </row>
    <row r="3682" spans="3:3" ht="18.75" x14ac:dyDescent="0.15">
      <c r="C3682"/>
    </row>
    <row r="3683" spans="3:3" ht="18.75" x14ac:dyDescent="0.15">
      <c r="C3683"/>
    </row>
    <row r="3684" spans="3:3" ht="18.75" x14ac:dyDescent="0.15">
      <c r="C3684"/>
    </row>
    <row r="3685" spans="3:3" ht="18.75" x14ac:dyDescent="0.15">
      <c r="C3685"/>
    </row>
    <row r="3686" spans="3:3" ht="18.75" x14ac:dyDescent="0.15">
      <c r="C3686"/>
    </row>
    <row r="3687" spans="3:3" ht="18.75" x14ac:dyDescent="0.15">
      <c r="C3687"/>
    </row>
    <row r="3688" spans="3:3" ht="18.75" x14ac:dyDescent="0.15">
      <c r="C3688"/>
    </row>
    <row r="3689" spans="3:3" ht="18.75" x14ac:dyDescent="0.15">
      <c r="C3689"/>
    </row>
    <row r="3690" spans="3:3" ht="18.75" x14ac:dyDescent="0.15">
      <c r="C3690"/>
    </row>
    <row r="3691" spans="3:3" ht="18.75" x14ac:dyDescent="0.15">
      <c r="C3691"/>
    </row>
    <row r="3692" spans="3:3" ht="18.75" x14ac:dyDescent="0.15">
      <c r="C3692"/>
    </row>
    <row r="3693" spans="3:3" ht="18.75" x14ac:dyDescent="0.15">
      <c r="C3693"/>
    </row>
    <row r="3694" spans="3:3" ht="18.75" x14ac:dyDescent="0.15">
      <c r="C3694"/>
    </row>
    <row r="3695" spans="3:3" ht="18.75" x14ac:dyDescent="0.15">
      <c r="C3695"/>
    </row>
    <row r="3696" spans="3:3" ht="18.75" x14ac:dyDescent="0.15">
      <c r="C3696"/>
    </row>
    <row r="3697" spans="3:3" ht="18.75" x14ac:dyDescent="0.15">
      <c r="C3697"/>
    </row>
    <row r="3698" spans="3:3" ht="18.75" x14ac:dyDescent="0.15">
      <c r="C3698"/>
    </row>
    <row r="3699" spans="3:3" ht="18.75" x14ac:dyDescent="0.15">
      <c r="C3699"/>
    </row>
    <row r="3700" spans="3:3" ht="18.75" x14ac:dyDescent="0.15">
      <c r="C3700"/>
    </row>
    <row r="3701" spans="3:3" ht="18.75" x14ac:dyDescent="0.15">
      <c r="C3701"/>
    </row>
    <row r="3702" spans="3:3" ht="18.75" x14ac:dyDescent="0.15">
      <c r="C3702"/>
    </row>
    <row r="3703" spans="3:3" ht="18.75" x14ac:dyDescent="0.15">
      <c r="C3703"/>
    </row>
    <row r="3704" spans="3:3" ht="18.75" x14ac:dyDescent="0.15">
      <c r="C3704"/>
    </row>
    <row r="3705" spans="3:3" ht="18.75" x14ac:dyDescent="0.15">
      <c r="C3705"/>
    </row>
    <row r="3706" spans="3:3" ht="18.75" x14ac:dyDescent="0.15">
      <c r="C3706"/>
    </row>
    <row r="3707" spans="3:3" ht="18.75" x14ac:dyDescent="0.15">
      <c r="C3707"/>
    </row>
    <row r="3708" spans="3:3" ht="18.75" x14ac:dyDescent="0.15">
      <c r="C3708"/>
    </row>
    <row r="3709" spans="3:3" ht="18.75" x14ac:dyDescent="0.15">
      <c r="C3709"/>
    </row>
    <row r="3710" spans="3:3" ht="18.75" x14ac:dyDescent="0.15">
      <c r="C3710"/>
    </row>
    <row r="3711" spans="3:3" ht="18.75" x14ac:dyDescent="0.15">
      <c r="C3711"/>
    </row>
    <row r="3712" spans="3:3" ht="18.75" x14ac:dyDescent="0.15">
      <c r="C3712"/>
    </row>
    <row r="3713" spans="3:3" ht="18.75" x14ac:dyDescent="0.15">
      <c r="C3713"/>
    </row>
    <row r="3714" spans="3:3" ht="18.75" x14ac:dyDescent="0.15">
      <c r="C3714"/>
    </row>
    <row r="3715" spans="3:3" ht="18.75" x14ac:dyDescent="0.15">
      <c r="C3715"/>
    </row>
    <row r="3716" spans="3:3" ht="18.75" x14ac:dyDescent="0.15">
      <c r="C3716"/>
    </row>
    <row r="3717" spans="3:3" ht="18.75" x14ac:dyDescent="0.15">
      <c r="C3717"/>
    </row>
    <row r="3718" spans="3:3" ht="18.75" x14ac:dyDescent="0.15">
      <c r="C3718"/>
    </row>
    <row r="3719" spans="3:3" ht="18.75" x14ac:dyDescent="0.15">
      <c r="C3719"/>
    </row>
    <row r="3720" spans="3:3" ht="18.75" x14ac:dyDescent="0.15">
      <c r="C3720"/>
    </row>
    <row r="3721" spans="3:3" ht="18.75" x14ac:dyDescent="0.15">
      <c r="C3721"/>
    </row>
    <row r="3722" spans="3:3" ht="18.75" x14ac:dyDescent="0.15">
      <c r="C3722"/>
    </row>
    <row r="3723" spans="3:3" ht="18.75" x14ac:dyDescent="0.15">
      <c r="C3723"/>
    </row>
    <row r="3724" spans="3:3" ht="18.75" x14ac:dyDescent="0.15">
      <c r="C3724"/>
    </row>
    <row r="3725" spans="3:3" ht="18.75" x14ac:dyDescent="0.15">
      <c r="C3725"/>
    </row>
    <row r="3726" spans="3:3" ht="18.75" x14ac:dyDescent="0.15">
      <c r="C3726"/>
    </row>
    <row r="3727" spans="3:3" ht="18.75" x14ac:dyDescent="0.15">
      <c r="C3727"/>
    </row>
    <row r="3728" spans="3:3" ht="18.75" x14ac:dyDescent="0.15">
      <c r="C3728"/>
    </row>
    <row r="3729" spans="3:3" ht="18.75" x14ac:dyDescent="0.15">
      <c r="C3729"/>
    </row>
    <row r="3730" spans="3:3" ht="18.75" x14ac:dyDescent="0.15">
      <c r="C3730"/>
    </row>
    <row r="3731" spans="3:3" ht="18.75" x14ac:dyDescent="0.15">
      <c r="C3731"/>
    </row>
    <row r="3732" spans="3:3" ht="18.75" x14ac:dyDescent="0.15">
      <c r="C3732"/>
    </row>
    <row r="3733" spans="3:3" ht="18.75" x14ac:dyDescent="0.15">
      <c r="C3733"/>
    </row>
    <row r="3734" spans="3:3" ht="18.75" x14ac:dyDescent="0.15">
      <c r="C3734"/>
    </row>
    <row r="3735" spans="3:3" ht="18.75" x14ac:dyDescent="0.15">
      <c r="C3735"/>
    </row>
    <row r="3736" spans="3:3" ht="18.75" x14ac:dyDescent="0.15">
      <c r="C3736"/>
    </row>
    <row r="3737" spans="3:3" ht="18.75" x14ac:dyDescent="0.15">
      <c r="C3737"/>
    </row>
    <row r="3738" spans="3:3" ht="18.75" x14ac:dyDescent="0.15">
      <c r="C3738"/>
    </row>
    <row r="3739" spans="3:3" ht="18.75" x14ac:dyDescent="0.15">
      <c r="C3739"/>
    </row>
    <row r="3740" spans="3:3" ht="18.75" x14ac:dyDescent="0.15">
      <c r="C3740"/>
    </row>
    <row r="3741" spans="3:3" ht="18.75" x14ac:dyDescent="0.15">
      <c r="C3741"/>
    </row>
    <row r="3742" spans="3:3" ht="18.75" x14ac:dyDescent="0.15">
      <c r="C3742"/>
    </row>
    <row r="3743" spans="3:3" ht="18.75" x14ac:dyDescent="0.15">
      <c r="C3743"/>
    </row>
    <row r="3744" spans="3:3" ht="18.75" x14ac:dyDescent="0.15">
      <c r="C3744"/>
    </row>
    <row r="3745" spans="3:3" ht="18.75" x14ac:dyDescent="0.15">
      <c r="C3745"/>
    </row>
    <row r="3746" spans="3:3" ht="18.75" x14ac:dyDescent="0.15">
      <c r="C3746"/>
    </row>
    <row r="3747" spans="3:3" ht="18.75" x14ac:dyDescent="0.15">
      <c r="C3747"/>
    </row>
    <row r="3748" spans="3:3" ht="18.75" x14ac:dyDescent="0.15">
      <c r="C3748"/>
    </row>
    <row r="3749" spans="3:3" ht="18.75" x14ac:dyDescent="0.15">
      <c r="C3749"/>
    </row>
    <row r="3750" spans="3:3" ht="18.75" x14ac:dyDescent="0.15">
      <c r="C3750"/>
    </row>
    <row r="3751" spans="3:3" ht="18.75" x14ac:dyDescent="0.15">
      <c r="C3751"/>
    </row>
    <row r="3752" spans="3:3" ht="18.75" x14ac:dyDescent="0.15">
      <c r="C3752"/>
    </row>
    <row r="3753" spans="3:3" ht="18.75" x14ac:dyDescent="0.15">
      <c r="C3753"/>
    </row>
    <row r="3754" spans="3:3" ht="18.75" x14ac:dyDescent="0.15">
      <c r="C3754"/>
    </row>
    <row r="3755" spans="3:3" ht="18.75" x14ac:dyDescent="0.15">
      <c r="C3755"/>
    </row>
    <row r="3756" spans="3:3" ht="18.75" x14ac:dyDescent="0.15">
      <c r="C3756"/>
    </row>
    <row r="3757" spans="3:3" ht="18.75" x14ac:dyDescent="0.15">
      <c r="C3757"/>
    </row>
    <row r="3758" spans="3:3" ht="18.75" x14ac:dyDescent="0.15">
      <c r="C3758"/>
    </row>
    <row r="3759" spans="3:3" ht="18.75" x14ac:dyDescent="0.15">
      <c r="C3759"/>
    </row>
    <row r="3760" spans="3:3" ht="18.75" x14ac:dyDescent="0.15">
      <c r="C3760"/>
    </row>
    <row r="3761" spans="3:3" ht="18.75" x14ac:dyDescent="0.15">
      <c r="C3761"/>
    </row>
    <row r="3762" spans="3:3" ht="18.75" x14ac:dyDescent="0.15">
      <c r="C3762"/>
    </row>
    <row r="3763" spans="3:3" ht="18.75" x14ac:dyDescent="0.15">
      <c r="C3763"/>
    </row>
    <row r="3764" spans="3:3" ht="18.75" x14ac:dyDescent="0.15">
      <c r="C3764"/>
    </row>
    <row r="3765" spans="3:3" ht="18.75" x14ac:dyDescent="0.15">
      <c r="C3765"/>
    </row>
    <row r="3766" spans="3:3" ht="18.75" x14ac:dyDescent="0.15">
      <c r="C3766"/>
    </row>
    <row r="3767" spans="3:3" ht="18.75" x14ac:dyDescent="0.15">
      <c r="C3767"/>
    </row>
    <row r="3768" spans="3:3" ht="18.75" x14ac:dyDescent="0.15">
      <c r="C3768"/>
    </row>
    <row r="3769" spans="3:3" ht="18.75" x14ac:dyDescent="0.15">
      <c r="C3769"/>
    </row>
    <row r="3770" spans="3:3" ht="18.75" x14ac:dyDescent="0.15">
      <c r="C3770"/>
    </row>
    <row r="3771" spans="3:3" ht="18.75" x14ac:dyDescent="0.15">
      <c r="C3771"/>
    </row>
    <row r="3772" spans="3:3" ht="18.75" x14ac:dyDescent="0.15">
      <c r="C3772"/>
    </row>
    <row r="3773" spans="3:3" ht="18.75" x14ac:dyDescent="0.15">
      <c r="C3773"/>
    </row>
    <row r="3774" spans="3:3" ht="18.75" x14ac:dyDescent="0.15">
      <c r="C3774"/>
    </row>
    <row r="3775" spans="3:3" ht="18.75" x14ac:dyDescent="0.15">
      <c r="C3775"/>
    </row>
    <row r="3776" spans="3:3" ht="18.75" x14ac:dyDescent="0.15">
      <c r="C3776"/>
    </row>
    <row r="3777" spans="3:3" ht="18.75" x14ac:dyDescent="0.15">
      <c r="C3777"/>
    </row>
    <row r="3778" spans="3:3" ht="18.75" x14ac:dyDescent="0.15">
      <c r="C3778"/>
    </row>
    <row r="3779" spans="3:3" ht="18.75" x14ac:dyDescent="0.15">
      <c r="C3779"/>
    </row>
    <row r="3780" spans="3:3" ht="18.75" x14ac:dyDescent="0.15">
      <c r="C3780"/>
    </row>
    <row r="3781" spans="3:3" ht="18.75" x14ac:dyDescent="0.15">
      <c r="C3781"/>
    </row>
    <row r="3782" spans="3:3" ht="18.75" x14ac:dyDescent="0.15">
      <c r="C3782"/>
    </row>
    <row r="3783" spans="3:3" ht="18.75" x14ac:dyDescent="0.15">
      <c r="C3783"/>
    </row>
    <row r="3784" spans="3:3" ht="18.75" x14ac:dyDescent="0.15">
      <c r="C3784"/>
    </row>
    <row r="3785" spans="3:3" ht="18.75" x14ac:dyDescent="0.15">
      <c r="C3785"/>
    </row>
    <row r="3786" spans="3:3" ht="18.75" x14ac:dyDescent="0.15">
      <c r="C3786"/>
    </row>
    <row r="3787" spans="3:3" ht="18.75" x14ac:dyDescent="0.15">
      <c r="C3787"/>
    </row>
    <row r="3788" spans="3:3" ht="18.75" x14ac:dyDescent="0.15">
      <c r="C3788"/>
    </row>
    <row r="3789" spans="3:3" ht="18.75" x14ac:dyDescent="0.15">
      <c r="C3789"/>
    </row>
    <row r="3790" spans="3:3" ht="18.75" x14ac:dyDescent="0.15">
      <c r="C3790"/>
    </row>
    <row r="3791" spans="3:3" ht="18.75" x14ac:dyDescent="0.15">
      <c r="C3791"/>
    </row>
    <row r="3792" spans="3:3" ht="18.75" x14ac:dyDescent="0.15">
      <c r="C3792"/>
    </row>
    <row r="3793" spans="3:3" ht="18.75" x14ac:dyDescent="0.15">
      <c r="C3793"/>
    </row>
    <row r="3794" spans="3:3" ht="18.75" x14ac:dyDescent="0.15">
      <c r="C3794"/>
    </row>
    <row r="3795" spans="3:3" ht="18.75" x14ac:dyDescent="0.15">
      <c r="C3795"/>
    </row>
    <row r="3796" spans="3:3" ht="18.75" x14ac:dyDescent="0.15">
      <c r="C3796"/>
    </row>
    <row r="3797" spans="3:3" ht="18.75" x14ac:dyDescent="0.15">
      <c r="C3797"/>
    </row>
    <row r="3798" spans="3:3" ht="18.75" x14ac:dyDescent="0.15">
      <c r="C3798"/>
    </row>
    <row r="3799" spans="3:3" ht="18.75" x14ac:dyDescent="0.15">
      <c r="C3799"/>
    </row>
    <row r="3800" spans="3:3" ht="18.75" x14ac:dyDescent="0.15">
      <c r="C3800"/>
    </row>
    <row r="3801" spans="3:3" ht="18.75" x14ac:dyDescent="0.15">
      <c r="C3801"/>
    </row>
    <row r="3802" spans="3:3" ht="18.75" x14ac:dyDescent="0.15">
      <c r="C3802"/>
    </row>
    <row r="3803" spans="3:3" ht="18.75" x14ac:dyDescent="0.15">
      <c r="C3803"/>
    </row>
    <row r="3804" spans="3:3" ht="18.75" x14ac:dyDescent="0.15">
      <c r="C3804"/>
    </row>
    <row r="3805" spans="3:3" ht="18.75" x14ac:dyDescent="0.15">
      <c r="C3805"/>
    </row>
    <row r="3806" spans="3:3" ht="18.75" x14ac:dyDescent="0.15">
      <c r="C3806"/>
    </row>
    <row r="3807" spans="3:3" ht="18.75" x14ac:dyDescent="0.15">
      <c r="C3807"/>
    </row>
    <row r="3808" spans="3:3" ht="18.75" x14ac:dyDescent="0.15">
      <c r="C3808"/>
    </row>
    <row r="3809" spans="3:3" ht="18.75" x14ac:dyDescent="0.15">
      <c r="C3809"/>
    </row>
    <row r="3810" spans="3:3" ht="18.75" x14ac:dyDescent="0.15">
      <c r="C3810"/>
    </row>
    <row r="3811" spans="3:3" ht="18.75" x14ac:dyDescent="0.15">
      <c r="C3811"/>
    </row>
    <row r="3812" spans="3:3" ht="18.75" x14ac:dyDescent="0.15">
      <c r="C3812"/>
    </row>
    <row r="3813" spans="3:3" ht="18.75" x14ac:dyDescent="0.15">
      <c r="C3813"/>
    </row>
    <row r="3814" spans="3:3" ht="18.75" x14ac:dyDescent="0.15">
      <c r="C3814"/>
    </row>
    <row r="3815" spans="3:3" ht="18.75" x14ac:dyDescent="0.15">
      <c r="C3815"/>
    </row>
    <row r="3816" spans="3:3" ht="18.75" x14ac:dyDescent="0.15">
      <c r="C3816"/>
    </row>
    <row r="3817" spans="3:3" ht="18.75" x14ac:dyDescent="0.15">
      <c r="C3817"/>
    </row>
    <row r="3818" spans="3:3" ht="18.75" x14ac:dyDescent="0.15">
      <c r="C3818"/>
    </row>
    <row r="3819" spans="3:3" ht="18.75" x14ac:dyDescent="0.15">
      <c r="C3819"/>
    </row>
    <row r="3820" spans="3:3" ht="18.75" x14ac:dyDescent="0.15">
      <c r="C3820"/>
    </row>
    <row r="3821" spans="3:3" ht="18.75" x14ac:dyDescent="0.15">
      <c r="C3821"/>
    </row>
    <row r="3822" spans="3:3" ht="18.75" x14ac:dyDescent="0.15">
      <c r="C3822"/>
    </row>
    <row r="3823" spans="3:3" ht="18.75" x14ac:dyDescent="0.15">
      <c r="C3823"/>
    </row>
    <row r="3824" spans="3:3" ht="18.75" x14ac:dyDescent="0.15">
      <c r="C3824"/>
    </row>
    <row r="3825" spans="3:3" ht="18.75" x14ac:dyDescent="0.15">
      <c r="C3825"/>
    </row>
    <row r="3826" spans="3:3" ht="18.75" x14ac:dyDescent="0.15">
      <c r="C3826"/>
    </row>
    <row r="3827" spans="3:3" ht="18.75" x14ac:dyDescent="0.15">
      <c r="C3827"/>
    </row>
    <row r="3828" spans="3:3" ht="18.75" x14ac:dyDescent="0.15">
      <c r="C3828"/>
    </row>
    <row r="3829" spans="3:3" ht="18.75" x14ac:dyDescent="0.15">
      <c r="C3829"/>
    </row>
    <row r="3830" spans="3:3" ht="18.75" x14ac:dyDescent="0.15">
      <c r="C3830"/>
    </row>
    <row r="3831" spans="3:3" ht="18.75" x14ac:dyDescent="0.15">
      <c r="C3831"/>
    </row>
    <row r="3832" spans="3:3" ht="18.75" x14ac:dyDescent="0.15">
      <c r="C3832"/>
    </row>
    <row r="3833" spans="3:3" ht="18.75" x14ac:dyDescent="0.15">
      <c r="C3833"/>
    </row>
    <row r="3834" spans="3:3" ht="18.75" x14ac:dyDescent="0.15">
      <c r="C3834"/>
    </row>
    <row r="3835" spans="3:3" ht="18.75" x14ac:dyDescent="0.15">
      <c r="C3835"/>
    </row>
    <row r="3836" spans="3:3" ht="18.75" x14ac:dyDescent="0.15">
      <c r="C3836"/>
    </row>
    <row r="3837" spans="3:3" ht="18.75" x14ac:dyDescent="0.15">
      <c r="C3837"/>
    </row>
    <row r="3838" spans="3:3" ht="18.75" x14ac:dyDescent="0.15">
      <c r="C3838"/>
    </row>
    <row r="3839" spans="3:3" ht="18.75" x14ac:dyDescent="0.15">
      <c r="C3839"/>
    </row>
    <row r="3840" spans="3:3" ht="18.75" x14ac:dyDescent="0.15">
      <c r="C3840"/>
    </row>
    <row r="3841" spans="3:3" ht="18.75" x14ac:dyDescent="0.15">
      <c r="C3841"/>
    </row>
    <row r="3842" spans="3:3" ht="18.75" x14ac:dyDescent="0.15">
      <c r="C3842"/>
    </row>
    <row r="3843" spans="3:3" ht="18.75" x14ac:dyDescent="0.15">
      <c r="C3843"/>
    </row>
    <row r="3844" spans="3:3" ht="18.75" x14ac:dyDescent="0.15">
      <c r="C3844"/>
    </row>
    <row r="3845" spans="3:3" ht="18.75" x14ac:dyDescent="0.15">
      <c r="C3845"/>
    </row>
    <row r="3846" spans="3:3" ht="18.75" x14ac:dyDescent="0.15">
      <c r="C3846"/>
    </row>
    <row r="3847" spans="3:3" ht="18.75" x14ac:dyDescent="0.15">
      <c r="C3847"/>
    </row>
    <row r="3848" spans="3:3" ht="18.75" x14ac:dyDescent="0.15">
      <c r="C3848"/>
    </row>
    <row r="3849" spans="3:3" ht="18.75" x14ac:dyDescent="0.15">
      <c r="C3849"/>
    </row>
    <row r="3850" spans="3:3" ht="18.75" x14ac:dyDescent="0.15">
      <c r="C3850"/>
    </row>
    <row r="3851" spans="3:3" ht="18.75" x14ac:dyDescent="0.15">
      <c r="C3851"/>
    </row>
    <row r="3852" spans="3:3" ht="18.75" x14ac:dyDescent="0.15">
      <c r="C3852"/>
    </row>
    <row r="3853" spans="3:3" ht="18.75" x14ac:dyDescent="0.15">
      <c r="C3853"/>
    </row>
    <row r="3854" spans="3:3" ht="18.75" x14ac:dyDescent="0.15">
      <c r="C3854"/>
    </row>
    <row r="3855" spans="3:3" ht="18.75" x14ac:dyDescent="0.15">
      <c r="C3855"/>
    </row>
    <row r="3856" spans="3:3" ht="18.75" x14ac:dyDescent="0.15">
      <c r="C3856"/>
    </row>
    <row r="3857" spans="3:3" ht="18.75" x14ac:dyDescent="0.15">
      <c r="C3857"/>
    </row>
    <row r="3858" spans="3:3" ht="18.75" x14ac:dyDescent="0.15">
      <c r="C3858"/>
    </row>
    <row r="3859" spans="3:3" ht="18.75" x14ac:dyDescent="0.15">
      <c r="C3859"/>
    </row>
    <row r="3860" spans="3:3" ht="18.75" x14ac:dyDescent="0.15">
      <c r="C3860"/>
    </row>
    <row r="3861" spans="3:3" ht="18.75" x14ac:dyDescent="0.15">
      <c r="C3861"/>
    </row>
    <row r="3862" spans="3:3" ht="18.75" x14ac:dyDescent="0.15">
      <c r="C3862"/>
    </row>
    <row r="3863" spans="3:3" ht="18.75" x14ac:dyDescent="0.15">
      <c r="C3863"/>
    </row>
    <row r="3864" spans="3:3" ht="18.75" x14ac:dyDescent="0.15">
      <c r="C3864"/>
    </row>
    <row r="3865" spans="3:3" ht="18.75" x14ac:dyDescent="0.15">
      <c r="C3865"/>
    </row>
    <row r="3866" spans="3:3" ht="18.75" x14ac:dyDescent="0.15">
      <c r="C3866"/>
    </row>
    <row r="3867" spans="3:3" ht="18.75" x14ac:dyDescent="0.15">
      <c r="C3867"/>
    </row>
    <row r="3868" spans="3:3" ht="18.75" x14ac:dyDescent="0.15">
      <c r="C3868"/>
    </row>
    <row r="3869" spans="3:3" ht="18.75" x14ac:dyDescent="0.15">
      <c r="C3869"/>
    </row>
    <row r="3870" spans="3:3" ht="18.75" x14ac:dyDescent="0.15">
      <c r="C3870"/>
    </row>
    <row r="3871" spans="3:3" ht="18.75" x14ac:dyDescent="0.15">
      <c r="C3871"/>
    </row>
    <row r="3872" spans="3:3" ht="18.75" x14ac:dyDescent="0.15">
      <c r="C3872"/>
    </row>
    <row r="3873" spans="3:3" ht="18.75" x14ac:dyDescent="0.15">
      <c r="C3873"/>
    </row>
    <row r="3874" spans="3:3" ht="18.75" x14ac:dyDescent="0.15">
      <c r="C3874"/>
    </row>
    <row r="3875" spans="3:3" ht="18.75" x14ac:dyDescent="0.15">
      <c r="C3875"/>
    </row>
    <row r="3876" spans="3:3" ht="18.75" x14ac:dyDescent="0.15">
      <c r="C3876"/>
    </row>
    <row r="3877" spans="3:3" ht="18.75" x14ac:dyDescent="0.15">
      <c r="C3877"/>
    </row>
    <row r="3878" spans="3:3" ht="18.75" x14ac:dyDescent="0.15">
      <c r="C3878"/>
    </row>
    <row r="3879" spans="3:3" ht="18.75" x14ac:dyDescent="0.15">
      <c r="C3879"/>
    </row>
    <row r="3880" spans="3:3" ht="18.75" x14ac:dyDescent="0.15">
      <c r="C3880"/>
    </row>
    <row r="3881" spans="3:3" ht="18.75" x14ac:dyDescent="0.15">
      <c r="C3881"/>
    </row>
    <row r="3882" spans="3:3" ht="18.75" x14ac:dyDescent="0.15">
      <c r="C3882"/>
    </row>
    <row r="3883" spans="3:3" ht="18.75" x14ac:dyDescent="0.15">
      <c r="C3883"/>
    </row>
    <row r="3884" spans="3:3" ht="18.75" x14ac:dyDescent="0.15">
      <c r="C3884"/>
    </row>
    <row r="3885" spans="3:3" ht="18.75" x14ac:dyDescent="0.15">
      <c r="C3885"/>
    </row>
    <row r="3886" spans="3:3" ht="18.75" x14ac:dyDescent="0.15">
      <c r="C3886"/>
    </row>
    <row r="3887" spans="3:3" ht="18.75" x14ac:dyDescent="0.15">
      <c r="C3887"/>
    </row>
    <row r="3888" spans="3:3" ht="18.75" x14ac:dyDescent="0.15">
      <c r="C3888"/>
    </row>
    <row r="3889" spans="3:3" ht="18.75" x14ac:dyDescent="0.15">
      <c r="C3889"/>
    </row>
    <row r="3890" spans="3:3" ht="18.75" x14ac:dyDescent="0.15">
      <c r="C3890"/>
    </row>
    <row r="3891" spans="3:3" ht="18.75" x14ac:dyDescent="0.15">
      <c r="C3891"/>
    </row>
    <row r="3892" spans="3:3" ht="18.75" x14ac:dyDescent="0.15">
      <c r="C3892"/>
    </row>
    <row r="3893" spans="3:3" ht="18.75" x14ac:dyDescent="0.15">
      <c r="C3893"/>
    </row>
    <row r="3894" spans="3:3" ht="18.75" x14ac:dyDescent="0.15">
      <c r="C3894"/>
    </row>
    <row r="3895" spans="3:3" ht="18.75" x14ac:dyDescent="0.15">
      <c r="C3895"/>
    </row>
    <row r="3896" spans="3:3" ht="18.75" x14ac:dyDescent="0.15">
      <c r="C3896"/>
    </row>
    <row r="3897" spans="3:3" ht="18.75" x14ac:dyDescent="0.15">
      <c r="C3897"/>
    </row>
    <row r="3898" spans="3:3" ht="18.75" x14ac:dyDescent="0.15">
      <c r="C3898"/>
    </row>
    <row r="3899" spans="3:3" ht="18.75" x14ac:dyDescent="0.15">
      <c r="C3899"/>
    </row>
    <row r="3900" spans="3:3" ht="18.75" x14ac:dyDescent="0.15">
      <c r="C3900"/>
    </row>
    <row r="3901" spans="3:3" ht="18.75" x14ac:dyDescent="0.15">
      <c r="C3901"/>
    </row>
    <row r="3902" spans="3:3" ht="18.75" x14ac:dyDescent="0.15">
      <c r="C3902"/>
    </row>
    <row r="3903" spans="3:3" ht="18.75" x14ac:dyDescent="0.15">
      <c r="C3903"/>
    </row>
    <row r="3904" spans="3:3" ht="18.75" x14ac:dyDescent="0.15">
      <c r="C3904"/>
    </row>
    <row r="3905" spans="3:3" ht="18.75" x14ac:dyDescent="0.15">
      <c r="C3905"/>
    </row>
    <row r="3906" spans="3:3" ht="18.75" x14ac:dyDescent="0.15">
      <c r="C3906"/>
    </row>
    <row r="3907" spans="3:3" ht="18.75" x14ac:dyDescent="0.15">
      <c r="C3907"/>
    </row>
    <row r="3908" spans="3:3" ht="18.75" x14ac:dyDescent="0.15">
      <c r="C3908"/>
    </row>
    <row r="3909" spans="3:3" ht="18.75" x14ac:dyDescent="0.15">
      <c r="C3909"/>
    </row>
    <row r="3910" spans="3:3" ht="18.75" x14ac:dyDescent="0.15">
      <c r="C3910"/>
    </row>
    <row r="3911" spans="3:3" ht="18.75" x14ac:dyDescent="0.15">
      <c r="C3911"/>
    </row>
    <row r="3912" spans="3:3" ht="18.75" x14ac:dyDescent="0.15">
      <c r="C3912"/>
    </row>
    <row r="3913" spans="3:3" ht="18.75" x14ac:dyDescent="0.15">
      <c r="C3913"/>
    </row>
    <row r="3914" spans="3:3" ht="18.75" x14ac:dyDescent="0.15">
      <c r="C3914"/>
    </row>
    <row r="3915" spans="3:3" ht="18.75" x14ac:dyDescent="0.15">
      <c r="C3915"/>
    </row>
    <row r="3916" spans="3:3" ht="18.75" x14ac:dyDescent="0.15">
      <c r="C3916"/>
    </row>
    <row r="3917" spans="3:3" ht="18.75" x14ac:dyDescent="0.15">
      <c r="C3917"/>
    </row>
    <row r="3918" spans="3:3" ht="18.75" x14ac:dyDescent="0.15">
      <c r="C3918"/>
    </row>
    <row r="3919" spans="3:3" ht="18.75" x14ac:dyDescent="0.15">
      <c r="C3919"/>
    </row>
    <row r="3920" spans="3:3" ht="18.75" x14ac:dyDescent="0.15">
      <c r="C3920"/>
    </row>
    <row r="3921" spans="3:3" ht="18.75" x14ac:dyDescent="0.15">
      <c r="C3921"/>
    </row>
    <row r="3922" spans="3:3" ht="18.75" x14ac:dyDescent="0.15">
      <c r="C3922"/>
    </row>
    <row r="3923" spans="3:3" ht="18.75" x14ac:dyDescent="0.15">
      <c r="C3923"/>
    </row>
    <row r="3924" spans="3:3" ht="18.75" x14ac:dyDescent="0.15">
      <c r="C3924"/>
    </row>
    <row r="3925" spans="3:3" ht="18.75" x14ac:dyDescent="0.15">
      <c r="C3925"/>
    </row>
    <row r="3926" spans="3:3" ht="18.75" x14ac:dyDescent="0.15">
      <c r="C3926"/>
    </row>
    <row r="3927" spans="3:3" ht="18.75" x14ac:dyDescent="0.15">
      <c r="C3927"/>
    </row>
    <row r="3928" spans="3:3" ht="18.75" x14ac:dyDescent="0.15">
      <c r="C3928"/>
    </row>
    <row r="3929" spans="3:3" ht="18.75" x14ac:dyDescent="0.15">
      <c r="C3929"/>
    </row>
    <row r="3930" spans="3:3" ht="18.75" x14ac:dyDescent="0.15">
      <c r="C3930"/>
    </row>
    <row r="3931" spans="3:3" ht="18.75" x14ac:dyDescent="0.15">
      <c r="C3931"/>
    </row>
    <row r="3932" spans="3:3" ht="18.75" x14ac:dyDescent="0.15">
      <c r="C3932"/>
    </row>
    <row r="3933" spans="3:3" ht="18.75" x14ac:dyDescent="0.15">
      <c r="C3933"/>
    </row>
    <row r="3934" spans="3:3" ht="18.75" x14ac:dyDescent="0.15">
      <c r="C3934"/>
    </row>
    <row r="3935" spans="3:3" ht="18.75" x14ac:dyDescent="0.15">
      <c r="C3935"/>
    </row>
    <row r="3936" spans="3:3" ht="18.75" x14ac:dyDescent="0.15">
      <c r="C3936"/>
    </row>
    <row r="3937" spans="3:3" ht="18.75" x14ac:dyDescent="0.15">
      <c r="C3937"/>
    </row>
    <row r="3938" spans="3:3" ht="18.75" x14ac:dyDescent="0.15">
      <c r="C3938"/>
    </row>
    <row r="3939" spans="3:3" ht="18.75" x14ac:dyDescent="0.15">
      <c r="C3939"/>
    </row>
    <row r="3940" spans="3:3" ht="18.75" x14ac:dyDescent="0.15">
      <c r="C3940"/>
    </row>
    <row r="3941" spans="3:3" ht="18.75" x14ac:dyDescent="0.15">
      <c r="C3941"/>
    </row>
    <row r="3942" spans="3:3" ht="18.75" x14ac:dyDescent="0.15">
      <c r="C3942"/>
    </row>
    <row r="3943" spans="3:3" ht="18.75" x14ac:dyDescent="0.15">
      <c r="C3943"/>
    </row>
    <row r="3944" spans="3:3" ht="18.75" x14ac:dyDescent="0.15">
      <c r="C3944"/>
    </row>
    <row r="3945" spans="3:3" ht="18.75" x14ac:dyDescent="0.15">
      <c r="C3945"/>
    </row>
    <row r="3946" spans="3:3" ht="18.75" x14ac:dyDescent="0.15">
      <c r="C3946"/>
    </row>
    <row r="3947" spans="3:3" ht="18.75" x14ac:dyDescent="0.15">
      <c r="C3947"/>
    </row>
    <row r="3948" spans="3:3" ht="18.75" x14ac:dyDescent="0.15">
      <c r="C3948"/>
    </row>
    <row r="3949" spans="3:3" ht="18.75" x14ac:dyDescent="0.15">
      <c r="C3949"/>
    </row>
    <row r="3950" spans="3:3" ht="18.75" x14ac:dyDescent="0.15">
      <c r="C3950"/>
    </row>
    <row r="3951" spans="3:3" ht="18.75" x14ac:dyDescent="0.15">
      <c r="C3951"/>
    </row>
    <row r="3952" spans="3:3" ht="18.75" x14ac:dyDescent="0.15">
      <c r="C3952"/>
    </row>
    <row r="3953" spans="3:3" ht="18.75" x14ac:dyDescent="0.15">
      <c r="C3953"/>
    </row>
    <row r="3954" spans="3:3" ht="18.75" x14ac:dyDescent="0.15">
      <c r="C3954"/>
    </row>
    <row r="3955" spans="3:3" ht="18.75" x14ac:dyDescent="0.15">
      <c r="C3955"/>
    </row>
    <row r="3956" spans="3:3" ht="18.75" x14ac:dyDescent="0.15">
      <c r="C3956"/>
    </row>
    <row r="3957" spans="3:3" ht="18.75" x14ac:dyDescent="0.15">
      <c r="C3957"/>
    </row>
    <row r="3958" spans="3:3" ht="18.75" x14ac:dyDescent="0.15">
      <c r="C3958"/>
    </row>
    <row r="3959" spans="3:3" ht="18.75" x14ac:dyDescent="0.15">
      <c r="C3959"/>
    </row>
    <row r="3960" spans="3:3" ht="18.75" x14ac:dyDescent="0.15">
      <c r="C3960"/>
    </row>
    <row r="3961" spans="3:3" ht="18.75" x14ac:dyDescent="0.15">
      <c r="C3961"/>
    </row>
    <row r="3962" spans="3:3" ht="18.75" x14ac:dyDescent="0.15">
      <c r="C3962"/>
    </row>
    <row r="3963" spans="3:3" ht="18.75" x14ac:dyDescent="0.15">
      <c r="C3963"/>
    </row>
    <row r="3964" spans="3:3" ht="18.75" x14ac:dyDescent="0.15">
      <c r="C3964"/>
    </row>
    <row r="3965" spans="3:3" ht="18.75" x14ac:dyDescent="0.15">
      <c r="C3965"/>
    </row>
    <row r="3966" spans="3:3" ht="18.75" x14ac:dyDescent="0.15">
      <c r="C3966"/>
    </row>
    <row r="3967" spans="3:3" ht="18.75" x14ac:dyDescent="0.15">
      <c r="C3967"/>
    </row>
    <row r="3968" spans="3:3" ht="18.75" x14ac:dyDescent="0.15">
      <c r="C3968"/>
    </row>
    <row r="3969" spans="3:3" ht="18.75" x14ac:dyDescent="0.15">
      <c r="C3969"/>
    </row>
    <row r="3970" spans="3:3" ht="18.75" x14ac:dyDescent="0.15">
      <c r="C3970"/>
    </row>
    <row r="3971" spans="3:3" ht="18.75" x14ac:dyDescent="0.15">
      <c r="C3971"/>
    </row>
    <row r="3972" spans="3:3" ht="18.75" x14ac:dyDescent="0.15">
      <c r="C3972"/>
    </row>
    <row r="3973" spans="3:3" ht="18.75" x14ac:dyDescent="0.15">
      <c r="C3973"/>
    </row>
    <row r="3974" spans="3:3" ht="18.75" x14ac:dyDescent="0.15">
      <c r="C3974"/>
    </row>
    <row r="3975" spans="3:3" ht="18.75" x14ac:dyDescent="0.15">
      <c r="C3975"/>
    </row>
    <row r="3976" spans="3:3" ht="18.75" x14ac:dyDescent="0.15">
      <c r="C3976"/>
    </row>
    <row r="3977" spans="3:3" ht="18.75" x14ac:dyDescent="0.15">
      <c r="C3977"/>
    </row>
    <row r="3978" spans="3:3" ht="18.75" x14ac:dyDescent="0.15">
      <c r="C3978"/>
    </row>
    <row r="3979" spans="3:3" ht="18.75" x14ac:dyDescent="0.15">
      <c r="C3979"/>
    </row>
    <row r="3980" spans="3:3" ht="18.75" x14ac:dyDescent="0.15">
      <c r="C3980"/>
    </row>
    <row r="3981" spans="3:3" ht="18.75" x14ac:dyDescent="0.15">
      <c r="C3981"/>
    </row>
    <row r="3982" spans="3:3" ht="18.75" x14ac:dyDescent="0.15">
      <c r="C3982"/>
    </row>
    <row r="3983" spans="3:3" ht="18.75" x14ac:dyDescent="0.15">
      <c r="C3983"/>
    </row>
    <row r="3984" spans="3:3" ht="18.75" x14ac:dyDescent="0.15">
      <c r="C3984"/>
    </row>
    <row r="3985" spans="3:3" ht="18.75" x14ac:dyDescent="0.15">
      <c r="C3985"/>
    </row>
    <row r="3986" spans="3:3" ht="18.75" x14ac:dyDescent="0.15">
      <c r="C3986"/>
    </row>
    <row r="3987" spans="3:3" ht="18.75" x14ac:dyDescent="0.15">
      <c r="C3987"/>
    </row>
    <row r="3988" spans="3:3" ht="18.75" x14ac:dyDescent="0.15">
      <c r="C3988"/>
    </row>
    <row r="3989" spans="3:3" ht="18.75" x14ac:dyDescent="0.15">
      <c r="C3989"/>
    </row>
    <row r="3990" spans="3:3" ht="18.75" x14ac:dyDescent="0.15">
      <c r="C3990"/>
    </row>
    <row r="3991" spans="3:3" ht="18.75" x14ac:dyDescent="0.15">
      <c r="C3991"/>
    </row>
    <row r="3992" spans="3:3" ht="18.75" x14ac:dyDescent="0.15">
      <c r="C3992"/>
    </row>
    <row r="3993" spans="3:3" ht="18.75" x14ac:dyDescent="0.15">
      <c r="C3993"/>
    </row>
    <row r="3994" spans="3:3" ht="18.75" x14ac:dyDescent="0.15">
      <c r="C3994"/>
    </row>
    <row r="3995" spans="3:3" ht="18.75" x14ac:dyDescent="0.15">
      <c r="C3995"/>
    </row>
    <row r="3996" spans="3:3" ht="18.75" x14ac:dyDescent="0.15">
      <c r="C3996"/>
    </row>
    <row r="3997" spans="3:3" ht="18.75" x14ac:dyDescent="0.15">
      <c r="C3997"/>
    </row>
    <row r="3998" spans="3:3" ht="18.75" x14ac:dyDescent="0.15">
      <c r="C3998"/>
    </row>
    <row r="3999" spans="3:3" ht="18.75" x14ac:dyDescent="0.15">
      <c r="C3999"/>
    </row>
    <row r="4000" spans="3:3" ht="18.75" x14ac:dyDescent="0.15">
      <c r="C4000"/>
    </row>
    <row r="4001" spans="3:3" ht="18.75" x14ac:dyDescent="0.15">
      <c r="C4001"/>
    </row>
    <row r="4002" spans="3:3" ht="18.75" x14ac:dyDescent="0.15">
      <c r="C4002"/>
    </row>
    <row r="4003" spans="3:3" ht="18.75" x14ac:dyDescent="0.15">
      <c r="C4003"/>
    </row>
    <row r="4004" spans="3:3" ht="18.75" x14ac:dyDescent="0.15">
      <c r="C4004"/>
    </row>
    <row r="4005" spans="3:3" ht="18.75" x14ac:dyDescent="0.15">
      <c r="C4005"/>
    </row>
    <row r="4006" spans="3:3" ht="18.75" x14ac:dyDescent="0.15">
      <c r="C4006"/>
    </row>
    <row r="4007" spans="3:3" ht="18.75" x14ac:dyDescent="0.15">
      <c r="C4007"/>
    </row>
    <row r="4008" spans="3:3" ht="18.75" x14ac:dyDescent="0.15">
      <c r="C4008"/>
    </row>
    <row r="4009" spans="3:3" ht="18.75" x14ac:dyDescent="0.15">
      <c r="C4009"/>
    </row>
    <row r="4010" spans="3:3" ht="18.75" x14ac:dyDescent="0.15">
      <c r="C4010"/>
    </row>
    <row r="4011" spans="3:3" ht="18.75" x14ac:dyDescent="0.15">
      <c r="C4011"/>
    </row>
    <row r="4012" spans="3:3" ht="18.75" x14ac:dyDescent="0.15">
      <c r="C4012"/>
    </row>
    <row r="4013" spans="3:3" ht="18.75" x14ac:dyDescent="0.15">
      <c r="C4013"/>
    </row>
    <row r="4014" spans="3:3" ht="18.75" x14ac:dyDescent="0.15">
      <c r="C4014"/>
    </row>
    <row r="4015" spans="3:3" ht="18.75" x14ac:dyDescent="0.15">
      <c r="C4015"/>
    </row>
    <row r="4016" spans="3:3" ht="18.75" x14ac:dyDescent="0.15">
      <c r="C4016"/>
    </row>
    <row r="4017" spans="3:3" ht="18.75" x14ac:dyDescent="0.15">
      <c r="C4017"/>
    </row>
    <row r="4018" spans="3:3" ht="18.75" x14ac:dyDescent="0.15">
      <c r="C4018"/>
    </row>
    <row r="4019" spans="3:3" ht="18.75" x14ac:dyDescent="0.15">
      <c r="C4019"/>
    </row>
    <row r="4020" spans="3:3" ht="18.75" x14ac:dyDescent="0.15">
      <c r="C4020"/>
    </row>
    <row r="4021" spans="3:3" ht="18.75" x14ac:dyDescent="0.15">
      <c r="C4021"/>
    </row>
    <row r="4022" spans="3:3" ht="18.75" x14ac:dyDescent="0.15">
      <c r="C4022"/>
    </row>
    <row r="4023" spans="3:3" ht="18.75" x14ac:dyDescent="0.15">
      <c r="C4023"/>
    </row>
    <row r="4024" spans="3:3" ht="18.75" x14ac:dyDescent="0.15">
      <c r="C4024"/>
    </row>
    <row r="4025" spans="3:3" ht="18.75" x14ac:dyDescent="0.15">
      <c r="C4025"/>
    </row>
    <row r="4026" spans="3:3" ht="18.75" x14ac:dyDescent="0.15">
      <c r="C4026"/>
    </row>
    <row r="4027" spans="3:3" ht="18.75" x14ac:dyDescent="0.15">
      <c r="C4027"/>
    </row>
    <row r="4028" spans="3:3" ht="18.75" x14ac:dyDescent="0.15">
      <c r="C4028"/>
    </row>
    <row r="4029" spans="3:3" ht="18.75" x14ac:dyDescent="0.15">
      <c r="C4029"/>
    </row>
    <row r="4030" spans="3:3" ht="18.75" x14ac:dyDescent="0.15">
      <c r="C4030"/>
    </row>
    <row r="4031" spans="3:3" ht="18.75" x14ac:dyDescent="0.15">
      <c r="C4031"/>
    </row>
    <row r="4032" spans="3:3" ht="18.75" x14ac:dyDescent="0.15">
      <c r="C4032"/>
    </row>
    <row r="4033" spans="3:3" ht="18.75" x14ac:dyDescent="0.15">
      <c r="C4033"/>
    </row>
    <row r="4034" spans="3:3" ht="18.75" x14ac:dyDescent="0.15">
      <c r="C4034"/>
    </row>
    <row r="4035" spans="3:3" ht="18.75" x14ac:dyDescent="0.15">
      <c r="C4035"/>
    </row>
    <row r="4036" spans="3:3" ht="18.75" x14ac:dyDescent="0.15">
      <c r="C4036"/>
    </row>
    <row r="4037" spans="3:3" ht="18.75" x14ac:dyDescent="0.15">
      <c r="C4037"/>
    </row>
    <row r="4038" spans="3:3" ht="18.75" x14ac:dyDescent="0.15">
      <c r="C4038"/>
    </row>
    <row r="4039" spans="3:3" ht="18.75" x14ac:dyDescent="0.15">
      <c r="C4039"/>
    </row>
    <row r="4040" spans="3:3" ht="18.75" x14ac:dyDescent="0.15">
      <c r="C4040"/>
    </row>
    <row r="4041" spans="3:3" ht="18.75" x14ac:dyDescent="0.15">
      <c r="C4041"/>
    </row>
    <row r="4042" spans="3:3" ht="18.75" x14ac:dyDescent="0.15">
      <c r="C4042"/>
    </row>
    <row r="4043" spans="3:3" ht="18.75" x14ac:dyDescent="0.15">
      <c r="C4043"/>
    </row>
    <row r="4044" spans="3:3" ht="18.75" x14ac:dyDescent="0.15">
      <c r="C4044"/>
    </row>
    <row r="4045" spans="3:3" ht="18.75" x14ac:dyDescent="0.15">
      <c r="C4045"/>
    </row>
    <row r="4046" spans="3:3" ht="18.75" x14ac:dyDescent="0.15">
      <c r="C4046"/>
    </row>
    <row r="4047" spans="3:3" ht="18.75" x14ac:dyDescent="0.15">
      <c r="C4047"/>
    </row>
    <row r="4048" spans="3:3" ht="18.75" x14ac:dyDescent="0.15">
      <c r="C4048"/>
    </row>
    <row r="4049" spans="3:3" ht="18.75" x14ac:dyDescent="0.15">
      <c r="C4049"/>
    </row>
    <row r="4050" spans="3:3" ht="18.75" x14ac:dyDescent="0.15">
      <c r="C4050"/>
    </row>
    <row r="4051" spans="3:3" ht="18.75" x14ac:dyDescent="0.15">
      <c r="C4051"/>
    </row>
    <row r="4052" spans="3:3" ht="18.75" x14ac:dyDescent="0.15">
      <c r="C4052"/>
    </row>
    <row r="4053" spans="3:3" ht="18.75" x14ac:dyDescent="0.15">
      <c r="C4053"/>
    </row>
    <row r="4054" spans="3:3" ht="18.75" x14ac:dyDescent="0.15">
      <c r="C4054"/>
    </row>
    <row r="4055" spans="3:3" ht="18.75" x14ac:dyDescent="0.15">
      <c r="C4055"/>
    </row>
    <row r="4056" spans="3:3" ht="18.75" x14ac:dyDescent="0.15">
      <c r="C4056"/>
    </row>
    <row r="4057" spans="3:3" ht="18.75" x14ac:dyDescent="0.15">
      <c r="C4057"/>
    </row>
    <row r="4058" spans="3:3" ht="18.75" x14ac:dyDescent="0.15">
      <c r="C4058"/>
    </row>
    <row r="4059" spans="3:3" ht="18.75" x14ac:dyDescent="0.15">
      <c r="C4059"/>
    </row>
    <row r="4060" spans="3:3" ht="18.75" x14ac:dyDescent="0.15">
      <c r="C4060"/>
    </row>
    <row r="4061" spans="3:3" ht="18.75" x14ac:dyDescent="0.15">
      <c r="C4061"/>
    </row>
    <row r="4062" spans="3:3" ht="18.75" x14ac:dyDescent="0.15">
      <c r="C4062"/>
    </row>
    <row r="4063" spans="3:3" ht="18.75" x14ac:dyDescent="0.15">
      <c r="C4063"/>
    </row>
    <row r="4064" spans="3:3" ht="18.75" x14ac:dyDescent="0.15">
      <c r="C4064"/>
    </row>
    <row r="4065" spans="3:3" ht="18.75" x14ac:dyDescent="0.15">
      <c r="C4065"/>
    </row>
    <row r="4066" spans="3:3" ht="18.75" x14ac:dyDescent="0.15">
      <c r="C4066"/>
    </row>
    <row r="4067" spans="3:3" ht="18.75" x14ac:dyDescent="0.15">
      <c r="C4067"/>
    </row>
    <row r="4068" spans="3:3" ht="18.75" x14ac:dyDescent="0.15">
      <c r="C4068"/>
    </row>
    <row r="4069" spans="3:3" ht="18.75" x14ac:dyDescent="0.15">
      <c r="C4069"/>
    </row>
    <row r="4070" spans="3:3" ht="18.75" x14ac:dyDescent="0.15">
      <c r="C4070"/>
    </row>
    <row r="4071" spans="3:3" ht="18.75" x14ac:dyDescent="0.15">
      <c r="C4071"/>
    </row>
    <row r="4072" spans="3:3" ht="18.75" x14ac:dyDescent="0.15">
      <c r="C4072"/>
    </row>
    <row r="4073" spans="3:3" ht="18.75" x14ac:dyDescent="0.15">
      <c r="C4073"/>
    </row>
    <row r="4074" spans="3:3" ht="18.75" x14ac:dyDescent="0.15">
      <c r="C4074"/>
    </row>
    <row r="4075" spans="3:3" ht="18.75" x14ac:dyDescent="0.15">
      <c r="C4075"/>
    </row>
    <row r="4076" spans="3:3" ht="18.75" x14ac:dyDescent="0.15">
      <c r="C4076"/>
    </row>
    <row r="4077" spans="3:3" ht="18.75" x14ac:dyDescent="0.15">
      <c r="C4077"/>
    </row>
    <row r="4078" spans="3:3" ht="18.75" x14ac:dyDescent="0.15">
      <c r="C4078"/>
    </row>
    <row r="4079" spans="3:3" ht="18.75" x14ac:dyDescent="0.15">
      <c r="C4079"/>
    </row>
    <row r="4080" spans="3:3" ht="18.75" x14ac:dyDescent="0.15">
      <c r="C4080"/>
    </row>
    <row r="4081" spans="3:3" ht="18.75" x14ac:dyDescent="0.15">
      <c r="C4081"/>
    </row>
    <row r="4082" spans="3:3" ht="18.75" x14ac:dyDescent="0.15">
      <c r="C4082"/>
    </row>
    <row r="4083" spans="3:3" ht="18.75" x14ac:dyDescent="0.15">
      <c r="C4083"/>
    </row>
    <row r="4084" spans="3:3" ht="18.75" x14ac:dyDescent="0.15">
      <c r="C4084"/>
    </row>
    <row r="4085" spans="3:3" ht="18.75" x14ac:dyDescent="0.15">
      <c r="C4085"/>
    </row>
    <row r="4086" spans="3:3" ht="18.75" x14ac:dyDescent="0.15">
      <c r="C4086"/>
    </row>
    <row r="4087" spans="3:3" ht="18.75" x14ac:dyDescent="0.15">
      <c r="C4087"/>
    </row>
    <row r="4088" spans="3:3" ht="18.75" x14ac:dyDescent="0.15">
      <c r="C4088"/>
    </row>
    <row r="4089" spans="3:3" ht="18.75" x14ac:dyDescent="0.15">
      <c r="C4089"/>
    </row>
    <row r="4090" spans="3:3" ht="18.75" x14ac:dyDescent="0.15">
      <c r="C4090"/>
    </row>
    <row r="4091" spans="3:3" ht="18.75" x14ac:dyDescent="0.15">
      <c r="C4091"/>
    </row>
    <row r="4092" spans="3:3" ht="18.75" x14ac:dyDescent="0.15">
      <c r="C4092"/>
    </row>
    <row r="4093" spans="3:3" ht="18.75" x14ac:dyDescent="0.15">
      <c r="C4093"/>
    </row>
    <row r="4094" spans="3:3" ht="18.75" x14ac:dyDescent="0.15">
      <c r="C4094"/>
    </row>
    <row r="4095" spans="3:3" ht="18.75" x14ac:dyDescent="0.15">
      <c r="C4095"/>
    </row>
    <row r="4096" spans="3:3" ht="18.75" x14ac:dyDescent="0.15">
      <c r="C4096"/>
    </row>
    <row r="4097" spans="3:3" ht="18.75" x14ac:dyDescent="0.15">
      <c r="C4097"/>
    </row>
    <row r="4098" spans="3:3" ht="18.75" x14ac:dyDescent="0.15">
      <c r="C4098"/>
    </row>
    <row r="4099" spans="3:3" ht="18.75" x14ac:dyDescent="0.15">
      <c r="C4099"/>
    </row>
    <row r="4100" spans="3:3" ht="18.75" x14ac:dyDescent="0.15">
      <c r="C4100"/>
    </row>
    <row r="4101" spans="3:3" ht="18.75" x14ac:dyDescent="0.15">
      <c r="C4101"/>
    </row>
    <row r="4102" spans="3:3" ht="18.75" x14ac:dyDescent="0.15">
      <c r="C4102"/>
    </row>
    <row r="4103" spans="3:3" ht="18.75" x14ac:dyDescent="0.15">
      <c r="C4103"/>
    </row>
    <row r="4104" spans="3:3" ht="18.75" x14ac:dyDescent="0.15">
      <c r="C4104"/>
    </row>
    <row r="4105" spans="3:3" ht="18.75" x14ac:dyDescent="0.15">
      <c r="C4105"/>
    </row>
    <row r="4106" spans="3:3" ht="18.75" x14ac:dyDescent="0.15">
      <c r="C4106"/>
    </row>
    <row r="4107" spans="3:3" ht="18.75" x14ac:dyDescent="0.15">
      <c r="C4107"/>
    </row>
    <row r="4108" spans="3:3" ht="18.75" x14ac:dyDescent="0.15">
      <c r="C4108"/>
    </row>
    <row r="4109" spans="3:3" ht="18.75" x14ac:dyDescent="0.15">
      <c r="C4109"/>
    </row>
    <row r="4110" spans="3:3" ht="18.75" x14ac:dyDescent="0.15">
      <c r="C4110"/>
    </row>
    <row r="4111" spans="3:3" ht="18.75" x14ac:dyDescent="0.15">
      <c r="C4111"/>
    </row>
    <row r="4112" spans="3:3" ht="18.75" x14ac:dyDescent="0.15">
      <c r="C4112"/>
    </row>
    <row r="4113" spans="3:3" ht="18.75" x14ac:dyDescent="0.15">
      <c r="C4113"/>
    </row>
    <row r="4114" spans="3:3" ht="18.75" x14ac:dyDescent="0.15">
      <c r="C4114"/>
    </row>
    <row r="4115" spans="3:3" ht="18.75" x14ac:dyDescent="0.15">
      <c r="C4115"/>
    </row>
    <row r="4116" spans="3:3" ht="18.75" x14ac:dyDescent="0.15">
      <c r="C4116"/>
    </row>
    <row r="4117" spans="3:3" ht="18.75" x14ac:dyDescent="0.15">
      <c r="C4117"/>
    </row>
    <row r="4118" spans="3:3" ht="18.75" x14ac:dyDescent="0.15">
      <c r="C4118"/>
    </row>
    <row r="4119" spans="3:3" ht="18.75" x14ac:dyDescent="0.15">
      <c r="C4119"/>
    </row>
    <row r="4120" spans="3:3" ht="18.75" x14ac:dyDescent="0.15">
      <c r="C4120"/>
    </row>
    <row r="4121" spans="3:3" ht="18.75" x14ac:dyDescent="0.15">
      <c r="C4121"/>
    </row>
    <row r="4122" spans="3:3" ht="18.75" x14ac:dyDescent="0.15">
      <c r="C4122"/>
    </row>
    <row r="4123" spans="3:3" ht="18.75" x14ac:dyDescent="0.15">
      <c r="C4123"/>
    </row>
    <row r="4124" spans="3:3" ht="18.75" x14ac:dyDescent="0.15">
      <c r="C4124"/>
    </row>
    <row r="4125" spans="3:3" ht="18.75" x14ac:dyDescent="0.15">
      <c r="C4125"/>
    </row>
    <row r="4126" spans="3:3" ht="18.75" x14ac:dyDescent="0.15">
      <c r="C4126"/>
    </row>
    <row r="4127" spans="3:3" ht="18.75" x14ac:dyDescent="0.15">
      <c r="C4127"/>
    </row>
    <row r="4128" spans="3:3" ht="18.75" x14ac:dyDescent="0.15">
      <c r="C4128"/>
    </row>
    <row r="4129" spans="3:3" ht="18.75" x14ac:dyDescent="0.15">
      <c r="C4129"/>
    </row>
    <row r="4130" spans="3:3" ht="18.75" x14ac:dyDescent="0.15">
      <c r="C4130"/>
    </row>
    <row r="4131" spans="3:3" ht="18.75" x14ac:dyDescent="0.15">
      <c r="C4131"/>
    </row>
    <row r="4132" spans="3:3" ht="18.75" x14ac:dyDescent="0.15">
      <c r="C4132"/>
    </row>
    <row r="4133" spans="3:3" ht="18.75" x14ac:dyDescent="0.15">
      <c r="C4133"/>
    </row>
    <row r="4134" spans="3:3" ht="18.75" x14ac:dyDescent="0.15">
      <c r="C4134"/>
    </row>
    <row r="4135" spans="3:3" ht="18.75" x14ac:dyDescent="0.15">
      <c r="C4135"/>
    </row>
    <row r="4136" spans="3:3" ht="18.75" x14ac:dyDescent="0.15">
      <c r="C4136"/>
    </row>
    <row r="4137" spans="3:3" ht="18.75" x14ac:dyDescent="0.15">
      <c r="C4137"/>
    </row>
    <row r="4138" spans="3:3" ht="18.75" x14ac:dyDescent="0.15">
      <c r="C4138"/>
    </row>
    <row r="4139" spans="3:3" ht="18.75" x14ac:dyDescent="0.15">
      <c r="C4139"/>
    </row>
    <row r="4140" spans="3:3" ht="18.75" x14ac:dyDescent="0.15">
      <c r="C4140"/>
    </row>
    <row r="4141" spans="3:3" ht="18.75" x14ac:dyDescent="0.15">
      <c r="C4141"/>
    </row>
    <row r="4142" spans="3:3" ht="18.75" x14ac:dyDescent="0.15">
      <c r="C4142"/>
    </row>
    <row r="4143" spans="3:3" ht="18.75" x14ac:dyDescent="0.15">
      <c r="C4143"/>
    </row>
    <row r="4144" spans="3:3" ht="18.75" x14ac:dyDescent="0.15">
      <c r="C4144"/>
    </row>
    <row r="4145" spans="3:3" ht="18.75" x14ac:dyDescent="0.15">
      <c r="C4145"/>
    </row>
    <row r="4146" spans="3:3" ht="18.75" x14ac:dyDescent="0.15">
      <c r="C4146"/>
    </row>
    <row r="4147" spans="3:3" ht="18.75" x14ac:dyDescent="0.15">
      <c r="C4147"/>
    </row>
    <row r="4148" spans="3:3" ht="18.75" x14ac:dyDescent="0.15">
      <c r="C4148"/>
    </row>
    <row r="4149" spans="3:3" ht="18.75" x14ac:dyDescent="0.15">
      <c r="C4149"/>
    </row>
    <row r="4150" spans="3:3" ht="18.75" x14ac:dyDescent="0.15">
      <c r="C4150"/>
    </row>
    <row r="4151" spans="3:3" ht="18.75" x14ac:dyDescent="0.15">
      <c r="C4151"/>
    </row>
    <row r="4152" spans="3:3" ht="18.75" x14ac:dyDescent="0.15">
      <c r="C4152"/>
    </row>
    <row r="4153" spans="3:3" ht="18.75" x14ac:dyDescent="0.15">
      <c r="C4153"/>
    </row>
    <row r="4154" spans="3:3" ht="18.75" x14ac:dyDescent="0.15">
      <c r="C4154"/>
    </row>
    <row r="4155" spans="3:3" ht="18.75" x14ac:dyDescent="0.15">
      <c r="C4155"/>
    </row>
    <row r="4156" spans="3:3" ht="18.75" x14ac:dyDescent="0.15">
      <c r="C4156"/>
    </row>
    <row r="4157" spans="3:3" ht="18.75" x14ac:dyDescent="0.15">
      <c r="C4157"/>
    </row>
    <row r="4158" spans="3:3" ht="18.75" x14ac:dyDescent="0.15">
      <c r="C4158"/>
    </row>
    <row r="4159" spans="3:3" ht="18.75" x14ac:dyDescent="0.15">
      <c r="C4159"/>
    </row>
    <row r="4160" spans="3:3" ht="18.75" x14ac:dyDescent="0.15">
      <c r="C4160"/>
    </row>
    <row r="4161" spans="3:3" ht="18.75" x14ac:dyDescent="0.15">
      <c r="C4161"/>
    </row>
    <row r="4162" spans="3:3" ht="18.75" x14ac:dyDescent="0.15">
      <c r="C4162"/>
    </row>
    <row r="4163" spans="3:3" ht="18.75" x14ac:dyDescent="0.15">
      <c r="C4163"/>
    </row>
    <row r="4164" spans="3:3" ht="18.75" x14ac:dyDescent="0.15">
      <c r="C4164"/>
    </row>
    <row r="4165" spans="3:3" ht="18.75" x14ac:dyDescent="0.15">
      <c r="C4165"/>
    </row>
    <row r="4166" spans="3:3" ht="18.75" x14ac:dyDescent="0.15">
      <c r="C4166"/>
    </row>
    <row r="4167" spans="3:3" ht="18.75" x14ac:dyDescent="0.15">
      <c r="C4167"/>
    </row>
    <row r="4168" spans="3:3" ht="18.75" x14ac:dyDescent="0.15">
      <c r="C4168"/>
    </row>
    <row r="4169" spans="3:3" ht="18.75" x14ac:dyDescent="0.15">
      <c r="C4169"/>
    </row>
    <row r="4170" spans="3:3" ht="18.75" x14ac:dyDescent="0.15">
      <c r="C4170"/>
    </row>
    <row r="4171" spans="3:3" ht="18.75" x14ac:dyDescent="0.15">
      <c r="C4171"/>
    </row>
    <row r="4172" spans="3:3" ht="18.75" x14ac:dyDescent="0.15">
      <c r="C4172"/>
    </row>
    <row r="4173" spans="3:3" ht="18.75" x14ac:dyDescent="0.15">
      <c r="C4173"/>
    </row>
    <row r="4174" spans="3:3" ht="18.75" x14ac:dyDescent="0.15">
      <c r="C4174"/>
    </row>
    <row r="4175" spans="3:3" ht="18.75" x14ac:dyDescent="0.15">
      <c r="C4175"/>
    </row>
    <row r="4176" spans="3:3" ht="18.75" x14ac:dyDescent="0.15">
      <c r="C4176"/>
    </row>
    <row r="4177" spans="3:3" ht="18.75" x14ac:dyDescent="0.15">
      <c r="C4177"/>
    </row>
    <row r="4178" spans="3:3" ht="18.75" x14ac:dyDescent="0.15">
      <c r="C4178"/>
    </row>
    <row r="4179" spans="3:3" ht="18.75" x14ac:dyDescent="0.15">
      <c r="C4179"/>
    </row>
    <row r="4180" spans="3:3" ht="18.75" x14ac:dyDescent="0.15">
      <c r="C4180"/>
    </row>
    <row r="4181" spans="3:3" ht="18.75" x14ac:dyDescent="0.15">
      <c r="C4181"/>
    </row>
    <row r="4182" spans="3:3" ht="18.75" x14ac:dyDescent="0.15">
      <c r="C4182"/>
    </row>
    <row r="4183" spans="3:3" ht="18.75" x14ac:dyDescent="0.15">
      <c r="C4183"/>
    </row>
    <row r="4184" spans="3:3" ht="18.75" x14ac:dyDescent="0.15">
      <c r="C4184"/>
    </row>
    <row r="4185" spans="3:3" ht="18.75" x14ac:dyDescent="0.15">
      <c r="C4185"/>
    </row>
    <row r="4186" spans="3:3" ht="18.75" x14ac:dyDescent="0.15">
      <c r="C4186"/>
    </row>
    <row r="4187" spans="3:3" ht="18.75" x14ac:dyDescent="0.15">
      <c r="C4187"/>
    </row>
    <row r="4188" spans="3:3" ht="18.75" x14ac:dyDescent="0.15">
      <c r="C4188"/>
    </row>
    <row r="4189" spans="3:3" ht="18.75" x14ac:dyDescent="0.15">
      <c r="C4189"/>
    </row>
    <row r="4190" spans="3:3" ht="18.75" x14ac:dyDescent="0.15">
      <c r="C4190"/>
    </row>
    <row r="4191" spans="3:3" ht="18.75" x14ac:dyDescent="0.15">
      <c r="C4191"/>
    </row>
    <row r="4192" spans="3:3" ht="18.75" x14ac:dyDescent="0.15">
      <c r="C4192"/>
    </row>
    <row r="4193" spans="3:3" ht="18.75" x14ac:dyDescent="0.15">
      <c r="C4193"/>
    </row>
    <row r="4194" spans="3:3" ht="18.75" x14ac:dyDescent="0.15">
      <c r="C4194"/>
    </row>
    <row r="4195" spans="3:3" ht="18.75" x14ac:dyDescent="0.15">
      <c r="C4195"/>
    </row>
    <row r="4196" spans="3:3" ht="18.75" x14ac:dyDescent="0.15">
      <c r="C4196"/>
    </row>
    <row r="4197" spans="3:3" ht="18.75" x14ac:dyDescent="0.15">
      <c r="C4197"/>
    </row>
    <row r="4198" spans="3:3" ht="18.75" x14ac:dyDescent="0.15">
      <c r="C4198"/>
    </row>
    <row r="4199" spans="3:3" ht="18.75" x14ac:dyDescent="0.15">
      <c r="C4199"/>
    </row>
    <row r="4200" spans="3:3" ht="18.75" x14ac:dyDescent="0.15">
      <c r="C4200"/>
    </row>
    <row r="4201" spans="3:3" ht="18.75" x14ac:dyDescent="0.15">
      <c r="C4201"/>
    </row>
    <row r="4202" spans="3:3" ht="18.75" x14ac:dyDescent="0.15">
      <c r="C4202"/>
    </row>
    <row r="4203" spans="3:3" ht="18.75" x14ac:dyDescent="0.15">
      <c r="C4203"/>
    </row>
    <row r="4204" spans="3:3" ht="18.75" x14ac:dyDescent="0.15">
      <c r="C4204"/>
    </row>
    <row r="4205" spans="3:3" ht="18.75" x14ac:dyDescent="0.15">
      <c r="C4205"/>
    </row>
    <row r="4206" spans="3:3" ht="18.75" x14ac:dyDescent="0.15">
      <c r="C4206"/>
    </row>
    <row r="4207" spans="3:3" ht="18.75" x14ac:dyDescent="0.15">
      <c r="C4207"/>
    </row>
    <row r="4208" spans="3:3" ht="18.75" x14ac:dyDescent="0.15">
      <c r="C4208"/>
    </row>
    <row r="4209" spans="3:3" ht="18.75" x14ac:dyDescent="0.15">
      <c r="C4209"/>
    </row>
    <row r="4210" spans="3:3" ht="18.75" x14ac:dyDescent="0.15">
      <c r="C4210"/>
    </row>
    <row r="4211" spans="3:3" ht="18.75" x14ac:dyDescent="0.15">
      <c r="C4211"/>
    </row>
    <row r="4212" spans="3:3" ht="18.75" x14ac:dyDescent="0.15">
      <c r="C4212"/>
    </row>
    <row r="4213" spans="3:3" ht="18.75" x14ac:dyDescent="0.15">
      <c r="C4213"/>
    </row>
    <row r="4214" spans="3:3" ht="18.75" x14ac:dyDescent="0.15">
      <c r="C4214"/>
    </row>
    <row r="4215" spans="3:3" ht="18.75" x14ac:dyDescent="0.15">
      <c r="C4215"/>
    </row>
    <row r="4216" spans="3:3" ht="18.75" x14ac:dyDescent="0.15">
      <c r="C4216"/>
    </row>
    <row r="4217" spans="3:3" ht="18.75" x14ac:dyDescent="0.15">
      <c r="C4217"/>
    </row>
    <row r="4218" spans="3:3" ht="18.75" x14ac:dyDescent="0.15">
      <c r="C4218"/>
    </row>
    <row r="4219" spans="3:3" ht="18.75" x14ac:dyDescent="0.15">
      <c r="C4219"/>
    </row>
    <row r="4220" spans="3:3" ht="18.75" x14ac:dyDescent="0.15">
      <c r="C4220"/>
    </row>
    <row r="4221" spans="3:3" ht="18.75" x14ac:dyDescent="0.15">
      <c r="C4221"/>
    </row>
    <row r="4222" spans="3:3" ht="18.75" x14ac:dyDescent="0.15">
      <c r="C4222"/>
    </row>
    <row r="4223" spans="3:3" ht="18.75" x14ac:dyDescent="0.15">
      <c r="C4223"/>
    </row>
    <row r="4224" spans="3:3" ht="18.75" x14ac:dyDescent="0.15">
      <c r="C4224"/>
    </row>
    <row r="4225" spans="3:3" ht="18.75" x14ac:dyDescent="0.15">
      <c r="C4225"/>
    </row>
    <row r="4226" spans="3:3" ht="18.75" x14ac:dyDescent="0.15">
      <c r="C4226"/>
    </row>
    <row r="4227" spans="3:3" ht="18.75" x14ac:dyDescent="0.15">
      <c r="C4227"/>
    </row>
    <row r="4228" spans="3:3" ht="18.75" x14ac:dyDescent="0.15">
      <c r="C4228"/>
    </row>
    <row r="4229" spans="3:3" ht="18.75" x14ac:dyDescent="0.15">
      <c r="C4229"/>
    </row>
    <row r="4230" spans="3:3" ht="18.75" x14ac:dyDescent="0.15">
      <c r="C4230"/>
    </row>
    <row r="4231" spans="3:3" ht="18.75" x14ac:dyDescent="0.15">
      <c r="C4231"/>
    </row>
    <row r="4232" spans="3:3" ht="18.75" x14ac:dyDescent="0.15">
      <c r="C4232"/>
    </row>
    <row r="4233" spans="3:3" ht="18.75" x14ac:dyDescent="0.15">
      <c r="C4233"/>
    </row>
    <row r="4234" spans="3:3" ht="18.75" x14ac:dyDescent="0.15">
      <c r="C4234"/>
    </row>
    <row r="4235" spans="3:3" ht="18.75" x14ac:dyDescent="0.15">
      <c r="C4235"/>
    </row>
    <row r="4236" spans="3:3" ht="18.75" x14ac:dyDescent="0.15">
      <c r="C4236"/>
    </row>
    <row r="4237" spans="3:3" ht="18.75" x14ac:dyDescent="0.15">
      <c r="C4237"/>
    </row>
    <row r="4238" spans="3:3" ht="18.75" x14ac:dyDescent="0.15">
      <c r="C4238"/>
    </row>
    <row r="4239" spans="3:3" ht="18.75" x14ac:dyDescent="0.15">
      <c r="C4239"/>
    </row>
    <row r="4240" spans="3:3" ht="18.75" x14ac:dyDescent="0.15">
      <c r="C4240"/>
    </row>
    <row r="4241" spans="3:3" ht="18.75" x14ac:dyDescent="0.15">
      <c r="C4241"/>
    </row>
    <row r="4242" spans="3:3" ht="18.75" x14ac:dyDescent="0.15">
      <c r="C4242"/>
    </row>
    <row r="4243" spans="3:3" ht="18.75" x14ac:dyDescent="0.15">
      <c r="C4243"/>
    </row>
    <row r="4244" spans="3:3" ht="18.75" x14ac:dyDescent="0.15">
      <c r="C4244"/>
    </row>
    <row r="4245" spans="3:3" ht="18.75" x14ac:dyDescent="0.15">
      <c r="C4245"/>
    </row>
    <row r="4246" spans="3:3" ht="18.75" x14ac:dyDescent="0.15">
      <c r="C4246"/>
    </row>
    <row r="4247" spans="3:3" ht="18.75" x14ac:dyDescent="0.15">
      <c r="C4247"/>
    </row>
    <row r="4248" spans="3:3" ht="18.75" x14ac:dyDescent="0.15">
      <c r="C4248"/>
    </row>
    <row r="4249" spans="3:3" ht="18.75" x14ac:dyDescent="0.15">
      <c r="C4249"/>
    </row>
    <row r="4250" spans="3:3" ht="18.75" x14ac:dyDescent="0.15">
      <c r="C4250"/>
    </row>
    <row r="4251" spans="3:3" ht="18.75" x14ac:dyDescent="0.15">
      <c r="C4251"/>
    </row>
    <row r="4252" spans="3:3" ht="18.75" x14ac:dyDescent="0.15">
      <c r="C4252"/>
    </row>
    <row r="4253" spans="3:3" ht="18.75" x14ac:dyDescent="0.15">
      <c r="C4253"/>
    </row>
    <row r="4254" spans="3:3" ht="18.75" x14ac:dyDescent="0.15">
      <c r="C4254"/>
    </row>
    <row r="4255" spans="3:3" ht="18.75" x14ac:dyDescent="0.15">
      <c r="C4255"/>
    </row>
    <row r="4256" spans="3:3" ht="18.75" x14ac:dyDescent="0.15">
      <c r="C4256"/>
    </row>
    <row r="4257" spans="3:3" ht="18.75" x14ac:dyDescent="0.15">
      <c r="C4257"/>
    </row>
    <row r="4258" spans="3:3" ht="18.75" x14ac:dyDescent="0.15">
      <c r="C4258"/>
    </row>
    <row r="4259" spans="3:3" ht="18.75" x14ac:dyDescent="0.15">
      <c r="C4259"/>
    </row>
    <row r="4260" spans="3:3" ht="18.75" x14ac:dyDescent="0.15">
      <c r="C4260"/>
    </row>
    <row r="4261" spans="3:3" ht="18.75" x14ac:dyDescent="0.15">
      <c r="C4261"/>
    </row>
    <row r="4262" spans="3:3" ht="18.75" x14ac:dyDescent="0.15">
      <c r="C4262"/>
    </row>
    <row r="4263" spans="3:3" ht="18.75" x14ac:dyDescent="0.15">
      <c r="C4263"/>
    </row>
    <row r="4264" spans="3:3" ht="18.75" x14ac:dyDescent="0.15">
      <c r="C4264"/>
    </row>
    <row r="4265" spans="3:3" ht="18.75" x14ac:dyDescent="0.15">
      <c r="C4265"/>
    </row>
    <row r="4266" spans="3:3" ht="18.75" x14ac:dyDescent="0.15">
      <c r="C4266"/>
    </row>
    <row r="4267" spans="3:3" ht="18.75" x14ac:dyDescent="0.15">
      <c r="C4267"/>
    </row>
    <row r="4268" spans="3:3" ht="18.75" x14ac:dyDescent="0.15">
      <c r="C4268"/>
    </row>
    <row r="4269" spans="3:3" ht="18.75" x14ac:dyDescent="0.15">
      <c r="C4269"/>
    </row>
    <row r="4270" spans="3:3" ht="18.75" x14ac:dyDescent="0.15">
      <c r="C4270"/>
    </row>
    <row r="4271" spans="3:3" ht="18.75" x14ac:dyDescent="0.15">
      <c r="C4271"/>
    </row>
    <row r="4272" spans="3:3" ht="18.75" x14ac:dyDescent="0.15">
      <c r="C4272"/>
    </row>
    <row r="4273" spans="3:3" ht="18.75" x14ac:dyDescent="0.15">
      <c r="C4273"/>
    </row>
    <row r="4274" spans="3:3" ht="18.75" x14ac:dyDescent="0.15">
      <c r="C4274"/>
    </row>
    <row r="4275" spans="3:3" ht="18.75" x14ac:dyDescent="0.15">
      <c r="C4275"/>
    </row>
    <row r="4276" spans="3:3" ht="18.75" x14ac:dyDescent="0.15">
      <c r="C4276"/>
    </row>
    <row r="4277" spans="3:3" ht="18.75" x14ac:dyDescent="0.15">
      <c r="C4277"/>
    </row>
    <row r="4278" spans="3:3" ht="18.75" x14ac:dyDescent="0.15">
      <c r="C4278"/>
    </row>
    <row r="4279" spans="3:3" ht="18.75" x14ac:dyDescent="0.15">
      <c r="C4279"/>
    </row>
    <row r="4280" spans="3:3" ht="18.75" x14ac:dyDescent="0.15">
      <c r="C4280"/>
    </row>
    <row r="4281" spans="3:3" ht="18.75" x14ac:dyDescent="0.15">
      <c r="C4281"/>
    </row>
    <row r="4282" spans="3:3" ht="18.75" x14ac:dyDescent="0.15">
      <c r="C4282"/>
    </row>
    <row r="4283" spans="3:3" ht="18.75" x14ac:dyDescent="0.15">
      <c r="C4283"/>
    </row>
    <row r="4284" spans="3:3" ht="18.75" x14ac:dyDescent="0.15">
      <c r="C4284"/>
    </row>
    <row r="4285" spans="3:3" ht="18.75" x14ac:dyDescent="0.15">
      <c r="C4285"/>
    </row>
    <row r="4286" spans="3:3" ht="18.75" x14ac:dyDescent="0.15">
      <c r="C4286"/>
    </row>
    <row r="4287" spans="3:3" ht="18.75" x14ac:dyDescent="0.15">
      <c r="C4287"/>
    </row>
    <row r="4288" spans="3:3" ht="18.75" x14ac:dyDescent="0.15">
      <c r="C4288"/>
    </row>
    <row r="4289" spans="3:3" ht="18.75" x14ac:dyDescent="0.15">
      <c r="C4289"/>
    </row>
    <row r="4290" spans="3:3" ht="18.75" x14ac:dyDescent="0.15">
      <c r="C4290"/>
    </row>
    <row r="4291" spans="3:3" ht="18.75" x14ac:dyDescent="0.15">
      <c r="C4291"/>
    </row>
    <row r="4292" spans="3:3" ht="18.75" x14ac:dyDescent="0.15">
      <c r="C4292"/>
    </row>
    <row r="4293" spans="3:3" ht="18.75" x14ac:dyDescent="0.15">
      <c r="C4293"/>
    </row>
    <row r="4294" spans="3:3" ht="18.75" x14ac:dyDescent="0.15">
      <c r="C4294"/>
    </row>
    <row r="4295" spans="3:3" ht="18.75" x14ac:dyDescent="0.15">
      <c r="C4295"/>
    </row>
    <row r="4296" spans="3:3" ht="18.75" x14ac:dyDescent="0.15">
      <c r="C4296"/>
    </row>
    <row r="4297" spans="3:3" ht="18.75" x14ac:dyDescent="0.15">
      <c r="C4297"/>
    </row>
    <row r="4298" spans="3:3" ht="18.75" x14ac:dyDescent="0.15">
      <c r="C4298"/>
    </row>
    <row r="4299" spans="3:3" ht="18.75" x14ac:dyDescent="0.15">
      <c r="C4299"/>
    </row>
    <row r="4300" spans="3:3" ht="18.75" x14ac:dyDescent="0.15">
      <c r="C4300"/>
    </row>
    <row r="4301" spans="3:3" ht="18.75" x14ac:dyDescent="0.15">
      <c r="C4301"/>
    </row>
    <row r="4302" spans="3:3" ht="18.75" x14ac:dyDescent="0.15">
      <c r="C4302"/>
    </row>
    <row r="4303" spans="3:3" ht="18.75" x14ac:dyDescent="0.15">
      <c r="C4303"/>
    </row>
    <row r="4304" spans="3:3" ht="18.75" x14ac:dyDescent="0.15">
      <c r="C4304"/>
    </row>
    <row r="4305" spans="3:3" ht="18.75" x14ac:dyDescent="0.15">
      <c r="C4305"/>
    </row>
    <row r="4306" spans="3:3" ht="18.75" x14ac:dyDescent="0.15">
      <c r="C4306"/>
    </row>
    <row r="4307" spans="3:3" ht="18.75" x14ac:dyDescent="0.15">
      <c r="C4307"/>
    </row>
    <row r="4308" spans="3:3" ht="18.75" x14ac:dyDescent="0.15">
      <c r="C4308"/>
    </row>
    <row r="4309" spans="3:3" ht="18.75" x14ac:dyDescent="0.15">
      <c r="C4309"/>
    </row>
    <row r="4310" spans="3:3" ht="18.75" x14ac:dyDescent="0.15">
      <c r="C4310"/>
    </row>
    <row r="4311" spans="3:3" ht="18.75" x14ac:dyDescent="0.15">
      <c r="C4311"/>
    </row>
    <row r="4312" spans="3:3" ht="18.75" x14ac:dyDescent="0.15">
      <c r="C4312"/>
    </row>
    <row r="4313" spans="3:3" ht="18.75" x14ac:dyDescent="0.15">
      <c r="C4313"/>
    </row>
    <row r="4314" spans="3:3" ht="18.75" x14ac:dyDescent="0.15">
      <c r="C4314"/>
    </row>
    <row r="4315" spans="3:3" ht="18.75" x14ac:dyDescent="0.15">
      <c r="C4315"/>
    </row>
    <row r="4316" spans="3:3" ht="18.75" x14ac:dyDescent="0.15">
      <c r="C4316"/>
    </row>
    <row r="4317" spans="3:3" ht="18.75" x14ac:dyDescent="0.15">
      <c r="C4317"/>
    </row>
    <row r="4318" spans="3:3" ht="18.75" x14ac:dyDescent="0.15">
      <c r="C4318"/>
    </row>
    <row r="4319" spans="3:3" ht="18.75" x14ac:dyDescent="0.15">
      <c r="C4319"/>
    </row>
    <row r="4320" spans="3:3" ht="18.75" x14ac:dyDescent="0.15">
      <c r="C4320"/>
    </row>
    <row r="4321" spans="3:3" ht="18.75" x14ac:dyDescent="0.15">
      <c r="C4321"/>
    </row>
    <row r="4322" spans="3:3" ht="18.75" x14ac:dyDescent="0.15">
      <c r="C4322"/>
    </row>
    <row r="4323" spans="3:3" ht="18.75" x14ac:dyDescent="0.15">
      <c r="C4323"/>
    </row>
    <row r="4324" spans="3:3" ht="18.75" x14ac:dyDescent="0.15">
      <c r="C4324"/>
    </row>
    <row r="4325" spans="3:3" ht="18.75" x14ac:dyDescent="0.15">
      <c r="C4325"/>
    </row>
    <row r="4326" spans="3:3" ht="18.75" x14ac:dyDescent="0.15">
      <c r="C4326"/>
    </row>
    <row r="4327" spans="3:3" ht="18.75" x14ac:dyDescent="0.15">
      <c r="C4327"/>
    </row>
    <row r="4328" spans="3:3" ht="18.75" x14ac:dyDescent="0.15">
      <c r="C4328"/>
    </row>
    <row r="4329" spans="3:3" ht="18.75" x14ac:dyDescent="0.15">
      <c r="C4329"/>
    </row>
    <row r="4330" spans="3:3" ht="18.75" x14ac:dyDescent="0.15">
      <c r="C4330"/>
    </row>
    <row r="4331" spans="3:3" ht="18.75" x14ac:dyDescent="0.15">
      <c r="C4331"/>
    </row>
    <row r="4332" spans="3:3" ht="18.75" x14ac:dyDescent="0.15">
      <c r="C4332"/>
    </row>
    <row r="4333" spans="3:3" ht="18.75" x14ac:dyDescent="0.15">
      <c r="C4333"/>
    </row>
    <row r="4334" spans="3:3" ht="18.75" x14ac:dyDescent="0.15">
      <c r="C4334"/>
    </row>
    <row r="4335" spans="3:3" ht="18.75" x14ac:dyDescent="0.15">
      <c r="C4335"/>
    </row>
    <row r="4336" spans="3:3" ht="18.75" x14ac:dyDescent="0.15">
      <c r="C4336"/>
    </row>
    <row r="4337" spans="3:3" ht="18.75" x14ac:dyDescent="0.15">
      <c r="C4337"/>
    </row>
    <row r="4338" spans="3:3" ht="18.75" x14ac:dyDescent="0.15">
      <c r="C4338"/>
    </row>
    <row r="4339" spans="3:3" ht="18.75" x14ac:dyDescent="0.15">
      <c r="C4339"/>
    </row>
    <row r="4340" spans="3:3" ht="18.75" x14ac:dyDescent="0.15">
      <c r="C4340"/>
    </row>
    <row r="4341" spans="3:3" ht="18.75" x14ac:dyDescent="0.15">
      <c r="C4341"/>
    </row>
    <row r="4342" spans="3:3" ht="18.75" x14ac:dyDescent="0.15">
      <c r="C4342"/>
    </row>
    <row r="4343" spans="3:3" ht="18.75" x14ac:dyDescent="0.15">
      <c r="C4343"/>
    </row>
    <row r="4344" spans="3:3" ht="18.75" x14ac:dyDescent="0.15">
      <c r="C4344"/>
    </row>
    <row r="4345" spans="3:3" ht="18.75" x14ac:dyDescent="0.15">
      <c r="C4345"/>
    </row>
    <row r="4346" spans="3:3" ht="18.75" x14ac:dyDescent="0.15">
      <c r="C4346"/>
    </row>
    <row r="4347" spans="3:3" ht="18.75" x14ac:dyDescent="0.15">
      <c r="C4347"/>
    </row>
    <row r="4348" spans="3:3" ht="18.75" x14ac:dyDescent="0.15">
      <c r="C4348"/>
    </row>
    <row r="4349" spans="3:3" ht="18.75" x14ac:dyDescent="0.15">
      <c r="C4349"/>
    </row>
    <row r="4350" spans="3:3" ht="18.75" x14ac:dyDescent="0.15">
      <c r="C4350"/>
    </row>
    <row r="4351" spans="3:3" ht="18.75" x14ac:dyDescent="0.15">
      <c r="C4351"/>
    </row>
    <row r="4352" spans="3:3" ht="18.75" x14ac:dyDescent="0.15">
      <c r="C4352"/>
    </row>
    <row r="4353" spans="3:3" ht="18.75" x14ac:dyDescent="0.15">
      <c r="C4353"/>
    </row>
    <row r="4354" spans="3:3" ht="18.75" x14ac:dyDescent="0.15">
      <c r="C4354"/>
    </row>
    <row r="4355" spans="3:3" ht="18.75" x14ac:dyDescent="0.15">
      <c r="C4355"/>
    </row>
    <row r="4356" spans="3:3" ht="18.75" x14ac:dyDescent="0.15">
      <c r="C4356"/>
    </row>
    <row r="4357" spans="3:3" ht="18.75" x14ac:dyDescent="0.15">
      <c r="C4357"/>
    </row>
    <row r="4358" spans="3:3" ht="18.75" x14ac:dyDescent="0.15">
      <c r="C4358"/>
    </row>
    <row r="4359" spans="3:3" ht="18.75" x14ac:dyDescent="0.15">
      <c r="C4359"/>
    </row>
    <row r="4360" spans="3:3" ht="18.75" x14ac:dyDescent="0.15">
      <c r="C4360"/>
    </row>
    <row r="4361" spans="3:3" ht="18.75" x14ac:dyDescent="0.15">
      <c r="C4361"/>
    </row>
    <row r="4362" spans="3:3" ht="18.75" x14ac:dyDescent="0.15">
      <c r="C4362"/>
    </row>
    <row r="4363" spans="3:3" ht="18.75" x14ac:dyDescent="0.15">
      <c r="C4363"/>
    </row>
    <row r="4364" spans="3:3" ht="18.75" x14ac:dyDescent="0.15">
      <c r="C4364"/>
    </row>
    <row r="4365" spans="3:3" ht="18.75" x14ac:dyDescent="0.15">
      <c r="C4365"/>
    </row>
    <row r="4366" spans="3:3" ht="18.75" x14ac:dyDescent="0.15">
      <c r="C4366"/>
    </row>
    <row r="4367" spans="3:3" ht="18.75" x14ac:dyDescent="0.15">
      <c r="C4367"/>
    </row>
    <row r="4368" spans="3:3" ht="18.75" x14ac:dyDescent="0.15">
      <c r="C4368"/>
    </row>
    <row r="4369" spans="3:3" ht="18.75" x14ac:dyDescent="0.15">
      <c r="C4369"/>
    </row>
    <row r="4370" spans="3:3" ht="18.75" x14ac:dyDescent="0.15">
      <c r="C4370"/>
    </row>
    <row r="4371" spans="3:3" ht="18.75" x14ac:dyDescent="0.15">
      <c r="C4371"/>
    </row>
    <row r="4372" spans="3:3" ht="18.75" x14ac:dyDescent="0.15">
      <c r="C4372"/>
    </row>
    <row r="4373" spans="3:3" ht="18.75" x14ac:dyDescent="0.15">
      <c r="C4373"/>
    </row>
    <row r="4374" spans="3:3" ht="18.75" x14ac:dyDescent="0.15">
      <c r="C4374"/>
    </row>
    <row r="4375" spans="3:3" ht="18.75" x14ac:dyDescent="0.15">
      <c r="C4375"/>
    </row>
    <row r="4376" spans="3:3" ht="18.75" x14ac:dyDescent="0.15">
      <c r="C4376"/>
    </row>
    <row r="4377" spans="3:3" ht="18.75" x14ac:dyDescent="0.15">
      <c r="C4377"/>
    </row>
    <row r="4378" spans="3:3" ht="18.75" x14ac:dyDescent="0.15">
      <c r="C4378"/>
    </row>
    <row r="4379" spans="3:3" ht="18.75" x14ac:dyDescent="0.15">
      <c r="C4379"/>
    </row>
    <row r="4380" spans="3:3" ht="18.75" x14ac:dyDescent="0.15">
      <c r="C4380"/>
    </row>
    <row r="4381" spans="3:3" ht="18.75" x14ac:dyDescent="0.15">
      <c r="C4381"/>
    </row>
    <row r="4382" spans="3:3" ht="18.75" x14ac:dyDescent="0.15">
      <c r="C4382"/>
    </row>
    <row r="4383" spans="3:3" ht="18.75" x14ac:dyDescent="0.15">
      <c r="C4383"/>
    </row>
    <row r="4384" spans="3:3" ht="18.75" x14ac:dyDescent="0.15">
      <c r="C4384"/>
    </row>
    <row r="4385" spans="3:3" ht="18.75" x14ac:dyDescent="0.15">
      <c r="C4385"/>
    </row>
    <row r="4386" spans="3:3" ht="18.75" x14ac:dyDescent="0.15">
      <c r="C4386"/>
    </row>
    <row r="4387" spans="3:3" ht="18.75" x14ac:dyDescent="0.15">
      <c r="C4387"/>
    </row>
    <row r="4388" spans="3:3" ht="18.75" x14ac:dyDescent="0.15">
      <c r="C4388"/>
    </row>
    <row r="4389" spans="3:3" ht="18.75" x14ac:dyDescent="0.15">
      <c r="C4389"/>
    </row>
    <row r="4390" spans="3:3" ht="18.75" x14ac:dyDescent="0.15">
      <c r="C4390"/>
    </row>
    <row r="4391" spans="3:3" ht="18.75" x14ac:dyDescent="0.15">
      <c r="C4391"/>
    </row>
    <row r="4392" spans="3:3" ht="18.75" x14ac:dyDescent="0.15">
      <c r="C4392"/>
    </row>
    <row r="4393" spans="3:3" ht="18.75" x14ac:dyDescent="0.15">
      <c r="C4393"/>
    </row>
    <row r="4394" spans="3:3" ht="18.75" x14ac:dyDescent="0.15">
      <c r="C4394"/>
    </row>
    <row r="4395" spans="3:3" ht="18.75" x14ac:dyDescent="0.15">
      <c r="C4395"/>
    </row>
    <row r="4396" spans="3:3" ht="18.75" x14ac:dyDescent="0.15">
      <c r="C4396"/>
    </row>
    <row r="4397" spans="3:3" ht="18.75" x14ac:dyDescent="0.15">
      <c r="C4397"/>
    </row>
    <row r="4398" spans="3:3" ht="18.75" x14ac:dyDescent="0.15">
      <c r="C4398"/>
    </row>
    <row r="4399" spans="3:3" ht="18.75" x14ac:dyDescent="0.15">
      <c r="C4399"/>
    </row>
    <row r="4400" spans="3:3" ht="18.75" x14ac:dyDescent="0.15">
      <c r="C4400"/>
    </row>
    <row r="4401" spans="3:3" ht="18.75" x14ac:dyDescent="0.15">
      <c r="C4401"/>
    </row>
    <row r="4402" spans="3:3" ht="18.75" x14ac:dyDescent="0.15">
      <c r="C4402"/>
    </row>
    <row r="4403" spans="3:3" ht="18.75" x14ac:dyDescent="0.15">
      <c r="C4403"/>
    </row>
    <row r="4404" spans="3:3" ht="18.75" x14ac:dyDescent="0.15">
      <c r="C4404"/>
    </row>
    <row r="4405" spans="3:3" ht="18.75" x14ac:dyDescent="0.15">
      <c r="C4405"/>
    </row>
    <row r="4406" spans="3:3" ht="18.75" x14ac:dyDescent="0.15">
      <c r="C4406"/>
    </row>
    <row r="4407" spans="3:3" ht="18.75" x14ac:dyDescent="0.15">
      <c r="C4407"/>
    </row>
    <row r="4408" spans="3:3" ht="18.75" x14ac:dyDescent="0.15">
      <c r="C4408"/>
    </row>
    <row r="4409" spans="3:3" ht="18.75" x14ac:dyDescent="0.15">
      <c r="C4409"/>
    </row>
    <row r="4410" spans="3:3" ht="18.75" x14ac:dyDescent="0.15">
      <c r="C4410"/>
    </row>
    <row r="4411" spans="3:3" ht="18.75" x14ac:dyDescent="0.15">
      <c r="C4411"/>
    </row>
    <row r="4412" spans="3:3" ht="18.75" x14ac:dyDescent="0.15">
      <c r="C4412"/>
    </row>
    <row r="4413" spans="3:3" ht="18.75" x14ac:dyDescent="0.15">
      <c r="C4413"/>
    </row>
    <row r="4414" spans="3:3" ht="18.75" x14ac:dyDescent="0.15">
      <c r="C4414"/>
    </row>
    <row r="4415" spans="3:3" ht="18.75" x14ac:dyDescent="0.15">
      <c r="C4415"/>
    </row>
    <row r="4416" spans="3:3" ht="18.75" x14ac:dyDescent="0.15">
      <c r="C4416"/>
    </row>
    <row r="4417" spans="3:3" ht="18.75" x14ac:dyDescent="0.15">
      <c r="C4417"/>
    </row>
    <row r="4418" spans="3:3" ht="18.75" x14ac:dyDescent="0.15">
      <c r="C4418"/>
    </row>
    <row r="4419" spans="3:3" ht="18.75" x14ac:dyDescent="0.15">
      <c r="C4419"/>
    </row>
    <row r="4420" spans="3:3" ht="18.75" x14ac:dyDescent="0.15">
      <c r="C4420"/>
    </row>
    <row r="4421" spans="3:3" ht="18.75" x14ac:dyDescent="0.15">
      <c r="C4421"/>
    </row>
    <row r="4422" spans="3:3" ht="18.75" x14ac:dyDescent="0.15">
      <c r="C4422"/>
    </row>
    <row r="4423" spans="3:3" ht="18.75" x14ac:dyDescent="0.15">
      <c r="C4423"/>
    </row>
    <row r="4424" spans="3:3" ht="18.75" x14ac:dyDescent="0.15">
      <c r="C4424"/>
    </row>
    <row r="4425" spans="3:3" ht="18.75" x14ac:dyDescent="0.15">
      <c r="C4425"/>
    </row>
    <row r="4426" spans="3:3" ht="18.75" x14ac:dyDescent="0.15">
      <c r="C4426"/>
    </row>
    <row r="4427" spans="3:3" ht="18.75" x14ac:dyDescent="0.15">
      <c r="C4427"/>
    </row>
    <row r="4428" spans="3:3" ht="18.75" x14ac:dyDescent="0.15">
      <c r="C4428"/>
    </row>
    <row r="4429" spans="3:3" ht="18.75" x14ac:dyDescent="0.15">
      <c r="C4429"/>
    </row>
    <row r="4430" spans="3:3" ht="18.75" x14ac:dyDescent="0.15">
      <c r="C4430"/>
    </row>
    <row r="4431" spans="3:3" ht="18.75" x14ac:dyDescent="0.15">
      <c r="C4431"/>
    </row>
    <row r="4432" spans="3:3" ht="18.75" x14ac:dyDescent="0.15">
      <c r="C4432"/>
    </row>
    <row r="4433" spans="3:3" ht="18.75" x14ac:dyDescent="0.15">
      <c r="C4433"/>
    </row>
    <row r="4434" spans="3:3" ht="18.75" x14ac:dyDescent="0.15">
      <c r="C4434"/>
    </row>
    <row r="4435" spans="3:3" ht="18.75" x14ac:dyDescent="0.15">
      <c r="C4435"/>
    </row>
    <row r="4436" spans="3:3" ht="18.75" x14ac:dyDescent="0.15">
      <c r="C4436"/>
    </row>
    <row r="4437" spans="3:3" ht="18.75" x14ac:dyDescent="0.15">
      <c r="C4437"/>
    </row>
    <row r="4438" spans="3:3" ht="18.75" x14ac:dyDescent="0.15">
      <c r="C4438"/>
    </row>
    <row r="4439" spans="3:3" ht="18.75" x14ac:dyDescent="0.15">
      <c r="C4439"/>
    </row>
    <row r="4440" spans="3:3" ht="18.75" x14ac:dyDescent="0.15">
      <c r="C4440"/>
    </row>
    <row r="4441" spans="3:3" ht="18.75" x14ac:dyDescent="0.15">
      <c r="C4441"/>
    </row>
    <row r="4442" spans="3:3" ht="18.75" x14ac:dyDescent="0.15">
      <c r="C4442"/>
    </row>
    <row r="4443" spans="3:3" ht="18.75" x14ac:dyDescent="0.15">
      <c r="C4443"/>
    </row>
    <row r="4444" spans="3:3" ht="18.75" x14ac:dyDescent="0.15">
      <c r="C4444"/>
    </row>
    <row r="4445" spans="3:3" ht="18.75" x14ac:dyDescent="0.15">
      <c r="C4445"/>
    </row>
    <row r="4446" spans="3:3" ht="18.75" x14ac:dyDescent="0.15">
      <c r="C4446"/>
    </row>
    <row r="4447" spans="3:3" ht="18.75" x14ac:dyDescent="0.15">
      <c r="C4447"/>
    </row>
    <row r="4448" spans="3:3" ht="18.75" x14ac:dyDescent="0.15">
      <c r="C4448"/>
    </row>
    <row r="4449" spans="3:3" ht="18.75" x14ac:dyDescent="0.15">
      <c r="C4449"/>
    </row>
    <row r="4450" spans="3:3" ht="18.75" x14ac:dyDescent="0.15">
      <c r="C4450"/>
    </row>
    <row r="4451" spans="3:3" ht="18.75" x14ac:dyDescent="0.15">
      <c r="C4451"/>
    </row>
    <row r="4452" spans="3:3" ht="18.75" x14ac:dyDescent="0.15">
      <c r="C4452"/>
    </row>
    <row r="4453" spans="3:3" ht="18.75" x14ac:dyDescent="0.15">
      <c r="C4453"/>
    </row>
    <row r="4454" spans="3:3" ht="18.75" x14ac:dyDescent="0.15">
      <c r="C4454"/>
    </row>
    <row r="4455" spans="3:3" ht="18.75" x14ac:dyDescent="0.15">
      <c r="C4455"/>
    </row>
    <row r="4456" spans="3:3" ht="18.75" x14ac:dyDescent="0.15">
      <c r="C4456"/>
    </row>
    <row r="4457" spans="3:3" ht="18.75" x14ac:dyDescent="0.15">
      <c r="C4457"/>
    </row>
    <row r="4458" spans="3:3" ht="18.75" x14ac:dyDescent="0.15">
      <c r="C4458"/>
    </row>
    <row r="4459" spans="3:3" ht="18.75" x14ac:dyDescent="0.15">
      <c r="C4459"/>
    </row>
    <row r="4460" spans="3:3" ht="18.75" x14ac:dyDescent="0.15">
      <c r="C4460"/>
    </row>
    <row r="4461" spans="3:3" ht="18.75" x14ac:dyDescent="0.15">
      <c r="C4461"/>
    </row>
    <row r="4462" spans="3:3" ht="18.75" x14ac:dyDescent="0.15">
      <c r="C4462"/>
    </row>
    <row r="4463" spans="3:3" ht="18.75" x14ac:dyDescent="0.15">
      <c r="C4463"/>
    </row>
    <row r="4464" spans="3:3" ht="18.75" x14ac:dyDescent="0.15">
      <c r="C4464"/>
    </row>
    <row r="4465" spans="3:3" ht="18.75" x14ac:dyDescent="0.15">
      <c r="C4465"/>
    </row>
    <row r="4466" spans="3:3" ht="18.75" x14ac:dyDescent="0.15">
      <c r="C4466"/>
    </row>
    <row r="4467" spans="3:3" ht="18.75" x14ac:dyDescent="0.15">
      <c r="C4467"/>
    </row>
    <row r="4468" spans="3:3" ht="18.75" x14ac:dyDescent="0.15">
      <c r="C4468"/>
    </row>
    <row r="4469" spans="3:3" ht="18.75" x14ac:dyDescent="0.15">
      <c r="C4469"/>
    </row>
    <row r="4470" spans="3:3" ht="18.75" x14ac:dyDescent="0.15">
      <c r="C4470"/>
    </row>
    <row r="4471" spans="3:3" ht="18.75" x14ac:dyDescent="0.15">
      <c r="C4471"/>
    </row>
    <row r="4472" spans="3:3" ht="18.75" x14ac:dyDescent="0.15">
      <c r="C4472"/>
    </row>
    <row r="4473" spans="3:3" ht="18.75" x14ac:dyDescent="0.15">
      <c r="C4473"/>
    </row>
    <row r="4474" spans="3:3" ht="18.75" x14ac:dyDescent="0.15">
      <c r="C4474"/>
    </row>
    <row r="4475" spans="3:3" ht="18.75" x14ac:dyDescent="0.15">
      <c r="C4475"/>
    </row>
    <row r="4476" spans="3:3" ht="18.75" x14ac:dyDescent="0.15">
      <c r="C4476"/>
    </row>
    <row r="4477" spans="3:3" ht="18.75" x14ac:dyDescent="0.15">
      <c r="C4477"/>
    </row>
    <row r="4478" spans="3:3" ht="18.75" x14ac:dyDescent="0.15">
      <c r="C4478"/>
    </row>
    <row r="4479" spans="3:3" ht="18.75" x14ac:dyDescent="0.15">
      <c r="C4479"/>
    </row>
    <row r="4480" spans="3:3" ht="18.75" x14ac:dyDescent="0.15">
      <c r="C4480"/>
    </row>
    <row r="4481" spans="3:3" ht="18.75" x14ac:dyDescent="0.15">
      <c r="C4481"/>
    </row>
    <row r="4482" spans="3:3" ht="18.75" x14ac:dyDescent="0.15">
      <c r="C4482"/>
    </row>
    <row r="4483" spans="3:3" ht="18.75" x14ac:dyDescent="0.15">
      <c r="C4483"/>
    </row>
    <row r="4484" spans="3:3" ht="18.75" x14ac:dyDescent="0.15">
      <c r="C4484"/>
    </row>
    <row r="4485" spans="3:3" ht="18.75" x14ac:dyDescent="0.15">
      <c r="C4485"/>
    </row>
    <row r="4486" spans="3:3" ht="18.75" x14ac:dyDescent="0.15">
      <c r="C4486"/>
    </row>
    <row r="4487" spans="3:3" ht="18.75" x14ac:dyDescent="0.15">
      <c r="C4487"/>
    </row>
    <row r="4488" spans="3:3" ht="18.75" x14ac:dyDescent="0.15">
      <c r="C4488"/>
    </row>
    <row r="4489" spans="3:3" ht="18.75" x14ac:dyDescent="0.15">
      <c r="C4489"/>
    </row>
    <row r="4490" spans="3:3" ht="18.75" x14ac:dyDescent="0.15">
      <c r="C4490"/>
    </row>
    <row r="4491" spans="3:3" ht="18.75" x14ac:dyDescent="0.15">
      <c r="C4491"/>
    </row>
    <row r="4492" spans="3:3" ht="18.75" x14ac:dyDescent="0.15">
      <c r="C4492"/>
    </row>
    <row r="4493" spans="3:3" ht="18.75" x14ac:dyDescent="0.15">
      <c r="C4493"/>
    </row>
    <row r="4494" spans="3:3" ht="18.75" x14ac:dyDescent="0.15">
      <c r="C4494"/>
    </row>
    <row r="4495" spans="3:3" ht="18.75" x14ac:dyDescent="0.15">
      <c r="C4495"/>
    </row>
    <row r="4496" spans="3:3" ht="18.75" x14ac:dyDescent="0.15">
      <c r="C4496"/>
    </row>
    <row r="4497" spans="3:3" ht="18.75" x14ac:dyDescent="0.15">
      <c r="C4497"/>
    </row>
    <row r="4498" spans="3:3" ht="18.75" x14ac:dyDescent="0.15">
      <c r="C4498"/>
    </row>
    <row r="4499" spans="3:3" ht="18.75" x14ac:dyDescent="0.15">
      <c r="C4499"/>
    </row>
    <row r="4500" spans="3:3" ht="18.75" x14ac:dyDescent="0.15">
      <c r="C4500"/>
    </row>
    <row r="4501" spans="3:3" ht="18.75" x14ac:dyDescent="0.15">
      <c r="C4501"/>
    </row>
    <row r="4502" spans="3:3" ht="18.75" x14ac:dyDescent="0.15">
      <c r="C4502"/>
    </row>
    <row r="4503" spans="3:3" ht="18.75" x14ac:dyDescent="0.15">
      <c r="C4503"/>
    </row>
    <row r="4504" spans="3:3" ht="18.75" x14ac:dyDescent="0.15">
      <c r="C4504"/>
    </row>
    <row r="4505" spans="3:3" ht="18.75" x14ac:dyDescent="0.15">
      <c r="C4505"/>
    </row>
    <row r="4506" spans="3:3" ht="18.75" x14ac:dyDescent="0.15">
      <c r="C4506"/>
    </row>
    <row r="4507" spans="3:3" ht="18.75" x14ac:dyDescent="0.15">
      <c r="C4507"/>
    </row>
    <row r="4508" spans="3:3" ht="18.75" x14ac:dyDescent="0.15">
      <c r="C4508"/>
    </row>
    <row r="4509" spans="3:3" ht="18.75" x14ac:dyDescent="0.15">
      <c r="C4509"/>
    </row>
    <row r="4510" spans="3:3" ht="18.75" x14ac:dyDescent="0.15">
      <c r="C4510"/>
    </row>
    <row r="4511" spans="3:3" ht="18.75" x14ac:dyDescent="0.15">
      <c r="C4511"/>
    </row>
    <row r="4512" spans="3:3" ht="18.75" x14ac:dyDescent="0.15">
      <c r="C4512"/>
    </row>
    <row r="4513" spans="3:3" ht="18.75" x14ac:dyDescent="0.15">
      <c r="C4513"/>
    </row>
    <row r="4514" spans="3:3" ht="18.75" x14ac:dyDescent="0.15">
      <c r="C4514"/>
    </row>
    <row r="4515" spans="3:3" ht="18.75" x14ac:dyDescent="0.15">
      <c r="C4515"/>
    </row>
    <row r="4516" spans="3:3" ht="18.75" x14ac:dyDescent="0.15">
      <c r="C4516"/>
    </row>
    <row r="4517" spans="3:3" ht="18.75" x14ac:dyDescent="0.15">
      <c r="C4517"/>
    </row>
    <row r="4518" spans="3:3" ht="18.75" x14ac:dyDescent="0.15">
      <c r="C4518"/>
    </row>
    <row r="4519" spans="3:3" ht="18.75" x14ac:dyDescent="0.15">
      <c r="C4519"/>
    </row>
    <row r="4520" spans="3:3" ht="18.75" x14ac:dyDescent="0.15">
      <c r="C4520"/>
    </row>
    <row r="4521" spans="3:3" ht="18.75" x14ac:dyDescent="0.15">
      <c r="C4521"/>
    </row>
    <row r="4522" spans="3:3" ht="18.75" x14ac:dyDescent="0.15">
      <c r="C4522"/>
    </row>
    <row r="4523" spans="3:3" ht="18.75" x14ac:dyDescent="0.15">
      <c r="C4523"/>
    </row>
    <row r="4524" spans="3:3" ht="18.75" x14ac:dyDescent="0.15">
      <c r="C4524"/>
    </row>
    <row r="4525" spans="3:3" ht="18.75" x14ac:dyDescent="0.15">
      <c r="C4525"/>
    </row>
    <row r="4526" spans="3:3" ht="18.75" x14ac:dyDescent="0.15">
      <c r="C4526"/>
    </row>
    <row r="4527" spans="3:3" ht="18.75" x14ac:dyDescent="0.15">
      <c r="C4527"/>
    </row>
    <row r="4528" spans="3:3" ht="18.75" x14ac:dyDescent="0.15">
      <c r="C4528"/>
    </row>
    <row r="4529" spans="3:3" ht="18.75" x14ac:dyDescent="0.15">
      <c r="C4529"/>
    </row>
    <row r="4530" spans="3:3" ht="18.75" x14ac:dyDescent="0.15">
      <c r="C4530"/>
    </row>
    <row r="4531" spans="3:3" ht="18.75" x14ac:dyDescent="0.15">
      <c r="C4531"/>
    </row>
    <row r="4532" spans="3:3" ht="18.75" x14ac:dyDescent="0.15">
      <c r="C4532"/>
    </row>
    <row r="4533" spans="3:3" ht="18.75" x14ac:dyDescent="0.15">
      <c r="C4533"/>
    </row>
    <row r="4534" spans="3:3" ht="18.75" x14ac:dyDescent="0.15">
      <c r="C4534"/>
    </row>
    <row r="4535" spans="3:3" ht="18.75" x14ac:dyDescent="0.15">
      <c r="C4535"/>
    </row>
    <row r="4536" spans="3:3" ht="18.75" x14ac:dyDescent="0.15">
      <c r="C4536"/>
    </row>
    <row r="4537" spans="3:3" ht="18.75" x14ac:dyDescent="0.15">
      <c r="C4537"/>
    </row>
    <row r="4538" spans="3:3" ht="18.75" x14ac:dyDescent="0.15">
      <c r="C4538"/>
    </row>
    <row r="4539" spans="3:3" ht="18.75" x14ac:dyDescent="0.15">
      <c r="C4539"/>
    </row>
    <row r="4540" spans="3:3" ht="18.75" x14ac:dyDescent="0.15">
      <c r="C4540"/>
    </row>
    <row r="4541" spans="3:3" ht="18.75" x14ac:dyDescent="0.15">
      <c r="C4541"/>
    </row>
    <row r="4542" spans="3:3" ht="18.75" x14ac:dyDescent="0.15">
      <c r="C4542"/>
    </row>
    <row r="4543" spans="3:3" ht="18.75" x14ac:dyDescent="0.15">
      <c r="C4543"/>
    </row>
    <row r="4544" spans="3:3" ht="18.75" x14ac:dyDescent="0.15">
      <c r="C4544"/>
    </row>
    <row r="4545" spans="3:3" ht="18.75" x14ac:dyDescent="0.15">
      <c r="C4545"/>
    </row>
    <row r="4546" spans="3:3" ht="18.75" x14ac:dyDescent="0.15">
      <c r="C4546"/>
    </row>
    <row r="4547" spans="3:3" ht="18.75" x14ac:dyDescent="0.15">
      <c r="C4547"/>
    </row>
    <row r="4548" spans="3:3" ht="18.75" x14ac:dyDescent="0.15">
      <c r="C4548"/>
    </row>
    <row r="4549" spans="3:3" ht="18.75" x14ac:dyDescent="0.15">
      <c r="C4549"/>
    </row>
    <row r="4550" spans="3:3" ht="18.75" x14ac:dyDescent="0.15">
      <c r="C4550"/>
    </row>
    <row r="4551" spans="3:3" ht="18.75" x14ac:dyDescent="0.15">
      <c r="C4551"/>
    </row>
    <row r="4552" spans="3:3" ht="18.75" x14ac:dyDescent="0.15">
      <c r="C4552"/>
    </row>
    <row r="4553" spans="3:3" ht="18.75" x14ac:dyDescent="0.15">
      <c r="C4553"/>
    </row>
    <row r="4554" spans="3:3" ht="18.75" x14ac:dyDescent="0.15">
      <c r="C4554"/>
    </row>
    <row r="4555" spans="3:3" ht="18.75" x14ac:dyDescent="0.15">
      <c r="C4555"/>
    </row>
    <row r="4556" spans="3:3" ht="18.75" x14ac:dyDescent="0.15">
      <c r="C4556"/>
    </row>
    <row r="4557" spans="3:3" ht="18.75" x14ac:dyDescent="0.15">
      <c r="C4557"/>
    </row>
    <row r="4558" spans="3:3" ht="18.75" x14ac:dyDescent="0.15">
      <c r="C4558"/>
    </row>
    <row r="4559" spans="3:3" ht="18.75" x14ac:dyDescent="0.15">
      <c r="C4559"/>
    </row>
    <row r="4560" spans="3:3" ht="18.75" x14ac:dyDescent="0.15">
      <c r="C4560"/>
    </row>
    <row r="4561" spans="3:3" ht="18.75" x14ac:dyDescent="0.15">
      <c r="C4561"/>
    </row>
    <row r="4562" spans="3:3" ht="18.75" x14ac:dyDescent="0.15">
      <c r="C4562"/>
    </row>
    <row r="4563" spans="3:3" ht="18.75" x14ac:dyDescent="0.15">
      <c r="C4563"/>
    </row>
    <row r="4564" spans="3:3" ht="18.75" x14ac:dyDescent="0.15">
      <c r="C4564"/>
    </row>
    <row r="4565" spans="3:3" ht="18.75" x14ac:dyDescent="0.15">
      <c r="C4565"/>
    </row>
    <row r="4566" spans="3:3" ht="18.75" x14ac:dyDescent="0.15">
      <c r="C4566"/>
    </row>
    <row r="4567" spans="3:3" ht="18.75" x14ac:dyDescent="0.15">
      <c r="C4567"/>
    </row>
    <row r="4568" spans="3:3" ht="18.75" x14ac:dyDescent="0.15">
      <c r="C4568"/>
    </row>
    <row r="4569" spans="3:3" ht="18.75" x14ac:dyDescent="0.15">
      <c r="C4569"/>
    </row>
    <row r="4570" spans="3:3" ht="18.75" x14ac:dyDescent="0.15">
      <c r="C4570"/>
    </row>
    <row r="4571" spans="3:3" ht="18.75" x14ac:dyDescent="0.15">
      <c r="C4571"/>
    </row>
    <row r="4572" spans="3:3" ht="18.75" x14ac:dyDescent="0.15">
      <c r="C4572"/>
    </row>
    <row r="4573" spans="3:3" ht="18.75" x14ac:dyDescent="0.15">
      <c r="C4573"/>
    </row>
    <row r="4574" spans="3:3" ht="18.75" x14ac:dyDescent="0.15">
      <c r="C4574"/>
    </row>
    <row r="4575" spans="3:3" ht="18.75" x14ac:dyDescent="0.15">
      <c r="C4575"/>
    </row>
    <row r="4576" spans="3:3" ht="18.75" x14ac:dyDescent="0.15">
      <c r="C4576"/>
    </row>
    <row r="4577" spans="3:3" ht="18.75" x14ac:dyDescent="0.15">
      <c r="C4577"/>
    </row>
    <row r="4578" spans="3:3" ht="18.75" x14ac:dyDescent="0.15">
      <c r="C4578"/>
    </row>
    <row r="4579" spans="3:3" ht="18.75" x14ac:dyDescent="0.15">
      <c r="C4579"/>
    </row>
    <row r="4580" spans="3:3" ht="18.75" x14ac:dyDescent="0.15">
      <c r="C4580"/>
    </row>
    <row r="4581" spans="3:3" ht="18.75" x14ac:dyDescent="0.15">
      <c r="C4581"/>
    </row>
    <row r="4582" spans="3:3" ht="18.75" x14ac:dyDescent="0.15">
      <c r="C4582"/>
    </row>
    <row r="4583" spans="3:3" ht="18.75" x14ac:dyDescent="0.15">
      <c r="C4583"/>
    </row>
    <row r="4584" spans="3:3" ht="18.75" x14ac:dyDescent="0.15">
      <c r="C4584"/>
    </row>
    <row r="4585" spans="3:3" ht="18.75" x14ac:dyDescent="0.15">
      <c r="C4585"/>
    </row>
    <row r="4586" spans="3:3" ht="18.75" x14ac:dyDescent="0.15">
      <c r="C4586"/>
    </row>
    <row r="4587" spans="3:3" ht="18.75" x14ac:dyDescent="0.15">
      <c r="C4587"/>
    </row>
    <row r="4588" spans="3:3" ht="18.75" x14ac:dyDescent="0.15">
      <c r="C4588"/>
    </row>
    <row r="4589" spans="3:3" ht="18.75" x14ac:dyDescent="0.15">
      <c r="C4589"/>
    </row>
    <row r="4590" spans="3:3" ht="18.75" x14ac:dyDescent="0.15">
      <c r="C4590"/>
    </row>
    <row r="4591" spans="3:3" ht="18.75" x14ac:dyDescent="0.15">
      <c r="C4591"/>
    </row>
    <row r="4592" spans="3:3" ht="18.75" x14ac:dyDescent="0.15">
      <c r="C4592"/>
    </row>
    <row r="4593" spans="3:3" ht="18.75" x14ac:dyDescent="0.15">
      <c r="C4593"/>
    </row>
    <row r="4594" spans="3:3" ht="18.75" x14ac:dyDescent="0.15">
      <c r="C4594"/>
    </row>
    <row r="4595" spans="3:3" ht="18.75" x14ac:dyDescent="0.15">
      <c r="C4595"/>
    </row>
    <row r="4596" spans="3:3" ht="18.75" x14ac:dyDescent="0.15">
      <c r="C4596"/>
    </row>
    <row r="4597" spans="3:3" ht="18.75" x14ac:dyDescent="0.15">
      <c r="C4597"/>
    </row>
    <row r="4598" spans="3:3" ht="18.75" x14ac:dyDescent="0.15">
      <c r="C4598"/>
    </row>
    <row r="4599" spans="3:3" ht="18.75" x14ac:dyDescent="0.15">
      <c r="C4599"/>
    </row>
    <row r="4600" spans="3:3" ht="18.75" x14ac:dyDescent="0.15">
      <c r="C4600"/>
    </row>
    <row r="4601" spans="3:3" ht="18.75" x14ac:dyDescent="0.15">
      <c r="C4601"/>
    </row>
    <row r="4602" spans="3:3" ht="18.75" x14ac:dyDescent="0.15">
      <c r="C4602"/>
    </row>
    <row r="4603" spans="3:3" ht="18.75" x14ac:dyDescent="0.15">
      <c r="C4603"/>
    </row>
    <row r="4604" spans="3:3" ht="18.75" x14ac:dyDescent="0.15">
      <c r="C4604"/>
    </row>
    <row r="4605" spans="3:3" ht="18.75" x14ac:dyDescent="0.15">
      <c r="C4605"/>
    </row>
    <row r="4606" spans="3:3" ht="18.75" x14ac:dyDescent="0.15">
      <c r="C4606"/>
    </row>
    <row r="4607" spans="3:3" ht="18.75" x14ac:dyDescent="0.15">
      <c r="C4607"/>
    </row>
    <row r="4608" spans="3:3" ht="18.75" x14ac:dyDescent="0.15">
      <c r="C4608"/>
    </row>
    <row r="4609" spans="3:3" ht="18.75" x14ac:dyDescent="0.15">
      <c r="C4609"/>
    </row>
    <row r="4610" spans="3:3" ht="18.75" x14ac:dyDescent="0.15">
      <c r="C4610"/>
    </row>
    <row r="4611" spans="3:3" ht="18.75" x14ac:dyDescent="0.15">
      <c r="C4611"/>
    </row>
    <row r="4612" spans="3:3" ht="18.75" x14ac:dyDescent="0.15">
      <c r="C4612"/>
    </row>
    <row r="4613" spans="3:3" ht="18.75" x14ac:dyDescent="0.15">
      <c r="C4613"/>
    </row>
    <row r="4614" spans="3:3" ht="18.75" x14ac:dyDescent="0.15">
      <c r="C4614"/>
    </row>
    <row r="4615" spans="3:3" ht="18.75" x14ac:dyDescent="0.15">
      <c r="C4615"/>
    </row>
    <row r="4616" spans="3:3" ht="18.75" x14ac:dyDescent="0.15">
      <c r="C4616"/>
    </row>
    <row r="4617" spans="3:3" ht="18.75" x14ac:dyDescent="0.15">
      <c r="C4617"/>
    </row>
    <row r="4618" spans="3:3" ht="18.75" x14ac:dyDescent="0.15">
      <c r="C4618"/>
    </row>
    <row r="4619" spans="3:3" ht="18.75" x14ac:dyDescent="0.15">
      <c r="C4619"/>
    </row>
    <row r="4620" spans="3:3" ht="18.75" x14ac:dyDescent="0.15">
      <c r="C4620"/>
    </row>
    <row r="4621" spans="3:3" ht="18.75" x14ac:dyDescent="0.15">
      <c r="C4621"/>
    </row>
    <row r="4622" spans="3:3" ht="18.75" x14ac:dyDescent="0.15">
      <c r="C4622"/>
    </row>
    <row r="4623" spans="3:3" ht="18.75" x14ac:dyDescent="0.15">
      <c r="C4623"/>
    </row>
    <row r="4624" spans="3:3" ht="18.75" x14ac:dyDescent="0.15">
      <c r="C4624"/>
    </row>
    <row r="4625" spans="3:3" ht="18.75" x14ac:dyDescent="0.15">
      <c r="C4625"/>
    </row>
    <row r="4626" spans="3:3" ht="18.75" x14ac:dyDescent="0.15">
      <c r="C4626"/>
    </row>
    <row r="4627" spans="3:3" ht="18.75" x14ac:dyDescent="0.15">
      <c r="C4627"/>
    </row>
    <row r="4628" spans="3:3" ht="18.75" x14ac:dyDescent="0.15">
      <c r="C4628"/>
    </row>
    <row r="4629" spans="3:3" ht="18.75" x14ac:dyDescent="0.15">
      <c r="C4629"/>
    </row>
    <row r="4630" spans="3:3" ht="18.75" x14ac:dyDescent="0.15">
      <c r="C4630"/>
    </row>
    <row r="4631" spans="3:3" ht="18.75" x14ac:dyDescent="0.15">
      <c r="C4631"/>
    </row>
    <row r="4632" spans="3:3" ht="18.75" x14ac:dyDescent="0.15">
      <c r="C4632"/>
    </row>
    <row r="4633" spans="3:3" ht="18.75" x14ac:dyDescent="0.15">
      <c r="C4633"/>
    </row>
    <row r="4634" spans="3:3" ht="18.75" x14ac:dyDescent="0.15">
      <c r="C4634"/>
    </row>
    <row r="4635" spans="3:3" ht="18.75" x14ac:dyDescent="0.15">
      <c r="C4635"/>
    </row>
    <row r="4636" spans="3:3" ht="18.75" x14ac:dyDescent="0.15">
      <c r="C4636"/>
    </row>
    <row r="4637" spans="3:3" ht="18.75" x14ac:dyDescent="0.15">
      <c r="C4637"/>
    </row>
    <row r="4638" spans="3:3" ht="18.75" x14ac:dyDescent="0.15">
      <c r="C4638"/>
    </row>
    <row r="4639" spans="3:3" ht="18.75" x14ac:dyDescent="0.15">
      <c r="C4639"/>
    </row>
    <row r="4640" spans="3:3" ht="18.75" x14ac:dyDescent="0.15">
      <c r="C4640"/>
    </row>
    <row r="4641" spans="3:3" ht="18.75" x14ac:dyDescent="0.15">
      <c r="C4641"/>
    </row>
    <row r="4642" spans="3:3" ht="18.75" x14ac:dyDescent="0.15">
      <c r="C4642"/>
    </row>
    <row r="4643" spans="3:3" ht="18.75" x14ac:dyDescent="0.15">
      <c r="C4643"/>
    </row>
    <row r="4644" spans="3:3" ht="18.75" x14ac:dyDescent="0.15">
      <c r="C4644"/>
    </row>
    <row r="4645" spans="3:3" ht="18.75" x14ac:dyDescent="0.15">
      <c r="C4645"/>
    </row>
    <row r="4646" spans="3:3" ht="18.75" x14ac:dyDescent="0.15">
      <c r="C4646"/>
    </row>
    <row r="4647" spans="3:3" ht="18.75" x14ac:dyDescent="0.15">
      <c r="C4647"/>
    </row>
    <row r="4648" spans="3:3" ht="18.75" x14ac:dyDescent="0.15">
      <c r="C4648"/>
    </row>
    <row r="4649" spans="3:3" ht="18.75" x14ac:dyDescent="0.15">
      <c r="C4649"/>
    </row>
    <row r="4650" spans="3:3" ht="18.75" x14ac:dyDescent="0.15">
      <c r="C4650"/>
    </row>
    <row r="4651" spans="3:3" ht="18.75" x14ac:dyDescent="0.15">
      <c r="C4651"/>
    </row>
    <row r="4652" spans="3:3" ht="18.75" x14ac:dyDescent="0.15">
      <c r="C4652"/>
    </row>
    <row r="4653" spans="3:3" ht="18.75" x14ac:dyDescent="0.15">
      <c r="C4653"/>
    </row>
    <row r="4654" spans="3:3" ht="18.75" x14ac:dyDescent="0.15">
      <c r="C4654"/>
    </row>
    <row r="4655" spans="3:3" ht="18.75" x14ac:dyDescent="0.15">
      <c r="C4655"/>
    </row>
    <row r="4656" spans="3:3" ht="18.75" x14ac:dyDescent="0.15">
      <c r="C4656"/>
    </row>
    <row r="4657" spans="3:3" ht="18.75" x14ac:dyDescent="0.15">
      <c r="C4657"/>
    </row>
    <row r="4658" spans="3:3" ht="18.75" x14ac:dyDescent="0.15">
      <c r="C4658"/>
    </row>
    <row r="4659" spans="3:3" ht="18.75" x14ac:dyDescent="0.15">
      <c r="C4659"/>
    </row>
    <row r="4660" spans="3:3" ht="18.75" x14ac:dyDescent="0.15">
      <c r="C4660"/>
    </row>
    <row r="4661" spans="3:3" ht="18.75" x14ac:dyDescent="0.15">
      <c r="C4661"/>
    </row>
    <row r="4662" spans="3:3" ht="18.75" x14ac:dyDescent="0.15">
      <c r="C4662"/>
    </row>
    <row r="4663" spans="3:3" ht="18.75" x14ac:dyDescent="0.15">
      <c r="C4663"/>
    </row>
    <row r="4664" spans="3:3" ht="18.75" x14ac:dyDescent="0.15">
      <c r="C4664"/>
    </row>
    <row r="4665" spans="3:3" ht="18.75" x14ac:dyDescent="0.15">
      <c r="C4665"/>
    </row>
    <row r="4666" spans="3:3" ht="18.75" x14ac:dyDescent="0.15">
      <c r="C4666"/>
    </row>
    <row r="4667" spans="3:3" ht="18.75" x14ac:dyDescent="0.15">
      <c r="C4667"/>
    </row>
    <row r="4668" spans="3:3" ht="18.75" x14ac:dyDescent="0.15">
      <c r="C4668"/>
    </row>
    <row r="4669" spans="3:3" ht="18.75" x14ac:dyDescent="0.15">
      <c r="C4669"/>
    </row>
    <row r="4670" spans="3:3" ht="18.75" x14ac:dyDescent="0.15">
      <c r="C4670"/>
    </row>
    <row r="4671" spans="3:3" ht="18.75" x14ac:dyDescent="0.15">
      <c r="C4671"/>
    </row>
    <row r="4672" spans="3:3" ht="18.75" x14ac:dyDescent="0.15">
      <c r="C4672"/>
    </row>
    <row r="4673" spans="3:3" ht="18.75" x14ac:dyDescent="0.15">
      <c r="C4673"/>
    </row>
    <row r="4674" spans="3:3" ht="18.75" x14ac:dyDescent="0.15">
      <c r="C4674"/>
    </row>
    <row r="4675" spans="3:3" ht="18.75" x14ac:dyDescent="0.15">
      <c r="C4675"/>
    </row>
    <row r="4676" spans="3:3" ht="18.75" x14ac:dyDescent="0.15">
      <c r="C4676"/>
    </row>
    <row r="4677" spans="3:3" ht="18.75" x14ac:dyDescent="0.15">
      <c r="C4677"/>
    </row>
    <row r="4678" spans="3:3" ht="18.75" x14ac:dyDescent="0.15">
      <c r="C4678"/>
    </row>
    <row r="4679" spans="3:3" ht="18.75" x14ac:dyDescent="0.15">
      <c r="C4679"/>
    </row>
    <row r="4680" spans="3:3" ht="18.75" x14ac:dyDescent="0.15">
      <c r="C4680"/>
    </row>
    <row r="4681" spans="3:3" ht="18.75" x14ac:dyDescent="0.15">
      <c r="C4681"/>
    </row>
    <row r="4682" spans="3:3" ht="18.75" x14ac:dyDescent="0.15">
      <c r="C4682"/>
    </row>
    <row r="4683" spans="3:3" ht="18.75" x14ac:dyDescent="0.15">
      <c r="C4683"/>
    </row>
    <row r="4684" spans="3:3" ht="18.75" x14ac:dyDescent="0.15">
      <c r="C4684"/>
    </row>
    <row r="4685" spans="3:3" ht="18.75" x14ac:dyDescent="0.15">
      <c r="C4685"/>
    </row>
    <row r="4686" spans="3:3" ht="18.75" x14ac:dyDescent="0.15">
      <c r="C4686"/>
    </row>
    <row r="4687" spans="3:3" ht="18.75" x14ac:dyDescent="0.15">
      <c r="C4687"/>
    </row>
    <row r="4688" spans="3:3" ht="18.75" x14ac:dyDescent="0.15">
      <c r="C4688"/>
    </row>
    <row r="4689" spans="3:3" ht="18.75" x14ac:dyDescent="0.15">
      <c r="C4689"/>
    </row>
    <row r="4690" spans="3:3" ht="18.75" x14ac:dyDescent="0.15">
      <c r="C4690"/>
    </row>
    <row r="4691" spans="3:3" ht="18.75" x14ac:dyDescent="0.15">
      <c r="C4691"/>
    </row>
    <row r="4692" spans="3:3" ht="18.75" x14ac:dyDescent="0.15">
      <c r="C4692"/>
    </row>
    <row r="4693" spans="3:3" ht="18.75" x14ac:dyDescent="0.15">
      <c r="C4693"/>
    </row>
    <row r="4694" spans="3:3" ht="18.75" x14ac:dyDescent="0.15">
      <c r="C4694"/>
    </row>
    <row r="4695" spans="3:3" ht="18.75" x14ac:dyDescent="0.15">
      <c r="C4695"/>
    </row>
    <row r="4696" spans="3:3" ht="18.75" x14ac:dyDescent="0.15">
      <c r="C4696"/>
    </row>
    <row r="4697" spans="3:3" ht="18.75" x14ac:dyDescent="0.15">
      <c r="C4697"/>
    </row>
    <row r="4698" spans="3:3" ht="18.75" x14ac:dyDescent="0.15">
      <c r="C4698"/>
    </row>
    <row r="4699" spans="3:3" ht="18.75" x14ac:dyDescent="0.15">
      <c r="C4699"/>
    </row>
    <row r="4700" spans="3:3" ht="18.75" x14ac:dyDescent="0.15">
      <c r="C4700"/>
    </row>
    <row r="4701" spans="3:3" ht="18.75" x14ac:dyDescent="0.15">
      <c r="C4701"/>
    </row>
    <row r="4702" spans="3:3" ht="18.75" x14ac:dyDescent="0.15">
      <c r="C4702"/>
    </row>
    <row r="4703" spans="3:3" ht="18.75" x14ac:dyDescent="0.15">
      <c r="C4703"/>
    </row>
    <row r="4704" spans="3:3" ht="18.75" x14ac:dyDescent="0.15">
      <c r="C4704"/>
    </row>
    <row r="4705" spans="3:3" ht="18.75" x14ac:dyDescent="0.15">
      <c r="C4705"/>
    </row>
    <row r="4706" spans="3:3" ht="18.75" x14ac:dyDescent="0.15">
      <c r="C4706"/>
    </row>
    <row r="4707" spans="3:3" ht="18.75" x14ac:dyDescent="0.15">
      <c r="C4707"/>
    </row>
    <row r="4708" spans="3:3" ht="18.75" x14ac:dyDescent="0.15">
      <c r="C4708"/>
    </row>
    <row r="4709" spans="3:3" ht="18.75" x14ac:dyDescent="0.15">
      <c r="C4709"/>
    </row>
    <row r="4710" spans="3:3" ht="18.75" x14ac:dyDescent="0.15">
      <c r="C4710"/>
    </row>
    <row r="4711" spans="3:3" ht="18.75" x14ac:dyDescent="0.15">
      <c r="C4711"/>
    </row>
    <row r="4712" spans="3:3" ht="18.75" x14ac:dyDescent="0.15">
      <c r="C4712"/>
    </row>
    <row r="4713" spans="3:3" ht="18.75" x14ac:dyDescent="0.15">
      <c r="C4713"/>
    </row>
    <row r="4714" spans="3:3" ht="18.75" x14ac:dyDescent="0.15">
      <c r="C4714"/>
    </row>
    <row r="4715" spans="3:3" ht="18.75" x14ac:dyDescent="0.15">
      <c r="C4715"/>
    </row>
    <row r="4716" spans="3:3" ht="18.75" x14ac:dyDescent="0.15">
      <c r="C4716"/>
    </row>
    <row r="4717" spans="3:3" ht="18.75" x14ac:dyDescent="0.15">
      <c r="C4717"/>
    </row>
    <row r="4718" spans="3:3" ht="18.75" x14ac:dyDescent="0.15">
      <c r="C4718"/>
    </row>
    <row r="4719" spans="3:3" ht="18.75" x14ac:dyDescent="0.15">
      <c r="C4719"/>
    </row>
    <row r="4720" spans="3:3" ht="18.75" x14ac:dyDescent="0.15">
      <c r="C4720"/>
    </row>
    <row r="4721" spans="3:3" ht="18.75" x14ac:dyDescent="0.15">
      <c r="C4721"/>
    </row>
    <row r="4722" spans="3:3" ht="18.75" x14ac:dyDescent="0.15">
      <c r="C4722"/>
    </row>
    <row r="4723" spans="3:3" ht="18.75" x14ac:dyDescent="0.15">
      <c r="C4723"/>
    </row>
    <row r="4724" spans="3:3" ht="18.75" x14ac:dyDescent="0.15">
      <c r="C4724"/>
    </row>
    <row r="4725" spans="3:3" ht="18.75" x14ac:dyDescent="0.15">
      <c r="C4725"/>
    </row>
    <row r="4726" spans="3:3" ht="18.75" x14ac:dyDescent="0.15">
      <c r="C4726"/>
    </row>
    <row r="4727" spans="3:3" ht="18.75" x14ac:dyDescent="0.15">
      <c r="C4727"/>
    </row>
    <row r="4728" spans="3:3" ht="18.75" x14ac:dyDescent="0.15">
      <c r="C4728"/>
    </row>
    <row r="4729" spans="3:3" ht="18.75" x14ac:dyDescent="0.15">
      <c r="C4729"/>
    </row>
    <row r="4730" spans="3:3" ht="18.75" x14ac:dyDescent="0.15">
      <c r="C4730"/>
    </row>
    <row r="4731" spans="3:3" ht="18.75" x14ac:dyDescent="0.15">
      <c r="C4731"/>
    </row>
    <row r="4732" spans="3:3" ht="18.75" x14ac:dyDescent="0.15">
      <c r="C4732"/>
    </row>
    <row r="4733" spans="3:3" ht="18.75" x14ac:dyDescent="0.15">
      <c r="C4733"/>
    </row>
    <row r="4734" spans="3:3" ht="18.75" x14ac:dyDescent="0.15">
      <c r="C4734"/>
    </row>
    <row r="4735" spans="3:3" ht="18.75" x14ac:dyDescent="0.15">
      <c r="C4735"/>
    </row>
    <row r="4736" spans="3:3" ht="18.75" x14ac:dyDescent="0.15">
      <c r="C4736"/>
    </row>
    <row r="4737" spans="3:3" ht="18.75" x14ac:dyDescent="0.15">
      <c r="C4737"/>
    </row>
    <row r="4738" spans="3:3" ht="18.75" x14ac:dyDescent="0.15">
      <c r="C4738"/>
    </row>
    <row r="4739" spans="3:3" ht="18.75" x14ac:dyDescent="0.15">
      <c r="C4739"/>
    </row>
    <row r="4740" spans="3:3" ht="18.75" x14ac:dyDescent="0.15">
      <c r="C4740"/>
    </row>
    <row r="4741" spans="3:3" ht="18.75" x14ac:dyDescent="0.15">
      <c r="C4741"/>
    </row>
    <row r="4742" spans="3:3" ht="18.75" x14ac:dyDescent="0.15">
      <c r="C4742"/>
    </row>
    <row r="4743" spans="3:3" ht="18.75" x14ac:dyDescent="0.15">
      <c r="C4743"/>
    </row>
    <row r="4744" spans="3:3" ht="18.75" x14ac:dyDescent="0.15">
      <c r="C4744"/>
    </row>
    <row r="4745" spans="3:3" ht="18.75" x14ac:dyDescent="0.15">
      <c r="C4745"/>
    </row>
    <row r="4746" spans="3:3" ht="18.75" x14ac:dyDescent="0.15">
      <c r="C4746"/>
    </row>
    <row r="4747" spans="3:3" ht="18.75" x14ac:dyDescent="0.15">
      <c r="C4747"/>
    </row>
    <row r="4748" spans="3:3" ht="18.75" x14ac:dyDescent="0.15">
      <c r="C4748"/>
    </row>
    <row r="4749" spans="3:3" ht="18.75" x14ac:dyDescent="0.15">
      <c r="C4749"/>
    </row>
    <row r="4750" spans="3:3" ht="18.75" x14ac:dyDescent="0.15">
      <c r="C4750"/>
    </row>
    <row r="4751" spans="3:3" ht="18.75" x14ac:dyDescent="0.15">
      <c r="C4751"/>
    </row>
    <row r="4752" spans="3:3" ht="18.75" x14ac:dyDescent="0.15">
      <c r="C4752"/>
    </row>
    <row r="4753" spans="3:3" ht="18.75" x14ac:dyDescent="0.15">
      <c r="C4753"/>
    </row>
    <row r="4754" spans="3:3" ht="18.75" x14ac:dyDescent="0.15">
      <c r="C4754"/>
    </row>
    <row r="4755" spans="3:3" ht="18.75" x14ac:dyDescent="0.15">
      <c r="C4755"/>
    </row>
    <row r="4756" spans="3:3" ht="18.75" x14ac:dyDescent="0.15">
      <c r="C4756"/>
    </row>
    <row r="4757" spans="3:3" ht="18.75" x14ac:dyDescent="0.15">
      <c r="C4757"/>
    </row>
    <row r="4758" spans="3:3" ht="18.75" x14ac:dyDescent="0.15">
      <c r="C4758"/>
    </row>
    <row r="4759" spans="3:3" ht="18.75" x14ac:dyDescent="0.15">
      <c r="C4759"/>
    </row>
    <row r="4760" spans="3:3" ht="18.75" x14ac:dyDescent="0.15">
      <c r="C4760"/>
    </row>
    <row r="4761" spans="3:3" ht="18.75" x14ac:dyDescent="0.15">
      <c r="C4761"/>
    </row>
    <row r="4762" spans="3:3" ht="18.75" x14ac:dyDescent="0.15">
      <c r="C4762"/>
    </row>
    <row r="4763" spans="3:3" ht="18.75" x14ac:dyDescent="0.15">
      <c r="C4763"/>
    </row>
    <row r="4764" spans="3:3" ht="18.75" x14ac:dyDescent="0.15">
      <c r="C4764"/>
    </row>
    <row r="4765" spans="3:3" ht="18.75" x14ac:dyDescent="0.15">
      <c r="C4765"/>
    </row>
    <row r="4766" spans="3:3" ht="18.75" x14ac:dyDescent="0.15">
      <c r="C4766"/>
    </row>
    <row r="4767" spans="3:3" ht="18.75" x14ac:dyDescent="0.15">
      <c r="C4767"/>
    </row>
    <row r="4768" spans="3:3" ht="18.75" x14ac:dyDescent="0.15">
      <c r="C4768"/>
    </row>
    <row r="4769" spans="3:3" ht="18.75" x14ac:dyDescent="0.15">
      <c r="C4769"/>
    </row>
    <row r="4770" spans="3:3" ht="18.75" x14ac:dyDescent="0.15">
      <c r="C4770"/>
    </row>
    <row r="4771" spans="3:3" ht="18.75" x14ac:dyDescent="0.15">
      <c r="C4771"/>
    </row>
    <row r="4772" spans="3:3" ht="18.75" x14ac:dyDescent="0.15">
      <c r="C4772"/>
    </row>
    <row r="4773" spans="3:3" ht="18.75" x14ac:dyDescent="0.15">
      <c r="C4773"/>
    </row>
    <row r="4774" spans="3:3" ht="18.75" x14ac:dyDescent="0.15">
      <c r="C4774"/>
    </row>
    <row r="4775" spans="3:3" ht="18.75" x14ac:dyDescent="0.15">
      <c r="C4775"/>
    </row>
    <row r="4776" spans="3:3" ht="18.75" x14ac:dyDescent="0.15">
      <c r="C4776"/>
    </row>
    <row r="4777" spans="3:3" ht="18.75" x14ac:dyDescent="0.15">
      <c r="C4777"/>
    </row>
    <row r="4778" spans="3:3" ht="18.75" x14ac:dyDescent="0.15">
      <c r="C4778"/>
    </row>
    <row r="4779" spans="3:3" ht="18.75" x14ac:dyDescent="0.15">
      <c r="C4779"/>
    </row>
    <row r="4780" spans="3:3" ht="18.75" x14ac:dyDescent="0.15">
      <c r="C4780"/>
    </row>
    <row r="4781" spans="3:3" ht="18.75" x14ac:dyDescent="0.15">
      <c r="C4781"/>
    </row>
    <row r="4782" spans="3:3" ht="18.75" x14ac:dyDescent="0.15">
      <c r="C4782"/>
    </row>
    <row r="4783" spans="3:3" ht="18.75" x14ac:dyDescent="0.15">
      <c r="C4783"/>
    </row>
    <row r="4784" spans="3:3" ht="18.75" x14ac:dyDescent="0.15">
      <c r="C4784"/>
    </row>
    <row r="4785" spans="3:3" ht="18.75" x14ac:dyDescent="0.15">
      <c r="C4785"/>
    </row>
    <row r="4786" spans="3:3" ht="18.75" x14ac:dyDescent="0.15">
      <c r="C4786"/>
    </row>
    <row r="4787" spans="3:3" ht="18.75" x14ac:dyDescent="0.15">
      <c r="C4787"/>
    </row>
    <row r="4788" spans="3:3" ht="18.75" x14ac:dyDescent="0.15">
      <c r="C4788"/>
    </row>
    <row r="4789" spans="3:3" ht="18.75" x14ac:dyDescent="0.15">
      <c r="C4789"/>
    </row>
    <row r="4790" spans="3:3" ht="18.75" x14ac:dyDescent="0.15">
      <c r="C4790"/>
    </row>
    <row r="4791" spans="3:3" ht="18.75" x14ac:dyDescent="0.15">
      <c r="C4791"/>
    </row>
    <row r="4792" spans="3:3" ht="18.75" x14ac:dyDescent="0.15">
      <c r="C4792"/>
    </row>
    <row r="4793" spans="3:3" ht="18.75" x14ac:dyDescent="0.15">
      <c r="C4793"/>
    </row>
    <row r="4794" spans="3:3" ht="18.75" x14ac:dyDescent="0.15">
      <c r="C4794"/>
    </row>
    <row r="4795" spans="3:3" ht="18.75" x14ac:dyDescent="0.15">
      <c r="C4795"/>
    </row>
    <row r="4796" spans="3:3" ht="18.75" x14ac:dyDescent="0.15">
      <c r="C4796"/>
    </row>
    <row r="4797" spans="3:3" ht="18.75" x14ac:dyDescent="0.15">
      <c r="C4797"/>
    </row>
    <row r="4798" spans="3:3" ht="18.75" x14ac:dyDescent="0.15">
      <c r="C4798"/>
    </row>
    <row r="4799" spans="3:3" ht="18.75" x14ac:dyDescent="0.15">
      <c r="C4799"/>
    </row>
    <row r="4800" spans="3:3" ht="18.75" x14ac:dyDescent="0.15">
      <c r="C4800"/>
    </row>
    <row r="4801" spans="3:3" ht="18.75" x14ac:dyDescent="0.15">
      <c r="C4801"/>
    </row>
    <row r="4802" spans="3:3" ht="18.75" x14ac:dyDescent="0.15">
      <c r="C4802"/>
    </row>
    <row r="4803" spans="3:3" ht="18.75" x14ac:dyDescent="0.15">
      <c r="C4803"/>
    </row>
    <row r="4804" spans="3:3" ht="18.75" x14ac:dyDescent="0.15">
      <c r="C4804"/>
    </row>
    <row r="4805" spans="3:3" ht="18.75" x14ac:dyDescent="0.15">
      <c r="C4805"/>
    </row>
    <row r="4806" spans="3:3" ht="18.75" x14ac:dyDescent="0.15">
      <c r="C4806"/>
    </row>
    <row r="4807" spans="3:3" ht="18.75" x14ac:dyDescent="0.15">
      <c r="C4807"/>
    </row>
    <row r="4808" spans="3:3" ht="18.75" x14ac:dyDescent="0.15">
      <c r="C4808"/>
    </row>
    <row r="4809" spans="3:3" ht="18.75" x14ac:dyDescent="0.15">
      <c r="C4809"/>
    </row>
    <row r="4810" spans="3:3" ht="18.75" x14ac:dyDescent="0.15">
      <c r="C4810"/>
    </row>
    <row r="4811" spans="3:3" ht="18.75" x14ac:dyDescent="0.15">
      <c r="C4811"/>
    </row>
    <row r="4812" spans="3:3" ht="18.75" x14ac:dyDescent="0.15">
      <c r="C4812"/>
    </row>
    <row r="4813" spans="3:3" ht="18.75" x14ac:dyDescent="0.15">
      <c r="C4813"/>
    </row>
    <row r="4814" spans="3:3" ht="18.75" x14ac:dyDescent="0.15">
      <c r="C4814"/>
    </row>
    <row r="4815" spans="3:3" ht="18.75" x14ac:dyDescent="0.15">
      <c r="C4815"/>
    </row>
    <row r="4816" spans="3:3" ht="18.75" x14ac:dyDescent="0.15">
      <c r="C4816"/>
    </row>
    <row r="4817" spans="3:3" ht="18.75" x14ac:dyDescent="0.15">
      <c r="C4817"/>
    </row>
    <row r="4818" spans="3:3" ht="18.75" x14ac:dyDescent="0.15">
      <c r="C4818"/>
    </row>
    <row r="4819" spans="3:3" ht="18.75" x14ac:dyDescent="0.15">
      <c r="C4819"/>
    </row>
    <row r="4820" spans="3:3" ht="18.75" x14ac:dyDescent="0.15">
      <c r="C4820"/>
    </row>
    <row r="4821" spans="3:3" ht="18.75" x14ac:dyDescent="0.15">
      <c r="C4821"/>
    </row>
    <row r="4822" spans="3:3" ht="18.75" x14ac:dyDescent="0.15">
      <c r="C4822"/>
    </row>
    <row r="4823" spans="3:3" ht="18.75" x14ac:dyDescent="0.15">
      <c r="C4823"/>
    </row>
    <row r="4824" spans="3:3" ht="18.75" x14ac:dyDescent="0.15">
      <c r="C4824"/>
    </row>
    <row r="4825" spans="3:3" ht="18.75" x14ac:dyDescent="0.15">
      <c r="C4825"/>
    </row>
    <row r="4826" spans="3:3" ht="18.75" x14ac:dyDescent="0.15">
      <c r="C4826"/>
    </row>
    <row r="4827" spans="3:3" ht="18.75" x14ac:dyDescent="0.15">
      <c r="C4827"/>
    </row>
    <row r="4828" spans="3:3" ht="18.75" x14ac:dyDescent="0.15">
      <c r="C4828"/>
    </row>
    <row r="4829" spans="3:3" ht="18.75" x14ac:dyDescent="0.15">
      <c r="C4829"/>
    </row>
    <row r="4830" spans="3:3" ht="18.75" x14ac:dyDescent="0.15">
      <c r="C4830"/>
    </row>
    <row r="4831" spans="3:3" ht="18.75" x14ac:dyDescent="0.15">
      <c r="C4831"/>
    </row>
    <row r="4832" spans="3:3" ht="18.75" x14ac:dyDescent="0.15">
      <c r="C4832"/>
    </row>
    <row r="4833" spans="3:3" ht="18.75" x14ac:dyDescent="0.15">
      <c r="C4833"/>
    </row>
    <row r="4834" spans="3:3" ht="18.75" x14ac:dyDescent="0.15">
      <c r="C4834"/>
    </row>
    <row r="4835" spans="3:3" ht="18.75" x14ac:dyDescent="0.15">
      <c r="C4835"/>
    </row>
    <row r="4836" spans="3:3" ht="18.75" x14ac:dyDescent="0.15">
      <c r="C4836"/>
    </row>
    <row r="4837" spans="3:3" ht="18.75" x14ac:dyDescent="0.15">
      <c r="C4837"/>
    </row>
    <row r="4838" spans="3:3" ht="18.75" x14ac:dyDescent="0.15">
      <c r="C4838"/>
    </row>
    <row r="4839" spans="3:3" ht="18.75" x14ac:dyDescent="0.15">
      <c r="C4839"/>
    </row>
    <row r="4840" spans="3:3" ht="18.75" x14ac:dyDescent="0.15">
      <c r="C4840"/>
    </row>
    <row r="4841" spans="3:3" ht="18.75" x14ac:dyDescent="0.15">
      <c r="C4841"/>
    </row>
    <row r="4842" spans="3:3" ht="18.75" x14ac:dyDescent="0.15">
      <c r="C4842"/>
    </row>
    <row r="4843" spans="3:3" ht="18.75" x14ac:dyDescent="0.15">
      <c r="C4843"/>
    </row>
    <row r="4844" spans="3:3" ht="18.75" x14ac:dyDescent="0.15">
      <c r="C4844"/>
    </row>
    <row r="4845" spans="3:3" ht="18.75" x14ac:dyDescent="0.15">
      <c r="C4845"/>
    </row>
    <row r="4846" spans="3:3" ht="18.75" x14ac:dyDescent="0.15">
      <c r="C4846"/>
    </row>
    <row r="4847" spans="3:3" ht="18.75" x14ac:dyDescent="0.15">
      <c r="C4847"/>
    </row>
    <row r="4848" spans="3:3" ht="18.75" x14ac:dyDescent="0.15">
      <c r="C4848"/>
    </row>
    <row r="4849" spans="3:3" ht="18.75" x14ac:dyDescent="0.15">
      <c r="C4849"/>
    </row>
    <row r="4850" spans="3:3" ht="18.75" x14ac:dyDescent="0.15">
      <c r="C4850"/>
    </row>
    <row r="4851" spans="3:3" ht="18.75" x14ac:dyDescent="0.15">
      <c r="C4851"/>
    </row>
    <row r="4852" spans="3:3" ht="18.75" x14ac:dyDescent="0.15">
      <c r="C4852"/>
    </row>
    <row r="4853" spans="3:3" ht="18.75" x14ac:dyDescent="0.15">
      <c r="C4853"/>
    </row>
    <row r="4854" spans="3:3" ht="18.75" x14ac:dyDescent="0.15">
      <c r="C4854"/>
    </row>
    <row r="4855" spans="3:3" ht="18.75" x14ac:dyDescent="0.15">
      <c r="C4855"/>
    </row>
    <row r="4856" spans="3:3" ht="18.75" x14ac:dyDescent="0.15">
      <c r="C4856"/>
    </row>
    <row r="4857" spans="3:3" ht="18.75" x14ac:dyDescent="0.15">
      <c r="C4857"/>
    </row>
    <row r="4858" spans="3:3" ht="18.75" x14ac:dyDescent="0.15">
      <c r="C4858"/>
    </row>
    <row r="4859" spans="3:3" ht="18.75" x14ac:dyDescent="0.15">
      <c r="C4859"/>
    </row>
    <row r="4860" spans="3:3" ht="18.75" x14ac:dyDescent="0.15">
      <c r="C4860"/>
    </row>
    <row r="4861" spans="3:3" ht="18.75" x14ac:dyDescent="0.15">
      <c r="C4861"/>
    </row>
    <row r="4862" spans="3:3" ht="18.75" x14ac:dyDescent="0.15">
      <c r="C4862"/>
    </row>
    <row r="4863" spans="3:3" ht="18.75" x14ac:dyDescent="0.15">
      <c r="C4863"/>
    </row>
    <row r="4864" spans="3:3" ht="18.75" x14ac:dyDescent="0.15">
      <c r="C4864"/>
    </row>
    <row r="4865" spans="3:3" ht="18.75" x14ac:dyDescent="0.15">
      <c r="C4865"/>
    </row>
    <row r="4866" spans="3:3" ht="18.75" x14ac:dyDescent="0.15">
      <c r="C4866"/>
    </row>
    <row r="4867" spans="3:3" ht="18.75" x14ac:dyDescent="0.15">
      <c r="C4867"/>
    </row>
    <row r="4868" spans="3:3" ht="18.75" x14ac:dyDescent="0.15">
      <c r="C4868"/>
    </row>
    <row r="4869" spans="3:3" ht="18.75" x14ac:dyDescent="0.15">
      <c r="C4869"/>
    </row>
    <row r="4870" spans="3:3" ht="18.75" x14ac:dyDescent="0.15">
      <c r="C4870"/>
    </row>
    <row r="4871" spans="3:3" ht="18.75" x14ac:dyDescent="0.15">
      <c r="C4871"/>
    </row>
    <row r="4872" spans="3:3" ht="18.75" x14ac:dyDescent="0.15">
      <c r="C4872"/>
    </row>
    <row r="4873" spans="3:3" ht="18.75" x14ac:dyDescent="0.15">
      <c r="C4873"/>
    </row>
    <row r="4874" spans="3:3" ht="18.75" x14ac:dyDescent="0.15">
      <c r="C4874"/>
    </row>
    <row r="4875" spans="3:3" ht="18.75" x14ac:dyDescent="0.15">
      <c r="C4875"/>
    </row>
    <row r="4876" spans="3:3" ht="18.75" x14ac:dyDescent="0.15">
      <c r="C4876"/>
    </row>
    <row r="4877" spans="3:3" ht="18.75" x14ac:dyDescent="0.15">
      <c r="C4877"/>
    </row>
    <row r="4878" spans="3:3" ht="18.75" x14ac:dyDescent="0.15">
      <c r="C4878"/>
    </row>
    <row r="4879" spans="3:3" ht="18.75" x14ac:dyDescent="0.15">
      <c r="C4879"/>
    </row>
    <row r="4880" spans="3:3" ht="18.75" x14ac:dyDescent="0.15">
      <c r="C4880"/>
    </row>
    <row r="4881" spans="3:3" ht="18.75" x14ac:dyDescent="0.15">
      <c r="C4881"/>
    </row>
    <row r="4882" spans="3:3" ht="18.75" x14ac:dyDescent="0.15">
      <c r="C4882"/>
    </row>
    <row r="4883" spans="3:3" ht="18.75" x14ac:dyDescent="0.15">
      <c r="C4883"/>
    </row>
    <row r="4884" spans="3:3" ht="18.75" x14ac:dyDescent="0.15">
      <c r="C4884"/>
    </row>
    <row r="4885" spans="3:3" ht="18.75" x14ac:dyDescent="0.15">
      <c r="C4885"/>
    </row>
    <row r="4886" spans="3:3" ht="18.75" x14ac:dyDescent="0.15">
      <c r="C4886"/>
    </row>
    <row r="4887" spans="3:3" ht="18.75" x14ac:dyDescent="0.15">
      <c r="C4887"/>
    </row>
    <row r="4888" spans="3:3" ht="18.75" x14ac:dyDescent="0.15">
      <c r="C4888"/>
    </row>
    <row r="4889" spans="3:3" ht="18.75" x14ac:dyDescent="0.15">
      <c r="C4889"/>
    </row>
    <row r="4890" spans="3:3" ht="18.75" x14ac:dyDescent="0.15">
      <c r="C4890"/>
    </row>
    <row r="4891" spans="3:3" ht="18.75" x14ac:dyDescent="0.15">
      <c r="C4891"/>
    </row>
    <row r="4892" spans="3:3" ht="18.75" x14ac:dyDescent="0.15">
      <c r="C4892"/>
    </row>
    <row r="4893" spans="3:3" ht="18.75" x14ac:dyDescent="0.15">
      <c r="C4893"/>
    </row>
    <row r="4894" spans="3:3" ht="18.75" x14ac:dyDescent="0.15">
      <c r="C4894"/>
    </row>
    <row r="4895" spans="3:3" ht="18.75" x14ac:dyDescent="0.15">
      <c r="C4895"/>
    </row>
    <row r="4896" spans="3:3" ht="18.75" x14ac:dyDescent="0.15">
      <c r="C4896"/>
    </row>
    <row r="4897" spans="3:3" ht="18.75" x14ac:dyDescent="0.15">
      <c r="C4897"/>
    </row>
    <row r="4898" spans="3:3" ht="18.75" x14ac:dyDescent="0.15">
      <c r="C4898"/>
    </row>
    <row r="4899" spans="3:3" ht="18.75" x14ac:dyDescent="0.15">
      <c r="C4899"/>
    </row>
    <row r="4900" spans="3:3" ht="18.75" x14ac:dyDescent="0.15">
      <c r="C4900"/>
    </row>
    <row r="4901" spans="3:3" ht="18.75" x14ac:dyDescent="0.15">
      <c r="C4901"/>
    </row>
    <row r="4902" spans="3:3" ht="18.75" x14ac:dyDescent="0.15">
      <c r="C4902"/>
    </row>
    <row r="4903" spans="3:3" ht="18.75" x14ac:dyDescent="0.15">
      <c r="C4903"/>
    </row>
    <row r="4904" spans="3:3" ht="18.75" x14ac:dyDescent="0.15">
      <c r="C4904"/>
    </row>
    <row r="4905" spans="3:3" ht="18.75" x14ac:dyDescent="0.15">
      <c r="C4905"/>
    </row>
    <row r="4906" spans="3:3" ht="18.75" x14ac:dyDescent="0.15">
      <c r="C4906"/>
    </row>
    <row r="4907" spans="3:3" ht="18.75" x14ac:dyDescent="0.15">
      <c r="C4907"/>
    </row>
    <row r="4908" spans="3:3" ht="18.75" x14ac:dyDescent="0.15">
      <c r="C4908"/>
    </row>
    <row r="4909" spans="3:3" ht="18.75" x14ac:dyDescent="0.15">
      <c r="C4909"/>
    </row>
    <row r="4910" spans="3:3" ht="18.75" x14ac:dyDescent="0.15">
      <c r="C4910"/>
    </row>
    <row r="4911" spans="3:3" ht="18.75" x14ac:dyDescent="0.15">
      <c r="C4911"/>
    </row>
    <row r="4912" spans="3:3" ht="18.75" x14ac:dyDescent="0.15">
      <c r="C4912"/>
    </row>
    <row r="4913" spans="3:3" ht="18.75" x14ac:dyDescent="0.15">
      <c r="C4913"/>
    </row>
    <row r="4914" spans="3:3" ht="18.75" x14ac:dyDescent="0.15">
      <c r="C4914"/>
    </row>
    <row r="4915" spans="3:3" ht="18.75" x14ac:dyDescent="0.15">
      <c r="C4915"/>
    </row>
    <row r="4916" spans="3:3" ht="18.75" x14ac:dyDescent="0.15">
      <c r="C4916"/>
    </row>
    <row r="4917" spans="3:3" ht="18.75" x14ac:dyDescent="0.15">
      <c r="C4917"/>
    </row>
    <row r="4918" spans="3:3" ht="18.75" x14ac:dyDescent="0.15">
      <c r="C4918"/>
    </row>
    <row r="4919" spans="3:3" ht="18.75" x14ac:dyDescent="0.15">
      <c r="C4919"/>
    </row>
    <row r="4920" spans="3:3" ht="18.75" x14ac:dyDescent="0.15">
      <c r="C4920"/>
    </row>
    <row r="4921" spans="3:3" ht="18.75" x14ac:dyDescent="0.15">
      <c r="C4921"/>
    </row>
    <row r="4922" spans="3:3" ht="18.75" x14ac:dyDescent="0.15">
      <c r="C4922"/>
    </row>
    <row r="4923" spans="3:3" ht="18.75" x14ac:dyDescent="0.15">
      <c r="C4923"/>
    </row>
    <row r="4924" spans="3:3" ht="18.75" x14ac:dyDescent="0.15">
      <c r="C4924"/>
    </row>
    <row r="4925" spans="3:3" ht="18.75" x14ac:dyDescent="0.15">
      <c r="C4925"/>
    </row>
    <row r="4926" spans="3:3" ht="18.75" x14ac:dyDescent="0.15">
      <c r="C4926"/>
    </row>
    <row r="4927" spans="3:3" ht="18.75" x14ac:dyDescent="0.15">
      <c r="C4927"/>
    </row>
    <row r="4928" spans="3:3" ht="18.75" x14ac:dyDescent="0.15">
      <c r="C4928"/>
    </row>
    <row r="4929" spans="3:3" ht="18.75" x14ac:dyDescent="0.15">
      <c r="C4929"/>
    </row>
    <row r="4930" spans="3:3" ht="18.75" x14ac:dyDescent="0.15">
      <c r="C4930"/>
    </row>
    <row r="4931" spans="3:3" ht="18.75" x14ac:dyDescent="0.15">
      <c r="C4931"/>
    </row>
    <row r="4932" spans="3:3" ht="18.75" x14ac:dyDescent="0.15">
      <c r="C4932"/>
    </row>
    <row r="4933" spans="3:3" ht="18.75" x14ac:dyDescent="0.15">
      <c r="C4933"/>
    </row>
    <row r="4934" spans="3:3" ht="18.75" x14ac:dyDescent="0.15">
      <c r="C4934"/>
    </row>
    <row r="4935" spans="3:3" ht="18.75" x14ac:dyDescent="0.15">
      <c r="C4935"/>
    </row>
    <row r="4936" spans="3:3" ht="18.75" x14ac:dyDescent="0.15">
      <c r="C4936"/>
    </row>
    <row r="4937" spans="3:3" ht="18.75" x14ac:dyDescent="0.15">
      <c r="C4937"/>
    </row>
    <row r="4938" spans="3:3" ht="18.75" x14ac:dyDescent="0.15">
      <c r="C4938"/>
    </row>
    <row r="4939" spans="3:3" ht="18.75" x14ac:dyDescent="0.15">
      <c r="C4939"/>
    </row>
    <row r="4940" spans="3:3" ht="18.75" x14ac:dyDescent="0.15">
      <c r="C4940"/>
    </row>
    <row r="4941" spans="3:3" ht="18.75" x14ac:dyDescent="0.15">
      <c r="C4941"/>
    </row>
    <row r="4942" spans="3:3" ht="18.75" x14ac:dyDescent="0.15">
      <c r="C4942"/>
    </row>
    <row r="4943" spans="3:3" ht="18.75" x14ac:dyDescent="0.15">
      <c r="C4943"/>
    </row>
    <row r="4944" spans="3:3" ht="18.75" x14ac:dyDescent="0.15">
      <c r="C4944"/>
    </row>
    <row r="4945" spans="3:3" ht="18.75" x14ac:dyDescent="0.15">
      <c r="C4945"/>
    </row>
    <row r="4946" spans="3:3" ht="18.75" x14ac:dyDescent="0.15">
      <c r="C4946"/>
    </row>
    <row r="4947" spans="3:3" ht="18.75" x14ac:dyDescent="0.15">
      <c r="C4947"/>
    </row>
    <row r="4948" spans="3:3" ht="18.75" x14ac:dyDescent="0.15">
      <c r="C4948"/>
    </row>
    <row r="4949" spans="3:3" ht="18.75" x14ac:dyDescent="0.15">
      <c r="C4949"/>
    </row>
    <row r="4950" spans="3:3" ht="18.75" x14ac:dyDescent="0.15">
      <c r="C4950"/>
    </row>
    <row r="4951" spans="3:3" ht="18.75" x14ac:dyDescent="0.15">
      <c r="C4951"/>
    </row>
    <row r="4952" spans="3:3" ht="18.75" x14ac:dyDescent="0.15">
      <c r="C4952"/>
    </row>
    <row r="4953" spans="3:3" ht="18.75" x14ac:dyDescent="0.15">
      <c r="C4953"/>
    </row>
    <row r="4954" spans="3:3" ht="18.75" x14ac:dyDescent="0.15">
      <c r="C4954"/>
    </row>
    <row r="4955" spans="3:3" ht="18.75" x14ac:dyDescent="0.15">
      <c r="C4955"/>
    </row>
    <row r="4956" spans="3:3" ht="18.75" x14ac:dyDescent="0.15">
      <c r="C4956"/>
    </row>
    <row r="4957" spans="3:3" ht="18.75" x14ac:dyDescent="0.15">
      <c r="C4957"/>
    </row>
    <row r="4958" spans="3:3" ht="18.75" x14ac:dyDescent="0.15">
      <c r="C4958"/>
    </row>
    <row r="4959" spans="3:3" ht="18.75" x14ac:dyDescent="0.15">
      <c r="C4959"/>
    </row>
    <row r="4960" spans="3:3" ht="18.75" x14ac:dyDescent="0.15">
      <c r="C4960"/>
    </row>
    <row r="4961" spans="3:3" ht="18.75" x14ac:dyDescent="0.15">
      <c r="C4961"/>
    </row>
    <row r="4962" spans="3:3" ht="18.75" x14ac:dyDescent="0.15">
      <c r="C4962"/>
    </row>
    <row r="4963" spans="3:3" ht="18.75" x14ac:dyDescent="0.15">
      <c r="C4963"/>
    </row>
    <row r="4964" spans="3:3" ht="18.75" x14ac:dyDescent="0.15">
      <c r="C4964"/>
    </row>
    <row r="4965" spans="3:3" ht="18.75" x14ac:dyDescent="0.15">
      <c r="C4965"/>
    </row>
    <row r="4966" spans="3:3" ht="18.75" x14ac:dyDescent="0.15">
      <c r="C4966"/>
    </row>
    <row r="4967" spans="3:3" ht="18.75" x14ac:dyDescent="0.15">
      <c r="C4967"/>
    </row>
    <row r="4968" spans="3:3" ht="18.75" x14ac:dyDescent="0.15">
      <c r="C4968"/>
    </row>
    <row r="4969" spans="3:3" ht="18.75" x14ac:dyDescent="0.15">
      <c r="C4969"/>
    </row>
    <row r="4970" spans="3:3" ht="18.75" x14ac:dyDescent="0.15">
      <c r="C4970"/>
    </row>
    <row r="4971" spans="3:3" ht="18.75" x14ac:dyDescent="0.15">
      <c r="C4971"/>
    </row>
    <row r="4972" spans="3:3" ht="18.75" x14ac:dyDescent="0.15">
      <c r="C4972"/>
    </row>
    <row r="4973" spans="3:3" ht="18.75" x14ac:dyDescent="0.15">
      <c r="C4973"/>
    </row>
    <row r="4974" spans="3:3" ht="18.75" x14ac:dyDescent="0.15">
      <c r="C4974"/>
    </row>
    <row r="4975" spans="3:3" ht="18.75" x14ac:dyDescent="0.15">
      <c r="C4975"/>
    </row>
    <row r="4976" spans="3:3" ht="18.75" x14ac:dyDescent="0.15">
      <c r="C4976"/>
    </row>
    <row r="4977" spans="3:3" ht="18.75" x14ac:dyDescent="0.15">
      <c r="C4977"/>
    </row>
    <row r="4978" spans="3:3" ht="18.75" x14ac:dyDescent="0.15">
      <c r="C4978"/>
    </row>
    <row r="4979" spans="3:3" ht="18.75" x14ac:dyDescent="0.15">
      <c r="C4979"/>
    </row>
    <row r="4980" spans="3:3" ht="18.75" x14ac:dyDescent="0.15">
      <c r="C4980"/>
    </row>
    <row r="4981" spans="3:3" ht="18.75" x14ac:dyDescent="0.15">
      <c r="C4981"/>
    </row>
    <row r="4982" spans="3:3" ht="18.75" x14ac:dyDescent="0.15">
      <c r="C4982"/>
    </row>
    <row r="4983" spans="3:3" ht="18.75" x14ac:dyDescent="0.15">
      <c r="C4983"/>
    </row>
    <row r="4984" spans="3:3" ht="18.75" x14ac:dyDescent="0.15">
      <c r="C4984"/>
    </row>
    <row r="4985" spans="3:3" ht="18.75" x14ac:dyDescent="0.15">
      <c r="C4985"/>
    </row>
    <row r="4986" spans="3:3" ht="18.75" x14ac:dyDescent="0.15">
      <c r="C4986"/>
    </row>
    <row r="4987" spans="3:3" ht="18.75" x14ac:dyDescent="0.15">
      <c r="C4987"/>
    </row>
    <row r="4988" spans="3:3" ht="18.75" x14ac:dyDescent="0.15">
      <c r="C4988"/>
    </row>
    <row r="4989" spans="3:3" ht="18.75" x14ac:dyDescent="0.15">
      <c r="C4989"/>
    </row>
    <row r="4990" spans="3:3" ht="18.75" x14ac:dyDescent="0.15">
      <c r="C4990"/>
    </row>
    <row r="4991" spans="3:3" ht="18.75" x14ac:dyDescent="0.15">
      <c r="C4991"/>
    </row>
    <row r="4992" spans="3:3" ht="18.75" x14ac:dyDescent="0.15">
      <c r="C4992"/>
    </row>
    <row r="4993" spans="3:3" ht="18.75" x14ac:dyDescent="0.15">
      <c r="C4993"/>
    </row>
    <row r="4994" spans="3:3" ht="18.75" x14ac:dyDescent="0.15">
      <c r="C4994"/>
    </row>
    <row r="4995" spans="3:3" ht="18.75" x14ac:dyDescent="0.15">
      <c r="C4995"/>
    </row>
    <row r="4996" spans="3:3" ht="18.75" x14ac:dyDescent="0.15">
      <c r="C4996"/>
    </row>
    <row r="4997" spans="3:3" ht="18.75" x14ac:dyDescent="0.15">
      <c r="C4997"/>
    </row>
    <row r="4998" spans="3:3" ht="18.75" x14ac:dyDescent="0.15">
      <c r="C4998"/>
    </row>
    <row r="4999" spans="3:3" ht="18.75" x14ac:dyDescent="0.15">
      <c r="C4999"/>
    </row>
    <row r="5000" spans="3:3" ht="18.75" x14ac:dyDescent="0.15">
      <c r="C5000"/>
    </row>
    <row r="5001" spans="3:3" ht="18.75" x14ac:dyDescent="0.15">
      <c r="C5001"/>
    </row>
    <row r="5002" spans="3:3" ht="18.75" x14ac:dyDescent="0.15">
      <c r="C5002"/>
    </row>
    <row r="5003" spans="3:3" ht="18.75" x14ac:dyDescent="0.15">
      <c r="C5003"/>
    </row>
    <row r="5004" spans="3:3" ht="18.75" x14ac:dyDescent="0.15">
      <c r="C5004"/>
    </row>
    <row r="5005" spans="3:3" ht="18.75" x14ac:dyDescent="0.15">
      <c r="C5005"/>
    </row>
    <row r="5006" spans="3:3" ht="18.75" x14ac:dyDescent="0.15">
      <c r="C5006"/>
    </row>
    <row r="5007" spans="3:3" ht="18.75" x14ac:dyDescent="0.15">
      <c r="C5007"/>
    </row>
    <row r="5008" spans="3:3" ht="18.75" x14ac:dyDescent="0.15">
      <c r="C5008"/>
    </row>
    <row r="5009" spans="3:3" ht="18.75" x14ac:dyDescent="0.15">
      <c r="C5009"/>
    </row>
    <row r="5010" spans="3:3" ht="18.75" x14ac:dyDescent="0.15">
      <c r="C5010"/>
    </row>
    <row r="5011" spans="3:3" ht="18.75" x14ac:dyDescent="0.15">
      <c r="C5011"/>
    </row>
    <row r="5012" spans="3:3" ht="18.75" x14ac:dyDescent="0.15">
      <c r="C5012"/>
    </row>
    <row r="5013" spans="3:3" ht="18.75" x14ac:dyDescent="0.15">
      <c r="C5013"/>
    </row>
    <row r="5014" spans="3:3" ht="18.75" x14ac:dyDescent="0.15">
      <c r="C5014"/>
    </row>
    <row r="5015" spans="3:3" ht="18.75" x14ac:dyDescent="0.15">
      <c r="C5015"/>
    </row>
    <row r="5016" spans="3:3" ht="18.75" x14ac:dyDescent="0.15">
      <c r="C5016"/>
    </row>
    <row r="5017" spans="3:3" ht="18.75" x14ac:dyDescent="0.15">
      <c r="C5017"/>
    </row>
    <row r="5018" spans="3:3" ht="18.75" x14ac:dyDescent="0.15">
      <c r="C5018"/>
    </row>
    <row r="5019" spans="3:3" ht="18.75" x14ac:dyDescent="0.15">
      <c r="C5019"/>
    </row>
    <row r="5020" spans="3:3" ht="18.75" x14ac:dyDescent="0.15">
      <c r="C5020"/>
    </row>
    <row r="5021" spans="3:3" ht="18.75" x14ac:dyDescent="0.15">
      <c r="C5021"/>
    </row>
    <row r="5022" spans="3:3" ht="18.75" x14ac:dyDescent="0.15">
      <c r="C5022"/>
    </row>
    <row r="5023" spans="3:3" ht="18.75" x14ac:dyDescent="0.15">
      <c r="C5023"/>
    </row>
    <row r="5024" spans="3:3" ht="18.75" x14ac:dyDescent="0.15">
      <c r="C5024"/>
    </row>
    <row r="5025" spans="3:3" ht="18.75" x14ac:dyDescent="0.15">
      <c r="C5025"/>
    </row>
    <row r="5026" spans="3:3" ht="18.75" x14ac:dyDescent="0.15">
      <c r="C5026"/>
    </row>
    <row r="5027" spans="3:3" ht="18.75" x14ac:dyDescent="0.15">
      <c r="C5027"/>
    </row>
    <row r="5028" spans="3:3" ht="18.75" x14ac:dyDescent="0.15">
      <c r="C5028"/>
    </row>
    <row r="5029" spans="3:3" ht="18.75" x14ac:dyDescent="0.15">
      <c r="C5029"/>
    </row>
    <row r="5030" spans="3:3" ht="18.75" x14ac:dyDescent="0.15">
      <c r="C5030"/>
    </row>
    <row r="5031" spans="3:3" ht="18.75" x14ac:dyDescent="0.15">
      <c r="C5031"/>
    </row>
    <row r="5032" spans="3:3" ht="18.75" x14ac:dyDescent="0.15">
      <c r="C5032"/>
    </row>
    <row r="5033" spans="3:3" ht="18.75" x14ac:dyDescent="0.15">
      <c r="C5033"/>
    </row>
    <row r="5034" spans="3:3" ht="18.75" x14ac:dyDescent="0.15">
      <c r="C5034"/>
    </row>
    <row r="5035" spans="3:3" ht="18.75" x14ac:dyDescent="0.15">
      <c r="C5035"/>
    </row>
    <row r="5036" spans="3:3" ht="18.75" x14ac:dyDescent="0.15">
      <c r="C5036"/>
    </row>
    <row r="5037" spans="3:3" ht="18.75" x14ac:dyDescent="0.15">
      <c r="C5037"/>
    </row>
    <row r="5038" spans="3:3" ht="18.75" x14ac:dyDescent="0.15">
      <c r="C5038"/>
    </row>
    <row r="5039" spans="3:3" ht="18.75" x14ac:dyDescent="0.15">
      <c r="C5039"/>
    </row>
    <row r="5040" spans="3:3" ht="18.75" x14ac:dyDescent="0.15">
      <c r="C5040"/>
    </row>
    <row r="5041" spans="3:3" ht="18.75" x14ac:dyDescent="0.15">
      <c r="C5041"/>
    </row>
    <row r="5042" spans="3:3" ht="18.75" x14ac:dyDescent="0.15">
      <c r="C5042"/>
    </row>
    <row r="5043" spans="3:3" ht="18.75" x14ac:dyDescent="0.15">
      <c r="C5043"/>
    </row>
    <row r="5044" spans="3:3" ht="18.75" x14ac:dyDescent="0.15">
      <c r="C5044"/>
    </row>
    <row r="5045" spans="3:3" ht="18.75" x14ac:dyDescent="0.15">
      <c r="C5045"/>
    </row>
    <row r="5046" spans="3:3" ht="18.75" x14ac:dyDescent="0.15">
      <c r="C5046"/>
    </row>
    <row r="5047" spans="3:3" ht="18.75" x14ac:dyDescent="0.15">
      <c r="C5047"/>
    </row>
    <row r="5048" spans="3:3" ht="18.75" x14ac:dyDescent="0.15">
      <c r="C5048"/>
    </row>
    <row r="5049" spans="3:3" ht="18.75" x14ac:dyDescent="0.15">
      <c r="C5049"/>
    </row>
    <row r="5050" spans="3:3" ht="18.75" x14ac:dyDescent="0.15">
      <c r="C5050"/>
    </row>
    <row r="5051" spans="3:3" ht="18.75" x14ac:dyDescent="0.15">
      <c r="C5051"/>
    </row>
    <row r="5052" spans="3:3" ht="18.75" x14ac:dyDescent="0.15">
      <c r="C5052"/>
    </row>
    <row r="5053" spans="3:3" ht="18.75" x14ac:dyDescent="0.15">
      <c r="C5053"/>
    </row>
    <row r="5054" spans="3:3" ht="18.75" x14ac:dyDescent="0.15">
      <c r="C5054"/>
    </row>
    <row r="5055" spans="3:3" ht="18.75" x14ac:dyDescent="0.15">
      <c r="C5055"/>
    </row>
    <row r="5056" spans="3:3" ht="18.75" x14ac:dyDescent="0.15">
      <c r="C5056"/>
    </row>
    <row r="5057" spans="3:3" ht="18.75" x14ac:dyDescent="0.15">
      <c r="C5057"/>
    </row>
    <row r="5058" spans="3:3" ht="18.75" x14ac:dyDescent="0.15">
      <c r="C5058"/>
    </row>
    <row r="5059" spans="3:3" ht="18.75" x14ac:dyDescent="0.15">
      <c r="C5059"/>
    </row>
    <row r="5060" spans="3:3" ht="18.75" x14ac:dyDescent="0.15">
      <c r="C5060"/>
    </row>
    <row r="5061" spans="3:3" ht="18.75" x14ac:dyDescent="0.15">
      <c r="C5061"/>
    </row>
    <row r="5062" spans="3:3" ht="18.75" x14ac:dyDescent="0.15">
      <c r="C5062"/>
    </row>
    <row r="5063" spans="3:3" ht="18.75" x14ac:dyDescent="0.15">
      <c r="C5063"/>
    </row>
    <row r="5064" spans="3:3" ht="18.75" x14ac:dyDescent="0.15">
      <c r="C5064"/>
    </row>
    <row r="5065" spans="3:3" ht="18.75" x14ac:dyDescent="0.15">
      <c r="C5065"/>
    </row>
    <row r="5066" spans="3:3" ht="18.75" x14ac:dyDescent="0.15">
      <c r="C5066"/>
    </row>
    <row r="5067" spans="3:3" ht="18.75" x14ac:dyDescent="0.15">
      <c r="C5067"/>
    </row>
    <row r="5068" spans="3:3" ht="18.75" x14ac:dyDescent="0.15">
      <c r="C5068"/>
    </row>
    <row r="5069" spans="3:3" ht="18.75" x14ac:dyDescent="0.15">
      <c r="C5069"/>
    </row>
    <row r="5070" spans="3:3" ht="18.75" x14ac:dyDescent="0.15">
      <c r="C5070"/>
    </row>
    <row r="5071" spans="3:3" ht="18.75" x14ac:dyDescent="0.15">
      <c r="C5071"/>
    </row>
    <row r="5072" spans="3:3" ht="18.75" x14ac:dyDescent="0.15">
      <c r="C5072"/>
    </row>
    <row r="5073" spans="3:3" ht="18.75" x14ac:dyDescent="0.15">
      <c r="C5073"/>
    </row>
    <row r="5074" spans="3:3" ht="18.75" x14ac:dyDescent="0.15">
      <c r="C5074"/>
    </row>
    <row r="5075" spans="3:3" ht="18.75" x14ac:dyDescent="0.15">
      <c r="C5075"/>
    </row>
    <row r="5076" spans="3:3" ht="18.75" x14ac:dyDescent="0.15">
      <c r="C5076"/>
    </row>
    <row r="5077" spans="3:3" ht="18.75" x14ac:dyDescent="0.15">
      <c r="C5077"/>
    </row>
    <row r="5078" spans="3:3" ht="18.75" x14ac:dyDescent="0.15">
      <c r="C5078"/>
    </row>
    <row r="5079" spans="3:3" ht="18.75" x14ac:dyDescent="0.15">
      <c r="C5079"/>
    </row>
    <row r="5080" spans="3:3" ht="18.75" x14ac:dyDescent="0.15">
      <c r="C5080"/>
    </row>
    <row r="5081" spans="3:3" ht="18.75" x14ac:dyDescent="0.15">
      <c r="C5081"/>
    </row>
    <row r="5082" spans="3:3" ht="18.75" x14ac:dyDescent="0.15">
      <c r="C5082"/>
    </row>
    <row r="5083" spans="3:3" ht="18.75" x14ac:dyDescent="0.15">
      <c r="C5083"/>
    </row>
    <row r="5084" spans="3:3" ht="18.75" x14ac:dyDescent="0.15">
      <c r="C5084"/>
    </row>
    <row r="5085" spans="3:3" ht="18.75" x14ac:dyDescent="0.15">
      <c r="C5085"/>
    </row>
    <row r="5086" spans="3:3" ht="18.75" x14ac:dyDescent="0.15">
      <c r="C5086"/>
    </row>
    <row r="5087" spans="3:3" ht="18.75" x14ac:dyDescent="0.15">
      <c r="C5087"/>
    </row>
    <row r="5088" spans="3:3" ht="18.75" x14ac:dyDescent="0.15">
      <c r="C5088"/>
    </row>
    <row r="5089" spans="3:3" ht="18.75" x14ac:dyDescent="0.15">
      <c r="C5089"/>
    </row>
    <row r="5090" spans="3:3" ht="18.75" x14ac:dyDescent="0.15">
      <c r="C5090"/>
    </row>
    <row r="5091" spans="3:3" ht="18.75" x14ac:dyDescent="0.15">
      <c r="C5091"/>
    </row>
    <row r="5092" spans="3:3" ht="18.75" x14ac:dyDescent="0.15">
      <c r="C5092"/>
    </row>
    <row r="5093" spans="3:3" ht="18.75" x14ac:dyDescent="0.15">
      <c r="C5093"/>
    </row>
    <row r="5094" spans="3:3" ht="18.75" x14ac:dyDescent="0.15">
      <c r="C5094"/>
    </row>
    <row r="5095" spans="3:3" ht="18.75" x14ac:dyDescent="0.15">
      <c r="C5095"/>
    </row>
    <row r="5096" spans="3:3" ht="18.75" x14ac:dyDescent="0.15">
      <c r="C5096"/>
    </row>
    <row r="5097" spans="3:3" ht="18.75" x14ac:dyDescent="0.15">
      <c r="C5097"/>
    </row>
    <row r="5098" spans="3:3" ht="18.75" x14ac:dyDescent="0.15">
      <c r="C5098"/>
    </row>
    <row r="5099" spans="3:3" ht="18.75" x14ac:dyDescent="0.15">
      <c r="C5099"/>
    </row>
    <row r="5100" spans="3:3" ht="18.75" x14ac:dyDescent="0.15">
      <c r="C5100"/>
    </row>
    <row r="5101" spans="3:3" ht="18.75" x14ac:dyDescent="0.15">
      <c r="C5101"/>
    </row>
    <row r="5102" spans="3:3" ht="18.75" x14ac:dyDescent="0.15">
      <c r="C5102"/>
    </row>
    <row r="5103" spans="3:3" ht="18.75" x14ac:dyDescent="0.15">
      <c r="C5103"/>
    </row>
    <row r="5104" spans="3:3" ht="18.75" x14ac:dyDescent="0.15">
      <c r="C5104"/>
    </row>
    <row r="5105" spans="3:3" ht="18.75" x14ac:dyDescent="0.15">
      <c r="C5105"/>
    </row>
    <row r="5106" spans="3:3" ht="18.75" x14ac:dyDescent="0.15">
      <c r="C5106"/>
    </row>
    <row r="5107" spans="3:3" ht="18.75" x14ac:dyDescent="0.15">
      <c r="C5107"/>
    </row>
    <row r="5108" spans="3:3" ht="18.75" x14ac:dyDescent="0.15">
      <c r="C5108"/>
    </row>
    <row r="5109" spans="3:3" ht="18.75" x14ac:dyDescent="0.15">
      <c r="C5109"/>
    </row>
    <row r="5110" spans="3:3" ht="18.75" x14ac:dyDescent="0.15">
      <c r="C5110"/>
    </row>
    <row r="5111" spans="3:3" ht="18.75" x14ac:dyDescent="0.15">
      <c r="C5111"/>
    </row>
    <row r="5112" spans="3:3" ht="18.75" x14ac:dyDescent="0.15">
      <c r="C5112"/>
    </row>
    <row r="5113" spans="3:3" ht="18.75" x14ac:dyDescent="0.15">
      <c r="C5113"/>
    </row>
    <row r="5114" spans="3:3" ht="18.75" x14ac:dyDescent="0.15">
      <c r="C5114"/>
    </row>
    <row r="5115" spans="3:3" ht="18.75" x14ac:dyDescent="0.15">
      <c r="C5115"/>
    </row>
    <row r="5116" spans="3:3" ht="18.75" x14ac:dyDescent="0.15">
      <c r="C5116"/>
    </row>
    <row r="5117" spans="3:3" ht="18.75" x14ac:dyDescent="0.15">
      <c r="C5117"/>
    </row>
    <row r="5118" spans="3:3" ht="18.75" x14ac:dyDescent="0.15">
      <c r="C5118"/>
    </row>
    <row r="5119" spans="3:3" ht="18.75" x14ac:dyDescent="0.15">
      <c r="C5119"/>
    </row>
    <row r="5120" spans="3:3" ht="18.75" x14ac:dyDescent="0.15">
      <c r="C5120"/>
    </row>
    <row r="5121" spans="3:3" ht="18.75" x14ac:dyDescent="0.15">
      <c r="C5121"/>
    </row>
    <row r="5122" spans="3:3" ht="18.75" x14ac:dyDescent="0.15">
      <c r="C5122"/>
    </row>
    <row r="5123" spans="3:3" ht="18.75" x14ac:dyDescent="0.15">
      <c r="C5123"/>
    </row>
    <row r="5124" spans="3:3" ht="18.75" x14ac:dyDescent="0.15">
      <c r="C5124"/>
    </row>
    <row r="5125" spans="3:3" ht="18.75" x14ac:dyDescent="0.15">
      <c r="C5125"/>
    </row>
    <row r="5126" spans="3:3" ht="18.75" x14ac:dyDescent="0.15">
      <c r="C5126"/>
    </row>
    <row r="5127" spans="3:3" ht="18.75" x14ac:dyDescent="0.15">
      <c r="C5127"/>
    </row>
    <row r="5128" spans="3:3" ht="18.75" x14ac:dyDescent="0.15">
      <c r="C5128"/>
    </row>
    <row r="5129" spans="3:3" ht="18.75" x14ac:dyDescent="0.15">
      <c r="C5129"/>
    </row>
    <row r="5130" spans="3:3" ht="18.75" x14ac:dyDescent="0.15">
      <c r="C5130"/>
    </row>
    <row r="5131" spans="3:3" ht="18.75" x14ac:dyDescent="0.15">
      <c r="C5131"/>
    </row>
    <row r="5132" spans="3:3" ht="18.75" x14ac:dyDescent="0.15">
      <c r="C5132"/>
    </row>
    <row r="5133" spans="3:3" ht="18.75" x14ac:dyDescent="0.15">
      <c r="C5133"/>
    </row>
    <row r="5134" spans="3:3" ht="18.75" x14ac:dyDescent="0.15">
      <c r="C5134"/>
    </row>
    <row r="5135" spans="3:3" ht="18.75" x14ac:dyDescent="0.15">
      <c r="C5135"/>
    </row>
    <row r="5136" spans="3:3" ht="18.75" x14ac:dyDescent="0.15">
      <c r="C5136"/>
    </row>
    <row r="5137" spans="3:3" ht="18.75" x14ac:dyDescent="0.15">
      <c r="C5137"/>
    </row>
    <row r="5138" spans="3:3" ht="18.75" x14ac:dyDescent="0.15">
      <c r="C5138"/>
    </row>
    <row r="5139" spans="3:3" ht="18.75" x14ac:dyDescent="0.15">
      <c r="C5139"/>
    </row>
    <row r="5140" spans="3:3" ht="18.75" x14ac:dyDescent="0.15">
      <c r="C5140"/>
    </row>
    <row r="5141" spans="3:3" ht="18.75" x14ac:dyDescent="0.15">
      <c r="C5141"/>
    </row>
    <row r="5142" spans="3:3" ht="18.75" x14ac:dyDescent="0.15">
      <c r="C5142"/>
    </row>
    <row r="5143" spans="3:3" ht="18.75" x14ac:dyDescent="0.15">
      <c r="C5143"/>
    </row>
    <row r="5144" spans="3:3" ht="18.75" x14ac:dyDescent="0.15">
      <c r="C5144"/>
    </row>
    <row r="5145" spans="3:3" ht="18.75" x14ac:dyDescent="0.15">
      <c r="C5145"/>
    </row>
    <row r="5146" spans="3:3" ht="18.75" x14ac:dyDescent="0.15">
      <c r="C5146"/>
    </row>
    <row r="5147" spans="3:3" ht="18.75" x14ac:dyDescent="0.15">
      <c r="C5147"/>
    </row>
    <row r="5148" spans="3:3" ht="18.75" x14ac:dyDescent="0.15">
      <c r="C5148"/>
    </row>
    <row r="5149" spans="3:3" ht="18.75" x14ac:dyDescent="0.15">
      <c r="C5149"/>
    </row>
    <row r="5150" spans="3:3" ht="18.75" x14ac:dyDescent="0.15">
      <c r="C5150"/>
    </row>
    <row r="5151" spans="3:3" ht="18.75" x14ac:dyDescent="0.15">
      <c r="C5151"/>
    </row>
    <row r="5152" spans="3:3" ht="18.75" x14ac:dyDescent="0.15">
      <c r="C5152"/>
    </row>
    <row r="5153" spans="3:3" ht="18.75" x14ac:dyDescent="0.15">
      <c r="C5153"/>
    </row>
    <row r="5154" spans="3:3" ht="18.75" x14ac:dyDescent="0.15">
      <c r="C5154"/>
    </row>
    <row r="5155" spans="3:3" ht="18.75" x14ac:dyDescent="0.15">
      <c r="C5155"/>
    </row>
    <row r="5156" spans="3:3" ht="18.75" x14ac:dyDescent="0.15">
      <c r="C5156"/>
    </row>
    <row r="5157" spans="3:3" ht="18.75" x14ac:dyDescent="0.15">
      <c r="C5157"/>
    </row>
    <row r="5158" spans="3:3" ht="18.75" x14ac:dyDescent="0.15">
      <c r="C5158"/>
    </row>
    <row r="5159" spans="3:3" ht="18.75" x14ac:dyDescent="0.15">
      <c r="C5159"/>
    </row>
    <row r="5160" spans="3:3" ht="18.75" x14ac:dyDescent="0.15">
      <c r="C5160"/>
    </row>
    <row r="5161" spans="3:3" ht="18.75" x14ac:dyDescent="0.15">
      <c r="C5161"/>
    </row>
    <row r="5162" spans="3:3" ht="18.75" x14ac:dyDescent="0.15">
      <c r="C5162"/>
    </row>
    <row r="5163" spans="3:3" ht="18.75" x14ac:dyDescent="0.15">
      <c r="C5163"/>
    </row>
    <row r="5164" spans="3:3" ht="18.75" x14ac:dyDescent="0.15">
      <c r="C5164"/>
    </row>
    <row r="5165" spans="3:3" ht="18.75" x14ac:dyDescent="0.15">
      <c r="C5165"/>
    </row>
    <row r="5166" spans="3:3" ht="18.75" x14ac:dyDescent="0.15">
      <c r="C5166"/>
    </row>
    <row r="5167" spans="3:3" ht="18.75" x14ac:dyDescent="0.15">
      <c r="C5167"/>
    </row>
    <row r="5168" spans="3:3" ht="18.75" x14ac:dyDescent="0.15">
      <c r="C5168"/>
    </row>
    <row r="5169" spans="3:3" ht="18.75" x14ac:dyDescent="0.15">
      <c r="C5169"/>
    </row>
    <row r="5170" spans="3:3" ht="18.75" x14ac:dyDescent="0.15">
      <c r="C5170"/>
    </row>
    <row r="5171" spans="3:3" ht="18.75" x14ac:dyDescent="0.15">
      <c r="C5171"/>
    </row>
    <row r="5172" spans="3:3" ht="18.75" x14ac:dyDescent="0.15">
      <c r="C5172"/>
    </row>
    <row r="5173" spans="3:3" ht="18.75" x14ac:dyDescent="0.15">
      <c r="C5173"/>
    </row>
    <row r="5174" spans="3:3" ht="18.75" x14ac:dyDescent="0.15">
      <c r="C5174"/>
    </row>
    <row r="5175" spans="3:3" ht="18.75" x14ac:dyDescent="0.15">
      <c r="C5175"/>
    </row>
    <row r="5176" spans="3:3" ht="18.75" x14ac:dyDescent="0.15">
      <c r="C5176"/>
    </row>
    <row r="5177" spans="3:3" ht="18.75" x14ac:dyDescent="0.15">
      <c r="C5177"/>
    </row>
    <row r="5178" spans="3:3" ht="18.75" x14ac:dyDescent="0.15">
      <c r="C5178"/>
    </row>
    <row r="5179" spans="3:3" ht="18.75" x14ac:dyDescent="0.15">
      <c r="C5179"/>
    </row>
    <row r="5180" spans="3:3" ht="18.75" x14ac:dyDescent="0.15">
      <c r="C5180"/>
    </row>
    <row r="5181" spans="3:3" ht="18.75" x14ac:dyDescent="0.15">
      <c r="C5181"/>
    </row>
    <row r="5182" spans="3:3" ht="18.75" x14ac:dyDescent="0.15">
      <c r="C5182"/>
    </row>
    <row r="5183" spans="3:3" ht="18.75" x14ac:dyDescent="0.15">
      <c r="C5183"/>
    </row>
    <row r="5184" spans="3:3" ht="18.75" x14ac:dyDescent="0.15">
      <c r="C5184"/>
    </row>
    <row r="5185" spans="3:3" ht="18.75" x14ac:dyDescent="0.15">
      <c r="C5185"/>
    </row>
    <row r="5186" spans="3:3" ht="18.75" x14ac:dyDescent="0.15">
      <c r="C5186"/>
    </row>
    <row r="5187" spans="3:3" ht="18.75" x14ac:dyDescent="0.15">
      <c r="C5187"/>
    </row>
    <row r="5188" spans="3:3" ht="18.75" x14ac:dyDescent="0.15">
      <c r="C5188"/>
    </row>
    <row r="5189" spans="3:3" ht="18.75" x14ac:dyDescent="0.15">
      <c r="C5189"/>
    </row>
    <row r="5190" spans="3:3" ht="18.75" x14ac:dyDescent="0.15">
      <c r="C5190"/>
    </row>
    <row r="5191" spans="3:3" ht="18.75" x14ac:dyDescent="0.15">
      <c r="C5191"/>
    </row>
    <row r="5192" spans="3:3" ht="18.75" x14ac:dyDescent="0.15">
      <c r="C5192"/>
    </row>
    <row r="5193" spans="3:3" ht="18.75" x14ac:dyDescent="0.15">
      <c r="C5193"/>
    </row>
    <row r="5194" spans="3:3" ht="18.75" x14ac:dyDescent="0.15">
      <c r="C5194"/>
    </row>
    <row r="5195" spans="3:3" ht="18.75" x14ac:dyDescent="0.15">
      <c r="C5195"/>
    </row>
    <row r="5196" spans="3:3" ht="18.75" x14ac:dyDescent="0.15">
      <c r="C5196"/>
    </row>
    <row r="5197" spans="3:3" ht="18.75" x14ac:dyDescent="0.15">
      <c r="C5197"/>
    </row>
    <row r="5198" spans="3:3" ht="18.75" x14ac:dyDescent="0.15">
      <c r="C5198"/>
    </row>
    <row r="5199" spans="3:3" ht="18.75" x14ac:dyDescent="0.15">
      <c r="C5199"/>
    </row>
    <row r="5200" spans="3:3" ht="18.75" x14ac:dyDescent="0.15">
      <c r="C5200"/>
    </row>
    <row r="5201" spans="3:3" ht="18.75" x14ac:dyDescent="0.15">
      <c r="C5201"/>
    </row>
    <row r="5202" spans="3:3" ht="18.75" x14ac:dyDescent="0.15">
      <c r="C5202"/>
    </row>
    <row r="5203" spans="3:3" ht="18.75" x14ac:dyDescent="0.15">
      <c r="C5203"/>
    </row>
    <row r="5204" spans="3:3" ht="18.75" x14ac:dyDescent="0.15">
      <c r="C5204"/>
    </row>
    <row r="5205" spans="3:3" ht="18.75" x14ac:dyDescent="0.15">
      <c r="C5205"/>
    </row>
    <row r="5206" spans="3:3" ht="18.75" x14ac:dyDescent="0.15">
      <c r="C5206"/>
    </row>
    <row r="5207" spans="3:3" ht="18.75" x14ac:dyDescent="0.15">
      <c r="C5207"/>
    </row>
    <row r="5208" spans="3:3" ht="18.75" x14ac:dyDescent="0.15">
      <c r="C5208"/>
    </row>
    <row r="5209" spans="3:3" ht="18.75" x14ac:dyDescent="0.15">
      <c r="C5209"/>
    </row>
    <row r="5210" spans="3:3" ht="18.75" x14ac:dyDescent="0.15">
      <c r="C5210"/>
    </row>
    <row r="5211" spans="3:3" ht="18.75" x14ac:dyDescent="0.15">
      <c r="C5211"/>
    </row>
    <row r="5212" spans="3:3" ht="18.75" x14ac:dyDescent="0.15">
      <c r="C5212"/>
    </row>
    <row r="5213" spans="3:3" ht="18.75" x14ac:dyDescent="0.15">
      <c r="C5213"/>
    </row>
    <row r="5214" spans="3:3" ht="18.75" x14ac:dyDescent="0.15">
      <c r="C5214"/>
    </row>
    <row r="5215" spans="3:3" ht="18.75" x14ac:dyDescent="0.15">
      <c r="C5215"/>
    </row>
    <row r="5216" spans="3:3" ht="18.75" x14ac:dyDescent="0.15">
      <c r="C5216"/>
    </row>
    <row r="5217" spans="3:3" ht="18.75" x14ac:dyDescent="0.15">
      <c r="C5217"/>
    </row>
    <row r="5218" spans="3:3" ht="18.75" x14ac:dyDescent="0.15">
      <c r="C5218"/>
    </row>
    <row r="5219" spans="3:3" ht="18.75" x14ac:dyDescent="0.15">
      <c r="C5219"/>
    </row>
    <row r="5220" spans="3:3" ht="18.75" x14ac:dyDescent="0.15">
      <c r="C5220"/>
    </row>
    <row r="5221" spans="3:3" ht="18.75" x14ac:dyDescent="0.15">
      <c r="C5221"/>
    </row>
    <row r="5222" spans="3:3" ht="18.75" x14ac:dyDescent="0.15">
      <c r="C5222"/>
    </row>
    <row r="5223" spans="3:3" ht="18.75" x14ac:dyDescent="0.15">
      <c r="C5223"/>
    </row>
    <row r="5224" spans="3:3" ht="18.75" x14ac:dyDescent="0.15">
      <c r="C5224"/>
    </row>
    <row r="5225" spans="3:3" ht="18.75" x14ac:dyDescent="0.15">
      <c r="C5225"/>
    </row>
    <row r="5226" spans="3:3" ht="18.75" x14ac:dyDescent="0.15">
      <c r="C5226"/>
    </row>
    <row r="5227" spans="3:3" ht="18.75" x14ac:dyDescent="0.15">
      <c r="C5227"/>
    </row>
    <row r="5228" spans="3:3" ht="18.75" x14ac:dyDescent="0.15">
      <c r="C5228"/>
    </row>
    <row r="5229" spans="3:3" ht="18.75" x14ac:dyDescent="0.15">
      <c r="C5229"/>
    </row>
    <row r="5230" spans="3:3" ht="18.75" x14ac:dyDescent="0.15">
      <c r="C5230"/>
    </row>
    <row r="5231" spans="3:3" ht="18.75" x14ac:dyDescent="0.15">
      <c r="C5231"/>
    </row>
    <row r="5232" spans="3:3" ht="18.75" x14ac:dyDescent="0.15">
      <c r="C5232"/>
    </row>
    <row r="5233" spans="3:3" ht="18.75" x14ac:dyDescent="0.15">
      <c r="C5233"/>
    </row>
    <row r="5234" spans="3:3" ht="18.75" x14ac:dyDescent="0.15">
      <c r="C5234"/>
    </row>
    <row r="5235" spans="3:3" ht="18.75" x14ac:dyDescent="0.15">
      <c r="C5235"/>
    </row>
    <row r="5236" spans="3:3" ht="18.75" x14ac:dyDescent="0.15">
      <c r="C5236"/>
    </row>
    <row r="5237" spans="3:3" ht="18.75" x14ac:dyDescent="0.15">
      <c r="C5237"/>
    </row>
    <row r="5238" spans="3:3" ht="18.75" x14ac:dyDescent="0.15">
      <c r="C5238"/>
    </row>
    <row r="5239" spans="3:3" ht="18.75" x14ac:dyDescent="0.15">
      <c r="C5239"/>
    </row>
    <row r="5240" spans="3:3" ht="18.75" x14ac:dyDescent="0.15">
      <c r="C5240"/>
    </row>
    <row r="5241" spans="3:3" ht="18.75" x14ac:dyDescent="0.15">
      <c r="C5241"/>
    </row>
    <row r="5242" spans="3:3" ht="18.75" x14ac:dyDescent="0.15">
      <c r="C5242"/>
    </row>
    <row r="5243" spans="3:3" ht="18.75" x14ac:dyDescent="0.15">
      <c r="C5243"/>
    </row>
    <row r="5244" spans="3:3" ht="18.75" x14ac:dyDescent="0.15">
      <c r="C5244"/>
    </row>
    <row r="5245" spans="3:3" ht="18.75" x14ac:dyDescent="0.15">
      <c r="C5245"/>
    </row>
    <row r="5246" spans="3:3" ht="18.75" x14ac:dyDescent="0.15">
      <c r="C5246"/>
    </row>
    <row r="5247" spans="3:3" ht="18.75" x14ac:dyDescent="0.15">
      <c r="C5247"/>
    </row>
    <row r="5248" spans="3:3" ht="18.75" x14ac:dyDescent="0.15">
      <c r="C5248"/>
    </row>
    <row r="5249" spans="3:3" ht="18.75" x14ac:dyDescent="0.15">
      <c r="C5249"/>
    </row>
    <row r="5250" spans="3:3" ht="18.75" x14ac:dyDescent="0.15">
      <c r="C5250"/>
    </row>
    <row r="5251" spans="3:3" ht="18.75" x14ac:dyDescent="0.15">
      <c r="C5251"/>
    </row>
    <row r="5252" spans="3:3" ht="18.75" x14ac:dyDescent="0.15">
      <c r="C5252"/>
    </row>
    <row r="5253" spans="3:3" ht="18.75" x14ac:dyDescent="0.15">
      <c r="C5253"/>
    </row>
    <row r="5254" spans="3:3" ht="18.75" x14ac:dyDescent="0.15">
      <c r="C5254"/>
    </row>
    <row r="5255" spans="3:3" ht="18.75" x14ac:dyDescent="0.15">
      <c r="C5255"/>
    </row>
    <row r="5256" spans="3:3" ht="18.75" x14ac:dyDescent="0.15">
      <c r="C5256"/>
    </row>
    <row r="5257" spans="3:3" ht="18.75" x14ac:dyDescent="0.15">
      <c r="C5257"/>
    </row>
    <row r="5258" spans="3:3" ht="18.75" x14ac:dyDescent="0.15">
      <c r="C5258"/>
    </row>
    <row r="5259" spans="3:3" ht="18.75" x14ac:dyDescent="0.15">
      <c r="C5259"/>
    </row>
    <row r="5260" spans="3:3" ht="18.75" x14ac:dyDescent="0.15">
      <c r="C5260"/>
    </row>
    <row r="5261" spans="3:3" ht="18.75" x14ac:dyDescent="0.15">
      <c r="C5261"/>
    </row>
    <row r="5262" spans="3:3" ht="18.75" x14ac:dyDescent="0.15">
      <c r="C5262"/>
    </row>
    <row r="5263" spans="3:3" ht="18.75" x14ac:dyDescent="0.15">
      <c r="C5263"/>
    </row>
    <row r="5264" spans="3:3" ht="18.75" x14ac:dyDescent="0.15">
      <c r="C5264"/>
    </row>
    <row r="5265" spans="3:3" ht="18.75" x14ac:dyDescent="0.15">
      <c r="C5265"/>
    </row>
    <row r="5266" spans="3:3" ht="18.75" x14ac:dyDescent="0.15">
      <c r="C5266"/>
    </row>
    <row r="5267" spans="3:3" ht="18.75" x14ac:dyDescent="0.15">
      <c r="C5267"/>
    </row>
    <row r="5268" spans="3:3" ht="18.75" x14ac:dyDescent="0.15">
      <c r="C5268"/>
    </row>
    <row r="5269" spans="3:3" ht="18.75" x14ac:dyDescent="0.15">
      <c r="C5269"/>
    </row>
    <row r="5270" spans="3:3" ht="18.75" x14ac:dyDescent="0.15">
      <c r="C5270"/>
    </row>
    <row r="5271" spans="3:3" ht="18.75" x14ac:dyDescent="0.15">
      <c r="C5271"/>
    </row>
    <row r="5272" spans="3:3" ht="18.75" x14ac:dyDescent="0.15">
      <c r="C5272"/>
    </row>
    <row r="5273" spans="3:3" ht="18.75" x14ac:dyDescent="0.15">
      <c r="C5273"/>
    </row>
    <row r="5274" spans="3:3" ht="18.75" x14ac:dyDescent="0.15">
      <c r="C5274"/>
    </row>
    <row r="5275" spans="3:3" ht="18.75" x14ac:dyDescent="0.15">
      <c r="C5275"/>
    </row>
    <row r="5276" spans="3:3" ht="18.75" x14ac:dyDescent="0.15">
      <c r="C5276"/>
    </row>
    <row r="5277" spans="3:3" ht="18.75" x14ac:dyDescent="0.15">
      <c r="C5277"/>
    </row>
    <row r="5278" spans="3:3" ht="18.75" x14ac:dyDescent="0.15">
      <c r="C5278"/>
    </row>
    <row r="5279" spans="3:3" ht="18.75" x14ac:dyDescent="0.15">
      <c r="C5279"/>
    </row>
    <row r="5280" spans="3:3" ht="18.75" x14ac:dyDescent="0.15">
      <c r="C5280"/>
    </row>
    <row r="5281" spans="3:3" ht="18.75" x14ac:dyDescent="0.15">
      <c r="C5281"/>
    </row>
    <row r="5282" spans="3:3" ht="18.75" x14ac:dyDescent="0.15">
      <c r="C5282"/>
    </row>
    <row r="5283" spans="3:3" ht="18.75" x14ac:dyDescent="0.15">
      <c r="C5283"/>
    </row>
    <row r="5284" spans="3:3" ht="18.75" x14ac:dyDescent="0.15">
      <c r="C5284"/>
    </row>
    <row r="5285" spans="3:3" ht="18.75" x14ac:dyDescent="0.15">
      <c r="C5285"/>
    </row>
    <row r="5286" spans="3:3" ht="18.75" x14ac:dyDescent="0.15">
      <c r="C5286"/>
    </row>
    <row r="5287" spans="3:3" ht="18.75" x14ac:dyDescent="0.15">
      <c r="C5287"/>
    </row>
    <row r="5288" spans="3:3" ht="18.75" x14ac:dyDescent="0.15">
      <c r="C5288"/>
    </row>
    <row r="5289" spans="3:3" ht="18.75" x14ac:dyDescent="0.15">
      <c r="C5289"/>
    </row>
    <row r="5290" spans="3:3" ht="18.75" x14ac:dyDescent="0.15">
      <c r="C5290"/>
    </row>
    <row r="5291" spans="3:3" ht="18.75" x14ac:dyDescent="0.15">
      <c r="C5291"/>
    </row>
    <row r="5292" spans="3:3" ht="18.75" x14ac:dyDescent="0.15">
      <c r="C5292"/>
    </row>
    <row r="5293" spans="3:3" ht="18.75" x14ac:dyDescent="0.15">
      <c r="C5293"/>
    </row>
    <row r="5294" spans="3:3" ht="18.75" x14ac:dyDescent="0.15">
      <c r="C5294"/>
    </row>
    <row r="5295" spans="3:3" ht="18.75" x14ac:dyDescent="0.15">
      <c r="C5295"/>
    </row>
    <row r="5296" spans="3:3" ht="18.75" x14ac:dyDescent="0.15">
      <c r="C5296"/>
    </row>
    <row r="5297" spans="3:3" ht="18.75" x14ac:dyDescent="0.15">
      <c r="C5297"/>
    </row>
    <row r="5298" spans="3:3" ht="18.75" x14ac:dyDescent="0.15">
      <c r="C5298"/>
    </row>
    <row r="5299" spans="3:3" ht="18.75" x14ac:dyDescent="0.15">
      <c r="C5299"/>
    </row>
    <row r="5300" spans="3:3" ht="18.75" x14ac:dyDescent="0.15">
      <c r="C5300"/>
    </row>
    <row r="5301" spans="3:3" ht="18.75" x14ac:dyDescent="0.15">
      <c r="C5301"/>
    </row>
    <row r="5302" spans="3:3" ht="18.75" x14ac:dyDescent="0.15">
      <c r="C5302"/>
    </row>
    <row r="5303" spans="3:3" ht="18.75" x14ac:dyDescent="0.15">
      <c r="C5303"/>
    </row>
    <row r="5304" spans="3:3" ht="18.75" x14ac:dyDescent="0.15">
      <c r="C5304"/>
    </row>
    <row r="5305" spans="3:3" ht="18.75" x14ac:dyDescent="0.15">
      <c r="C5305"/>
    </row>
    <row r="5306" spans="3:3" ht="18.75" x14ac:dyDescent="0.15">
      <c r="C5306"/>
    </row>
    <row r="5307" spans="3:3" ht="18.75" x14ac:dyDescent="0.15">
      <c r="C5307"/>
    </row>
    <row r="5308" spans="3:3" ht="18.75" x14ac:dyDescent="0.15">
      <c r="C5308"/>
    </row>
    <row r="5309" spans="3:3" ht="18.75" x14ac:dyDescent="0.15">
      <c r="C5309"/>
    </row>
    <row r="5310" spans="3:3" ht="18.75" x14ac:dyDescent="0.15">
      <c r="C5310"/>
    </row>
    <row r="5311" spans="3:3" ht="18.75" x14ac:dyDescent="0.15">
      <c r="C5311"/>
    </row>
    <row r="5312" spans="3:3" ht="18.75" x14ac:dyDescent="0.15">
      <c r="C5312"/>
    </row>
    <row r="5313" spans="3:3" ht="18.75" x14ac:dyDescent="0.15">
      <c r="C5313"/>
    </row>
    <row r="5314" spans="3:3" ht="18.75" x14ac:dyDescent="0.15">
      <c r="C5314"/>
    </row>
    <row r="5315" spans="3:3" ht="18.75" x14ac:dyDescent="0.15">
      <c r="C5315"/>
    </row>
    <row r="5316" spans="3:3" ht="18.75" x14ac:dyDescent="0.15">
      <c r="C5316"/>
    </row>
    <row r="5317" spans="3:3" ht="18.75" x14ac:dyDescent="0.15">
      <c r="C5317"/>
    </row>
    <row r="5318" spans="3:3" ht="18.75" x14ac:dyDescent="0.15">
      <c r="C5318"/>
    </row>
    <row r="5319" spans="3:3" ht="18.75" x14ac:dyDescent="0.15">
      <c r="C5319"/>
    </row>
    <row r="5320" spans="3:3" ht="18.75" x14ac:dyDescent="0.15">
      <c r="C5320"/>
    </row>
    <row r="5321" spans="3:3" ht="18.75" x14ac:dyDescent="0.15">
      <c r="C5321"/>
    </row>
    <row r="5322" spans="3:3" ht="18.75" x14ac:dyDescent="0.15">
      <c r="C5322"/>
    </row>
    <row r="5323" spans="3:3" ht="18.75" x14ac:dyDescent="0.15">
      <c r="C5323"/>
    </row>
    <row r="5324" spans="3:3" ht="18.75" x14ac:dyDescent="0.15">
      <c r="C5324"/>
    </row>
    <row r="5325" spans="3:3" ht="18.75" x14ac:dyDescent="0.15">
      <c r="C5325"/>
    </row>
    <row r="5326" spans="3:3" ht="18.75" x14ac:dyDescent="0.15">
      <c r="C5326"/>
    </row>
    <row r="5327" spans="3:3" ht="18.75" x14ac:dyDescent="0.15">
      <c r="C5327"/>
    </row>
    <row r="5328" spans="3:3" ht="18.75" x14ac:dyDescent="0.15">
      <c r="C5328"/>
    </row>
    <row r="5329" spans="3:3" ht="18.75" x14ac:dyDescent="0.15">
      <c r="C5329"/>
    </row>
    <row r="5330" spans="3:3" ht="18.75" x14ac:dyDescent="0.15">
      <c r="C5330"/>
    </row>
    <row r="5331" spans="3:3" ht="18.75" x14ac:dyDescent="0.15">
      <c r="C5331"/>
    </row>
    <row r="5332" spans="3:3" ht="18.75" x14ac:dyDescent="0.15">
      <c r="C5332"/>
    </row>
    <row r="5333" spans="3:3" ht="18.75" x14ac:dyDescent="0.15">
      <c r="C5333"/>
    </row>
    <row r="5334" spans="3:3" ht="18.75" x14ac:dyDescent="0.15">
      <c r="C5334"/>
    </row>
    <row r="5335" spans="3:3" ht="18.75" x14ac:dyDescent="0.15">
      <c r="C5335"/>
    </row>
    <row r="5336" spans="3:3" ht="18.75" x14ac:dyDescent="0.15">
      <c r="C5336"/>
    </row>
    <row r="5337" spans="3:3" ht="18.75" x14ac:dyDescent="0.15">
      <c r="C5337"/>
    </row>
    <row r="5338" spans="3:3" ht="18.75" x14ac:dyDescent="0.15">
      <c r="C5338"/>
    </row>
    <row r="5339" spans="3:3" ht="18.75" x14ac:dyDescent="0.15">
      <c r="C5339"/>
    </row>
    <row r="5340" spans="3:3" ht="18.75" x14ac:dyDescent="0.15">
      <c r="C5340"/>
    </row>
    <row r="5341" spans="3:3" ht="18.75" x14ac:dyDescent="0.15">
      <c r="C5341"/>
    </row>
    <row r="5342" spans="3:3" ht="18.75" x14ac:dyDescent="0.15">
      <c r="C5342"/>
    </row>
    <row r="5343" spans="3:3" ht="18.75" x14ac:dyDescent="0.15">
      <c r="C5343"/>
    </row>
    <row r="5344" spans="3:3" ht="18.75" x14ac:dyDescent="0.15">
      <c r="C5344"/>
    </row>
    <row r="5345" spans="3:3" ht="18.75" x14ac:dyDescent="0.15">
      <c r="C5345"/>
    </row>
    <row r="5346" spans="3:3" ht="18.75" x14ac:dyDescent="0.15">
      <c r="C5346"/>
    </row>
    <row r="5347" spans="3:3" ht="18.75" x14ac:dyDescent="0.15">
      <c r="C5347"/>
    </row>
    <row r="5348" spans="3:3" ht="18.75" x14ac:dyDescent="0.15">
      <c r="C5348"/>
    </row>
    <row r="5349" spans="3:3" ht="18.75" x14ac:dyDescent="0.15">
      <c r="C5349"/>
    </row>
    <row r="5350" spans="3:3" ht="18.75" x14ac:dyDescent="0.15">
      <c r="C5350"/>
    </row>
    <row r="5351" spans="3:3" ht="18.75" x14ac:dyDescent="0.15">
      <c r="C5351"/>
    </row>
    <row r="5352" spans="3:3" ht="18.75" x14ac:dyDescent="0.15">
      <c r="C5352"/>
    </row>
    <row r="5353" spans="3:3" ht="18.75" x14ac:dyDescent="0.15">
      <c r="C5353"/>
    </row>
    <row r="5354" spans="3:3" ht="18.75" x14ac:dyDescent="0.15">
      <c r="C5354"/>
    </row>
    <row r="5355" spans="3:3" ht="18.75" x14ac:dyDescent="0.15">
      <c r="C5355"/>
    </row>
    <row r="5356" spans="3:3" ht="18.75" x14ac:dyDescent="0.15">
      <c r="C5356"/>
    </row>
    <row r="5357" spans="3:3" ht="18.75" x14ac:dyDescent="0.15">
      <c r="C5357"/>
    </row>
    <row r="5358" spans="3:3" ht="18.75" x14ac:dyDescent="0.15">
      <c r="C5358"/>
    </row>
    <row r="5359" spans="3:3" ht="18.75" x14ac:dyDescent="0.15">
      <c r="C5359"/>
    </row>
    <row r="5360" spans="3:3" ht="18.75" x14ac:dyDescent="0.15">
      <c r="C5360"/>
    </row>
    <row r="5361" spans="3:3" ht="18.75" x14ac:dyDescent="0.15">
      <c r="C5361"/>
    </row>
    <row r="5362" spans="3:3" ht="18.75" x14ac:dyDescent="0.15">
      <c r="C5362"/>
    </row>
    <row r="5363" spans="3:3" ht="18.75" x14ac:dyDescent="0.15">
      <c r="C5363"/>
    </row>
    <row r="5364" spans="3:3" ht="18.75" x14ac:dyDescent="0.15">
      <c r="C5364"/>
    </row>
    <row r="5365" spans="3:3" ht="18.75" x14ac:dyDescent="0.15">
      <c r="C5365"/>
    </row>
    <row r="5366" spans="3:3" ht="18.75" x14ac:dyDescent="0.15">
      <c r="C5366"/>
    </row>
    <row r="5367" spans="3:3" ht="18.75" x14ac:dyDescent="0.15">
      <c r="C5367"/>
    </row>
    <row r="5368" spans="3:3" ht="18.75" x14ac:dyDescent="0.15">
      <c r="C5368"/>
    </row>
    <row r="5369" spans="3:3" ht="18.75" x14ac:dyDescent="0.15">
      <c r="C5369"/>
    </row>
    <row r="5370" spans="3:3" ht="18.75" x14ac:dyDescent="0.15">
      <c r="C5370"/>
    </row>
    <row r="5371" spans="3:3" ht="18.75" x14ac:dyDescent="0.15">
      <c r="C5371"/>
    </row>
    <row r="5372" spans="3:3" ht="18.75" x14ac:dyDescent="0.15">
      <c r="C5372"/>
    </row>
    <row r="5373" spans="3:3" ht="18.75" x14ac:dyDescent="0.15">
      <c r="C5373"/>
    </row>
    <row r="5374" spans="3:3" ht="18.75" x14ac:dyDescent="0.15">
      <c r="C5374"/>
    </row>
    <row r="5375" spans="3:3" ht="18.75" x14ac:dyDescent="0.15">
      <c r="C5375"/>
    </row>
    <row r="5376" spans="3:3" ht="18.75" x14ac:dyDescent="0.15">
      <c r="C5376"/>
    </row>
    <row r="5377" spans="3:3" ht="18.75" x14ac:dyDescent="0.15">
      <c r="C5377"/>
    </row>
    <row r="5378" spans="3:3" ht="18.75" x14ac:dyDescent="0.15">
      <c r="C5378"/>
    </row>
    <row r="5379" spans="3:3" ht="18.75" x14ac:dyDescent="0.15">
      <c r="C5379"/>
    </row>
    <row r="5380" spans="3:3" ht="18.75" x14ac:dyDescent="0.15">
      <c r="C5380"/>
    </row>
    <row r="5381" spans="3:3" ht="18.75" x14ac:dyDescent="0.15">
      <c r="C5381"/>
    </row>
    <row r="5382" spans="3:3" ht="18.75" x14ac:dyDescent="0.15">
      <c r="C5382"/>
    </row>
    <row r="5383" spans="3:3" ht="18.75" x14ac:dyDescent="0.15">
      <c r="C5383"/>
    </row>
    <row r="5384" spans="3:3" ht="18.75" x14ac:dyDescent="0.15">
      <c r="C5384"/>
    </row>
    <row r="5385" spans="3:3" ht="18.75" x14ac:dyDescent="0.15">
      <c r="C5385"/>
    </row>
    <row r="5386" spans="3:3" ht="18.75" x14ac:dyDescent="0.15">
      <c r="C5386"/>
    </row>
    <row r="5387" spans="3:3" ht="18.75" x14ac:dyDescent="0.15">
      <c r="C5387"/>
    </row>
    <row r="5388" spans="3:3" ht="18.75" x14ac:dyDescent="0.15">
      <c r="C5388"/>
    </row>
    <row r="5389" spans="3:3" ht="18.75" x14ac:dyDescent="0.15">
      <c r="C5389"/>
    </row>
    <row r="5390" spans="3:3" ht="18.75" x14ac:dyDescent="0.15">
      <c r="C5390"/>
    </row>
    <row r="5391" spans="3:3" ht="18.75" x14ac:dyDescent="0.15">
      <c r="C5391"/>
    </row>
    <row r="5392" spans="3:3" ht="18.75" x14ac:dyDescent="0.15">
      <c r="C5392"/>
    </row>
    <row r="5393" spans="3:3" ht="18.75" x14ac:dyDescent="0.15">
      <c r="C5393"/>
    </row>
    <row r="5394" spans="3:3" ht="18.75" x14ac:dyDescent="0.15">
      <c r="C5394"/>
    </row>
    <row r="5395" spans="3:3" ht="18.75" x14ac:dyDescent="0.15">
      <c r="C5395"/>
    </row>
    <row r="5396" spans="3:3" ht="18.75" x14ac:dyDescent="0.15">
      <c r="C5396"/>
    </row>
    <row r="5397" spans="3:3" ht="18.75" x14ac:dyDescent="0.15">
      <c r="C5397"/>
    </row>
    <row r="5398" spans="3:3" ht="18.75" x14ac:dyDescent="0.15">
      <c r="C5398"/>
    </row>
    <row r="5399" spans="3:3" ht="18.75" x14ac:dyDescent="0.15">
      <c r="C5399"/>
    </row>
    <row r="5400" spans="3:3" ht="18.75" x14ac:dyDescent="0.15">
      <c r="C5400"/>
    </row>
    <row r="5401" spans="3:3" ht="18.75" x14ac:dyDescent="0.15">
      <c r="C5401"/>
    </row>
    <row r="5402" spans="3:3" ht="18.75" x14ac:dyDescent="0.15">
      <c r="C5402"/>
    </row>
    <row r="5403" spans="3:3" ht="18.75" x14ac:dyDescent="0.15">
      <c r="C5403"/>
    </row>
    <row r="5404" spans="3:3" ht="18.75" x14ac:dyDescent="0.15">
      <c r="C5404"/>
    </row>
    <row r="5405" spans="3:3" ht="18.75" x14ac:dyDescent="0.15">
      <c r="C5405"/>
    </row>
    <row r="5406" spans="3:3" ht="18.75" x14ac:dyDescent="0.15">
      <c r="C5406"/>
    </row>
    <row r="5407" spans="3:3" ht="18.75" x14ac:dyDescent="0.15">
      <c r="C5407"/>
    </row>
    <row r="5408" spans="3:3" ht="18.75" x14ac:dyDescent="0.15">
      <c r="C5408"/>
    </row>
    <row r="5409" spans="3:3" ht="18.75" x14ac:dyDescent="0.15">
      <c r="C5409"/>
    </row>
    <row r="5410" spans="3:3" ht="18.75" x14ac:dyDescent="0.15">
      <c r="C5410"/>
    </row>
    <row r="5411" spans="3:3" ht="18.75" x14ac:dyDescent="0.15">
      <c r="C5411"/>
    </row>
    <row r="5412" spans="3:3" ht="18.75" x14ac:dyDescent="0.15">
      <c r="C5412"/>
    </row>
    <row r="5413" spans="3:3" ht="18.75" x14ac:dyDescent="0.15">
      <c r="C5413"/>
    </row>
    <row r="5414" spans="3:3" ht="18.75" x14ac:dyDescent="0.15">
      <c r="C5414"/>
    </row>
    <row r="5415" spans="3:3" ht="18.75" x14ac:dyDescent="0.15">
      <c r="C5415"/>
    </row>
    <row r="5416" spans="3:3" ht="18.75" x14ac:dyDescent="0.15">
      <c r="C5416"/>
    </row>
    <row r="5417" spans="3:3" ht="18.75" x14ac:dyDescent="0.15">
      <c r="C5417"/>
    </row>
    <row r="5418" spans="3:3" ht="18.75" x14ac:dyDescent="0.15">
      <c r="C5418"/>
    </row>
    <row r="5419" spans="3:3" ht="18.75" x14ac:dyDescent="0.15">
      <c r="C5419"/>
    </row>
    <row r="5420" spans="3:3" ht="18.75" x14ac:dyDescent="0.15">
      <c r="C5420"/>
    </row>
    <row r="5421" spans="3:3" ht="18.75" x14ac:dyDescent="0.15">
      <c r="C5421"/>
    </row>
    <row r="5422" spans="3:3" ht="18.75" x14ac:dyDescent="0.15">
      <c r="C5422"/>
    </row>
    <row r="5423" spans="3:3" ht="18.75" x14ac:dyDescent="0.15">
      <c r="C5423"/>
    </row>
    <row r="5424" spans="3:3" ht="18.75" x14ac:dyDescent="0.15">
      <c r="C5424"/>
    </row>
    <row r="5425" spans="3:3" ht="18.75" x14ac:dyDescent="0.15">
      <c r="C5425"/>
    </row>
    <row r="5426" spans="3:3" ht="18.75" x14ac:dyDescent="0.15">
      <c r="C5426"/>
    </row>
    <row r="5427" spans="3:3" ht="18.75" x14ac:dyDescent="0.15">
      <c r="C5427"/>
    </row>
    <row r="5428" spans="3:3" ht="18.75" x14ac:dyDescent="0.15">
      <c r="C5428"/>
    </row>
    <row r="5429" spans="3:3" ht="18.75" x14ac:dyDescent="0.15">
      <c r="C5429"/>
    </row>
    <row r="5430" spans="3:3" ht="18.75" x14ac:dyDescent="0.15">
      <c r="C5430"/>
    </row>
    <row r="5431" spans="3:3" ht="18.75" x14ac:dyDescent="0.15">
      <c r="C5431"/>
    </row>
    <row r="5432" spans="3:3" ht="18.75" x14ac:dyDescent="0.15">
      <c r="C5432"/>
    </row>
    <row r="5433" spans="3:3" ht="18.75" x14ac:dyDescent="0.15">
      <c r="C5433"/>
    </row>
    <row r="5434" spans="3:3" ht="18.75" x14ac:dyDescent="0.15">
      <c r="C5434"/>
    </row>
    <row r="5435" spans="3:3" ht="18.75" x14ac:dyDescent="0.15">
      <c r="C5435"/>
    </row>
    <row r="5436" spans="3:3" ht="18.75" x14ac:dyDescent="0.15">
      <c r="C5436"/>
    </row>
    <row r="5437" spans="3:3" ht="18.75" x14ac:dyDescent="0.15">
      <c r="C5437"/>
    </row>
    <row r="5438" spans="3:3" ht="18.75" x14ac:dyDescent="0.15">
      <c r="C5438"/>
    </row>
    <row r="5439" spans="3:3" ht="18.75" x14ac:dyDescent="0.15">
      <c r="C5439"/>
    </row>
    <row r="5440" spans="3:3" ht="18.75" x14ac:dyDescent="0.15">
      <c r="C5440"/>
    </row>
    <row r="5441" spans="3:3" ht="18.75" x14ac:dyDescent="0.15">
      <c r="C5441"/>
    </row>
    <row r="5442" spans="3:3" ht="18.75" x14ac:dyDescent="0.15">
      <c r="C5442"/>
    </row>
    <row r="5443" spans="3:3" ht="18.75" x14ac:dyDescent="0.15">
      <c r="C5443"/>
    </row>
    <row r="5444" spans="3:3" ht="18.75" x14ac:dyDescent="0.15">
      <c r="C5444"/>
    </row>
    <row r="5445" spans="3:3" ht="18.75" x14ac:dyDescent="0.15">
      <c r="C5445"/>
    </row>
    <row r="5446" spans="3:3" ht="18.75" x14ac:dyDescent="0.15">
      <c r="C5446"/>
    </row>
    <row r="5447" spans="3:3" ht="18.75" x14ac:dyDescent="0.15">
      <c r="C5447"/>
    </row>
    <row r="5448" spans="3:3" ht="18.75" x14ac:dyDescent="0.15">
      <c r="C5448"/>
    </row>
    <row r="5449" spans="3:3" ht="18.75" x14ac:dyDescent="0.15">
      <c r="C5449"/>
    </row>
    <row r="5450" spans="3:3" ht="18.75" x14ac:dyDescent="0.15">
      <c r="C5450"/>
    </row>
    <row r="5451" spans="3:3" ht="18.75" x14ac:dyDescent="0.15">
      <c r="C5451"/>
    </row>
    <row r="5452" spans="3:3" ht="18.75" x14ac:dyDescent="0.15">
      <c r="C5452"/>
    </row>
    <row r="5453" spans="3:3" ht="18.75" x14ac:dyDescent="0.15">
      <c r="C5453"/>
    </row>
    <row r="5454" spans="3:3" ht="18.75" x14ac:dyDescent="0.15">
      <c r="C5454"/>
    </row>
    <row r="5455" spans="3:3" ht="18.75" x14ac:dyDescent="0.15">
      <c r="C5455"/>
    </row>
    <row r="5456" spans="3:3" ht="18.75" x14ac:dyDescent="0.15">
      <c r="C5456"/>
    </row>
    <row r="5457" spans="3:3" ht="18.75" x14ac:dyDescent="0.15">
      <c r="C5457"/>
    </row>
    <row r="5458" spans="3:3" ht="18.75" x14ac:dyDescent="0.15">
      <c r="C5458"/>
    </row>
    <row r="5459" spans="3:3" ht="18.75" x14ac:dyDescent="0.15">
      <c r="C5459"/>
    </row>
    <row r="5460" spans="3:3" ht="18.75" x14ac:dyDescent="0.15">
      <c r="C5460"/>
    </row>
    <row r="5461" spans="3:3" ht="18.75" x14ac:dyDescent="0.15">
      <c r="C5461"/>
    </row>
    <row r="5462" spans="3:3" ht="18.75" x14ac:dyDescent="0.15">
      <c r="C5462"/>
    </row>
    <row r="5463" spans="3:3" ht="18.75" x14ac:dyDescent="0.15">
      <c r="C5463"/>
    </row>
    <row r="5464" spans="3:3" ht="18.75" x14ac:dyDescent="0.15">
      <c r="C5464"/>
    </row>
    <row r="5465" spans="3:3" ht="18.75" x14ac:dyDescent="0.15">
      <c r="C5465"/>
    </row>
    <row r="5466" spans="3:3" ht="18.75" x14ac:dyDescent="0.15">
      <c r="C5466"/>
    </row>
    <row r="5467" spans="3:3" ht="18.75" x14ac:dyDescent="0.15">
      <c r="C5467"/>
    </row>
    <row r="5468" spans="3:3" ht="18.75" x14ac:dyDescent="0.15">
      <c r="C5468"/>
    </row>
    <row r="5469" spans="3:3" ht="18.75" x14ac:dyDescent="0.15">
      <c r="C5469"/>
    </row>
    <row r="5470" spans="3:3" ht="18.75" x14ac:dyDescent="0.15">
      <c r="C5470"/>
    </row>
    <row r="5471" spans="3:3" ht="18.75" x14ac:dyDescent="0.15">
      <c r="C5471"/>
    </row>
    <row r="5472" spans="3:3" ht="18.75" x14ac:dyDescent="0.15">
      <c r="C5472"/>
    </row>
    <row r="5473" spans="3:3" ht="18.75" x14ac:dyDescent="0.15">
      <c r="C5473"/>
    </row>
    <row r="5474" spans="3:3" ht="18.75" x14ac:dyDescent="0.15">
      <c r="C5474"/>
    </row>
    <row r="5475" spans="3:3" ht="18.75" x14ac:dyDescent="0.15">
      <c r="C5475"/>
    </row>
    <row r="5476" spans="3:3" ht="18.75" x14ac:dyDescent="0.15">
      <c r="C5476"/>
    </row>
    <row r="5477" spans="3:3" ht="18.75" x14ac:dyDescent="0.15">
      <c r="C5477"/>
    </row>
    <row r="5478" spans="3:3" ht="18.75" x14ac:dyDescent="0.15">
      <c r="C5478"/>
    </row>
    <row r="5479" spans="3:3" ht="18.75" x14ac:dyDescent="0.15">
      <c r="C5479"/>
    </row>
    <row r="5480" spans="3:3" ht="18.75" x14ac:dyDescent="0.15">
      <c r="C5480"/>
    </row>
    <row r="5481" spans="3:3" ht="18.75" x14ac:dyDescent="0.15">
      <c r="C5481"/>
    </row>
    <row r="5482" spans="3:3" ht="18.75" x14ac:dyDescent="0.15">
      <c r="C5482"/>
    </row>
    <row r="5483" spans="3:3" ht="18.75" x14ac:dyDescent="0.15">
      <c r="C5483"/>
    </row>
    <row r="5484" spans="3:3" ht="18.75" x14ac:dyDescent="0.15">
      <c r="C5484"/>
    </row>
    <row r="5485" spans="3:3" ht="18.75" x14ac:dyDescent="0.15">
      <c r="C5485"/>
    </row>
    <row r="5486" spans="3:3" ht="18.75" x14ac:dyDescent="0.15">
      <c r="C5486"/>
    </row>
    <row r="5487" spans="3:3" ht="18.75" x14ac:dyDescent="0.15">
      <c r="C5487"/>
    </row>
    <row r="5488" spans="3:3" ht="18.75" x14ac:dyDescent="0.15">
      <c r="C5488"/>
    </row>
    <row r="5489" spans="3:3" ht="18.75" x14ac:dyDescent="0.15">
      <c r="C5489"/>
    </row>
    <row r="5490" spans="3:3" ht="18.75" x14ac:dyDescent="0.15">
      <c r="C5490"/>
    </row>
    <row r="5491" spans="3:3" ht="18.75" x14ac:dyDescent="0.15">
      <c r="C5491"/>
    </row>
    <row r="5492" spans="3:3" ht="18.75" x14ac:dyDescent="0.15">
      <c r="C5492"/>
    </row>
    <row r="5493" spans="3:3" ht="18.75" x14ac:dyDescent="0.15">
      <c r="C5493"/>
    </row>
    <row r="5494" spans="3:3" ht="18.75" x14ac:dyDescent="0.15">
      <c r="C5494"/>
    </row>
    <row r="5495" spans="3:3" ht="18.75" x14ac:dyDescent="0.15">
      <c r="C5495"/>
    </row>
    <row r="5496" spans="3:3" ht="18.75" x14ac:dyDescent="0.15">
      <c r="C5496"/>
    </row>
    <row r="5497" spans="3:3" ht="18.75" x14ac:dyDescent="0.15">
      <c r="C5497"/>
    </row>
    <row r="5498" spans="3:3" ht="18.75" x14ac:dyDescent="0.15">
      <c r="C5498"/>
    </row>
    <row r="5499" spans="3:3" ht="18.75" x14ac:dyDescent="0.15">
      <c r="C5499"/>
    </row>
    <row r="5500" spans="3:3" ht="18.75" x14ac:dyDescent="0.15">
      <c r="C5500"/>
    </row>
    <row r="5501" spans="3:3" ht="18.75" x14ac:dyDescent="0.15">
      <c r="C5501"/>
    </row>
    <row r="5502" spans="3:3" ht="18.75" x14ac:dyDescent="0.15">
      <c r="C5502"/>
    </row>
    <row r="5503" spans="3:3" ht="18.75" x14ac:dyDescent="0.15">
      <c r="C5503"/>
    </row>
    <row r="5504" spans="3:3" ht="18.75" x14ac:dyDescent="0.15">
      <c r="C5504"/>
    </row>
    <row r="5505" spans="3:3" ht="18.75" x14ac:dyDescent="0.15">
      <c r="C5505"/>
    </row>
    <row r="5506" spans="3:3" ht="18.75" x14ac:dyDescent="0.15">
      <c r="C5506"/>
    </row>
    <row r="5507" spans="3:3" ht="18.75" x14ac:dyDescent="0.15">
      <c r="C5507"/>
    </row>
    <row r="5508" spans="3:3" ht="18.75" x14ac:dyDescent="0.15">
      <c r="C5508"/>
    </row>
    <row r="5509" spans="3:3" ht="18.75" x14ac:dyDescent="0.15">
      <c r="C5509"/>
    </row>
    <row r="5510" spans="3:3" ht="18.75" x14ac:dyDescent="0.15">
      <c r="C5510"/>
    </row>
    <row r="5511" spans="3:3" ht="18.75" x14ac:dyDescent="0.15">
      <c r="C5511"/>
    </row>
    <row r="5512" spans="3:3" ht="18.75" x14ac:dyDescent="0.15">
      <c r="C5512"/>
    </row>
    <row r="5513" spans="3:3" ht="18.75" x14ac:dyDescent="0.15">
      <c r="C5513"/>
    </row>
    <row r="5514" spans="3:3" ht="18.75" x14ac:dyDescent="0.15">
      <c r="C5514"/>
    </row>
    <row r="5515" spans="3:3" ht="18.75" x14ac:dyDescent="0.15">
      <c r="C5515"/>
    </row>
    <row r="5516" spans="3:3" ht="18.75" x14ac:dyDescent="0.15">
      <c r="C5516"/>
    </row>
    <row r="5517" spans="3:3" ht="18.75" x14ac:dyDescent="0.15">
      <c r="C5517"/>
    </row>
    <row r="5518" spans="3:3" ht="18.75" x14ac:dyDescent="0.15">
      <c r="C5518"/>
    </row>
    <row r="5519" spans="3:3" ht="18.75" x14ac:dyDescent="0.15">
      <c r="C5519"/>
    </row>
    <row r="5520" spans="3:3" ht="18.75" x14ac:dyDescent="0.15">
      <c r="C5520"/>
    </row>
    <row r="5521" spans="3:3" ht="18.75" x14ac:dyDescent="0.15">
      <c r="C5521"/>
    </row>
    <row r="5522" spans="3:3" ht="18.75" x14ac:dyDescent="0.15">
      <c r="C5522"/>
    </row>
    <row r="5523" spans="3:3" ht="18.75" x14ac:dyDescent="0.15">
      <c r="C5523"/>
    </row>
    <row r="5524" spans="3:3" ht="18.75" x14ac:dyDescent="0.15">
      <c r="C5524"/>
    </row>
    <row r="5525" spans="3:3" ht="18.75" x14ac:dyDescent="0.15">
      <c r="C5525"/>
    </row>
    <row r="5526" spans="3:3" ht="18.75" x14ac:dyDescent="0.15">
      <c r="C5526"/>
    </row>
    <row r="5527" spans="3:3" ht="18.75" x14ac:dyDescent="0.15">
      <c r="C5527"/>
    </row>
    <row r="5528" spans="3:3" ht="18.75" x14ac:dyDescent="0.15">
      <c r="C5528"/>
    </row>
    <row r="5529" spans="3:3" ht="18.75" x14ac:dyDescent="0.15">
      <c r="C5529"/>
    </row>
    <row r="5530" spans="3:3" ht="18.75" x14ac:dyDescent="0.15">
      <c r="C5530"/>
    </row>
    <row r="5531" spans="3:3" ht="18.75" x14ac:dyDescent="0.15">
      <c r="C5531"/>
    </row>
    <row r="5532" spans="3:3" ht="18.75" x14ac:dyDescent="0.15">
      <c r="C5532"/>
    </row>
    <row r="5533" spans="3:3" ht="18.75" x14ac:dyDescent="0.15">
      <c r="C5533"/>
    </row>
    <row r="5534" spans="3:3" ht="18.75" x14ac:dyDescent="0.15">
      <c r="C5534"/>
    </row>
    <row r="5535" spans="3:3" ht="18.75" x14ac:dyDescent="0.15">
      <c r="C5535"/>
    </row>
    <row r="5536" spans="3:3" ht="18.75" x14ac:dyDescent="0.15">
      <c r="C5536"/>
    </row>
    <row r="5537" spans="3:3" ht="18.75" x14ac:dyDescent="0.15">
      <c r="C5537"/>
    </row>
    <row r="5538" spans="3:3" ht="18.75" x14ac:dyDescent="0.15">
      <c r="C5538"/>
    </row>
    <row r="5539" spans="3:3" ht="18.75" x14ac:dyDescent="0.15">
      <c r="C5539"/>
    </row>
    <row r="5540" spans="3:3" ht="18.75" x14ac:dyDescent="0.15">
      <c r="C5540"/>
    </row>
    <row r="5541" spans="3:3" ht="18.75" x14ac:dyDescent="0.15">
      <c r="C5541"/>
    </row>
    <row r="5542" spans="3:3" ht="18.75" x14ac:dyDescent="0.15">
      <c r="C5542"/>
    </row>
    <row r="5543" spans="3:3" ht="18.75" x14ac:dyDescent="0.15">
      <c r="C5543"/>
    </row>
    <row r="5544" spans="3:3" ht="18.75" x14ac:dyDescent="0.15">
      <c r="C5544"/>
    </row>
    <row r="5545" spans="3:3" ht="18.75" x14ac:dyDescent="0.15">
      <c r="C5545"/>
    </row>
    <row r="5546" spans="3:3" ht="18.75" x14ac:dyDescent="0.15">
      <c r="C5546"/>
    </row>
    <row r="5547" spans="3:3" ht="18.75" x14ac:dyDescent="0.15">
      <c r="C5547"/>
    </row>
    <row r="5548" spans="3:3" ht="18.75" x14ac:dyDescent="0.15">
      <c r="C5548"/>
    </row>
    <row r="5549" spans="3:3" ht="18.75" x14ac:dyDescent="0.15">
      <c r="C5549"/>
    </row>
    <row r="5550" spans="3:3" ht="18.75" x14ac:dyDescent="0.15">
      <c r="C5550"/>
    </row>
    <row r="5551" spans="3:3" ht="18.75" x14ac:dyDescent="0.15">
      <c r="C5551"/>
    </row>
    <row r="5552" spans="3:3" ht="18.75" x14ac:dyDescent="0.15">
      <c r="C5552"/>
    </row>
    <row r="5553" spans="3:3" ht="18.75" x14ac:dyDescent="0.15">
      <c r="C5553"/>
    </row>
    <row r="5554" spans="3:3" ht="18.75" x14ac:dyDescent="0.15">
      <c r="C5554"/>
    </row>
    <row r="5555" spans="3:3" ht="18.75" x14ac:dyDescent="0.15">
      <c r="C5555"/>
    </row>
    <row r="5556" spans="3:3" ht="18.75" x14ac:dyDescent="0.15">
      <c r="C5556"/>
    </row>
    <row r="5557" spans="3:3" ht="18.75" x14ac:dyDescent="0.15">
      <c r="C5557"/>
    </row>
    <row r="5558" spans="3:3" ht="18.75" x14ac:dyDescent="0.15">
      <c r="C5558"/>
    </row>
    <row r="5559" spans="3:3" ht="18.75" x14ac:dyDescent="0.15">
      <c r="C5559"/>
    </row>
    <row r="5560" spans="3:3" ht="18.75" x14ac:dyDescent="0.15">
      <c r="C5560"/>
    </row>
    <row r="5561" spans="3:3" ht="18.75" x14ac:dyDescent="0.15">
      <c r="C5561"/>
    </row>
    <row r="5562" spans="3:3" ht="18.75" x14ac:dyDescent="0.15">
      <c r="C5562"/>
    </row>
    <row r="5563" spans="3:3" ht="18.75" x14ac:dyDescent="0.15">
      <c r="C5563"/>
    </row>
    <row r="5564" spans="3:3" ht="18.75" x14ac:dyDescent="0.15">
      <c r="C5564"/>
    </row>
    <row r="5565" spans="3:3" ht="18.75" x14ac:dyDescent="0.15">
      <c r="C5565"/>
    </row>
    <row r="5566" spans="3:3" ht="18.75" x14ac:dyDescent="0.15">
      <c r="C5566"/>
    </row>
    <row r="5567" spans="3:3" ht="18.75" x14ac:dyDescent="0.15">
      <c r="C5567"/>
    </row>
    <row r="5568" spans="3:3" ht="18.75" x14ac:dyDescent="0.15">
      <c r="C5568"/>
    </row>
    <row r="5569" spans="3:3" ht="18.75" x14ac:dyDescent="0.15">
      <c r="C5569"/>
    </row>
    <row r="5570" spans="3:3" ht="18.75" x14ac:dyDescent="0.15">
      <c r="C5570"/>
    </row>
    <row r="5571" spans="3:3" ht="18.75" x14ac:dyDescent="0.15">
      <c r="C5571"/>
    </row>
    <row r="5572" spans="3:3" ht="18.75" x14ac:dyDescent="0.15">
      <c r="C5572"/>
    </row>
    <row r="5573" spans="3:3" ht="18.75" x14ac:dyDescent="0.15">
      <c r="C5573"/>
    </row>
    <row r="5574" spans="3:3" ht="18.75" x14ac:dyDescent="0.15">
      <c r="C5574"/>
    </row>
    <row r="5575" spans="3:3" ht="18.75" x14ac:dyDescent="0.15">
      <c r="C5575"/>
    </row>
    <row r="5576" spans="3:3" ht="18.75" x14ac:dyDescent="0.15">
      <c r="C5576"/>
    </row>
    <row r="5577" spans="3:3" ht="18.75" x14ac:dyDescent="0.15">
      <c r="C5577"/>
    </row>
    <row r="5578" spans="3:3" ht="18.75" x14ac:dyDescent="0.15">
      <c r="C5578"/>
    </row>
    <row r="5579" spans="3:3" ht="18.75" x14ac:dyDescent="0.15">
      <c r="C5579"/>
    </row>
    <row r="5580" spans="3:3" ht="18.75" x14ac:dyDescent="0.15">
      <c r="C5580"/>
    </row>
    <row r="5581" spans="3:3" ht="18.75" x14ac:dyDescent="0.15">
      <c r="C5581"/>
    </row>
    <row r="5582" spans="3:3" ht="18.75" x14ac:dyDescent="0.15">
      <c r="C5582"/>
    </row>
    <row r="5583" spans="3:3" ht="18.75" x14ac:dyDescent="0.15">
      <c r="C5583"/>
    </row>
    <row r="5584" spans="3:3" ht="18.75" x14ac:dyDescent="0.15">
      <c r="C5584"/>
    </row>
    <row r="5585" spans="3:3" ht="18.75" x14ac:dyDescent="0.15">
      <c r="C5585"/>
    </row>
    <row r="5586" spans="3:3" ht="18.75" x14ac:dyDescent="0.15">
      <c r="C5586"/>
    </row>
    <row r="5587" spans="3:3" ht="18.75" x14ac:dyDescent="0.15">
      <c r="C5587"/>
    </row>
    <row r="5588" spans="3:3" ht="18.75" x14ac:dyDescent="0.15">
      <c r="C5588"/>
    </row>
    <row r="5589" spans="3:3" ht="18.75" x14ac:dyDescent="0.15">
      <c r="C5589"/>
    </row>
    <row r="5590" spans="3:3" ht="18.75" x14ac:dyDescent="0.15">
      <c r="C5590"/>
    </row>
    <row r="5591" spans="3:3" ht="18.75" x14ac:dyDescent="0.15">
      <c r="C5591"/>
    </row>
    <row r="5592" spans="3:3" ht="18.75" x14ac:dyDescent="0.15">
      <c r="C5592"/>
    </row>
    <row r="5593" spans="3:3" ht="18.75" x14ac:dyDescent="0.15">
      <c r="C5593"/>
    </row>
    <row r="5594" spans="3:3" ht="18.75" x14ac:dyDescent="0.15">
      <c r="C5594"/>
    </row>
    <row r="5595" spans="3:3" ht="18.75" x14ac:dyDescent="0.15">
      <c r="C5595"/>
    </row>
    <row r="5596" spans="3:3" ht="18.75" x14ac:dyDescent="0.15">
      <c r="C5596"/>
    </row>
    <row r="5597" spans="3:3" ht="18.75" x14ac:dyDescent="0.15">
      <c r="C5597"/>
    </row>
    <row r="5598" spans="3:3" ht="18.75" x14ac:dyDescent="0.15">
      <c r="C5598"/>
    </row>
    <row r="5599" spans="3:3" ht="18.75" x14ac:dyDescent="0.15">
      <c r="C5599"/>
    </row>
    <row r="5600" spans="3:3" ht="18.75" x14ac:dyDescent="0.15">
      <c r="C5600"/>
    </row>
    <row r="5601" spans="3:3" ht="18.75" x14ac:dyDescent="0.15">
      <c r="C5601"/>
    </row>
    <row r="5602" spans="3:3" ht="18.75" x14ac:dyDescent="0.15">
      <c r="C5602"/>
    </row>
    <row r="5603" spans="3:3" ht="18.75" x14ac:dyDescent="0.15">
      <c r="C5603"/>
    </row>
    <row r="5604" spans="3:3" ht="18.75" x14ac:dyDescent="0.15">
      <c r="C5604"/>
    </row>
    <row r="5605" spans="3:3" ht="18.75" x14ac:dyDescent="0.15">
      <c r="C5605"/>
    </row>
    <row r="5606" spans="3:3" ht="18.75" x14ac:dyDescent="0.15">
      <c r="C5606"/>
    </row>
    <row r="5607" spans="3:3" ht="18.75" x14ac:dyDescent="0.15">
      <c r="C5607"/>
    </row>
    <row r="5608" spans="3:3" ht="18.75" x14ac:dyDescent="0.15">
      <c r="C5608"/>
    </row>
    <row r="5609" spans="3:3" ht="18.75" x14ac:dyDescent="0.15">
      <c r="C5609"/>
    </row>
    <row r="5610" spans="3:3" ht="18.75" x14ac:dyDescent="0.15">
      <c r="C5610"/>
    </row>
    <row r="5611" spans="3:3" ht="18.75" x14ac:dyDescent="0.15">
      <c r="C5611"/>
    </row>
    <row r="5612" spans="3:3" ht="18.75" x14ac:dyDescent="0.15">
      <c r="C5612"/>
    </row>
    <row r="5613" spans="3:3" ht="18.75" x14ac:dyDescent="0.15">
      <c r="C5613"/>
    </row>
    <row r="5614" spans="3:3" ht="18.75" x14ac:dyDescent="0.15">
      <c r="C5614"/>
    </row>
    <row r="5615" spans="3:3" ht="18.75" x14ac:dyDescent="0.15">
      <c r="C5615"/>
    </row>
    <row r="5616" spans="3:3" ht="18.75" x14ac:dyDescent="0.15">
      <c r="C5616"/>
    </row>
    <row r="5617" spans="3:3" ht="18.75" x14ac:dyDescent="0.15">
      <c r="C5617"/>
    </row>
    <row r="5618" spans="3:3" ht="18.75" x14ac:dyDescent="0.15">
      <c r="C5618"/>
    </row>
    <row r="5619" spans="3:3" ht="18.75" x14ac:dyDescent="0.15">
      <c r="C5619"/>
    </row>
    <row r="5620" spans="3:3" ht="18.75" x14ac:dyDescent="0.15">
      <c r="C5620"/>
    </row>
    <row r="5621" spans="3:3" ht="18.75" x14ac:dyDescent="0.15">
      <c r="C5621"/>
    </row>
    <row r="5622" spans="3:3" ht="18.75" x14ac:dyDescent="0.15">
      <c r="C5622"/>
    </row>
    <row r="5623" spans="3:3" ht="18.75" x14ac:dyDescent="0.15">
      <c r="C5623"/>
    </row>
    <row r="5624" spans="3:3" ht="18.75" x14ac:dyDescent="0.15">
      <c r="C5624"/>
    </row>
    <row r="5625" spans="3:3" ht="18.75" x14ac:dyDescent="0.15">
      <c r="C5625"/>
    </row>
    <row r="5626" spans="3:3" ht="18.75" x14ac:dyDescent="0.15">
      <c r="C5626"/>
    </row>
    <row r="5627" spans="3:3" ht="18.75" x14ac:dyDescent="0.15">
      <c r="C5627"/>
    </row>
    <row r="5628" spans="3:3" ht="18.75" x14ac:dyDescent="0.15">
      <c r="C5628"/>
    </row>
    <row r="5629" spans="3:3" ht="18.75" x14ac:dyDescent="0.15">
      <c r="C5629"/>
    </row>
    <row r="5630" spans="3:3" ht="18.75" x14ac:dyDescent="0.15">
      <c r="C5630"/>
    </row>
    <row r="5631" spans="3:3" ht="18.75" x14ac:dyDescent="0.15">
      <c r="C5631"/>
    </row>
    <row r="5632" spans="3:3" ht="18.75" x14ac:dyDescent="0.15">
      <c r="C5632"/>
    </row>
    <row r="5633" spans="3:3" ht="18.75" x14ac:dyDescent="0.15">
      <c r="C5633"/>
    </row>
    <row r="5634" spans="3:3" ht="18.75" x14ac:dyDescent="0.15">
      <c r="C5634"/>
    </row>
    <row r="5635" spans="3:3" ht="18.75" x14ac:dyDescent="0.15">
      <c r="C5635"/>
    </row>
    <row r="5636" spans="3:3" ht="18.75" x14ac:dyDescent="0.15">
      <c r="C5636"/>
    </row>
    <row r="5637" spans="3:3" ht="18.75" x14ac:dyDescent="0.15">
      <c r="C5637"/>
    </row>
    <row r="5638" spans="3:3" ht="18.75" x14ac:dyDescent="0.15">
      <c r="C5638"/>
    </row>
    <row r="5639" spans="3:3" ht="18.75" x14ac:dyDescent="0.15">
      <c r="C5639"/>
    </row>
    <row r="5640" spans="3:3" ht="18.75" x14ac:dyDescent="0.15">
      <c r="C5640"/>
    </row>
    <row r="5641" spans="3:3" ht="18.75" x14ac:dyDescent="0.15">
      <c r="C5641"/>
    </row>
    <row r="5642" spans="3:3" ht="18.75" x14ac:dyDescent="0.15">
      <c r="C5642"/>
    </row>
    <row r="5643" spans="3:3" ht="18.75" x14ac:dyDescent="0.15">
      <c r="C5643"/>
    </row>
    <row r="5644" spans="3:3" ht="18.75" x14ac:dyDescent="0.15">
      <c r="C5644"/>
    </row>
    <row r="5645" spans="3:3" ht="18.75" x14ac:dyDescent="0.15">
      <c r="C5645"/>
    </row>
    <row r="5646" spans="3:3" ht="18.75" x14ac:dyDescent="0.15">
      <c r="C5646"/>
    </row>
    <row r="5647" spans="3:3" ht="18.75" x14ac:dyDescent="0.15">
      <c r="C5647"/>
    </row>
    <row r="5648" spans="3:3" ht="18.75" x14ac:dyDescent="0.15">
      <c r="C5648"/>
    </row>
    <row r="5649" spans="3:3" ht="18.75" x14ac:dyDescent="0.15">
      <c r="C5649"/>
    </row>
    <row r="5650" spans="3:3" ht="18.75" x14ac:dyDescent="0.15">
      <c r="C5650"/>
    </row>
    <row r="5651" spans="3:3" ht="18.75" x14ac:dyDescent="0.15">
      <c r="C5651"/>
    </row>
    <row r="5652" spans="3:3" ht="18.75" x14ac:dyDescent="0.15">
      <c r="C5652"/>
    </row>
    <row r="5653" spans="3:3" ht="18.75" x14ac:dyDescent="0.15">
      <c r="C5653"/>
    </row>
    <row r="5654" spans="3:3" ht="18.75" x14ac:dyDescent="0.15">
      <c r="C5654"/>
    </row>
    <row r="5655" spans="3:3" ht="18.75" x14ac:dyDescent="0.15">
      <c r="C5655"/>
    </row>
    <row r="5656" spans="3:3" ht="18.75" x14ac:dyDescent="0.15">
      <c r="C5656"/>
    </row>
    <row r="5657" spans="3:3" ht="18.75" x14ac:dyDescent="0.15">
      <c r="C5657"/>
    </row>
    <row r="5658" spans="3:3" ht="18.75" x14ac:dyDescent="0.15">
      <c r="C5658"/>
    </row>
    <row r="5659" spans="3:3" ht="18.75" x14ac:dyDescent="0.15">
      <c r="C5659"/>
    </row>
    <row r="5660" spans="3:3" ht="18.75" x14ac:dyDescent="0.15">
      <c r="C5660"/>
    </row>
    <row r="5661" spans="3:3" ht="18.75" x14ac:dyDescent="0.15">
      <c r="C5661"/>
    </row>
    <row r="5662" spans="3:3" ht="18.75" x14ac:dyDescent="0.15">
      <c r="C5662"/>
    </row>
    <row r="5663" spans="3:3" ht="18.75" x14ac:dyDescent="0.15">
      <c r="C5663"/>
    </row>
    <row r="5664" spans="3:3" ht="18.75" x14ac:dyDescent="0.15">
      <c r="C5664"/>
    </row>
    <row r="5665" spans="3:3" ht="18.75" x14ac:dyDescent="0.15">
      <c r="C5665"/>
    </row>
    <row r="5666" spans="3:3" ht="18.75" x14ac:dyDescent="0.15">
      <c r="C5666"/>
    </row>
    <row r="5667" spans="3:3" ht="18.75" x14ac:dyDescent="0.15">
      <c r="C5667"/>
    </row>
    <row r="5668" spans="3:3" ht="18.75" x14ac:dyDescent="0.15">
      <c r="C5668"/>
    </row>
    <row r="5669" spans="3:3" ht="18.75" x14ac:dyDescent="0.15">
      <c r="C5669"/>
    </row>
    <row r="5670" spans="3:3" ht="18.75" x14ac:dyDescent="0.15">
      <c r="C5670"/>
    </row>
    <row r="5671" spans="3:3" ht="18.75" x14ac:dyDescent="0.15">
      <c r="C5671"/>
    </row>
    <row r="5672" spans="3:3" ht="18.75" x14ac:dyDescent="0.15">
      <c r="C5672"/>
    </row>
    <row r="5673" spans="3:3" ht="18.75" x14ac:dyDescent="0.15">
      <c r="C5673"/>
    </row>
    <row r="5674" spans="3:3" ht="18.75" x14ac:dyDescent="0.15">
      <c r="C5674"/>
    </row>
    <row r="5675" spans="3:3" ht="18.75" x14ac:dyDescent="0.15">
      <c r="C5675"/>
    </row>
    <row r="5676" spans="3:3" ht="18.75" x14ac:dyDescent="0.15">
      <c r="C5676"/>
    </row>
    <row r="5677" spans="3:3" ht="18.75" x14ac:dyDescent="0.15">
      <c r="C5677"/>
    </row>
    <row r="5678" spans="3:3" ht="18.75" x14ac:dyDescent="0.15">
      <c r="C5678"/>
    </row>
    <row r="5679" spans="3:3" ht="18.75" x14ac:dyDescent="0.15">
      <c r="C5679"/>
    </row>
    <row r="5680" spans="3:3" ht="18.75" x14ac:dyDescent="0.15">
      <c r="C5680"/>
    </row>
    <row r="5681" spans="3:3" ht="18.75" x14ac:dyDescent="0.15">
      <c r="C5681"/>
    </row>
    <row r="5682" spans="3:3" ht="18.75" x14ac:dyDescent="0.15">
      <c r="C5682"/>
    </row>
    <row r="5683" spans="3:3" ht="18.75" x14ac:dyDescent="0.15">
      <c r="C5683"/>
    </row>
    <row r="5684" spans="3:3" ht="18.75" x14ac:dyDescent="0.15">
      <c r="C5684"/>
    </row>
    <row r="5685" spans="3:3" ht="18.75" x14ac:dyDescent="0.15">
      <c r="C5685"/>
    </row>
    <row r="5686" spans="3:3" ht="18.75" x14ac:dyDescent="0.15">
      <c r="C5686"/>
    </row>
    <row r="5687" spans="3:3" ht="18.75" x14ac:dyDescent="0.15">
      <c r="C5687"/>
    </row>
    <row r="5688" spans="3:3" ht="18.75" x14ac:dyDescent="0.15">
      <c r="C5688"/>
    </row>
    <row r="5689" spans="3:3" ht="18.75" x14ac:dyDescent="0.15">
      <c r="C5689"/>
    </row>
    <row r="5690" spans="3:3" ht="18.75" x14ac:dyDescent="0.15">
      <c r="C5690"/>
    </row>
    <row r="5691" spans="3:3" ht="18.75" x14ac:dyDescent="0.15">
      <c r="C5691"/>
    </row>
    <row r="5692" spans="3:3" ht="18.75" x14ac:dyDescent="0.15">
      <c r="C5692"/>
    </row>
    <row r="5693" spans="3:3" ht="18.75" x14ac:dyDescent="0.15">
      <c r="C5693"/>
    </row>
    <row r="5694" spans="3:3" ht="18.75" x14ac:dyDescent="0.15">
      <c r="C5694"/>
    </row>
    <row r="5695" spans="3:3" ht="18.75" x14ac:dyDescent="0.15">
      <c r="C5695"/>
    </row>
    <row r="5696" spans="3:3" ht="18.75" x14ac:dyDescent="0.15">
      <c r="C5696"/>
    </row>
    <row r="5697" spans="3:3" ht="18.75" x14ac:dyDescent="0.15">
      <c r="C5697"/>
    </row>
    <row r="5698" spans="3:3" ht="18.75" x14ac:dyDescent="0.15">
      <c r="C5698"/>
    </row>
    <row r="5699" spans="3:3" ht="18.75" x14ac:dyDescent="0.15">
      <c r="C5699"/>
    </row>
    <row r="5700" spans="3:3" ht="18.75" x14ac:dyDescent="0.15">
      <c r="C5700"/>
    </row>
    <row r="5701" spans="3:3" ht="18.75" x14ac:dyDescent="0.15">
      <c r="C5701"/>
    </row>
    <row r="5702" spans="3:3" ht="18.75" x14ac:dyDescent="0.15">
      <c r="C5702"/>
    </row>
    <row r="5703" spans="3:3" ht="18.75" x14ac:dyDescent="0.15">
      <c r="C5703"/>
    </row>
    <row r="5704" spans="3:3" ht="18.75" x14ac:dyDescent="0.15">
      <c r="C5704"/>
    </row>
    <row r="5705" spans="3:3" ht="18.75" x14ac:dyDescent="0.15">
      <c r="C5705"/>
    </row>
    <row r="5706" spans="3:3" ht="18.75" x14ac:dyDescent="0.15">
      <c r="C5706"/>
    </row>
    <row r="5707" spans="3:3" ht="18.75" x14ac:dyDescent="0.15">
      <c r="C5707"/>
    </row>
    <row r="5708" spans="3:3" ht="18.75" x14ac:dyDescent="0.15">
      <c r="C5708"/>
    </row>
    <row r="5709" spans="3:3" ht="18.75" x14ac:dyDescent="0.15">
      <c r="C5709"/>
    </row>
    <row r="5710" spans="3:3" ht="18.75" x14ac:dyDescent="0.15">
      <c r="C5710"/>
    </row>
    <row r="5711" spans="3:3" ht="18.75" x14ac:dyDescent="0.15">
      <c r="C5711"/>
    </row>
    <row r="5712" spans="3:3" ht="18.75" x14ac:dyDescent="0.15">
      <c r="C5712"/>
    </row>
    <row r="5713" spans="3:3" ht="18.75" x14ac:dyDescent="0.15">
      <c r="C5713"/>
    </row>
    <row r="5714" spans="3:3" ht="18.75" x14ac:dyDescent="0.15">
      <c r="C5714"/>
    </row>
    <row r="5715" spans="3:3" ht="18.75" x14ac:dyDescent="0.15">
      <c r="C5715"/>
    </row>
    <row r="5716" spans="3:3" ht="18.75" x14ac:dyDescent="0.15">
      <c r="C5716"/>
    </row>
    <row r="5717" spans="3:3" ht="18.75" x14ac:dyDescent="0.15">
      <c r="C5717"/>
    </row>
    <row r="5718" spans="3:3" ht="18.75" x14ac:dyDescent="0.15">
      <c r="C5718"/>
    </row>
    <row r="5719" spans="3:3" ht="18.75" x14ac:dyDescent="0.15">
      <c r="C5719"/>
    </row>
    <row r="5720" spans="3:3" ht="18.75" x14ac:dyDescent="0.15">
      <c r="C5720"/>
    </row>
    <row r="5721" spans="3:3" ht="18.75" x14ac:dyDescent="0.15">
      <c r="C5721"/>
    </row>
    <row r="5722" spans="3:3" ht="18.75" x14ac:dyDescent="0.15">
      <c r="C5722"/>
    </row>
    <row r="5723" spans="3:3" ht="18.75" x14ac:dyDescent="0.15">
      <c r="C5723"/>
    </row>
    <row r="5724" spans="3:3" ht="18.75" x14ac:dyDescent="0.15">
      <c r="C5724"/>
    </row>
    <row r="5725" spans="3:3" ht="18.75" x14ac:dyDescent="0.15">
      <c r="C5725"/>
    </row>
    <row r="5726" spans="3:3" ht="18.75" x14ac:dyDescent="0.15">
      <c r="C5726"/>
    </row>
    <row r="5727" spans="3:3" ht="18.75" x14ac:dyDescent="0.15">
      <c r="C5727"/>
    </row>
    <row r="5728" spans="3:3" ht="18.75" x14ac:dyDescent="0.15">
      <c r="C5728"/>
    </row>
    <row r="5729" spans="3:3" ht="18.75" x14ac:dyDescent="0.15">
      <c r="C5729"/>
    </row>
    <row r="5730" spans="3:3" ht="18.75" x14ac:dyDescent="0.15">
      <c r="C5730"/>
    </row>
    <row r="5731" spans="3:3" ht="18.75" x14ac:dyDescent="0.15">
      <c r="C5731"/>
    </row>
    <row r="5732" spans="3:3" ht="18.75" x14ac:dyDescent="0.15">
      <c r="C5732"/>
    </row>
    <row r="5733" spans="3:3" ht="18.75" x14ac:dyDescent="0.15">
      <c r="C5733"/>
    </row>
    <row r="5734" spans="3:3" ht="18.75" x14ac:dyDescent="0.15">
      <c r="C5734"/>
    </row>
    <row r="5735" spans="3:3" ht="18.75" x14ac:dyDescent="0.15">
      <c r="C5735"/>
    </row>
    <row r="5736" spans="3:3" ht="18.75" x14ac:dyDescent="0.15">
      <c r="C5736"/>
    </row>
    <row r="5737" spans="3:3" ht="18.75" x14ac:dyDescent="0.15">
      <c r="C5737"/>
    </row>
    <row r="5738" spans="3:3" ht="18.75" x14ac:dyDescent="0.15">
      <c r="C5738"/>
    </row>
    <row r="5739" spans="3:3" ht="18.75" x14ac:dyDescent="0.15">
      <c r="C5739"/>
    </row>
    <row r="5740" spans="3:3" ht="18.75" x14ac:dyDescent="0.15">
      <c r="C5740"/>
    </row>
    <row r="5741" spans="3:3" ht="18.75" x14ac:dyDescent="0.15">
      <c r="C5741"/>
    </row>
    <row r="5742" spans="3:3" ht="18.75" x14ac:dyDescent="0.15">
      <c r="C5742"/>
    </row>
    <row r="5743" spans="3:3" ht="18.75" x14ac:dyDescent="0.15">
      <c r="C5743"/>
    </row>
    <row r="5744" spans="3:3" ht="18.75" x14ac:dyDescent="0.15">
      <c r="C5744"/>
    </row>
    <row r="5745" spans="3:3" ht="18.75" x14ac:dyDescent="0.15">
      <c r="C5745"/>
    </row>
    <row r="5746" spans="3:3" ht="18.75" x14ac:dyDescent="0.15">
      <c r="C5746"/>
    </row>
    <row r="5747" spans="3:3" ht="18.75" x14ac:dyDescent="0.15">
      <c r="C5747"/>
    </row>
    <row r="5748" spans="3:3" ht="18.75" x14ac:dyDescent="0.15">
      <c r="C5748"/>
    </row>
    <row r="5749" spans="3:3" ht="18.75" x14ac:dyDescent="0.15">
      <c r="C5749"/>
    </row>
    <row r="5750" spans="3:3" ht="18.75" x14ac:dyDescent="0.15">
      <c r="C5750"/>
    </row>
    <row r="5751" spans="3:3" ht="18.75" x14ac:dyDescent="0.15">
      <c r="C5751"/>
    </row>
    <row r="5752" spans="3:3" ht="18.75" x14ac:dyDescent="0.15">
      <c r="C5752"/>
    </row>
    <row r="5753" spans="3:3" ht="18.75" x14ac:dyDescent="0.15">
      <c r="C5753"/>
    </row>
    <row r="5754" spans="3:3" ht="18.75" x14ac:dyDescent="0.15">
      <c r="C5754"/>
    </row>
    <row r="5755" spans="3:3" ht="18.75" x14ac:dyDescent="0.15">
      <c r="C5755"/>
    </row>
    <row r="5756" spans="3:3" ht="18.75" x14ac:dyDescent="0.15">
      <c r="C5756"/>
    </row>
    <row r="5757" spans="3:3" ht="18.75" x14ac:dyDescent="0.15">
      <c r="C5757"/>
    </row>
    <row r="5758" spans="3:3" ht="18.75" x14ac:dyDescent="0.15">
      <c r="C5758"/>
    </row>
    <row r="5759" spans="3:3" ht="18.75" x14ac:dyDescent="0.15">
      <c r="C5759"/>
    </row>
    <row r="5760" spans="3:3" ht="18.75" x14ac:dyDescent="0.15">
      <c r="C5760"/>
    </row>
    <row r="5761" spans="3:3" ht="18.75" x14ac:dyDescent="0.15">
      <c r="C5761"/>
    </row>
    <row r="5762" spans="3:3" ht="18.75" x14ac:dyDescent="0.15">
      <c r="C5762"/>
    </row>
    <row r="5763" spans="3:3" ht="18.75" x14ac:dyDescent="0.15">
      <c r="C5763"/>
    </row>
    <row r="5764" spans="3:3" ht="18.75" x14ac:dyDescent="0.15">
      <c r="C5764"/>
    </row>
    <row r="5765" spans="3:3" ht="18.75" x14ac:dyDescent="0.15">
      <c r="C5765"/>
    </row>
    <row r="5766" spans="3:3" ht="18.75" x14ac:dyDescent="0.15">
      <c r="C5766"/>
    </row>
    <row r="5767" spans="3:3" ht="18.75" x14ac:dyDescent="0.15">
      <c r="C5767"/>
    </row>
    <row r="5768" spans="3:3" ht="18.75" x14ac:dyDescent="0.15">
      <c r="C5768"/>
    </row>
    <row r="5769" spans="3:3" ht="18.75" x14ac:dyDescent="0.15">
      <c r="C5769"/>
    </row>
    <row r="5770" spans="3:3" ht="18.75" x14ac:dyDescent="0.15">
      <c r="C5770"/>
    </row>
    <row r="5771" spans="3:3" ht="18.75" x14ac:dyDescent="0.15">
      <c r="C5771"/>
    </row>
    <row r="5772" spans="3:3" ht="18.75" x14ac:dyDescent="0.15">
      <c r="C5772"/>
    </row>
    <row r="5773" spans="3:3" ht="18.75" x14ac:dyDescent="0.15">
      <c r="C5773"/>
    </row>
    <row r="5774" spans="3:3" ht="18.75" x14ac:dyDescent="0.15">
      <c r="C5774"/>
    </row>
    <row r="5775" spans="3:3" ht="18.75" x14ac:dyDescent="0.15">
      <c r="C5775"/>
    </row>
    <row r="5776" spans="3:3" ht="18.75" x14ac:dyDescent="0.15">
      <c r="C5776"/>
    </row>
    <row r="5777" spans="3:3" ht="18.75" x14ac:dyDescent="0.15">
      <c r="C5777"/>
    </row>
    <row r="5778" spans="3:3" ht="18.75" x14ac:dyDescent="0.15">
      <c r="C5778"/>
    </row>
    <row r="5779" spans="3:3" ht="18.75" x14ac:dyDescent="0.15">
      <c r="C5779"/>
    </row>
    <row r="5780" spans="3:3" ht="18.75" x14ac:dyDescent="0.15">
      <c r="C5780"/>
    </row>
    <row r="5781" spans="3:3" ht="18.75" x14ac:dyDescent="0.15">
      <c r="C5781"/>
    </row>
    <row r="5782" spans="3:3" ht="18.75" x14ac:dyDescent="0.15">
      <c r="C5782"/>
    </row>
    <row r="5783" spans="3:3" ht="18.75" x14ac:dyDescent="0.15">
      <c r="C5783"/>
    </row>
    <row r="5784" spans="3:3" ht="18.75" x14ac:dyDescent="0.15">
      <c r="C5784"/>
    </row>
    <row r="5785" spans="3:3" ht="18.75" x14ac:dyDescent="0.15">
      <c r="C5785"/>
    </row>
    <row r="5786" spans="3:3" ht="18.75" x14ac:dyDescent="0.15">
      <c r="C5786"/>
    </row>
    <row r="5787" spans="3:3" ht="18.75" x14ac:dyDescent="0.15">
      <c r="C5787"/>
    </row>
    <row r="5788" spans="3:3" ht="18.75" x14ac:dyDescent="0.15">
      <c r="C5788"/>
    </row>
    <row r="5789" spans="3:3" ht="18.75" x14ac:dyDescent="0.15">
      <c r="C5789"/>
    </row>
    <row r="5790" spans="3:3" ht="18.75" x14ac:dyDescent="0.15">
      <c r="C5790"/>
    </row>
    <row r="5791" spans="3:3" ht="18.75" x14ac:dyDescent="0.15">
      <c r="C5791"/>
    </row>
    <row r="5792" spans="3:3" ht="18.75" x14ac:dyDescent="0.15">
      <c r="C5792"/>
    </row>
    <row r="5793" spans="3:3" ht="18.75" x14ac:dyDescent="0.15">
      <c r="C5793"/>
    </row>
    <row r="5794" spans="3:3" ht="18.75" x14ac:dyDescent="0.15">
      <c r="C5794"/>
    </row>
    <row r="5795" spans="3:3" ht="18.75" x14ac:dyDescent="0.15">
      <c r="C5795"/>
    </row>
    <row r="5796" spans="3:3" ht="18.75" x14ac:dyDescent="0.15">
      <c r="C5796"/>
    </row>
    <row r="5797" spans="3:3" ht="18.75" x14ac:dyDescent="0.15">
      <c r="C5797"/>
    </row>
    <row r="5798" spans="3:3" ht="18.75" x14ac:dyDescent="0.15">
      <c r="C5798"/>
    </row>
    <row r="5799" spans="3:3" ht="18.75" x14ac:dyDescent="0.15">
      <c r="C5799"/>
    </row>
    <row r="5800" spans="3:3" ht="18.75" x14ac:dyDescent="0.15">
      <c r="C5800"/>
    </row>
    <row r="5801" spans="3:3" ht="18.75" x14ac:dyDescent="0.15">
      <c r="C5801"/>
    </row>
    <row r="5802" spans="3:3" ht="18.75" x14ac:dyDescent="0.15">
      <c r="C5802"/>
    </row>
    <row r="5803" spans="3:3" ht="18.75" x14ac:dyDescent="0.15">
      <c r="C5803"/>
    </row>
    <row r="5804" spans="3:3" ht="18.75" x14ac:dyDescent="0.15">
      <c r="C5804"/>
    </row>
    <row r="5805" spans="3:3" ht="18.75" x14ac:dyDescent="0.15">
      <c r="C5805"/>
    </row>
    <row r="5806" spans="3:3" ht="18.75" x14ac:dyDescent="0.15">
      <c r="C5806"/>
    </row>
    <row r="5807" spans="3:3" ht="18.75" x14ac:dyDescent="0.15">
      <c r="C5807"/>
    </row>
    <row r="5808" spans="3:3" ht="18.75" x14ac:dyDescent="0.15">
      <c r="C5808"/>
    </row>
    <row r="5809" spans="3:3" ht="18.75" x14ac:dyDescent="0.15">
      <c r="C5809"/>
    </row>
    <row r="5810" spans="3:3" ht="18.75" x14ac:dyDescent="0.15">
      <c r="C5810"/>
    </row>
    <row r="5811" spans="3:3" ht="18.75" x14ac:dyDescent="0.15">
      <c r="C5811"/>
    </row>
    <row r="5812" spans="3:3" ht="18.75" x14ac:dyDescent="0.15">
      <c r="C5812"/>
    </row>
    <row r="5813" spans="3:3" ht="18.75" x14ac:dyDescent="0.15">
      <c r="C5813"/>
    </row>
    <row r="5814" spans="3:3" ht="18.75" x14ac:dyDescent="0.15">
      <c r="C5814"/>
    </row>
    <row r="5815" spans="3:3" ht="18.75" x14ac:dyDescent="0.15">
      <c r="C5815"/>
    </row>
    <row r="5816" spans="3:3" ht="18.75" x14ac:dyDescent="0.15">
      <c r="C5816"/>
    </row>
    <row r="5817" spans="3:3" ht="18.75" x14ac:dyDescent="0.15">
      <c r="C5817"/>
    </row>
    <row r="5818" spans="3:3" ht="18.75" x14ac:dyDescent="0.15">
      <c r="C5818"/>
    </row>
    <row r="5819" spans="3:3" ht="18.75" x14ac:dyDescent="0.15">
      <c r="C5819"/>
    </row>
    <row r="5820" spans="3:3" ht="18.75" x14ac:dyDescent="0.15">
      <c r="C5820"/>
    </row>
    <row r="5821" spans="3:3" ht="18.75" x14ac:dyDescent="0.15">
      <c r="C5821"/>
    </row>
    <row r="5822" spans="3:3" ht="18.75" x14ac:dyDescent="0.15">
      <c r="C5822"/>
    </row>
    <row r="5823" spans="3:3" ht="18.75" x14ac:dyDescent="0.15">
      <c r="C5823"/>
    </row>
    <row r="5824" spans="3:3" ht="18.75" x14ac:dyDescent="0.15">
      <c r="C5824"/>
    </row>
    <row r="5825" spans="3:3" ht="18.75" x14ac:dyDescent="0.15">
      <c r="C5825"/>
    </row>
    <row r="5826" spans="3:3" ht="18.75" x14ac:dyDescent="0.15">
      <c r="C5826"/>
    </row>
    <row r="5827" spans="3:3" ht="18.75" x14ac:dyDescent="0.15">
      <c r="C5827"/>
    </row>
    <row r="5828" spans="3:3" ht="18.75" x14ac:dyDescent="0.15">
      <c r="C5828"/>
    </row>
    <row r="5829" spans="3:3" ht="18.75" x14ac:dyDescent="0.15">
      <c r="C5829"/>
    </row>
    <row r="5830" spans="3:3" ht="18.75" x14ac:dyDescent="0.15">
      <c r="C5830"/>
    </row>
    <row r="5831" spans="3:3" ht="18.75" x14ac:dyDescent="0.15">
      <c r="C5831"/>
    </row>
    <row r="5832" spans="3:3" ht="18.75" x14ac:dyDescent="0.15">
      <c r="C5832"/>
    </row>
    <row r="5833" spans="3:3" ht="18.75" x14ac:dyDescent="0.15">
      <c r="C5833"/>
    </row>
    <row r="5834" spans="3:3" ht="18.75" x14ac:dyDescent="0.15">
      <c r="C5834"/>
    </row>
    <row r="5835" spans="3:3" ht="18.75" x14ac:dyDescent="0.15">
      <c r="C5835"/>
    </row>
    <row r="5836" spans="3:3" ht="18.75" x14ac:dyDescent="0.15">
      <c r="C5836"/>
    </row>
    <row r="5837" spans="3:3" ht="18.75" x14ac:dyDescent="0.15">
      <c r="C5837"/>
    </row>
    <row r="5838" spans="3:3" ht="18.75" x14ac:dyDescent="0.15">
      <c r="C5838"/>
    </row>
    <row r="5839" spans="3:3" ht="18.75" x14ac:dyDescent="0.15">
      <c r="C5839"/>
    </row>
    <row r="5840" spans="3:3" ht="18.75" x14ac:dyDescent="0.15">
      <c r="C5840"/>
    </row>
    <row r="5841" spans="3:3" ht="18.75" x14ac:dyDescent="0.15">
      <c r="C5841"/>
    </row>
    <row r="5842" spans="3:3" ht="18.75" x14ac:dyDescent="0.15">
      <c r="C5842"/>
    </row>
    <row r="5843" spans="3:3" ht="18.75" x14ac:dyDescent="0.15">
      <c r="C5843"/>
    </row>
    <row r="5844" spans="3:3" ht="18.75" x14ac:dyDescent="0.15">
      <c r="C5844"/>
    </row>
    <row r="5845" spans="3:3" ht="18.75" x14ac:dyDescent="0.15">
      <c r="C5845"/>
    </row>
    <row r="5846" spans="3:3" ht="18.75" x14ac:dyDescent="0.15">
      <c r="C5846"/>
    </row>
    <row r="5847" spans="3:3" ht="18.75" x14ac:dyDescent="0.15">
      <c r="C5847"/>
    </row>
    <row r="5848" spans="3:3" ht="18.75" x14ac:dyDescent="0.15">
      <c r="C5848"/>
    </row>
    <row r="5849" spans="3:3" ht="18.75" x14ac:dyDescent="0.15">
      <c r="C5849"/>
    </row>
    <row r="5850" spans="3:3" ht="18.75" x14ac:dyDescent="0.15">
      <c r="C5850"/>
    </row>
    <row r="5851" spans="3:3" ht="18.75" x14ac:dyDescent="0.15">
      <c r="C5851"/>
    </row>
    <row r="5852" spans="3:3" ht="18.75" x14ac:dyDescent="0.15">
      <c r="C5852"/>
    </row>
    <row r="5853" spans="3:3" ht="18.75" x14ac:dyDescent="0.15">
      <c r="C5853"/>
    </row>
    <row r="5854" spans="3:3" ht="18.75" x14ac:dyDescent="0.15">
      <c r="C5854"/>
    </row>
    <row r="5855" spans="3:3" ht="18.75" x14ac:dyDescent="0.15">
      <c r="C5855"/>
    </row>
    <row r="5856" spans="3:3" ht="18.75" x14ac:dyDescent="0.15">
      <c r="C5856"/>
    </row>
    <row r="5857" spans="3:3" ht="18.75" x14ac:dyDescent="0.15">
      <c r="C5857"/>
    </row>
    <row r="5858" spans="3:3" ht="18.75" x14ac:dyDescent="0.15">
      <c r="C5858"/>
    </row>
    <row r="5859" spans="3:3" ht="18.75" x14ac:dyDescent="0.15">
      <c r="C5859"/>
    </row>
    <row r="5860" spans="3:3" ht="18.75" x14ac:dyDescent="0.15">
      <c r="C5860"/>
    </row>
    <row r="5861" spans="3:3" ht="18.75" x14ac:dyDescent="0.15">
      <c r="C5861"/>
    </row>
    <row r="5862" spans="3:3" ht="18.75" x14ac:dyDescent="0.15">
      <c r="C5862"/>
    </row>
    <row r="5863" spans="3:3" ht="18.75" x14ac:dyDescent="0.15">
      <c r="C5863"/>
    </row>
    <row r="5864" spans="3:3" ht="18.75" x14ac:dyDescent="0.15">
      <c r="C5864"/>
    </row>
    <row r="5865" spans="3:3" ht="18.75" x14ac:dyDescent="0.15">
      <c r="C5865"/>
    </row>
    <row r="5866" spans="3:3" ht="18.75" x14ac:dyDescent="0.15">
      <c r="C5866"/>
    </row>
    <row r="5867" spans="3:3" ht="18.75" x14ac:dyDescent="0.15">
      <c r="C5867"/>
    </row>
    <row r="5868" spans="3:3" ht="18.75" x14ac:dyDescent="0.15">
      <c r="C5868"/>
    </row>
    <row r="5869" spans="3:3" ht="18.75" x14ac:dyDescent="0.15">
      <c r="C5869"/>
    </row>
    <row r="5870" spans="3:3" ht="18.75" x14ac:dyDescent="0.15">
      <c r="C5870"/>
    </row>
    <row r="5871" spans="3:3" ht="18.75" x14ac:dyDescent="0.15">
      <c r="C5871"/>
    </row>
    <row r="5872" spans="3:3" ht="18.75" x14ac:dyDescent="0.15">
      <c r="C5872"/>
    </row>
    <row r="5873" spans="3:3" ht="18.75" x14ac:dyDescent="0.15">
      <c r="C5873"/>
    </row>
    <row r="5874" spans="3:3" ht="18.75" x14ac:dyDescent="0.15">
      <c r="C5874"/>
    </row>
    <row r="5875" spans="3:3" ht="18.75" x14ac:dyDescent="0.15">
      <c r="C5875"/>
    </row>
    <row r="5876" spans="3:3" ht="18.75" x14ac:dyDescent="0.15">
      <c r="C5876"/>
    </row>
    <row r="5877" spans="3:3" ht="18.75" x14ac:dyDescent="0.15">
      <c r="C5877"/>
    </row>
    <row r="5878" spans="3:3" ht="18.75" x14ac:dyDescent="0.15">
      <c r="C5878"/>
    </row>
    <row r="5879" spans="3:3" ht="18.75" x14ac:dyDescent="0.15">
      <c r="C5879"/>
    </row>
    <row r="5880" spans="3:3" ht="18.75" x14ac:dyDescent="0.15">
      <c r="C5880"/>
    </row>
    <row r="5881" spans="3:3" ht="18.75" x14ac:dyDescent="0.15">
      <c r="C5881"/>
    </row>
    <row r="5882" spans="3:3" ht="18.75" x14ac:dyDescent="0.15">
      <c r="C5882"/>
    </row>
    <row r="5883" spans="3:3" ht="18.75" x14ac:dyDescent="0.15">
      <c r="C5883"/>
    </row>
    <row r="5884" spans="3:3" ht="18.75" x14ac:dyDescent="0.15">
      <c r="C5884"/>
    </row>
    <row r="5885" spans="3:3" ht="18.75" x14ac:dyDescent="0.15">
      <c r="C5885"/>
    </row>
    <row r="5886" spans="3:3" ht="18.75" x14ac:dyDescent="0.15">
      <c r="C5886"/>
    </row>
    <row r="5887" spans="3:3" ht="18.75" x14ac:dyDescent="0.15">
      <c r="C5887"/>
    </row>
    <row r="5888" spans="3:3" ht="18.75" x14ac:dyDescent="0.15">
      <c r="C5888"/>
    </row>
    <row r="5889" spans="3:3" ht="18.75" x14ac:dyDescent="0.15">
      <c r="C5889"/>
    </row>
    <row r="5890" spans="3:3" ht="18.75" x14ac:dyDescent="0.15">
      <c r="C5890"/>
    </row>
    <row r="5891" spans="3:3" ht="18.75" x14ac:dyDescent="0.15">
      <c r="C5891"/>
    </row>
    <row r="5892" spans="3:3" ht="18.75" x14ac:dyDescent="0.15">
      <c r="C5892"/>
    </row>
    <row r="5893" spans="3:3" ht="18.75" x14ac:dyDescent="0.15">
      <c r="C5893"/>
    </row>
    <row r="5894" spans="3:3" ht="18.75" x14ac:dyDescent="0.15">
      <c r="C5894"/>
    </row>
    <row r="5895" spans="3:3" ht="18.75" x14ac:dyDescent="0.15">
      <c r="C5895"/>
    </row>
    <row r="5896" spans="3:3" ht="18.75" x14ac:dyDescent="0.15">
      <c r="C5896"/>
    </row>
    <row r="5897" spans="3:3" ht="18.75" x14ac:dyDescent="0.15">
      <c r="C5897"/>
    </row>
    <row r="5898" spans="3:3" ht="18.75" x14ac:dyDescent="0.15">
      <c r="C5898"/>
    </row>
    <row r="5899" spans="3:3" ht="18.75" x14ac:dyDescent="0.15">
      <c r="C5899"/>
    </row>
    <row r="5900" spans="3:3" ht="18.75" x14ac:dyDescent="0.15">
      <c r="C5900"/>
    </row>
    <row r="5901" spans="3:3" ht="18.75" x14ac:dyDescent="0.15">
      <c r="C5901"/>
    </row>
    <row r="5902" spans="3:3" ht="18.75" x14ac:dyDescent="0.15">
      <c r="C5902"/>
    </row>
    <row r="5903" spans="3:3" ht="18.75" x14ac:dyDescent="0.15">
      <c r="C5903"/>
    </row>
    <row r="5904" spans="3:3" ht="18.75" x14ac:dyDescent="0.15">
      <c r="C5904"/>
    </row>
    <row r="5905" spans="3:3" ht="18.75" x14ac:dyDescent="0.15">
      <c r="C5905"/>
    </row>
    <row r="5906" spans="3:3" ht="18.75" x14ac:dyDescent="0.15">
      <c r="C5906"/>
    </row>
    <row r="5907" spans="3:3" ht="18.75" x14ac:dyDescent="0.15">
      <c r="C5907"/>
    </row>
    <row r="5908" spans="3:3" ht="18.75" x14ac:dyDescent="0.15">
      <c r="C5908"/>
    </row>
    <row r="5909" spans="3:3" ht="18.75" x14ac:dyDescent="0.15">
      <c r="C5909"/>
    </row>
    <row r="5910" spans="3:3" ht="18.75" x14ac:dyDescent="0.15">
      <c r="C5910"/>
    </row>
    <row r="5911" spans="3:3" ht="18.75" x14ac:dyDescent="0.15">
      <c r="C5911"/>
    </row>
    <row r="5912" spans="3:3" ht="18.75" x14ac:dyDescent="0.15">
      <c r="C5912"/>
    </row>
    <row r="5913" spans="3:3" ht="18.75" x14ac:dyDescent="0.15">
      <c r="C5913"/>
    </row>
    <row r="5914" spans="3:3" ht="18.75" x14ac:dyDescent="0.15">
      <c r="C5914"/>
    </row>
    <row r="5915" spans="3:3" ht="18.75" x14ac:dyDescent="0.15">
      <c r="C5915"/>
    </row>
    <row r="5916" spans="3:3" ht="18.75" x14ac:dyDescent="0.15">
      <c r="C5916"/>
    </row>
    <row r="5917" spans="3:3" ht="18.75" x14ac:dyDescent="0.15">
      <c r="C5917"/>
    </row>
    <row r="5918" spans="3:3" ht="18.75" x14ac:dyDescent="0.15">
      <c r="C5918"/>
    </row>
    <row r="5919" spans="3:3" ht="18.75" x14ac:dyDescent="0.15">
      <c r="C5919"/>
    </row>
    <row r="5920" spans="3:3" ht="18.75" x14ac:dyDescent="0.15">
      <c r="C5920"/>
    </row>
    <row r="5921" spans="3:3" ht="18.75" x14ac:dyDescent="0.15">
      <c r="C5921"/>
    </row>
    <row r="5922" spans="3:3" ht="18.75" x14ac:dyDescent="0.15">
      <c r="C5922"/>
    </row>
    <row r="5923" spans="3:3" ht="18.75" x14ac:dyDescent="0.15">
      <c r="C5923"/>
    </row>
    <row r="5924" spans="3:3" ht="18.75" x14ac:dyDescent="0.15">
      <c r="C5924"/>
    </row>
    <row r="5925" spans="3:3" ht="18.75" x14ac:dyDescent="0.15">
      <c r="C5925"/>
    </row>
    <row r="5926" spans="3:3" ht="18.75" x14ac:dyDescent="0.15">
      <c r="C5926"/>
    </row>
    <row r="5927" spans="3:3" ht="18.75" x14ac:dyDescent="0.15">
      <c r="C5927"/>
    </row>
    <row r="5928" spans="3:3" ht="18.75" x14ac:dyDescent="0.15">
      <c r="C5928"/>
    </row>
    <row r="5929" spans="3:3" ht="18.75" x14ac:dyDescent="0.15">
      <c r="C5929"/>
    </row>
    <row r="5930" spans="3:3" ht="18.75" x14ac:dyDescent="0.15">
      <c r="C5930"/>
    </row>
    <row r="5931" spans="3:3" ht="18.75" x14ac:dyDescent="0.15">
      <c r="C5931"/>
    </row>
    <row r="5932" spans="3:3" ht="18.75" x14ac:dyDescent="0.15">
      <c r="C5932"/>
    </row>
    <row r="5933" spans="3:3" ht="18.75" x14ac:dyDescent="0.15">
      <c r="C5933"/>
    </row>
    <row r="5934" spans="3:3" ht="18.75" x14ac:dyDescent="0.15">
      <c r="C5934"/>
    </row>
    <row r="5935" spans="3:3" ht="18.75" x14ac:dyDescent="0.15">
      <c r="C5935"/>
    </row>
    <row r="5936" spans="3:3" ht="18.75" x14ac:dyDescent="0.15">
      <c r="C5936"/>
    </row>
    <row r="5937" spans="3:3" ht="18.75" x14ac:dyDescent="0.15">
      <c r="C5937"/>
    </row>
    <row r="5938" spans="3:3" ht="18.75" x14ac:dyDescent="0.15">
      <c r="C5938"/>
    </row>
    <row r="5939" spans="3:3" ht="18.75" x14ac:dyDescent="0.15">
      <c r="C5939"/>
    </row>
    <row r="5940" spans="3:3" ht="18.75" x14ac:dyDescent="0.15">
      <c r="C5940"/>
    </row>
    <row r="5941" spans="3:3" ht="18.75" x14ac:dyDescent="0.15">
      <c r="C5941"/>
    </row>
    <row r="5942" spans="3:3" ht="18.75" x14ac:dyDescent="0.15">
      <c r="C5942"/>
    </row>
    <row r="5943" spans="3:3" ht="18.75" x14ac:dyDescent="0.15">
      <c r="C5943"/>
    </row>
    <row r="5944" spans="3:3" ht="18.75" x14ac:dyDescent="0.15">
      <c r="C5944"/>
    </row>
    <row r="5945" spans="3:3" ht="18.75" x14ac:dyDescent="0.15">
      <c r="C5945"/>
    </row>
    <row r="5946" spans="3:3" ht="18.75" x14ac:dyDescent="0.15">
      <c r="C5946"/>
    </row>
    <row r="5947" spans="3:3" ht="18.75" x14ac:dyDescent="0.15">
      <c r="C5947"/>
    </row>
    <row r="5948" spans="3:3" ht="18.75" x14ac:dyDescent="0.15">
      <c r="C5948"/>
    </row>
    <row r="5949" spans="3:3" ht="18.75" x14ac:dyDescent="0.15">
      <c r="C5949"/>
    </row>
    <row r="5950" spans="3:3" ht="18.75" x14ac:dyDescent="0.15">
      <c r="C5950"/>
    </row>
    <row r="5951" spans="3:3" ht="18.75" x14ac:dyDescent="0.15">
      <c r="C5951"/>
    </row>
    <row r="5952" spans="3:3" ht="18.75" x14ac:dyDescent="0.15">
      <c r="C5952"/>
    </row>
    <row r="5953" spans="3:3" ht="18.75" x14ac:dyDescent="0.15">
      <c r="C5953"/>
    </row>
    <row r="5954" spans="3:3" ht="18.75" x14ac:dyDescent="0.15">
      <c r="C5954"/>
    </row>
    <row r="5955" spans="3:3" ht="18.75" x14ac:dyDescent="0.15">
      <c r="C5955"/>
    </row>
    <row r="5956" spans="3:3" ht="18.75" x14ac:dyDescent="0.15">
      <c r="C5956"/>
    </row>
    <row r="5957" spans="3:3" ht="18.75" x14ac:dyDescent="0.15">
      <c r="C5957"/>
    </row>
    <row r="5958" spans="3:3" ht="18.75" x14ac:dyDescent="0.15">
      <c r="C5958"/>
    </row>
    <row r="5959" spans="3:3" ht="18.75" x14ac:dyDescent="0.15">
      <c r="C5959"/>
    </row>
    <row r="5960" spans="3:3" ht="18.75" x14ac:dyDescent="0.15">
      <c r="C5960"/>
    </row>
    <row r="5961" spans="3:3" ht="18.75" x14ac:dyDescent="0.15">
      <c r="C5961"/>
    </row>
    <row r="5962" spans="3:3" ht="18.75" x14ac:dyDescent="0.15">
      <c r="C5962"/>
    </row>
    <row r="5963" spans="3:3" ht="18.75" x14ac:dyDescent="0.15">
      <c r="C5963"/>
    </row>
    <row r="5964" spans="3:3" ht="18.75" x14ac:dyDescent="0.15">
      <c r="C5964"/>
    </row>
    <row r="5965" spans="3:3" ht="18.75" x14ac:dyDescent="0.15">
      <c r="C5965"/>
    </row>
    <row r="5966" spans="3:3" ht="18.75" x14ac:dyDescent="0.15">
      <c r="C5966"/>
    </row>
    <row r="5967" spans="3:3" ht="18.75" x14ac:dyDescent="0.15">
      <c r="C5967"/>
    </row>
    <row r="5968" spans="3:3" ht="18.75" x14ac:dyDescent="0.15">
      <c r="C5968"/>
    </row>
    <row r="5969" spans="3:3" ht="18.75" x14ac:dyDescent="0.15">
      <c r="C5969"/>
    </row>
    <row r="5970" spans="3:3" ht="18.75" x14ac:dyDescent="0.15">
      <c r="C5970"/>
    </row>
    <row r="5971" spans="3:3" ht="18.75" x14ac:dyDescent="0.15">
      <c r="C5971"/>
    </row>
    <row r="5972" spans="3:3" ht="18.75" x14ac:dyDescent="0.15">
      <c r="C5972"/>
    </row>
    <row r="5973" spans="3:3" ht="18.75" x14ac:dyDescent="0.15">
      <c r="C5973"/>
    </row>
    <row r="5974" spans="3:3" ht="18.75" x14ac:dyDescent="0.15">
      <c r="C5974"/>
    </row>
    <row r="5975" spans="3:3" ht="18.75" x14ac:dyDescent="0.15">
      <c r="C5975"/>
    </row>
    <row r="5976" spans="3:3" ht="18.75" x14ac:dyDescent="0.15">
      <c r="C5976"/>
    </row>
    <row r="5977" spans="3:3" ht="18.75" x14ac:dyDescent="0.15">
      <c r="C5977"/>
    </row>
    <row r="5978" spans="3:3" ht="18.75" x14ac:dyDescent="0.15">
      <c r="C5978"/>
    </row>
    <row r="5979" spans="3:3" ht="18.75" x14ac:dyDescent="0.15">
      <c r="C5979"/>
    </row>
    <row r="5980" spans="3:3" ht="18.75" x14ac:dyDescent="0.15">
      <c r="C5980"/>
    </row>
    <row r="5981" spans="3:3" ht="18.75" x14ac:dyDescent="0.15">
      <c r="C5981"/>
    </row>
    <row r="5982" spans="3:3" ht="18.75" x14ac:dyDescent="0.15">
      <c r="C5982"/>
    </row>
    <row r="5983" spans="3:3" ht="18.75" x14ac:dyDescent="0.15">
      <c r="C5983"/>
    </row>
    <row r="5984" spans="3:3" ht="18.75" x14ac:dyDescent="0.15">
      <c r="C5984"/>
    </row>
    <row r="5985" spans="3:3" ht="18.75" x14ac:dyDescent="0.15">
      <c r="C5985"/>
    </row>
    <row r="5986" spans="3:3" ht="18.75" x14ac:dyDescent="0.15">
      <c r="C5986"/>
    </row>
    <row r="5987" spans="3:3" ht="18.75" x14ac:dyDescent="0.15">
      <c r="C5987"/>
    </row>
    <row r="5988" spans="3:3" ht="18.75" x14ac:dyDescent="0.15">
      <c r="C5988"/>
    </row>
    <row r="5989" spans="3:3" ht="18.75" x14ac:dyDescent="0.15">
      <c r="C5989"/>
    </row>
    <row r="5990" spans="3:3" ht="18.75" x14ac:dyDescent="0.15">
      <c r="C5990"/>
    </row>
    <row r="5991" spans="3:3" ht="18.75" x14ac:dyDescent="0.15">
      <c r="C5991"/>
    </row>
    <row r="5992" spans="3:3" ht="18.75" x14ac:dyDescent="0.15">
      <c r="C5992"/>
    </row>
    <row r="5993" spans="3:3" ht="18.75" x14ac:dyDescent="0.15">
      <c r="C5993"/>
    </row>
    <row r="5994" spans="3:3" ht="18.75" x14ac:dyDescent="0.15">
      <c r="C5994"/>
    </row>
    <row r="5995" spans="3:3" ht="18.75" x14ac:dyDescent="0.15">
      <c r="C5995"/>
    </row>
    <row r="5996" spans="3:3" ht="18.75" x14ac:dyDescent="0.15">
      <c r="C5996"/>
    </row>
    <row r="5997" spans="3:3" ht="18.75" x14ac:dyDescent="0.15">
      <c r="C5997"/>
    </row>
    <row r="5998" spans="3:3" ht="18.75" x14ac:dyDescent="0.15">
      <c r="C5998"/>
    </row>
    <row r="5999" spans="3:3" ht="18.75" x14ac:dyDescent="0.15">
      <c r="C5999"/>
    </row>
    <row r="6000" spans="3:3" ht="18.75" x14ac:dyDescent="0.15">
      <c r="C6000"/>
    </row>
    <row r="6001" spans="3:3" ht="18.75" x14ac:dyDescent="0.15">
      <c r="C6001"/>
    </row>
    <row r="6002" spans="3:3" ht="18.75" x14ac:dyDescent="0.15">
      <c r="C6002"/>
    </row>
    <row r="6003" spans="3:3" ht="18.75" x14ac:dyDescent="0.15">
      <c r="C6003"/>
    </row>
    <row r="6004" spans="3:3" ht="18.75" x14ac:dyDescent="0.15">
      <c r="C6004"/>
    </row>
    <row r="6005" spans="3:3" ht="18.75" x14ac:dyDescent="0.15">
      <c r="C6005"/>
    </row>
    <row r="6006" spans="3:3" ht="18.75" x14ac:dyDescent="0.15">
      <c r="C6006"/>
    </row>
    <row r="6007" spans="3:3" ht="18.75" x14ac:dyDescent="0.15">
      <c r="C6007"/>
    </row>
    <row r="6008" spans="3:3" ht="18.75" x14ac:dyDescent="0.15">
      <c r="C6008"/>
    </row>
    <row r="6009" spans="3:3" ht="18.75" x14ac:dyDescent="0.15">
      <c r="C6009"/>
    </row>
    <row r="6010" spans="3:3" ht="18.75" x14ac:dyDescent="0.15">
      <c r="C6010"/>
    </row>
    <row r="6011" spans="3:3" ht="18.75" x14ac:dyDescent="0.15">
      <c r="C6011"/>
    </row>
    <row r="6012" spans="3:3" ht="18.75" x14ac:dyDescent="0.15">
      <c r="C6012"/>
    </row>
    <row r="6013" spans="3:3" ht="18.75" x14ac:dyDescent="0.15">
      <c r="C6013"/>
    </row>
    <row r="6014" spans="3:3" ht="18.75" x14ac:dyDescent="0.15">
      <c r="C6014"/>
    </row>
    <row r="6015" spans="3:3" ht="18.75" x14ac:dyDescent="0.15">
      <c r="C6015"/>
    </row>
    <row r="6016" spans="3:3" ht="18.75" x14ac:dyDescent="0.15">
      <c r="C6016"/>
    </row>
    <row r="6017" spans="3:3" ht="18.75" x14ac:dyDescent="0.15">
      <c r="C6017"/>
    </row>
    <row r="6018" spans="3:3" ht="18.75" x14ac:dyDescent="0.15">
      <c r="C6018"/>
    </row>
    <row r="6019" spans="3:3" ht="18.75" x14ac:dyDescent="0.15">
      <c r="C6019"/>
    </row>
    <row r="6020" spans="3:3" ht="18.75" x14ac:dyDescent="0.15">
      <c r="C6020"/>
    </row>
    <row r="6021" spans="3:3" ht="18.75" x14ac:dyDescent="0.15">
      <c r="C6021"/>
    </row>
    <row r="6022" spans="3:3" ht="18.75" x14ac:dyDescent="0.15">
      <c r="C6022"/>
    </row>
    <row r="6023" spans="3:3" ht="18.75" x14ac:dyDescent="0.15">
      <c r="C6023"/>
    </row>
    <row r="6024" spans="3:3" ht="18.75" x14ac:dyDescent="0.15">
      <c r="C6024"/>
    </row>
    <row r="6025" spans="3:3" ht="18.75" x14ac:dyDescent="0.15">
      <c r="C6025"/>
    </row>
    <row r="6026" spans="3:3" ht="18.75" x14ac:dyDescent="0.15">
      <c r="C6026"/>
    </row>
    <row r="6027" spans="3:3" ht="18.75" x14ac:dyDescent="0.15">
      <c r="C6027"/>
    </row>
    <row r="6028" spans="3:3" ht="18.75" x14ac:dyDescent="0.15">
      <c r="C6028"/>
    </row>
    <row r="6029" spans="3:3" ht="18.75" x14ac:dyDescent="0.15">
      <c r="C6029"/>
    </row>
    <row r="6030" spans="3:3" ht="18.75" x14ac:dyDescent="0.15">
      <c r="C6030"/>
    </row>
    <row r="6031" spans="3:3" ht="18.75" x14ac:dyDescent="0.15">
      <c r="C6031"/>
    </row>
    <row r="6032" spans="3:3" ht="18.75" x14ac:dyDescent="0.15">
      <c r="C6032"/>
    </row>
    <row r="6033" spans="3:3" ht="18.75" x14ac:dyDescent="0.15">
      <c r="C6033"/>
    </row>
    <row r="6034" spans="3:3" ht="18.75" x14ac:dyDescent="0.15">
      <c r="C6034"/>
    </row>
    <row r="6035" spans="3:3" ht="18.75" x14ac:dyDescent="0.15">
      <c r="C6035"/>
    </row>
    <row r="6036" spans="3:3" ht="18.75" x14ac:dyDescent="0.15">
      <c r="C6036"/>
    </row>
    <row r="6037" spans="3:3" ht="18.75" x14ac:dyDescent="0.15">
      <c r="C6037"/>
    </row>
    <row r="6038" spans="3:3" ht="18.75" x14ac:dyDescent="0.15">
      <c r="C6038"/>
    </row>
    <row r="6039" spans="3:3" ht="18.75" x14ac:dyDescent="0.15">
      <c r="C6039"/>
    </row>
    <row r="6040" spans="3:3" ht="18.75" x14ac:dyDescent="0.15">
      <c r="C6040"/>
    </row>
    <row r="6041" spans="3:3" ht="18.75" x14ac:dyDescent="0.15">
      <c r="C6041"/>
    </row>
    <row r="6042" spans="3:3" ht="18.75" x14ac:dyDescent="0.15">
      <c r="C6042"/>
    </row>
    <row r="6043" spans="3:3" ht="18.75" x14ac:dyDescent="0.15">
      <c r="C6043"/>
    </row>
    <row r="6044" spans="3:3" ht="18.75" x14ac:dyDescent="0.15">
      <c r="C6044"/>
    </row>
    <row r="6045" spans="3:3" ht="18.75" x14ac:dyDescent="0.15">
      <c r="C6045"/>
    </row>
    <row r="6046" spans="3:3" ht="18.75" x14ac:dyDescent="0.15">
      <c r="C6046"/>
    </row>
    <row r="6047" spans="3:3" ht="18.75" x14ac:dyDescent="0.15">
      <c r="C6047"/>
    </row>
    <row r="6048" spans="3:3" ht="18.75" x14ac:dyDescent="0.15">
      <c r="C6048"/>
    </row>
    <row r="6049" spans="3:3" ht="18.75" x14ac:dyDescent="0.15">
      <c r="C6049"/>
    </row>
    <row r="6050" spans="3:3" ht="18.75" x14ac:dyDescent="0.15">
      <c r="C6050"/>
    </row>
    <row r="6051" spans="3:3" ht="18.75" x14ac:dyDescent="0.15">
      <c r="C6051"/>
    </row>
    <row r="6052" spans="3:3" ht="18.75" x14ac:dyDescent="0.15">
      <c r="C6052"/>
    </row>
    <row r="6053" spans="3:3" ht="18.75" x14ac:dyDescent="0.15">
      <c r="C6053"/>
    </row>
    <row r="6054" spans="3:3" ht="18.75" x14ac:dyDescent="0.15">
      <c r="C6054"/>
    </row>
    <row r="6055" spans="3:3" ht="18.75" x14ac:dyDescent="0.15">
      <c r="C6055"/>
    </row>
    <row r="6056" spans="3:3" ht="18.75" x14ac:dyDescent="0.15">
      <c r="C6056"/>
    </row>
    <row r="6057" spans="3:3" ht="18.75" x14ac:dyDescent="0.15">
      <c r="C6057"/>
    </row>
    <row r="6058" spans="3:3" ht="18.75" x14ac:dyDescent="0.15">
      <c r="C6058"/>
    </row>
    <row r="6059" spans="3:3" ht="18.75" x14ac:dyDescent="0.15">
      <c r="C6059"/>
    </row>
    <row r="6060" spans="3:3" ht="18.75" x14ac:dyDescent="0.15">
      <c r="C6060"/>
    </row>
    <row r="6061" spans="3:3" ht="18.75" x14ac:dyDescent="0.15">
      <c r="C6061"/>
    </row>
    <row r="6062" spans="3:3" ht="18.75" x14ac:dyDescent="0.15">
      <c r="C6062"/>
    </row>
    <row r="6063" spans="3:3" ht="18.75" x14ac:dyDescent="0.15">
      <c r="C6063"/>
    </row>
    <row r="6064" spans="3:3" ht="18.75" x14ac:dyDescent="0.15">
      <c r="C6064"/>
    </row>
    <row r="6065" spans="3:3" ht="18.75" x14ac:dyDescent="0.15">
      <c r="C6065"/>
    </row>
    <row r="6066" spans="3:3" ht="18.75" x14ac:dyDescent="0.15">
      <c r="C6066"/>
    </row>
    <row r="6067" spans="3:3" ht="18.75" x14ac:dyDescent="0.15">
      <c r="C6067"/>
    </row>
    <row r="6068" spans="3:3" ht="18.75" x14ac:dyDescent="0.15">
      <c r="C6068"/>
    </row>
    <row r="6069" spans="3:3" ht="18.75" x14ac:dyDescent="0.15">
      <c r="C6069"/>
    </row>
    <row r="6070" spans="3:3" ht="18.75" x14ac:dyDescent="0.15">
      <c r="C6070"/>
    </row>
    <row r="6071" spans="3:3" ht="18.75" x14ac:dyDescent="0.15">
      <c r="C6071"/>
    </row>
    <row r="6072" spans="3:3" ht="18.75" x14ac:dyDescent="0.15">
      <c r="C6072"/>
    </row>
    <row r="6073" spans="3:3" ht="18.75" x14ac:dyDescent="0.15">
      <c r="C6073"/>
    </row>
    <row r="6074" spans="3:3" ht="18.75" x14ac:dyDescent="0.15">
      <c r="C6074"/>
    </row>
    <row r="6075" spans="3:3" ht="18.75" x14ac:dyDescent="0.15">
      <c r="C6075"/>
    </row>
    <row r="6076" spans="3:3" ht="18.75" x14ac:dyDescent="0.15">
      <c r="C6076"/>
    </row>
    <row r="6077" spans="3:3" ht="18.75" x14ac:dyDescent="0.15">
      <c r="C6077"/>
    </row>
    <row r="6078" spans="3:3" ht="18.75" x14ac:dyDescent="0.15">
      <c r="C6078"/>
    </row>
    <row r="6079" spans="3:3" ht="18.75" x14ac:dyDescent="0.15">
      <c r="C6079"/>
    </row>
    <row r="6080" spans="3:3" ht="18.75" x14ac:dyDescent="0.15">
      <c r="C6080"/>
    </row>
    <row r="6081" spans="3:3" ht="18.75" x14ac:dyDescent="0.15">
      <c r="C6081"/>
    </row>
    <row r="6082" spans="3:3" ht="18.75" x14ac:dyDescent="0.15">
      <c r="C6082"/>
    </row>
    <row r="6083" spans="3:3" ht="18.75" x14ac:dyDescent="0.15">
      <c r="C6083"/>
    </row>
    <row r="6084" spans="3:3" ht="18.75" x14ac:dyDescent="0.15">
      <c r="C6084"/>
    </row>
    <row r="6085" spans="3:3" ht="18.75" x14ac:dyDescent="0.15">
      <c r="C6085"/>
    </row>
    <row r="6086" spans="3:3" ht="18.75" x14ac:dyDescent="0.15">
      <c r="C6086"/>
    </row>
    <row r="6087" spans="3:3" ht="18.75" x14ac:dyDescent="0.15">
      <c r="C6087"/>
    </row>
    <row r="6088" spans="3:3" ht="18.75" x14ac:dyDescent="0.15">
      <c r="C6088"/>
    </row>
    <row r="6089" spans="3:3" ht="18.75" x14ac:dyDescent="0.15">
      <c r="C6089"/>
    </row>
    <row r="6090" spans="3:3" ht="18.75" x14ac:dyDescent="0.15">
      <c r="C6090"/>
    </row>
    <row r="6091" spans="3:3" ht="18.75" x14ac:dyDescent="0.15">
      <c r="C6091"/>
    </row>
    <row r="6092" spans="3:3" ht="18.75" x14ac:dyDescent="0.15">
      <c r="C6092"/>
    </row>
    <row r="6093" spans="3:3" ht="18.75" x14ac:dyDescent="0.15">
      <c r="C6093"/>
    </row>
    <row r="6094" spans="3:3" ht="18.75" x14ac:dyDescent="0.15">
      <c r="C6094"/>
    </row>
    <row r="6095" spans="3:3" ht="18.75" x14ac:dyDescent="0.15">
      <c r="C6095"/>
    </row>
    <row r="6096" spans="3:3" ht="18.75" x14ac:dyDescent="0.15">
      <c r="C6096"/>
    </row>
    <row r="6097" spans="3:3" ht="18.75" x14ac:dyDescent="0.15">
      <c r="C6097"/>
    </row>
    <row r="6098" spans="3:3" ht="18.75" x14ac:dyDescent="0.15">
      <c r="C6098"/>
    </row>
    <row r="6099" spans="3:3" ht="18.75" x14ac:dyDescent="0.15">
      <c r="C6099"/>
    </row>
    <row r="6100" spans="3:3" ht="18.75" x14ac:dyDescent="0.15">
      <c r="C6100"/>
    </row>
    <row r="6101" spans="3:3" ht="18.75" x14ac:dyDescent="0.15">
      <c r="C6101"/>
    </row>
    <row r="6102" spans="3:3" ht="18.75" x14ac:dyDescent="0.15">
      <c r="C6102"/>
    </row>
    <row r="6103" spans="3:3" ht="18.75" x14ac:dyDescent="0.15">
      <c r="C6103"/>
    </row>
    <row r="6104" spans="3:3" ht="18.75" x14ac:dyDescent="0.15">
      <c r="C6104"/>
    </row>
    <row r="6105" spans="3:3" ht="18.75" x14ac:dyDescent="0.15">
      <c r="C6105"/>
    </row>
    <row r="6106" spans="3:3" ht="18.75" x14ac:dyDescent="0.15">
      <c r="C6106"/>
    </row>
    <row r="6107" spans="3:3" ht="18.75" x14ac:dyDescent="0.15">
      <c r="C6107"/>
    </row>
    <row r="6108" spans="3:3" ht="18.75" x14ac:dyDescent="0.15">
      <c r="C6108"/>
    </row>
    <row r="6109" spans="3:3" ht="18.75" x14ac:dyDescent="0.15">
      <c r="C6109"/>
    </row>
    <row r="6110" spans="3:3" ht="18.75" x14ac:dyDescent="0.15">
      <c r="C6110"/>
    </row>
    <row r="6111" spans="3:3" ht="18.75" x14ac:dyDescent="0.15">
      <c r="C6111"/>
    </row>
    <row r="6112" spans="3:3" ht="18.75" x14ac:dyDescent="0.15">
      <c r="C6112"/>
    </row>
    <row r="6113" spans="3:3" ht="18.75" x14ac:dyDescent="0.15">
      <c r="C6113"/>
    </row>
    <row r="6114" spans="3:3" ht="18.75" x14ac:dyDescent="0.15">
      <c r="C6114"/>
    </row>
    <row r="6115" spans="3:3" ht="18.75" x14ac:dyDescent="0.15">
      <c r="C6115"/>
    </row>
    <row r="6116" spans="3:3" ht="18.75" x14ac:dyDescent="0.15">
      <c r="C6116"/>
    </row>
    <row r="6117" spans="3:3" ht="18.75" x14ac:dyDescent="0.15">
      <c r="C6117"/>
    </row>
    <row r="6118" spans="3:3" ht="18.75" x14ac:dyDescent="0.15">
      <c r="C6118"/>
    </row>
    <row r="6119" spans="3:3" ht="18.75" x14ac:dyDescent="0.15">
      <c r="C6119"/>
    </row>
    <row r="6120" spans="3:3" ht="18.75" x14ac:dyDescent="0.15">
      <c r="C6120"/>
    </row>
    <row r="6121" spans="3:3" ht="18.75" x14ac:dyDescent="0.15">
      <c r="C6121"/>
    </row>
    <row r="6122" spans="3:3" ht="18.75" x14ac:dyDescent="0.15">
      <c r="C6122"/>
    </row>
    <row r="6123" spans="3:3" ht="18.75" x14ac:dyDescent="0.15">
      <c r="C6123"/>
    </row>
    <row r="6124" spans="3:3" ht="18.75" x14ac:dyDescent="0.15">
      <c r="C6124"/>
    </row>
    <row r="6125" spans="3:3" ht="18.75" x14ac:dyDescent="0.15">
      <c r="C6125"/>
    </row>
    <row r="6126" spans="3:3" ht="18.75" x14ac:dyDescent="0.15">
      <c r="C6126"/>
    </row>
    <row r="6127" spans="3:3" ht="18.75" x14ac:dyDescent="0.15">
      <c r="C6127"/>
    </row>
    <row r="6128" spans="3:3" ht="18.75" x14ac:dyDescent="0.15">
      <c r="C6128"/>
    </row>
    <row r="6129" spans="3:3" ht="18.75" x14ac:dyDescent="0.15">
      <c r="C6129"/>
    </row>
    <row r="6130" spans="3:3" ht="18.75" x14ac:dyDescent="0.15">
      <c r="C6130"/>
    </row>
    <row r="6131" spans="3:3" ht="18.75" x14ac:dyDescent="0.15">
      <c r="C6131"/>
    </row>
    <row r="6132" spans="3:3" ht="18.75" x14ac:dyDescent="0.15">
      <c r="C6132"/>
    </row>
    <row r="6133" spans="3:3" ht="18.75" x14ac:dyDescent="0.15">
      <c r="C6133"/>
    </row>
    <row r="6134" spans="3:3" ht="18.75" x14ac:dyDescent="0.15">
      <c r="C6134"/>
    </row>
    <row r="6135" spans="3:3" ht="18.75" x14ac:dyDescent="0.15">
      <c r="C6135"/>
    </row>
    <row r="6136" spans="3:3" ht="18.75" x14ac:dyDescent="0.15">
      <c r="C6136"/>
    </row>
    <row r="6137" spans="3:3" ht="18.75" x14ac:dyDescent="0.15">
      <c r="C6137"/>
    </row>
    <row r="6138" spans="3:3" ht="18.75" x14ac:dyDescent="0.15">
      <c r="C6138"/>
    </row>
    <row r="6139" spans="3:3" ht="18.75" x14ac:dyDescent="0.15">
      <c r="C6139"/>
    </row>
    <row r="6140" spans="3:3" ht="18.75" x14ac:dyDescent="0.15">
      <c r="C6140"/>
    </row>
    <row r="6141" spans="3:3" ht="18.75" x14ac:dyDescent="0.15">
      <c r="C6141"/>
    </row>
    <row r="6142" spans="3:3" ht="18.75" x14ac:dyDescent="0.15">
      <c r="C6142"/>
    </row>
    <row r="6143" spans="3:3" ht="18.75" x14ac:dyDescent="0.15">
      <c r="C6143"/>
    </row>
    <row r="6144" spans="3:3" ht="18.75" x14ac:dyDescent="0.15">
      <c r="C6144"/>
    </row>
    <row r="6145" spans="3:3" ht="18.75" x14ac:dyDescent="0.15">
      <c r="C6145"/>
    </row>
    <row r="6146" spans="3:3" ht="18.75" x14ac:dyDescent="0.15">
      <c r="C6146"/>
    </row>
    <row r="6147" spans="3:3" ht="18.75" x14ac:dyDescent="0.15">
      <c r="C6147"/>
    </row>
    <row r="6148" spans="3:3" ht="18.75" x14ac:dyDescent="0.15">
      <c r="C6148"/>
    </row>
    <row r="6149" spans="3:3" ht="18.75" x14ac:dyDescent="0.15">
      <c r="C6149"/>
    </row>
    <row r="6150" spans="3:3" ht="18.75" x14ac:dyDescent="0.15">
      <c r="C6150"/>
    </row>
    <row r="6151" spans="3:3" ht="18.75" x14ac:dyDescent="0.15">
      <c r="C6151"/>
    </row>
    <row r="6152" spans="3:3" ht="18.75" x14ac:dyDescent="0.15">
      <c r="C6152"/>
    </row>
    <row r="6153" spans="3:3" ht="18.75" x14ac:dyDescent="0.15">
      <c r="C6153"/>
    </row>
    <row r="6154" spans="3:3" ht="18.75" x14ac:dyDescent="0.15">
      <c r="C6154"/>
    </row>
    <row r="6155" spans="3:3" ht="18.75" x14ac:dyDescent="0.15">
      <c r="C6155"/>
    </row>
    <row r="6156" spans="3:3" ht="18.75" x14ac:dyDescent="0.15">
      <c r="C6156"/>
    </row>
    <row r="6157" spans="3:3" ht="18.75" x14ac:dyDescent="0.15">
      <c r="C6157"/>
    </row>
    <row r="6158" spans="3:3" ht="18.75" x14ac:dyDescent="0.15">
      <c r="C6158"/>
    </row>
    <row r="6159" spans="3:3" ht="18.75" x14ac:dyDescent="0.15">
      <c r="C6159"/>
    </row>
    <row r="6160" spans="3:3" ht="18.75" x14ac:dyDescent="0.15">
      <c r="C6160"/>
    </row>
    <row r="6161" spans="3:3" ht="18.75" x14ac:dyDescent="0.15">
      <c r="C6161"/>
    </row>
    <row r="6162" spans="3:3" ht="18.75" x14ac:dyDescent="0.15">
      <c r="C6162"/>
    </row>
    <row r="6163" spans="3:3" ht="18.75" x14ac:dyDescent="0.15">
      <c r="C6163"/>
    </row>
    <row r="6164" spans="3:3" ht="18.75" x14ac:dyDescent="0.15">
      <c r="C6164"/>
    </row>
    <row r="6165" spans="3:3" ht="18.75" x14ac:dyDescent="0.15">
      <c r="C6165"/>
    </row>
    <row r="6166" spans="3:3" ht="18.75" x14ac:dyDescent="0.15">
      <c r="C6166"/>
    </row>
    <row r="6167" spans="3:3" ht="18.75" x14ac:dyDescent="0.15">
      <c r="C6167"/>
    </row>
    <row r="6168" spans="3:3" ht="18.75" x14ac:dyDescent="0.15">
      <c r="C6168"/>
    </row>
    <row r="6169" spans="3:3" ht="18.75" x14ac:dyDescent="0.15">
      <c r="C6169"/>
    </row>
    <row r="6170" spans="3:3" ht="18.75" x14ac:dyDescent="0.15">
      <c r="C6170"/>
    </row>
    <row r="6171" spans="3:3" ht="18.75" x14ac:dyDescent="0.15">
      <c r="C6171"/>
    </row>
    <row r="6172" spans="3:3" ht="18.75" x14ac:dyDescent="0.15">
      <c r="C6172"/>
    </row>
    <row r="6173" spans="3:3" ht="18.75" x14ac:dyDescent="0.15">
      <c r="C6173"/>
    </row>
    <row r="6174" spans="3:3" ht="18.75" x14ac:dyDescent="0.15">
      <c r="C6174"/>
    </row>
    <row r="6175" spans="3:3" ht="18.75" x14ac:dyDescent="0.15">
      <c r="C6175"/>
    </row>
    <row r="6176" spans="3:3" ht="18.75" x14ac:dyDescent="0.15">
      <c r="C6176"/>
    </row>
    <row r="6177" spans="3:3" ht="18.75" x14ac:dyDescent="0.15">
      <c r="C6177"/>
    </row>
    <row r="6178" spans="3:3" ht="18.75" x14ac:dyDescent="0.15">
      <c r="C6178"/>
    </row>
    <row r="6179" spans="3:3" ht="18.75" x14ac:dyDescent="0.15">
      <c r="C6179"/>
    </row>
    <row r="6180" spans="3:3" ht="18.75" x14ac:dyDescent="0.15">
      <c r="C6180"/>
    </row>
    <row r="6181" spans="3:3" ht="18.75" x14ac:dyDescent="0.15">
      <c r="C6181"/>
    </row>
    <row r="6182" spans="3:3" ht="18.75" x14ac:dyDescent="0.15">
      <c r="C6182"/>
    </row>
    <row r="6183" spans="3:3" ht="18.75" x14ac:dyDescent="0.15">
      <c r="C6183"/>
    </row>
    <row r="6184" spans="3:3" ht="18.75" x14ac:dyDescent="0.15">
      <c r="C6184"/>
    </row>
    <row r="6185" spans="3:3" ht="18.75" x14ac:dyDescent="0.15">
      <c r="C6185"/>
    </row>
    <row r="6186" spans="3:3" ht="18.75" x14ac:dyDescent="0.15">
      <c r="C6186"/>
    </row>
    <row r="6187" spans="3:3" ht="18.75" x14ac:dyDescent="0.15">
      <c r="C6187"/>
    </row>
    <row r="6188" spans="3:3" ht="18.75" x14ac:dyDescent="0.15">
      <c r="C6188"/>
    </row>
    <row r="6189" spans="3:3" ht="18.75" x14ac:dyDescent="0.15">
      <c r="C6189"/>
    </row>
    <row r="6190" spans="3:3" ht="18.75" x14ac:dyDescent="0.15">
      <c r="C6190"/>
    </row>
    <row r="6191" spans="3:3" ht="18.75" x14ac:dyDescent="0.15">
      <c r="C6191"/>
    </row>
    <row r="6192" spans="3:3" ht="18.75" x14ac:dyDescent="0.15">
      <c r="C6192"/>
    </row>
    <row r="6193" spans="3:3" ht="18.75" x14ac:dyDescent="0.15">
      <c r="C6193"/>
    </row>
    <row r="6194" spans="3:3" ht="18.75" x14ac:dyDescent="0.15">
      <c r="C6194"/>
    </row>
    <row r="6195" spans="3:3" ht="18.75" x14ac:dyDescent="0.15">
      <c r="C6195"/>
    </row>
    <row r="6196" spans="3:3" ht="18.75" x14ac:dyDescent="0.15">
      <c r="C6196"/>
    </row>
    <row r="6197" spans="3:3" ht="18.75" x14ac:dyDescent="0.15">
      <c r="C6197"/>
    </row>
    <row r="6198" spans="3:3" ht="18.75" x14ac:dyDescent="0.15">
      <c r="C6198"/>
    </row>
    <row r="6199" spans="3:3" ht="18.75" x14ac:dyDescent="0.15">
      <c r="C6199"/>
    </row>
    <row r="6200" spans="3:3" ht="18.75" x14ac:dyDescent="0.15">
      <c r="C6200"/>
    </row>
    <row r="6201" spans="3:3" ht="18.75" x14ac:dyDescent="0.15">
      <c r="C6201"/>
    </row>
    <row r="6202" spans="3:3" ht="18.75" x14ac:dyDescent="0.15">
      <c r="C6202"/>
    </row>
    <row r="6203" spans="3:3" ht="18.75" x14ac:dyDescent="0.15">
      <c r="C6203"/>
    </row>
    <row r="6204" spans="3:3" ht="18.75" x14ac:dyDescent="0.15">
      <c r="C6204"/>
    </row>
    <row r="6205" spans="3:3" ht="18.75" x14ac:dyDescent="0.15">
      <c r="C6205"/>
    </row>
    <row r="6206" spans="3:3" ht="18.75" x14ac:dyDescent="0.15">
      <c r="C6206"/>
    </row>
    <row r="6207" spans="3:3" ht="18.75" x14ac:dyDescent="0.15">
      <c r="C6207"/>
    </row>
    <row r="6208" spans="3:3" ht="18.75" x14ac:dyDescent="0.15">
      <c r="C6208"/>
    </row>
    <row r="6209" spans="3:3" ht="18.75" x14ac:dyDescent="0.15">
      <c r="C6209"/>
    </row>
    <row r="6210" spans="3:3" ht="18.75" x14ac:dyDescent="0.15">
      <c r="C6210"/>
    </row>
    <row r="6211" spans="3:3" ht="18.75" x14ac:dyDescent="0.15">
      <c r="C6211"/>
    </row>
    <row r="6212" spans="3:3" ht="18.75" x14ac:dyDescent="0.15">
      <c r="C6212"/>
    </row>
    <row r="6213" spans="3:3" ht="18.75" x14ac:dyDescent="0.15">
      <c r="C6213"/>
    </row>
    <row r="6214" spans="3:3" ht="18.75" x14ac:dyDescent="0.15">
      <c r="C6214"/>
    </row>
    <row r="6215" spans="3:3" ht="18.75" x14ac:dyDescent="0.15">
      <c r="C6215"/>
    </row>
    <row r="6216" spans="3:3" ht="18.75" x14ac:dyDescent="0.15">
      <c r="C6216"/>
    </row>
    <row r="6217" spans="3:3" ht="18.75" x14ac:dyDescent="0.15">
      <c r="C6217"/>
    </row>
    <row r="6218" spans="3:3" ht="18.75" x14ac:dyDescent="0.15">
      <c r="C6218"/>
    </row>
    <row r="6219" spans="3:3" ht="18.75" x14ac:dyDescent="0.15">
      <c r="C6219"/>
    </row>
    <row r="6220" spans="3:3" ht="18.75" x14ac:dyDescent="0.15">
      <c r="C6220"/>
    </row>
    <row r="6221" spans="3:3" ht="18.75" x14ac:dyDescent="0.15">
      <c r="C6221"/>
    </row>
    <row r="6222" spans="3:3" ht="18.75" x14ac:dyDescent="0.15">
      <c r="C6222"/>
    </row>
    <row r="6223" spans="3:3" ht="18.75" x14ac:dyDescent="0.15">
      <c r="C6223"/>
    </row>
    <row r="6224" spans="3:3" ht="18.75" x14ac:dyDescent="0.15">
      <c r="C6224"/>
    </row>
    <row r="6225" spans="3:3" ht="18.75" x14ac:dyDescent="0.15">
      <c r="C6225"/>
    </row>
    <row r="6226" spans="3:3" ht="18.75" x14ac:dyDescent="0.15">
      <c r="C6226"/>
    </row>
    <row r="6227" spans="3:3" ht="18.75" x14ac:dyDescent="0.15">
      <c r="C6227"/>
    </row>
    <row r="6228" spans="3:3" ht="18.75" x14ac:dyDescent="0.15">
      <c r="C6228"/>
    </row>
    <row r="6229" spans="3:3" ht="18.75" x14ac:dyDescent="0.15">
      <c r="C6229"/>
    </row>
    <row r="6230" spans="3:3" ht="18.75" x14ac:dyDescent="0.15">
      <c r="C6230"/>
    </row>
    <row r="6231" spans="3:3" ht="18.75" x14ac:dyDescent="0.15">
      <c r="C6231"/>
    </row>
    <row r="6232" spans="3:3" ht="18.75" x14ac:dyDescent="0.15">
      <c r="C6232"/>
    </row>
    <row r="6233" spans="3:3" ht="18.75" x14ac:dyDescent="0.15">
      <c r="C6233"/>
    </row>
    <row r="6234" spans="3:3" ht="18.75" x14ac:dyDescent="0.15">
      <c r="C6234"/>
    </row>
    <row r="6235" spans="3:3" ht="18.75" x14ac:dyDescent="0.15">
      <c r="C6235"/>
    </row>
    <row r="6236" spans="3:3" ht="18.75" x14ac:dyDescent="0.15">
      <c r="C6236"/>
    </row>
    <row r="6237" spans="3:3" ht="18.75" x14ac:dyDescent="0.15">
      <c r="C6237"/>
    </row>
    <row r="6238" spans="3:3" ht="18.75" x14ac:dyDescent="0.15">
      <c r="C6238"/>
    </row>
    <row r="6239" spans="3:3" ht="18.75" x14ac:dyDescent="0.15">
      <c r="C6239"/>
    </row>
    <row r="6240" spans="3:3" ht="18.75" x14ac:dyDescent="0.15">
      <c r="C6240"/>
    </row>
    <row r="6241" spans="3:3" ht="18.75" x14ac:dyDescent="0.15">
      <c r="C6241"/>
    </row>
    <row r="6242" spans="3:3" ht="18.75" x14ac:dyDescent="0.15">
      <c r="C6242"/>
    </row>
    <row r="6243" spans="3:3" ht="18.75" x14ac:dyDescent="0.15">
      <c r="C6243"/>
    </row>
    <row r="6244" spans="3:3" ht="18.75" x14ac:dyDescent="0.15">
      <c r="C6244"/>
    </row>
    <row r="6245" spans="3:3" ht="18.75" x14ac:dyDescent="0.15">
      <c r="C6245"/>
    </row>
    <row r="6246" spans="3:3" ht="18.75" x14ac:dyDescent="0.15">
      <c r="C6246"/>
    </row>
    <row r="6247" spans="3:3" ht="18.75" x14ac:dyDescent="0.15">
      <c r="C6247"/>
    </row>
    <row r="6248" spans="3:3" ht="18.75" x14ac:dyDescent="0.15">
      <c r="C6248"/>
    </row>
    <row r="6249" spans="3:3" ht="18.75" x14ac:dyDescent="0.15">
      <c r="C6249"/>
    </row>
    <row r="6250" spans="3:3" ht="18.75" x14ac:dyDescent="0.15">
      <c r="C6250"/>
    </row>
    <row r="6251" spans="3:3" ht="18.75" x14ac:dyDescent="0.15">
      <c r="C6251"/>
    </row>
    <row r="6252" spans="3:3" ht="18.75" x14ac:dyDescent="0.15">
      <c r="C6252"/>
    </row>
    <row r="6253" spans="3:3" ht="18.75" x14ac:dyDescent="0.15">
      <c r="C6253"/>
    </row>
    <row r="6254" spans="3:3" ht="18.75" x14ac:dyDescent="0.15">
      <c r="C6254"/>
    </row>
    <row r="6255" spans="3:3" ht="18.75" x14ac:dyDescent="0.15">
      <c r="C6255"/>
    </row>
    <row r="6256" spans="3:3" ht="18.75" x14ac:dyDescent="0.15">
      <c r="C6256"/>
    </row>
    <row r="6257" spans="3:3" ht="18.75" x14ac:dyDescent="0.15">
      <c r="C6257"/>
    </row>
    <row r="6258" spans="3:3" ht="18.75" x14ac:dyDescent="0.15">
      <c r="C6258"/>
    </row>
    <row r="6259" spans="3:3" ht="18.75" x14ac:dyDescent="0.15">
      <c r="C6259"/>
    </row>
    <row r="6260" spans="3:3" ht="18.75" x14ac:dyDescent="0.15">
      <c r="C6260"/>
    </row>
    <row r="6261" spans="3:3" ht="18.75" x14ac:dyDescent="0.15">
      <c r="C6261"/>
    </row>
    <row r="6262" spans="3:3" ht="18.75" x14ac:dyDescent="0.15">
      <c r="C6262"/>
    </row>
    <row r="6263" spans="3:3" ht="18.75" x14ac:dyDescent="0.15">
      <c r="C6263"/>
    </row>
    <row r="6264" spans="3:3" ht="18.75" x14ac:dyDescent="0.15">
      <c r="C6264"/>
    </row>
    <row r="6265" spans="3:3" ht="18.75" x14ac:dyDescent="0.15">
      <c r="C6265"/>
    </row>
    <row r="6266" spans="3:3" ht="18.75" x14ac:dyDescent="0.15">
      <c r="C6266"/>
    </row>
    <row r="6267" spans="3:3" ht="18.75" x14ac:dyDescent="0.15">
      <c r="C6267"/>
    </row>
    <row r="6268" spans="3:3" ht="18.75" x14ac:dyDescent="0.15">
      <c r="C6268"/>
    </row>
    <row r="6269" spans="3:3" ht="18.75" x14ac:dyDescent="0.15">
      <c r="C6269"/>
    </row>
    <row r="6270" spans="3:3" ht="18.75" x14ac:dyDescent="0.15">
      <c r="C6270"/>
    </row>
    <row r="6271" spans="3:3" ht="18.75" x14ac:dyDescent="0.15">
      <c r="C6271"/>
    </row>
    <row r="6272" spans="3:3" ht="18.75" x14ac:dyDescent="0.15">
      <c r="C6272"/>
    </row>
    <row r="6273" spans="3:3" ht="18.75" x14ac:dyDescent="0.15">
      <c r="C6273"/>
    </row>
    <row r="6274" spans="3:3" ht="18.75" x14ac:dyDescent="0.15">
      <c r="C6274"/>
    </row>
    <row r="6275" spans="3:3" ht="18.75" x14ac:dyDescent="0.15">
      <c r="C6275"/>
    </row>
    <row r="6276" spans="3:3" ht="18.75" x14ac:dyDescent="0.15">
      <c r="C6276"/>
    </row>
    <row r="6277" spans="3:3" ht="18.75" x14ac:dyDescent="0.15">
      <c r="C6277"/>
    </row>
    <row r="6278" spans="3:3" ht="18.75" x14ac:dyDescent="0.15">
      <c r="C6278"/>
    </row>
    <row r="6279" spans="3:3" ht="18.75" x14ac:dyDescent="0.15">
      <c r="C6279"/>
    </row>
    <row r="6280" spans="3:3" ht="18.75" x14ac:dyDescent="0.15">
      <c r="C6280"/>
    </row>
    <row r="6281" spans="3:3" ht="18.75" x14ac:dyDescent="0.15">
      <c r="C6281"/>
    </row>
    <row r="6282" spans="3:3" ht="18.75" x14ac:dyDescent="0.15">
      <c r="C6282"/>
    </row>
    <row r="6283" spans="3:3" ht="18.75" x14ac:dyDescent="0.15">
      <c r="C6283"/>
    </row>
    <row r="6284" spans="3:3" ht="18.75" x14ac:dyDescent="0.15">
      <c r="C6284"/>
    </row>
    <row r="6285" spans="3:3" ht="18.75" x14ac:dyDescent="0.15">
      <c r="C6285"/>
    </row>
    <row r="6286" spans="3:3" ht="18.75" x14ac:dyDescent="0.15">
      <c r="C6286"/>
    </row>
    <row r="6287" spans="3:3" ht="18.75" x14ac:dyDescent="0.15">
      <c r="C6287"/>
    </row>
    <row r="6288" spans="3:3" ht="18.75" x14ac:dyDescent="0.15">
      <c r="C6288"/>
    </row>
    <row r="6289" spans="3:3" ht="18.75" x14ac:dyDescent="0.15">
      <c r="C6289"/>
    </row>
    <row r="6290" spans="3:3" ht="18.75" x14ac:dyDescent="0.15">
      <c r="C6290"/>
    </row>
    <row r="6291" spans="3:3" ht="18.75" x14ac:dyDescent="0.15">
      <c r="C6291"/>
    </row>
    <row r="6292" spans="3:3" ht="18.75" x14ac:dyDescent="0.15">
      <c r="C6292"/>
    </row>
    <row r="6293" spans="3:3" ht="18.75" x14ac:dyDescent="0.15">
      <c r="C6293"/>
    </row>
    <row r="6294" spans="3:3" ht="18.75" x14ac:dyDescent="0.15">
      <c r="C6294"/>
    </row>
    <row r="6295" spans="3:3" ht="18.75" x14ac:dyDescent="0.15">
      <c r="C6295"/>
    </row>
    <row r="6296" spans="3:3" ht="18.75" x14ac:dyDescent="0.15">
      <c r="C6296"/>
    </row>
    <row r="6297" spans="3:3" ht="18.75" x14ac:dyDescent="0.15">
      <c r="C6297"/>
    </row>
    <row r="6298" spans="3:3" ht="18.75" x14ac:dyDescent="0.15">
      <c r="C6298"/>
    </row>
    <row r="6299" spans="3:3" ht="18.75" x14ac:dyDescent="0.15">
      <c r="C6299"/>
    </row>
    <row r="6300" spans="3:3" ht="18.75" x14ac:dyDescent="0.15">
      <c r="C6300"/>
    </row>
    <row r="6301" spans="3:3" ht="18.75" x14ac:dyDescent="0.15">
      <c r="C6301"/>
    </row>
    <row r="6302" spans="3:3" ht="18.75" x14ac:dyDescent="0.15">
      <c r="C6302"/>
    </row>
    <row r="6303" spans="3:3" ht="18.75" x14ac:dyDescent="0.15">
      <c r="C6303"/>
    </row>
    <row r="6304" spans="3:3" ht="18.75" x14ac:dyDescent="0.15">
      <c r="C6304"/>
    </row>
    <row r="6305" spans="3:3" ht="18.75" x14ac:dyDescent="0.15">
      <c r="C6305"/>
    </row>
    <row r="6306" spans="3:3" ht="18.75" x14ac:dyDescent="0.15">
      <c r="C6306"/>
    </row>
    <row r="6307" spans="3:3" ht="18.75" x14ac:dyDescent="0.15">
      <c r="C6307"/>
    </row>
    <row r="6308" spans="3:3" ht="18.75" x14ac:dyDescent="0.15">
      <c r="C6308"/>
    </row>
    <row r="6309" spans="3:3" ht="18.75" x14ac:dyDescent="0.15">
      <c r="C6309"/>
    </row>
    <row r="6310" spans="3:3" ht="18.75" x14ac:dyDescent="0.15">
      <c r="C6310"/>
    </row>
    <row r="6311" spans="3:3" ht="18.75" x14ac:dyDescent="0.15">
      <c r="C6311"/>
    </row>
    <row r="6312" spans="3:3" ht="18.75" x14ac:dyDescent="0.15">
      <c r="C6312"/>
    </row>
    <row r="6313" spans="3:3" ht="18.75" x14ac:dyDescent="0.15">
      <c r="C6313"/>
    </row>
    <row r="6314" spans="3:3" ht="18.75" x14ac:dyDescent="0.15">
      <c r="C6314"/>
    </row>
    <row r="6315" spans="3:3" ht="18.75" x14ac:dyDescent="0.15">
      <c r="C6315"/>
    </row>
    <row r="6316" spans="3:3" ht="18.75" x14ac:dyDescent="0.15">
      <c r="C6316"/>
    </row>
    <row r="6317" spans="3:3" ht="18.75" x14ac:dyDescent="0.15">
      <c r="C6317"/>
    </row>
    <row r="6318" spans="3:3" ht="18.75" x14ac:dyDescent="0.15">
      <c r="C6318"/>
    </row>
    <row r="6319" spans="3:3" ht="18.75" x14ac:dyDescent="0.15">
      <c r="C6319"/>
    </row>
    <row r="6320" spans="3:3" ht="18.75" x14ac:dyDescent="0.15">
      <c r="C6320"/>
    </row>
    <row r="6321" spans="3:3" ht="18.75" x14ac:dyDescent="0.15">
      <c r="C6321"/>
    </row>
    <row r="6322" spans="3:3" ht="18.75" x14ac:dyDescent="0.15">
      <c r="C6322"/>
    </row>
    <row r="6323" spans="3:3" ht="18.75" x14ac:dyDescent="0.15">
      <c r="C6323"/>
    </row>
    <row r="6324" spans="3:3" ht="18.75" x14ac:dyDescent="0.15">
      <c r="C6324"/>
    </row>
    <row r="6325" spans="3:3" ht="18.75" x14ac:dyDescent="0.15">
      <c r="C6325"/>
    </row>
    <row r="6326" spans="3:3" ht="18.75" x14ac:dyDescent="0.15">
      <c r="C6326"/>
    </row>
    <row r="6327" spans="3:3" ht="18.75" x14ac:dyDescent="0.15">
      <c r="C6327"/>
    </row>
    <row r="6328" spans="3:3" ht="18.75" x14ac:dyDescent="0.15">
      <c r="C6328"/>
    </row>
    <row r="6329" spans="3:3" ht="18.75" x14ac:dyDescent="0.15">
      <c r="C6329"/>
    </row>
    <row r="6330" spans="3:3" ht="18.75" x14ac:dyDescent="0.15">
      <c r="C6330"/>
    </row>
    <row r="6331" spans="3:3" ht="18.75" x14ac:dyDescent="0.15">
      <c r="C6331"/>
    </row>
    <row r="6332" spans="3:3" ht="18.75" x14ac:dyDescent="0.15">
      <c r="C6332"/>
    </row>
    <row r="6333" spans="3:3" ht="18.75" x14ac:dyDescent="0.15">
      <c r="C6333"/>
    </row>
    <row r="6334" spans="3:3" ht="18.75" x14ac:dyDescent="0.15">
      <c r="C6334"/>
    </row>
    <row r="6335" spans="3:3" ht="18.75" x14ac:dyDescent="0.15">
      <c r="C6335"/>
    </row>
    <row r="6336" spans="3:3" ht="18.75" x14ac:dyDescent="0.15">
      <c r="C6336"/>
    </row>
    <row r="6337" spans="3:3" ht="18.75" x14ac:dyDescent="0.15">
      <c r="C6337"/>
    </row>
    <row r="6338" spans="3:3" ht="18.75" x14ac:dyDescent="0.15">
      <c r="C6338"/>
    </row>
    <row r="6339" spans="3:3" ht="18.75" x14ac:dyDescent="0.15">
      <c r="C6339"/>
    </row>
    <row r="6340" spans="3:3" ht="18.75" x14ac:dyDescent="0.15">
      <c r="C6340"/>
    </row>
    <row r="6341" spans="3:3" ht="18.75" x14ac:dyDescent="0.15">
      <c r="C6341"/>
    </row>
    <row r="6342" spans="3:3" ht="18.75" x14ac:dyDescent="0.15">
      <c r="C6342"/>
    </row>
    <row r="6343" spans="3:3" ht="18.75" x14ac:dyDescent="0.15">
      <c r="C6343"/>
    </row>
    <row r="6344" spans="3:3" ht="18.75" x14ac:dyDescent="0.15">
      <c r="C6344"/>
    </row>
    <row r="6345" spans="3:3" ht="18.75" x14ac:dyDescent="0.15">
      <c r="C6345"/>
    </row>
    <row r="6346" spans="3:3" ht="18.75" x14ac:dyDescent="0.15">
      <c r="C6346"/>
    </row>
    <row r="6347" spans="3:3" ht="18.75" x14ac:dyDescent="0.15">
      <c r="C6347"/>
    </row>
    <row r="6348" spans="3:3" ht="18.75" x14ac:dyDescent="0.15">
      <c r="C6348"/>
    </row>
    <row r="6349" spans="3:3" ht="18.75" x14ac:dyDescent="0.15">
      <c r="C6349"/>
    </row>
    <row r="6350" spans="3:3" ht="18.75" x14ac:dyDescent="0.15">
      <c r="C6350"/>
    </row>
    <row r="6351" spans="3:3" ht="18.75" x14ac:dyDescent="0.15">
      <c r="C6351"/>
    </row>
    <row r="6352" spans="3:3" ht="18.75" x14ac:dyDescent="0.15">
      <c r="C6352"/>
    </row>
    <row r="6353" spans="3:3" ht="18.75" x14ac:dyDescent="0.15">
      <c r="C6353"/>
    </row>
    <row r="6354" spans="3:3" ht="18.75" x14ac:dyDescent="0.15">
      <c r="C6354"/>
    </row>
    <row r="6355" spans="3:3" ht="18.75" x14ac:dyDescent="0.15">
      <c r="C6355"/>
    </row>
    <row r="6356" spans="3:3" ht="18.75" x14ac:dyDescent="0.15">
      <c r="C6356"/>
    </row>
    <row r="6357" spans="3:3" ht="18.75" x14ac:dyDescent="0.15">
      <c r="C6357"/>
    </row>
    <row r="6358" spans="3:3" ht="18.75" x14ac:dyDescent="0.15">
      <c r="C6358"/>
    </row>
    <row r="6359" spans="3:3" ht="18.75" x14ac:dyDescent="0.15">
      <c r="C6359"/>
    </row>
    <row r="6360" spans="3:3" ht="18.75" x14ac:dyDescent="0.15">
      <c r="C6360"/>
    </row>
    <row r="6361" spans="3:3" ht="18.75" x14ac:dyDescent="0.15">
      <c r="C6361"/>
    </row>
    <row r="6362" spans="3:3" ht="18.75" x14ac:dyDescent="0.15">
      <c r="C6362"/>
    </row>
    <row r="6363" spans="3:3" ht="18.75" x14ac:dyDescent="0.15">
      <c r="C6363"/>
    </row>
    <row r="6364" spans="3:3" ht="18.75" x14ac:dyDescent="0.15">
      <c r="C6364"/>
    </row>
    <row r="6365" spans="3:3" ht="18.75" x14ac:dyDescent="0.15">
      <c r="C6365"/>
    </row>
    <row r="6366" spans="3:3" ht="18.75" x14ac:dyDescent="0.15">
      <c r="C6366"/>
    </row>
    <row r="6367" spans="3:3" ht="18.75" x14ac:dyDescent="0.15">
      <c r="C6367"/>
    </row>
    <row r="6368" spans="3:3" ht="18.75" x14ac:dyDescent="0.15">
      <c r="C6368"/>
    </row>
    <row r="6369" spans="3:3" ht="18.75" x14ac:dyDescent="0.15">
      <c r="C6369"/>
    </row>
    <row r="6370" spans="3:3" ht="18.75" x14ac:dyDescent="0.15">
      <c r="C6370"/>
    </row>
    <row r="6371" spans="3:3" ht="18.75" x14ac:dyDescent="0.15">
      <c r="C6371"/>
    </row>
    <row r="6372" spans="3:3" ht="18.75" x14ac:dyDescent="0.15">
      <c r="C6372"/>
    </row>
    <row r="6373" spans="3:3" ht="18.75" x14ac:dyDescent="0.15">
      <c r="C6373"/>
    </row>
    <row r="6374" spans="3:3" ht="18.75" x14ac:dyDescent="0.15">
      <c r="C6374"/>
    </row>
    <row r="6375" spans="3:3" ht="18.75" x14ac:dyDescent="0.15">
      <c r="C6375"/>
    </row>
    <row r="6376" spans="3:3" ht="18.75" x14ac:dyDescent="0.15">
      <c r="C6376"/>
    </row>
    <row r="6377" spans="3:3" ht="18.75" x14ac:dyDescent="0.15">
      <c r="C6377"/>
    </row>
    <row r="6378" spans="3:3" ht="18.75" x14ac:dyDescent="0.15">
      <c r="C6378"/>
    </row>
    <row r="6379" spans="3:3" ht="18.75" x14ac:dyDescent="0.15">
      <c r="C6379"/>
    </row>
    <row r="6380" spans="3:3" ht="18.75" x14ac:dyDescent="0.15">
      <c r="C6380"/>
    </row>
    <row r="6381" spans="3:3" ht="18.75" x14ac:dyDescent="0.15">
      <c r="C6381"/>
    </row>
    <row r="6382" spans="3:3" ht="18.75" x14ac:dyDescent="0.15">
      <c r="C6382"/>
    </row>
    <row r="6383" spans="3:3" ht="18.75" x14ac:dyDescent="0.15">
      <c r="C6383"/>
    </row>
    <row r="6384" spans="3:3" ht="18.75" x14ac:dyDescent="0.15">
      <c r="C6384"/>
    </row>
    <row r="6385" spans="3:3" ht="18.75" x14ac:dyDescent="0.15">
      <c r="C6385"/>
    </row>
    <row r="6386" spans="3:3" ht="18.75" x14ac:dyDescent="0.15">
      <c r="C6386"/>
    </row>
    <row r="6387" spans="3:3" ht="18.75" x14ac:dyDescent="0.15">
      <c r="C6387"/>
    </row>
    <row r="6388" spans="3:3" ht="18.75" x14ac:dyDescent="0.15">
      <c r="C6388"/>
    </row>
    <row r="6389" spans="3:3" ht="18.75" x14ac:dyDescent="0.15">
      <c r="C6389"/>
    </row>
    <row r="6390" spans="3:3" ht="18.75" x14ac:dyDescent="0.15">
      <c r="C6390"/>
    </row>
    <row r="6391" spans="3:3" ht="18.75" x14ac:dyDescent="0.15">
      <c r="C6391"/>
    </row>
    <row r="6392" spans="3:3" ht="18.75" x14ac:dyDescent="0.15">
      <c r="C6392"/>
    </row>
    <row r="6393" spans="3:3" ht="18.75" x14ac:dyDescent="0.15">
      <c r="C6393"/>
    </row>
    <row r="6394" spans="3:3" ht="18.75" x14ac:dyDescent="0.15">
      <c r="C6394"/>
    </row>
    <row r="6395" spans="3:3" ht="18.75" x14ac:dyDescent="0.15">
      <c r="C6395"/>
    </row>
    <row r="6396" spans="3:3" ht="18.75" x14ac:dyDescent="0.15">
      <c r="C6396"/>
    </row>
    <row r="6397" spans="3:3" ht="18.75" x14ac:dyDescent="0.15">
      <c r="C6397"/>
    </row>
    <row r="6398" spans="3:3" ht="18.75" x14ac:dyDescent="0.15">
      <c r="C6398"/>
    </row>
    <row r="6399" spans="3:3" ht="18.75" x14ac:dyDescent="0.15">
      <c r="C6399"/>
    </row>
    <row r="6400" spans="3:3" ht="18.75" x14ac:dyDescent="0.15">
      <c r="C6400"/>
    </row>
    <row r="6401" spans="3:3" ht="18.75" x14ac:dyDescent="0.15">
      <c r="C6401"/>
    </row>
    <row r="6402" spans="3:3" ht="18.75" x14ac:dyDescent="0.15">
      <c r="C6402"/>
    </row>
    <row r="6403" spans="3:3" ht="18.75" x14ac:dyDescent="0.15">
      <c r="C6403"/>
    </row>
    <row r="6404" spans="3:3" ht="18.75" x14ac:dyDescent="0.15">
      <c r="C6404"/>
    </row>
    <row r="6405" spans="3:3" ht="18.75" x14ac:dyDescent="0.15">
      <c r="C6405"/>
    </row>
    <row r="6406" spans="3:3" ht="18.75" x14ac:dyDescent="0.15">
      <c r="C6406"/>
    </row>
    <row r="6407" spans="3:3" ht="18.75" x14ac:dyDescent="0.15">
      <c r="C6407"/>
    </row>
    <row r="6408" spans="3:3" ht="18.75" x14ac:dyDescent="0.15">
      <c r="C6408"/>
    </row>
    <row r="6409" spans="3:3" ht="18.75" x14ac:dyDescent="0.15">
      <c r="C6409"/>
    </row>
    <row r="6410" spans="3:3" ht="18.75" x14ac:dyDescent="0.15">
      <c r="C6410"/>
    </row>
    <row r="6411" spans="3:3" ht="18.75" x14ac:dyDescent="0.15">
      <c r="C6411"/>
    </row>
    <row r="6412" spans="3:3" ht="18.75" x14ac:dyDescent="0.15">
      <c r="C6412"/>
    </row>
    <row r="6413" spans="3:3" ht="18.75" x14ac:dyDescent="0.15">
      <c r="C6413"/>
    </row>
    <row r="6414" spans="3:3" ht="18.75" x14ac:dyDescent="0.15">
      <c r="C6414"/>
    </row>
    <row r="6415" spans="3:3" ht="18.75" x14ac:dyDescent="0.15">
      <c r="C6415"/>
    </row>
    <row r="6416" spans="3:3" ht="18.75" x14ac:dyDescent="0.15">
      <c r="C6416"/>
    </row>
    <row r="6417" spans="3:3" ht="18.75" x14ac:dyDescent="0.15">
      <c r="C6417"/>
    </row>
    <row r="6418" spans="3:3" ht="18.75" x14ac:dyDescent="0.15">
      <c r="C6418"/>
    </row>
    <row r="6419" spans="3:3" ht="18.75" x14ac:dyDescent="0.15">
      <c r="C6419"/>
    </row>
    <row r="6420" spans="3:3" ht="18.75" x14ac:dyDescent="0.15">
      <c r="C6420"/>
    </row>
    <row r="6421" spans="3:3" ht="18.75" x14ac:dyDescent="0.15">
      <c r="C6421"/>
    </row>
    <row r="6422" spans="3:3" ht="18.75" x14ac:dyDescent="0.15">
      <c r="C6422"/>
    </row>
    <row r="6423" spans="3:3" ht="18.75" x14ac:dyDescent="0.15">
      <c r="C6423"/>
    </row>
    <row r="6424" spans="3:3" ht="18.75" x14ac:dyDescent="0.15">
      <c r="C6424"/>
    </row>
    <row r="6425" spans="3:3" ht="18.75" x14ac:dyDescent="0.15">
      <c r="C6425"/>
    </row>
    <row r="6426" spans="3:3" ht="18.75" x14ac:dyDescent="0.15">
      <c r="C6426"/>
    </row>
    <row r="6427" spans="3:3" ht="18.75" x14ac:dyDescent="0.15">
      <c r="C6427"/>
    </row>
    <row r="6428" spans="3:3" ht="18.75" x14ac:dyDescent="0.15">
      <c r="C6428"/>
    </row>
    <row r="6429" spans="3:3" ht="18.75" x14ac:dyDescent="0.15">
      <c r="C6429"/>
    </row>
    <row r="6430" spans="3:3" ht="18.75" x14ac:dyDescent="0.15">
      <c r="C6430"/>
    </row>
    <row r="6431" spans="3:3" ht="18.75" x14ac:dyDescent="0.15">
      <c r="C6431"/>
    </row>
    <row r="6432" spans="3:3" ht="18.75" x14ac:dyDescent="0.15">
      <c r="C6432"/>
    </row>
    <row r="6433" spans="3:3" ht="18.75" x14ac:dyDescent="0.15">
      <c r="C6433"/>
    </row>
    <row r="6434" spans="3:3" ht="18.75" x14ac:dyDescent="0.15">
      <c r="C6434"/>
    </row>
    <row r="6435" spans="3:3" ht="18.75" x14ac:dyDescent="0.15">
      <c r="C6435"/>
    </row>
    <row r="6436" spans="3:3" ht="18.75" x14ac:dyDescent="0.15">
      <c r="C6436"/>
    </row>
    <row r="6437" spans="3:3" ht="18.75" x14ac:dyDescent="0.15">
      <c r="C6437"/>
    </row>
    <row r="6438" spans="3:3" ht="18.75" x14ac:dyDescent="0.15">
      <c r="C6438"/>
    </row>
    <row r="6439" spans="3:3" ht="18.75" x14ac:dyDescent="0.15">
      <c r="C6439"/>
    </row>
    <row r="6440" spans="3:3" ht="18.75" x14ac:dyDescent="0.15">
      <c r="C6440"/>
    </row>
    <row r="6441" spans="3:3" ht="18.75" x14ac:dyDescent="0.15">
      <c r="C6441"/>
    </row>
    <row r="6442" spans="3:3" ht="18.75" x14ac:dyDescent="0.15">
      <c r="C6442"/>
    </row>
    <row r="6443" spans="3:3" ht="18.75" x14ac:dyDescent="0.15">
      <c r="C6443"/>
    </row>
    <row r="6444" spans="3:3" ht="18.75" x14ac:dyDescent="0.15">
      <c r="C6444"/>
    </row>
    <row r="6445" spans="3:3" ht="18.75" x14ac:dyDescent="0.15">
      <c r="C6445"/>
    </row>
    <row r="6446" spans="3:3" ht="18.75" x14ac:dyDescent="0.15">
      <c r="C6446"/>
    </row>
    <row r="6447" spans="3:3" ht="18.75" x14ac:dyDescent="0.15">
      <c r="C6447"/>
    </row>
    <row r="6448" spans="3:3" ht="18.75" x14ac:dyDescent="0.15">
      <c r="C6448"/>
    </row>
    <row r="6449" spans="3:3" ht="18.75" x14ac:dyDescent="0.15">
      <c r="C6449"/>
    </row>
    <row r="6450" spans="3:3" ht="18.75" x14ac:dyDescent="0.15">
      <c r="C6450"/>
    </row>
    <row r="6451" spans="3:3" ht="18.75" x14ac:dyDescent="0.15">
      <c r="C6451"/>
    </row>
    <row r="6452" spans="3:3" ht="18.75" x14ac:dyDescent="0.15">
      <c r="C6452"/>
    </row>
    <row r="6453" spans="3:3" ht="18.75" x14ac:dyDescent="0.15">
      <c r="C6453"/>
    </row>
    <row r="6454" spans="3:3" ht="18.75" x14ac:dyDescent="0.15">
      <c r="C6454"/>
    </row>
    <row r="6455" spans="3:3" ht="18.75" x14ac:dyDescent="0.15">
      <c r="C6455"/>
    </row>
    <row r="6456" spans="3:3" ht="18.75" x14ac:dyDescent="0.15">
      <c r="C6456"/>
    </row>
    <row r="6457" spans="3:3" ht="18.75" x14ac:dyDescent="0.15">
      <c r="C6457"/>
    </row>
    <row r="6458" spans="3:3" ht="18.75" x14ac:dyDescent="0.15">
      <c r="C6458"/>
    </row>
    <row r="6459" spans="3:3" ht="18.75" x14ac:dyDescent="0.15">
      <c r="C6459"/>
    </row>
    <row r="6460" spans="3:3" ht="18.75" x14ac:dyDescent="0.15">
      <c r="C6460"/>
    </row>
    <row r="6461" spans="3:3" ht="18.75" x14ac:dyDescent="0.15">
      <c r="C6461"/>
    </row>
    <row r="6462" spans="3:3" ht="18.75" x14ac:dyDescent="0.15">
      <c r="C6462"/>
    </row>
    <row r="6463" spans="3:3" ht="18.75" x14ac:dyDescent="0.15">
      <c r="C6463"/>
    </row>
    <row r="6464" spans="3:3" ht="18.75" x14ac:dyDescent="0.15">
      <c r="C6464"/>
    </row>
    <row r="6465" spans="3:3" ht="18.75" x14ac:dyDescent="0.15">
      <c r="C6465"/>
    </row>
    <row r="6466" spans="3:3" ht="18.75" x14ac:dyDescent="0.15">
      <c r="C6466"/>
    </row>
    <row r="6467" spans="3:3" ht="18.75" x14ac:dyDescent="0.15">
      <c r="C6467"/>
    </row>
    <row r="6468" spans="3:3" ht="18.75" x14ac:dyDescent="0.15">
      <c r="C6468"/>
    </row>
    <row r="6469" spans="3:3" ht="18.75" x14ac:dyDescent="0.15">
      <c r="C6469"/>
    </row>
    <row r="6470" spans="3:3" ht="18.75" x14ac:dyDescent="0.15">
      <c r="C6470"/>
    </row>
    <row r="6471" spans="3:3" ht="18.75" x14ac:dyDescent="0.15">
      <c r="C6471"/>
    </row>
    <row r="6472" spans="3:3" ht="18.75" x14ac:dyDescent="0.15">
      <c r="C6472"/>
    </row>
    <row r="6473" spans="3:3" ht="18.75" x14ac:dyDescent="0.15">
      <c r="C6473"/>
    </row>
    <row r="6474" spans="3:3" ht="18.75" x14ac:dyDescent="0.15">
      <c r="C6474"/>
    </row>
    <row r="6475" spans="3:3" ht="18.75" x14ac:dyDescent="0.15">
      <c r="C6475"/>
    </row>
    <row r="6476" spans="3:3" ht="18.75" x14ac:dyDescent="0.15">
      <c r="C6476"/>
    </row>
    <row r="6477" spans="3:3" ht="18.75" x14ac:dyDescent="0.15">
      <c r="C6477"/>
    </row>
    <row r="6478" spans="3:3" ht="18.75" x14ac:dyDescent="0.15">
      <c r="C6478"/>
    </row>
    <row r="6479" spans="3:3" ht="18.75" x14ac:dyDescent="0.15">
      <c r="C6479"/>
    </row>
    <row r="6480" spans="3:3" ht="18.75" x14ac:dyDescent="0.15">
      <c r="C6480"/>
    </row>
    <row r="6481" spans="3:3" ht="18.75" x14ac:dyDescent="0.15">
      <c r="C6481"/>
    </row>
    <row r="6482" spans="3:3" ht="18.75" x14ac:dyDescent="0.15">
      <c r="C6482"/>
    </row>
    <row r="6483" spans="3:3" ht="18.75" x14ac:dyDescent="0.15">
      <c r="C6483"/>
    </row>
    <row r="6484" spans="3:3" ht="18.75" x14ac:dyDescent="0.15">
      <c r="C6484"/>
    </row>
    <row r="6485" spans="3:3" ht="18.75" x14ac:dyDescent="0.15">
      <c r="C6485"/>
    </row>
    <row r="6486" spans="3:3" ht="18.75" x14ac:dyDescent="0.15">
      <c r="C6486"/>
    </row>
    <row r="6487" spans="3:3" ht="18.75" x14ac:dyDescent="0.15">
      <c r="C6487"/>
    </row>
    <row r="6488" spans="3:3" ht="18.75" x14ac:dyDescent="0.15">
      <c r="C6488"/>
    </row>
    <row r="6489" spans="3:3" ht="18.75" x14ac:dyDescent="0.15">
      <c r="C6489"/>
    </row>
    <row r="6490" spans="3:3" ht="18.75" x14ac:dyDescent="0.15">
      <c r="C6490"/>
    </row>
    <row r="6491" spans="3:3" ht="18.75" x14ac:dyDescent="0.15">
      <c r="C6491"/>
    </row>
    <row r="6492" spans="3:3" ht="18.75" x14ac:dyDescent="0.15">
      <c r="C6492"/>
    </row>
    <row r="6493" spans="3:3" ht="18.75" x14ac:dyDescent="0.15">
      <c r="C6493"/>
    </row>
    <row r="6494" spans="3:3" ht="18.75" x14ac:dyDescent="0.15">
      <c r="C6494"/>
    </row>
    <row r="6495" spans="3:3" ht="18.75" x14ac:dyDescent="0.15">
      <c r="C6495"/>
    </row>
    <row r="6496" spans="3:3" ht="18.75" x14ac:dyDescent="0.15">
      <c r="C6496"/>
    </row>
    <row r="6497" spans="3:3" ht="18.75" x14ac:dyDescent="0.15">
      <c r="C6497"/>
    </row>
    <row r="6498" spans="3:3" ht="18.75" x14ac:dyDescent="0.15">
      <c r="C6498"/>
    </row>
    <row r="6499" spans="3:3" ht="18.75" x14ac:dyDescent="0.15">
      <c r="C6499"/>
    </row>
    <row r="6500" spans="3:3" ht="18.75" x14ac:dyDescent="0.15">
      <c r="C6500"/>
    </row>
    <row r="6501" spans="3:3" ht="18.75" x14ac:dyDescent="0.15">
      <c r="C6501"/>
    </row>
    <row r="6502" spans="3:3" ht="18.75" x14ac:dyDescent="0.15">
      <c r="C6502"/>
    </row>
    <row r="6503" spans="3:3" ht="18.75" x14ac:dyDescent="0.15">
      <c r="C6503"/>
    </row>
    <row r="6504" spans="3:3" ht="18.75" x14ac:dyDescent="0.15">
      <c r="C6504"/>
    </row>
    <row r="6505" spans="3:3" ht="18.75" x14ac:dyDescent="0.15">
      <c r="C6505"/>
    </row>
    <row r="6506" spans="3:3" ht="18.75" x14ac:dyDescent="0.15">
      <c r="C6506"/>
    </row>
    <row r="6507" spans="3:3" ht="18.75" x14ac:dyDescent="0.15">
      <c r="C6507"/>
    </row>
    <row r="6508" spans="3:3" ht="18.75" x14ac:dyDescent="0.15">
      <c r="C6508"/>
    </row>
    <row r="6509" spans="3:3" ht="18.75" x14ac:dyDescent="0.15">
      <c r="C6509"/>
    </row>
    <row r="6510" spans="3:3" ht="18.75" x14ac:dyDescent="0.15">
      <c r="C6510"/>
    </row>
    <row r="6511" spans="3:3" ht="18.75" x14ac:dyDescent="0.15">
      <c r="C6511"/>
    </row>
    <row r="6512" spans="3:3" ht="18.75" x14ac:dyDescent="0.15">
      <c r="C6512"/>
    </row>
    <row r="6513" spans="3:3" ht="18.75" x14ac:dyDescent="0.15">
      <c r="C6513"/>
    </row>
    <row r="6514" spans="3:3" ht="18.75" x14ac:dyDescent="0.15">
      <c r="C6514"/>
    </row>
    <row r="6515" spans="3:3" ht="18.75" x14ac:dyDescent="0.15">
      <c r="C6515"/>
    </row>
    <row r="6516" spans="3:3" ht="18.75" x14ac:dyDescent="0.15">
      <c r="C6516"/>
    </row>
    <row r="6517" spans="3:3" ht="18.75" x14ac:dyDescent="0.15">
      <c r="C6517"/>
    </row>
    <row r="6518" spans="3:3" ht="18.75" x14ac:dyDescent="0.15">
      <c r="C6518"/>
    </row>
    <row r="6519" spans="3:3" ht="18.75" x14ac:dyDescent="0.15">
      <c r="C6519"/>
    </row>
    <row r="6520" spans="3:3" ht="18.75" x14ac:dyDescent="0.15">
      <c r="C6520"/>
    </row>
    <row r="6521" spans="3:3" ht="18.75" x14ac:dyDescent="0.15">
      <c r="C6521"/>
    </row>
    <row r="6522" spans="3:3" ht="18.75" x14ac:dyDescent="0.15">
      <c r="C6522"/>
    </row>
    <row r="6523" spans="3:3" ht="18.75" x14ac:dyDescent="0.15">
      <c r="C6523"/>
    </row>
    <row r="6524" spans="3:3" ht="18.75" x14ac:dyDescent="0.15">
      <c r="C6524"/>
    </row>
    <row r="6525" spans="3:3" ht="18.75" x14ac:dyDescent="0.15">
      <c r="C6525"/>
    </row>
    <row r="6526" spans="3:3" ht="18.75" x14ac:dyDescent="0.15">
      <c r="C6526"/>
    </row>
    <row r="6527" spans="3:3" ht="18.75" x14ac:dyDescent="0.15">
      <c r="C6527"/>
    </row>
    <row r="6528" spans="3:3" ht="18.75" x14ac:dyDescent="0.15">
      <c r="C6528"/>
    </row>
    <row r="6529" spans="3:3" ht="18.75" x14ac:dyDescent="0.15">
      <c r="C6529"/>
    </row>
    <row r="6530" spans="3:3" ht="18.75" x14ac:dyDescent="0.15">
      <c r="C6530"/>
    </row>
    <row r="6531" spans="3:3" ht="18.75" x14ac:dyDescent="0.15">
      <c r="C6531"/>
    </row>
    <row r="6532" spans="3:3" ht="18.75" x14ac:dyDescent="0.15">
      <c r="C6532"/>
    </row>
    <row r="6533" spans="3:3" ht="18.75" x14ac:dyDescent="0.15">
      <c r="C6533"/>
    </row>
    <row r="6534" spans="3:3" ht="18.75" x14ac:dyDescent="0.15">
      <c r="C6534"/>
    </row>
    <row r="6535" spans="3:3" ht="18.75" x14ac:dyDescent="0.15">
      <c r="C6535"/>
    </row>
    <row r="6536" spans="3:3" ht="18.75" x14ac:dyDescent="0.15">
      <c r="C6536"/>
    </row>
    <row r="6537" spans="3:3" ht="18.75" x14ac:dyDescent="0.15">
      <c r="C6537"/>
    </row>
    <row r="6538" spans="3:3" ht="18.75" x14ac:dyDescent="0.15">
      <c r="C6538"/>
    </row>
    <row r="6539" spans="3:3" ht="18.75" x14ac:dyDescent="0.15">
      <c r="C6539"/>
    </row>
    <row r="6540" spans="3:3" ht="18.75" x14ac:dyDescent="0.15">
      <c r="C6540"/>
    </row>
    <row r="6541" spans="3:3" ht="18.75" x14ac:dyDescent="0.15">
      <c r="C6541"/>
    </row>
    <row r="6542" spans="3:3" ht="18.75" x14ac:dyDescent="0.15">
      <c r="C6542"/>
    </row>
    <row r="6543" spans="3:3" ht="18.75" x14ac:dyDescent="0.15">
      <c r="C6543"/>
    </row>
    <row r="6544" spans="3:3" ht="18.75" x14ac:dyDescent="0.15">
      <c r="C6544"/>
    </row>
    <row r="6545" spans="3:3" ht="18.75" x14ac:dyDescent="0.15">
      <c r="C6545"/>
    </row>
    <row r="6546" spans="3:3" ht="18.75" x14ac:dyDescent="0.15">
      <c r="C6546"/>
    </row>
    <row r="6547" spans="3:3" ht="18.75" x14ac:dyDescent="0.15">
      <c r="C6547"/>
    </row>
    <row r="6548" spans="3:3" ht="18.75" x14ac:dyDescent="0.15">
      <c r="C6548"/>
    </row>
    <row r="6549" spans="3:3" ht="18.75" x14ac:dyDescent="0.15">
      <c r="C6549"/>
    </row>
    <row r="6550" spans="3:3" ht="18.75" x14ac:dyDescent="0.15">
      <c r="C6550"/>
    </row>
    <row r="6551" spans="3:3" ht="18.75" x14ac:dyDescent="0.15">
      <c r="C6551"/>
    </row>
    <row r="6552" spans="3:3" ht="18.75" x14ac:dyDescent="0.15">
      <c r="C6552"/>
    </row>
    <row r="6553" spans="3:3" ht="18.75" x14ac:dyDescent="0.15">
      <c r="C6553"/>
    </row>
    <row r="6554" spans="3:3" ht="18.75" x14ac:dyDescent="0.15">
      <c r="C6554"/>
    </row>
    <row r="6555" spans="3:3" ht="18.75" x14ac:dyDescent="0.15">
      <c r="C6555"/>
    </row>
    <row r="6556" spans="3:3" ht="18.75" x14ac:dyDescent="0.15">
      <c r="C6556"/>
    </row>
    <row r="6557" spans="3:3" ht="18.75" x14ac:dyDescent="0.15">
      <c r="C6557"/>
    </row>
    <row r="6558" spans="3:3" ht="18.75" x14ac:dyDescent="0.15">
      <c r="C6558"/>
    </row>
    <row r="6559" spans="3:3" ht="18.75" x14ac:dyDescent="0.15">
      <c r="C6559"/>
    </row>
    <row r="6560" spans="3:3" ht="18.75" x14ac:dyDescent="0.15">
      <c r="C6560"/>
    </row>
    <row r="6561" spans="3:3" ht="18.75" x14ac:dyDescent="0.15">
      <c r="C6561"/>
    </row>
    <row r="6562" spans="3:3" ht="18.75" x14ac:dyDescent="0.15">
      <c r="C6562"/>
    </row>
    <row r="6563" spans="3:3" ht="18.75" x14ac:dyDescent="0.15">
      <c r="C6563"/>
    </row>
    <row r="6564" spans="3:3" ht="18.75" x14ac:dyDescent="0.15">
      <c r="C6564"/>
    </row>
    <row r="6565" spans="3:3" ht="18.75" x14ac:dyDescent="0.15">
      <c r="C6565"/>
    </row>
    <row r="6566" spans="3:3" ht="18.75" x14ac:dyDescent="0.15">
      <c r="C6566"/>
    </row>
    <row r="6567" spans="3:3" ht="18.75" x14ac:dyDescent="0.15">
      <c r="C6567"/>
    </row>
    <row r="6568" spans="3:3" ht="18.75" x14ac:dyDescent="0.15">
      <c r="C6568"/>
    </row>
    <row r="6569" spans="3:3" ht="18.75" x14ac:dyDescent="0.15">
      <c r="C6569"/>
    </row>
    <row r="6570" spans="3:3" ht="18.75" x14ac:dyDescent="0.15">
      <c r="C6570"/>
    </row>
    <row r="6571" spans="3:3" ht="18.75" x14ac:dyDescent="0.15">
      <c r="C6571"/>
    </row>
    <row r="6572" spans="3:3" ht="18.75" x14ac:dyDescent="0.15">
      <c r="C6572"/>
    </row>
    <row r="6573" spans="3:3" ht="18.75" x14ac:dyDescent="0.15">
      <c r="C6573"/>
    </row>
    <row r="6574" spans="3:3" ht="18.75" x14ac:dyDescent="0.15">
      <c r="C6574"/>
    </row>
    <row r="6575" spans="3:3" ht="18.75" x14ac:dyDescent="0.15">
      <c r="C6575"/>
    </row>
    <row r="6576" spans="3:3" ht="18.75" x14ac:dyDescent="0.15">
      <c r="C6576"/>
    </row>
    <row r="6577" spans="3:3" ht="18.75" x14ac:dyDescent="0.15">
      <c r="C6577"/>
    </row>
    <row r="6578" spans="3:3" ht="18.75" x14ac:dyDescent="0.15">
      <c r="C6578"/>
    </row>
    <row r="6579" spans="3:3" ht="18.75" x14ac:dyDescent="0.15">
      <c r="C6579"/>
    </row>
    <row r="6580" spans="3:3" ht="18.75" x14ac:dyDescent="0.15">
      <c r="C6580"/>
    </row>
    <row r="6581" spans="3:3" ht="18.75" x14ac:dyDescent="0.15">
      <c r="C6581"/>
    </row>
    <row r="6582" spans="3:3" ht="18.75" x14ac:dyDescent="0.15">
      <c r="C6582"/>
    </row>
    <row r="6583" spans="3:3" ht="18.75" x14ac:dyDescent="0.15">
      <c r="C6583"/>
    </row>
    <row r="6584" spans="3:3" ht="18.75" x14ac:dyDescent="0.15">
      <c r="C6584"/>
    </row>
    <row r="6585" spans="3:3" ht="18.75" x14ac:dyDescent="0.15">
      <c r="C6585"/>
    </row>
    <row r="6586" spans="3:3" ht="18.75" x14ac:dyDescent="0.15">
      <c r="C6586"/>
    </row>
    <row r="6587" spans="3:3" ht="18.75" x14ac:dyDescent="0.15">
      <c r="C6587"/>
    </row>
    <row r="6588" spans="3:3" ht="18.75" x14ac:dyDescent="0.15">
      <c r="C6588"/>
    </row>
    <row r="6589" spans="3:3" ht="18.75" x14ac:dyDescent="0.15">
      <c r="C6589"/>
    </row>
    <row r="6590" spans="3:3" ht="18.75" x14ac:dyDescent="0.15">
      <c r="C6590"/>
    </row>
    <row r="6591" spans="3:3" ht="18.75" x14ac:dyDescent="0.15">
      <c r="C6591"/>
    </row>
    <row r="6592" spans="3:3" ht="18.75" x14ac:dyDescent="0.15">
      <c r="C6592"/>
    </row>
    <row r="6593" spans="3:3" ht="18.75" x14ac:dyDescent="0.15">
      <c r="C6593"/>
    </row>
    <row r="6594" spans="3:3" ht="18.75" x14ac:dyDescent="0.15">
      <c r="C6594"/>
    </row>
    <row r="6595" spans="3:3" ht="18.75" x14ac:dyDescent="0.15">
      <c r="C6595"/>
    </row>
    <row r="6596" spans="3:3" ht="18.75" x14ac:dyDescent="0.15">
      <c r="C6596"/>
    </row>
    <row r="6597" spans="3:3" ht="18.75" x14ac:dyDescent="0.15">
      <c r="C6597"/>
    </row>
    <row r="6598" spans="3:3" ht="18.75" x14ac:dyDescent="0.15">
      <c r="C6598"/>
    </row>
    <row r="6599" spans="3:3" ht="18.75" x14ac:dyDescent="0.15">
      <c r="C6599"/>
    </row>
    <row r="6600" spans="3:3" ht="18.75" x14ac:dyDescent="0.15">
      <c r="C6600"/>
    </row>
    <row r="6601" spans="3:3" ht="18.75" x14ac:dyDescent="0.15">
      <c r="C6601"/>
    </row>
    <row r="6602" spans="3:3" ht="18.75" x14ac:dyDescent="0.15">
      <c r="C6602"/>
    </row>
    <row r="6603" spans="3:3" ht="18.75" x14ac:dyDescent="0.15">
      <c r="C6603"/>
    </row>
    <row r="6604" spans="3:3" ht="18.75" x14ac:dyDescent="0.15">
      <c r="C6604"/>
    </row>
    <row r="6605" spans="3:3" ht="18.75" x14ac:dyDescent="0.15">
      <c r="C6605"/>
    </row>
    <row r="6606" spans="3:3" ht="18.75" x14ac:dyDescent="0.15">
      <c r="C6606"/>
    </row>
    <row r="6607" spans="3:3" ht="18.75" x14ac:dyDescent="0.15">
      <c r="C6607"/>
    </row>
    <row r="6608" spans="3:3" ht="18.75" x14ac:dyDescent="0.15">
      <c r="C6608"/>
    </row>
    <row r="6609" spans="3:3" ht="18.75" x14ac:dyDescent="0.15">
      <c r="C6609"/>
    </row>
    <row r="6610" spans="3:3" ht="18.75" x14ac:dyDescent="0.15">
      <c r="C6610"/>
    </row>
    <row r="6611" spans="3:3" ht="18.75" x14ac:dyDescent="0.15">
      <c r="C6611"/>
    </row>
    <row r="6612" spans="3:3" ht="18.75" x14ac:dyDescent="0.15">
      <c r="C6612"/>
    </row>
    <row r="6613" spans="3:3" ht="18.75" x14ac:dyDescent="0.15">
      <c r="C6613"/>
    </row>
    <row r="6614" spans="3:3" ht="18.75" x14ac:dyDescent="0.15">
      <c r="C6614"/>
    </row>
    <row r="6615" spans="3:3" ht="18.75" x14ac:dyDescent="0.15">
      <c r="C6615"/>
    </row>
    <row r="6616" spans="3:3" ht="18.75" x14ac:dyDescent="0.15">
      <c r="C6616"/>
    </row>
    <row r="6617" spans="3:3" ht="18.75" x14ac:dyDescent="0.15">
      <c r="C6617"/>
    </row>
    <row r="6618" spans="3:3" ht="18.75" x14ac:dyDescent="0.15">
      <c r="C6618"/>
    </row>
    <row r="6619" spans="3:3" ht="18.75" x14ac:dyDescent="0.15">
      <c r="C6619"/>
    </row>
    <row r="6620" spans="3:3" ht="18.75" x14ac:dyDescent="0.15">
      <c r="C6620"/>
    </row>
    <row r="6621" spans="3:3" ht="18.75" x14ac:dyDescent="0.15">
      <c r="C6621"/>
    </row>
    <row r="6622" spans="3:3" ht="18.75" x14ac:dyDescent="0.15">
      <c r="C6622"/>
    </row>
    <row r="6623" spans="3:3" ht="18.75" x14ac:dyDescent="0.15">
      <c r="C6623"/>
    </row>
    <row r="6624" spans="3:3" ht="18.75" x14ac:dyDescent="0.15">
      <c r="C6624"/>
    </row>
    <row r="6625" spans="3:3" ht="18.75" x14ac:dyDescent="0.15">
      <c r="C6625"/>
    </row>
    <row r="6626" spans="3:3" ht="18.75" x14ac:dyDescent="0.15">
      <c r="C6626"/>
    </row>
    <row r="6627" spans="3:3" ht="18.75" x14ac:dyDescent="0.15">
      <c r="C6627"/>
    </row>
    <row r="6628" spans="3:3" ht="18.75" x14ac:dyDescent="0.15">
      <c r="C6628"/>
    </row>
    <row r="6629" spans="3:3" ht="18.75" x14ac:dyDescent="0.15">
      <c r="C6629"/>
    </row>
    <row r="6630" spans="3:3" ht="18.75" x14ac:dyDescent="0.15">
      <c r="C6630"/>
    </row>
    <row r="6631" spans="3:3" ht="18.75" x14ac:dyDescent="0.15">
      <c r="C6631"/>
    </row>
    <row r="6632" spans="3:3" ht="18.75" x14ac:dyDescent="0.15">
      <c r="C6632"/>
    </row>
    <row r="6633" spans="3:3" ht="18.75" x14ac:dyDescent="0.15">
      <c r="C6633"/>
    </row>
    <row r="6634" spans="3:3" ht="18.75" x14ac:dyDescent="0.15">
      <c r="C6634"/>
    </row>
    <row r="6635" spans="3:3" ht="18.75" x14ac:dyDescent="0.15">
      <c r="C6635"/>
    </row>
    <row r="6636" spans="3:3" ht="18.75" x14ac:dyDescent="0.15">
      <c r="C6636"/>
    </row>
    <row r="6637" spans="3:3" ht="18.75" x14ac:dyDescent="0.15">
      <c r="C6637"/>
    </row>
    <row r="6638" spans="3:3" ht="18.75" x14ac:dyDescent="0.15">
      <c r="C6638"/>
    </row>
    <row r="6639" spans="3:3" ht="18.75" x14ac:dyDescent="0.15">
      <c r="C6639"/>
    </row>
    <row r="6640" spans="3:3" ht="18.75" x14ac:dyDescent="0.15">
      <c r="C6640"/>
    </row>
    <row r="6641" spans="3:3" ht="18.75" x14ac:dyDescent="0.15">
      <c r="C6641"/>
    </row>
    <row r="6642" spans="3:3" ht="18.75" x14ac:dyDescent="0.15">
      <c r="C6642"/>
    </row>
    <row r="6643" spans="3:3" ht="18.75" x14ac:dyDescent="0.15">
      <c r="C6643"/>
    </row>
    <row r="6644" spans="3:3" ht="18.75" x14ac:dyDescent="0.15">
      <c r="C6644"/>
    </row>
    <row r="6645" spans="3:3" ht="18.75" x14ac:dyDescent="0.15">
      <c r="C6645"/>
    </row>
    <row r="6646" spans="3:3" ht="18.75" x14ac:dyDescent="0.15">
      <c r="C6646"/>
    </row>
    <row r="6647" spans="3:3" ht="18.75" x14ac:dyDescent="0.15">
      <c r="C6647"/>
    </row>
    <row r="6648" spans="3:3" ht="18.75" x14ac:dyDescent="0.15">
      <c r="C6648"/>
    </row>
    <row r="6649" spans="3:3" ht="18.75" x14ac:dyDescent="0.15">
      <c r="C6649"/>
    </row>
    <row r="6650" spans="3:3" ht="18.75" x14ac:dyDescent="0.15">
      <c r="C6650"/>
    </row>
    <row r="6651" spans="3:3" ht="18.75" x14ac:dyDescent="0.15">
      <c r="C6651"/>
    </row>
    <row r="6652" spans="3:3" ht="18.75" x14ac:dyDescent="0.15">
      <c r="C6652"/>
    </row>
    <row r="6653" spans="3:3" ht="18.75" x14ac:dyDescent="0.15">
      <c r="C6653"/>
    </row>
    <row r="6654" spans="3:3" ht="18.75" x14ac:dyDescent="0.15">
      <c r="C6654"/>
    </row>
    <row r="6655" spans="3:3" ht="18.75" x14ac:dyDescent="0.15">
      <c r="C6655"/>
    </row>
    <row r="6656" spans="3:3" ht="18.75" x14ac:dyDescent="0.15">
      <c r="C6656"/>
    </row>
    <row r="6657" spans="3:3" ht="18.75" x14ac:dyDescent="0.15">
      <c r="C6657"/>
    </row>
    <row r="6658" spans="3:3" ht="18.75" x14ac:dyDescent="0.15">
      <c r="C6658"/>
    </row>
    <row r="6659" spans="3:3" ht="18.75" x14ac:dyDescent="0.15">
      <c r="C6659"/>
    </row>
    <row r="6660" spans="3:3" ht="18.75" x14ac:dyDescent="0.15">
      <c r="C6660"/>
    </row>
    <row r="6661" spans="3:3" ht="18.75" x14ac:dyDescent="0.15">
      <c r="C6661"/>
    </row>
    <row r="6662" spans="3:3" ht="18.75" x14ac:dyDescent="0.15">
      <c r="C6662"/>
    </row>
    <row r="6663" spans="3:3" ht="18.75" x14ac:dyDescent="0.15">
      <c r="C6663"/>
    </row>
    <row r="6664" spans="3:3" ht="18.75" x14ac:dyDescent="0.15">
      <c r="C6664"/>
    </row>
    <row r="6665" spans="3:3" ht="18.75" x14ac:dyDescent="0.15">
      <c r="C6665"/>
    </row>
    <row r="6666" spans="3:3" ht="18.75" x14ac:dyDescent="0.15">
      <c r="C6666"/>
    </row>
    <row r="6667" spans="3:3" ht="18.75" x14ac:dyDescent="0.15">
      <c r="C6667"/>
    </row>
    <row r="6668" spans="3:3" ht="18.75" x14ac:dyDescent="0.15">
      <c r="C6668"/>
    </row>
    <row r="6669" spans="3:3" ht="18.75" x14ac:dyDescent="0.15">
      <c r="C6669"/>
    </row>
    <row r="6670" spans="3:3" ht="18.75" x14ac:dyDescent="0.15">
      <c r="C6670"/>
    </row>
    <row r="6671" spans="3:3" ht="18.75" x14ac:dyDescent="0.15">
      <c r="C6671"/>
    </row>
    <row r="6672" spans="3:3" ht="18.75" x14ac:dyDescent="0.15">
      <c r="C6672"/>
    </row>
    <row r="6673" spans="3:3" ht="18.75" x14ac:dyDescent="0.15">
      <c r="C6673"/>
    </row>
    <row r="6674" spans="3:3" ht="18.75" x14ac:dyDescent="0.15">
      <c r="C6674"/>
    </row>
    <row r="6675" spans="3:3" ht="18.75" x14ac:dyDescent="0.15">
      <c r="C6675"/>
    </row>
    <row r="6676" spans="3:3" ht="18.75" x14ac:dyDescent="0.15">
      <c r="C6676"/>
    </row>
    <row r="6677" spans="3:3" ht="18.75" x14ac:dyDescent="0.15">
      <c r="C6677"/>
    </row>
    <row r="6678" spans="3:3" ht="18.75" x14ac:dyDescent="0.15">
      <c r="C6678"/>
    </row>
    <row r="6679" spans="3:3" ht="18.75" x14ac:dyDescent="0.15">
      <c r="C6679"/>
    </row>
    <row r="6680" spans="3:3" ht="18.75" x14ac:dyDescent="0.15">
      <c r="C6680"/>
    </row>
    <row r="6681" spans="3:3" ht="18.75" x14ac:dyDescent="0.15">
      <c r="C6681"/>
    </row>
    <row r="6682" spans="3:3" ht="18.75" x14ac:dyDescent="0.15">
      <c r="C6682"/>
    </row>
    <row r="6683" spans="3:3" ht="18.75" x14ac:dyDescent="0.15">
      <c r="C6683"/>
    </row>
    <row r="6684" spans="3:3" ht="18.75" x14ac:dyDescent="0.15">
      <c r="C6684"/>
    </row>
    <row r="6685" spans="3:3" ht="18.75" x14ac:dyDescent="0.15">
      <c r="C6685"/>
    </row>
    <row r="6686" spans="3:3" ht="18.75" x14ac:dyDescent="0.15">
      <c r="C6686"/>
    </row>
    <row r="6687" spans="3:3" ht="18.75" x14ac:dyDescent="0.15">
      <c r="C6687"/>
    </row>
    <row r="6688" spans="3:3" ht="18.75" x14ac:dyDescent="0.15">
      <c r="C6688"/>
    </row>
    <row r="6689" spans="3:3" ht="18.75" x14ac:dyDescent="0.15">
      <c r="C6689"/>
    </row>
    <row r="6690" spans="3:3" ht="18.75" x14ac:dyDescent="0.15">
      <c r="C6690"/>
    </row>
    <row r="6691" spans="3:3" ht="18.75" x14ac:dyDescent="0.15">
      <c r="C6691"/>
    </row>
    <row r="6692" spans="3:3" ht="18.75" x14ac:dyDescent="0.15">
      <c r="C6692"/>
    </row>
    <row r="6693" spans="3:3" ht="18.75" x14ac:dyDescent="0.15">
      <c r="C6693"/>
    </row>
    <row r="6694" spans="3:3" ht="18.75" x14ac:dyDescent="0.15">
      <c r="C6694"/>
    </row>
    <row r="6695" spans="3:3" ht="18.75" x14ac:dyDescent="0.15">
      <c r="C6695"/>
    </row>
    <row r="6696" spans="3:3" ht="18.75" x14ac:dyDescent="0.15">
      <c r="C6696"/>
    </row>
    <row r="6697" spans="3:3" ht="18.75" x14ac:dyDescent="0.15">
      <c r="C6697"/>
    </row>
    <row r="6698" spans="3:3" ht="18.75" x14ac:dyDescent="0.15">
      <c r="C6698"/>
    </row>
    <row r="6699" spans="3:3" ht="18.75" x14ac:dyDescent="0.15">
      <c r="C6699"/>
    </row>
    <row r="6700" spans="3:3" ht="18.75" x14ac:dyDescent="0.15">
      <c r="C6700"/>
    </row>
    <row r="6701" spans="3:3" ht="18.75" x14ac:dyDescent="0.15">
      <c r="C6701"/>
    </row>
    <row r="6702" spans="3:3" ht="18.75" x14ac:dyDescent="0.15">
      <c r="C6702"/>
    </row>
    <row r="6703" spans="3:3" ht="18.75" x14ac:dyDescent="0.15">
      <c r="C6703"/>
    </row>
    <row r="6704" spans="3:3" ht="18.75" x14ac:dyDescent="0.15">
      <c r="C6704"/>
    </row>
    <row r="6705" spans="3:3" ht="18.75" x14ac:dyDescent="0.15">
      <c r="C6705"/>
    </row>
    <row r="6706" spans="3:3" ht="18.75" x14ac:dyDescent="0.15">
      <c r="C6706"/>
    </row>
    <row r="6707" spans="3:3" ht="18.75" x14ac:dyDescent="0.15">
      <c r="C6707"/>
    </row>
    <row r="6708" spans="3:3" ht="18.75" x14ac:dyDescent="0.15">
      <c r="C6708"/>
    </row>
    <row r="6709" spans="3:3" ht="18.75" x14ac:dyDescent="0.15">
      <c r="C6709"/>
    </row>
    <row r="6710" spans="3:3" ht="18.75" x14ac:dyDescent="0.15">
      <c r="C6710"/>
    </row>
    <row r="6711" spans="3:3" ht="18.75" x14ac:dyDescent="0.15">
      <c r="C6711"/>
    </row>
    <row r="6712" spans="3:3" ht="18.75" x14ac:dyDescent="0.15">
      <c r="C6712"/>
    </row>
    <row r="6713" spans="3:3" ht="18.75" x14ac:dyDescent="0.15">
      <c r="C6713"/>
    </row>
    <row r="6714" spans="3:3" ht="18.75" x14ac:dyDescent="0.15">
      <c r="C6714"/>
    </row>
    <row r="6715" spans="3:3" ht="18.75" x14ac:dyDescent="0.15">
      <c r="C6715"/>
    </row>
    <row r="6716" spans="3:3" ht="18.75" x14ac:dyDescent="0.15">
      <c r="C6716"/>
    </row>
    <row r="6717" spans="3:3" ht="18.75" x14ac:dyDescent="0.15">
      <c r="C6717"/>
    </row>
    <row r="6718" spans="3:3" ht="18.75" x14ac:dyDescent="0.15">
      <c r="C6718"/>
    </row>
    <row r="6719" spans="3:3" ht="18.75" x14ac:dyDescent="0.15">
      <c r="C6719"/>
    </row>
    <row r="6720" spans="3:3" ht="18.75" x14ac:dyDescent="0.15">
      <c r="C6720"/>
    </row>
    <row r="6721" spans="3:3" ht="18.75" x14ac:dyDescent="0.15">
      <c r="C6721"/>
    </row>
    <row r="6722" spans="3:3" ht="18.75" x14ac:dyDescent="0.15">
      <c r="C6722"/>
    </row>
    <row r="6723" spans="3:3" ht="18.75" x14ac:dyDescent="0.15">
      <c r="C6723"/>
    </row>
    <row r="6724" spans="3:3" ht="18.75" x14ac:dyDescent="0.15">
      <c r="C6724"/>
    </row>
    <row r="6725" spans="3:3" ht="18.75" x14ac:dyDescent="0.15">
      <c r="C6725"/>
    </row>
    <row r="6726" spans="3:3" ht="18.75" x14ac:dyDescent="0.15">
      <c r="C6726"/>
    </row>
    <row r="6727" spans="3:3" ht="18.75" x14ac:dyDescent="0.15">
      <c r="C6727"/>
    </row>
    <row r="6728" spans="3:3" ht="18.75" x14ac:dyDescent="0.15">
      <c r="C6728"/>
    </row>
    <row r="6729" spans="3:3" ht="18.75" x14ac:dyDescent="0.15">
      <c r="C6729"/>
    </row>
    <row r="6730" spans="3:3" ht="18.75" x14ac:dyDescent="0.15">
      <c r="C6730"/>
    </row>
    <row r="6731" spans="3:3" ht="18.75" x14ac:dyDescent="0.15">
      <c r="C6731"/>
    </row>
    <row r="6732" spans="3:3" ht="18.75" x14ac:dyDescent="0.15">
      <c r="C6732"/>
    </row>
    <row r="6733" spans="3:3" ht="18.75" x14ac:dyDescent="0.15">
      <c r="C6733"/>
    </row>
    <row r="6734" spans="3:3" ht="18.75" x14ac:dyDescent="0.15">
      <c r="C6734"/>
    </row>
    <row r="6735" spans="3:3" ht="18.75" x14ac:dyDescent="0.15">
      <c r="C6735"/>
    </row>
    <row r="6736" spans="3:3" ht="18.75" x14ac:dyDescent="0.15">
      <c r="C6736"/>
    </row>
    <row r="6737" spans="3:3" ht="18.75" x14ac:dyDescent="0.15">
      <c r="C6737"/>
    </row>
    <row r="6738" spans="3:3" ht="18.75" x14ac:dyDescent="0.15">
      <c r="C6738"/>
    </row>
    <row r="6739" spans="3:3" ht="18.75" x14ac:dyDescent="0.15">
      <c r="C6739"/>
    </row>
    <row r="6740" spans="3:3" ht="18.75" x14ac:dyDescent="0.15">
      <c r="C6740"/>
    </row>
    <row r="6741" spans="3:3" ht="18.75" x14ac:dyDescent="0.15">
      <c r="C6741"/>
    </row>
    <row r="6742" spans="3:3" ht="18.75" x14ac:dyDescent="0.15">
      <c r="C6742"/>
    </row>
    <row r="6743" spans="3:3" ht="18.75" x14ac:dyDescent="0.15">
      <c r="C6743"/>
    </row>
    <row r="6744" spans="3:3" ht="18.75" x14ac:dyDescent="0.15">
      <c r="C6744"/>
    </row>
    <row r="6745" spans="3:3" ht="18.75" x14ac:dyDescent="0.15">
      <c r="C6745"/>
    </row>
    <row r="6746" spans="3:3" ht="18.75" x14ac:dyDescent="0.15">
      <c r="C6746"/>
    </row>
    <row r="6747" spans="3:3" ht="18.75" x14ac:dyDescent="0.15">
      <c r="C6747"/>
    </row>
    <row r="6748" spans="3:3" ht="18.75" x14ac:dyDescent="0.15">
      <c r="C6748"/>
    </row>
    <row r="6749" spans="3:3" ht="18.75" x14ac:dyDescent="0.15">
      <c r="C6749"/>
    </row>
    <row r="6750" spans="3:3" ht="18.75" x14ac:dyDescent="0.15">
      <c r="C6750"/>
    </row>
    <row r="6751" spans="3:3" ht="18.75" x14ac:dyDescent="0.15">
      <c r="C6751"/>
    </row>
    <row r="6752" spans="3:3" ht="18.75" x14ac:dyDescent="0.15">
      <c r="C6752"/>
    </row>
    <row r="6753" spans="3:3" ht="18.75" x14ac:dyDescent="0.15">
      <c r="C6753"/>
    </row>
    <row r="6754" spans="3:3" ht="18.75" x14ac:dyDescent="0.15">
      <c r="C6754"/>
    </row>
    <row r="6755" spans="3:3" ht="18.75" x14ac:dyDescent="0.15">
      <c r="C6755"/>
    </row>
    <row r="6756" spans="3:3" ht="18.75" x14ac:dyDescent="0.15">
      <c r="C6756"/>
    </row>
    <row r="6757" spans="3:3" ht="18.75" x14ac:dyDescent="0.15">
      <c r="C6757"/>
    </row>
    <row r="6758" spans="3:3" ht="18.75" x14ac:dyDescent="0.15">
      <c r="C6758"/>
    </row>
    <row r="6759" spans="3:3" ht="18.75" x14ac:dyDescent="0.15">
      <c r="C6759"/>
    </row>
    <row r="6760" spans="3:3" ht="18.75" x14ac:dyDescent="0.15">
      <c r="C6760"/>
    </row>
    <row r="6761" spans="3:3" ht="18.75" x14ac:dyDescent="0.15">
      <c r="C6761"/>
    </row>
    <row r="6762" spans="3:3" ht="18.75" x14ac:dyDescent="0.15">
      <c r="C6762"/>
    </row>
    <row r="6763" spans="3:3" ht="18.75" x14ac:dyDescent="0.15">
      <c r="C6763"/>
    </row>
    <row r="6764" spans="3:3" ht="18.75" x14ac:dyDescent="0.15">
      <c r="C6764"/>
    </row>
    <row r="6765" spans="3:3" ht="18.75" x14ac:dyDescent="0.15">
      <c r="C6765"/>
    </row>
    <row r="6766" spans="3:3" ht="18.75" x14ac:dyDescent="0.15">
      <c r="C6766"/>
    </row>
    <row r="6767" spans="3:3" ht="18.75" x14ac:dyDescent="0.15">
      <c r="C6767"/>
    </row>
    <row r="6768" spans="3:3" ht="18.75" x14ac:dyDescent="0.15">
      <c r="C6768"/>
    </row>
    <row r="6769" spans="3:3" ht="18.75" x14ac:dyDescent="0.15">
      <c r="C6769"/>
    </row>
    <row r="6770" spans="3:3" ht="18.75" x14ac:dyDescent="0.15">
      <c r="C6770"/>
    </row>
    <row r="6771" spans="3:3" ht="18.75" x14ac:dyDescent="0.15">
      <c r="C6771"/>
    </row>
    <row r="6772" spans="3:3" ht="18.75" x14ac:dyDescent="0.15">
      <c r="C6772"/>
    </row>
    <row r="6773" spans="3:3" ht="18.75" x14ac:dyDescent="0.15">
      <c r="C6773"/>
    </row>
    <row r="6774" spans="3:3" ht="18.75" x14ac:dyDescent="0.15">
      <c r="C6774"/>
    </row>
    <row r="6775" spans="3:3" ht="18.75" x14ac:dyDescent="0.15">
      <c r="C6775"/>
    </row>
    <row r="6776" spans="3:3" ht="18.75" x14ac:dyDescent="0.15">
      <c r="C6776"/>
    </row>
    <row r="6777" spans="3:3" ht="18.75" x14ac:dyDescent="0.15">
      <c r="C6777"/>
    </row>
    <row r="6778" spans="3:3" ht="18.75" x14ac:dyDescent="0.15">
      <c r="C6778"/>
    </row>
    <row r="6779" spans="3:3" ht="18.75" x14ac:dyDescent="0.15">
      <c r="C6779"/>
    </row>
    <row r="6780" spans="3:3" ht="18.75" x14ac:dyDescent="0.15">
      <c r="C6780"/>
    </row>
    <row r="6781" spans="3:3" ht="18.75" x14ac:dyDescent="0.15">
      <c r="C6781"/>
    </row>
    <row r="6782" spans="3:3" ht="18.75" x14ac:dyDescent="0.15">
      <c r="C6782"/>
    </row>
    <row r="6783" spans="3:3" ht="18.75" x14ac:dyDescent="0.15">
      <c r="C6783"/>
    </row>
    <row r="6784" spans="3:3" ht="18.75" x14ac:dyDescent="0.15">
      <c r="C6784"/>
    </row>
    <row r="6785" spans="3:3" ht="18.75" x14ac:dyDescent="0.15">
      <c r="C6785"/>
    </row>
    <row r="6786" spans="3:3" ht="18.75" x14ac:dyDescent="0.15">
      <c r="C6786"/>
    </row>
    <row r="6787" spans="3:3" ht="18.75" x14ac:dyDescent="0.15">
      <c r="C6787"/>
    </row>
    <row r="6788" spans="3:3" ht="18.75" x14ac:dyDescent="0.15">
      <c r="C6788"/>
    </row>
    <row r="6789" spans="3:3" ht="18.75" x14ac:dyDescent="0.15">
      <c r="C6789"/>
    </row>
    <row r="6790" spans="3:3" ht="18.75" x14ac:dyDescent="0.15">
      <c r="C6790"/>
    </row>
    <row r="6791" spans="3:3" ht="18.75" x14ac:dyDescent="0.15">
      <c r="C6791"/>
    </row>
    <row r="6792" spans="3:3" ht="18.75" x14ac:dyDescent="0.15">
      <c r="C6792"/>
    </row>
    <row r="6793" spans="3:3" ht="18.75" x14ac:dyDescent="0.15">
      <c r="C6793"/>
    </row>
    <row r="6794" spans="3:3" ht="18.75" x14ac:dyDescent="0.15">
      <c r="C6794"/>
    </row>
    <row r="6795" spans="3:3" ht="18.75" x14ac:dyDescent="0.15">
      <c r="C6795"/>
    </row>
    <row r="6796" spans="3:3" ht="18.75" x14ac:dyDescent="0.15">
      <c r="C6796"/>
    </row>
    <row r="6797" spans="3:3" ht="18.75" x14ac:dyDescent="0.15">
      <c r="C6797"/>
    </row>
    <row r="6798" spans="3:3" ht="18.75" x14ac:dyDescent="0.15">
      <c r="C6798"/>
    </row>
    <row r="6799" spans="3:3" ht="18.75" x14ac:dyDescent="0.15">
      <c r="C6799"/>
    </row>
    <row r="6800" spans="3:3" ht="18.75" x14ac:dyDescent="0.15">
      <c r="C6800"/>
    </row>
    <row r="6801" spans="3:3" ht="18.75" x14ac:dyDescent="0.15">
      <c r="C6801"/>
    </row>
    <row r="6802" spans="3:3" ht="18.75" x14ac:dyDescent="0.15">
      <c r="C6802"/>
    </row>
    <row r="6803" spans="3:3" ht="18.75" x14ac:dyDescent="0.15">
      <c r="C6803"/>
    </row>
    <row r="6804" spans="3:3" ht="18.75" x14ac:dyDescent="0.15">
      <c r="C6804"/>
    </row>
    <row r="6805" spans="3:3" ht="18.75" x14ac:dyDescent="0.15">
      <c r="C6805"/>
    </row>
    <row r="6806" spans="3:3" ht="18.75" x14ac:dyDescent="0.15">
      <c r="C6806"/>
    </row>
    <row r="6807" spans="3:3" ht="18.75" x14ac:dyDescent="0.15">
      <c r="C6807"/>
    </row>
    <row r="6808" spans="3:3" ht="18.75" x14ac:dyDescent="0.15">
      <c r="C6808"/>
    </row>
    <row r="6809" spans="3:3" ht="18.75" x14ac:dyDescent="0.15">
      <c r="C6809"/>
    </row>
    <row r="6810" spans="3:3" ht="18.75" x14ac:dyDescent="0.15">
      <c r="C6810"/>
    </row>
    <row r="6811" spans="3:3" ht="18.75" x14ac:dyDescent="0.15">
      <c r="C6811"/>
    </row>
    <row r="6812" spans="3:3" ht="18.75" x14ac:dyDescent="0.15">
      <c r="C6812"/>
    </row>
    <row r="6813" spans="3:3" ht="18.75" x14ac:dyDescent="0.15">
      <c r="C6813"/>
    </row>
    <row r="6814" spans="3:3" ht="18.75" x14ac:dyDescent="0.15">
      <c r="C6814"/>
    </row>
    <row r="6815" spans="3:3" ht="18.75" x14ac:dyDescent="0.15">
      <c r="C6815"/>
    </row>
    <row r="6816" spans="3:3" ht="18.75" x14ac:dyDescent="0.15">
      <c r="C6816"/>
    </row>
    <row r="6817" spans="3:3" ht="18.75" x14ac:dyDescent="0.15">
      <c r="C6817"/>
    </row>
    <row r="6818" spans="3:3" ht="18.75" x14ac:dyDescent="0.15">
      <c r="C6818"/>
    </row>
    <row r="6819" spans="3:3" ht="18.75" x14ac:dyDescent="0.15">
      <c r="C6819"/>
    </row>
    <row r="6820" spans="3:3" ht="18.75" x14ac:dyDescent="0.15">
      <c r="C6820"/>
    </row>
    <row r="6821" spans="3:3" ht="18.75" x14ac:dyDescent="0.15">
      <c r="C6821"/>
    </row>
    <row r="6822" spans="3:3" ht="18.75" x14ac:dyDescent="0.15">
      <c r="C6822"/>
    </row>
    <row r="6823" spans="3:3" ht="18.75" x14ac:dyDescent="0.15">
      <c r="C6823"/>
    </row>
    <row r="6824" spans="3:3" ht="18.75" x14ac:dyDescent="0.15">
      <c r="C6824"/>
    </row>
    <row r="6825" spans="3:3" ht="18.75" x14ac:dyDescent="0.15">
      <c r="C6825"/>
    </row>
    <row r="6826" spans="3:3" ht="18.75" x14ac:dyDescent="0.15">
      <c r="C6826"/>
    </row>
    <row r="6827" spans="3:3" ht="18.75" x14ac:dyDescent="0.15">
      <c r="C6827"/>
    </row>
    <row r="6828" spans="3:3" ht="18.75" x14ac:dyDescent="0.15">
      <c r="C6828"/>
    </row>
    <row r="6829" spans="3:3" ht="18.75" x14ac:dyDescent="0.15">
      <c r="C6829"/>
    </row>
    <row r="6830" spans="3:3" ht="18.75" x14ac:dyDescent="0.15">
      <c r="C6830"/>
    </row>
    <row r="6831" spans="3:3" ht="18.75" x14ac:dyDescent="0.15">
      <c r="C6831"/>
    </row>
    <row r="6832" spans="3:3" ht="18.75" x14ac:dyDescent="0.15">
      <c r="C6832"/>
    </row>
    <row r="6833" spans="3:3" ht="18.75" x14ac:dyDescent="0.15">
      <c r="C6833"/>
    </row>
    <row r="6834" spans="3:3" ht="18.75" x14ac:dyDescent="0.15">
      <c r="C6834"/>
    </row>
    <row r="6835" spans="3:3" ht="18.75" x14ac:dyDescent="0.15">
      <c r="C6835"/>
    </row>
    <row r="6836" spans="3:3" ht="18.75" x14ac:dyDescent="0.15">
      <c r="C6836"/>
    </row>
    <row r="6837" spans="3:3" ht="18.75" x14ac:dyDescent="0.15">
      <c r="C6837"/>
    </row>
    <row r="6838" spans="3:3" ht="18.75" x14ac:dyDescent="0.15">
      <c r="C6838"/>
    </row>
    <row r="6839" spans="3:3" ht="18.75" x14ac:dyDescent="0.15">
      <c r="C6839"/>
    </row>
    <row r="6840" spans="3:3" ht="18.75" x14ac:dyDescent="0.15">
      <c r="C6840"/>
    </row>
    <row r="6841" spans="3:3" ht="18.75" x14ac:dyDescent="0.15">
      <c r="C6841"/>
    </row>
    <row r="6842" spans="3:3" ht="18.75" x14ac:dyDescent="0.15">
      <c r="C6842"/>
    </row>
    <row r="6843" spans="3:3" ht="18.75" x14ac:dyDescent="0.15">
      <c r="C6843"/>
    </row>
    <row r="6844" spans="3:3" ht="18.75" x14ac:dyDescent="0.15">
      <c r="C6844"/>
    </row>
    <row r="6845" spans="3:3" ht="18.75" x14ac:dyDescent="0.15">
      <c r="C6845"/>
    </row>
    <row r="6846" spans="3:3" ht="18.75" x14ac:dyDescent="0.15">
      <c r="C6846"/>
    </row>
    <row r="6847" spans="3:3" ht="18.75" x14ac:dyDescent="0.15">
      <c r="C6847"/>
    </row>
    <row r="6848" spans="3:3" ht="18.75" x14ac:dyDescent="0.15">
      <c r="C6848"/>
    </row>
    <row r="6849" spans="3:3" ht="18.75" x14ac:dyDescent="0.15">
      <c r="C6849"/>
    </row>
    <row r="6850" spans="3:3" ht="18.75" x14ac:dyDescent="0.15">
      <c r="C6850"/>
    </row>
    <row r="6851" spans="3:3" ht="18.75" x14ac:dyDescent="0.15">
      <c r="C6851"/>
    </row>
    <row r="6852" spans="3:3" ht="18.75" x14ac:dyDescent="0.15">
      <c r="C6852"/>
    </row>
    <row r="6853" spans="3:3" ht="18.75" x14ac:dyDescent="0.15">
      <c r="C6853"/>
    </row>
    <row r="6854" spans="3:3" ht="18.75" x14ac:dyDescent="0.15">
      <c r="C6854"/>
    </row>
    <row r="6855" spans="3:3" ht="18.75" x14ac:dyDescent="0.15">
      <c r="C6855"/>
    </row>
    <row r="6856" spans="3:3" ht="18.75" x14ac:dyDescent="0.15">
      <c r="C6856"/>
    </row>
    <row r="6857" spans="3:3" ht="18.75" x14ac:dyDescent="0.15">
      <c r="C6857"/>
    </row>
    <row r="6858" spans="3:3" ht="18.75" x14ac:dyDescent="0.15">
      <c r="C6858"/>
    </row>
    <row r="6859" spans="3:3" ht="18.75" x14ac:dyDescent="0.15">
      <c r="C6859"/>
    </row>
    <row r="6860" spans="3:3" ht="18.75" x14ac:dyDescent="0.15">
      <c r="C6860"/>
    </row>
    <row r="6861" spans="3:3" ht="18.75" x14ac:dyDescent="0.15">
      <c r="C6861"/>
    </row>
    <row r="6862" spans="3:3" ht="18.75" x14ac:dyDescent="0.15">
      <c r="C6862"/>
    </row>
    <row r="6863" spans="3:3" ht="18.75" x14ac:dyDescent="0.15">
      <c r="C6863"/>
    </row>
    <row r="6864" spans="3:3" ht="18.75" x14ac:dyDescent="0.15">
      <c r="C6864"/>
    </row>
    <row r="6865" spans="3:3" ht="18.75" x14ac:dyDescent="0.15">
      <c r="C6865"/>
    </row>
    <row r="6866" spans="3:3" ht="18.75" x14ac:dyDescent="0.15">
      <c r="C6866"/>
    </row>
    <row r="6867" spans="3:3" ht="18.75" x14ac:dyDescent="0.15">
      <c r="C6867"/>
    </row>
    <row r="6868" spans="3:3" ht="18.75" x14ac:dyDescent="0.15">
      <c r="C6868"/>
    </row>
    <row r="6869" spans="3:3" ht="18.75" x14ac:dyDescent="0.15">
      <c r="C6869"/>
    </row>
    <row r="6870" spans="3:3" ht="18.75" x14ac:dyDescent="0.15">
      <c r="C6870"/>
    </row>
    <row r="6871" spans="3:3" ht="18.75" x14ac:dyDescent="0.15">
      <c r="C6871"/>
    </row>
    <row r="6872" spans="3:3" ht="18.75" x14ac:dyDescent="0.15">
      <c r="C6872"/>
    </row>
    <row r="6873" spans="3:3" ht="18.75" x14ac:dyDescent="0.15">
      <c r="C6873"/>
    </row>
    <row r="6874" spans="3:3" ht="18.75" x14ac:dyDescent="0.15">
      <c r="C6874"/>
    </row>
    <row r="6875" spans="3:3" ht="18.75" x14ac:dyDescent="0.15">
      <c r="C6875"/>
    </row>
    <row r="6876" spans="3:3" ht="18.75" x14ac:dyDescent="0.15">
      <c r="C6876"/>
    </row>
    <row r="6877" spans="3:3" ht="18.75" x14ac:dyDescent="0.15">
      <c r="C6877"/>
    </row>
    <row r="6878" spans="3:3" ht="18.75" x14ac:dyDescent="0.15">
      <c r="C6878"/>
    </row>
    <row r="6879" spans="3:3" ht="18.75" x14ac:dyDescent="0.15">
      <c r="C6879"/>
    </row>
    <row r="6880" spans="3:3" ht="18.75" x14ac:dyDescent="0.15">
      <c r="C6880"/>
    </row>
    <row r="6881" spans="3:3" ht="18.75" x14ac:dyDescent="0.15">
      <c r="C6881"/>
    </row>
    <row r="6882" spans="3:3" ht="18.75" x14ac:dyDescent="0.15">
      <c r="C6882"/>
    </row>
    <row r="6883" spans="3:3" ht="18.75" x14ac:dyDescent="0.15">
      <c r="C6883"/>
    </row>
    <row r="6884" spans="3:3" ht="18.75" x14ac:dyDescent="0.15">
      <c r="C6884"/>
    </row>
    <row r="6885" spans="3:3" ht="18.75" x14ac:dyDescent="0.15">
      <c r="C6885"/>
    </row>
    <row r="6886" spans="3:3" ht="18.75" x14ac:dyDescent="0.15">
      <c r="C6886"/>
    </row>
    <row r="6887" spans="3:3" ht="18.75" x14ac:dyDescent="0.15">
      <c r="C6887"/>
    </row>
    <row r="6888" spans="3:3" ht="18.75" x14ac:dyDescent="0.15">
      <c r="C6888"/>
    </row>
    <row r="6889" spans="3:3" ht="18.75" x14ac:dyDescent="0.15">
      <c r="C6889"/>
    </row>
    <row r="6890" spans="3:3" ht="18.75" x14ac:dyDescent="0.15">
      <c r="C6890"/>
    </row>
    <row r="6891" spans="3:3" ht="18.75" x14ac:dyDescent="0.15">
      <c r="C6891"/>
    </row>
    <row r="6892" spans="3:3" ht="18.75" x14ac:dyDescent="0.15">
      <c r="C6892"/>
    </row>
    <row r="6893" spans="3:3" ht="18.75" x14ac:dyDescent="0.15">
      <c r="C6893"/>
    </row>
    <row r="6894" spans="3:3" ht="18.75" x14ac:dyDescent="0.15">
      <c r="C6894"/>
    </row>
    <row r="6895" spans="3:3" ht="18.75" x14ac:dyDescent="0.15">
      <c r="C6895"/>
    </row>
    <row r="6896" spans="3:3" ht="18.75" x14ac:dyDescent="0.15">
      <c r="C6896"/>
    </row>
    <row r="6897" spans="3:3" ht="18.75" x14ac:dyDescent="0.15">
      <c r="C6897"/>
    </row>
    <row r="6898" spans="3:3" ht="18.75" x14ac:dyDescent="0.15">
      <c r="C6898"/>
    </row>
    <row r="6899" spans="3:3" ht="18.75" x14ac:dyDescent="0.15">
      <c r="C6899"/>
    </row>
    <row r="6900" spans="3:3" ht="18.75" x14ac:dyDescent="0.15">
      <c r="C6900"/>
    </row>
    <row r="6901" spans="3:3" ht="18.75" x14ac:dyDescent="0.15">
      <c r="C6901"/>
    </row>
    <row r="6902" spans="3:3" ht="18.75" x14ac:dyDescent="0.15">
      <c r="C6902"/>
    </row>
    <row r="6903" spans="3:3" ht="18.75" x14ac:dyDescent="0.15">
      <c r="C6903"/>
    </row>
    <row r="6904" spans="3:3" ht="18.75" x14ac:dyDescent="0.15">
      <c r="C6904"/>
    </row>
    <row r="6905" spans="3:3" ht="18.75" x14ac:dyDescent="0.15">
      <c r="C6905"/>
    </row>
    <row r="6906" spans="3:3" ht="18.75" x14ac:dyDescent="0.15">
      <c r="C6906"/>
    </row>
    <row r="6907" spans="3:3" ht="18.75" x14ac:dyDescent="0.15">
      <c r="C6907"/>
    </row>
    <row r="6908" spans="3:3" ht="18.75" x14ac:dyDescent="0.15">
      <c r="C6908"/>
    </row>
    <row r="6909" spans="3:3" ht="18.75" x14ac:dyDescent="0.15">
      <c r="C6909"/>
    </row>
    <row r="6910" spans="3:3" ht="18.75" x14ac:dyDescent="0.15">
      <c r="C6910"/>
    </row>
    <row r="6911" spans="3:3" ht="18.75" x14ac:dyDescent="0.15">
      <c r="C6911"/>
    </row>
    <row r="6912" spans="3:3" ht="18.75" x14ac:dyDescent="0.15">
      <c r="C6912"/>
    </row>
    <row r="6913" spans="3:3" ht="18.75" x14ac:dyDescent="0.15">
      <c r="C6913"/>
    </row>
    <row r="6914" spans="3:3" ht="18.75" x14ac:dyDescent="0.15">
      <c r="C6914"/>
    </row>
    <row r="6915" spans="3:3" ht="18.75" x14ac:dyDescent="0.15">
      <c r="C6915"/>
    </row>
    <row r="6916" spans="3:3" ht="18.75" x14ac:dyDescent="0.15">
      <c r="C6916"/>
    </row>
    <row r="6917" spans="3:3" ht="18.75" x14ac:dyDescent="0.15">
      <c r="C6917"/>
    </row>
    <row r="6918" spans="3:3" ht="18.75" x14ac:dyDescent="0.15">
      <c r="C6918"/>
    </row>
    <row r="6919" spans="3:3" ht="18.75" x14ac:dyDescent="0.15">
      <c r="C6919"/>
    </row>
    <row r="6920" spans="3:3" ht="18.75" x14ac:dyDescent="0.15">
      <c r="C6920"/>
    </row>
    <row r="6921" spans="3:3" ht="18.75" x14ac:dyDescent="0.15">
      <c r="C6921"/>
    </row>
    <row r="6922" spans="3:3" ht="18.75" x14ac:dyDescent="0.15">
      <c r="C6922"/>
    </row>
    <row r="6923" spans="3:3" ht="18.75" x14ac:dyDescent="0.15">
      <c r="C6923"/>
    </row>
    <row r="6924" spans="3:3" ht="18.75" x14ac:dyDescent="0.15">
      <c r="C6924"/>
    </row>
    <row r="6925" spans="3:3" ht="18.75" x14ac:dyDescent="0.15">
      <c r="C6925"/>
    </row>
    <row r="6926" spans="3:3" ht="18.75" x14ac:dyDescent="0.15">
      <c r="C6926"/>
    </row>
    <row r="6927" spans="3:3" ht="18.75" x14ac:dyDescent="0.15">
      <c r="C6927"/>
    </row>
    <row r="6928" spans="3:3" ht="18.75" x14ac:dyDescent="0.15">
      <c r="C6928"/>
    </row>
    <row r="6929" spans="3:3" ht="18.75" x14ac:dyDescent="0.15">
      <c r="C6929"/>
    </row>
    <row r="6930" spans="3:3" ht="18.75" x14ac:dyDescent="0.15">
      <c r="C6930"/>
    </row>
    <row r="6931" spans="3:3" ht="18.75" x14ac:dyDescent="0.15">
      <c r="C6931"/>
    </row>
    <row r="6932" spans="3:3" ht="18.75" x14ac:dyDescent="0.15">
      <c r="C6932"/>
    </row>
    <row r="6933" spans="3:3" ht="18.75" x14ac:dyDescent="0.15">
      <c r="C6933"/>
    </row>
    <row r="6934" spans="3:3" ht="18.75" x14ac:dyDescent="0.15">
      <c r="C6934"/>
    </row>
    <row r="6935" spans="3:3" ht="18.75" x14ac:dyDescent="0.15">
      <c r="C6935"/>
    </row>
    <row r="6936" spans="3:3" ht="18.75" x14ac:dyDescent="0.15">
      <c r="C6936"/>
    </row>
    <row r="6937" spans="3:3" ht="18.75" x14ac:dyDescent="0.15">
      <c r="C6937"/>
    </row>
    <row r="6938" spans="3:3" ht="18.75" x14ac:dyDescent="0.15">
      <c r="C6938"/>
    </row>
    <row r="6939" spans="3:3" ht="18.75" x14ac:dyDescent="0.15">
      <c r="C6939"/>
    </row>
    <row r="6940" spans="3:3" ht="18.75" x14ac:dyDescent="0.15">
      <c r="C6940"/>
    </row>
    <row r="6941" spans="3:3" ht="18.75" x14ac:dyDescent="0.15">
      <c r="C6941"/>
    </row>
    <row r="6942" spans="3:3" ht="18.75" x14ac:dyDescent="0.15">
      <c r="C6942"/>
    </row>
    <row r="6943" spans="3:3" ht="18.75" x14ac:dyDescent="0.15">
      <c r="C6943"/>
    </row>
    <row r="6944" spans="3:3" ht="18.75" x14ac:dyDescent="0.15">
      <c r="C6944"/>
    </row>
    <row r="6945" spans="3:3" ht="18.75" x14ac:dyDescent="0.15">
      <c r="C6945"/>
    </row>
    <row r="6946" spans="3:3" ht="18.75" x14ac:dyDescent="0.15">
      <c r="C6946"/>
    </row>
    <row r="6947" spans="3:3" ht="18.75" x14ac:dyDescent="0.15">
      <c r="C6947"/>
    </row>
    <row r="6948" spans="3:3" ht="18.75" x14ac:dyDescent="0.15">
      <c r="C6948"/>
    </row>
    <row r="6949" spans="3:3" ht="18.75" x14ac:dyDescent="0.15">
      <c r="C6949"/>
    </row>
    <row r="6950" spans="3:3" ht="18.75" x14ac:dyDescent="0.15">
      <c r="C6950"/>
    </row>
    <row r="6951" spans="3:3" ht="18.75" x14ac:dyDescent="0.15">
      <c r="C6951"/>
    </row>
    <row r="6952" spans="3:3" ht="18.75" x14ac:dyDescent="0.15">
      <c r="C6952"/>
    </row>
    <row r="6953" spans="3:3" ht="18.75" x14ac:dyDescent="0.15">
      <c r="C6953"/>
    </row>
    <row r="6954" spans="3:3" ht="18.75" x14ac:dyDescent="0.15">
      <c r="C6954"/>
    </row>
    <row r="6955" spans="3:3" ht="18.75" x14ac:dyDescent="0.15">
      <c r="C6955"/>
    </row>
    <row r="6956" spans="3:3" ht="18.75" x14ac:dyDescent="0.15">
      <c r="C6956"/>
    </row>
    <row r="6957" spans="3:3" ht="18.75" x14ac:dyDescent="0.15">
      <c r="C6957"/>
    </row>
    <row r="6958" spans="3:3" ht="18.75" x14ac:dyDescent="0.15">
      <c r="C6958"/>
    </row>
    <row r="6959" spans="3:3" ht="18.75" x14ac:dyDescent="0.15">
      <c r="C6959"/>
    </row>
    <row r="6960" spans="3:3" ht="18.75" x14ac:dyDescent="0.15">
      <c r="C6960"/>
    </row>
    <row r="6961" spans="3:3" ht="18.75" x14ac:dyDescent="0.15">
      <c r="C6961"/>
    </row>
    <row r="6962" spans="3:3" ht="18.75" x14ac:dyDescent="0.15">
      <c r="C6962"/>
    </row>
    <row r="6963" spans="3:3" ht="18.75" x14ac:dyDescent="0.15">
      <c r="C6963"/>
    </row>
    <row r="6964" spans="3:3" ht="18.75" x14ac:dyDescent="0.15">
      <c r="C6964"/>
    </row>
    <row r="6965" spans="3:3" ht="18.75" x14ac:dyDescent="0.15">
      <c r="C6965"/>
    </row>
    <row r="6966" spans="3:3" ht="18.75" x14ac:dyDescent="0.15">
      <c r="C6966"/>
    </row>
    <row r="6967" spans="3:3" ht="18.75" x14ac:dyDescent="0.15">
      <c r="C6967"/>
    </row>
    <row r="6968" spans="3:3" ht="18.75" x14ac:dyDescent="0.15">
      <c r="C6968"/>
    </row>
    <row r="6969" spans="3:3" ht="18.75" x14ac:dyDescent="0.15">
      <c r="C6969"/>
    </row>
    <row r="6970" spans="3:3" ht="18.75" x14ac:dyDescent="0.15">
      <c r="C6970"/>
    </row>
    <row r="6971" spans="3:3" ht="18.75" x14ac:dyDescent="0.15">
      <c r="C6971"/>
    </row>
    <row r="6972" spans="3:3" ht="18.75" x14ac:dyDescent="0.15">
      <c r="C6972"/>
    </row>
    <row r="6973" spans="3:3" ht="18.75" x14ac:dyDescent="0.15">
      <c r="C6973"/>
    </row>
    <row r="6974" spans="3:3" ht="18.75" x14ac:dyDescent="0.15">
      <c r="C6974"/>
    </row>
    <row r="6975" spans="3:3" ht="18.75" x14ac:dyDescent="0.15">
      <c r="C6975"/>
    </row>
    <row r="6976" spans="3:3" ht="18.75" x14ac:dyDescent="0.15">
      <c r="C6976"/>
    </row>
    <row r="6977" spans="3:3" ht="18.75" x14ac:dyDescent="0.15">
      <c r="C6977"/>
    </row>
    <row r="6978" spans="3:3" ht="18.75" x14ac:dyDescent="0.15">
      <c r="C6978"/>
    </row>
    <row r="6979" spans="3:3" ht="18.75" x14ac:dyDescent="0.15">
      <c r="C6979"/>
    </row>
    <row r="6980" spans="3:3" ht="18.75" x14ac:dyDescent="0.15">
      <c r="C6980"/>
    </row>
    <row r="6981" spans="3:3" ht="18.75" x14ac:dyDescent="0.15">
      <c r="C6981"/>
    </row>
    <row r="6982" spans="3:3" ht="18.75" x14ac:dyDescent="0.15">
      <c r="C6982"/>
    </row>
    <row r="6983" spans="3:3" ht="18.75" x14ac:dyDescent="0.15">
      <c r="C6983"/>
    </row>
    <row r="6984" spans="3:3" ht="18.75" x14ac:dyDescent="0.15">
      <c r="C6984"/>
    </row>
    <row r="6985" spans="3:3" ht="18.75" x14ac:dyDescent="0.15">
      <c r="C6985"/>
    </row>
    <row r="6986" spans="3:3" ht="18.75" x14ac:dyDescent="0.15">
      <c r="C6986"/>
    </row>
    <row r="6987" spans="3:3" ht="18.75" x14ac:dyDescent="0.15">
      <c r="C6987"/>
    </row>
    <row r="6988" spans="3:3" ht="18.75" x14ac:dyDescent="0.15">
      <c r="C6988"/>
    </row>
    <row r="6989" spans="3:3" ht="18.75" x14ac:dyDescent="0.15">
      <c r="C6989"/>
    </row>
    <row r="6990" spans="3:3" ht="18.75" x14ac:dyDescent="0.15">
      <c r="C6990"/>
    </row>
    <row r="6991" spans="3:3" ht="18.75" x14ac:dyDescent="0.15">
      <c r="C6991"/>
    </row>
    <row r="6992" spans="3:3" ht="18.75" x14ac:dyDescent="0.15">
      <c r="C6992"/>
    </row>
    <row r="6993" spans="3:3" ht="18.75" x14ac:dyDescent="0.15">
      <c r="C6993"/>
    </row>
    <row r="6994" spans="3:3" ht="18.75" x14ac:dyDescent="0.15">
      <c r="C6994"/>
    </row>
    <row r="6995" spans="3:3" ht="18.75" x14ac:dyDescent="0.15">
      <c r="C6995"/>
    </row>
    <row r="6996" spans="3:3" ht="18.75" x14ac:dyDescent="0.15">
      <c r="C6996"/>
    </row>
    <row r="6997" spans="3:3" ht="18.75" x14ac:dyDescent="0.15">
      <c r="C6997"/>
    </row>
    <row r="6998" spans="3:3" ht="18.75" x14ac:dyDescent="0.15">
      <c r="C6998"/>
    </row>
    <row r="6999" spans="3:3" ht="18.75" x14ac:dyDescent="0.15">
      <c r="C6999"/>
    </row>
    <row r="7000" spans="3:3" ht="18.75" x14ac:dyDescent="0.15">
      <c r="C7000"/>
    </row>
    <row r="7001" spans="3:3" ht="18.75" x14ac:dyDescent="0.15">
      <c r="C7001"/>
    </row>
    <row r="7002" spans="3:3" ht="18.75" x14ac:dyDescent="0.15">
      <c r="C7002"/>
    </row>
    <row r="7003" spans="3:3" ht="18.75" x14ac:dyDescent="0.15">
      <c r="C7003"/>
    </row>
    <row r="7004" spans="3:3" ht="18.75" x14ac:dyDescent="0.15">
      <c r="C7004"/>
    </row>
    <row r="7005" spans="3:3" ht="18.75" x14ac:dyDescent="0.15">
      <c r="C7005"/>
    </row>
    <row r="7006" spans="3:3" ht="18.75" x14ac:dyDescent="0.15">
      <c r="C7006"/>
    </row>
    <row r="7007" spans="3:3" ht="18.75" x14ac:dyDescent="0.15">
      <c r="C7007"/>
    </row>
    <row r="7008" spans="3:3" ht="18.75" x14ac:dyDescent="0.15">
      <c r="C7008"/>
    </row>
    <row r="7009" spans="3:3" ht="18.75" x14ac:dyDescent="0.15">
      <c r="C7009"/>
    </row>
    <row r="7010" spans="3:3" ht="18.75" x14ac:dyDescent="0.15">
      <c r="C7010"/>
    </row>
    <row r="7011" spans="3:3" ht="18.75" x14ac:dyDescent="0.15">
      <c r="C7011"/>
    </row>
    <row r="7012" spans="3:3" ht="18.75" x14ac:dyDescent="0.15">
      <c r="C7012"/>
    </row>
    <row r="7013" spans="3:3" ht="18.75" x14ac:dyDescent="0.15">
      <c r="C7013"/>
    </row>
    <row r="7014" spans="3:3" ht="18.75" x14ac:dyDescent="0.15">
      <c r="C7014"/>
    </row>
    <row r="7015" spans="3:3" ht="18.75" x14ac:dyDescent="0.15">
      <c r="C7015"/>
    </row>
    <row r="7016" spans="3:3" ht="18.75" x14ac:dyDescent="0.15">
      <c r="C7016"/>
    </row>
    <row r="7017" spans="3:3" ht="18.75" x14ac:dyDescent="0.15">
      <c r="C7017"/>
    </row>
    <row r="7018" spans="3:3" ht="18.75" x14ac:dyDescent="0.15">
      <c r="C7018"/>
    </row>
    <row r="7019" spans="3:3" ht="18.75" x14ac:dyDescent="0.15">
      <c r="C7019"/>
    </row>
    <row r="7020" spans="3:3" ht="18.75" x14ac:dyDescent="0.15">
      <c r="C7020"/>
    </row>
    <row r="7021" spans="3:3" ht="18.75" x14ac:dyDescent="0.15">
      <c r="C7021"/>
    </row>
    <row r="7022" spans="3:3" ht="18.75" x14ac:dyDescent="0.15">
      <c r="C7022"/>
    </row>
    <row r="7023" spans="3:3" ht="18.75" x14ac:dyDescent="0.15">
      <c r="C7023"/>
    </row>
    <row r="7024" spans="3:3" ht="18.75" x14ac:dyDescent="0.15">
      <c r="C7024"/>
    </row>
    <row r="7025" spans="3:3" ht="18.75" x14ac:dyDescent="0.15">
      <c r="C7025"/>
    </row>
    <row r="7026" spans="3:3" ht="18.75" x14ac:dyDescent="0.15">
      <c r="C7026"/>
    </row>
    <row r="7027" spans="3:3" ht="18.75" x14ac:dyDescent="0.15">
      <c r="C7027"/>
    </row>
    <row r="7028" spans="3:3" ht="18.75" x14ac:dyDescent="0.15">
      <c r="C7028"/>
    </row>
    <row r="7029" spans="3:3" ht="18.75" x14ac:dyDescent="0.15">
      <c r="C7029"/>
    </row>
    <row r="7030" spans="3:3" ht="18.75" x14ac:dyDescent="0.15">
      <c r="C7030"/>
    </row>
    <row r="7031" spans="3:3" ht="18.75" x14ac:dyDescent="0.15">
      <c r="C7031"/>
    </row>
    <row r="7032" spans="3:3" ht="18.75" x14ac:dyDescent="0.15">
      <c r="C7032"/>
    </row>
    <row r="7033" spans="3:3" ht="18.75" x14ac:dyDescent="0.15">
      <c r="C7033"/>
    </row>
    <row r="7034" spans="3:3" ht="18.75" x14ac:dyDescent="0.15">
      <c r="C7034"/>
    </row>
    <row r="7035" spans="3:3" ht="18.75" x14ac:dyDescent="0.15">
      <c r="C7035"/>
    </row>
    <row r="7036" spans="3:3" ht="18.75" x14ac:dyDescent="0.15">
      <c r="C7036"/>
    </row>
    <row r="7037" spans="3:3" ht="18.75" x14ac:dyDescent="0.15">
      <c r="C7037"/>
    </row>
    <row r="7038" spans="3:3" ht="18.75" x14ac:dyDescent="0.15">
      <c r="C7038"/>
    </row>
    <row r="7039" spans="3:3" ht="18.75" x14ac:dyDescent="0.15">
      <c r="C7039"/>
    </row>
    <row r="7040" spans="3:3" ht="18.75" x14ac:dyDescent="0.15">
      <c r="C7040"/>
    </row>
    <row r="7041" spans="3:3" ht="18.75" x14ac:dyDescent="0.15">
      <c r="C7041"/>
    </row>
    <row r="7042" spans="3:3" ht="18.75" x14ac:dyDescent="0.15">
      <c r="C7042"/>
    </row>
    <row r="7043" spans="3:3" ht="18.75" x14ac:dyDescent="0.15">
      <c r="C7043"/>
    </row>
    <row r="7044" spans="3:3" ht="18.75" x14ac:dyDescent="0.15">
      <c r="C7044"/>
    </row>
    <row r="7045" spans="3:3" ht="18.75" x14ac:dyDescent="0.15">
      <c r="C7045"/>
    </row>
    <row r="7046" spans="3:3" ht="18.75" x14ac:dyDescent="0.15">
      <c r="C7046"/>
    </row>
    <row r="7047" spans="3:3" ht="18.75" x14ac:dyDescent="0.15">
      <c r="C7047"/>
    </row>
    <row r="7048" spans="3:3" ht="18.75" x14ac:dyDescent="0.15">
      <c r="C7048"/>
    </row>
    <row r="7049" spans="3:3" ht="18.75" x14ac:dyDescent="0.15">
      <c r="C7049"/>
    </row>
    <row r="7050" spans="3:3" ht="18.75" x14ac:dyDescent="0.15">
      <c r="C7050"/>
    </row>
    <row r="7051" spans="3:3" ht="18.75" x14ac:dyDescent="0.15">
      <c r="C7051"/>
    </row>
    <row r="7052" spans="3:3" ht="18.75" x14ac:dyDescent="0.15">
      <c r="C7052"/>
    </row>
    <row r="7053" spans="3:3" ht="18.75" x14ac:dyDescent="0.15">
      <c r="C7053"/>
    </row>
    <row r="7054" spans="3:3" ht="18.75" x14ac:dyDescent="0.15">
      <c r="C7054"/>
    </row>
    <row r="7055" spans="3:3" ht="18.75" x14ac:dyDescent="0.15">
      <c r="C7055"/>
    </row>
    <row r="7056" spans="3:3" ht="18.75" x14ac:dyDescent="0.15">
      <c r="C7056"/>
    </row>
    <row r="7057" spans="3:3" ht="18.75" x14ac:dyDescent="0.15">
      <c r="C7057"/>
    </row>
    <row r="7058" spans="3:3" ht="18.75" x14ac:dyDescent="0.15">
      <c r="C7058"/>
    </row>
    <row r="7059" spans="3:3" ht="18.75" x14ac:dyDescent="0.15">
      <c r="C7059"/>
    </row>
    <row r="7060" spans="3:3" ht="18.75" x14ac:dyDescent="0.15">
      <c r="C7060"/>
    </row>
    <row r="7061" spans="3:3" ht="18.75" x14ac:dyDescent="0.15">
      <c r="C7061"/>
    </row>
    <row r="7062" spans="3:3" ht="18.75" x14ac:dyDescent="0.15">
      <c r="C7062"/>
    </row>
    <row r="7063" spans="3:3" ht="18.75" x14ac:dyDescent="0.15">
      <c r="C7063"/>
    </row>
    <row r="7064" spans="3:3" ht="18.75" x14ac:dyDescent="0.15">
      <c r="C7064"/>
    </row>
    <row r="7065" spans="3:3" ht="18.75" x14ac:dyDescent="0.15">
      <c r="C7065"/>
    </row>
    <row r="7066" spans="3:3" ht="18.75" x14ac:dyDescent="0.15">
      <c r="C7066"/>
    </row>
    <row r="7067" spans="3:3" ht="18.75" x14ac:dyDescent="0.15">
      <c r="C7067"/>
    </row>
    <row r="7068" spans="3:3" ht="18.75" x14ac:dyDescent="0.15">
      <c r="C7068"/>
    </row>
    <row r="7069" spans="3:3" ht="18.75" x14ac:dyDescent="0.15">
      <c r="C7069"/>
    </row>
    <row r="7070" spans="3:3" ht="18.75" x14ac:dyDescent="0.15">
      <c r="C7070"/>
    </row>
    <row r="7071" spans="3:3" ht="18.75" x14ac:dyDescent="0.15">
      <c r="C7071"/>
    </row>
    <row r="7072" spans="3:3" ht="18.75" x14ac:dyDescent="0.15">
      <c r="C7072"/>
    </row>
    <row r="7073" spans="3:3" ht="18.75" x14ac:dyDescent="0.15">
      <c r="C7073"/>
    </row>
    <row r="7074" spans="3:3" ht="18.75" x14ac:dyDescent="0.15">
      <c r="C7074"/>
    </row>
    <row r="7075" spans="3:3" ht="18.75" x14ac:dyDescent="0.15">
      <c r="C7075"/>
    </row>
    <row r="7076" spans="3:3" ht="18.75" x14ac:dyDescent="0.15">
      <c r="C7076"/>
    </row>
    <row r="7077" spans="3:3" ht="18.75" x14ac:dyDescent="0.15">
      <c r="C7077"/>
    </row>
    <row r="7078" spans="3:3" ht="18.75" x14ac:dyDescent="0.15">
      <c r="C7078"/>
    </row>
    <row r="7079" spans="3:3" ht="18.75" x14ac:dyDescent="0.15">
      <c r="C7079"/>
    </row>
    <row r="7080" spans="3:3" ht="18.75" x14ac:dyDescent="0.15">
      <c r="C7080"/>
    </row>
    <row r="7081" spans="3:3" ht="18.75" x14ac:dyDescent="0.15">
      <c r="C7081"/>
    </row>
    <row r="7082" spans="3:3" ht="18.75" x14ac:dyDescent="0.15">
      <c r="C7082"/>
    </row>
    <row r="7083" spans="3:3" ht="18.75" x14ac:dyDescent="0.15">
      <c r="C7083"/>
    </row>
    <row r="7084" spans="3:3" ht="18.75" x14ac:dyDescent="0.15">
      <c r="C7084"/>
    </row>
    <row r="7085" spans="3:3" ht="18.75" x14ac:dyDescent="0.15">
      <c r="C7085"/>
    </row>
    <row r="7086" spans="3:3" ht="18.75" x14ac:dyDescent="0.15">
      <c r="C7086"/>
    </row>
    <row r="7087" spans="3:3" ht="18.75" x14ac:dyDescent="0.15">
      <c r="C7087"/>
    </row>
    <row r="7088" spans="3:3" ht="18.75" x14ac:dyDescent="0.15">
      <c r="C7088"/>
    </row>
    <row r="7089" spans="3:3" ht="18.75" x14ac:dyDescent="0.15">
      <c r="C7089"/>
    </row>
    <row r="7090" spans="3:3" ht="18.75" x14ac:dyDescent="0.15">
      <c r="C7090"/>
    </row>
    <row r="7091" spans="3:3" ht="18.75" x14ac:dyDescent="0.15">
      <c r="C7091"/>
    </row>
    <row r="7092" spans="3:3" ht="18.75" x14ac:dyDescent="0.15">
      <c r="C7092"/>
    </row>
    <row r="7093" spans="3:3" ht="18.75" x14ac:dyDescent="0.15">
      <c r="C7093"/>
    </row>
    <row r="7094" spans="3:3" ht="18.75" x14ac:dyDescent="0.15">
      <c r="C7094"/>
    </row>
    <row r="7095" spans="3:3" ht="18.75" x14ac:dyDescent="0.15">
      <c r="C7095"/>
    </row>
    <row r="7096" spans="3:3" ht="18.75" x14ac:dyDescent="0.15">
      <c r="C7096"/>
    </row>
    <row r="7097" spans="3:3" ht="18.75" x14ac:dyDescent="0.15">
      <c r="C7097"/>
    </row>
    <row r="7098" spans="3:3" ht="18.75" x14ac:dyDescent="0.15">
      <c r="C7098"/>
    </row>
    <row r="7099" spans="3:3" ht="18.75" x14ac:dyDescent="0.15">
      <c r="C7099"/>
    </row>
    <row r="7100" spans="3:3" ht="18.75" x14ac:dyDescent="0.15">
      <c r="C7100"/>
    </row>
    <row r="7101" spans="3:3" ht="18.75" x14ac:dyDescent="0.15">
      <c r="C7101"/>
    </row>
    <row r="7102" spans="3:3" ht="18.75" x14ac:dyDescent="0.15">
      <c r="C7102"/>
    </row>
    <row r="7103" spans="3:3" ht="18.75" x14ac:dyDescent="0.15">
      <c r="C7103"/>
    </row>
    <row r="7104" spans="3:3" ht="18.75" x14ac:dyDescent="0.15">
      <c r="C7104"/>
    </row>
    <row r="7105" spans="3:3" ht="18.75" x14ac:dyDescent="0.15">
      <c r="C7105"/>
    </row>
    <row r="7106" spans="3:3" ht="18.75" x14ac:dyDescent="0.15">
      <c r="C7106"/>
    </row>
    <row r="7107" spans="3:3" ht="18.75" x14ac:dyDescent="0.15">
      <c r="C7107"/>
    </row>
    <row r="7108" spans="3:3" ht="18.75" x14ac:dyDescent="0.15">
      <c r="C7108"/>
    </row>
    <row r="7109" spans="3:3" ht="18.75" x14ac:dyDescent="0.15">
      <c r="C7109"/>
    </row>
    <row r="7110" spans="3:3" ht="18.75" x14ac:dyDescent="0.15">
      <c r="C7110"/>
    </row>
    <row r="7111" spans="3:3" ht="18.75" x14ac:dyDescent="0.15">
      <c r="C7111"/>
    </row>
    <row r="7112" spans="3:3" ht="18.75" x14ac:dyDescent="0.15">
      <c r="C7112"/>
    </row>
    <row r="7113" spans="3:3" ht="18.75" x14ac:dyDescent="0.15">
      <c r="C7113"/>
    </row>
    <row r="7114" spans="3:3" ht="18.75" x14ac:dyDescent="0.15">
      <c r="C7114"/>
    </row>
    <row r="7115" spans="3:3" ht="18.75" x14ac:dyDescent="0.15">
      <c r="C7115"/>
    </row>
    <row r="7116" spans="3:3" ht="18.75" x14ac:dyDescent="0.15">
      <c r="C7116"/>
    </row>
    <row r="7117" spans="3:3" ht="18.75" x14ac:dyDescent="0.15">
      <c r="C7117"/>
    </row>
    <row r="7118" spans="3:3" ht="18.75" x14ac:dyDescent="0.15">
      <c r="C7118"/>
    </row>
    <row r="7119" spans="3:3" ht="18.75" x14ac:dyDescent="0.15">
      <c r="C7119"/>
    </row>
    <row r="7120" spans="3:3" ht="18.75" x14ac:dyDescent="0.15">
      <c r="C7120"/>
    </row>
    <row r="7121" spans="3:3" ht="18.75" x14ac:dyDescent="0.15">
      <c r="C7121"/>
    </row>
    <row r="7122" spans="3:3" ht="18.75" x14ac:dyDescent="0.15">
      <c r="C7122"/>
    </row>
    <row r="7123" spans="3:3" ht="18.75" x14ac:dyDescent="0.15">
      <c r="C7123"/>
    </row>
    <row r="7124" spans="3:3" ht="18.75" x14ac:dyDescent="0.15">
      <c r="C7124"/>
    </row>
    <row r="7125" spans="3:3" ht="18.75" x14ac:dyDescent="0.15">
      <c r="C7125"/>
    </row>
    <row r="7126" spans="3:3" ht="18.75" x14ac:dyDescent="0.15">
      <c r="C7126"/>
    </row>
    <row r="7127" spans="3:3" ht="18.75" x14ac:dyDescent="0.15">
      <c r="C7127"/>
    </row>
    <row r="7128" spans="3:3" ht="18.75" x14ac:dyDescent="0.15">
      <c r="C7128"/>
    </row>
    <row r="7129" spans="3:3" ht="18.75" x14ac:dyDescent="0.15">
      <c r="C7129"/>
    </row>
    <row r="7130" spans="3:3" ht="18.75" x14ac:dyDescent="0.15">
      <c r="C7130"/>
    </row>
    <row r="7131" spans="3:3" ht="18.75" x14ac:dyDescent="0.15">
      <c r="C7131"/>
    </row>
    <row r="7132" spans="3:3" ht="18.75" x14ac:dyDescent="0.15">
      <c r="C7132"/>
    </row>
    <row r="7133" spans="3:3" ht="18.75" x14ac:dyDescent="0.15">
      <c r="C7133"/>
    </row>
    <row r="7134" spans="3:3" ht="18.75" x14ac:dyDescent="0.15">
      <c r="C7134"/>
    </row>
    <row r="7135" spans="3:3" ht="18.75" x14ac:dyDescent="0.15">
      <c r="C7135"/>
    </row>
    <row r="7136" spans="3:3" ht="18.75" x14ac:dyDescent="0.15">
      <c r="C7136"/>
    </row>
    <row r="7137" spans="3:3" ht="18.75" x14ac:dyDescent="0.15">
      <c r="C7137"/>
    </row>
    <row r="7138" spans="3:3" ht="18.75" x14ac:dyDescent="0.15">
      <c r="C7138"/>
    </row>
    <row r="7139" spans="3:3" ht="18.75" x14ac:dyDescent="0.15">
      <c r="C7139"/>
    </row>
    <row r="7140" spans="3:3" ht="18.75" x14ac:dyDescent="0.15">
      <c r="C7140"/>
    </row>
    <row r="7141" spans="3:3" ht="18.75" x14ac:dyDescent="0.15">
      <c r="C7141"/>
    </row>
    <row r="7142" spans="3:3" ht="18.75" x14ac:dyDescent="0.15">
      <c r="C7142"/>
    </row>
    <row r="7143" spans="3:3" ht="18.75" x14ac:dyDescent="0.15">
      <c r="C7143"/>
    </row>
    <row r="7144" spans="3:3" ht="18.75" x14ac:dyDescent="0.15">
      <c r="C7144"/>
    </row>
    <row r="7145" spans="3:3" ht="18.75" x14ac:dyDescent="0.15">
      <c r="C7145"/>
    </row>
    <row r="7146" spans="3:3" ht="18.75" x14ac:dyDescent="0.15">
      <c r="C7146"/>
    </row>
    <row r="7147" spans="3:3" ht="18.75" x14ac:dyDescent="0.15">
      <c r="C7147"/>
    </row>
    <row r="7148" spans="3:3" ht="18.75" x14ac:dyDescent="0.15">
      <c r="C7148"/>
    </row>
    <row r="7149" spans="3:3" ht="18.75" x14ac:dyDescent="0.15">
      <c r="C7149"/>
    </row>
    <row r="7150" spans="3:3" ht="18.75" x14ac:dyDescent="0.15">
      <c r="C7150"/>
    </row>
    <row r="7151" spans="3:3" ht="18.75" x14ac:dyDescent="0.15">
      <c r="C7151"/>
    </row>
    <row r="7152" spans="3:3" ht="18.75" x14ac:dyDescent="0.15">
      <c r="C7152"/>
    </row>
    <row r="7153" spans="3:3" ht="18.75" x14ac:dyDescent="0.15">
      <c r="C7153"/>
    </row>
    <row r="7154" spans="3:3" ht="18.75" x14ac:dyDescent="0.15">
      <c r="C7154"/>
    </row>
    <row r="7155" spans="3:3" ht="18.75" x14ac:dyDescent="0.15">
      <c r="C7155"/>
    </row>
    <row r="7156" spans="3:3" ht="18.75" x14ac:dyDescent="0.15">
      <c r="C7156"/>
    </row>
    <row r="7157" spans="3:3" ht="18.75" x14ac:dyDescent="0.15">
      <c r="C7157"/>
    </row>
    <row r="7158" spans="3:3" ht="18.75" x14ac:dyDescent="0.15">
      <c r="C7158"/>
    </row>
    <row r="7159" spans="3:3" ht="18.75" x14ac:dyDescent="0.15">
      <c r="C7159"/>
    </row>
    <row r="7160" spans="3:3" ht="18.75" x14ac:dyDescent="0.15">
      <c r="C7160"/>
    </row>
    <row r="7161" spans="3:3" ht="18.75" x14ac:dyDescent="0.15">
      <c r="C7161"/>
    </row>
    <row r="7162" spans="3:3" ht="18.75" x14ac:dyDescent="0.15">
      <c r="C7162"/>
    </row>
    <row r="7163" spans="3:3" ht="18.75" x14ac:dyDescent="0.15">
      <c r="C7163"/>
    </row>
    <row r="7164" spans="3:3" ht="18.75" x14ac:dyDescent="0.15">
      <c r="C7164"/>
    </row>
    <row r="7165" spans="3:3" ht="18.75" x14ac:dyDescent="0.15">
      <c r="C7165"/>
    </row>
    <row r="7166" spans="3:3" ht="18.75" x14ac:dyDescent="0.15">
      <c r="C7166"/>
    </row>
    <row r="7167" spans="3:3" ht="18.75" x14ac:dyDescent="0.15">
      <c r="C7167"/>
    </row>
    <row r="7168" spans="3:3" ht="18.75" x14ac:dyDescent="0.15">
      <c r="C7168"/>
    </row>
    <row r="7169" spans="3:3" ht="18.75" x14ac:dyDescent="0.15">
      <c r="C7169"/>
    </row>
    <row r="7170" spans="3:3" ht="18.75" x14ac:dyDescent="0.15">
      <c r="C7170"/>
    </row>
    <row r="7171" spans="3:3" ht="18.75" x14ac:dyDescent="0.15">
      <c r="C7171"/>
    </row>
    <row r="7172" spans="3:3" ht="18.75" x14ac:dyDescent="0.15">
      <c r="C7172"/>
    </row>
    <row r="7173" spans="3:3" ht="18.75" x14ac:dyDescent="0.15">
      <c r="C7173"/>
    </row>
    <row r="7174" spans="3:3" ht="18.75" x14ac:dyDescent="0.15">
      <c r="C7174"/>
    </row>
    <row r="7175" spans="3:3" ht="18.75" x14ac:dyDescent="0.15">
      <c r="C7175"/>
    </row>
    <row r="7176" spans="3:3" ht="18.75" x14ac:dyDescent="0.15">
      <c r="C7176"/>
    </row>
    <row r="7177" spans="3:3" ht="18.75" x14ac:dyDescent="0.15">
      <c r="C7177"/>
    </row>
    <row r="7178" spans="3:3" ht="18.75" x14ac:dyDescent="0.15">
      <c r="C7178"/>
    </row>
    <row r="7179" spans="3:3" ht="18.75" x14ac:dyDescent="0.15">
      <c r="C7179"/>
    </row>
    <row r="7180" spans="3:3" ht="18.75" x14ac:dyDescent="0.15">
      <c r="C7180"/>
    </row>
    <row r="7181" spans="3:3" ht="18.75" x14ac:dyDescent="0.15">
      <c r="C7181"/>
    </row>
    <row r="7182" spans="3:3" ht="18.75" x14ac:dyDescent="0.15">
      <c r="C7182"/>
    </row>
    <row r="7183" spans="3:3" ht="18.75" x14ac:dyDescent="0.15">
      <c r="C7183"/>
    </row>
    <row r="7184" spans="3:3" ht="18.75" x14ac:dyDescent="0.15">
      <c r="C7184"/>
    </row>
    <row r="7185" spans="3:3" ht="18.75" x14ac:dyDescent="0.15">
      <c r="C7185"/>
    </row>
    <row r="7186" spans="3:3" ht="18.75" x14ac:dyDescent="0.15">
      <c r="C7186"/>
    </row>
    <row r="7187" spans="3:3" ht="18.75" x14ac:dyDescent="0.15">
      <c r="C7187"/>
    </row>
    <row r="7188" spans="3:3" ht="18.75" x14ac:dyDescent="0.15">
      <c r="C7188"/>
    </row>
    <row r="7189" spans="3:3" ht="18.75" x14ac:dyDescent="0.15">
      <c r="C7189"/>
    </row>
    <row r="7190" spans="3:3" ht="18.75" x14ac:dyDescent="0.15">
      <c r="C7190"/>
    </row>
    <row r="7191" spans="3:3" ht="18.75" x14ac:dyDescent="0.15">
      <c r="C7191"/>
    </row>
    <row r="7192" spans="3:3" ht="18.75" x14ac:dyDescent="0.15">
      <c r="C7192"/>
    </row>
    <row r="7193" spans="3:3" ht="18.75" x14ac:dyDescent="0.15">
      <c r="C7193"/>
    </row>
    <row r="7194" spans="3:3" ht="18.75" x14ac:dyDescent="0.15">
      <c r="C7194"/>
    </row>
    <row r="7195" spans="3:3" ht="18.75" x14ac:dyDescent="0.15">
      <c r="C7195"/>
    </row>
    <row r="7196" spans="3:3" ht="18.75" x14ac:dyDescent="0.15">
      <c r="C7196"/>
    </row>
    <row r="7197" spans="3:3" ht="18.75" x14ac:dyDescent="0.15">
      <c r="C7197"/>
    </row>
    <row r="7198" spans="3:3" ht="18.75" x14ac:dyDescent="0.15">
      <c r="C7198"/>
    </row>
    <row r="7199" spans="3:3" ht="18.75" x14ac:dyDescent="0.15">
      <c r="C7199"/>
    </row>
    <row r="7200" spans="3:3" ht="18.75" x14ac:dyDescent="0.15">
      <c r="C7200"/>
    </row>
    <row r="7201" spans="3:3" ht="18.75" x14ac:dyDescent="0.15">
      <c r="C7201"/>
    </row>
    <row r="7202" spans="3:3" ht="18.75" x14ac:dyDescent="0.15">
      <c r="C7202"/>
    </row>
    <row r="7203" spans="3:3" ht="18.75" x14ac:dyDescent="0.15">
      <c r="C7203"/>
    </row>
    <row r="7204" spans="3:3" ht="18.75" x14ac:dyDescent="0.15">
      <c r="C7204"/>
    </row>
    <row r="7205" spans="3:3" ht="18.75" x14ac:dyDescent="0.15">
      <c r="C7205"/>
    </row>
    <row r="7206" spans="3:3" ht="18.75" x14ac:dyDescent="0.15">
      <c r="C7206"/>
    </row>
    <row r="7207" spans="3:3" ht="18.75" x14ac:dyDescent="0.15">
      <c r="C7207"/>
    </row>
    <row r="7208" spans="3:3" ht="18.75" x14ac:dyDescent="0.15">
      <c r="C7208"/>
    </row>
    <row r="7209" spans="3:3" ht="18.75" x14ac:dyDescent="0.15">
      <c r="C7209"/>
    </row>
    <row r="7210" spans="3:3" ht="18.75" x14ac:dyDescent="0.15">
      <c r="C7210"/>
    </row>
    <row r="7211" spans="3:3" ht="18.75" x14ac:dyDescent="0.15">
      <c r="C7211"/>
    </row>
    <row r="7212" spans="3:3" ht="18.75" x14ac:dyDescent="0.15">
      <c r="C7212"/>
    </row>
    <row r="7213" spans="3:3" ht="18.75" x14ac:dyDescent="0.15">
      <c r="C7213"/>
    </row>
    <row r="7214" spans="3:3" ht="18.75" x14ac:dyDescent="0.15">
      <c r="C7214"/>
    </row>
    <row r="7215" spans="3:3" ht="18.75" x14ac:dyDescent="0.15">
      <c r="C7215"/>
    </row>
    <row r="7216" spans="3:3" ht="18.75" x14ac:dyDescent="0.15">
      <c r="C7216"/>
    </row>
    <row r="7217" spans="3:3" ht="18.75" x14ac:dyDescent="0.15">
      <c r="C7217"/>
    </row>
    <row r="7218" spans="3:3" ht="18.75" x14ac:dyDescent="0.15">
      <c r="C7218"/>
    </row>
    <row r="7219" spans="3:3" ht="18.75" x14ac:dyDescent="0.15">
      <c r="C7219"/>
    </row>
    <row r="7220" spans="3:3" ht="18.75" x14ac:dyDescent="0.15">
      <c r="C7220"/>
    </row>
    <row r="7221" spans="3:3" ht="18.75" x14ac:dyDescent="0.15">
      <c r="C7221"/>
    </row>
    <row r="7222" spans="3:3" ht="18.75" x14ac:dyDescent="0.15">
      <c r="C7222"/>
    </row>
    <row r="7223" spans="3:3" ht="18.75" x14ac:dyDescent="0.15">
      <c r="C7223"/>
    </row>
    <row r="7224" spans="3:3" ht="18.75" x14ac:dyDescent="0.15">
      <c r="C7224"/>
    </row>
    <row r="7225" spans="3:3" ht="18.75" x14ac:dyDescent="0.15">
      <c r="C7225"/>
    </row>
    <row r="7226" spans="3:3" ht="18.75" x14ac:dyDescent="0.15">
      <c r="C7226"/>
    </row>
    <row r="7227" spans="3:3" ht="18.75" x14ac:dyDescent="0.15">
      <c r="C7227"/>
    </row>
    <row r="7228" spans="3:3" ht="18.75" x14ac:dyDescent="0.15">
      <c r="C7228"/>
    </row>
    <row r="7229" spans="3:3" ht="18.75" x14ac:dyDescent="0.15">
      <c r="C7229"/>
    </row>
    <row r="7230" spans="3:3" ht="18.75" x14ac:dyDescent="0.15">
      <c r="C7230"/>
    </row>
    <row r="7231" spans="3:3" ht="18.75" x14ac:dyDescent="0.15">
      <c r="C7231"/>
    </row>
    <row r="7232" spans="3:3" ht="18.75" x14ac:dyDescent="0.15">
      <c r="C7232"/>
    </row>
    <row r="7233" spans="3:3" ht="18.75" x14ac:dyDescent="0.15">
      <c r="C7233"/>
    </row>
    <row r="7234" spans="3:3" ht="18.75" x14ac:dyDescent="0.15">
      <c r="C7234"/>
    </row>
    <row r="7235" spans="3:3" ht="18.75" x14ac:dyDescent="0.15">
      <c r="C7235"/>
    </row>
    <row r="7236" spans="3:3" ht="18.75" x14ac:dyDescent="0.15">
      <c r="C7236"/>
    </row>
    <row r="7237" spans="3:3" ht="18.75" x14ac:dyDescent="0.15">
      <c r="C7237"/>
    </row>
    <row r="7238" spans="3:3" ht="18.75" x14ac:dyDescent="0.15">
      <c r="C7238"/>
    </row>
    <row r="7239" spans="3:3" ht="18.75" x14ac:dyDescent="0.15">
      <c r="C7239"/>
    </row>
    <row r="7240" spans="3:3" ht="18.75" x14ac:dyDescent="0.15">
      <c r="C7240"/>
    </row>
    <row r="7241" spans="3:3" ht="18.75" x14ac:dyDescent="0.15">
      <c r="C7241"/>
    </row>
    <row r="7242" spans="3:3" ht="18.75" x14ac:dyDescent="0.15">
      <c r="C7242"/>
    </row>
    <row r="7243" spans="3:3" ht="18.75" x14ac:dyDescent="0.15">
      <c r="C7243"/>
    </row>
    <row r="7244" spans="3:3" ht="18.75" x14ac:dyDescent="0.15">
      <c r="C7244"/>
    </row>
    <row r="7245" spans="3:3" ht="18.75" x14ac:dyDescent="0.15">
      <c r="C7245"/>
    </row>
    <row r="7246" spans="3:3" ht="18.75" x14ac:dyDescent="0.15">
      <c r="C7246"/>
    </row>
    <row r="7247" spans="3:3" ht="18.75" x14ac:dyDescent="0.15">
      <c r="C7247"/>
    </row>
    <row r="7248" spans="3:3" ht="18.75" x14ac:dyDescent="0.15">
      <c r="C7248"/>
    </row>
    <row r="7249" spans="3:3" ht="18.75" x14ac:dyDescent="0.15">
      <c r="C7249"/>
    </row>
    <row r="7250" spans="3:3" ht="18.75" x14ac:dyDescent="0.15">
      <c r="C7250"/>
    </row>
    <row r="7251" spans="3:3" ht="18.75" x14ac:dyDescent="0.15">
      <c r="C7251"/>
    </row>
    <row r="7252" spans="3:3" ht="18.75" x14ac:dyDescent="0.15">
      <c r="C7252"/>
    </row>
    <row r="7253" spans="3:3" ht="18.75" x14ac:dyDescent="0.15">
      <c r="C7253"/>
    </row>
    <row r="7254" spans="3:3" ht="18.75" x14ac:dyDescent="0.15">
      <c r="C7254"/>
    </row>
    <row r="7255" spans="3:3" ht="18.75" x14ac:dyDescent="0.15">
      <c r="C7255"/>
    </row>
    <row r="7256" spans="3:3" ht="18.75" x14ac:dyDescent="0.15">
      <c r="C7256"/>
    </row>
    <row r="7257" spans="3:3" ht="18.75" x14ac:dyDescent="0.15">
      <c r="C7257"/>
    </row>
    <row r="7258" spans="3:3" ht="18.75" x14ac:dyDescent="0.15">
      <c r="C7258"/>
    </row>
    <row r="7259" spans="3:3" ht="18.75" x14ac:dyDescent="0.15">
      <c r="C7259"/>
    </row>
    <row r="7260" spans="3:3" ht="18.75" x14ac:dyDescent="0.15">
      <c r="C7260"/>
    </row>
    <row r="7261" spans="3:3" ht="18.75" x14ac:dyDescent="0.15">
      <c r="C7261"/>
    </row>
    <row r="7262" spans="3:3" ht="18.75" x14ac:dyDescent="0.15">
      <c r="C7262"/>
    </row>
    <row r="7263" spans="3:3" ht="18.75" x14ac:dyDescent="0.15">
      <c r="C7263"/>
    </row>
    <row r="7264" spans="3:3" ht="18.75" x14ac:dyDescent="0.15">
      <c r="C7264"/>
    </row>
    <row r="7265" spans="3:3" ht="18.75" x14ac:dyDescent="0.15">
      <c r="C7265"/>
    </row>
    <row r="7266" spans="3:3" ht="18.75" x14ac:dyDescent="0.15">
      <c r="C7266"/>
    </row>
    <row r="7267" spans="3:3" ht="18.75" x14ac:dyDescent="0.15">
      <c r="C7267"/>
    </row>
    <row r="7268" spans="3:3" ht="18.75" x14ac:dyDescent="0.15">
      <c r="C7268"/>
    </row>
    <row r="7269" spans="3:3" ht="18.75" x14ac:dyDescent="0.15">
      <c r="C7269"/>
    </row>
    <row r="7270" spans="3:3" ht="18.75" x14ac:dyDescent="0.15">
      <c r="C7270"/>
    </row>
    <row r="7271" spans="3:3" ht="18.75" x14ac:dyDescent="0.15">
      <c r="C7271"/>
    </row>
    <row r="7272" spans="3:3" ht="18.75" x14ac:dyDescent="0.15">
      <c r="C7272"/>
    </row>
    <row r="7273" spans="3:3" ht="18.75" x14ac:dyDescent="0.15">
      <c r="C7273"/>
    </row>
    <row r="7274" spans="3:3" ht="18.75" x14ac:dyDescent="0.15">
      <c r="C7274"/>
    </row>
    <row r="7275" spans="3:3" ht="18.75" x14ac:dyDescent="0.15">
      <c r="C7275"/>
    </row>
    <row r="7276" spans="3:3" ht="18.75" x14ac:dyDescent="0.15">
      <c r="C7276"/>
    </row>
    <row r="7277" spans="3:3" ht="18.75" x14ac:dyDescent="0.15">
      <c r="C7277"/>
    </row>
    <row r="7278" spans="3:3" ht="18.75" x14ac:dyDescent="0.15">
      <c r="C7278"/>
    </row>
    <row r="7279" spans="3:3" ht="18.75" x14ac:dyDescent="0.15">
      <c r="C7279"/>
    </row>
    <row r="7280" spans="3:3" ht="18.75" x14ac:dyDescent="0.15">
      <c r="C7280"/>
    </row>
    <row r="7281" spans="3:3" ht="18.75" x14ac:dyDescent="0.15">
      <c r="C7281"/>
    </row>
    <row r="7282" spans="3:3" ht="18.75" x14ac:dyDescent="0.15">
      <c r="C7282"/>
    </row>
    <row r="7283" spans="3:3" ht="18.75" x14ac:dyDescent="0.15">
      <c r="C7283"/>
    </row>
    <row r="7284" spans="3:3" ht="18.75" x14ac:dyDescent="0.15">
      <c r="C7284"/>
    </row>
    <row r="7285" spans="3:3" ht="18.75" x14ac:dyDescent="0.15">
      <c r="C7285"/>
    </row>
    <row r="7286" spans="3:3" ht="18.75" x14ac:dyDescent="0.15">
      <c r="C7286"/>
    </row>
    <row r="7287" spans="3:3" ht="18.75" x14ac:dyDescent="0.15">
      <c r="C7287"/>
    </row>
    <row r="7288" spans="3:3" ht="18.75" x14ac:dyDescent="0.15">
      <c r="C7288"/>
    </row>
    <row r="7289" spans="3:3" ht="18.75" x14ac:dyDescent="0.15">
      <c r="C7289"/>
    </row>
    <row r="7290" spans="3:3" ht="18.75" x14ac:dyDescent="0.15">
      <c r="C7290"/>
    </row>
    <row r="7291" spans="3:3" ht="18.75" x14ac:dyDescent="0.15">
      <c r="C7291"/>
    </row>
    <row r="7292" spans="3:3" ht="18.75" x14ac:dyDescent="0.15">
      <c r="C7292"/>
    </row>
    <row r="7293" spans="3:3" ht="18.75" x14ac:dyDescent="0.15">
      <c r="C7293"/>
    </row>
    <row r="7294" spans="3:3" ht="18.75" x14ac:dyDescent="0.15">
      <c r="C7294"/>
    </row>
    <row r="7295" spans="3:3" ht="18.75" x14ac:dyDescent="0.15">
      <c r="C7295"/>
    </row>
    <row r="7296" spans="3:3" ht="18.75" x14ac:dyDescent="0.15">
      <c r="C7296"/>
    </row>
    <row r="7297" spans="3:3" ht="18.75" x14ac:dyDescent="0.15">
      <c r="C7297"/>
    </row>
    <row r="7298" spans="3:3" ht="18.75" x14ac:dyDescent="0.15">
      <c r="C7298"/>
    </row>
    <row r="7299" spans="3:3" ht="18.75" x14ac:dyDescent="0.15">
      <c r="C7299"/>
    </row>
    <row r="7300" spans="3:3" ht="18.75" x14ac:dyDescent="0.15">
      <c r="C7300"/>
    </row>
    <row r="7301" spans="3:3" ht="18.75" x14ac:dyDescent="0.15">
      <c r="C7301"/>
    </row>
    <row r="7302" spans="3:3" ht="18.75" x14ac:dyDescent="0.15">
      <c r="C7302"/>
    </row>
    <row r="7303" spans="3:3" ht="18.75" x14ac:dyDescent="0.15">
      <c r="C7303"/>
    </row>
    <row r="7304" spans="3:3" ht="18.75" x14ac:dyDescent="0.15">
      <c r="C7304"/>
    </row>
    <row r="7305" spans="3:3" ht="18.75" x14ac:dyDescent="0.15">
      <c r="C7305"/>
    </row>
    <row r="7306" spans="3:3" ht="18.75" x14ac:dyDescent="0.15">
      <c r="C7306"/>
    </row>
    <row r="7307" spans="3:3" ht="18.75" x14ac:dyDescent="0.15">
      <c r="C7307"/>
    </row>
    <row r="7308" spans="3:3" ht="18.75" x14ac:dyDescent="0.15">
      <c r="C7308"/>
    </row>
    <row r="7309" spans="3:3" ht="18.75" x14ac:dyDescent="0.15">
      <c r="C7309"/>
    </row>
    <row r="7310" spans="3:3" ht="18.75" x14ac:dyDescent="0.15">
      <c r="C7310"/>
    </row>
    <row r="7311" spans="3:3" ht="18.75" x14ac:dyDescent="0.15">
      <c r="C7311"/>
    </row>
    <row r="7312" spans="3:3" ht="18.75" x14ac:dyDescent="0.15">
      <c r="C7312"/>
    </row>
    <row r="7313" spans="3:3" ht="18.75" x14ac:dyDescent="0.15">
      <c r="C7313"/>
    </row>
    <row r="7314" spans="3:3" ht="18.75" x14ac:dyDescent="0.15">
      <c r="C7314"/>
    </row>
    <row r="7315" spans="3:3" ht="18.75" x14ac:dyDescent="0.15">
      <c r="C7315"/>
    </row>
    <row r="7316" spans="3:3" ht="18.75" x14ac:dyDescent="0.15">
      <c r="C7316"/>
    </row>
    <row r="7317" spans="3:3" ht="18.75" x14ac:dyDescent="0.15">
      <c r="C7317"/>
    </row>
    <row r="7318" spans="3:3" ht="18.75" x14ac:dyDescent="0.15">
      <c r="C7318"/>
    </row>
    <row r="7319" spans="3:3" ht="18.75" x14ac:dyDescent="0.15">
      <c r="C7319"/>
    </row>
    <row r="7320" spans="3:3" ht="18.75" x14ac:dyDescent="0.15">
      <c r="C7320"/>
    </row>
    <row r="7321" spans="3:3" ht="18.75" x14ac:dyDescent="0.15">
      <c r="C7321"/>
    </row>
    <row r="7322" spans="3:3" ht="18.75" x14ac:dyDescent="0.15">
      <c r="C7322"/>
    </row>
    <row r="7323" spans="3:3" ht="18.75" x14ac:dyDescent="0.15">
      <c r="C7323"/>
    </row>
    <row r="7324" spans="3:3" ht="18.75" x14ac:dyDescent="0.15">
      <c r="C7324"/>
    </row>
    <row r="7325" spans="3:3" ht="18.75" x14ac:dyDescent="0.15">
      <c r="C7325"/>
    </row>
    <row r="7326" spans="3:3" ht="18.75" x14ac:dyDescent="0.15">
      <c r="C7326"/>
    </row>
    <row r="7327" spans="3:3" ht="18.75" x14ac:dyDescent="0.15">
      <c r="C7327"/>
    </row>
    <row r="7328" spans="3:3" ht="18.75" x14ac:dyDescent="0.15">
      <c r="C7328"/>
    </row>
    <row r="7329" spans="3:3" ht="18.75" x14ac:dyDescent="0.15">
      <c r="C7329"/>
    </row>
    <row r="7330" spans="3:3" ht="18.75" x14ac:dyDescent="0.15">
      <c r="C7330"/>
    </row>
    <row r="7331" spans="3:3" ht="18.75" x14ac:dyDescent="0.15">
      <c r="C7331"/>
    </row>
    <row r="7332" spans="3:3" ht="18.75" x14ac:dyDescent="0.15">
      <c r="C7332"/>
    </row>
    <row r="7333" spans="3:3" ht="18.75" x14ac:dyDescent="0.15">
      <c r="C7333"/>
    </row>
    <row r="7334" spans="3:3" ht="18.75" x14ac:dyDescent="0.15">
      <c r="C7334"/>
    </row>
    <row r="7335" spans="3:3" ht="18.75" x14ac:dyDescent="0.15">
      <c r="C7335"/>
    </row>
    <row r="7336" spans="3:3" ht="18.75" x14ac:dyDescent="0.15">
      <c r="C7336"/>
    </row>
    <row r="7337" spans="3:3" ht="18.75" x14ac:dyDescent="0.15">
      <c r="C7337"/>
    </row>
    <row r="7338" spans="3:3" ht="18.75" x14ac:dyDescent="0.15">
      <c r="C7338"/>
    </row>
    <row r="7339" spans="3:3" ht="18.75" x14ac:dyDescent="0.15">
      <c r="C7339"/>
    </row>
    <row r="7340" spans="3:3" ht="18.75" x14ac:dyDescent="0.15">
      <c r="C7340"/>
    </row>
    <row r="7341" spans="3:3" ht="18.75" x14ac:dyDescent="0.15">
      <c r="C7341"/>
    </row>
    <row r="7342" spans="3:3" ht="18.75" x14ac:dyDescent="0.15">
      <c r="C7342"/>
    </row>
    <row r="7343" spans="3:3" ht="18.75" x14ac:dyDescent="0.15">
      <c r="C7343"/>
    </row>
    <row r="7344" spans="3:3" ht="18.75" x14ac:dyDescent="0.15">
      <c r="C7344"/>
    </row>
    <row r="7345" spans="3:3" ht="18.75" x14ac:dyDescent="0.15">
      <c r="C7345"/>
    </row>
    <row r="7346" spans="3:3" ht="18.75" x14ac:dyDescent="0.15">
      <c r="C7346"/>
    </row>
    <row r="7347" spans="3:3" ht="18.75" x14ac:dyDescent="0.15">
      <c r="C7347"/>
    </row>
    <row r="7348" spans="3:3" ht="18.75" x14ac:dyDescent="0.15">
      <c r="C7348"/>
    </row>
    <row r="7349" spans="3:3" ht="18.75" x14ac:dyDescent="0.15">
      <c r="C7349"/>
    </row>
    <row r="7350" spans="3:3" ht="18.75" x14ac:dyDescent="0.15">
      <c r="C7350"/>
    </row>
    <row r="7351" spans="3:3" ht="18.75" x14ac:dyDescent="0.15">
      <c r="C7351"/>
    </row>
    <row r="7352" spans="3:3" ht="18.75" x14ac:dyDescent="0.15">
      <c r="C7352"/>
    </row>
    <row r="7353" spans="3:3" ht="18.75" x14ac:dyDescent="0.15">
      <c r="C7353"/>
    </row>
    <row r="7354" spans="3:3" ht="18.75" x14ac:dyDescent="0.15">
      <c r="C7354"/>
    </row>
    <row r="7355" spans="3:3" ht="18.75" x14ac:dyDescent="0.15">
      <c r="C7355"/>
    </row>
    <row r="7356" spans="3:3" ht="18.75" x14ac:dyDescent="0.15">
      <c r="C7356"/>
    </row>
    <row r="7357" spans="3:3" ht="18.75" x14ac:dyDescent="0.15">
      <c r="C7357"/>
    </row>
    <row r="7358" spans="3:3" ht="18.75" x14ac:dyDescent="0.15">
      <c r="C7358"/>
    </row>
    <row r="7359" spans="3:3" ht="18.75" x14ac:dyDescent="0.15">
      <c r="C7359"/>
    </row>
    <row r="7360" spans="3:3" ht="18.75" x14ac:dyDescent="0.15">
      <c r="C7360"/>
    </row>
    <row r="7361" spans="3:3" ht="18.75" x14ac:dyDescent="0.15">
      <c r="C7361"/>
    </row>
    <row r="7362" spans="3:3" ht="18.75" x14ac:dyDescent="0.15">
      <c r="C7362"/>
    </row>
    <row r="7363" spans="3:3" ht="18.75" x14ac:dyDescent="0.15">
      <c r="C7363"/>
    </row>
    <row r="7364" spans="3:3" ht="18.75" x14ac:dyDescent="0.15">
      <c r="C7364"/>
    </row>
    <row r="7365" spans="3:3" ht="18.75" x14ac:dyDescent="0.15">
      <c r="C7365"/>
    </row>
    <row r="7366" spans="3:3" ht="18.75" x14ac:dyDescent="0.15">
      <c r="C7366"/>
    </row>
    <row r="7367" spans="3:3" ht="18.75" x14ac:dyDescent="0.15">
      <c r="C7367"/>
    </row>
    <row r="7368" spans="3:3" ht="18.75" x14ac:dyDescent="0.15">
      <c r="C7368"/>
    </row>
    <row r="7369" spans="3:3" ht="18.75" x14ac:dyDescent="0.15">
      <c r="C7369"/>
    </row>
    <row r="7370" spans="3:3" ht="18.75" x14ac:dyDescent="0.15">
      <c r="C7370"/>
    </row>
    <row r="7371" spans="3:3" ht="18.75" x14ac:dyDescent="0.15">
      <c r="C7371"/>
    </row>
    <row r="7372" spans="3:3" ht="18.75" x14ac:dyDescent="0.15">
      <c r="C7372"/>
    </row>
    <row r="7373" spans="3:3" ht="18.75" x14ac:dyDescent="0.15">
      <c r="C7373"/>
    </row>
    <row r="7374" spans="3:3" ht="18.75" x14ac:dyDescent="0.15">
      <c r="C7374"/>
    </row>
    <row r="7375" spans="3:3" ht="18.75" x14ac:dyDescent="0.15">
      <c r="C7375"/>
    </row>
    <row r="7376" spans="3:3" ht="18.75" x14ac:dyDescent="0.15">
      <c r="C7376"/>
    </row>
    <row r="7377" spans="3:3" ht="18.75" x14ac:dyDescent="0.15">
      <c r="C7377"/>
    </row>
    <row r="7378" spans="3:3" ht="18.75" x14ac:dyDescent="0.15">
      <c r="C7378"/>
    </row>
    <row r="7379" spans="3:3" ht="18.75" x14ac:dyDescent="0.15">
      <c r="C7379"/>
    </row>
    <row r="7380" spans="3:3" ht="18.75" x14ac:dyDescent="0.15">
      <c r="C7380"/>
    </row>
    <row r="7381" spans="3:3" ht="18.75" x14ac:dyDescent="0.15">
      <c r="C7381"/>
    </row>
    <row r="7382" spans="3:3" ht="18.75" x14ac:dyDescent="0.15">
      <c r="C7382"/>
    </row>
    <row r="7383" spans="3:3" ht="18.75" x14ac:dyDescent="0.15">
      <c r="C7383"/>
    </row>
    <row r="7384" spans="3:3" ht="18.75" x14ac:dyDescent="0.15">
      <c r="C7384"/>
    </row>
    <row r="7385" spans="3:3" ht="18.75" x14ac:dyDescent="0.15">
      <c r="C7385"/>
    </row>
    <row r="7386" spans="3:3" ht="18.75" x14ac:dyDescent="0.15">
      <c r="C7386"/>
    </row>
    <row r="7387" spans="3:3" ht="18.75" x14ac:dyDescent="0.15">
      <c r="C7387"/>
    </row>
    <row r="7388" spans="3:3" ht="18.75" x14ac:dyDescent="0.15">
      <c r="C7388"/>
    </row>
    <row r="7389" spans="3:3" ht="18.75" x14ac:dyDescent="0.15">
      <c r="C7389"/>
    </row>
    <row r="7390" spans="3:3" ht="18.75" x14ac:dyDescent="0.15">
      <c r="C7390"/>
    </row>
    <row r="7391" spans="3:3" ht="18.75" x14ac:dyDescent="0.15">
      <c r="C7391"/>
    </row>
    <row r="7392" spans="3:3" ht="18.75" x14ac:dyDescent="0.15">
      <c r="C7392"/>
    </row>
    <row r="7393" spans="3:3" ht="18.75" x14ac:dyDescent="0.15">
      <c r="C7393"/>
    </row>
    <row r="7394" spans="3:3" ht="18.75" x14ac:dyDescent="0.15">
      <c r="C7394"/>
    </row>
    <row r="7395" spans="3:3" ht="18.75" x14ac:dyDescent="0.15">
      <c r="C7395"/>
    </row>
    <row r="7396" spans="3:3" ht="18.75" x14ac:dyDescent="0.15">
      <c r="C7396"/>
    </row>
    <row r="7397" spans="3:3" ht="18.75" x14ac:dyDescent="0.15">
      <c r="C7397"/>
    </row>
    <row r="7398" spans="3:3" ht="18.75" x14ac:dyDescent="0.15">
      <c r="C7398"/>
    </row>
    <row r="7399" spans="3:3" ht="18.75" x14ac:dyDescent="0.15">
      <c r="C7399"/>
    </row>
    <row r="7400" spans="3:3" ht="18.75" x14ac:dyDescent="0.15">
      <c r="C7400"/>
    </row>
    <row r="7401" spans="3:3" ht="18.75" x14ac:dyDescent="0.15">
      <c r="C7401"/>
    </row>
    <row r="7402" spans="3:3" ht="18.75" x14ac:dyDescent="0.15">
      <c r="C7402"/>
    </row>
    <row r="7403" spans="3:3" ht="18.75" x14ac:dyDescent="0.15">
      <c r="C7403"/>
    </row>
    <row r="7404" spans="3:3" ht="18.75" x14ac:dyDescent="0.15">
      <c r="C7404"/>
    </row>
    <row r="7405" spans="3:3" ht="18.75" x14ac:dyDescent="0.15">
      <c r="C7405"/>
    </row>
    <row r="7406" spans="3:3" ht="18.75" x14ac:dyDescent="0.15">
      <c r="C7406"/>
    </row>
    <row r="7407" spans="3:3" ht="18.75" x14ac:dyDescent="0.15">
      <c r="C7407"/>
    </row>
    <row r="7408" spans="3:3" ht="18.75" x14ac:dyDescent="0.15">
      <c r="C7408"/>
    </row>
    <row r="7409" spans="3:3" ht="18.75" x14ac:dyDescent="0.15">
      <c r="C7409"/>
    </row>
    <row r="7410" spans="3:3" ht="18.75" x14ac:dyDescent="0.15">
      <c r="C7410"/>
    </row>
    <row r="7411" spans="3:3" ht="18.75" x14ac:dyDescent="0.15">
      <c r="C7411"/>
    </row>
    <row r="7412" spans="3:3" ht="18.75" x14ac:dyDescent="0.15">
      <c r="C7412"/>
    </row>
    <row r="7413" spans="3:3" ht="18.75" x14ac:dyDescent="0.15">
      <c r="C7413"/>
    </row>
    <row r="7414" spans="3:3" ht="18.75" x14ac:dyDescent="0.15">
      <c r="C7414"/>
    </row>
    <row r="7415" spans="3:3" ht="18.75" x14ac:dyDescent="0.15">
      <c r="C7415"/>
    </row>
    <row r="7416" spans="3:3" ht="18.75" x14ac:dyDescent="0.15">
      <c r="C7416"/>
    </row>
    <row r="7417" spans="3:3" ht="18.75" x14ac:dyDescent="0.15">
      <c r="C7417"/>
    </row>
    <row r="7418" spans="3:3" ht="18.75" x14ac:dyDescent="0.15">
      <c r="C7418"/>
    </row>
    <row r="7419" spans="3:3" ht="18.75" x14ac:dyDescent="0.15">
      <c r="C7419"/>
    </row>
    <row r="7420" spans="3:3" ht="18.75" x14ac:dyDescent="0.15">
      <c r="C7420"/>
    </row>
    <row r="7421" spans="3:3" ht="18.75" x14ac:dyDescent="0.15">
      <c r="C7421"/>
    </row>
    <row r="7422" spans="3:3" ht="18.75" x14ac:dyDescent="0.15">
      <c r="C7422"/>
    </row>
    <row r="7423" spans="3:3" ht="18.75" x14ac:dyDescent="0.15">
      <c r="C7423"/>
    </row>
    <row r="7424" spans="3:3" ht="18.75" x14ac:dyDescent="0.15">
      <c r="C7424"/>
    </row>
    <row r="7425" spans="3:3" ht="18.75" x14ac:dyDescent="0.15">
      <c r="C7425"/>
    </row>
    <row r="7426" spans="3:3" ht="18.75" x14ac:dyDescent="0.15">
      <c r="C7426"/>
    </row>
    <row r="7427" spans="3:3" ht="18.75" x14ac:dyDescent="0.15">
      <c r="C7427"/>
    </row>
    <row r="7428" spans="3:3" ht="18.75" x14ac:dyDescent="0.15">
      <c r="C7428"/>
    </row>
    <row r="7429" spans="3:3" ht="18.75" x14ac:dyDescent="0.15">
      <c r="C7429"/>
    </row>
    <row r="7430" spans="3:3" ht="18.75" x14ac:dyDescent="0.15">
      <c r="C7430"/>
    </row>
    <row r="7431" spans="3:3" ht="18.75" x14ac:dyDescent="0.15">
      <c r="C7431"/>
    </row>
    <row r="7432" spans="3:3" ht="18.75" x14ac:dyDescent="0.15">
      <c r="C7432"/>
    </row>
    <row r="7433" spans="3:3" ht="18.75" x14ac:dyDescent="0.15">
      <c r="C7433"/>
    </row>
    <row r="7434" spans="3:3" ht="18.75" x14ac:dyDescent="0.15">
      <c r="C7434"/>
    </row>
    <row r="7435" spans="3:3" ht="18.75" x14ac:dyDescent="0.15">
      <c r="C7435"/>
    </row>
    <row r="7436" spans="3:3" ht="18.75" x14ac:dyDescent="0.15">
      <c r="C7436"/>
    </row>
    <row r="7437" spans="3:3" ht="18.75" x14ac:dyDescent="0.15">
      <c r="C7437"/>
    </row>
    <row r="7438" spans="3:3" ht="18.75" x14ac:dyDescent="0.15">
      <c r="C7438"/>
    </row>
    <row r="7439" spans="3:3" ht="18.75" x14ac:dyDescent="0.15">
      <c r="C7439"/>
    </row>
    <row r="7440" spans="3:3" ht="18.75" x14ac:dyDescent="0.15">
      <c r="C7440"/>
    </row>
    <row r="7441" spans="3:3" ht="18.75" x14ac:dyDescent="0.15">
      <c r="C7441"/>
    </row>
    <row r="7442" spans="3:3" ht="18.75" x14ac:dyDescent="0.15">
      <c r="C7442"/>
    </row>
    <row r="7443" spans="3:3" ht="18.75" x14ac:dyDescent="0.15">
      <c r="C7443"/>
    </row>
    <row r="7444" spans="3:3" ht="18.75" x14ac:dyDescent="0.15">
      <c r="C7444"/>
    </row>
    <row r="7445" spans="3:3" ht="18.75" x14ac:dyDescent="0.15">
      <c r="C7445"/>
    </row>
    <row r="7446" spans="3:3" ht="18.75" x14ac:dyDescent="0.15">
      <c r="C7446"/>
    </row>
    <row r="7447" spans="3:3" ht="18.75" x14ac:dyDescent="0.15">
      <c r="C7447"/>
    </row>
    <row r="7448" spans="3:3" ht="18.75" x14ac:dyDescent="0.15">
      <c r="C7448"/>
    </row>
    <row r="7449" spans="3:3" ht="18.75" x14ac:dyDescent="0.15">
      <c r="C7449"/>
    </row>
    <row r="7450" spans="3:3" ht="18.75" x14ac:dyDescent="0.15">
      <c r="C7450"/>
    </row>
    <row r="7451" spans="3:3" ht="18.75" x14ac:dyDescent="0.15">
      <c r="C7451"/>
    </row>
    <row r="7452" spans="3:3" ht="18.75" x14ac:dyDescent="0.15">
      <c r="C7452"/>
    </row>
    <row r="7453" spans="3:3" ht="18.75" x14ac:dyDescent="0.15">
      <c r="C7453"/>
    </row>
    <row r="7454" spans="3:3" ht="18.75" x14ac:dyDescent="0.15">
      <c r="C7454"/>
    </row>
    <row r="7455" spans="3:3" ht="18.75" x14ac:dyDescent="0.15">
      <c r="C7455"/>
    </row>
    <row r="7456" spans="3:3" ht="18.75" x14ac:dyDescent="0.15">
      <c r="C7456"/>
    </row>
    <row r="7457" spans="3:3" ht="18.75" x14ac:dyDescent="0.15">
      <c r="C7457"/>
    </row>
    <row r="7458" spans="3:3" ht="18.75" x14ac:dyDescent="0.15">
      <c r="C7458"/>
    </row>
    <row r="7459" spans="3:3" ht="18.75" x14ac:dyDescent="0.15">
      <c r="C7459"/>
    </row>
    <row r="7460" spans="3:3" ht="18.75" x14ac:dyDescent="0.15">
      <c r="C7460"/>
    </row>
    <row r="7461" spans="3:3" ht="18.75" x14ac:dyDescent="0.15">
      <c r="C7461"/>
    </row>
    <row r="7462" spans="3:3" ht="18.75" x14ac:dyDescent="0.15">
      <c r="C7462"/>
    </row>
    <row r="7463" spans="3:3" ht="18.75" x14ac:dyDescent="0.15">
      <c r="C7463"/>
    </row>
    <row r="7464" spans="3:3" ht="18.75" x14ac:dyDescent="0.15">
      <c r="C7464"/>
    </row>
    <row r="7465" spans="3:3" ht="18.75" x14ac:dyDescent="0.15">
      <c r="C7465"/>
    </row>
    <row r="7466" spans="3:3" ht="18.75" x14ac:dyDescent="0.15">
      <c r="C7466"/>
    </row>
    <row r="7467" spans="3:3" ht="18.75" x14ac:dyDescent="0.15">
      <c r="C7467"/>
    </row>
    <row r="7468" spans="3:3" ht="18.75" x14ac:dyDescent="0.15">
      <c r="C7468"/>
    </row>
    <row r="7469" spans="3:3" ht="18.75" x14ac:dyDescent="0.15">
      <c r="C7469"/>
    </row>
    <row r="7470" spans="3:3" ht="18.75" x14ac:dyDescent="0.15">
      <c r="C7470"/>
    </row>
    <row r="7471" spans="3:3" ht="18.75" x14ac:dyDescent="0.15">
      <c r="C7471"/>
    </row>
    <row r="7472" spans="3:3" ht="18.75" x14ac:dyDescent="0.15">
      <c r="C7472"/>
    </row>
    <row r="7473" spans="3:3" ht="18.75" x14ac:dyDescent="0.15">
      <c r="C7473"/>
    </row>
    <row r="7474" spans="3:3" ht="18.75" x14ac:dyDescent="0.15">
      <c r="C7474"/>
    </row>
    <row r="7475" spans="3:3" ht="18.75" x14ac:dyDescent="0.15">
      <c r="C7475"/>
    </row>
    <row r="7476" spans="3:3" ht="18.75" x14ac:dyDescent="0.15">
      <c r="C7476"/>
    </row>
    <row r="7477" spans="3:3" ht="18.75" x14ac:dyDescent="0.15">
      <c r="C7477"/>
    </row>
    <row r="7478" spans="3:3" ht="18.75" x14ac:dyDescent="0.15">
      <c r="C7478"/>
    </row>
    <row r="7479" spans="3:3" ht="18.75" x14ac:dyDescent="0.15">
      <c r="C7479"/>
    </row>
    <row r="7480" spans="3:3" ht="18.75" x14ac:dyDescent="0.15">
      <c r="C7480"/>
    </row>
    <row r="7481" spans="3:3" ht="18.75" x14ac:dyDescent="0.15">
      <c r="C7481"/>
    </row>
    <row r="7482" spans="3:3" ht="18.75" x14ac:dyDescent="0.15">
      <c r="C7482"/>
    </row>
    <row r="7483" spans="3:3" ht="18.75" x14ac:dyDescent="0.15">
      <c r="C7483"/>
    </row>
    <row r="7484" spans="3:3" ht="18.75" x14ac:dyDescent="0.15">
      <c r="C7484"/>
    </row>
    <row r="7485" spans="3:3" ht="18.75" x14ac:dyDescent="0.15">
      <c r="C7485"/>
    </row>
    <row r="7486" spans="3:3" ht="18.75" x14ac:dyDescent="0.15">
      <c r="C7486"/>
    </row>
    <row r="7487" spans="3:3" ht="18.75" x14ac:dyDescent="0.15">
      <c r="C7487"/>
    </row>
    <row r="7488" spans="3:3" ht="18.75" x14ac:dyDescent="0.15">
      <c r="C7488"/>
    </row>
    <row r="7489" spans="3:3" ht="18.75" x14ac:dyDescent="0.15">
      <c r="C7489"/>
    </row>
    <row r="7490" spans="3:3" ht="18.75" x14ac:dyDescent="0.15">
      <c r="C7490"/>
    </row>
    <row r="7491" spans="3:3" ht="18.75" x14ac:dyDescent="0.15">
      <c r="C7491"/>
    </row>
    <row r="7492" spans="3:3" ht="18.75" x14ac:dyDescent="0.15">
      <c r="C7492"/>
    </row>
    <row r="7493" spans="3:3" ht="18.75" x14ac:dyDescent="0.15">
      <c r="C7493"/>
    </row>
    <row r="7494" spans="3:3" ht="18.75" x14ac:dyDescent="0.15">
      <c r="C7494"/>
    </row>
    <row r="7495" spans="3:3" ht="18.75" x14ac:dyDescent="0.15">
      <c r="C7495"/>
    </row>
    <row r="7496" spans="3:3" ht="18.75" x14ac:dyDescent="0.15">
      <c r="C7496"/>
    </row>
    <row r="7497" spans="3:3" ht="18.75" x14ac:dyDescent="0.15">
      <c r="C7497"/>
    </row>
    <row r="7498" spans="3:3" ht="18.75" x14ac:dyDescent="0.15">
      <c r="C7498"/>
    </row>
    <row r="7499" spans="3:3" ht="18.75" x14ac:dyDescent="0.15">
      <c r="C7499"/>
    </row>
    <row r="7500" spans="3:3" ht="18.75" x14ac:dyDescent="0.15">
      <c r="C7500"/>
    </row>
    <row r="7501" spans="3:3" ht="18.75" x14ac:dyDescent="0.15">
      <c r="C7501"/>
    </row>
    <row r="7502" spans="3:3" ht="18.75" x14ac:dyDescent="0.15">
      <c r="C7502"/>
    </row>
    <row r="7503" spans="3:3" ht="18.75" x14ac:dyDescent="0.15">
      <c r="C7503"/>
    </row>
    <row r="7504" spans="3:3" ht="18.75" x14ac:dyDescent="0.15">
      <c r="C7504"/>
    </row>
    <row r="7505" spans="3:3" ht="18.75" x14ac:dyDescent="0.15">
      <c r="C7505"/>
    </row>
    <row r="7506" spans="3:3" ht="18.75" x14ac:dyDescent="0.15">
      <c r="C7506"/>
    </row>
    <row r="7507" spans="3:3" ht="18.75" x14ac:dyDescent="0.15">
      <c r="C7507"/>
    </row>
    <row r="7508" spans="3:3" ht="18.75" x14ac:dyDescent="0.15">
      <c r="C7508"/>
    </row>
    <row r="7509" spans="3:3" ht="18.75" x14ac:dyDescent="0.15">
      <c r="C7509"/>
    </row>
    <row r="7510" spans="3:3" ht="18.75" x14ac:dyDescent="0.15">
      <c r="C7510"/>
    </row>
    <row r="7511" spans="3:3" ht="18.75" x14ac:dyDescent="0.15">
      <c r="C7511"/>
    </row>
    <row r="7512" spans="3:3" ht="18.75" x14ac:dyDescent="0.15">
      <c r="C7512"/>
    </row>
    <row r="7513" spans="3:3" ht="18.75" x14ac:dyDescent="0.15">
      <c r="C7513"/>
    </row>
    <row r="7514" spans="3:3" ht="18.75" x14ac:dyDescent="0.15">
      <c r="C7514"/>
    </row>
    <row r="7515" spans="3:3" ht="18.75" x14ac:dyDescent="0.15">
      <c r="C7515"/>
    </row>
    <row r="7516" spans="3:3" ht="18.75" x14ac:dyDescent="0.15">
      <c r="C7516"/>
    </row>
    <row r="7517" spans="3:3" ht="18.75" x14ac:dyDescent="0.15">
      <c r="C7517"/>
    </row>
    <row r="7518" spans="3:3" ht="18.75" x14ac:dyDescent="0.15">
      <c r="C7518"/>
    </row>
    <row r="7519" spans="3:3" ht="18.75" x14ac:dyDescent="0.15">
      <c r="C7519"/>
    </row>
    <row r="7520" spans="3:3" ht="18.75" x14ac:dyDescent="0.15">
      <c r="C7520"/>
    </row>
    <row r="7521" spans="3:3" ht="18.75" x14ac:dyDescent="0.15">
      <c r="C7521"/>
    </row>
    <row r="7522" spans="3:3" ht="18.75" x14ac:dyDescent="0.15">
      <c r="C7522"/>
    </row>
    <row r="7523" spans="3:3" ht="18.75" x14ac:dyDescent="0.15">
      <c r="C7523"/>
    </row>
    <row r="7524" spans="3:3" ht="18.75" x14ac:dyDescent="0.15">
      <c r="C7524"/>
    </row>
    <row r="7525" spans="3:3" ht="18.75" x14ac:dyDescent="0.15">
      <c r="C7525"/>
    </row>
    <row r="7526" spans="3:3" ht="18.75" x14ac:dyDescent="0.15">
      <c r="C7526"/>
    </row>
    <row r="7527" spans="3:3" ht="18.75" x14ac:dyDescent="0.15">
      <c r="C7527"/>
    </row>
    <row r="7528" spans="3:3" ht="18.75" x14ac:dyDescent="0.15">
      <c r="C7528"/>
    </row>
    <row r="7529" spans="3:3" ht="18.75" x14ac:dyDescent="0.15">
      <c r="C7529"/>
    </row>
    <row r="7530" spans="3:3" ht="18.75" x14ac:dyDescent="0.15">
      <c r="C7530"/>
    </row>
    <row r="7531" spans="3:3" ht="18.75" x14ac:dyDescent="0.15">
      <c r="C7531"/>
    </row>
    <row r="7532" spans="3:3" ht="18.75" x14ac:dyDescent="0.15">
      <c r="C7532"/>
    </row>
    <row r="7533" spans="3:3" ht="18.75" x14ac:dyDescent="0.15">
      <c r="C7533"/>
    </row>
    <row r="7534" spans="3:3" ht="18.75" x14ac:dyDescent="0.15">
      <c r="C7534"/>
    </row>
    <row r="7535" spans="3:3" ht="18.75" x14ac:dyDescent="0.15">
      <c r="C7535"/>
    </row>
    <row r="7536" spans="3:3" ht="18.75" x14ac:dyDescent="0.15">
      <c r="C7536"/>
    </row>
    <row r="7537" spans="3:3" ht="18.75" x14ac:dyDescent="0.15">
      <c r="C7537"/>
    </row>
    <row r="7538" spans="3:3" ht="18.75" x14ac:dyDescent="0.15">
      <c r="C7538"/>
    </row>
    <row r="7539" spans="3:3" ht="18.75" x14ac:dyDescent="0.15">
      <c r="C7539"/>
    </row>
    <row r="7540" spans="3:3" ht="18.75" x14ac:dyDescent="0.15">
      <c r="C7540"/>
    </row>
    <row r="7541" spans="3:3" ht="18.75" x14ac:dyDescent="0.15">
      <c r="C7541"/>
    </row>
    <row r="7542" spans="3:3" ht="18.75" x14ac:dyDescent="0.15">
      <c r="C7542"/>
    </row>
    <row r="7543" spans="3:3" ht="18.75" x14ac:dyDescent="0.15">
      <c r="C7543"/>
    </row>
    <row r="7544" spans="3:3" ht="18.75" x14ac:dyDescent="0.15">
      <c r="C7544"/>
    </row>
    <row r="7545" spans="3:3" ht="18.75" x14ac:dyDescent="0.15">
      <c r="C7545"/>
    </row>
    <row r="7546" spans="3:3" ht="18.75" x14ac:dyDescent="0.15">
      <c r="C7546"/>
    </row>
    <row r="7547" spans="3:3" ht="18.75" x14ac:dyDescent="0.15">
      <c r="C7547"/>
    </row>
    <row r="7548" spans="3:3" ht="18.75" x14ac:dyDescent="0.15">
      <c r="C7548"/>
    </row>
    <row r="7549" spans="3:3" ht="18.75" x14ac:dyDescent="0.15">
      <c r="C7549"/>
    </row>
    <row r="7550" spans="3:3" ht="18.75" x14ac:dyDescent="0.15">
      <c r="C7550"/>
    </row>
    <row r="7551" spans="3:3" ht="18.75" x14ac:dyDescent="0.15">
      <c r="C7551"/>
    </row>
    <row r="7552" spans="3:3" ht="18.75" x14ac:dyDescent="0.15">
      <c r="C7552"/>
    </row>
    <row r="7553" spans="3:3" ht="18.75" x14ac:dyDescent="0.15">
      <c r="C7553"/>
    </row>
    <row r="7554" spans="3:3" ht="18.75" x14ac:dyDescent="0.15">
      <c r="C7554"/>
    </row>
    <row r="7555" spans="3:3" ht="18.75" x14ac:dyDescent="0.15">
      <c r="C7555"/>
    </row>
    <row r="7556" spans="3:3" ht="18.75" x14ac:dyDescent="0.15">
      <c r="C7556"/>
    </row>
    <row r="7557" spans="3:3" ht="18.75" x14ac:dyDescent="0.15">
      <c r="C7557"/>
    </row>
    <row r="7558" spans="3:3" ht="18.75" x14ac:dyDescent="0.15">
      <c r="C7558"/>
    </row>
    <row r="7559" spans="3:3" ht="18.75" x14ac:dyDescent="0.15">
      <c r="C7559"/>
    </row>
    <row r="7560" spans="3:3" ht="18.75" x14ac:dyDescent="0.15">
      <c r="C7560"/>
    </row>
    <row r="7561" spans="3:3" ht="18.75" x14ac:dyDescent="0.15">
      <c r="C7561"/>
    </row>
    <row r="7562" spans="3:3" ht="18.75" x14ac:dyDescent="0.15">
      <c r="C7562"/>
    </row>
    <row r="7563" spans="3:3" ht="18.75" x14ac:dyDescent="0.15">
      <c r="C7563"/>
    </row>
    <row r="7564" spans="3:3" ht="18.75" x14ac:dyDescent="0.15">
      <c r="C7564"/>
    </row>
    <row r="7565" spans="3:3" ht="18.75" x14ac:dyDescent="0.15">
      <c r="C7565"/>
    </row>
    <row r="7566" spans="3:3" ht="18.75" x14ac:dyDescent="0.15">
      <c r="C7566"/>
    </row>
    <row r="7567" spans="3:3" ht="18.75" x14ac:dyDescent="0.15">
      <c r="C7567"/>
    </row>
    <row r="7568" spans="3:3" ht="18.75" x14ac:dyDescent="0.15">
      <c r="C7568"/>
    </row>
    <row r="7569" spans="3:3" ht="18.75" x14ac:dyDescent="0.15">
      <c r="C7569"/>
    </row>
    <row r="7570" spans="3:3" ht="18.75" x14ac:dyDescent="0.15">
      <c r="C7570"/>
    </row>
    <row r="7571" spans="3:3" ht="18.75" x14ac:dyDescent="0.15">
      <c r="C7571"/>
    </row>
    <row r="7572" spans="3:3" ht="18.75" x14ac:dyDescent="0.15">
      <c r="C7572"/>
    </row>
    <row r="7573" spans="3:3" ht="18.75" x14ac:dyDescent="0.15">
      <c r="C7573"/>
    </row>
    <row r="7574" spans="3:3" ht="18.75" x14ac:dyDescent="0.15">
      <c r="C7574"/>
    </row>
    <row r="7575" spans="3:3" ht="18.75" x14ac:dyDescent="0.15">
      <c r="C7575"/>
    </row>
    <row r="7576" spans="3:3" ht="18.75" x14ac:dyDescent="0.15">
      <c r="C7576"/>
    </row>
    <row r="7577" spans="3:3" ht="18.75" x14ac:dyDescent="0.15">
      <c r="C7577"/>
    </row>
    <row r="7578" spans="3:3" ht="18.75" x14ac:dyDescent="0.15">
      <c r="C7578"/>
    </row>
    <row r="7579" spans="3:3" ht="18.75" x14ac:dyDescent="0.15">
      <c r="C7579"/>
    </row>
    <row r="7580" spans="3:3" ht="18.75" x14ac:dyDescent="0.15">
      <c r="C7580"/>
    </row>
    <row r="7581" spans="3:3" ht="18.75" x14ac:dyDescent="0.15">
      <c r="C7581"/>
    </row>
    <row r="7582" spans="3:3" ht="18.75" x14ac:dyDescent="0.15">
      <c r="C7582"/>
    </row>
    <row r="7583" spans="3:3" ht="18.75" x14ac:dyDescent="0.15">
      <c r="C7583"/>
    </row>
    <row r="7584" spans="3:3" ht="18.75" x14ac:dyDescent="0.15">
      <c r="C7584"/>
    </row>
    <row r="7585" spans="3:3" ht="18.75" x14ac:dyDescent="0.15">
      <c r="C7585"/>
    </row>
    <row r="7586" spans="3:3" ht="18.75" x14ac:dyDescent="0.15">
      <c r="C7586"/>
    </row>
    <row r="7587" spans="3:3" ht="18.75" x14ac:dyDescent="0.15">
      <c r="C7587"/>
    </row>
    <row r="7588" spans="3:3" ht="18.75" x14ac:dyDescent="0.15">
      <c r="C7588"/>
    </row>
    <row r="7589" spans="3:3" ht="18.75" x14ac:dyDescent="0.15">
      <c r="C7589"/>
    </row>
    <row r="7590" spans="3:3" ht="18.75" x14ac:dyDescent="0.15">
      <c r="C7590"/>
    </row>
    <row r="7591" spans="3:3" ht="18.75" x14ac:dyDescent="0.15">
      <c r="C7591"/>
    </row>
    <row r="7592" spans="3:3" ht="18.75" x14ac:dyDescent="0.15">
      <c r="C7592"/>
    </row>
    <row r="7593" spans="3:3" ht="18.75" x14ac:dyDescent="0.15">
      <c r="C7593"/>
    </row>
    <row r="7594" spans="3:3" ht="18.75" x14ac:dyDescent="0.15">
      <c r="C7594"/>
    </row>
    <row r="7595" spans="3:3" ht="18.75" x14ac:dyDescent="0.15">
      <c r="C7595"/>
    </row>
    <row r="7596" spans="3:3" ht="18.75" x14ac:dyDescent="0.15">
      <c r="C7596"/>
    </row>
    <row r="7597" spans="3:3" ht="18.75" x14ac:dyDescent="0.15">
      <c r="C7597"/>
    </row>
    <row r="7598" spans="3:3" ht="18.75" x14ac:dyDescent="0.15">
      <c r="C7598"/>
    </row>
    <row r="7599" spans="3:3" ht="18.75" x14ac:dyDescent="0.15">
      <c r="C7599"/>
    </row>
    <row r="7600" spans="3:3" ht="18.75" x14ac:dyDescent="0.15">
      <c r="C7600"/>
    </row>
    <row r="7601" spans="3:3" ht="18.75" x14ac:dyDescent="0.15">
      <c r="C7601"/>
    </row>
    <row r="7602" spans="3:3" ht="18.75" x14ac:dyDescent="0.15">
      <c r="C7602"/>
    </row>
    <row r="7603" spans="3:3" ht="18.75" x14ac:dyDescent="0.15">
      <c r="C7603"/>
    </row>
    <row r="7604" spans="3:3" ht="18.75" x14ac:dyDescent="0.15">
      <c r="C7604"/>
    </row>
    <row r="7605" spans="3:3" ht="18.75" x14ac:dyDescent="0.15">
      <c r="C7605"/>
    </row>
    <row r="7606" spans="3:3" ht="18.75" x14ac:dyDescent="0.15">
      <c r="C7606"/>
    </row>
    <row r="7607" spans="3:3" ht="18.75" x14ac:dyDescent="0.15">
      <c r="C7607"/>
    </row>
    <row r="7608" spans="3:3" ht="18.75" x14ac:dyDescent="0.15">
      <c r="C7608"/>
    </row>
    <row r="7609" spans="3:3" ht="18.75" x14ac:dyDescent="0.15">
      <c r="C7609"/>
    </row>
    <row r="7610" spans="3:3" ht="18.75" x14ac:dyDescent="0.15">
      <c r="C7610"/>
    </row>
    <row r="7611" spans="3:3" ht="18.75" x14ac:dyDescent="0.15">
      <c r="C7611"/>
    </row>
    <row r="7612" spans="3:3" ht="18.75" x14ac:dyDescent="0.15">
      <c r="C7612"/>
    </row>
    <row r="7613" spans="3:3" ht="18.75" x14ac:dyDescent="0.15">
      <c r="C7613"/>
    </row>
    <row r="7614" spans="3:3" ht="18.75" x14ac:dyDescent="0.15">
      <c r="C7614"/>
    </row>
    <row r="7615" spans="3:3" ht="18.75" x14ac:dyDescent="0.15">
      <c r="C7615"/>
    </row>
    <row r="7616" spans="3:3" ht="18.75" x14ac:dyDescent="0.15">
      <c r="C7616"/>
    </row>
    <row r="7617" spans="3:3" ht="18.75" x14ac:dyDescent="0.15">
      <c r="C7617"/>
    </row>
    <row r="7618" spans="3:3" ht="18.75" x14ac:dyDescent="0.15">
      <c r="C7618"/>
    </row>
    <row r="7619" spans="3:3" ht="18.75" x14ac:dyDescent="0.15">
      <c r="C7619"/>
    </row>
    <row r="7620" spans="3:3" ht="18.75" x14ac:dyDescent="0.15">
      <c r="C7620"/>
    </row>
    <row r="7621" spans="3:3" ht="18.75" x14ac:dyDescent="0.15">
      <c r="C7621"/>
    </row>
    <row r="7622" spans="3:3" ht="18.75" x14ac:dyDescent="0.15">
      <c r="C7622"/>
    </row>
    <row r="7623" spans="3:3" ht="18.75" x14ac:dyDescent="0.15">
      <c r="C7623"/>
    </row>
    <row r="7624" spans="3:3" ht="18.75" x14ac:dyDescent="0.15">
      <c r="C7624"/>
    </row>
    <row r="7625" spans="3:3" ht="18.75" x14ac:dyDescent="0.15">
      <c r="C7625"/>
    </row>
    <row r="7626" spans="3:3" ht="18.75" x14ac:dyDescent="0.15">
      <c r="C7626"/>
    </row>
    <row r="7627" spans="3:3" ht="18.75" x14ac:dyDescent="0.15">
      <c r="C7627"/>
    </row>
    <row r="7628" spans="3:3" ht="18.75" x14ac:dyDescent="0.15">
      <c r="C7628"/>
    </row>
    <row r="7629" spans="3:3" ht="18.75" x14ac:dyDescent="0.15">
      <c r="C7629"/>
    </row>
    <row r="7630" spans="3:3" ht="18.75" x14ac:dyDescent="0.15">
      <c r="C7630"/>
    </row>
    <row r="7631" spans="3:3" ht="18.75" x14ac:dyDescent="0.15">
      <c r="C7631"/>
    </row>
    <row r="7632" spans="3:3" ht="18.75" x14ac:dyDescent="0.15">
      <c r="C7632"/>
    </row>
    <row r="7633" spans="3:3" ht="18.75" x14ac:dyDescent="0.15">
      <c r="C7633"/>
    </row>
    <row r="7634" spans="3:3" ht="18.75" x14ac:dyDescent="0.15">
      <c r="C7634"/>
    </row>
    <row r="7635" spans="3:3" ht="18.75" x14ac:dyDescent="0.15">
      <c r="C7635"/>
    </row>
    <row r="7636" spans="3:3" ht="18.75" x14ac:dyDescent="0.15">
      <c r="C7636"/>
    </row>
    <row r="7637" spans="3:3" ht="18.75" x14ac:dyDescent="0.15">
      <c r="C7637"/>
    </row>
    <row r="7638" spans="3:3" ht="18.75" x14ac:dyDescent="0.15">
      <c r="C7638"/>
    </row>
    <row r="7639" spans="3:3" ht="18.75" x14ac:dyDescent="0.15">
      <c r="C7639"/>
    </row>
    <row r="7640" spans="3:3" ht="18.75" x14ac:dyDescent="0.15">
      <c r="C7640"/>
    </row>
    <row r="7641" spans="3:3" ht="18.75" x14ac:dyDescent="0.15">
      <c r="C7641"/>
    </row>
    <row r="7642" spans="3:3" ht="18.75" x14ac:dyDescent="0.15">
      <c r="C7642"/>
    </row>
    <row r="7643" spans="3:3" ht="18.75" x14ac:dyDescent="0.15">
      <c r="C7643"/>
    </row>
    <row r="7644" spans="3:3" ht="18.75" x14ac:dyDescent="0.15">
      <c r="C7644"/>
    </row>
    <row r="7645" spans="3:3" ht="18.75" x14ac:dyDescent="0.15">
      <c r="C7645"/>
    </row>
    <row r="7646" spans="3:3" ht="18.75" x14ac:dyDescent="0.15">
      <c r="C7646"/>
    </row>
    <row r="7647" spans="3:3" ht="18.75" x14ac:dyDescent="0.15">
      <c r="C7647"/>
    </row>
    <row r="7648" spans="3:3" ht="18.75" x14ac:dyDescent="0.15">
      <c r="C7648"/>
    </row>
    <row r="7649" spans="3:3" ht="18.75" x14ac:dyDescent="0.15">
      <c r="C7649"/>
    </row>
    <row r="7650" spans="3:3" ht="18.75" x14ac:dyDescent="0.15">
      <c r="C7650"/>
    </row>
    <row r="7651" spans="3:3" ht="18.75" x14ac:dyDescent="0.15">
      <c r="C7651"/>
    </row>
    <row r="7652" spans="3:3" ht="18.75" x14ac:dyDescent="0.15">
      <c r="C7652"/>
    </row>
    <row r="7653" spans="3:3" ht="18.75" x14ac:dyDescent="0.15">
      <c r="C7653"/>
    </row>
    <row r="7654" spans="3:3" ht="18.75" x14ac:dyDescent="0.15">
      <c r="C7654"/>
    </row>
    <row r="7655" spans="3:3" ht="18.75" x14ac:dyDescent="0.15">
      <c r="C7655"/>
    </row>
    <row r="7656" spans="3:3" ht="18.75" x14ac:dyDescent="0.15">
      <c r="C7656"/>
    </row>
    <row r="7657" spans="3:3" ht="18.75" x14ac:dyDescent="0.15">
      <c r="C7657"/>
    </row>
    <row r="7658" spans="3:3" ht="18.75" x14ac:dyDescent="0.15">
      <c r="C7658"/>
    </row>
    <row r="7659" spans="3:3" ht="18.75" x14ac:dyDescent="0.15">
      <c r="C7659"/>
    </row>
    <row r="7660" spans="3:3" ht="18.75" x14ac:dyDescent="0.15">
      <c r="C7660"/>
    </row>
    <row r="7661" spans="3:3" ht="18.75" x14ac:dyDescent="0.15">
      <c r="C7661"/>
    </row>
    <row r="7662" spans="3:3" ht="18.75" x14ac:dyDescent="0.15">
      <c r="C7662"/>
    </row>
    <row r="7663" spans="3:3" ht="18.75" x14ac:dyDescent="0.15">
      <c r="C7663"/>
    </row>
    <row r="7664" spans="3:3" ht="18.75" x14ac:dyDescent="0.15">
      <c r="C7664"/>
    </row>
    <row r="7665" spans="3:3" ht="18.75" x14ac:dyDescent="0.15">
      <c r="C7665"/>
    </row>
    <row r="7666" spans="3:3" ht="18.75" x14ac:dyDescent="0.15">
      <c r="C7666"/>
    </row>
    <row r="7667" spans="3:3" ht="18.75" x14ac:dyDescent="0.15">
      <c r="C7667"/>
    </row>
    <row r="7668" spans="3:3" ht="18.75" x14ac:dyDescent="0.15">
      <c r="C7668"/>
    </row>
    <row r="7669" spans="3:3" ht="18.75" x14ac:dyDescent="0.15">
      <c r="C7669"/>
    </row>
    <row r="7670" spans="3:3" ht="18.75" x14ac:dyDescent="0.15">
      <c r="C7670"/>
    </row>
    <row r="7671" spans="3:3" ht="18.75" x14ac:dyDescent="0.15">
      <c r="C7671"/>
    </row>
    <row r="7672" spans="3:3" ht="18.75" x14ac:dyDescent="0.15">
      <c r="C7672"/>
    </row>
    <row r="7673" spans="3:3" ht="18.75" x14ac:dyDescent="0.15">
      <c r="C7673"/>
    </row>
    <row r="7674" spans="3:3" ht="18.75" x14ac:dyDescent="0.15">
      <c r="C7674"/>
    </row>
    <row r="7675" spans="3:3" ht="18.75" x14ac:dyDescent="0.15">
      <c r="C7675"/>
    </row>
    <row r="7676" spans="3:3" ht="18.75" x14ac:dyDescent="0.15">
      <c r="C7676"/>
    </row>
    <row r="7677" spans="3:3" ht="18.75" x14ac:dyDescent="0.15">
      <c r="C7677"/>
    </row>
    <row r="7678" spans="3:3" ht="18.75" x14ac:dyDescent="0.15">
      <c r="C7678"/>
    </row>
    <row r="7679" spans="3:3" ht="18.75" x14ac:dyDescent="0.15">
      <c r="C7679"/>
    </row>
    <row r="7680" spans="3:3" ht="18.75" x14ac:dyDescent="0.15">
      <c r="C7680"/>
    </row>
    <row r="7681" spans="3:3" ht="18.75" x14ac:dyDescent="0.15">
      <c r="C7681"/>
    </row>
    <row r="7682" spans="3:3" ht="18.75" x14ac:dyDescent="0.15">
      <c r="C7682"/>
    </row>
    <row r="7683" spans="3:3" ht="18.75" x14ac:dyDescent="0.15">
      <c r="C7683"/>
    </row>
    <row r="7684" spans="3:3" ht="18.75" x14ac:dyDescent="0.15">
      <c r="C7684"/>
    </row>
    <row r="7685" spans="3:3" ht="18.75" x14ac:dyDescent="0.15">
      <c r="C7685"/>
    </row>
    <row r="7686" spans="3:3" ht="18.75" x14ac:dyDescent="0.15">
      <c r="C7686"/>
    </row>
    <row r="7687" spans="3:3" ht="18.75" x14ac:dyDescent="0.15">
      <c r="C7687"/>
    </row>
    <row r="7688" spans="3:3" ht="18.75" x14ac:dyDescent="0.15">
      <c r="C7688"/>
    </row>
    <row r="7689" spans="3:3" ht="18.75" x14ac:dyDescent="0.15">
      <c r="C7689"/>
    </row>
    <row r="7690" spans="3:3" ht="18.75" x14ac:dyDescent="0.15">
      <c r="C7690"/>
    </row>
    <row r="7691" spans="3:3" ht="18.75" x14ac:dyDescent="0.15">
      <c r="C7691"/>
    </row>
    <row r="7692" spans="3:3" ht="18.75" x14ac:dyDescent="0.15">
      <c r="C7692"/>
    </row>
    <row r="7693" spans="3:3" ht="18.75" x14ac:dyDescent="0.15">
      <c r="C7693"/>
    </row>
    <row r="7694" spans="3:3" ht="18.75" x14ac:dyDescent="0.15">
      <c r="C7694"/>
    </row>
    <row r="7695" spans="3:3" ht="18.75" x14ac:dyDescent="0.15">
      <c r="C7695"/>
    </row>
    <row r="7696" spans="3:3" ht="18.75" x14ac:dyDescent="0.15">
      <c r="C7696"/>
    </row>
    <row r="7697" spans="3:3" ht="18.75" x14ac:dyDescent="0.15">
      <c r="C7697"/>
    </row>
    <row r="7698" spans="3:3" ht="18.75" x14ac:dyDescent="0.15">
      <c r="C7698"/>
    </row>
    <row r="7699" spans="3:3" ht="18.75" x14ac:dyDescent="0.15">
      <c r="C7699"/>
    </row>
    <row r="7700" spans="3:3" ht="18.75" x14ac:dyDescent="0.15">
      <c r="C7700"/>
    </row>
    <row r="7701" spans="3:3" ht="18.75" x14ac:dyDescent="0.15">
      <c r="C7701"/>
    </row>
    <row r="7702" spans="3:3" ht="18.75" x14ac:dyDescent="0.15">
      <c r="C7702"/>
    </row>
    <row r="7703" spans="3:3" ht="18.75" x14ac:dyDescent="0.15">
      <c r="C7703"/>
    </row>
    <row r="7704" spans="3:3" ht="18.75" x14ac:dyDescent="0.15">
      <c r="C7704"/>
    </row>
    <row r="7705" spans="3:3" ht="18.75" x14ac:dyDescent="0.15">
      <c r="C7705"/>
    </row>
    <row r="7706" spans="3:3" ht="18.75" x14ac:dyDescent="0.15">
      <c r="C7706"/>
    </row>
    <row r="7707" spans="3:3" ht="18.75" x14ac:dyDescent="0.15">
      <c r="C7707"/>
    </row>
    <row r="7708" spans="3:3" ht="18.75" x14ac:dyDescent="0.15">
      <c r="C7708"/>
    </row>
    <row r="7709" spans="3:3" ht="18.75" x14ac:dyDescent="0.15">
      <c r="C7709"/>
    </row>
    <row r="7710" spans="3:3" ht="18.75" x14ac:dyDescent="0.15">
      <c r="C7710"/>
    </row>
    <row r="7711" spans="3:3" ht="18.75" x14ac:dyDescent="0.15">
      <c r="C7711"/>
    </row>
    <row r="7712" spans="3:3" ht="18.75" x14ac:dyDescent="0.15">
      <c r="C7712"/>
    </row>
    <row r="7713" spans="3:3" ht="18.75" x14ac:dyDescent="0.15">
      <c r="C7713"/>
    </row>
    <row r="7714" spans="3:3" ht="18.75" x14ac:dyDescent="0.15">
      <c r="C7714"/>
    </row>
    <row r="7715" spans="3:3" ht="18.75" x14ac:dyDescent="0.15">
      <c r="C7715"/>
    </row>
    <row r="7716" spans="3:3" ht="18.75" x14ac:dyDescent="0.15">
      <c r="C7716"/>
    </row>
    <row r="7717" spans="3:3" ht="18.75" x14ac:dyDescent="0.15">
      <c r="C7717"/>
    </row>
    <row r="7718" spans="3:3" ht="18.75" x14ac:dyDescent="0.15">
      <c r="C7718"/>
    </row>
    <row r="7719" spans="3:3" ht="18.75" x14ac:dyDescent="0.15">
      <c r="C7719"/>
    </row>
    <row r="7720" spans="3:3" ht="18.75" x14ac:dyDescent="0.15">
      <c r="C7720"/>
    </row>
    <row r="7721" spans="3:3" ht="18.75" x14ac:dyDescent="0.15">
      <c r="C7721"/>
    </row>
    <row r="7722" spans="3:3" ht="18.75" x14ac:dyDescent="0.15">
      <c r="C7722"/>
    </row>
    <row r="7723" spans="3:3" ht="18.75" x14ac:dyDescent="0.15">
      <c r="C7723"/>
    </row>
    <row r="7724" spans="3:3" ht="18.75" x14ac:dyDescent="0.15">
      <c r="C7724"/>
    </row>
    <row r="7725" spans="3:3" ht="18.75" x14ac:dyDescent="0.15">
      <c r="C7725"/>
    </row>
    <row r="7726" spans="3:3" ht="18.75" x14ac:dyDescent="0.15">
      <c r="C7726"/>
    </row>
    <row r="7727" spans="3:3" ht="18.75" x14ac:dyDescent="0.15">
      <c r="C7727"/>
    </row>
    <row r="7728" spans="3:3" ht="18.75" x14ac:dyDescent="0.15">
      <c r="C7728"/>
    </row>
    <row r="7729" spans="3:3" ht="18.75" x14ac:dyDescent="0.15">
      <c r="C7729"/>
    </row>
    <row r="7730" spans="3:3" ht="18.75" x14ac:dyDescent="0.15">
      <c r="C7730"/>
    </row>
    <row r="7731" spans="3:3" ht="18.75" x14ac:dyDescent="0.15">
      <c r="C7731"/>
    </row>
    <row r="7732" spans="3:3" ht="18.75" x14ac:dyDescent="0.15">
      <c r="C7732"/>
    </row>
    <row r="7733" spans="3:3" ht="18.75" x14ac:dyDescent="0.15">
      <c r="C7733"/>
    </row>
    <row r="7734" spans="3:3" ht="18.75" x14ac:dyDescent="0.15">
      <c r="C7734"/>
    </row>
    <row r="7735" spans="3:3" ht="18.75" x14ac:dyDescent="0.15">
      <c r="C7735"/>
    </row>
    <row r="7736" spans="3:3" ht="18.75" x14ac:dyDescent="0.15">
      <c r="C7736"/>
    </row>
    <row r="7737" spans="3:3" ht="18.75" x14ac:dyDescent="0.15">
      <c r="C7737"/>
    </row>
    <row r="7738" spans="3:3" ht="18.75" x14ac:dyDescent="0.15">
      <c r="C7738"/>
    </row>
    <row r="7739" spans="3:3" ht="18.75" x14ac:dyDescent="0.15">
      <c r="C7739"/>
    </row>
    <row r="7740" spans="3:3" ht="18.75" x14ac:dyDescent="0.15">
      <c r="C7740"/>
    </row>
    <row r="7741" spans="3:3" ht="18.75" x14ac:dyDescent="0.15">
      <c r="C7741"/>
    </row>
    <row r="7742" spans="3:3" ht="18.75" x14ac:dyDescent="0.15">
      <c r="C7742"/>
    </row>
    <row r="7743" spans="3:3" ht="18.75" x14ac:dyDescent="0.15">
      <c r="C7743"/>
    </row>
    <row r="7744" spans="3:3" ht="18.75" x14ac:dyDescent="0.15">
      <c r="C7744"/>
    </row>
    <row r="7745" spans="3:3" ht="18.75" x14ac:dyDescent="0.15">
      <c r="C7745"/>
    </row>
    <row r="7746" spans="3:3" ht="18.75" x14ac:dyDescent="0.15">
      <c r="C7746"/>
    </row>
    <row r="7747" spans="3:3" ht="18.75" x14ac:dyDescent="0.15">
      <c r="C7747"/>
    </row>
    <row r="7748" spans="3:3" ht="18.75" x14ac:dyDescent="0.15">
      <c r="C7748"/>
    </row>
    <row r="7749" spans="3:3" ht="18.75" x14ac:dyDescent="0.15">
      <c r="C7749"/>
    </row>
    <row r="7750" spans="3:3" ht="18.75" x14ac:dyDescent="0.15">
      <c r="C7750"/>
    </row>
    <row r="7751" spans="3:3" ht="18.75" x14ac:dyDescent="0.15">
      <c r="C7751"/>
    </row>
    <row r="7752" spans="3:3" ht="18.75" x14ac:dyDescent="0.15">
      <c r="C7752"/>
    </row>
    <row r="7753" spans="3:3" ht="18.75" x14ac:dyDescent="0.15">
      <c r="C7753"/>
    </row>
    <row r="7754" spans="3:3" ht="18.75" x14ac:dyDescent="0.15">
      <c r="C7754"/>
    </row>
    <row r="7755" spans="3:3" ht="18.75" x14ac:dyDescent="0.15">
      <c r="C7755"/>
    </row>
    <row r="7756" spans="3:3" ht="18.75" x14ac:dyDescent="0.15">
      <c r="C7756"/>
    </row>
    <row r="7757" spans="3:3" ht="18.75" x14ac:dyDescent="0.15">
      <c r="C7757"/>
    </row>
    <row r="7758" spans="3:3" ht="18.75" x14ac:dyDescent="0.15">
      <c r="C7758"/>
    </row>
    <row r="7759" spans="3:3" ht="18.75" x14ac:dyDescent="0.15">
      <c r="C7759"/>
    </row>
    <row r="7760" spans="3:3" ht="18.75" x14ac:dyDescent="0.15">
      <c r="C7760"/>
    </row>
    <row r="7761" spans="3:3" ht="18.75" x14ac:dyDescent="0.15">
      <c r="C7761"/>
    </row>
    <row r="7762" spans="3:3" ht="18.75" x14ac:dyDescent="0.15">
      <c r="C7762"/>
    </row>
    <row r="7763" spans="3:3" ht="18.75" x14ac:dyDescent="0.15">
      <c r="C7763"/>
    </row>
    <row r="7764" spans="3:3" ht="18.75" x14ac:dyDescent="0.15">
      <c r="C7764"/>
    </row>
    <row r="7765" spans="3:3" ht="18.75" x14ac:dyDescent="0.15">
      <c r="C7765"/>
    </row>
    <row r="7766" spans="3:3" ht="18.75" x14ac:dyDescent="0.15">
      <c r="C7766"/>
    </row>
    <row r="7767" spans="3:3" ht="18.75" x14ac:dyDescent="0.15">
      <c r="C7767"/>
    </row>
    <row r="7768" spans="3:3" ht="18.75" x14ac:dyDescent="0.15">
      <c r="C7768"/>
    </row>
    <row r="7769" spans="3:3" ht="18.75" x14ac:dyDescent="0.15">
      <c r="C7769"/>
    </row>
    <row r="7770" spans="3:3" ht="18.75" x14ac:dyDescent="0.15">
      <c r="C7770"/>
    </row>
    <row r="7771" spans="3:3" ht="18.75" x14ac:dyDescent="0.15">
      <c r="C7771"/>
    </row>
    <row r="7772" spans="3:3" ht="18.75" x14ac:dyDescent="0.15">
      <c r="C7772"/>
    </row>
    <row r="7773" spans="3:3" ht="18.75" x14ac:dyDescent="0.15">
      <c r="C7773"/>
    </row>
    <row r="7774" spans="3:3" ht="18.75" x14ac:dyDescent="0.15">
      <c r="C7774"/>
    </row>
    <row r="7775" spans="3:3" ht="18.75" x14ac:dyDescent="0.15">
      <c r="C7775"/>
    </row>
    <row r="7776" spans="3:3" ht="18.75" x14ac:dyDescent="0.15">
      <c r="C7776"/>
    </row>
    <row r="7777" spans="3:3" ht="18.75" x14ac:dyDescent="0.15">
      <c r="C7777"/>
    </row>
    <row r="7778" spans="3:3" ht="18.75" x14ac:dyDescent="0.15">
      <c r="C7778"/>
    </row>
    <row r="7779" spans="3:3" ht="18.75" x14ac:dyDescent="0.15">
      <c r="C7779"/>
    </row>
    <row r="7780" spans="3:3" ht="18.75" x14ac:dyDescent="0.15">
      <c r="C7780"/>
    </row>
    <row r="7781" spans="3:3" ht="18.75" x14ac:dyDescent="0.15">
      <c r="C7781"/>
    </row>
    <row r="7782" spans="3:3" ht="18.75" x14ac:dyDescent="0.15">
      <c r="C7782"/>
    </row>
    <row r="7783" spans="3:3" ht="18.75" x14ac:dyDescent="0.15">
      <c r="C7783"/>
    </row>
    <row r="7784" spans="3:3" ht="18.75" x14ac:dyDescent="0.15">
      <c r="C7784"/>
    </row>
    <row r="7785" spans="3:3" ht="18.75" x14ac:dyDescent="0.15">
      <c r="C7785"/>
    </row>
    <row r="7786" spans="3:3" ht="18.75" x14ac:dyDescent="0.15">
      <c r="C7786"/>
    </row>
    <row r="7787" spans="3:3" ht="18.75" x14ac:dyDescent="0.15">
      <c r="C7787"/>
    </row>
    <row r="7788" spans="3:3" ht="18.75" x14ac:dyDescent="0.15">
      <c r="C7788"/>
    </row>
    <row r="7789" spans="3:3" ht="18.75" x14ac:dyDescent="0.15">
      <c r="C7789"/>
    </row>
    <row r="7790" spans="3:3" ht="18.75" x14ac:dyDescent="0.15">
      <c r="C7790"/>
    </row>
    <row r="7791" spans="3:3" ht="18.75" x14ac:dyDescent="0.15">
      <c r="C7791"/>
    </row>
    <row r="7792" spans="3:3" ht="18.75" x14ac:dyDescent="0.15">
      <c r="C7792"/>
    </row>
    <row r="7793" spans="3:3" ht="18.75" x14ac:dyDescent="0.15">
      <c r="C7793"/>
    </row>
    <row r="7794" spans="3:3" ht="18.75" x14ac:dyDescent="0.15">
      <c r="C7794"/>
    </row>
    <row r="7795" spans="3:3" ht="18.75" x14ac:dyDescent="0.15">
      <c r="C7795"/>
    </row>
    <row r="7796" spans="3:3" ht="18.75" x14ac:dyDescent="0.15">
      <c r="C7796"/>
    </row>
    <row r="7797" spans="3:3" ht="18.75" x14ac:dyDescent="0.15">
      <c r="C7797"/>
    </row>
    <row r="7798" spans="3:3" ht="18.75" x14ac:dyDescent="0.15">
      <c r="C7798"/>
    </row>
    <row r="7799" spans="3:3" ht="18.75" x14ac:dyDescent="0.15">
      <c r="C7799"/>
    </row>
    <row r="7800" spans="3:3" ht="18.75" x14ac:dyDescent="0.15">
      <c r="C7800"/>
    </row>
    <row r="7801" spans="3:3" ht="18.75" x14ac:dyDescent="0.15">
      <c r="C7801"/>
    </row>
    <row r="7802" spans="3:3" ht="18.75" x14ac:dyDescent="0.15">
      <c r="C7802"/>
    </row>
    <row r="7803" spans="3:3" ht="18.75" x14ac:dyDescent="0.15">
      <c r="C7803"/>
    </row>
    <row r="7804" spans="3:3" ht="18.75" x14ac:dyDescent="0.15">
      <c r="C7804"/>
    </row>
    <row r="7805" spans="3:3" ht="18.75" x14ac:dyDescent="0.15">
      <c r="C7805"/>
    </row>
    <row r="7806" spans="3:3" ht="18.75" x14ac:dyDescent="0.15">
      <c r="C7806"/>
    </row>
    <row r="7807" spans="3:3" ht="18.75" x14ac:dyDescent="0.15">
      <c r="C7807"/>
    </row>
    <row r="7808" spans="3:3" ht="18.75" x14ac:dyDescent="0.15">
      <c r="C7808"/>
    </row>
    <row r="7809" spans="3:3" ht="18.75" x14ac:dyDescent="0.15">
      <c r="C7809"/>
    </row>
    <row r="7810" spans="3:3" ht="18.75" x14ac:dyDescent="0.15">
      <c r="C7810"/>
    </row>
    <row r="7811" spans="3:3" ht="18.75" x14ac:dyDescent="0.15">
      <c r="C7811"/>
    </row>
    <row r="7812" spans="3:3" ht="18.75" x14ac:dyDescent="0.15">
      <c r="C7812"/>
    </row>
    <row r="7813" spans="3:3" ht="18.75" x14ac:dyDescent="0.15">
      <c r="C7813"/>
    </row>
    <row r="7814" spans="3:3" ht="18.75" x14ac:dyDescent="0.15">
      <c r="C7814"/>
    </row>
    <row r="7815" spans="3:3" ht="18.75" x14ac:dyDescent="0.15">
      <c r="C7815"/>
    </row>
    <row r="7816" spans="3:3" ht="18.75" x14ac:dyDescent="0.15">
      <c r="C7816"/>
    </row>
    <row r="7817" spans="3:3" ht="18.75" x14ac:dyDescent="0.15">
      <c r="C7817"/>
    </row>
    <row r="7818" spans="3:3" ht="18.75" x14ac:dyDescent="0.15">
      <c r="C7818"/>
    </row>
    <row r="7819" spans="3:3" ht="18.75" x14ac:dyDescent="0.15">
      <c r="C7819"/>
    </row>
    <row r="7820" spans="3:3" ht="18.75" x14ac:dyDescent="0.15">
      <c r="C7820"/>
    </row>
    <row r="7821" spans="3:3" ht="18.75" x14ac:dyDescent="0.15">
      <c r="C7821"/>
    </row>
    <row r="7822" spans="3:3" ht="18.75" x14ac:dyDescent="0.15">
      <c r="C7822"/>
    </row>
    <row r="7823" spans="3:3" ht="18.75" x14ac:dyDescent="0.15">
      <c r="C7823"/>
    </row>
    <row r="7824" spans="3:3" ht="18.75" x14ac:dyDescent="0.15">
      <c r="C7824"/>
    </row>
    <row r="7825" spans="3:3" ht="18.75" x14ac:dyDescent="0.15">
      <c r="C7825"/>
    </row>
    <row r="7826" spans="3:3" ht="18.75" x14ac:dyDescent="0.15">
      <c r="C7826"/>
    </row>
    <row r="7827" spans="3:3" ht="18.75" x14ac:dyDescent="0.15">
      <c r="C7827"/>
    </row>
    <row r="7828" spans="3:3" ht="18.75" x14ac:dyDescent="0.15">
      <c r="C7828"/>
    </row>
    <row r="7829" spans="3:3" ht="18.75" x14ac:dyDescent="0.15">
      <c r="C7829"/>
    </row>
    <row r="7830" spans="3:3" ht="18.75" x14ac:dyDescent="0.15">
      <c r="C7830"/>
    </row>
    <row r="7831" spans="3:3" ht="18.75" x14ac:dyDescent="0.15">
      <c r="C7831"/>
    </row>
    <row r="7832" spans="3:3" ht="18.75" x14ac:dyDescent="0.15">
      <c r="C7832"/>
    </row>
    <row r="7833" spans="3:3" ht="18.75" x14ac:dyDescent="0.15">
      <c r="C7833"/>
    </row>
    <row r="7834" spans="3:3" ht="18.75" x14ac:dyDescent="0.15">
      <c r="C7834"/>
    </row>
    <row r="7835" spans="3:3" ht="18.75" x14ac:dyDescent="0.15">
      <c r="C7835"/>
    </row>
    <row r="7836" spans="3:3" ht="18.75" x14ac:dyDescent="0.15">
      <c r="C7836"/>
    </row>
    <row r="7837" spans="3:3" ht="18.75" x14ac:dyDescent="0.15">
      <c r="C7837"/>
    </row>
    <row r="7838" spans="3:3" ht="18.75" x14ac:dyDescent="0.15">
      <c r="C7838"/>
    </row>
    <row r="7839" spans="3:3" ht="18.75" x14ac:dyDescent="0.15">
      <c r="C7839"/>
    </row>
    <row r="7840" spans="3:3" ht="18.75" x14ac:dyDescent="0.15">
      <c r="C7840"/>
    </row>
    <row r="7841" spans="3:3" ht="18.75" x14ac:dyDescent="0.15">
      <c r="C7841"/>
    </row>
    <row r="7842" spans="3:3" ht="18.75" x14ac:dyDescent="0.15">
      <c r="C7842"/>
    </row>
    <row r="7843" spans="3:3" ht="18.75" x14ac:dyDescent="0.15">
      <c r="C7843"/>
    </row>
    <row r="7844" spans="3:3" ht="18.75" x14ac:dyDescent="0.15">
      <c r="C7844"/>
    </row>
    <row r="7845" spans="3:3" ht="18.75" x14ac:dyDescent="0.15">
      <c r="C7845"/>
    </row>
    <row r="7846" spans="3:3" ht="18.75" x14ac:dyDescent="0.15">
      <c r="C7846"/>
    </row>
    <row r="7847" spans="3:3" ht="18.75" x14ac:dyDescent="0.15">
      <c r="C7847"/>
    </row>
    <row r="7848" spans="3:3" ht="18.75" x14ac:dyDescent="0.15">
      <c r="C7848"/>
    </row>
    <row r="7849" spans="3:3" ht="18.75" x14ac:dyDescent="0.15">
      <c r="C7849"/>
    </row>
    <row r="7850" spans="3:3" ht="18.75" x14ac:dyDescent="0.15">
      <c r="C7850"/>
    </row>
    <row r="7851" spans="3:3" ht="18.75" x14ac:dyDescent="0.15">
      <c r="C7851"/>
    </row>
    <row r="7852" spans="3:3" ht="18.75" x14ac:dyDescent="0.15">
      <c r="C7852"/>
    </row>
    <row r="7853" spans="3:3" ht="18.75" x14ac:dyDescent="0.15">
      <c r="C7853"/>
    </row>
    <row r="7854" spans="3:3" ht="18.75" x14ac:dyDescent="0.15">
      <c r="C7854"/>
    </row>
    <row r="7855" spans="3:3" ht="18.75" x14ac:dyDescent="0.15">
      <c r="C7855"/>
    </row>
    <row r="7856" spans="3:3" ht="18.75" x14ac:dyDescent="0.15">
      <c r="C7856"/>
    </row>
    <row r="7857" spans="3:3" ht="18.75" x14ac:dyDescent="0.15">
      <c r="C7857"/>
    </row>
    <row r="7858" spans="3:3" ht="18.75" x14ac:dyDescent="0.15">
      <c r="C7858"/>
    </row>
    <row r="7859" spans="3:3" ht="18.75" x14ac:dyDescent="0.15">
      <c r="C7859"/>
    </row>
    <row r="7860" spans="3:3" ht="18.75" x14ac:dyDescent="0.15">
      <c r="C7860"/>
    </row>
    <row r="7861" spans="3:3" ht="18.75" x14ac:dyDescent="0.15">
      <c r="C7861"/>
    </row>
    <row r="7862" spans="3:3" ht="18.75" x14ac:dyDescent="0.15">
      <c r="C7862"/>
    </row>
    <row r="7863" spans="3:3" ht="18.75" x14ac:dyDescent="0.15">
      <c r="C7863"/>
    </row>
    <row r="7864" spans="3:3" ht="18.75" x14ac:dyDescent="0.15">
      <c r="C7864"/>
    </row>
    <row r="7865" spans="3:3" ht="18.75" x14ac:dyDescent="0.15">
      <c r="C7865"/>
    </row>
    <row r="7866" spans="3:3" ht="18.75" x14ac:dyDescent="0.15">
      <c r="C7866"/>
    </row>
    <row r="7867" spans="3:3" ht="18.75" x14ac:dyDescent="0.15">
      <c r="C7867"/>
    </row>
    <row r="7868" spans="3:3" ht="18.75" x14ac:dyDescent="0.15">
      <c r="C7868"/>
    </row>
    <row r="7869" spans="3:3" ht="18.75" x14ac:dyDescent="0.15">
      <c r="C7869"/>
    </row>
    <row r="7870" spans="3:3" ht="18.75" x14ac:dyDescent="0.15">
      <c r="C7870"/>
    </row>
    <row r="7871" spans="3:3" ht="18.75" x14ac:dyDescent="0.15">
      <c r="C7871"/>
    </row>
    <row r="7872" spans="3:3" ht="18.75" x14ac:dyDescent="0.15">
      <c r="C7872"/>
    </row>
    <row r="7873" spans="3:3" ht="18.75" x14ac:dyDescent="0.15">
      <c r="C7873"/>
    </row>
    <row r="7874" spans="3:3" ht="18.75" x14ac:dyDescent="0.15">
      <c r="C7874"/>
    </row>
    <row r="7875" spans="3:3" ht="18.75" x14ac:dyDescent="0.15">
      <c r="C7875"/>
    </row>
    <row r="7876" spans="3:3" ht="18.75" x14ac:dyDescent="0.15">
      <c r="C7876"/>
    </row>
    <row r="7877" spans="3:3" ht="18.75" x14ac:dyDescent="0.15">
      <c r="C7877"/>
    </row>
    <row r="7878" spans="3:3" ht="18.75" x14ac:dyDescent="0.15">
      <c r="C7878"/>
    </row>
    <row r="7879" spans="3:3" ht="18.75" x14ac:dyDescent="0.15">
      <c r="C7879"/>
    </row>
    <row r="7880" spans="3:3" ht="18.75" x14ac:dyDescent="0.15">
      <c r="C7880"/>
    </row>
    <row r="7881" spans="3:3" ht="18.75" x14ac:dyDescent="0.15">
      <c r="C7881"/>
    </row>
    <row r="7882" spans="3:3" ht="18.75" x14ac:dyDescent="0.15">
      <c r="C7882"/>
    </row>
    <row r="7883" spans="3:3" ht="18.75" x14ac:dyDescent="0.15">
      <c r="C7883"/>
    </row>
    <row r="7884" spans="3:3" ht="18.75" x14ac:dyDescent="0.15">
      <c r="C7884"/>
    </row>
    <row r="7885" spans="3:3" ht="18.75" x14ac:dyDescent="0.15">
      <c r="C7885"/>
    </row>
    <row r="7886" spans="3:3" ht="18.75" x14ac:dyDescent="0.15">
      <c r="C7886"/>
    </row>
    <row r="7887" spans="3:3" ht="18.75" x14ac:dyDescent="0.15">
      <c r="C7887"/>
    </row>
    <row r="7888" spans="3:3" ht="18.75" x14ac:dyDescent="0.15">
      <c r="C7888"/>
    </row>
    <row r="7889" spans="3:3" ht="18.75" x14ac:dyDescent="0.15">
      <c r="C7889"/>
    </row>
    <row r="7890" spans="3:3" ht="18.75" x14ac:dyDescent="0.15">
      <c r="C7890"/>
    </row>
    <row r="7891" spans="3:3" ht="18.75" x14ac:dyDescent="0.15">
      <c r="C7891"/>
    </row>
    <row r="7892" spans="3:3" ht="18.75" x14ac:dyDescent="0.15">
      <c r="C7892"/>
    </row>
    <row r="7893" spans="3:3" ht="18.75" x14ac:dyDescent="0.15">
      <c r="C7893"/>
    </row>
    <row r="7894" spans="3:3" ht="18.75" x14ac:dyDescent="0.15">
      <c r="C7894"/>
    </row>
    <row r="7895" spans="3:3" ht="18.75" x14ac:dyDescent="0.15">
      <c r="C7895"/>
    </row>
    <row r="7896" spans="3:3" ht="18.75" x14ac:dyDescent="0.15">
      <c r="C7896"/>
    </row>
    <row r="7897" spans="3:3" ht="18.75" x14ac:dyDescent="0.15">
      <c r="C7897"/>
    </row>
    <row r="7898" spans="3:3" ht="18.75" x14ac:dyDescent="0.15">
      <c r="C7898"/>
    </row>
    <row r="7899" spans="3:3" ht="18.75" x14ac:dyDescent="0.15">
      <c r="C7899"/>
    </row>
    <row r="7900" spans="3:3" ht="18.75" x14ac:dyDescent="0.15">
      <c r="C7900"/>
    </row>
    <row r="7901" spans="3:3" ht="18.75" x14ac:dyDescent="0.15">
      <c r="C7901"/>
    </row>
    <row r="7902" spans="3:3" ht="18.75" x14ac:dyDescent="0.15">
      <c r="C7902"/>
    </row>
    <row r="7903" spans="3:3" ht="18.75" x14ac:dyDescent="0.15">
      <c r="C7903"/>
    </row>
    <row r="7904" spans="3:3" ht="18.75" x14ac:dyDescent="0.15">
      <c r="C7904"/>
    </row>
    <row r="7905" spans="3:3" ht="18.75" x14ac:dyDescent="0.15">
      <c r="C7905"/>
    </row>
    <row r="7906" spans="3:3" ht="18.75" x14ac:dyDescent="0.15">
      <c r="C7906"/>
    </row>
    <row r="7907" spans="3:3" ht="18.75" x14ac:dyDescent="0.15">
      <c r="C7907"/>
    </row>
    <row r="7908" spans="3:3" ht="18.75" x14ac:dyDescent="0.15">
      <c r="C7908"/>
    </row>
    <row r="7909" spans="3:3" ht="18.75" x14ac:dyDescent="0.15">
      <c r="C7909"/>
    </row>
    <row r="7910" spans="3:3" ht="18.75" x14ac:dyDescent="0.15">
      <c r="C7910"/>
    </row>
    <row r="7911" spans="3:3" ht="18.75" x14ac:dyDescent="0.15">
      <c r="C7911"/>
    </row>
    <row r="7912" spans="3:3" ht="18.75" x14ac:dyDescent="0.15">
      <c r="C7912"/>
    </row>
    <row r="7913" spans="3:3" ht="18.75" x14ac:dyDescent="0.15">
      <c r="C7913"/>
    </row>
    <row r="7914" spans="3:3" ht="18.75" x14ac:dyDescent="0.15">
      <c r="C7914"/>
    </row>
    <row r="7915" spans="3:3" ht="18.75" x14ac:dyDescent="0.15">
      <c r="C7915"/>
    </row>
    <row r="7916" spans="3:3" ht="18.75" x14ac:dyDescent="0.15">
      <c r="C7916"/>
    </row>
    <row r="7917" spans="3:3" ht="18.75" x14ac:dyDescent="0.15">
      <c r="C7917"/>
    </row>
    <row r="7918" spans="3:3" ht="18.75" x14ac:dyDescent="0.15">
      <c r="C7918"/>
    </row>
    <row r="7919" spans="3:3" ht="18.75" x14ac:dyDescent="0.15">
      <c r="C7919"/>
    </row>
    <row r="7920" spans="3:3" ht="18.75" x14ac:dyDescent="0.15">
      <c r="C7920"/>
    </row>
    <row r="7921" spans="3:3" ht="18.75" x14ac:dyDescent="0.15">
      <c r="C7921"/>
    </row>
    <row r="7922" spans="3:3" ht="18.75" x14ac:dyDescent="0.15">
      <c r="C7922"/>
    </row>
    <row r="7923" spans="3:3" ht="18.75" x14ac:dyDescent="0.15">
      <c r="C7923"/>
    </row>
    <row r="7924" spans="3:3" ht="18.75" x14ac:dyDescent="0.15">
      <c r="C7924"/>
    </row>
    <row r="7925" spans="3:3" ht="18.75" x14ac:dyDescent="0.15">
      <c r="C7925"/>
    </row>
    <row r="7926" spans="3:3" ht="18.75" x14ac:dyDescent="0.15">
      <c r="C7926"/>
    </row>
    <row r="7927" spans="3:3" ht="18.75" x14ac:dyDescent="0.15">
      <c r="C7927"/>
    </row>
    <row r="7928" spans="3:3" ht="18.75" x14ac:dyDescent="0.15">
      <c r="C7928"/>
    </row>
    <row r="7929" spans="3:3" ht="18.75" x14ac:dyDescent="0.15">
      <c r="C7929"/>
    </row>
    <row r="7930" spans="3:3" ht="18.75" x14ac:dyDescent="0.15">
      <c r="C7930"/>
    </row>
    <row r="7931" spans="3:3" ht="18.75" x14ac:dyDescent="0.15">
      <c r="C7931"/>
    </row>
    <row r="7932" spans="3:3" ht="18.75" x14ac:dyDescent="0.15">
      <c r="C7932"/>
    </row>
    <row r="7933" spans="3:3" ht="18.75" x14ac:dyDescent="0.15">
      <c r="C7933"/>
    </row>
    <row r="7934" spans="3:3" ht="18.75" x14ac:dyDescent="0.15">
      <c r="C7934"/>
    </row>
    <row r="7935" spans="3:3" ht="18.75" x14ac:dyDescent="0.15">
      <c r="C7935"/>
    </row>
    <row r="7936" spans="3:3" ht="18.75" x14ac:dyDescent="0.15">
      <c r="C7936"/>
    </row>
    <row r="7937" spans="3:3" ht="18.75" x14ac:dyDescent="0.15">
      <c r="C7937"/>
    </row>
    <row r="7938" spans="3:3" ht="18.75" x14ac:dyDescent="0.15">
      <c r="C7938"/>
    </row>
    <row r="7939" spans="3:3" ht="18.75" x14ac:dyDescent="0.15">
      <c r="C7939"/>
    </row>
    <row r="7940" spans="3:3" ht="18.75" x14ac:dyDescent="0.15">
      <c r="C7940"/>
    </row>
    <row r="7941" spans="3:3" ht="18.75" x14ac:dyDescent="0.15">
      <c r="C7941"/>
    </row>
    <row r="7942" spans="3:3" ht="18.75" x14ac:dyDescent="0.15">
      <c r="C7942"/>
    </row>
    <row r="7943" spans="3:3" ht="18.75" x14ac:dyDescent="0.15">
      <c r="C7943"/>
    </row>
    <row r="7944" spans="3:3" ht="18.75" x14ac:dyDescent="0.15">
      <c r="C7944"/>
    </row>
    <row r="7945" spans="3:3" ht="18.75" x14ac:dyDescent="0.15">
      <c r="C7945"/>
    </row>
    <row r="7946" spans="3:3" ht="18.75" x14ac:dyDescent="0.15">
      <c r="C7946"/>
    </row>
    <row r="7947" spans="3:3" ht="18.75" x14ac:dyDescent="0.15">
      <c r="C7947"/>
    </row>
    <row r="7948" spans="3:3" ht="18.75" x14ac:dyDescent="0.15">
      <c r="C7948"/>
    </row>
    <row r="7949" spans="3:3" ht="18.75" x14ac:dyDescent="0.15">
      <c r="C7949"/>
    </row>
    <row r="7950" spans="3:3" ht="18.75" x14ac:dyDescent="0.15">
      <c r="C7950"/>
    </row>
    <row r="7951" spans="3:3" ht="18.75" x14ac:dyDescent="0.15">
      <c r="C7951"/>
    </row>
    <row r="7952" spans="3:3" ht="18.75" x14ac:dyDescent="0.15">
      <c r="C7952"/>
    </row>
    <row r="7953" spans="3:3" ht="18.75" x14ac:dyDescent="0.15">
      <c r="C7953"/>
    </row>
    <row r="7954" spans="3:3" ht="18.75" x14ac:dyDescent="0.15">
      <c r="C7954"/>
    </row>
    <row r="7955" spans="3:3" ht="18.75" x14ac:dyDescent="0.15">
      <c r="C7955"/>
    </row>
    <row r="7956" spans="3:3" ht="18.75" x14ac:dyDescent="0.15">
      <c r="C7956"/>
    </row>
    <row r="7957" spans="3:3" ht="18.75" x14ac:dyDescent="0.15">
      <c r="C7957"/>
    </row>
    <row r="7958" spans="3:3" ht="18.75" x14ac:dyDescent="0.15">
      <c r="C7958"/>
    </row>
    <row r="7959" spans="3:3" ht="18.75" x14ac:dyDescent="0.15">
      <c r="C7959"/>
    </row>
    <row r="7960" spans="3:3" ht="18.75" x14ac:dyDescent="0.15">
      <c r="C7960"/>
    </row>
    <row r="7961" spans="3:3" ht="18.75" x14ac:dyDescent="0.15">
      <c r="C7961"/>
    </row>
    <row r="7962" spans="3:3" ht="18.75" x14ac:dyDescent="0.15">
      <c r="C7962"/>
    </row>
    <row r="7963" spans="3:3" ht="18.75" x14ac:dyDescent="0.15">
      <c r="C7963"/>
    </row>
    <row r="7964" spans="3:3" ht="18.75" x14ac:dyDescent="0.15">
      <c r="C7964"/>
    </row>
    <row r="7965" spans="3:3" ht="18.75" x14ac:dyDescent="0.15">
      <c r="C7965"/>
    </row>
    <row r="7966" spans="3:3" ht="18.75" x14ac:dyDescent="0.15">
      <c r="C7966"/>
    </row>
    <row r="7967" spans="3:3" ht="18.75" x14ac:dyDescent="0.15">
      <c r="C7967"/>
    </row>
    <row r="7968" spans="3:3" ht="18.75" x14ac:dyDescent="0.15">
      <c r="C7968"/>
    </row>
    <row r="7969" spans="3:3" ht="18.75" x14ac:dyDescent="0.15">
      <c r="C7969"/>
    </row>
    <row r="7970" spans="3:3" ht="18.75" x14ac:dyDescent="0.15">
      <c r="C7970"/>
    </row>
    <row r="7971" spans="3:3" ht="18.75" x14ac:dyDescent="0.15">
      <c r="C7971"/>
    </row>
    <row r="7972" spans="3:3" ht="18.75" x14ac:dyDescent="0.15">
      <c r="C7972"/>
    </row>
    <row r="7973" spans="3:3" ht="18.75" x14ac:dyDescent="0.15">
      <c r="C7973"/>
    </row>
    <row r="7974" spans="3:3" ht="18.75" x14ac:dyDescent="0.15">
      <c r="C7974"/>
    </row>
    <row r="7975" spans="3:3" ht="18.75" x14ac:dyDescent="0.15">
      <c r="C7975"/>
    </row>
    <row r="7976" spans="3:3" ht="18.75" x14ac:dyDescent="0.15">
      <c r="C7976"/>
    </row>
    <row r="7977" spans="3:3" ht="18.75" x14ac:dyDescent="0.15">
      <c r="C7977"/>
    </row>
    <row r="7978" spans="3:3" ht="18.75" x14ac:dyDescent="0.15">
      <c r="C7978"/>
    </row>
    <row r="7979" spans="3:3" ht="18.75" x14ac:dyDescent="0.15">
      <c r="C7979"/>
    </row>
    <row r="7980" spans="3:3" ht="18.75" x14ac:dyDescent="0.15">
      <c r="C7980"/>
    </row>
    <row r="7981" spans="3:3" ht="18.75" x14ac:dyDescent="0.15">
      <c r="C7981"/>
    </row>
    <row r="7982" spans="3:3" ht="18.75" x14ac:dyDescent="0.15">
      <c r="C7982"/>
    </row>
    <row r="7983" spans="3:3" ht="18.75" x14ac:dyDescent="0.15">
      <c r="C7983"/>
    </row>
    <row r="7984" spans="3:3" ht="18.75" x14ac:dyDescent="0.15">
      <c r="C7984"/>
    </row>
    <row r="7985" spans="3:3" ht="18.75" x14ac:dyDescent="0.15">
      <c r="C7985"/>
    </row>
    <row r="7986" spans="3:3" ht="18.75" x14ac:dyDescent="0.15">
      <c r="C7986"/>
    </row>
    <row r="7987" spans="3:3" ht="18.75" x14ac:dyDescent="0.15">
      <c r="C7987"/>
    </row>
    <row r="7988" spans="3:3" ht="18.75" x14ac:dyDescent="0.15">
      <c r="C7988"/>
    </row>
    <row r="7989" spans="3:3" ht="18.75" x14ac:dyDescent="0.15">
      <c r="C7989"/>
    </row>
    <row r="7990" spans="3:3" ht="18.75" x14ac:dyDescent="0.15">
      <c r="C7990"/>
    </row>
    <row r="7991" spans="3:3" ht="18.75" x14ac:dyDescent="0.15">
      <c r="C7991"/>
    </row>
    <row r="7992" spans="3:3" ht="18.75" x14ac:dyDescent="0.15">
      <c r="C7992"/>
    </row>
    <row r="7993" spans="3:3" ht="18.75" x14ac:dyDescent="0.15">
      <c r="C7993"/>
    </row>
    <row r="7994" spans="3:3" ht="18.75" x14ac:dyDescent="0.15">
      <c r="C7994"/>
    </row>
    <row r="7995" spans="3:3" ht="18.75" x14ac:dyDescent="0.15">
      <c r="C7995"/>
    </row>
    <row r="7996" spans="3:3" ht="18.75" x14ac:dyDescent="0.15">
      <c r="C7996"/>
    </row>
    <row r="7997" spans="3:3" ht="18.75" x14ac:dyDescent="0.15">
      <c r="C7997"/>
    </row>
    <row r="7998" spans="3:3" ht="18.75" x14ac:dyDescent="0.15">
      <c r="C7998"/>
    </row>
    <row r="7999" spans="3:3" ht="18.75" x14ac:dyDescent="0.15">
      <c r="C7999"/>
    </row>
    <row r="8000" spans="3:3" ht="18.75" x14ac:dyDescent="0.15">
      <c r="C8000"/>
    </row>
    <row r="8001" spans="3:3" ht="18.75" x14ac:dyDescent="0.15">
      <c r="C8001"/>
    </row>
    <row r="8002" spans="3:3" ht="18.75" x14ac:dyDescent="0.15">
      <c r="C8002"/>
    </row>
    <row r="8003" spans="3:3" ht="18.75" x14ac:dyDescent="0.15">
      <c r="C8003"/>
    </row>
    <row r="8004" spans="3:3" ht="18.75" x14ac:dyDescent="0.15">
      <c r="C8004"/>
    </row>
    <row r="8005" spans="3:3" ht="18.75" x14ac:dyDescent="0.15">
      <c r="C8005"/>
    </row>
    <row r="8006" spans="3:3" ht="18.75" x14ac:dyDescent="0.15">
      <c r="C8006"/>
    </row>
    <row r="8007" spans="3:3" ht="18.75" x14ac:dyDescent="0.15">
      <c r="C8007"/>
    </row>
    <row r="8008" spans="3:3" ht="18.75" x14ac:dyDescent="0.15">
      <c r="C8008"/>
    </row>
    <row r="8009" spans="3:3" ht="18.75" x14ac:dyDescent="0.15">
      <c r="C8009"/>
    </row>
    <row r="8010" spans="3:3" ht="18.75" x14ac:dyDescent="0.15">
      <c r="C8010"/>
    </row>
    <row r="8011" spans="3:3" ht="18.75" x14ac:dyDescent="0.15">
      <c r="C8011"/>
    </row>
    <row r="8012" spans="3:3" ht="18.75" x14ac:dyDescent="0.15">
      <c r="C8012"/>
    </row>
    <row r="8013" spans="3:3" ht="18.75" x14ac:dyDescent="0.15">
      <c r="C8013"/>
    </row>
    <row r="8014" spans="3:3" ht="18.75" x14ac:dyDescent="0.15">
      <c r="C8014"/>
    </row>
    <row r="8015" spans="3:3" ht="18.75" x14ac:dyDescent="0.15">
      <c r="C8015"/>
    </row>
    <row r="8016" spans="3:3" ht="18.75" x14ac:dyDescent="0.15">
      <c r="C8016"/>
    </row>
    <row r="8017" spans="3:3" ht="18.75" x14ac:dyDescent="0.15">
      <c r="C8017"/>
    </row>
    <row r="8018" spans="3:3" ht="18.75" x14ac:dyDescent="0.15">
      <c r="C8018"/>
    </row>
    <row r="8019" spans="3:3" ht="18.75" x14ac:dyDescent="0.15">
      <c r="C8019"/>
    </row>
    <row r="8020" spans="3:3" ht="18.75" x14ac:dyDescent="0.15">
      <c r="C8020"/>
    </row>
    <row r="8021" spans="3:3" ht="18.75" x14ac:dyDescent="0.15">
      <c r="C8021"/>
    </row>
    <row r="8022" spans="3:3" ht="18.75" x14ac:dyDescent="0.15">
      <c r="C8022"/>
    </row>
    <row r="8023" spans="3:3" ht="18.75" x14ac:dyDescent="0.15">
      <c r="C8023"/>
    </row>
    <row r="8024" spans="3:3" ht="18.75" x14ac:dyDescent="0.15">
      <c r="C8024"/>
    </row>
    <row r="8025" spans="3:3" ht="18.75" x14ac:dyDescent="0.15">
      <c r="C8025"/>
    </row>
    <row r="8026" spans="3:3" ht="18.75" x14ac:dyDescent="0.15">
      <c r="C8026"/>
    </row>
    <row r="8027" spans="3:3" ht="18.75" x14ac:dyDescent="0.15">
      <c r="C8027"/>
    </row>
    <row r="8028" spans="3:3" ht="18.75" x14ac:dyDescent="0.15">
      <c r="C8028"/>
    </row>
    <row r="8029" spans="3:3" ht="18.75" x14ac:dyDescent="0.15">
      <c r="C8029"/>
    </row>
    <row r="8030" spans="3:3" ht="18.75" x14ac:dyDescent="0.15">
      <c r="C8030"/>
    </row>
    <row r="8031" spans="3:3" ht="18.75" x14ac:dyDescent="0.15">
      <c r="C8031"/>
    </row>
    <row r="8032" spans="3:3" ht="18.75" x14ac:dyDescent="0.15">
      <c r="C8032"/>
    </row>
    <row r="8033" spans="3:3" ht="18.75" x14ac:dyDescent="0.15">
      <c r="C8033"/>
    </row>
    <row r="8034" spans="3:3" ht="18.75" x14ac:dyDescent="0.15">
      <c r="C8034"/>
    </row>
    <row r="8035" spans="3:3" ht="18.75" x14ac:dyDescent="0.15">
      <c r="C8035"/>
    </row>
    <row r="8036" spans="3:3" ht="18.75" x14ac:dyDescent="0.15">
      <c r="C8036"/>
    </row>
    <row r="8037" spans="3:3" ht="18.75" x14ac:dyDescent="0.15">
      <c r="C8037"/>
    </row>
    <row r="8038" spans="3:3" ht="18.75" x14ac:dyDescent="0.15">
      <c r="C8038"/>
    </row>
    <row r="8039" spans="3:3" ht="18.75" x14ac:dyDescent="0.15">
      <c r="C8039"/>
    </row>
    <row r="8040" spans="3:3" ht="18.75" x14ac:dyDescent="0.15">
      <c r="C8040"/>
    </row>
    <row r="8041" spans="3:3" ht="18.75" x14ac:dyDescent="0.15">
      <c r="C8041"/>
    </row>
    <row r="8042" spans="3:3" ht="18.75" x14ac:dyDescent="0.15">
      <c r="C8042"/>
    </row>
    <row r="8043" spans="3:3" ht="18.75" x14ac:dyDescent="0.15">
      <c r="C8043"/>
    </row>
    <row r="8044" spans="3:3" ht="18.75" x14ac:dyDescent="0.15">
      <c r="C8044"/>
    </row>
    <row r="8045" spans="3:3" ht="18.75" x14ac:dyDescent="0.15">
      <c r="C8045"/>
    </row>
    <row r="8046" spans="3:3" ht="18.75" x14ac:dyDescent="0.15">
      <c r="C8046"/>
    </row>
    <row r="8047" spans="3:3" ht="18.75" x14ac:dyDescent="0.15">
      <c r="C8047"/>
    </row>
    <row r="8048" spans="3:3" ht="18.75" x14ac:dyDescent="0.15">
      <c r="C8048"/>
    </row>
    <row r="8049" spans="3:3" ht="18.75" x14ac:dyDescent="0.15">
      <c r="C8049"/>
    </row>
    <row r="8050" spans="3:3" ht="18.75" x14ac:dyDescent="0.15">
      <c r="C8050"/>
    </row>
    <row r="8051" spans="3:3" ht="18.75" x14ac:dyDescent="0.15">
      <c r="C8051"/>
    </row>
    <row r="8052" spans="3:3" ht="18.75" x14ac:dyDescent="0.15">
      <c r="C8052"/>
    </row>
    <row r="8053" spans="3:3" ht="18.75" x14ac:dyDescent="0.15">
      <c r="C8053"/>
    </row>
    <row r="8054" spans="3:3" ht="18.75" x14ac:dyDescent="0.15">
      <c r="C8054"/>
    </row>
    <row r="8055" spans="3:3" ht="18.75" x14ac:dyDescent="0.15">
      <c r="C8055"/>
    </row>
    <row r="8056" spans="3:3" ht="18.75" x14ac:dyDescent="0.15">
      <c r="C8056"/>
    </row>
    <row r="8057" spans="3:3" ht="18.75" x14ac:dyDescent="0.15">
      <c r="C8057"/>
    </row>
    <row r="8058" spans="3:3" ht="18.75" x14ac:dyDescent="0.15">
      <c r="C8058"/>
    </row>
    <row r="8059" spans="3:3" ht="18.75" x14ac:dyDescent="0.15">
      <c r="C8059"/>
    </row>
    <row r="8060" spans="3:3" ht="18.75" x14ac:dyDescent="0.15">
      <c r="C8060"/>
    </row>
    <row r="8061" spans="3:3" ht="18.75" x14ac:dyDescent="0.15">
      <c r="C8061"/>
    </row>
    <row r="8062" spans="3:3" ht="18.75" x14ac:dyDescent="0.15">
      <c r="C8062"/>
    </row>
    <row r="8063" spans="3:3" ht="18.75" x14ac:dyDescent="0.15">
      <c r="C8063"/>
    </row>
    <row r="8064" spans="3:3" ht="18.75" x14ac:dyDescent="0.15">
      <c r="C8064"/>
    </row>
    <row r="8065" spans="3:3" ht="18.75" x14ac:dyDescent="0.15">
      <c r="C8065"/>
    </row>
    <row r="8066" spans="3:3" ht="18.75" x14ac:dyDescent="0.15">
      <c r="C8066"/>
    </row>
    <row r="8067" spans="3:3" ht="18.75" x14ac:dyDescent="0.15">
      <c r="C8067"/>
    </row>
    <row r="8068" spans="3:3" ht="18.75" x14ac:dyDescent="0.15">
      <c r="C8068"/>
    </row>
    <row r="8069" spans="3:3" ht="18.75" x14ac:dyDescent="0.15">
      <c r="C8069"/>
    </row>
    <row r="8070" spans="3:3" ht="18.75" x14ac:dyDescent="0.15">
      <c r="C8070"/>
    </row>
    <row r="8071" spans="3:3" ht="18.75" x14ac:dyDescent="0.15">
      <c r="C8071"/>
    </row>
    <row r="8072" spans="3:3" ht="18.75" x14ac:dyDescent="0.15">
      <c r="C8072"/>
    </row>
    <row r="8073" spans="3:3" ht="18.75" x14ac:dyDescent="0.15">
      <c r="C8073"/>
    </row>
    <row r="8074" spans="3:3" ht="18.75" x14ac:dyDescent="0.15">
      <c r="C8074"/>
    </row>
    <row r="8075" spans="3:3" ht="18.75" x14ac:dyDescent="0.15">
      <c r="C8075"/>
    </row>
    <row r="8076" spans="3:3" ht="18.75" x14ac:dyDescent="0.15">
      <c r="C8076"/>
    </row>
    <row r="8077" spans="3:3" ht="18.75" x14ac:dyDescent="0.15">
      <c r="C8077"/>
    </row>
    <row r="8078" spans="3:3" ht="18.75" x14ac:dyDescent="0.15">
      <c r="C8078"/>
    </row>
    <row r="8079" spans="3:3" ht="18.75" x14ac:dyDescent="0.15">
      <c r="C8079"/>
    </row>
    <row r="8080" spans="3:3" ht="18.75" x14ac:dyDescent="0.15">
      <c r="C8080"/>
    </row>
    <row r="8081" spans="3:3" ht="18.75" x14ac:dyDescent="0.15">
      <c r="C8081"/>
    </row>
    <row r="8082" spans="3:3" ht="18.75" x14ac:dyDescent="0.15">
      <c r="C8082"/>
    </row>
    <row r="8083" spans="3:3" ht="18.75" x14ac:dyDescent="0.15">
      <c r="C8083"/>
    </row>
    <row r="8084" spans="3:3" ht="18.75" x14ac:dyDescent="0.15">
      <c r="C8084"/>
    </row>
    <row r="8085" spans="3:3" ht="18.75" x14ac:dyDescent="0.15">
      <c r="C8085"/>
    </row>
    <row r="8086" spans="3:3" ht="18.75" x14ac:dyDescent="0.15">
      <c r="C8086"/>
    </row>
    <row r="8087" spans="3:3" ht="18.75" x14ac:dyDescent="0.15">
      <c r="C8087"/>
    </row>
    <row r="8088" spans="3:3" ht="18.75" x14ac:dyDescent="0.15">
      <c r="C8088"/>
    </row>
    <row r="8089" spans="3:3" ht="18.75" x14ac:dyDescent="0.15">
      <c r="C8089"/>
    </row>
    <row r="8090" spans="3:3" ht="18.75" x14ac:dyDescent="0.15">
      <c r="C8090"/>
    </row>
    <row r="8091" spans="3:3" ht="18.75" x14ac:dyDescent="0.15">
      <c r="C8091"/>
    </row>
    <row r="8092" spans="3:3" ht="18.75" x14ac:dyDescent="0.15">
      <c r="C8092"/>
    </row>
    <row r="8093" spans="3:3" ht="18.75" x14ac:dyDescent="0.15">
      <c r="C8093"/>
    </row>
    <row r="8094" spans="3:3" ht="18.75" x14ac:dyDescent="0.15">
      <c r="C8094"/>
    </row>
    <row r="8095" spans="3:3" ht="18.75" x14ac:dyDescent="0.15">
      <c r="C8095"/>
    </row>
    <row r="8096" spans="3:3" ht="18.75" x14ac:dyDescent="0.15">
      <c r="C8096"/>
    </row>
    <row r="8097" spans="3:3" ht="18.75" x14ac:dyDescent="0.15">
      <c r="C8097"/>
    </row>
    <row r="8098" spans="3:3" ht="18.75" x14ac:dyDescent="0.15">
      <c r="C8098"/>
    </row>
    <row r="8099" spans="3:3" ht="18.75" x14ac:dyDescent="0.15">
      <c r="C8099"/>
    </row>
    <row r="8100" spans="3:3" ht="18.75" x14ac:dyDescent="0.15">
      <c r="C8100"/>
    </row>
    <row r="8101" spans="3:3" ht="18.75" x14ac:dyDescent="0.15">
      <c r="C8101"/>
    </row>
    <row r="8102" spans="3:3" ht="18.75" x14ac:dyDescent="0.15">
      <c r="C8102"/>
    </row>
    <row r="8103" spans="3:3" ht="18.75" x14ac:dyDescent="0.15">
      <c r="C8103"/>
    </row>
    <row r="8104" spans="3:3" ht="18.75" x14ac:dyDescent="0.15">
      <c r="C8104"/>
    </row>
    <row r="8105" spans="3:3" ht="18.75" x14ac:dyDescent="0.15">
      <c r="C8105"/>
    </row>
    <row r="8106" spans="3:3" ht="18.75" x14ac:dyDescent="0.15">
      <c r="C8106"/>
    </row>
    <row r="8107" spans="3:3" ht="18.75" x14ac:dyDescent="0.15">
      <c r="C8107"/>
    </row>
    <row r="8108" spans="3:3" ht="18.75" x14ac:dyDescent="0.15">
      <c r="C8108"/>
    </row>
    <row r="8109" spans="3:3" ht="18.75" x14ac:dyDescent="0.15">
      <c r="C8109"/>
    </row>
    <row r="8110" spans="3:3" ht="18.75" x14ac:dyDescent="0.15">
      <c r="C8110"/>
    </row>
    <row r="8111" spans="3:3" ht="18.75" x14ac:dyDescent="0.15">
      <c r="C8111"/>
    </row>
    <row r="8112" spans="3:3" ht="18.75" x14ac:dyDescent="0.15">
      <c r="C8112"/>
    </row>
    <row r="8113" spans="3:3" ht="18.75" x14ac:dyDescent="0.15">
      <c r="C8113"/>
    </row>
    <row r="8114" spans="3:3" ht="18.75" x14ac:dyDescent="0.15">
      <c r="C8114"/>
    </row>
    <row r="8115" spans="3:3" ht="18.75" x14ac:dyDescent="0.15">
      <c r="C8115"/>
    </row>
    <row r="8116" spans="3:3" ht="18.75" x14ac:dyDescent="0.15">
      <c r="C8116"/>
    </row>
    <row r="8117" spans="3:3" ht="18.75" x14ac:dyDescent="0.15">
      <c r="C8117"/>
    </row>
    <row r="8118" spans="3:3" ht="18.75" x14ac:dyDescent="0.15">
      <c r="C8118"/>
    </row>
    <row r="8119" spans="3:3" ht="18.75" x14ac:dyDescent="0.15">
      <c r="C8119"/>
    </row>
    <row r="8120" spans="3:3" ht="18.75" x14ac:dyDescent="0.15">
      <c r="C8120"/>
    </row>
    <row r="8121" spans="3:3" ht="18.75" x14ac:dyDescent="0.15">
      <c r="C8121"/>
    </row>
    <row r="8122" spans="3:3" ht="18.75" x14ac:dyDescent="0.15">
      <c r="C8122"/>
    </row>
    <row r="8123" spans="3:3" ht="18.75" x14ac:dyDescent="0.15">
      <c r="C8123"/>
    </row>
    <row r="8124" spans="3:3" ht="18.75" x14ac:dyDescent="0.15">
      <c r="C8124"/>
    </row>
    <row r="8125" spans="3:3" ht="18.75" x14ac:dyDescent="0.15">
      <c r="C8125"/>
    </row>
    <row r="8126" spans="3:3" ht="18.75" x14ac:dyDescent="0.15">
      <c r="C8126"/>
    </row>
    <row r="8127" spans="3:3" ht="18.75" x14ac:dyDescent="0.15">
      <c r="C8127"/>
    </row>
    <row r="8128" spans="3:3" ht="18.75" x14ac:dyDescent="0.15">
      <c r="C8128"/>
    </row>
    <row r="8129" spans="3:3" ht="18.75" x14ac:dyDescent="0.15">
      <c r="C8129"/>
    </row>
    <row r="8130" spans="3:3" ht="18.75" x14ac:dyDescent="0.15">
      <c r="C8130"/>
    </row>
    <row r="8131" spans="3:3" ht="18.75" x14ac:dyDescent="0.15">
      <c r="C8131"/>
    </row>
    <row r="8132" spans="3:3" ht="18.75" x14ac:dyDescent="0.15">
      <c r="C8132"/>
    </row>
    <row r="8133" spans="3:3" ht="18.75" x14ac:dyDescent="0.15">
      <c r="C8133"/>
    </row>
    <row r="8134" spans="3:3" ht="18.75" x14ac:dyDescent="0.15">
      <c r="C8134"/>
    </row>
    <row r="8135" spans="3:3" ht="18.75" x14ac:dyDescent="0.15">
      <c r="C8135"/>
    </row>
    <row r="8136" spans="3:3" ht="18.75" x14ac:dyDescent="0.15">
      <c r="C8136"/>
    </row>
    <row r="8137" spans="3:3" ht="18.75" x14ac:dyDescent="0.15">
      <c r="C8137"/>
    </row>
    <row r="8138" spans="3:3" ht="18.75" x14ac:dyDescent="0.15">
      <c r="C8138"/>
    </row>
    <row r="8139" spans="3:3" ht="18.75" x14ac:dyDescent="0.15">
      <c r="C8139"/>
    </row>
    <row r="8140" spans="3:3" ht="18.75" x14ac:dyDescent="0.15">
      <c r="C8140"/>
    </row>
    <row r="8141" spans="3:3" ht="18.75" x14ac:dyDescent="0.15">
      <c r="C8141"/>
    </row>
    <row r="8142" spans="3:3" ht="18.75" x14ac:dyDescent="0.15">
      <c r="C8142"/>
    </row>
    <row r="8143" spans="3:3" ht="18.75" x14ac:dyDescent="0.15">
      <c r="C8143"/>
    </row>
    <row r="8144" spans="3:3" ht="18.75" x14ac:dyDescent="0.15">
      <c r="C8144"/>
    </row>
    <row r="8145" spans="3:3" ht="18.75" x14ac:dyDescent="0.15">
      <c r="C8145"/>
    </row>
    <row r="8146" spans="3:3" ht="18.75" x14ac:dyDescent="0.15">
      <c r="C8146"/>
    </row>
    <row r="8147" spans="3:3" ht="18.75" x14ac:dyDescent="0.15">
      <c r="C8147"/>
    </row>
    <row r="8148" spans="3:3" ht="18.75" x14ac:dyDescent="0.15">
      <c r="C8148"/>
    </row>
    <row r="8149" spans="3:3" ht="18.75" x14ac:dyDescent="0.15">
      <c r="C8149"/>
    </row>
    <row r="8150" spans="3:3" ht="18.75" x14ac:dyDescent="0.15">
      <c r="C8150"/>
    </row>
    <row r="8151" spans="3:3" ht="18.75" x14ac:dyDescent="0.15">
      <c r="C8151"/>
    </row>
    <row r="8152" spans="3:3" ht="18.75" x14ac:dyDescent="0.15">
      <c r="C8152"/>
    </row>
    <row r="8153" spans="3:3" ht="18.75" x14ac:dyDescent="0.15">
      <c r="C8153"/>
    </row>
    <row r="8154" spans="3:3" ht="18.75" x14ac:dyDescent="0.15">
      <c r="C8154"/>
    </row>
    <row r="8155" spans="3:3" ht="18.75" x14ac:dyDescent="0.15">
      <c r="C8155"/>
    </row>
    <row r="8156" spans="3:3" ht="18.75" x14ac:dyDescent="0.15">
      <c r="C8156"/>
    </row>
    <row r="8157" spans="3:3" ht="18.75" x14ac:dyDescent="0.15">
      <c r="C8157"/>
    </row>
    <row r="8158" spans="3:3" ht="18.75" x14ac:dyDescent="0.15">
      <c r="C8158"/>
    </row>
    <row r="8159" spans="3:3" ht="18.75" x14ac:dyDescent="0.15">
      <c r="C8159"/>
    </row>
    <row r="8160" spans="3:3" ht="18.75" x14ac:dyDescent="0.15">
      <c r="C8160"/>
    </row>
    <row r="8161" spans="3:3" ht="18.75" x14ac:dyDescent="0.15">
      <c r="C8161"/>
    </row>
    <row r="8162" spans="3:3" ht="18.75" x14ac:dyDescent="0.15">
      <c r="C8162"/>
    </row>
    <row r="8163" spans="3:3" ht="18.75" x14ac:dyDescent="0.15">
      <c r="C8163"/>
    </row>
    <row r="8164" spans="3:3" ht="18.75" x14ac:dyDescent="0.15">
      <c r="C8164"/>
    </row>
    <row r="8165" spans="3:3" ht="18.75" x14ac:dyDescent="0.15">
      <c r="C8165"/>
    </row>
    <row r="8166" spans="3:3" ht="18.75" x14ac:dyDescent="0.15">
      <c r="C8166"/>
    </row>
    <row r="8167" spans="3:3" ht="18.75" x14ac:dyDescent="0.15">
      <c r="C8167"/>
    </row>
    <row r="8168" spans="3:3" ht="18.75" x14ac:dyDescent="0.15">
      <c r="C8168"/>
    </row>
    <row r="8169" spans="3:3" ht="18.75" x14ac:dyDescent="0.15">
      <c r="C8169"/>
    </row>
    <row r="8170" spans="3:3" ht="18.75" x14ac:dyDescent="0.15">
      <c r="C8170"/>
    </row>
    <row r="8171" spans="3:3" ht="18.75" x14ac:dyDescent="0.15">
      <c r="C8171"/>
    </row>
    <row r="8172" spans="3:3" ht="18.75" x14ac:dyDescent="0.15">
      <c r="C8172"/>
    </row>
    <row r="8173" spans="3:3" ht="18.75" x14ac:dyDescent="0.15">
      <c r="C8173"/>
    </row>
    <row r="8174" spans="3:3" ht="18.75" x14ac:dyDescent="0.15">
      <c r="C8174"/>
    </row>
    <row r="8175" spans="3:3" ht="18.75" x14ac:dyDescent="0.15">
      <c r="C8175"/>
    </row>
    <row r="8176" spans="3:3" ht="18.75" x14ac:dyDescent="0.15">
      <c r="C8176"/>
    </row>
    <row r="8177" spans="3:3" ht="18.75" x14ac:dyDescent="0.15">
      <c r="C8177"/>
    </row>
    <row r="8178" spans="3:3" ht="18.75" x14ac:dyDescent="0.15">
      <c r="C8178"/>
    </row>
    <row r="8179" spans="3:3" ht="18.75" x14ac:dyDescent="0.15">
      <c r="C8179"/>
    </row>
    <row r="8180" spans="3:3" ht="18.75" x14ac:dyDescent="0.15">
      <c r="C8180"/>
    </row>
    <row r="8181" spans="3:3" ht="18.75" x14ac:dyDescent="0.15">
      <c r="C8181"/>
    </row>
    <row r="8182" spans="3:3" ht="18.75" x14ac:dyDescent="0.15">
      <c r="C8182"/>
    </row>
    <row r="8183" spans="3:3" ht="18.75" x14ac:dyDescent="0.15">
      <c r="C8183"/>
    </row>
    <row r="8184" spans="3:3" ht="18.75" x14ac:dyDescent="0.15">
      <c r="C8184"/>
    </row>
    <row r="8185" spans="3:3" ht="18.75" x14ac:dyDescent="0.15">
      <c r="C8185"/>
    </row>
    <row r="8186" spans="3:3" ht="18.75" x14ac:dyDescent="0.15">
      <c r="C8186"/>
    </row>
    <row r="8187" spans="3:3" ht="18.75" x14ac:dyDescent="0.15">
      <c r="C8187"/>
    </row>
    <row r="8188" spans="3:3" ht="18.75" x14ac:dyDescent="0.15">
      <c r="C8188"/>
    </row>
    <row r="8189" spans="3:3" ht="18.75" x14ac:dyDescent="0.15">
      <c r="C8189"/>
    </row>
    <row r="8190" spans="3:3" ht="18.75" x14ac:dyDescent="0.15">
      <c r="C8190"/>
    </row>
    <row r="8191" spans="3:3" ht="18.75" x14ac:dyDescent="0.15">
      <c r="C8191"/>
    </row>
    <row r="8192" spans="3:3" ht="18.75" x14ac:dyDescent="0.15">
      <c r="C8192"/>
    </row>
    <row r="8193" spans="3:3" ht="18.75" x14ac:dyDescent="0.15">
      <c r="C8193"/>
    </row>
    <row r="8194" spans="3:3" ht="18.75" x14ac:dyDescent="0.15">
      <c r="C8194"/>
    </row>
    <row r="8195" spans="3:3" ht="18.75" x14ac:dyDescent="0.15">
      <c r="C8195"/>
    </row>
    <row r="8196" spans="3:3" ht="18.75" x14ac:dyDescent="0.15">
      <c r="C8196"/>
    </row>
    <row r="8197" spans="3:3" ht="18.75" x14ac:dyDescent="0.15">
      <c r="C8197"/>
    </row>
    <row r="8198" spans="3:3" ht="18.75" x14ac:dyDescent="0.15">
      <c r="C8198"/>
    </row>
    <row r="8199" spans="3:3" ht="18.75" x14ac:dyDescent="0.15">
      <c r="C8199"/>
    </row>
    <row r="8200" spans="3:3" ht="18.75" x14ac:dyDescent="0.15">
      <c r="C8200"/>
    </row>
    <row r="8201" spans="3:3" ht="18.75" x14ac:dyDescent="0.15">
      <c r="C8201"/>
    </row>
    <row r="8202" spans="3:3" ht="18.75" x14ac:dyDescent="0.15">
      <c r="C8202"/>
    </row>
    <row r="8203" spans="3:3" ht="18.75" x14ac:dyDescent="0.15">
      <c r="C8203"/>
    </row>
    <row r="8204" spans="3:3" ht="18.75" x14ac:dyDescent="0.15">
      <c r="C8204"/>
    </row>
    <row r="8205" spans="3:3" ht="18.75" x14ac:dyDescent="0.15">
      <c r="C8205"/>
    </row>
    <row r="8206" spans="3:3" ht="18.75" x14ac:dyDescent="0.15">
      <c r="C8206"/>
    </row>
    <row r="8207" spans="3:3" ht="18.75" x14ac:dyDescent="0.15">
      <c r="C8207"/>
    </row>
    <row r="8208" spans="3:3" ht="18.75" x14ac:dyDescent="0.15">
      <c r="C8208"/>
    </row>
    <row r="8209" spans="3:3" ht="18.75" x14ac:dyDescent="0.15">
      <c r="C8209"/>
    </row>
    <row r="8210" spans="3:3" ht="18.75" x14ac:dyDescent="0.15">
      <c r="C8210"/>
    </row>
    <row r="8211" spans="3:3" ht="18.75" x14ac:dyDescent="0.15">
      <c r="C8211"/>
    </row>
    <row r="8212" spans="3:3" ht="18.75" x14ac:dyDescent="0.15">
      <c r="C8212"/>
    </row>
    <row r="8213" spans="3:3" ht="18.75" x14ac:dyDescent="0.15">
      <c r="C8213"/>
    </row>
    <row r="8214" spans="3:3" ht="18.75" x14ac:dyDescent="0.15">
      <c r="C8214"/>
    </row>
    <row r="8215" spans="3:3" ht="18.75" x14ac:dyDescent="0.15">
      <c r="C8215"/>
    </row>
    <row r="8216" spans="3:3" ht="18.75" x14ac:dyDescent="0.15">
      <c r="C8216"/>
    </row>
    <row r="8217" spans="3:3" ht="18.75" x14ac:dyDescent="0.15">
      <c r="C8217"/>
    </row>
    <row r="8218" spans="3:3" ht="18.75" x14ac:dyDescent="0.15">
      <c r="C8218"/>
    </row>
    <row r="8219" spans="3:3" ht="18.75" x14ac:dyDescent="0.15">
      <c r="C8219"/>
    </row>
    <row r="8220" spans="3:3" ht="18.75" x14ac:dyDescent="0.15">
      <c r="C8220"/>
    </row>
    <row r="8221" spans="3:3" ht="18.75" x14ac:dyDescent="0.15">
      <c r="C8221"/>
    </row>
    <row r="8222" spans="3:3" ht="18.75" x14ac:dyDescent="0.15">
      <c r="C8222"/>
    </row>
    <row r="8223" spans="3:3" ht="18.75" x14ac:dyDescent="0.15">
      <c r="C8223"/>
    </row>
    <row r="8224" spans="3:3" ht="18.75" x14ac:dyDescent="0.15">
      <c r="C8224"/>
    </row>
    <row r="8225" spans="3:3" ht="18.75" x14ac:dyDescent="0.15">
      <c r="C8225"/>
    </row>
    <row r="8226" spans="3:3" ht="18.75" x14ac:dyDescent="0.15">
      <c r="C8226"/>
    </row>
    <row r="8227" spans="3:3" ht="18.75" x14ac:dyDescent="0.15">
      <c r="C8227"/>
    </row>
    <row r="8228" spans="3:3" ht="18.75" x14ac:dyDescent="0.15">
      <c r="C8228"/>
    </row>
    <row r="8229" spans="3:3" ht="18.75" x14ac:dyDescent="0.15">
      <c r="C8229"/>
    </row>
    <row r="8230" spans="3:3" ht="18.75" x14ac:dyDescent="0.15">
      <c r="C8230"/>
    </row>
    <row r="8231" spans="3:3" ht="18.75" x14ac:dyDescent="0.15">
      <c r="C8231"/>
    </row>
    <row r="8232" spans="3:3" ht="18.75" x14ac:dyDescent="0.15">
      <c r="C8232"/>
    </row>
    <row r="8233" spans="3:3" ht="18.75" x14ac:dyDescent="0.15">
      <c r="C8233"/>
    </row>
    <row r="8234" spans="3:3" ht="18.75" x14ac:dyDescent="0.15">
      <c r="C8234"/>
    </row>
    <row r="8235" spans="3:3" ht="18.75" x14ac:dyDescent="0.15">
      <c r="C8235"/>
    </row>
    <row r="8236" spans="3:3" ht="18.75" x14ac:dyDescent="0.15">
      <c r="C8236"/>
    </row>
    <row r="8237" spans="3:3" ht="18.75" x14ac:dyDescent="0.15">
      <c r="C8237"/>
    </row>
    <row r="8238" spans="3:3" ht="18.75" x14ac:dyDescent="0.15">
      <c r="C8238"/>
    </row>
    <row r="8239" spans="3:3" ht="18.75" x14ac:dyDescent="0.15">
      <c r="C8239"/>
    </row>
    <row r="8240" spans="3:3" ht="18.75" x14ac:dyDescent="0.15">
      <c r="C8240"/>
    </row>
    <row r="8241" spans="3:3" ht="18.75" x14ac:dyDescent="0.15">
      <c r="C8241"/>
    </row>
    <row r="8242" spans="3:3" ht="18.75" x14ac:dyDescent="0.15">
      <c r="C8242"/>
    </row>
    <row r="8243" spans="3:3" ht="18.75" x14ac:dyDescent="0.15">
      <c r="C8243"/>
    </row>
    <row r="8244" spans="3:3" ht="18.75" x14ac:dyDescent="0.15">
      <c r="C8244"/>
    </row>
    <row r="8245" spans="3:3" ht="18.75" x14ac:dyDescent="0.15">
      <c r="C8245"/>
    </row>
    <row r="8246" spans="3:3" ht="18.75" x14ac:dyDescent="0.15">
      <c r="C8246"/>
    </row>
    <row r="8247" spans="3:3" ht="18.75" x14ac:dyDescent="0.15">
      <c r="C8247"/>
    </row>
    <row r="8248" spans="3:3" ht="18.75" x14ac:dyDescent="0.15">
      <c r="C8248"/>
    </row>
    <row r="8249" spans="3:3" ht="18.75" x14ac:dyDescent="0.15">
      <c r="C8249"/>
    </row>
    <row r="8250" spans="3:3" ht="18.75" x14ac:dyDescent="0.15">
      <c r="C8250"/>
    </row>
    <row r="8251" spans="3:3" ht="18.75" x14ac:dyDescent="0.15">
      <c r="C8251"/>
    </row>
    <row r="8252" spans="3:3" ht="18.75" x14ac:dyDescent="0.15">
      <c r="C8252"/>
    </row>
    <row r="8253" spans="3:3" ht="18.75" x14ac:dyDescent="0.15">
      <c r="C8253"/>
    </row>
    <row r="8254" spans="3:3" ht="18.75" x14ac:dyDescent="0.15">
      <c r="C8254"/>
    </row>
    <row r="8255" spans="3:3" ht="18.75" x14ac:dyDescent="0.15">
      <c r="C8255"/>
    </row>
    <row r="8256" spans="3:3" ht="18.75" x14ac:dyDescent="0.15">
      <c r="C8256"/>
    </row>
    <row r="8257" spans="3:3" ht="18.75" x14ac:dyDescent="0.15">
      <c r="C8257"/>
    </row>
    <row r="8258" spans="3:3" ht="18.75" x14ac:dyDescent="0.15">
      <c r="C8258"/>
    </row>
    <row r="8259" spans="3:3" ht="18.75" x14ac:dyDescent="0.15">
      <c r="C8259"/>
    </row>
    <row r="8260" spans="3:3" ht="18.75" x14ac:dyDescent="0.15">
      <c r="C8260"/>
    </row>
    <row r="8261" spans="3:3" ht="18.75" x14ac:dyDescent="0.15">
      <c r="C8261"/>
    </row>
    <row r="8262" spans="3:3" ht="18.75" x14ac:dyDescent="0.15">
      <c r="C8262"/>
    </row>
    <row r="8263" spans="3:3" ht="18.75" x14ac:dyDescent="0.15">
      <c r="C8263"/>
    </row>
    <row r="8264" spans="3:3" ht="18.75" x14ac:dyDescent="0.15">
      <c r="C8264"/>
    </row>
    <row r="8265" spans="3:3" ht="18.75" x14ac:dyDescent="0.15">
      <c r="C8265"/>
    </row>
    <row r="8266" spans="3:3" ht="18.75" x14ac:dyDescent="0.15">
      <c r="C8266"/>
    </row>
    <row r="8267" spans="3:3" ht="18.75" x14ac:dyDescent="0.15">
      <c r="C8267"/>
    </row>
    <row r="8268" spans="3:3" ht="18.75" x14ac:dyDescent="0.15">
      <c r="C8268"/>
    </row>
    <row r="8269" spans="3:3" ht="18.75" x14ac:dyDescent="0.15">
      <c r="C8269"/>
    </row>
    <row r="8270" spans="3:3" ht="18.75" x14ac:dyDescent="0.15">
      <c r="C8270"/>
    </row>
    <row r="8271" spans="3:3" ht="18.75" x14ac:dyDescent="0.15">
      <c r="C8271"/>
    </row>
    <row r="8272" spans="3:3" ht="18.75" x14ac:dyDescent="0.15">
      <c r="C8272"/>
    </row>
    <row r="8273" spans="3:3" ht="18.75" x14ac:dyDescent="0.15">
      <c r="C8273"/>
    </row>
    <row r="8274" spans="3:3" ht="18.75" x14ac:dyDescent="0.15">
      <c r="C8274"/>
    </row>
    <row r="8275" spans="3:3" ht="18.75" x14ac:dyDescent="0.15">
      <c r="C8275"/>
    </row>
    <row r="8276" spans="3:3" ht="18.75" x14ac:dyDescent="0.15">
      <c r="C8276"/>
    </row>
    <row r="8277" spans="3:3" ht="18.75" x14ac:dyDescent="0.15">
      <c r="C8277"/>
    </row>
    <row r="8278" spans="3:3" ht="18.75" x14ac:dyDescent="0.15">
      <c r="C8278"/>
    </row>
    <row r="8279" spans="3:3" ht="18.75" x14ac:dyDescent="0.15">
      <c r="C8279"/>
    </row>
    <row r="8280" spans="3:3" ht="18.75" x14ac:dyDescent="0.15">
      <c r="C8280"/>
    </row>
    <row r="8281" spans="3:3" ht="18.75" x14ac:dyDescent="0.15">
      <c r="C8281"/>
    </row>
    <row r="8282" spans="3:3" ht="18.75" x14ac:dyDescent="0.15">
      <c r="C8282"/>
    </row>
    <row r="8283" spans="3:3" ht="18.75" x14ac:dyDescent="0.15">
      <c r="C8283"/>
    </row>
    <row r="8284" spans="3:3" ht="18.75" x14ac:dyDescent="0.15">
      <c r="C8284"/>
    </row>
    <row r="8285" spans="3:3" ht="18.75" x14ac:dyDescent="0.15">
      <c r="C8285"/>
    </row>
    <row r="8286" spans="3:3" ht="18.75" x14ac:dyDescent="0.15">
      <c r="C8286"/>
    </row>
    <row r="8287" spans="3:3" ht="18.75" x14ac:dyDescent="0.15">
      <c r="C8287"/>
    </row>
    <row r="8288" spans="3:3" ht="18.75" x14ac:dyDescent="0.15">
      <c r="C8288"/>
    </row>
    <row r="8289" spans="3:3" ht="18.75" x14ac:dyDescent="0.15">
      <c r="C8289"/>
    </row>
    <row r="8290" spans="3:3" ht="18.75" x14ac:dyDescent="0.15">
      <c r="C8290"/>
    </row>
    <row r="8291" spans="3:3" ht="18.75" x14ac:dyDescent="0.15">
      <c r="C8291"/>
    </row>
    <row r="8292" spans="3:3" ht="18.75" x14ac:dyDescent="0.15">
      <c r="C8292"/>
    </row>
    <row r="8293" spans="3:3" ht="18.75" x14ac:dyDescent="0.15">
      <c r="C8293"/>
    </row>
    <row r="8294" spans="3:3" ht="18.75" x14ac:dyDescent="0.15">
      <c r="C8294"/>
    </row>
    <row r="8295" spans="3:3" ht="18.75" x14ac:dyDescent="0.15">
      <c r="C8295"/>
    </row>
    <row r="8296" spans="3:3" ht="18.75" x14ac:dyDescent="0.15">
      <c r="C8296"/>
    </row>
    <row r="8297" spans="3:3" ht="18.75" x14ac:dyDescent="0.15">
      <c r="C8297"/>
    </row>
    <row r="8298" spans="3:3" ht="18.75" x14ac:dyDescent="0.15">
      <c r="C8298"/>
    </row>
    <row r="8299" spans="3:3" ht="18.75" x14ac:dyDescent="0.15">
      <c r="C8299"/>
    </row>
    <row r="8300" spans="3:3" ht="18.75" x14ac:dyDescent="0.15">
      <c r="C8300"/>
    </row>
    <row r="8301" spans="3:3" ht="18.75" x14ac:dyDescent="0.15">
      <c r="C8301"/>
    </row>
    <row r="8302" spans="3:3" ht="18.75" x14ac:dyDescent="0.15">
      <c r="C8302"/>
    </row>
    <row r="8303" spans="3:3" ht="18.75" x14ac:dyDescent="0.15">
      <c r="C8303"/>
    </row>
    <row r="8304" spans="3:3" ht="18.75" x14ac:dyDescent="0.15">
      <c r="C8304"/>
    </row>
    <row r="8305" spans="3:3" ht="18.75" x14ac:dyDescent="0.15">
      <c r="C8305"/>
    </row>
    <row r="8306" spans="3:3" ht="18.75" x14ac:dyDescent="0.15">
      <c r="C8306"/>
    </row>
    <row r="8307" spans="3:3" ht="18.75" x14ac:dyDescent="0.15">
      <c r="C8307"/>
    </row>
    <row r="8308" spans="3:3" ht="18.75" x14ac:dyDescent="0.15">
      <c r="C8308"/>
    </row>
    <row r="8309" spans="3:3" ht="18.75" x14ac:dyDescent="0.15">
      <c r="C8309"/>
    </row>
    <row r="8310" spans="3:3" ht="18.75" x14ac:dyDescent="0.15">
      <c r="C8310"/>
    </row>
    <row r="8311" spans="3:3" ht="18.75" x14ac:dyDescent="0.15">
      <c r="C8311"/>
    </row>
    <row r="8312" spans="3:3" ht="18.75" x14ac:dyDescent="0.15">
      <c r="C8312"/>
    </row>
    <row r="8313" spans="3:3" ht="18.75" x14ac:dyDescent="0.15">
      <c r="C8313"/>
    </row>
    <row r="8314" spans="3:3" ht="18.75" x14ac:dyDescent="0.15">
      <c r="C8314"/>
    </row>
    <row r="8315" spans="3:3" ht="18.75" x14ac:dyDescent="0.15">
      <c r="C8315"/>
    </row>
    <row r="8316" spans="3:3" ht="18.75" x14ac:dyDescent="0.15">
      <c r="C8316"/>
    </row>
    <row r="8317" spans="3:3" ht="18.75" x14ac:dyDescent="0.15">
      <c r="C8317"/>
    </row>
    <row r="8318" spans="3:3" ht="18.75" x14ac:dyDescent="0.15">
      <c r="C8318"/>
    </row>
    <row r="8319" spans="3:3" ht="18.75" x14ac:dyDescent="0.15">
      <c r="C8319"/>
    </row>
    <row r="8320" spans="3:3" ht="18.75" x14ac:dyDescent="0.15">
      <c r="C8320"/>
    </row>
    <row r="8321" spans="3:3" ht="18.75" x14ac:dyDescent="0.15">
      <c r="C8321"/>
    </row>
    <row r="8322" spans="3:3" ht="18.75" x14ac:dyDescent="0.15">
      <c r="C8322"/>
    </row>
    <row r="8323" spans="3:3" ht="18.75" x14ac:dyDescent="0.15">
      <c r="C8323"/>
    </row>
    <row r="8324" spans="3:3" ht="18.75" x14ac:dyDescent="0.15">
      <c r="C8324"/>
    </row>
    <row r="8325" spans="3:3" ht="18.75" x14ac:dyDescent="0.15">
      <c r="C8325"/>
    </row>
    <row r="8326" spans="3:3" ht="18.75" x14ac:dyDescent="0.15">
      <c r="C8326"/>
    </row>
    <row r="8327" spans="3:3" ht="18.75" x14ac:dyDescent="0.15">
      <c r="C8327"/>
    </row>
    <row r="8328" spans="3:3" ht="18.75" x14ac:dyDescent="0.15">
      <c r="C8328"/>
    </row>
    <row r="8329" spans="3:3" ht="18.75" x14ac:dyDescent="0.15">
      <c r="C8329"/>
    </row>
    <row r="8330" spans="3:3" ht="18.75" x14ac:dyDescent="0.15">
      <c r="C8330"/>
    </row>
    <row r="8331" spans="3:3" ht="18.75" x14ac:dyDescent="0.15">
      <c r="C8331"/>
    </row>
    <row r="8332" spans="3:3" ht="18.75" x14ac:dyDescent="0.15">
      <c r="C8332"/>
    </row>
    <row r="8333" spans="3:3" ht="18.75" x14ac:dyDescent="0.15">
      <c r="C8333"/>
    </row>
    <row r="8334" spans="3:3" ht="18.75" x14ac:dyDescent="0.15">
      <c r="C8334"/>
    </row>
    <row r="8335" spans="3:3" ht="18.75" x14ac:dyDescent="0.15">
      <c r="C8335"/>
    </row>
    <row r="8336" spans="3:3" ht="18.75" x14ac:dyDescent="0.15">
      <c r="C8336"/>
    </row>
    <row r="8337" spans="3:3" ht="18.75" x14ac:dyDescent="0.15">
      <c r="C8337"/>
    </row>
    <row r="8338" spans="3:3" ht="18.75" x14ac:dyDescent="0.15">
      <c r="C8338"/>
    </row>
    <row r="8339" spans="3:3" ht="18.75" x14ac:dyDescent="0.15">
      <c r="C8339"/>
    </row>
    <row r="8340" spans="3:3" ht="18.75" x14ac:dyDescent="0.15">
      <c r="C8340"/>
    </row>
    <row r="8341" spans="3:3" ht="18.75" x14ac:dyDescent="0.15">
      <c r="C8341"/>
    </row>
    <row r="8342" spans="3:3" ht="18.75" x14ac:dyDescent="0.15">
      <c r="C8342"/>
    </row>
    <row r="8343" spans="3:3" ht="18.75" x14ac:dyDescent="0.15">
      <c r="C8343"/>
    </row>
    <row r="8344" spans="3:3" ht="18.75" x14ac:dyDescent="0.15">
      <c r="C8344"/>
    </row>
    <row r="8345" spans="3:3" ht="18.75" x14ac:dyDescent="0.15">
      <c r="C8345"/>
    </row>
    <row r="8346" spans="3:3" ht="18.75" x14ac:dyDescent="0.15">
      <c r="C8346"/>
    </row>
    <row r="8347" spans="3:3" ht="18.75" x14ac:dyDescent="0.15">
      <c r="C8347"/>
    </row>
    <row r="8348" spans="3:3" ht="18.75" x14ac:dyDescent="0.15">
      <c r="C8348"/>
    </row>
    <row r="8349" spans="3:3" ht="18.75" x14ac:dyDescent="0.15">
      <c r="C8349"/>
    </row>
    <row r="8350" spans="3:3" ht="18.75" x14ac:dyDescent="0.15">
      <c r="C8350"/>
    </row>
    <row r="8351" spans="3:3" ht="18.75" x14ac:dyDescent="0.15">
      <c r="C8351"/>
    </row>
    <row r="8352" spans="3:3" ht="18.75" x14ac:dyDescent="0.15">
      <c r="C8352"/>
    </row>
    <row r="8353" spans="3:3" ht="18.75" x14ac:dyDescent="0.15">
      <c r="C8353"/>
    </row>
    <row r="8354" spans="3:3" ht="18.75" x14ac:dyDescent="0.15">
      <c r="C8354"/>
    </row>
    <row r="8355" spans="3:3" ht="18.75" x14ac:dyDescent="0.15">
      <c r="C8355"/>
    </row>
    <row r="8356" spans="3:3" ht="18.75" x14ac:dyDescent="0.15">
      <c r="C8356"/>
    </row>
    <row r="8357" spans="3:3" ht="18.75" x14ac:dyDescent="0.15">
      <c r="C8357"/>
    </row>
    <row r="8358" spans="3:3" ht="18.75" x14ac:dyDescent="0.15">
      <c r="C8358"/>
    </row>
    <row r="8359" spans="3:3" ht="18.75" x14ac:dyDescent="0.15">
      <c r="C8359"/>
    </row>
    <row r="8360" spans="3:3" ht="18.75" x14ac:dyDescent="0.15">
      <c r="C8360"/>
    </row>
    <row r="8361" spans="3:3" ht="18.75" x14ac:dyDescent="0.15">
      <c r="C8361"/>
    </row>
    <row r="8362" spans="3:3" ht="18.75" x14ac:dyDescent="0.15">
      <c r="C8362"/>
    </row>
    <row r="8363" spans="3:3" ht="18.75" x14ac:dyDescent="0.15">
      <c r="C8363"/>
    </row>
    <row r="8364" spans="3:3" ht="18.75" x14ac:dyDescent="0.15">
      <c r="C8364"/>
    </row>
    <row r="8365" spans="3:3" ht="18.75" x14ac:dyDescent="0.15">
      <c r="C8365"/>
    </row>
    <row r="8366" spans="3:3" ht="18.75" x14ac:dyDescent="0.15">
      <c r="C8366"/>
    </row>
    <row r="8367" spans="3:3" ht="18.75" x14ac:dyDescent="0.15">
      <c r="C8367"/>
    </row>
    <row r="8368" spans="3:3" ht="18.75" x14ac:dyDescent="0.15">
      <c r="C8368"/>
    </row>
    <row r="8369" spans="3:3" ht="18.75" x14ac:dyDescent="0.15">
      <c r="C8369"/>
    </row>
    <row r="8370" spans="3:3" ht="18.75" x14ac:dyDescent="0.15">
      <c r="C8370"/>
    </row>
    <row r="8371" spans="3:3" ht="18.75" x14ac:dyDescent="0.15">
      <c r="C8371"/>
    </row>
    <row r="8372" spans="3:3" ht="18.75" x14ac:dyDescent="0.15">
      <c r="C8372"/>
    </row>
    <row r="8373" spans="3:3" ht="18.75" x14ac:dyDescent="0.15">
      <c r="C8373"/>
    </row>
    <row r="8374" spans="3:3" ht="18.75" x14ac:dyDescent="0.15">
      <c r="C8374"/>
    </row>
    <row r="8375" spans="3:3" ht="18.75" x14ac:dyDescent="0.15">
      <c r="C8375"/>
    </row>
    <row r="8376" spans="3:3" ht="18.75" x14ac:dyDescent="0.15">
      <c r="C8376"/>
    </row>
    <row r="8377" spans="3:3" ht="18.75" x14ac:dyDescent="0.15">
      <c r="C8377"/>
    </row>
    <row r="8378" spans="3:3" ht="18.75" x14ac:dyDescent="0.15">
      <c r="C8378"/>
    </row>
    <row r="8379" spans="3:3" ht="18.75" x14ac:dyDescent="0.15">
      <c r="C8379"/>
    </row>
    <row r="8380" spans="3:3" ht="18.75" x14ac:dyDescent="0.15">
      <c r="C8380"/>
    </row>
    <row r="8381" spans="3:3" ht="18.75" x14ac:dyDescent="0.15">
      <c r="C8381"/>
    </row>
    <row r="8382" spans="3:3" ht="18.75" x14ac:dyDescent="0.15">
      <c r="C8382"/>
    </row>
    <row r="8383" spans="3:3" ht="18.75" x14ac:dyDescent="0.15">
      <c r="C8383"/>
    </row>
    <row r="8384" spans="3:3" ht="18.75" x14ac:dyDescent="0.15">
      <c r="C8384"/>
    </row>
    <row r="8385" spans="3:3" ht="18.75" x14ac:dyDescent="0.15">
      <c r="C8385"/>
    </row>
    <row r="8386" spans="3:3" ht="18.75" x14ac:dyDescent="0.15">
      <c r="C8386"/>
    </row>
    <row r="8387" spans="3:3" ht="18.75" x14ac:dyDescent="0.15">
      <c r="C8387"/>
    </row>
    <row r="8388" spans="3:3" ht="18.75" x14ac:dyDescent="0.15">
      <c r="C8388"/>
    </row>
    <row r="8389" spans="3:3" ht="18.75" x14ac:dyDescent="0.15">
      <c r="C8389"/>
    </row>
    <row r="8390" spans="3:3" ht="18.75" x14ac:dyDescent="0.15">
      <c r="C8390"/>
    </row>
    <row r="8391" spans="3:3" ht="18.75" x14ac:dyDescent="0.15">
      <c r="C8391"/>
    </row>
    <row r="8392" spans="3:3" ht="18.75" x14ac:dyDescent="0.15">
      <c r="C8392"/>
    </row>
    <row r="8393" spans="3:3" ht="18.75" x14ac:dyDescent="0.15">
      <c r="C8393"/>
    </row>
    <row r="8394" spans="3:3" ht="18.75" x14ac:dyDescent="0.15">
      <c r="C8394"/>
    </row>
    <row r="8395" spans="3:3" ht="18.75" x14ac:dyDescent="0.15">
      <c r="C8395"/>
    </row>
    <row r="8396" spans="3:3" ht="18.75" x14ac:dyDescent="0.15">
      <c r="C8396"/>
    </row>
    <row r="8397" spans="3:3" ht="18.75" x14ac:dyDescent="0.15">
      <c r="C8397"/>
    </row>
    <row r="8398" spans="3:3" ht="18.75" x14ac:dyDescent="0.15">
      <c r="C8398"/>
    </row>
    <row r="8399" spans="3:3" ht="18.75" x14ac:dyDescent="0.15">
      <c r="C8399"/>
    </row>
    <row r="8400" spans="3:3" ht="18.75" x14ac:dyDescent="0.15">
      <c r="C8400"/>
    </row>
    <row r="8401" spans="3:3" ht="18.75" x14ac:dyDescent="0.15">
      <c r="C8401"/>
    </row>
    <row r="8402" spans="3:3" ht="18.75" x14ac:dyDescent="0.15">
      <c r="C8402"/>
    </row>
    <row r="8403" spans="3:3" ht="18.75" x14ac:dyDescent="0.15">
      <c r="C8403"/>
    </row>
    <row r="8404" spans="3:3" ht="18.75" x14ac:dyDescent="0.15">
      <c r="C8404"/>
    </row>
    <row r="8405" spans="3:3" ht="18.75" x14ac:dyDescent="0.15">
      <c r="C8405"/>
    </row>
    <row r="8406" spans="3:3" ht="18.75" x14ac:dyDescent="0.15">
      <c r="C8406"/>
    </row>
    <row r="8407" spans="3:3" ht="18.75" x14ac:dyDescent="0.15">
      <c r="C8407"/>
    </row>
    <row r="8408" spans="3:3" ht="18.75" x14ac:dyDescent="0.15">
      <c r="C8408"/>
    </row>
    <row r="8409" spans="3:3" ht="18.75" x14ac:dyDescent="0.15">
      <c r="C8409"/>
    </row>
    <row r="8410" spans="3:3" ht="18.75" x14ac:dyDescent="0.15">
      <c r="C8410"/>
    </row>
    <row r="8411" spans="3:3" ht="18.75" x14ac:dyDescent="0.15">
      <c r="C8411"/>
    </row>
    <row r="8412" spans="3:3" ht="18.75" x14ac:dyDescent="0.15">
      <c r="C8412"/>
    </row>
    <row r="8413" spans="3:3" ht="18.75" x14ac:dyDescent="0.15">
      <c r="C8413"/>
    </row>
    <row r="8414" spans="3:3" ht="18.75" x14ac:dyDescent="0.15">
      <c r="C8414"/>
    </row>
    <row r="8415" spans="3:3" ht="18.75" x14ac:dyDescent="0.15">
      <c r="C8415"/>
    </row>
    <row r="8416" spans="3:3" ht="18.75" x14ac:dyDescent="0.15">
      <c r="C8416"/>
    </row>
    <row r="8417" spans="3:3" ht="18.75" x14ac:dyDescent="0.15">
      <c r="C8417"/>
    </row>
    <row r="8418" spans="3:3" ht="18.75" x14ac:dyDescent="0.15">
      <c r="C8418"/>
    </row>
    <row r="8419" spans="3:3" ht="18.75" x14ac:dyDescent="0.15">
      <c r="C8419"/>
    </row>
    <row r="8420" spans="3:3" ht="18.75" x14ac:dyDescent="0.15">
      <c r="C8420"/>
    </row>
    <row r="8421" spans="3:3" ht="18.75" x14ac:dyDescent="0.15">
      <c r="C8421"/>
    </row>
    <row r="8422" spans="3:3" ht="18.75" x14ac:dyDescent="0.15">
      <c r="C8422"/>
    </row>
    <row r="8423" spans="3:3" ht="18.75" x14ac:dyDescent="0.15">
      <c r="C8423"/>
    </row>
    <row r="8424" spans="3:3" ht="18.75" x14ac:dyDescent="0.15">
      <c r="C8424"/>
    </row>
    <row r="8425" spans="3:3" ht="18.75" x14ac:dyDescent="0.15">
      <c r="C8425"/>
    </row>
    <row r="8426" spans="3:3" ht="18.75" x14ac:dyDescent="0.15">
      <c r="C8426"/>
    </row>
    <row r="8427" spans="3:3" ht="18.75" x14ac:dyDescent="0.15">
      <c r="C8427"/>
    </row>
    <row r="8428" spans="3:3" ht="18.75" x14ac:dyDescent="0.15">
      <c r="C8428"/>
    </row>
    <row r="8429" spans="3:3" ht="18.75" x14ac:dyDescent="0.15">
      <c r="C8429"/>
    </row>
    <row r="8430" spans="3:3" ht="18.75" x14ac:dyDescent="0.15">
      <c r="C8430"/>
    </row>
    <row r="8431" spans="3:3" ht="18.75" x14ac:dyDescent="0.15">
      <c r="C8431"/>
    </row>
    <row r="8432" spans="3:3" ht="18.75" x14ac:dyDescent="0.15">
      <c r="C8432"/>
    </row>
    <row r="8433" spans="3:3" ht="18.75" x14ac:dyDescent="0.15">
      <c r="C8433"/>
    </row>
    <row r="8434" spans="3:3" ht="18.75" x14ac:dyDescent="0.15">
      <c r="C8434"/>
    </row>
    <row r="8435" spans="3:3" ht="18.75" x14ac:dyDescent="0.15">
      <c r="C8435"/>
    </row>
    <row r="8436" spans="3:3" ht="18.75" x14ac:dyDescent="0.15">
      <c r="C8436"/>
    </row>
    <row r="8437" spans="3:3" ht="18.75" x14ac:dyDescent="0.15">
      <c r="C8437"/>
    </row>
    <row r="8438" spans="3:3" ht="18.75" x14ac:dyDescent="0.15">
      <c r="C8438"/>
    </row>
    <row r="8439" spans="3:3" ht="18.75" x14ac:dyDescent="0.15">
      <c r="C8439"/>
    </row>
    <row r="8440" spans="3:3" ht="18.75" x14ac:dyDescent="0.15">
      <c r="C8440"/>
    </row>
    <row r="8441" spans="3:3" ht="18.75" x14ac:dyDescent="0.15">
      <c r="C8441"/>
    </row>
    <row r="8442" spans="3:3" ht="18.75" x14ac:dyDescent="0.15">
      <c r="C8442"/>
    </row>
    <row r="8443" spans="3:3" ht="18.75" x14ac:dyDescent="0.15">
      <c r="C8443"/>
    </row>
    <row r="8444" spans="3:3" ht="18.75" x14ac:dyDescent="0.15">
      <c r="C8444"/>
    </row>
    <row r="8445" spans="3:3" ht="18.75" x14ac:dyDescent="0.15">
      <c r="C8445"/>
    </row>
    <row r="8446" spans="3:3" ht="18.75" x14ac:dyDescent="0.15">
      <c r="C8446"/>
    </row>
    <row r="8447" spans="3:3" ht="18.75" x14ac:dyDescent="0.15">
      <c r="C8447"/>
    </row>
    <row r="8448" spans="3:3" ht="18.75" x14ac:dyDescent="0.15">
      <c r="C8448"/>
    </row>
    <row r="8449" spans="3:3" ht="18.75" x14ac:dyDescent="0.15">
      <c r="C8449"/>
    </row>
    <row r="8450" spans="3:3" ht="18.75" x14ac:dyDescent="0.15">
      <c r="C8450"/>
    </row>
    <row r="8451" spans="3:3" ht="18.75" x14ac:dyDescent="0.15">
      <c r="C8451"/>
    </row>
    <row r="8452" spans="3:3" ht="18.75" x14ac:dyDescent="0.15">
      <c r="C8452"/>
    </row>
    <row r="8453" spans="3:3" ht="18.75" x14ac:dyDescent="0.15">
      <c r="C8453"/>
    </row>
    <row r="8454" spans="3:3" ht="18.75" x14ac:dyDescent="0.15">
      <c r="C8454"/>
    </row>
    <row r="8455" spans="3:3" ht="18.75" x14ac:dyDescent="0.15">
      <c r="C8455"/>
    </row>
    <row r="8456" spans="3:3" ht="18.75" x14ac:dyDescent="0.15">
      <c r="C8456"/>
    </row>
    <row r="8457" spans="3:3" ht="18.75" x14ac:dyDescent="0.15">
      <c r="C8457"/>
    </row>
    <row r="8458" spans="3:3" ht="18.75" x14ac:dyDescent="0.15">
      <c r="C8458"/>
    </row>
    <row r="8459" spans="3:3" ht="18.75" x14ac:dyDescent="0.15">
      <c r="C8459"/>
    </row>
    <row r="8460" spans="3:3" ht="18.75" x14ac:dyDescent="0.15">
      <c r="C8460"/>
    </row>
    <row r="8461" spans="3:3" ht="18.75" x14ac:dyDescent="0.15">
      <c r="C8461"/>
    </row>
    <row r="8462" spans="3:3" ht="18.75" x14ac:dyDescent="0.15">
      <c r="C8462"/>
    </row>
    <row r="8463" spans="3:3" ht="18.75" x14ac:dyDescent="0.15">
      <c r="C8463"/>
    </row>
    <row r="8464" spans="3:3" ht="18.75" x14ac:dyDescent="0.15">
      <c r="C8464"/>
    </row>
    <row r="8465" spans="3:3" ht="18.75" x14ac:dyDescent="0.15">
      <c r="C8465"/>
    </row>
    <row r="8466" spans="3:3" ht="18.75" x14ac:dyDescent="0.15">
      <c r="C8466"/>
    </row>
    <row r="8467" spans="3:3" ht="18.75" x14ac:dyDescent="0.15">
      <c r="C8467"/>
    </row>
    <row r="8468" spans="3:3" ht="18.75" x14ac:dyDescent="0.15">
      <c r="C8468"/>
    </row>
    <row r="8469" spans="3:3" ht="18.75" x14ac:dyDescent="0.15">
      <c r="C8469"/>
    </row>
    <row r="8470" spans="3:3" ht="18.75" x14ac:dyDescent="0.15">
      <c r="C8470"/>
    </row>
    <row r="8471" spans="3:3" ht="18.75" x14ac:dyDescent="0.15">
      <c r="C8471"/>
    </row>
    <row r="8472" spans="3:3" ht="18.75" x14ac:dyDescent="0.15">
      <c r="C8472"/>
    </row>
    <row r="8473" spans="3:3" ht="18.75" x14ac:dyDescent="0.15">
      <c r="C8473"/>
    </row>
    <row r="8474" spans="3:3" ht="18.75" x14ac:dyDescent="0.15">
      <c r="C8474"/>
    </row>
    <row r="8475" spans="3:3" ht="18.75" x14ac:dyDescent="0.15">
      <c r="C8475"/>
    </row>
    <row r="8476" spans="3:3" ht="18.75" x14ac:dyDescent="0.15">
      <c r="C8476"/>
    </row>
    <row r="8477" spans="3:3" ht="18.75" x14ac:dyDescent="0.15">
      <c r="C8477"/>
    </row>
    <row r="8478" spans="3:3" ht="18.75" x14ac:dyDescent="0.15">
      <c r="C8478"/>
    </row>
    <row r="8479" spans="3:3" ht="18.75" x14ac:dyDescent="0.15">
      <c r="C8479"/>
    </row>
    <row r="8480" spans="3:3" ht="18.75" x14ac:dyDescent="0.15">
      <c r="C8480"/>
    </row>
    <row r="8481" spans="3:3" ht="18.75" x14ac:dyDescent="0.15">
      <c r="C8481"/>
    </row>
    <row r="8482" spans="3:3" ht="18.75" x14ac:dyDescent="0.15">
      <c r="C8482"/>
    </row>
    <row r="8483" spans="3:3" ht="18.75" x14ac:dyDescent="0.15">
      <c r="C8483"/>
    </row>
    <row r="8484" spans="3:3" ht="18.75" x14ac:dyDescent="0.15">
      <c r="C8484"/>
    </row>
    <row r="8485" spans="3:3" ht="18.75" x14ac:dyDescent="0.15">
      <c r="C8485"/>
    </row>
    <row r="8486" spans="3:3" ht="18.75" x14ac:dyDescent="0.15">
      <c r="C8486"/>
    </row>
    <row r="8487" spans="3:3" ht="18.75" x14ac:dyDescent="0.15">
      <c r="C8487"/>
    </row>
    <row r="8488" spans="3:3" ht="18.75" x14ac:dyDescent="0.15">
      <c r="C8488"/>
    </row>
    <row r="8489" spans="3:3" ht="18.75" x14ac:dyDescent="0.15">
      <c r="C8489"/>
    </row>
    <row r="8490" spans="3:3" ht="18.75" x14ac:dyDescent="0.15">
      <c r="C8490"/>
    </row>
    <row r="8491" spans="3:3" ht="18.75" x14ac:dyDescent="0.15">
      <c r="C8491"/>
    </row>
    <row r="8492" spans="3:3" ht="18.75" x14ac:dyDescent="0.15">
      <c r="C8492"/>
    </row>
    <row r="8493" spans="3:3" ht="18.75" x14ac:dyDescent="0.15">
      <c r="C8493"/>
    </row>
    <row r="8494" spans="3:3" ht="18.75" x14ac:dyDescent="0.15">
      <c r="C8494"/>
    </row>
    <row r="8495" spans="3:3" ht="18.75" x14ac:dyDescent="0.15">
      <c r="C8495"/>
    </row>
    <row r="8496" spans="3:3" ht="18.75" x14ac:dyDescent="0.15">
      <c r="C8496"/>
    </row>
    <row r="8497" spans="3:3" ht="18.75" x14ac:dyDescent="0.15">
      <c r="C8497"/>
    </row>
    <row r="8498" spans="3:3" ht="18.75" x14ac:dyDescent="0.15">
      <c r="C8498"/>
    </row>
    <row r="8499" spans="3:3" ht="18.75" x14ac:dyDescent="0.15">
      <c r="C8499"/>
    </row>
    <row r="8500" spans="3:3" ht="18.75" x14ac:dyDescent="0.15">
      <c r="C8500"/>
    </row>
    <row r="8501" spans="3:3" ht="18.75" x14ac:dyDescent="0.15">
      <c r="C8501"/>
    </row>
    <row r="8502" spans="3:3" ht="18.75" x14ac:dyDescent="0.15">
      <c r="C8502"/>
    </row>
    <row r="8503" spans="3:3" ht="18.75" x14ac:dyDescent="0.15">
      <c r="C8503"/>
    </row>
    <row r="8504" spans="3:3" ht="18.75" x14ac:dyDescent="0.15">
      <c r="C8504"/>
    </row>
    <row r="8505" spans="3:3" ht="18.75" x14ac:dyDescent="0.15">
      <c r="C8505"/>
    </row>
    <row r="8506" spans="3:3" ht="18.75" x14ac:dyDescent="0.15">
      <c r="C8506"/>
    </row>
    <row r="8507" spans="3:3" ht="18.75" x14ac:dyDescent="0.15">
      <c r="C8507"/>
    </row>
    <row r="8508" spans="3:3" ht="18.75" x14ac:dyDescent="0.15">
      <c r="C8508"/>
    </row>
    <row r="8509" spans="3:3" ht="18.75" x14ac:dyDescent="0.15">
      <c r="C8509"/>
    </row>
    <row r="8510" spans="3:3" ht="18.75" x14ac:dyDescent="0.15">
      <c r="C8510"/>
    </row>
    <row r="8511" spans="3:3" ht="18.75" x14ac:dyDescent="0.15">
      <c r="C8511"/>
    </row>
    <row r="8512" spans="3:3" ht="18.75" x14ac:dyDescent="0.15">
      <c r="C8512"/>
    </row>
    <row r="8513" spans="3:3" ht="18.75" x14ac:dyDescent="0.15">
      <c r="C8513"/>
    </row>
    <row r="8514" spans="3:3" ht="18.75" x14ac:dyDescent="0.15">
      <c r="C8514"/>
    </row>
    <row r="8515" spans="3:3" ht="18.75" x14ac:dyDescent="0.15">
      <c r="C8515"/>
    </row>
    <row r="8516" spans="3:3" ht="18.75" x14ac:dyDescent="0.15">
      <c r="C8516"/>
    </row>
    <row r="8517" spans="3:3" ht="18.75" x14ac:dyDescent="0.15">
      <c r="C8517"/>
    </row>
    <row r="8518" spans="3:3" ht="18.75" x14ac:dyDescent="0.15">
      <c r="C8518"/>
    </row>
    <row r="8519" spans="3:3" ht="18.75" x14ac:dyDescent="0.15">
      <c r="C8519"/>
    </row>
    <row r="8520" spans="3:3" ht="18.75" x14ac:dyDescent="0.15">
      <c r="C8520"/>
    </row>
    <row r="8521" spans="3:3" ht="18.75" x14ac:dyDescent="0.15">
      <c r="C8521"/>
    </row>
    <row r="8522" spans="3:3" ht="18.75" x14ac:dyDescent="0.15">
      <c r="C8522"/>
    </row>
    <row r="8523" spans="3:3" ht="18.75" x14ac:dyDescent="0.15">
      <c r="C8523"/>
    </row>
    <row r="8524" spans="3:3" ht="18.75" x14ac:dyDescent="0.15">
      <c r="C8524"/>
    </row>
    <row r="8525" spans="3:3" ht="18.75" x14ac:dyDescent="0.15">
      <c r="C8525"/>
    </row>
    <row r="8526" spans="3:3" ht="18.75" x14ac:dyDescent="0.15">
      <c r="C8526"/>
    </row>
    <row r="8527" spans="3:3" ht="18.75" x14ac:dyDescent="0.15">
      <c r="C8527"/>
    </row>
    <row r="8528" spans="3:3" ht="18.75" x14ac:dyDescent="0.15">
      <c r="C8528"/>
    </row>
    <row r="8529" spans="3:3" ht="18.75" x14ac:dyDescent="0.15">
      <c r="C8529"/>
    </row>
    <row r="8530" spans="3:3" ht="18.75" x14ac:dyDescent="0.15">
      <c r="C8530"/>
    </row>
    <row r="8531" spans="3:3" ht="18.75" x14ac:dyDescent="0.15">
      <c r="C8531"/>
    </row>
    <row r="8532" spans="3:3" ht="18.75" x14ac:dyDescent="0.15">
      <c r="C8532"/>
    </row>
    <row r="8533" spans="3:3" ht="18.75" x14ac:dyDescent="0.15">
      <c r="C8533"/>
    </row>
    <row r="8534" spans="3:3" ht="18.75" x14ac:dyDescent="0.15">
      <c r="C8534"/>
    </row>
    <row r="8535" spans="3:3" ht="18.75" x14ac:dyDescent="0.15">
      <c r="C8535"/>
    </row>
    <row r="8536" spans="3:3" ht="18.75" x14ac:dyDescent="0.15">
      <c r="C8536"/>
    </row>
    <row r="8537" spans="3:3" ht="18.75" x14ac:dyDescent="0.15">
      <c r="C8537"/>
    </row>
    <row r="8538" spans="3:3" ht="18.75" x14ac:dyDescent="0.15">
      <c r="C8538"/>
    </row>
    <row r="8539" spans="3:3" ht="18.75" x14ac:dyDescent="0.15">
      <c r="C8539"/>
    </row>
    <row r="8540" spans="3:3" ht="18.75" x14ac:dyDescent="0.15">
      <c r="C8540"/>
    </row>
    <row r="8541" spans="3:3" ht="18.75" x14ac:dyDescent="0.15">
      <c r="C8541"/>
    </row>
    <row r="8542" spans="3:3" ht="18.75" x14ac:dyDescent="0.15">
      <c r="C8542"/>
    </row>
    <row r="8543" spans="3:3" ht="18.75" x14ac:dyDescent="0.15">
      <c r="C8543"/>
    </row>
    <row r="8544" spans="3:3" ht="18.75" x14ac:dyDescent="0.15">
      <c r="C8544"/>
    </row>
    <row r="8545" spans="3:3" ht="18.75" x14ac:dyDescent="0.15">
      <c r="C8545"/>
    </row>
    <row r="8546" spans="3:3" ht="18.75" x14ac:dyDescent="0.15">
      <c r="C8546"/>
    </row>
    <row r="8547" spans="3:3" ht="18.75" x14ac:dyDescent="0.15">
      <c r="C8547"/>
    </row>
    <row r="8548" spans="3:3" ht="18.75" x14ac:dyDescent="0.15">
      <c r="C8548"/>
    </row>
    <row r="8549" spans="3:3" ht="18.75" x14ac:dyDescent="0.15">
      <c r="C8549"/>
    </row>
    <row r="8550" spans="3:3" ht="18.75" x14ac:dyDescent="0.15">
      <c r="C8550"/>
    </row>
    <row r="8551" spans="3:3" ht="18.75" x14ac:dyDescent="0.15">
      <c r="C8551"/>
    </row>
    <row r="8552" spans="3:3" ht="18.75" x14ac:dyDescent="0.15">
      <c r="C8552"/>
    </row>
    <row r="8553" spans="3:3" ht="18.75" x14ac:dyDescent="0.15">
      <c r="C8553"/>
    </row>
    <row r="8554" spans="3:3" ht="18.75" x14ac:dyDescent="0.15">
      <c r="C8554"/>
    </row>
    <row r="8555" spans="3:3" ht="18.75" x14ac:dyDescent="0.15">
      <c r="C8555"/>
    </row>
    <row r="8556" spans="3:3" ht="18.75" x14ac:dyDescent="0.15">
      <c r="C8556"/>
    </row>
    <row r="8557" spans="3:3" ht="18.75" x14ac:dyDescent="0.15">
      <c r="C8557"/>
    </row>
    <row r="8558" spans="3:3" ht="18.75" x14ac:dyDescent="0.15">
      <c r="C8558"/>
    </row>
    <row r="8559" spans="3:3" ht="18.75" x14ac:dyDescent="0.15">
      <c r="C8559"/>
    </row>
    <row r="8560" spans="3:3" ht="18.75" x14ac:dyDescent="0.15">
      <c r="C8560"/>
    </row>
    <row r="8561" spans="3:3" ht="18.75" x14ac:dyDescent="0.15">
      <c r="C8561"/>
    </row>
    <row r="8562" spans="3:3" ht="18.75" x14ac:dyDescent="0.15">
      <c r="C8562"/>
    </row>
    <row r="8563" spans="3:3" ht="18.75" x14ac:dyDescent="0.15">
      <c r="C8563"/>
    </row>
    <row r="8564" spans="3:3" ht="18.75" x14ac:dyDescent="0.15">
      <c r="C8564"/>
    </row>
    <row r="8565" spans="3:3" ht="18.75" x14ac:dyDescent="0.15">
      <c r="C8565"/>
    </row>
    <row r="8566" spans="3:3" ht="18.75" x14ac:dyDescent="0.15">
      <c r="C8566"/>
    </row>
    <row r="8567" spans="3:3" ht="18.75" x14ac:dyDescent="0.15">
      <c r="C8567"/>
    </row>
    <row r="8568" spans="3:3" ht="18.75" x14ac:dyDescent="0.15">
      <c r="C8568"/>
    </row>
    <row r="8569" spans="3:3" ht="18.75" x14ac:dyDescent="0.15">
      <c r="C8569"/>
    </row>
    <row r="8570" spans="3:3" ht="18.75" x14ac:dyDescent="0.15">
      <c r="C8570"/>
    </row>
    <row r="8571" spans="3:3" ht="18.75" x14ac:dyDescent="0.15">
      <c r="C8571"/>
    </row>
    <row r="8572" spans="3:3" ht="18.75" x14ac:dyDescent="0.15">
      <c r="C8572"/>
    </row>
    <row r="8573" spans="3:3" ht="18.75" x14ac:dyDescent="0.15">
      <c r="C8573"/>
    </row>
    <row r="8574" spans="3:3" ht="18.75" x14ac:dyDescent="0.15">
      <c r="C8574"/>
    </row>
    <row r="8575" spans="3:3" ht="18.75" x14ac:dyDescent="0.15">
      <c r="C8575"/>
    </row>
    <row r="8576" spans="3:3" ht="18.75" x14ac:dyDescent="0.15">
      <c r="C8576"/>
    </row>
    <row r="8577" spans="3:3" ht="18.75" x14ac:dyDescent="0.15">
      <c r="C8577"/>
    </row>
    <row r="8578" spans="3:3" ht="18.75" x14ac:dyDescent="0.15">
      <c r="C8578"/>
    </row>
    <row r="8579" spans="3:3" ht="18.75" x14ac:dyDescent="0.15">
      <c r="C8579"/>
    </row>
    <row r="8580" spans="3:3" ht="18.75" x14ac:dyDescent="0.15">
      <c r="C8580"/>
    </row>
    <row r="8581" spans="3:3" ht="18.75" x14ac:dyDescent="0.15">
      <c r="C8581"/>
    </row>
    <row r="8582" spans="3:3" ht="18.75" x14ac:dyDescent="0.15">
      <c r="C8582"/>
    </row>
    <row r="8583" spans="3:3" ht="18.75" x14ac:dyDescent="0.15">
      <c r="C8583"/>
    </row>
    <row r="8584" spans="3:3" ht="18.75" x14ac:dyDescent="0.15">
      <c r="C8584"/>
    </row>
    <row r="8585" spans="3:3" ht="18.75" x14ac:dyDescent="0.15">
      <c r="C8585"/>
    </row>
    <row r="8586" spans="3:3" ht="18.75" x14ac:dyDescent="0.15">
      <c r="C8586"/>
    </row>
    <row r="8587" spans="3:3" ht="18.75" x14ac:dyDescent="0.15">
      <c r="C8587"/>
    </row>
    <row r="8588" spans="3:3" ht="18.75" x14ac:dyDescent="0.15">
      <c r="C8588"/>
    </row>
    <row r="8589" spans="3:3" ht="18.75" x14ac:dyDescent="0.15">
      <c r="C8589"/>
    </row>
    <row r="8590" spans="3:3" ht="18.75" x14ac:dyDescent="0.15">
      <c r="C8590"/>
    </row>
    <row r="8591" spans="3:3" ht="18.75" x14ac:dyDescent="0.15">
      <c r="C8591"/>
    </row>
    <row r="8592" spans="3:3" ht="18.75" x14ac:dyDescent="0.15">
      <c r="C8592"/>
    </row>
    <row r="8593" spans="3:3" ht="18.75" x14ac:dyDescent="0.15">
      <c r="C8593"/>
    </row>
    <row r="8594" spans="3:3" ht="18.75" x14ac:dyDescent="0.15">
      <c r="C8594"/>
    </row>
    <row r="8595" spans="3:3" ht="18.75" x14ac:dyDescent="0.15">
      <c r="C8595"/>
    </row>
    <row r="8596" spans="3:3" ht="18.75" x14ac:dyDescent="0.15">
      <c r="C8596"/>
    </row>
    <row r="8597" spans="3:3" ht="18.75" x14ac:dyDescent="0.15">
      <c r="C8597"/>
    </row>
    <row r="8598" spans="3:3" ht="18.75" x14ac:dyDescent="0.15">
      <c r="C8598"/>
    </row>
    <row r="8599" spans="3:3" ht="18.75" x14ac:dyDescent="0.15">
      <c r="C8599"/>
    </row>
    <row r="8600" spans="3:3" ht="18.75" x14ac:dyDescent="0.15">
      <c r="C8600"/>
    </row>
    <row r="8601" spans="3:3" ht="18.75" x14ac:dyDescent="0.15">
      <c r="C8601"/>
    </row>
    <row r="8602" spans="3:3" ht="18.75" x14ac:dyDescent="0.15">
      <c r="C8602"/>
    </row>
    <row r="8603" spans="3:3" ht="18.75" x14ac:dyDescent="0.15">
      <c r="C8603"/>
    </row>
    <row r="8604" spans="3:3" ht="18.75" x14ac:dyDescent="0.15">
      <c r="C8604"/>
    </row>
    <row r="8605" spans="3:3" ht="18.75" x14ac:dyDescent="0.15">
      <c r="C8605"/>
    </row>
    <row r="8606" spans="3:3" ht="18.75" x14ac:dyDescent="0.15">
      <c r="C8606"/>
    </row>
    <row r="8607" spans="3:3" ht="18.75" x14ac:dyDescent="0.15">
      <c r="C8607"/>
    </row>
    <row r="8608" spans="3:3" ht="18.75" x14ac:dyDescent="0.15">
      <c r="C8608"/>
    </row>
    <row r="8609" spans="3:3" ht="18.75" x14ac:dyDescent="0.15">
      <c r="C8609"/>
    </row>
    <row r="8610" spans="3:3" ht="18.75" x14ac:dyDescent="0.15">
      <c r="C8610"/>
    </row>
    <row r="8611" spans="3:3" ht="18.75" x14ac:dyDescent="0.15">
      <c r="C8611"/>
    </row>
    <row r="8612" spans="3:3" ht="18.75" x14ac:dyDescent="0.15">
      <c r="C8612"/>
    </row>
    <row r="8613" spans="3:3" ht="18.75" x14ac:dyDescent="0.15">
      <c r="C8613"/>
    </row>
    <row r="8614" spans="3:3" ht="18.75" x14ac:dyDescent="0.15">
      <c r="C8614"/>
    </row>
    <row r="8615" spans="3:3" ht="18.75" x14ac:dyDescent="0.15">
      <c r="C8615"/>
    </row>
    <row r="8616" spans="3:3" ht="18.75" x14ac:dyDescent="0.15">
      <c r="C8616"/>
    </row>
    <row r="8617" spans="3:3" ht="18.75" x14ac:dyDescent="0.15">
      <c r="C8617"/>
    </row>
    <row r="8618" spans="3:3" ht="18.75" x14ac:dyDescent="0.15">
      <c r="C8618"/>
    </row>
    <row r="8619" spans="3:3" ht="18.75" x14ac:dyDescent="0.15">
      <c r="C8619"/>
    </row>
    <row r="8620" spans="3:3" ht="18.75" x14ac:dyDescent="0.15">
      <c r="C8620"/>
    </row>
    <row r="8621" spans="3:3" ht="18.75" x14ac:dyDescent="0.15">
      <c r="C8621"/>
    </row>
    <row r="8622" spans="3:3" ht="18.75" x14ac:dyDescent="0.15">
      <c r="C8622"/>
    </row>
    <row r="8623" spans="3:3" ht="18.75" x14ac:dyDescent="0.15">
      <c r="C8623"/>
    </row>
    <row r="8624" spans="3:3" ht="18.75" x14ac:dyDescent="0.15">
      <c r="C8624"/>
    </row>
    <row r="8625" spans="3:3" ht="18.75" x14ac:dyDescent="0.15">
      <c r="C8625"/>
    </row>
    <row r="8626" spans="3:3" ht="18.75" x14ac:dyDescent="0.15">
      <c r="C8626"/>
    </row>
    <row r="8627" spans="3:3" ht="18.75" x14ac:dyDescent="0.15">
      <c r="C8627"/>
    </row>
    <row r="8628" spans="3:3" ht="18.75" x14ac:dyDescent="0.15">
      <c r="C8628"/>
    </row>
    <row r="8629" spans="3:3" ht="18.75" x14ac:dyDescent="0.15">
      <c r="C8629"/>
    </row>
    <row r="8630" spans="3:3" ht="18.75" x14ac:dyDescent="0.15">
      <c r="C8630"/>
    </row>
    <row r="8631" spans="3:3" ht="18.75" x14ac:dyDescent="0.15">
      <c r="C8631"/>
    </row>
    <row r="8632" spans="3:3" ht="18.75" x14ac:dyDescent="0.15">
      <c r="C8632"/>
    </row>
    <row r="8633" spans="3:3" ht="18.75" x14ac:dyDescent="0.15">
      <c r="C8633"/>
    </row>
    <row r="8634" spans="3:3" ht="18.75" x14ac:dyDescent="0.15">
      <c r="C8634"/>
    </row>
    <row r="8635" spans="3:3" ht="18.75" x14ac:dyDescent="0.15">
      <c r="C8635"/>
    </row>
    <row r="8636" spans="3:3" ht="18.75" x14ac:dyDescent="0.15">
      <c r="C8636"/>
    </row>
    <row r="8637" spans="3:3" ht="18.75" x14ac:dyDescent="0.15">
      <c r="C8637"/>
    </row>
    <row r="8638" spans="3:3" ht="18.75" x14ac:dyDescent="0.15">
      <c r="C8638"/>
    </row>
    <row r="8639" spans="3:3" ht="18.75" x14ac:dyDescent="0.15">
      <c r="C8639"/>
    </row>
    <row r="8640" spans="3:3" ht="18.75" x14ac:dyDescent="0.15">
      <c r="C8640"/>
    </row>
    <row r="8641" spans="3:3" ht="18.75" x14ac:dyDescent="0.15">
      <c r="C8641"/>
    </row>
    <row r="8642" spans="3:3" ht="18.75" x14ac:dyDescent="0.15">
      <c r="C8642"/>
    </row>
    <row r="8643" spans="3:3" ht="18.75" x14ac:dyDescent="0.15">
      <c r="C8643"/>
    </row>
    <row r="8644" spans="3:3" ht="18.75" x14ac:dyDescent="0.15">
      <c r="C8644"/>
    </row>
    <row r="8645" spans="3:3" ht="18.75" x14ac:dyDescent="0.15">
      <c r="C8645"/>
    </row>
    <row r="8646" spans="3:3" ht="18.75" x14ac:dyDescent="0.15">
      <c r="C8646"/>
    </row>
    <row r="8647" spans="3:3" ht="18.75" x14ac:dyDescent="0.15">
      <c r="C8647"/>
    </row>
    <row r="8648" spans="3:3" ht="18.75" x14ac:dyDescent="0.15">
      <c r="C8648"/>
    </row>
    <row r="8649" spans="3:3" ht="18.75" x14ac:dyDescent="0.15">
      <c r="C8649"/>
    </row>
    <row r="8650" spans="3:3" ht="18.75" x14ac:dyDescent="0.15">
      <c r="C8650"/>
    </row>
    <row r="8651" spans="3:3" ht="18.75" x14ac:dyDescent="0.15">
      <c r="C8651"/>
    </row>
    <row r="8652" spans="3:3" ht="18.75" x14ac:dyDescent="0.15">
      <c r="C8652"/>
    </row>
    <row r="8653" spans="3:3" ht="18.75" x14ac:dyDescent="0.15">
      <c r="C8653"/>
    </row>
    <row r="8654" spans="3:3" ht="18.75" x14ac:dyDescent="0.15">
      <c r="C8654"/>
    </row>
    <row r="8655" spans="3:3" ht="18.75" x14ac:dyDescent="0.15">
      <c r="C8655"/>
    </row>
    <row r="8656" spans="3:3" ht="18.75" x14ac:dyDescent="0.15">
      <c r="C8656"/>
    </row>
    <row r="8657" spans="3:3" ht="18.75" x14ac:dyDescent="0.15">
      <c r="C8657"/>
    </row>
    <row r="8658" spans="3:3" ht="18.75" x14ac:dyDescent="0.15">
      <c r="C8658"/>
    </row>
    <row r="8659" spans="3:3" ht="18.75" x14ac:dyDescent="0.15">
      <c r="C8659"/>
    </row>
    <row r="8660" spans="3:3" ht="18.75" x14ac:dyDescent="0.15">
      <c r="C8660"/>
    </row>
    <row r="8661" spans="3:3" ht="18.75" x14ac:dyDescent="0.15">
      <c r="C8661"/>
    </row>
    <row r="8662" spans="3:3" ht="18.75" x14ac:dyDescent="0.15">
      <c r="C8662"/>
    </row>
    <row r="8663" spans="3:3" ht="18.75" x14ac:dyDescent="0.15">
      <c r="C8663"/>
    </row>
    <row r="8664" spans="3:3" ht="18.75" x14ac:dyDescent="0.15">
      <c r="C8664"/>
    </row>
    <row r="8665" spans="3:3" ht="18.75" x14ac:dyDescent="0.15">
      <c r="C8665"/>
    </row>
    <row r="8666" spans="3:3" ht="18.75" x14ac:dyDescent="0.15">
      <c r="C8666"/>
    </row>
    <row r="8667" spans="3:3" ht="18.75" x14ac:dyDescent="0.15">
      <c r="C8667"/>
    </row>
    <row r="8668" spans="3:3" ht="18.75" x14ac:dyDescent="0.15">
      <c r="C8668"/>
    </row>
    <row r="8669" spans="3:3" ht="18.75" x14ac:dyDescent="0.15">
      <c r="C8669"/>
    </row>
    <row r="8670" spans="3:3" ht="18.75" x14ac:dyDescent="0.15">
      <c r="C8670"/>
    </row>
    <row r="8671" spans="3:3" ht="18.75" x14ac:dyDescent="0.15">
      <c r="C8671"/>
    </row>
    <row r="8672" spans="3:3" ht="18.75" x14ac:dyDescent="0.15">
      <c r="C8672"/>
    </row>
    <row r="8673" spans="3:3" ht="18.75" x14ac:dyDescent="0.15">
      <c r="C8673"/>
    </row>
    <row r="8674" spans="3:3" ht="18.75" x14ac:dyDescent="0.15">
      <c r="C8674"/>
    </row>
    <row r="8675" spans="3:3" ht="18.75" x14ac:dyDescent="0.15">
      <c r="C8675"/>
    </row>
    <row r="8676" spans="3:3" ht="18.75" x14ac:dyDescent="0.15">
      <c r="C8676"/>
    </row>
    <row r="8677" spans="3:3" ht="18.75" x14ac:dyDescent="0.15">
      <c r="C8677"/>
    </row>
    <row r="8678" spans="3:3" ht="18.75" x14ac:dyDescent="0.15">
      <c r="C8678"/>
    </row>
    <row r="8679" spans="3:3" ht="18.75" x14ac:dyDescent="0.15">
      <c r="C8679"/>
    </row>
    <row r="8680" spans="3:3" ht="18.75" x14ac:dyDescent="0.15">
      <c r="C8680"/>
    </row>
    <row r="8681" spans="3:3" ht="18.75" x14ac:dyDescent="0.15">
      <c r="C8681"/>
    </row>
    <row r="8682" spans="3:3" ht="18.75" x14ac:dyDescent="0.15">
      <c r="C8682"/>
    </row>
    <row r="8683" spans="3:3" ht="18.75" x14ac:dyDescent="0.15">
      <c r="C8683"/>
    </row>
    <row r="8684" spans="3:3" ht="18.75" x14ac:dyDescent="0.15">
      <c r="C8684"/>
    </row>
    <row r="8685" spans="3:3" ht="18.75" x14ac:dyDescent="0.15">
      <c r="C8685"/>
    </row>
    <row r="8686" spans="3:3" ht="18.75" x14ac:dyDescent="0.15">
      <c r="C8686"/>
    </row>
    <row r="8687" spans="3:3" ht="18.75" x14ac:dyDescent="0.15">
      <c r="C8687"/>
    </row>
    <row r="8688" spans="3:3" ht="18.75" x14ac:dyDescent="0.15">
      <c r="C8688"/>
    </row>
    <row r="8689" spans="3:3" ht="18.75" x14ac:dyDescent="0.15">
      <c r="C8689"/>
    </row>
    <row r="8690" spans="3:3" ht="18.75" x14ac:dyDescent="0.15">
      <c r="C8690"/>
    </row>
    <row r="8691" spans="3:3" ht="18.75" x14ac:dyDescent="0.15">
      <c r="C8691"/>
    </row>
    <row r="8692" spans="3:3" ht="18.75" x14ac:dyDescent="0.15">
      <c r="C8692"/>
    </row>
    <row r="8693" spans="3:3" ht="18.75" x14ac:dyDescent="0.15">
      <c r="C8693"/>
    </row>
    <row r="8694" spans="3:3" ht="18.75" x14ac:dyDescent="0.15">
      <c r="C8694"/>
    </row>
    <row r="8695" spans="3:3" ht="18.75" x14ac:dyDescent="0.15">
      <c r="C8695"/>
    </row>
    <row r="8696" spans="3:3" ht="18.75" x14ac:dyDescent="0.15">
      <c r="C8696"/>
    </row>
    <row r="8697" spans="3:3" ht="18.75" x14ac:dyDescent="0.15">
      <c r="C8697"/>
    </row>
    <row r="8698" spans="3:3" ht="18.75" x14ac:dyDescent="0.15">
      <c r="C8698"/>
    </row>
    <row r="8699" spans="3:3" ht="18.75" x14ac:dyDescent="0.15">
      <c r="C8699"/>
    </row>
    <row r="8700" spans="3:3" ht="18.75" x14ac:dyDescent="0.15">
      <c r="C8700"/>
    </row>
    <row r="8701" spans="3:3" ht="18.75" x14ac:dyDescent="0.15">
      <c r="C8701"/>
    </row>
    <row r="8702" spans="3:3" ht="18.75" x14ac:dyDescent="0.15">
      <c r="C8702"/>
    </row>
    <row r="8703" spans="3:3" ht="18.75" x14ac:dyDescent="0.15">
      <c r="C8703"/>
    </row>
    <row r="8704" spans="3:3" ht="18.75" x14ac:dyDescent="0.15">
      <c r="C8704"/>
    </row>
    <row r="8705" spans="3:3" ht="18.75" x14ac:dyDescent="0.15">
      <c r="C8705"/>
    </row>
    <row r="8706" spans="3:3" ht="18.75" x14ac:dyDescent="0.15">
      <c r="C8706"/>
    </row>
    <row r="8707" spans="3:3" ht="18.75" x14ac:dyDescent="0.15">
      <c r="C8707"/>
    </row>
    <row r="8708" spans="3:3" ht="18.75" x14ac:dyDescent="0.15">
      <c r="C8708"/>
    </row>
    <row r="8709" spans="3:3" ht="18.75" x14ac:dyDescent="0.15">
      <c r="C8709"/>
    </row>
    <row r="8710" spans="3:3" ht="18.75" x14ac:dyDescent="0.15">
      <c r="C8710"/>
    </row>
    <row r="8711" spans="3:3" ht="18.75" x14ac:dyDescent="0.15">
      <c r="C8711"/>
    </row>
    <row r="8712" spans="3:3" ht="18.75" x14ac:dyDescent="0.15">
      <c r="C8712"/>
    </row>
    <row r="8713" spans="3:3" ht="18.75" x14ac:dyDescent="0.15">
      <c r="C8713"/>
    </row>
    <row r="8714" spans="3:3" ht="18.75" x14ac:dyDescent="0.15">
      <c r="C8714"/>
    </row>
    <row r="8715" spans="3:3" ht="18.75" x14ac:dyDescent="0.15">
      <c r="C8715"/>
    </row>
    <row r="8716" spans="3:3" ht="18.75" x14ac:dyDescent="0.15">
      <c r="C8716"/>
    </row>
    <row r="8717" spans="3:3" ht="18.75" x14ac:dyDescent="0.15">
      <c r="C8717"/>
    </row>
    <row r="8718" spans="3:3" ht="18.75" x14ac:dyDescent="0.15">
      <c r="C8718"/>
    </row>
    <row r="8719" spans="3:3" ht="18.75" x14ac:dyDescent="0.15">
      <c r="C8719"/>
    </row>
    <row r="8720" spans="3:3" ht="18.75" x14ac:dyDescent="0.15">
      <c r="C8720"/>
    </row>
    <row r="8721" spans="3:3" ht="18.75" x14ac:dyDescent="0.15">
      <c r="C8721"/>
    </row>
    <row r="8722" spans="3:3" ht="18.75" x14ac:dyDescent="0.15">
      <c r="C8722"/>
    </row>
    <row r="8723" spans="3:3" ht="18.75" x14ac:dyDescent="0.15">
      <c r="C8723"/>
    </row>
    <row r="8724" spans="3:3" ht="18.75" x14ac:dyDescent="0.15">
      <c r="C8724"/>
    </row>
    <row r="8725" spans="3:3" ht="18.75" x14ac:dyDescent="0.15">
      <c r="C8725"/>
    </row>
    <row r="8726" spans="3:3" ht="18.75" x14ac:dyDescent="0.15">
      <c r="C8726"/>
    </row>
    <row r="8727" spans="3:3" ht="18.75" x14ac:dyDescent="0.15">
      <c r="C8727"/>
    </row>
    <row r="8728" spans="3:3" ht="18.75" x14ac:dyDescent="0.15">
      <c r="C8728"/>
    </row>
    <row r="8729" spans="3:3" ht="18.75" x14ac:dyDescent="0.15">
      <c r="C8729"/>
    </row>
    <row r="8730" spans="3:3" ht="18.75" x14ac:dyDescent="0.15">
      <c r="C8730"/>
    </row>
    <row r="8731" spans="3:3" ht="18.75" x14ac:dyDescent="0.15">
      <c r="C8731"/>
    </row>
    <row r="8732" spans="3:3" ht="18.75" x14ac:dyDescent="0.15">
      <c r="C8732"/>
    </row>
    <row r="8733" spans="3:3" ht="18.75" x14ac:dyDescent="0.15">
      <c r="C8733"/>
    </row>
    <row r="8734" spans="3:3" ht="18.75" x14ac:dyDescent="0.15">
      <c r="C8734"/>
    </row>
    <row r="8735" spans="3:3" ht="18.75" x14ac:dyDescent="0.15">
      <c r="C8735"/>
    </row>
    <row r="8736" spans="3:3" ht="18.75" x14ac:dyDescent="0.15">
      <c r="C8736"/>
    </row>
    <row r="8737" spans="3:3" ht="18.75" x14ac:dyDescent="0.15">
      <c r="C8737"/>
    </row>
    <row r="8738" spans="3:3" ht="18.75" x14ac:dyDescent="0.15">
      <c r="C8738"/>
    </row>
    <row r="8739" spans="3:3" ht="18.75" x14ac:dyDescent="0.15">
      <c r="C8739"/>
    </row>
    <row r="8740" spans="3:3" ht="18.75" x14ac:dyDescent="0.15">
      <c r="C8740"/>
    </row>
    <row r="8741" spans="3:3" ht="18.75" x14ac:dyDescent="0.15">
      <c r="C8741"/>
    </row>
    <row r="8742" spans="3:3" ht="18.75" x14ac:dyDescent="0.15">
      <c r="C8742"/>
    </row>
    <row r="8743" spans="3:3" ht="18.75" x14ac:dyDescent="0.15">
      <c r="C8743"/>
    </row>
    <row r="8744" spans="3:3" ht="18.75" x14ac:dyDescent="0.15">
      <c r="C8744"/>
    </row>
    <row r="8745" spans="3:3" ht="18.75" x14ac:dyDescent="0.15">
      <c r="C8745"/>
    </row>
    <row r="8746" spans="3:3" ht="18.75" x14ac:dyDescent="0.15">
      <c r="C8746"/>
    </row>
    <row r="8747" spans="3:3" ht="18.75" x14ac:dyDescent="0.15">
      <c r="C8747"/>
    </row>
    <row r="8748" spans="3:3" ht="18.75" x14ac:dyDescent="0.15">
      <c r="C8748"/>
    </row>
    <row r="8749" spans="3:3" ht="18.75" x14ac:dyDescent="0.15">
      <c r="C8749"/>
    </row>
    <row r="8750" spans="3:3" ht="18.75" x14ac:dyDescent="0.15">
      <c r="C8750"/>
    </row>
    <row r="8751" spans="3:3" ht="18.75" x14ac:dyDescent="0.15">
      <c r="C8751"/>
    </row>
    <row r="8752" spans="3:3" ht="18.75" x14ac:dyDescent="0.15">
      <c r="C8752"/>
    </row>
    <row r="8753" spans="3:3" ht="18.75" x14ac:dyDescent="0.15">
      <c r="C8753"/>
    </row>
    <row r="8754" spans="3:3" ht="18.75" x14ac:dyDescent="0.15">
      <c r="C8754"/>
    </row>
    <row r="8755" spans="3:3" ht="18.75" x14ac:dyDescent="0.15">
      <c r="C8755"/>
    </row>
    <row r="8756" spans="3:3" ht="18.75" x14ac:dyDescent="0.15">
      <c r="C8756"/>
    </row>
    <row r="8757" spans="3:3" ht="18.75" x14ac:dyDescent="0.15">
      <c r="C8757"/>
    </row>
    <row r="8758" spans="3:3" ht="18.75" x14ac:dyDescent="0.15">
      <c r="C8758"/>
    </row>
    <row r="8759" spans="3:3" ht="18.75" x14ac:dyDescent="0.15">
      <c r="C8759"/>
    </row>
    <row r="8760" spans="3:3" ht="18.75" x14ac:dyDescent="0.15">
      <c r="C8760"/>
    </row>
    <row r="8761" spans="3:3" ht="18.75" x14ac:dyDescent="0.15">
      <c r="C8761"/>
    </row>
    <row r="8762" spans="3:3" ht="18.75" x14ac:dyDescent="0.15">
      <c r="C8762"/>
    </row>
    <row r="8763" spans="3:3" ht="18.75" x14ac:dyDescent="0.15">
      <c r="C8763"/>
    </row>
    <row r="8764" spans="3:3" ht="18.75" x14ac:dyDescent="0.15">
      <c r="C8764"/>
    </row>
    <row r="8765" spans="3:3" ht="18.75" x14ac:dyDescent="0.15">
      <c r="C8765"/>
    </row>
    <row r="8766" spans="3:3" ht="18.75" x14ac:dyDescent="0.15">
      <c r="C8766"/>
    </row>
    <row r="8767" spans="3:3" ht="18.75" x14ac:dyDescent="0.15">
      <c r="C8767"/>
    </row>
    <row r="8768" spans="3:3" ht="18.75" x14ac:dyDescent="0.15">
      <c r="C8768"/>
    </row>
    <row r="8769" spans="3:3" ht="18.75" x14ac:dyDescent="0.15">
      <c r="C8769"/>
    </row>
    <row r="8770" spans="3:3" ht="18.75" x14ac:dyDescent="0.15">
      <c r="C8770"/>
    </row>
    <row r="8771" spans="3:3" ht="18.75" x14ac:dyDescent="0.15">
      <c r="C8771"/>
    </row>
    <row r="8772" spans="3:3" ht="18.75" x14ac:dyDescent="0.15">
      <c r="C8772"/>
    </row>
    <row r="8773" spans="3:3" ht="18.75" x14ac:dyDescent="0.15">
      <c r="C8773"/>
    </row>
    <row r="8774" spans="3:3" ht="18.75" x14ac:dyDescent="0.15">
      <c r="C8774"/>
    </row>
    <row r="8775" spans="3:3" ht="18.75" x14ac:dyDescent="0.15">
      <c r="C8775"/>
    </row>
    <row r="8776" spans="3:3" ht="18.75" x14ac:dyDescent="0.15">
      <c r="C8776"/>
    </row>
    <row r="8777" spans="3:3" ht="18.75" x14ac:dyDescent="0.15">
      <c r="C8777"/>
    </row>
    <row r="8778" spans="3:3" ht="18.75" x14ac:dyDescent="0.15">
      <c r="C8778"/>
    </row>
    <row r="8779" spans="3:3" ht="18.75" x14ac:dyDescent="0.15">
      <c r="C8779"/>
    </row>
    <row r="8780" spans="3:3" ht="18.75" x14ac:dyDescent="0.15">
      <c r="C8780"/>
    </row>
    <row r="8781" spans="3:3" ht="18.75" x14ac:dyDescent="0.15">
      <c r="C8781"/>
    </row>
    <row r="8782" spans="3:3" ht="18.75" x14ac:dyDescent="0.15">
      <c r="C8782"/>
    </row>
    <row r="8783" spans="3:3" ht="18.75" x14ac:dyDescent="0.15">
      <c r="C8783"/>
    </row>
    <row r="8784" spans="3:3" ht="18.75" x14ac:dyDescent="0.15">
      <c r="C8784"/>
    </row>
    <row r="8785" spans="3:3" ht="18.75" x14ac:dyDescent="0.15">
      <c r="C8785"/>
    </row>
    <row r="8786" spans="3:3" ht="18.75" x14ac:dyDescent="0.15">
      <c r="C8786"/>
    </row>
    <row r="8787" spans="3:3" ht="18.75" x14ac:dyDescent="0.15">
      <c r="C8787"/>
    </row>
    <row r="8788" spans="3:3" ht="18.75" x14ac:dyDescent="0.15">
      <c r="C8788"/>
    </row>
    <row r="8789" spans="3:3" ht="18.75" x14ac:dyDescent="0.15">
      <c r="C8789"/>
    </row>
    <row r="8790" spans="3:3" ht="18.75" x14ac:dyDescent="0.15">
      <c r="C8790"/>
    </row>
    <row r="8791" spans="3:3" ht="18.75" x14ac:dyDescent="0.15">
      <c r="C8791"/>
    </row>
    <row r="8792" spans="3:3" ht="18.75" x14ac:dyDescent="0.15">
      <c r="C8792"/>
    </row>
    <row r="8793" spans="3:3" ht="18.75" x14ac:dyDescent="0.15">
      <c r="C8793"/>
    </row>
    <row r="8794" spans="3:3" ht="18.75" x14ac:dyDescent="0.15">
      <c r="C8794"/>
    </row>
    <row r="8795" spans="3:3" ht="18.75" x14ac:dyDescent="0.15">
      <c r="C8795"/>
    </row>
    <row r="8796" spans="3:3" ht="18.75" x14ac:dyDescent="0.15">
      <c r="C8796"/>
    </row>
    <row r="8797" spans="3:3" ht="18.75" x14ac:dyDescent="0.15">
      <c r="C8797"/>
    </row>
    <row r="8798" spans="3:3" ht="18.75" x14ac:dyDescent="0.15">
      <c r="C8798"/>
    </row>
    <row r="8799" spans="3:3" ht="18.75" x14ac:dyDescent="0.15">
      <c r="C8799"/>
    </row>
    <row r="8800" spans="3:3" ht="18.75" x14ac:dyDescent="0.15">
      <c r="C8800"/>
    </row>
    <row r="8801" spans="3:3" ht="18.75" x14ac:dyDescent="0.15">
      <c r="C8801"/>
    </row>
    <row r="8802" spans="3:3" ht="18.75" x14ac:dyDescent="0.15">
      <c r="C8802"/>
    </row>
    <row r="8803" spans="3:3" ht="18.75" x14ac:dyDescent="0.15">
      <c r="C8803"/>
    </row>
    <row r="8804" spans="3:3" ht="18.75" x14ac:dyDescent="0.15">
      <c r="C8804"/>
    </row>
    <row r="8805" spans="3:3" ht="18.75" x14ac:dyDescent="0.15">
      <c r="C8805"/>
    </row>
    <row r="8806" spans="3:3" ht="18.75" x14ac:dyDescent="0.15">
      <c r="C8806"/>
    </row>
    <row r="8807" spans="3:3" ht="18.75" x14ac:dyDescent="0.15">
      <c r="C8807"/>
    </row>
    <row r="8808" spans="3:3" ht="18.75" x14ac:dyDescent="0.15">
      <c r="C8808"/>
    </row>
    <row r="8809" spans="3:3" ht="18.75" x14ac:dyDescent="0.15">
      <c r="C8809"/>
    </row>
    <row r="8810" spans="3:3" ht="18.75" x14ac:dyDescent="0.15">
      <c r="C8810"/>
    </row>
    <row r="8811" spans="3:3" ht="18.75" x14ac:dyDescent="0.15">
      <c r="C8811"/>
    </row>
    <row r="8812" spans="3:3" ht="18.75" x14ac:dyDescent="0.15">
      <c r="C8812"/>
    </row>
    <row r="8813" spans="3:3" ht="18.75" x14ac:dyDescent="0.15">
      <c r="C8813"/>
    </row>
    <row r="8814" spans="3:3" ht="18.75" x14ac:dyDescent="0.15">
      <c r="C8814"/>
    </row>
    <row r="8815" spans="3:3" ht="18.75" x14ac:dyDescent="0.15">
      <c r="C8815"/>
    </row>
    <row r="8816" spans="3:3" ht="18.75" x14ac:dyDescent="0.15">
      <c r="C8816"/>
    </row>
    <row r="8817" spans="3:3" ht="18.75" x14ac:dyDescent="0.15">
      <c r="C8817"/>
    </row>
    <row r="8818" spans="3:3" ht="18.75" x14ac:dyDescent="0.15">
      <c r="C8818"/>
    </row>
    <row r="8819" spans="3:3" ht="18.75" x14ac:dyDescent="0.15">
      <c r="C8819"/>
    </row>
    <row r="8820" spans="3:3" ht="18.75" x14ac:dyDescent="0.15">
      <c r="C8820"/>
    </row>
    <row r="8821" spans="3:3" ht="18.75" x14ac:dyDescent="0.15">
      <c r="C8821"/>
    </row>
    <row r="8822" spans="3:3" ht="18.75" x14ac:dyDescent="0.15">
      <c r="C8822"/>
    </row>
    <row r="8823" spans="3:3" ht="18.75" x14ac:dyDescent="0.15">
      <c r="C8823"/>
    </row>
    <row r="8824" spans="3:3" ht="18.75" x14ac:dyDescent="0.15">
      <c r="C8824"/>
    </row>
    <row r="8825" spans="3:3" ht="18.75" x14ac:dyDescent="0.15">
      <c r="C8825"/>
    </row>
    <row r="8826" spans="3:3" ht="18.75" x14ac:dyDescent="0.15">
      <c r="C8826"/>
    </row>
    <row r="8827" spans="3:3" ht="18.75" x14ac:dyDescent="0.15">
      <c r="C8827"/>
    </row>
    <row r="8828" spans="3:3" ht="18.75" x14ac:dyDescent="0.15">
      <c r="C8828"/>
    </row>
    <row r="8829" spans="3:3" ht="18.75" x14ac:dyDescent="0.15">
      <c r="C8829"/>
    </row>
    <row r="8830" spans="3:3" ht="18.75" x14ac:dyDescent="0.15">
      <c r="C8830"/>
    </row>
    <row r="8831" spans="3:3" ht="18.75" x14ac:dyDescent="0.15">
      <c r="C8831"/>
    </row>
    <row r="8832" spans="3:3" ht="18.75" x14ac:dyDescent="0.15">
      <c r="C8832"/>
    </row>
    <row r="8833" spans="3:3" ht="18.75" x14ac:dyDescent="0.15">
      <c r="C8833"/>
    </row>
    <row r="8834" spans="3:3" ht="18.75" x14ac:dyDescent="0.15">
      <c r="C8834"/>
    </row>
    <row r="8835" spans="3:3" ht="18.75" x14ac:dyDescent="0.15">
      <c r="C8835"/>
    </row>
    <row r="8836" spans="3:3" ht="18.75" x14ac:dyDescent="0.15">
      <c r="C8836"/>
    </row>
    <row r="8837" spans="3:3" ht="18.75" x14ac:dyDescent="0.15">
      <c r="C8837"/>
    </row>
    <row r="8838" spans="3:3" ht="18.75" x14ac:dyDescent="0.15">
      <c r="C8838"/>
    </row>
    <row r="8839" spans="3:3" ht="18.75" x14ac:dyDescent="0.15">
      <c r="C8839"/>
    </row>
    <row r="8840" spans="3:3" ht="18.75" x14ac:dyDescent="0.15">
      <c r="C8840"/>
    </row>
    <row r="8841" spans="3:3" ht="18.75" x14ac:dyDescent="0.15">
      <c r="C8841"/>
    </row>
    <row r="8842" spans="3:3" ht="18.75" x14ac:dyDescent="0.15">
      <c r="C8842"/>
    </row>
    <row r="8843" spans="3:3" ht="18.75" x14ac:dyDescent="0.15">
      <c r="C8843"/>
    </row>
    <row r="8844" spans="3:3" ht="18.75" x14ac:dyDescent="0.15">
      <c r="C8844"/>
    </row>
    <row r="8845" spans="3:3" ht="18.75" x14ac:dyDescent="0.15">
      <c r="C8845"/>
    </row>
    <row r="8846" spans="3:3" ht="18.75" x14ac:dyDescent="0.15">
      <c r="C8846"/>
    </row>
    <row r="8847" spans="3:3" ht="18.75" x14ac:dyDescent="0.15">
      <c r="C8847"/>
    </row>
    <row r="8848" spans="3:3" ht="18.75" x14ac:dyDescent="0.15">
      <c r="C8848"/>
    </row>
    <row r="8849" spans="3:3" ht="18.75" x14ac:dyDescent="0.15">
      <c r="C8849"/>
    </row>
    <row r="8850" spans="3:3" ht="18.75" x14ac:dyDescent="0.15">
      <c r="C8850"/>
    </row>
    <row r="8851" spans="3:3" ht="18.75" x14ac:dyDescent="0.15">
      <c r="C8851"/>
    </row>
    <row r="8852" spans="3:3" ht="18.75" x14ac:dyDescent="0.15">
      <c r="C8852"/>
    </row>
    <row r="8853" spans="3:3" ht="18.75" x14ac:dyDescent="0.15">
      <c r="C8853"/>
    </row>
    <row r="8854" spans="3:3" ht="18.75" x14ac:dyDescent="0.15">
      <c r="C8854"/>
    </row>
    <row r="8855" spans="3:3" ht="18.75" x14ac:dyDescent="0.15">
      <c r="C8855"/>
    </row>
    <row r="8856" spans="3:3" ht="18.75" x14ac:dyDescent="0.15">
      <c r="C8856"/>
    </row>
    <row r="8857" spans="3:3" ht="18.75" x14ac:dyDescent="0.15">
      <c r="C8857"/>
    </row>
    <row r="8858" spans="3:3" ht="18.75" x14ac:dyDescent="0.15">
      <c r="C8858"/>
    </row>
    <row r="8859" spans="3:3" ht="18.75" x14ac:dyDescent="0.15">
      <c r="C8859"/>
    </row>
    <row r="8860" spans="3:3" ht="18.75" x14ac:dyDescent="0.15">
      <c r="C8860"/>
    </row>
    <row r="8861" spans="3:3" ht="18.75" x14ac:dyDescent="0.15">
      <c r="C8861"/>
    </row>
    <row r="8862" spans="3:3" ht="18.75" x14ac:dyDescent="0.15">
      <c r="C8862"/>
    </row>
    <row r="8863" spans="3:3" ht="18.75" x14ac:dyDescent="0.15">
      <c r="C8863"/>
    </row>
    <row r="8864" spans="3:3" ht="18.75" x14ac:dyDescent="0.15">
      <c r="C8864"/>
    </row>
    <row r="8865" spans="3:3" ht="18.75" x14ac:dyDescent="0.15">
      <c r="C8865"/>
    </row>
    <row r="8866" spans="3:3" ht="18.75" x14ac:dyDescent="0.15">
      <c r="C8866"/>
    </row>
    <row r="8867" spans="3:3" ht="18.75" x14ac:dyDescent="0.15">
      <c r="C8867"/>
    </row>
    <row r="8868" spans="3:3" ht="18.75" x14ac:dyDescent="0.15">
      <c r="C8868"/>
    </row>
    <row r="8869" spans="3:3" ht="18.75" x14ac:dyDescent="0.15">
      <c r="C8869"/>
    </row>
    <row r="8870" spans="3:3" ht="18.75" x14ac:dyDescent="0.15">
      <c r="C8870"/>
    </row>
    <row r="8871" spans="3:3" ht="18.75" x14ac:dyDescent="0.15">
      <c r="C8871"/>
    </row>
    <row r="8872" spans="3:3" ht="18.75" x14ac:dyDescent="0.15">
      <c r="C8872"/>
    </row>
    <row r="8873" spans="3:3" ht="18.75" x14ac:dyDescent="0.15">
      <c r="C8873"/>
    </row>
    <row r="8874" spans="3:3" ht="18.75" x14ac:dyDescent="0.15">
      <c r="C8874"/>
    </row>
    <row r="8875" spans="3:3" ht="18.75" x14ac:dyDescent="0.15">
      <c r="C8875"/>
    </row>
    <row r="8876" spans="3:3" ht="18.75" x14ac:dyDescent="0.15">
      <c r="C8876"/>
    </row>
    <row r="8877" spans="3:3" ht="18.75" x14ac:dyDescent="0.15">
      <c r="C8877"/>
    </row>
    <row r="8878" spans="3:3" ht="18.75" x14ac:dyDescent="0.15">
      <c r="C8878"/>
    </row>
    <row r="8879" spans="3:3" ht="18.75" x14ac:dyDescent="0.15">
      <c r="C8879"/>
    </row>
    <row r="8880" spans="3:3" ht="18.75" x14ac:dyDescent="0.15">
      <c r="C8880"/>
    </row>
    <row r="8881" spans="3:3" ht="18.75" x14ac:dyDescent="0.15">
      <c r="C8881"/>
    </row>
    <row r="8882" spans="3:3" ht="18.75" x14ac:dyDescent="0.15">
      <c r="C8882"/>
    </row>
    <row r="8883" spans="3:3" ht="18.75" x14ac:dyDescent="0.15">
      <c r="C8883"/>
    </row>
    <row r="8884" spans="3:3" ht="18.75" x14ac:dyDescent="0.15">
      <c r="C8884"/>
    </row>
    <row r="8885" spans="3:3" ht="18.75" x14ac:dyDescent="0.15">
      <c r="C8885"/>
    </row>
    <row r="8886" spans="3:3" ht="18.75" x14ac:dyDescent="0.15">
      <c r="C8886"/>
    </row>
    <row r="8887" spans="3:3" ht="18.75" x14ac:dyDescent="0.15">
      <c r="C8887"/>
    </row>
    <row r="8888" spans="3:3" ht="18.75" x14ac:dyDescent="0.15">
      <c r="C8888"/>
    </row>
    <row r="8889" spans="3:3" ht="18.75" x14ac:dyDescent="0.15">
      <c r="C8889"/>
    </row>
    <row r="8890" spans="3:3" ht="18.75" x14ac:dyDescent="0.15">
      <c r="C8890"/>
    </row>
    <row r="8891" spans="3:3" ht="18.75" x14ac:dyDescent="0.15">
      <c r="C8891"/>
    </row>
    <row r="8892" spans="3:3" ht="18.75" x14ac:dyDescent="0.15">
      <c r="C8892"/>
    </row>
    <row r="8893" spans="3:3" ht="18.75" x14ac:dyDescent="0.15">
      <c r="C8893"/>
    </row>
    <row r="8894" spans="3:3" ht="18.75" x14ac:dyDescent="0.15">
      <c r="C8894"/>
    </row>
    <row r="8895" spans="3:3" ht="18.75" x14ac:dyDescent="0.15">
      <c r="C8895"/>
    </row>
    <row r="8896" spans="3:3" ht="18.75" x14ac:dyDescent="0.15">
      <c r="C8896"/>
    </row>
    <row r="8897" spans="3:3" ht="18.75" x14ac:dyDescent="0.15">
      <c r="C8897"/>
    </row>
    <row r="8898" spans="3:3" ht="18.75" x14ac:dyDescent="0.15">
      <c r="C8898"/>
    </row>
    <row r="8899" spans="3:3" ht="18.75" x14ac:dyDescent="0.15">
      <c r="C8899"/>
    </row>
    <row r="8900" spans="3:3" ht="18.75" x14ac:dyDescent="0.15">
      <c r="C8900"/>
    </row>
    <row r="8901" spans="3:3" ht="18.75" x14ac:dyDescent="0.15">
      <c r="C8901"/>
    </row>
    <row r="8902" spans="3:3" ht="18.75" x14ac:dyDescent="0.15">
      <c r="C8902"/>
    </row>
    <row r="8903" spans="3:3" ht="18.75" x14ac:dyDescent="0.15">
      <c r="C8903"/>
    </row>
    <row r="8904" spans="3:3" ht="18.75" x14ac:dyDescent="0.15">
      <c r="C8904"/>
    </row>
    <row r="8905" spans="3:3" ht="18.75" x14ac:dyDescent="0.15">
      <c r="C8905"/>
    </row>
    <row r="8906" spans="3:3" ht="18.75" x14ac:dyDescent="0.15">
      <c r="C8906"/>
    </row>
    <row r="8907" spans="3:3" ht="18.75" x14ac:dyDescent="0.15">
      <c r="C8907"/>
    </row>
    <row r="8908" spans="3:3" ht="18.75" x14ac:dyDescent="0.15">
      <c r="C8908"/>
    </row>
    <row r="8909" spans="3:3" ht="18.75" x14ac:dyDescent="0.15">
      <c r="C8909"/>
    </row>
    <row r="8910" spans="3:3" ht="18.75" x14ac:dyDescent="0.15">
      <c r="C8910"/>
    </row>
    <row r="8911" spans="3:3" ht="18.75" x14ac:dyDescent="0.15">
      <c r="C8911"/>
    </row>
    <row r="8912" spans="3:3" ht="18.75" x14ac:dyDescent="0.15">
      <c r="C8912"/>
    </row>
    <row r="8913" spans="3:3" ht="18.75" x14ac:dyDescent="0.15">
      <c r="C8913"/>
    </row>
    <row r="8914" spans="3:3" ht="18.75" x14ac:dyDescent="0.15">
      <c r="C8914"/>
    </row>
    <row r="8915" spans="3:3" ht="18.75" x14ac:dyDescent="0.15">
      <c r="C8915"/>
    </row>
    <row r="8916" spans="3:3" ht="18.75" x14ac:dyDescent="0.15">
      <c r="C8916"/>
    </row>
    <row r="8917" spans="3:3" ht="18.75" x14ac:dyDescent="0.15">
      <c r="C8917"/>
    </row>
    <row r="8918" spans="3:3" ht="18.75" x14ac:dyDescent="0.15">
      <c r="C8918"/>
    </row>
    <row r="8919" spans="3:3" ht="18.75" x14ac:dyDescent="0.15">
      <c r="C8919"/>
    </row>
    <row r="8920" spans="3:3" ht="18.75" x14ac:dyDescent="0.15">
      <c r="C8920"/>
    </row>
    <row r="8921" spans="3:3" ht="18.75" x14ac:dyDescent="0.15">
      <c r="C8921"/>
    </row>
    <row r="8922" spans="3:3" ht="18.75" x14ac:dyDescent="0.15">
      <c r="C8922"/>
    </row>
    <row r="8923" spans="3:3" ht="18.75" x14ac:dyDescent="0.15">
      <c r="C8923"/>
    </row>
    <row r="8924" spans="3:3" ht="18.75" x14ac:dyDescent="0.15">
      <c r="C8924"/>
    </row>
    <row r="8925" spans="3:3" ht="18.75" x14ac:dyDescent="0.15">
      <c r="C8925"/>
    </row>
    <row r="8926" spans="3:3" ht="18.75" x14ac:dyDescent="0.15">
      <c r="C8926"/>
    </row>
    <row r="8927" spans="3:3" ht="18.75" x14ac:dyDescent="0.15">
      <c r="C8927"/>
    </row>
    <row r="8928" spans="3:3" ht="18.75" x14ac:dyDescent="0.15">
      <c r="C8928"/>
    </row>
    <row r="8929" spans="3:3" ht="18.75" x14ac:dyDescent="0.15">
      <c r="C8929"/>
    </row>
    <row r="8930" spans="3:3" ht="18.75" x14ac:dyDescent="0.15">
      <c r="C8930"/>
    </row>
    <row r="8931" spans="3:3" ht="18.75" x14ac:dyDescent="0.15">
      <c r="C8931"/>
    </row>
    <row r="8932" spans="3:3" ht="18.75" x14ac:dyDescent="0.15">
      <c r="C8932"/>
    </row>
    <row r="8933" spans="3:3" ht="18.75" x14ac:dyDescent="0.15">
      <c r="C8933"/>
    </row>
    <row r="8934" spans="3:3" ht="18.75" x14ac:dyDescent="0.15">
      <c r="C8934"/>
    </row>
    <row r="8935" spans="3:3" ht="18.75" x14ac:dyDescent="0.15">
      <c r="C8935"/>
    </row>
    <row r="8936" spans="3:3" ht="18.75" x14ac:dyDescent="0.15">
      <c r="C8936"/>
    </row>
    <row r="8937" spans="3:3" ht="18.75" x14ac:dyDescent="0.15">
      <c r="C8937"/>
    </row>
    <row r="8938" spans="3:3" ht="18.75" x14ac:dyDescent="0.15">
      <c r="C8938"/>
    </row>
    <row r="8939" spans="3:3" ht="18.75" x14ac:dyDescent="0.15">
      <c r="C8939"/>
    </row>
    <row r="8940" spans="3:3" ht="18.75" x14ac:dyDescent="0.15">
      <c r="C8940"/>
    </row>
    <row r="8941" spans="3:3" ht="18.75" x14ac:dyDescent="0.15">
      <c r="C8941"/>
    </row>
    <row r="8942" spans="3:3" ht="18.75" x14ac:dyDescent="0.15">
      <c r="C8942"/>
    </row>
    <row r="8943" spans="3:3" ht="18.75" x14ac:dyDescent="0.15">
      <c r="C8943"/>
    </row>
    <row r="8944" spans="3:3" ht="18.75" x14ac:dyDescent="0.15">
      <c r="C8944"/>
    </row>
    <row r="8945" spans="3:3" ht="18.75" x14ac:dyDescent="0.15">
      <c r="C8945"/>
    </row>
    <row r="8946" spans="3:3" ht="18.75" x14ac:dyDescent="0.15">
      <c r="C8946"/>
    </row>
    <row r="8947" spans="3:3" ht="18.75" x14ac:dyDescent="0.15">
      <c r="C8947"/>
    </row>
    <row r="8948" spans="3:3" ht="18.75" x14ac:dyDescent="0.15">
      <c r="C8948"/>
    </row>
    <row r="8949" spans="3:3" ht="18.75" x14ac:dyDescent="0.15">
      <c r="C8949"/>
    </row>
    <row r="8950" spans="3:3" ht="18.75" x14ac:dyDescent="0.15">
      <c r="C8950"/>
    </row>
    <row r="8951" spans="3:3" ht="18.75" x14ac:dyDescent="0.15">
      <c r="C8951"/>
    </row>
    <row r="8952" spans="3:3" ht="18.75" x14ac:dyDescent="0.15">
      <c r="C8952"/>
    </row>
    <row r="8953" spans="3:3" ht="18.75" x14ac:dyDescent="0.15">
      <c r="C8953"/>
    </row>
    <row r="8954" spans="3:3" ht="18.75" x14ac:dyDescent="0.15">
      <c r="C8954"/>
    </row>
    <row r="8955" spans="3:3" ht="18.75" x14ac:dyDescent="0.15">
      <c r="C8955"/>
    </row>
    <row r="8956" spans="3:3" ht="18.75" x14ac:dyDescent="0.15">
      <c r="C8956"/>
    </row>
    <row r="8957" spans="3:3" ht="18.75" x14ac:dyDescent="0.15">
      <c r="C8957"/>
    </row>
    <row r="8958" spans="3:3" ht="18.75" x14ac:dyDescent="0.15">
      <c r="C8958"/>
    </row>
    <row r="8959" spans="3:3" ht="18.75" x14ac:dyDescent="0.15">
      <c r="C8959"/>
    </row>
    <row r="8960" spans="3:3" ht="18.75" x14ac:dyDescent="0.15">
      <c r="C8960"/>
    </row>
    <row r="8961" spans="3:3" ht="18.75" x14ac:dyDescent="0.15">
      <c r="C8961"/>
    </row>
    <row r="8962" spans="3:3" ht="18.75" x14ac:dyDescent="0.15">
      <c r="C8962"/>
    </row>
    <row r="8963" spans="3:3" ht="18.75" x14ac:dyDescent="0.15">
      <c r="C8963"/>
    </row>
    <row r="8964" spans="3:3" ht="18.75" x14ac:dyDescent="0.15">
      <c r="C8964"/>
    </row>
    <row r="8965" spans="3:3" ht="18.75" x14ac:dyDescent="0.15">
      <c r="C8965"/>
    </row>
    <row r="8966" spans="3:3" ht="18.75" x14ac:dyDescent="0.15">
      <c r="C8966"/>
    </row>
    <row r="8967" spans="3:3" ht="18.75" x14ac:dyDescent="0.15">
      <c r="C8967"/>
    </row>
    <row r="8968" spans="3:3" ht="18.75" x14ac:dyDescent="0.15">
      <c r="C8968"/>
    </row>
    <row r="8969" spans="3:3" ht="18.75" x14ac:dyDescent="0.15">
      <c r="C8969"/>
    </row>
    <row r="8970" spans="3:3" ht="18.75" x14ac:dyDescent="0.15">
      <c r="C8970"/>
    </row>
    <row r="8971" spans="3:3" ht="18.75" x14ac:dyDescent="0.15">
      <c r="C8971"/>
    </row>
    <row r="8972" spans="3:3" ht="18.75" x14ac:dyDescent="0.15">
      <c r="C8972"/>
    </row>
    <row r="8973" spans="3:3" ht="18.75" x14ac:dyDescent="0.15">
      <c r="C8973"/>
    </row>
    <row r="8974" spans="3:3" ht="18.75" x14ac:dyDescent="0.15">
      <c r="C8974"/>
    </row>
    <row r="8975" spans="3:3" ht="18.75" x14ac:dyDescent="0.15">
      <c r="C8975"/>
    </row>
    <row r="8976" spans="3:3" ht="18.75" x14ac:dyDescent="0.15">
      <c r="C8976"/>
    </row>
    <row r="8977" spans="3:3" ht="18.75" x14ac:dyDescent="0.15">
      <c r="C8977"/>
    </row>
    <row r="8978" spans="3:3" ht="18.75" x14ac:dyDescent="0.15">
      <c r="C8978"/>
    </row>
    <row r="8979" spans="3:3" ht="18.75" x14ac:dyDescent="0.15">
      <c r="C8979"/>
    </row>
    <row r="8980" spans="3:3" ht="18.75" x14ac:dyDescent="0.15">
      <c r="C8980"/>
    </row>
    <row r="8981" spans="3:3" ht="18.75" x14ac:dyDescent="0.15">
      <c r="C8981"/>
    </row>
    <row r="8982" spans="3:3" ht="18.75" x14ac:dyDescent="0.15">
      <c r="C8982"/>
    </row>
    <row r="8983" spans="3:3" ht="18.75" x14ac:dyDescent="0.15">
      <c r="C8983"/>
    </row>
    <row r="8984" spans="3:3" ht="18.75" x14ac:dyDescent="0.15">
      <c r="C8984"/>
    </row>
    <row r="8985" spans="3:3" ht="18.75" x14ac:dyDescent="0.15">
      <c r="C8985"/>
    </row>
    <row r="8986" spans="3:3" ht="18.75" x14ac:dyDescent="0.15">
      <c r="C8986"/>
    </row>
    <row r="8987" spans="3:3" ht="18.75" x14ac:dyDescent="0.15">
      <c r="C8987"/>
    </row>
    <row r="8988" spans="3:3" ht="18.75" x14ac:dyDescent="0.15">
      <c r="C8988"/>
    </row>
    <row r="8989" spans="3:3" ht="18.75" x14ac:dyDescent="0.15">
      <c r="C8989"/>
    </row>
    <row r="8990" spans="3:3" ht="18.75" x14ac:dyDescent="0.15">
      <c r="C8990"/>
    </row>
    <row r="8991" spans="3:3" ht="18.75" x14ac:dyDescent="0.15">
      <c r="C8991"/>
    </row>
    <row r="8992" spans="3:3" ht="18.75" x14ac:dyDescent="0.15">
      <c r="C8992"/>
    </row>
    <row r="8993" spans="3:3" ht="18.75" x14ac:dyDescent="0.15">
      <c r="C8993"/>
    </row>
    <row r="8994" spans="3:3" ht="18.75" x14ac:dyDescent="0.15">
      <c r="C8994"/>
    </row>
    <row r="8995" spans="3:3" ht="18.75" x14ac:dyDescent="0.15">
      <c r="C8995"/>
    </row>
    <row r="8996" spans="3:3" ht="18.75" x14ac:dyDescent="0.15">
      <c r="C8996"/>
    </row>
    <row r="8997" spans="3:3" ht="18.75" x14ac:dyDescent="0.15">
      <c r="C8997"/>
    </row>
    <row r="8998" spans="3:3" ht="18.75" x14ac:dyDescent="0.15">
      <c r="C8998"/>
    </row>
    <row r="8999" spans="3:3" ht="18.75" x14ac:dyDescent="0.15">
      <c r="C8999"/>
    </row>
    <row r="9000" spans="3:3" ht="18.75" x14ac:dyDescent="0.15">
      <c r="C9000"/>
    </row>
    <row r="9001" spans="3:3" ht="18.75" x14ac:dyDescent="0.15">
      <c r="C9001"/>
    </row>
    <row r="9002" spans="3:3" ht="18.75" x14ac:dyDescent="0.15">
      <c r="C9002"/>
    </row>
    <row r="9003" spans="3:3" ht="18.75" x14ac:dyDescent="0.15">
      <c r="C9003"/>
    </row>
    <row r="9004" spans="3:3" ht="18.75" x14ac:dyDescent="0.15">
      <c r="C9004"/>
    </row>
    <row r="9005" spans="3:3" ht="18.75" x14ac:dyDescent="0.15">
      <c r="C9005"/>
    </row>
    <row r="9006" spans="3:3" ht="18.75" x14ac:dyDescent="0.15">
      <c r="C9006"/>
    </row>
    <row r="9007" spans="3:3" ht="18.75" x14ac:dyDescent="0.15">
      <c r="C9007"/>
    </row>
    <row r="9008" spans="3:3" ht="18.75" x14ac:dyDescent="0.15">
      <c r="C9008"/>
    </row>
    <row r="9009" spans="3:3" ht="18.75" x14ac:dyDescent="0.15">
      <c r="C9009"/>
    </row>
    <row r="9010" spans="3:3" ht="18.75" x14ac:dyDescent="0.15">
      <c r="C9010"/>
    </row>
    <row r="9011" spans="3:3" ht="18.75" x14ac:dyDescent="0.15">
      <c r="C9011"/>
    </row>
    <row r="9012" spans="3:3" ht="18.75" x14ac:dyDescent="0.15">
      <c r="C9012"/>
    </row>
    <row r="9013" spans="3:3" ht="18.75" x14ac:dyDescent="0.15">
      <c r="C9013"/>
    </row>
    <row r="9014" spans="3:3" ht="18.75" x14ac:dyDescent="0.15">
      <c r="C9014"/>
    </row>
    <row r="9015" spans="3:3" ht="18.75" x14ac:dyDescent="0.15">
      <c r="C9015"/>
    </row>
    <row r="9016" spans="3:3" ht="18.75" x14ac:dyDescent="0.15">
      <c r="C9016"/>
    </row>
    <row r="9017" spans="3:3" ht="18.75" x14ac:dyDescent="0.15">
      <c r="C9017"/>
    </row>
    <row r="9018" spans="3:3" ht="18.75" x14ac:dyDescent="0.15">
      <c r="C9018"/>
    </row>
    <row r="9019" spans="3:3" ht="18.75" x14ac:dyDescent="0.15">
      <c r="C9019"/>
    </row>
    <row r="9020" spans="3:3" ht="18.75" x14ac:dyDescent="0.15">
      <c r="C9020"/>
    </row>
    <row r="9021" spans="3:3" ht="18.75" x14ac:dyDescent="0.15">
      <c r="C9021"/>
    </row>
    <row r="9022" spans="3:3" ht="18.75" x14ac:dyDescent="0.15">
      <c r="C9022"/>
    </row>
    <row r="9023" spans="3:3" ht="18.75" x14ac:dyDescent="0.15">
      <c r="C9023"/>
    </row>
    <row r="9024" spans="3:3" ht="18.75" x14ac:dyDescent="0.15">
      <c r="C9024"/>
    </row>
    <row r="9025" spans="3:3" ht="18.75" x14ac:dyDescent="0.15">
      <c r="C9025"/>
    </row>
    <row r="9026" spans="3:3" ht="18.75" x14ac:dyDescent="0.15">
      <c r="C9026"/>
    </row>
    <row r="9027" spans="3:3" ht="18.75" x14ac:dyDescent="0.15">
      <c r="C9027"/>
    </row>
    <row r="9028" spans="3:3" ht="18.75" x14ac:dyDescent="0.15">
      <c r="C9028"/>
    </row>
    <row r="9029" spans="3:3" ht="18.75" x14ac:dyDescent="0.15">
      <c r="C9029"/>
    </row>
    <row r="9030" spans="3:3" ht="18.75" x14ac:dyDescent="0.15">
      <c r="C9030"/>
    </row>
    <row r="9031" spans="3:3" ht="18.75" x14ac:dyDescent="0.15">
      <c r="C9031"/>
    </row>
    <row r="9032" spans="3:3" ht="18.75" x14ac:dyDescent="0.15">
      <c r="C9032"/>
    </row>
    <row r="9033" spans="3:3" ht="18.75" x14ac:dyDescent="0.15">
      <c r="C9033"/>
    </row>
    <row r="9034" spans="3:3" ht="18.75" x14ac:dyDescent="0.15">
      <c r="C9034"/>
    </row>
    <row r="9035" spans="3:3" ht="18.75" x14ac:dyDescent="0.15">
      <c r="C9035"/>
    </row>
    <row r="9036" spans="3:3" ht="18.75" x14ac:dyDescent="0.15">
      <c r="C9036"/>
    </row>
    <row r="9037" spans="3:3" ht="18.75" x14ac:dyDescent="0.15">
      <c r="C9037"/>
    </row>
    <row r="9038" spans="3:3" ht="18.75" x14ac:dyDescent="0.15">
      <c r="C9038"/>
    </row>
    <row r="9039" spans="3:3" ht="18.75" x14ac:dyDescent="0.15">
      <c r="C9039"/>
    </row>
    <row r="9040" spans="3:3" ht="18.75" x14ac:dyDescent="0.15">
      <c r="C9040"/>
    </row>
    <row r="9041" spans="3:3" ht="18.75" x14ac:dyDescent="0.15">
      <c r="C9041"/>
    </row>
    <row r="9042" spans="3:3" ht="18.75" x14ac:dyDescent="0.15">
      <c r="C9042"/>
    </row>
    <row r="9043" spans="3:3" ht="18.75" x14ac:dyDescent="0.15">
      <c r="C9043"/>
    </row>
    <row r="9044" spans="3:3" ht="18.75" x14ac:dyDescent="0.15">
      <c r="C9044"/>
    </row>
    <row r="9045" spans="3:3" ht="18.75" x14ac:dyDescent="0.15">
      <c r="C9045"/>
    </row>
    <row r="9046" spans="3:3" ht="18.75" x14ac:dyDescent="0.15">
      <c r="C9046"/>
    </row>
    <row r="9047" spans="3:3" ht="18.75" x14ac:dyDescent="0.15">
      <c r="C9047"/>
    </row>
    <row r="9048" spans="3:3" ht="18.75" x14ac:dyDescent="0.15">
      <c r="C9048"/>
    </row>
    <row r="9049" spans="3:3" ht="18.75" x14ac:dyDescent="0.15">
      <c r="C9049"/>
    </row>
    <row r="9050" spans="3:3" ht="18.75" x14ac:dyDescent="0.15">
      <c r="C9050"/>
    </row>
    <row r="9051" spans="3:3" ht="18.75" x14ac:dyDescent="0.15">
      <c r="C9051"/>
    </row>
    <row r="9052" spans="3:3" ht="18.75" x14ac:dyDescent="0.15">
      <c r="C9052"/>
    </row>
    <row r="9053" spans="3:3" ht="18.75" x14ac:dyDescent="0.15">
      <c r="C9053"/>
    </row>
    <row r="9054" spans="3:3" ht="18.75" x14ac:dyDescent="0.15">
      <c r="C9054"/>
    </row>
    <row r="9055" spans="3:3" ht="18.75" x14ac:dyDescent="0.15">
      <c r="C9055"/>
    </row>
    <row r="9056" spans="3:3" ht="18.75" x14ac:dyDescent="0.15">
      <c r="C9056"/>
    </row>
    <row r="9057" spans="3:3" ht="18.75" x14ac:dyDescent="0.15">
      <c r="C9057"/>
    </row>
    <row r="9058" spans="3:3" ht="18.75" x14ac:dyDescent="0.15">
      <c r="C9058"/>
    </row>
    <row r="9059" spans="3:3" ht="18.75" x14ac:dyDescent="0.15">
      <c r="C9059"/>
    </row>
    <row r="9060" spans="3:3" ht="18.75" x14ac:dyDescent="0.15">
      <c r="C9060"/>
    </row>
    <row r="9061" spans="3:3" ht="18.75" x14ac:dyDescent="0.15">
      <c r="C9061"/>
    </row>
    <row r="9062" spans="3:3" ht="18.75" x14ac:dyDescent="0.15">
      <c r="C9062"/>
    </row>
    <row r="9063" spans="3:3" ht="18.75" x14ac:dyDescent="0.15">
      <c r="C9063"/>
    </row>
    <row r="9064" spans="3:3" ht="18.75" x14ac:dyDescent="0.15">
      <c r="C9064"/>
    </row>
    <row r="9065" spans="3:3" ht="18.75" x14ac:dyDescent="0.15">
      <c r="C9065"/>
    </row>
    <row r="9066" spans="3:3" ht="18.75" x14ac:dyDescent="0.15">
      <c r="C9066"/>
    </row>
    <row r="9067" spans="3:3" ht="18.75" x14ac:dyDescent="0.15">
      <c r="C9067"/>
    </row>
    <row r="9068" spans="3:3" ht="18.75" x14ac:dyDescent="0.15">
      <c r="C9068"/>
    </row>
    <row r="9069" spans="3:3" ht="18.75" x14ac:dyDescent="0.15">
      <c r="C9069"/>
    </row>
    <row r="9070" spans="3:3" ht="18.75" x14ac:dyDescent="0.15">
      <c r="C9070"/>
    </row>
    <row r="9071" spans="3:3" ht="18.75" x14ac:dyDescent="0.15">
      <c r="C9071"/>
    </row>
    <row r="9072" spans="3:3" ht="18.75" x14ac:dyDescent="0.15">
      <c r="C9072"/>
    </row>
    <row r="9073" spans="3:3" ht="18.75" x14ac:dyDescent="0.15">
      <c r="C9073"/>
    </row>
    <row r="9074" spans="3:3" ht="18.75" x14ac:dyDescent="0.15">
      <c r="C9074"/>
    </row>
    <row r="9075" spans="3:3" ht="18.75" x14ac:dyDescent="0.15">
      <c r="C9075"/>
    </row>
    <row r="9076" spans="3:3" ht="18.75" x14ac:dyDescent="0.15">
      <c r="C9076"/>
    </row>
    <row r="9077" spans="3:3" ht="18.75" x14ac:dyDescent="0.15">
      <c r="C9077"/>
    </row>
    <row r="9078" spans="3:3" ht="18.75" x14ac:dyDescent="0.15">
      <c r="C9078"/>
    </row>
    <row r="9079" spans="3:3" ht="18.75" x14ac:dyDescent="0.15">
      <c r="C9079"/>
    </row>
    <row r="9080" spans="3:3" ht="18.75" x14ac:dyDescent="0.15">
      <c r="C9080"/>
    </row>
    <row r="9081" spans="3:3" ht="18.75" x14ac:dyDescent="0.15">
      <c r="C9081"/>
    </row>
    <row r="9082" spans="3:3" ht="18.75" x14ac:dyDescent="0.15">
      <c r="C9082"/>
    </row>
    <row r="9083" spans="3:3" ht="18.75" x14ac:dyDescent="0.15">
      <c r="C9083"/>
    </row>
    <row r="9084" spans="3:3" ht="18.75" x14ac:dyDescent="0.15">
      <c r="C9084"/>
    </row>
    <row r="9085" spans="3:3" ht="18.75" x14ac:dyDescent="0.15">
      <c r="C9085"/>
    </row>
    <row r="9086" spans="3:3" ht="18.75" x14ac:dyDescent="0.15">
      <c r="C9086"/>
    </row>
    <row r="9087" spans="3:3" ht="18.75" x14ac:dyDescent="0.15">
      <c r="C9087"/>
    </row>
    <row r="9088" spans="3:3" ht="18.75" x14ac:dyDescent="0.15">
      <c r="C9088"/>
    </row>
    <row r="9089" spans="3:3" ht="18.75" x14ac:dyDescent="0.15">
      <c r="C9089"/>
    </row>
    <row r="9090" spans="3:3" ht="18.75" x14ac:dyDescent="0.15">
      <c r="C9090"/>
    </row>
    <row r="9091" spans="3:3" ht="18.75" x14ac:dyDescent="0.15">
      <c r="C9091"/>
    </row>
    <row r="9092" spans="3:3" ht="18.75" x14ac:dyDescent="0.15">
      <c r="C9092"/>
    </row>
    <row r="9093" spans="3:3" ht="18.75" x14ac:dyDescent="0.15">
      <c r="C9093"/>
    </row>
    <row r="9094" spans="3:3" ht="18.75" x14ac:dyDescent="0.15">
      <c r="C9094"/>
    </row>
    <row r="9095" spans="3:3" ht="18.75" x14ac:dyDescent="0.15">
      <c r="C9095"/>
    </row>
    <row r="9096" spans="3:3" ht="18.75" x14ac:dyDescent="0.15">
      <c r="C9096"/>
    </row>
    <row r="9097" spans="3:3" ht="18.75" x14ac:dyDescent="0.15">
      <c r="C9097"/>
    </row>
    <row r="9098" spans="3:3" ht="18.75" x14ac:dyDescent="0.15">
      <c r="C9098"/>
    </row>
    <row r="9099" spans="3:3" ht="18.75" x14ac:dyDescent="0.15">
      <c r="C9099"/>
    </row>
    <row r="9100" spans="3:3" ht="18.75" x14ac:dyDescent="0.15">
      <c r="C9100"/>
    </row>
    <row r="9101" spans="3:3" ht="18.75" x14ac:dyDescent="0.15">
      <c r="C9101"/>
    </row>
    <row r="9102" spans="3:3" ht="18.75" x14ac:dyDescent="0.15">
      <c r="C9102"/>
    </row>
    <row r="9103" spans="3:3" ht="18.75" x14ac:dyDescent="0.15">
      <c r="C9103"/>
    </row>
    <row r="9104" spans="3:3" ht="18.75" x14ac:dyDescent="0.15">
      <c r="C9104"/>
    </row>
    <row r="9105" spans="3:3" ht="18.75" x14ac:dyDescent="0.15">
      <c r="C9105"/>
    </row>
    <row r="9106" spans="3:3" ht="18.75" x14ac:dyDescent="0.15">
      <c r="C9106"/>
    </row>
    <row r="9107" spans="3:3" ht="18.75" x14ac:dyDescent="0.15">
      <c r="C9107"/>
    </row>
    <row r="9108" spans="3:3" ht="18.75" x14ac:dyDescent="0.15">
      <c r="C9108"/>
    </row>
    <row r="9109" spans="3:3" ht="18.75" x14ac:dyDescent="0.15">
      <c r="C9109"/>
    </row>
    <row r="9110" spans="3:3" ht="18.75" x14ac:dyDescent="0.15">
      <c r="C9110"/>
    </row>
    <row r="9111" spans="3:3" ht="18.75" x14ac:dyDescent="0.15">
      <c r="C9111"/>
    </row>
    <row r="9112" spans="3:3" ht="18.75" x14ac:dyDescent="0.15">
      <c r="C9112"/>
    </row>
    <row r="9113" spans="3:3" ht="18.75" x14ac:dyDescent="0.15">
      <c r="C9113"/>
    </row>
    <row r="9114" spans="3:3" ht="18.75" x14ac:dyDescent="0.15">
      <c r="C9114"/>
    </row>
    <row r="9115" spans="3:3" ht="18.75" x14ac:dyDescent="0.15">
      <c r="C9115"/>
    </row>
    <row r="9116" spans="3:3" ht="18.75" x14ac:dyDescent="0.15">
      <c r="C9116"/>
    </row>
    <row r="9117" spans="3:3" ht="18.75" x14ac:dyDescent="0.15">
      <c r="C9117"/>
    </row>
    <row r="9118" spans="3:3" ht="18.75" x14ac:dyDescent="0.15">
      <c r="C9118"/>
    </row>
    <row r="9119" spans="3:3" ht="18.75" x14ac:dyDescent="0.15">
      <c r="C9119"/>
    </row>
    <row r="9120" spans="3:3" ht="18.75" x14ac:dyDescent="0.15">
      <c r="C9120"/>
    </row>
    <row r="9121" spans="3:3" ht="18.75" x14ac:dyDescent="0.15">
      <c r="C9121"/>
    </row>
    <row r="9122" spans="3:3" ht="18.75" x14ac:dyDescent="0.15">
      <c r="C9122"/>
    </row>
    <row r="9123" spans="3:3" ht="18.75" x14ac:dyDescent="0.15">
      <c r="C9123"/>
    </row>
    <row r="9124" spans="3:3" ht="18.75" x14ac:dyDescent="0.15">
      <c r="C9124"/>
    </row>
    <row r="9125" spans="3:3" ht="18.75" x14ac:dyDescent="0.15">
      <c r="C9125"/>
    </row>
    <row r="9126" spans="3:3" ht="18.75" x14ac:dyDescent="0.15">
      <c r="C9126"/>
    </row>
    <row r="9127" spans="3:3" ht="18.75" x14ac:dyDescent="0.15">
      <c r="C9127"/>
    </row>
    <row r="9128" spans="3:3" ht="18.75" x14ac:dyDescent="0.15">
      <c r="C9128"/>
    </row>
    <row r="9129" spans="3:3" ht="18.75" x14ac:dyDescent="0.15">
      <c r="C9129"/>
    </row>
    <row r="9130" spans="3:3" ht="18.75" x14ac:dyDescent="0.15">
      <c r="C9130"/>
    </row>
    <row r="9131" spans="3:3" ht="18.75" x14ac:dyDescent="0.15">
      <c r="C9131"/>
    </row>
    <row r="9132" spans="3:3" ht="18.75" x14ac:dyDescent="0.15">
      <c r="C9132"/>
    </row>
    <row r="9133" spans="3:3" ht="18.75" x14ac:dyDescent="0.15">
      <c r="C9133"/>
    </row>
    <row r="9134" spans="3:3" ht="18.75" x14ac:dyDescent="0.15">
      <c r="C9134"/>
    </row>
    <row r="9135" spans="3:3" ht="18.75" x14ac:dyDescent="0.15">
      <c r="C9135"/>
    </row>
    <row r="9136" spans="3:3" ht="18.75" x14ac:dyDescent="0.15">
      <c r="C9136"/>
    </row>
    <row r="9137" spans="3:3" ht="18.75" x14ac:dyDescent="0.15">
      <c r="C9137"/>
    </row>
    <row r="9138" spans="3:3" ht="18.75" x14ac:dyDescent="0.15">
      <c r="C9138"/>
    </row>
    <row r="9139" spans="3:3" ht="18.75" x14ac:dyDescent="0.15">
      <c r="C9139"/>
    </row>
    <row r="9140" spans="3:3" ht="18.75" x14ac:dyDescent="0.15">
      <c r="C9140"/>
    </row>
    <row r="9141" spans="3:3" ht="18.75" x14ac:dyDescent="0.15">
      <c r="C9141"/>
    </row>
    <row r="9142" spans="3:3" ht="18.75" x14ac:dyDescent="0.15">
      <c r="C9142"/>
    </row>
    <row r="9143" spans="3:3" ht="18.75" x14ac:dyDescent="0.15">
      <c r="C9143"/>
    </row>
    <row r="9144" spans="3:3" ht="18.75" x14ac:dyDescent="0.15">
      <c r="C9144"/>
    </row>
    <row r="9145" spans="3:3" ht="18.75" x14ac:dyDescent="0.15">
      <c r="C9145"/>
    </row>
    <row r="9146" spans="3:3" ht="18.75" x14ac:dyDescent="0.15">
      <c r="C9146"/>
    </row>
    <row r="9147" spans="3:3" ht="18.75" x14ac:dyDescent="0.15">
      <c r="C9147"/>
    </row>
    <row r="9148" spans="3:3" ht="18.75" x14ac:dyDescent="0.15">
      <c r="C9148"/>
    </row>
    <row r="9149" spans="3:3" ht="18.75" x14ac:dyDescent="0.15">
      <c r="C9149"/>
    </row>
    <row r="9150" spans="3:3" ht="18.75" x14ac:dyDescent="0.15">
      <c r="C9150"/>
    </row>
    <row r="9151" spans="3:3" ht="18.75" x14ac:dyDescent="0.15">
      <c r="C9151"/>
    </row>
    <row r="9152" spans="3:3" ht="18.75" x14ac:dyDescent="0.15">
      <c r="C9152"/>
    </row>
    <row r="9153" spans="3:3" ht="18.75" x14ac:dyDescent="0.15">
      <c r="C9153"/>
    </row>
    <row r="9154" spans="3:3" ht="18.75" x14ac:dyDescent="0.15">
      <c r="C9154"/>
    </row>
    <row r="9155" spans="3:3" ht="18.75" x14ac:dyDescent="0.15">
      <c r="C9155"/>
    </row>
    <row r="9156" spans="3:3" ht="18.75" x14ac:dyDescent="0.15">
      <c r="C9156"/>
    </row>
    <row r="9157" spans="3:3" ht="18.75" x14ac:dyDescent="0.15">
      <c r="C9157"/>
    </row>
    <row r="9158" spans="3:3" ht="18.75" x14ac:dyDescent="0.15">
      <c r="C9158"/>
    </row>
    <row r="9159" spans="3:3" ht="18.75" x14ac:dyDescent="0.15">
      <c r="C9159"/>
    </row>
    <row r="9160" spans="3:3" ht="18.75" x14ac:dyDescent="0.15">
      <c r="C9160"/>
    </row>
    <row r="9161" spans="3:3" ht="18.75" x14ac:dyDescent="0.15">
      <c r="C9161"/>
    </row>
    <row r="9162" spans="3:3" ht="18.75" x14ac:dyDescent="0.15">
      <c r="C9162"/>
    </row>
    <row r="9163" spans="3:3" ht="18.75" x14ac:dyDescent="0.15">
      <c r="C9163"/>
    </row>
    <row r="9164" spans="3:3" ht="18.75" x14ac:dyDescent="0.15">
      <c r="C9164"/>
    </row>
    <row r="9165" spans="3:3" ht="18.75" x14ac:dyDescent="0.15">
      <c r="C9165"/>
    </row>
    <row r="9166" spans="3:3" ht="18.75" x14ac:dyDescent="0.15">
      <c r="C9166"/>
    </row>
    <row r="9167" spans="3:3" ht="18.75" x14ac:dyDescent="0.15">
      <c r="C9167"/>
    </row>
    <row r="9168" spans="3:3" ht="18.75" x14ac:dyDescent="0.15">
      <c r="C9168"/>
    </row>
    <row r="9169" spans="3:3" ht="18.75" x14ac:dyDescent="0.15">
      <c r="C9169"/>
    </row>
    <row r="9170" spans="3:3" ht="18.75" x14ac:dyDescent="0.15">
      <c r="C9170"/>
    </row>
    <row r="9171" spans="3:3" ht="18.75" x14ac:dyDescent="0.15">
      <c r="C9171"/>
    </row>
    <row r="9172" spans="3:3" ht="18.75" x14ac:dyDescent="0.15">
      <c r="C9172"/>
    </row>
    <row r="9173" spans="3:3" ht="18.75" x14ac:dyDescent="0.15">
      <c r="C9173"/>
    </row>
    <row r="9174" spans="3:3" ht="18.75" x14ac:dyDescent="0.15">
      <c r="C9174"/>
    </row>
    <row r="9175" spans="3:3" ht="18.75" x14ac:dyDescent="0.15">
      <c r="C9175"/>
    </row>
    <row r="9176" spans="3:3" ht="18.75" x14ac:dyDescent="0.15">
      <c r="C9176"/>
    </row>
    <row r="9177" spans="3:3" ht="18.75" x14ac:dyDescent="0.15">
      <c r="C9177"/>
    </row>
    <row r="9178" spans="3:3" ht="18.75" x14ac:dyDescent="0.15">
      <c r="C9178"/>
    </row>
    <row r="9179" spans="3:3" ht="18.75" x14ac:dyDescent="0.15">
      <c r="C9179"/>
    </row>
    <row r="9180" spans="3:3" ht="18.75" x14ac:dyDescent="0.15">
      <c r="C9180"/>
    </row>
    <row r="9181" spans="3:3" ht="18.75" x14ac:dyDescent="0.15">
      <c r="C9181"/>
    </row>
    <row r="9182" spans="3:3" ht="18.75" x14ac:dyDescent="0.15">
      <c r="C9182"/>
    </row>
    <row r="9183" spans="3:3" ht="18.75" x14ac:dyDescent="0.15">
      <c r="C9183"/>
    </row>
    <row r="9184" spans="3:3" ht="18.75" x14ac:dyDescent="0.15">
      <c r="C9184"/>
    </row>
    <row r="9185" spans="3:3" ht="18.75" x14ac:dyDescent="0.15">
      <c r="C9185"/>
    </row>
    <row r="9186" spans="3:3" ht="18.75" x14ac:dyDescent="0.15">
      <c r="C9186"/>
    </row>
    <row r="9187" spans="3:3" ht="18.75" x14ac:dyDescent="0.15">
      <c r="C9187"/>
    </row>
    <row r="9188" spans="3:3" ht="18.75" x14ac:dyDescent="0.15">
      <c r="C9188"/>
    </row>
    <row r="9189" spans="3:3" ht="18.75" x14ac:dyDescent="0.15">
      <c r="C9189"/>
    </row>
    <row r="9190" spans="3:3" ht="18.75" x14ac:dyDescent="0.15">
      <c r="C9190"/>
    </row>
    <row r="9191" spans="3:3" ht="18.75" x14ac:dyDescent="0.15">
      <c r="C9191"/>
    </row>
    <row r="9192" spans="3:3" ht="18.75" x14ac:dyDescent="0.15">
      <c r="C9192"/>
    </row>
    <row r="9193" spans="3:3" ht="18.75" x14ac:dyDescent="0.15">
      <c r="C9193"/>
    </row>
    <row r="9194" spans="3:3" ht="18.75" x14ac:dyDescent="0.15">
      <c r="C9194"/>
    </row>
    <row r="9195" spans="3:3" ht="18.75" x14ac:dyDescent="0.15">
      <c r="C9195"/>
    </row>
    <row r="9196" spans="3:3" ht="18.75" x14ac:dyDescent="0.15">
      <c r="C9196"/>
    </row>
    <row r="9197" spans="3:3" ht="18.75" x14ac:dyDescent="0.15">
      <c r="C9197"/>
    </row>
    <row r="9198" spans="3:3" ht="18.75" x14ac:dyDescent="0.15">
      <c r="C9198"/>
    </row>
    <row r="9199" spans="3:3" ht="18.75" x14ac:dyDescent="0.15">
      <c r="C9199"/>
    </row>
    <row r="9200" spans="3:3" ht="18.75" x14ac:dyDescent="0.15">
      <c r="C9200"/>
    </row>
    <row r="9201" spans="3:3" ht="18.75" x14ac:dyDescent="0.15">
      <c r="C9201"/>
    </row>
    <row r="9202" spans="3:3" ht="18.75" x14ac:dyDescent="0.15">
      <c r="C9202"/>
    </row>
    <row r="9203" spans="3:3" ht="18.75" x14ac:dyDescent="0.15">
      <c r="C9203"/>
    </row>
    <row r="9204" spans="3:3" ht="18.75" x14ac:dyDescent="0.15">
      <c r="C9204"/>
    </row>
    <row r="9205" spans="3:3" ht="18.75" x14ac:dyDescent="0.15">
      <c r="C9205"/>
    </row>
    <row r="9206" spans="3:3" ht="18.75" x14ac:dyDescent="0.15">
      <c r="C9206"/>
    </row>
    <row r="9207" spans="3:3" ht="18.75" x14ac:dyDescent="0.15">
      <c r="C9207"/>
    </row>
    <row r="9208" spans="3:3" ht="18.75" x14ac:dyDescent="0.15">
      <c r="C9208"/>
    </row>
    <row r="9209" spans="3:3" ht="18.75" x14ac:dyDescent="0.15">
      <c r="C9209"/>
    </row>
    <row r="9210" spans="3:3" ht="18.75" x14ac:dyDescent="0.15">
      <c r="C9210"/>
    </row>
    <row r="9211" spans="3:3" ht="18.75" x14ac:dyDescent="0.15">
      <c r="C9211"/>
    </row>
    <row r="9212" spans="3:3" ht="18.75" x14ac:dyDescent="0.15">
      <c r="C9212"/>
    </row>
    <row r="9213" spans="3:3" ht="18.75" x14ac:dyDescent="0.15">
      <c r="C9213"/>
    </row>
    <row r="9214" spans="3:3" ht="18.75" x14ac:dyDescent="0.15">
      <c r="C9214"/>
    </row>
    <row r="9215" spans="3:3" ht="18.75" x14ac:dyDescent="0.15">
      <c r="C9215"/>
    </row>
    <row r="9216" spans="3:3" ht="18.75" x14ac:dyDescent="0.15">
      <c r="C9216"/>
    </row>
    <row r="9217" spans="3:3" ht="18.75" x14ac:dyDescent="0.15">
      <c r="C9217"/>
    </row>
    <row r="9218" spans="3:3" ht="18.75" x14ac:dyDescent="0.15">
      <c r="C9218"/>
    </row>
    <row r="9219" spans="3:3" ht="18.75" x14ac:dyDescent="0.15">
      <c r="C9219"/>
    </row>
    <row r="9220" spans="3:3" ht="18.75" x14ac:dyDescent="0.15">
      <c r="C9220"/>
    </row>
    <row r="9221" spans="3:3" ht="18.75" x14ac:dyDescent="0.15">
      <c r="C9221"/>
    </row>
    <row r="9222" spans="3:3" ht="18.75" x14ac:dyDescent="0.15">
      <c r="C9222"/>
    </row>
    <row r="9223" spans="3:3" ht="18.75" x14ac:dyDescent="0.15">
      <c r="C9223"/>
    </row>
    <row r="9224" spans="3:3" ht="18.75" x14ac:dyDescent="0.15">
      <c r="C9224"/>
    </row>
    <row r="9225" spans="3:3" ht="18.75" x14ac:dyDescent="0.15">
      <c r="C9225"/>
    </row>
    <row r="9226" spans="3:3" ht="18.75" x14ac:dyDescent="0.15">
      <c r="C9226"/>
    </row>
    <row r="9227" spans="3:3" ht="18.75" x14ac:dyDescent="0.15">
      <c r="C9227"/>
    </row>
    <row r="9228" spans="3:3" ht="18.75" x14ac:dyDescent="0.15">
      <c r="C9228"/>
    </row>
    <row r="9229" spans="3:3" ht="18.75" x14ac:dyDescent="0.15">
      <c r="C9229"/>
    </row>
    <row r="9230" spans="3:3" ht="18.75" x14ac:dyDescent="0.15">
      <c r="C9230"/>
    </row>
    <row r="9231" spans="3:3" ht="18.75" x14ac:dyDescent="0.15">
      <c r="C9231"/>
    </row>
    <row r="9232" spans="3:3" ht="18.75" x14ac:dyDescent="0.15">
      <c r="C9232"/>
    </row>
    <row r="9233" spans="3:3" ht="18.75" x14ac:dyDescent="0.15">
      <c r="C9233"/>
    </row>
    <row r="9234" spans="3:3" ht="18.75" x14ac:dyDescent="0.15">
      <c r="C9234"/>
    </row>
    <row r="9235" spans="3:3" ht="18.75" x14ac:dyDescent="0.15">
      <c r="C9235"/>
    </row>
    <row r="9236" spans="3:3" ht="18.75" x14ac:dyDescent="0.15">
      <c r="C9236"/>
    </row>
    <row r="9237" spans="3:3" ht="18.75" x14ac:dyDescent="0.15">
      <c r="C9237"/>
    </row>
    <row r="9238" spans="3:3" ht="18.75" x14ac:dyDescent="0.15">
      <c r="C9238"/>
    </row>
    <row r="9239" spans="3:3" ht="18.75" x14ac:dyDescent="0.15">
      <c r="C9239"/>
    </row>
    <row r="9240" spans="3:3" ht="18.75" x14ac:dyDescent="0.15">
      <c r="C9240"/>
    </row>
    <row r="9241" spans="3:3" ht="18.75" x14ac:dyDescent="0.15">
      <c r="C9241"/>
    </row>
    <row r="9242" spans="3:3" ht="18.75" x14ac:dyDescent="0.15">
      <c r="C9242"/>
    </row>
    <row r="9243" spans="3:3" ht="18.75" x14ac:dyDescent="0.15">
      <c r="C9243"/>
    </row>
    <row r="9244" spans="3:3" ht="18.75" x14ac:dyDescent="0.15">
      <c r="C9244"/>
    </row>
    <row r="9245" spans="3:3" ht="18.75" x14ac:dyDescent="0.15">
      <c r="C9245"/>
    </row>
    <row r="9246" spans="3:3" ht="18.75" x14ac:dyDescent="0.15">
      <c r="C9246"/>
    </row>
    <row r="9247" spans="3:3" ht="18.75" x14ac:dyDescent="0.15">
      <c r="C9247"/>
    </row>
    <row r="9248" spans="3:3" ht="18.75" x14ac:dyDescent="0.15">
      <c r="C9248"/>
    </row>
    <row r="9249" spans="3:3" ht="18.75" x14ac:dyDescent="0.15">
      <c r="C9249"/>
    </row>
    <row r="9250" spans="3:3" ht="18.75" x14ac:dyDescent="0.15">
      <c r="C9250"/>
    </row>
    <row r="9251" spans="3:3" ht="18.75" x14ac:dyDescent="0.15">
      <c r="C9251"/>
    </row>
    <row r="9252" spans="3:3" ht="18.75" x14ac:dyDescent="0.15">
      <c r="C9252"/>
    </row>
    <row r="9253" spans="3:3" ht="18.75" x14ac:dyDescent="0.15">
      <c r="C9253"/>
    </row>
    <row r="9254" spans="3:3" ht="18.75" x14ac:dyDescent="0.15">
      <c r="C9254"/>
    </row>
    <row r="9255" spans="3:3" ht="18.75" x14ac:dyDescent="0.15">
      <c r="C9255"/>
    </row>
    <row r="9256" spans="3:3" ht="18.75" x14ac:dyDescent="0.15">
      <c r="C9256"/>
    </row>
    <row r="9257" spans="3:3" ht="18.75" x14ac:dyDescent="0.15">
      <c r="C9257"/>
    </row>
    <row r="9258" spans="3:3" ht="18.75" x14ac:dyDescent="0.15">
      <c r="C9258"/>
    </row>
    <row r="9259" spans="3:3" ht="18.75" x14ac:dyDescent="0.15">
      <c r="C9259"/>
    </row>
    <row r="9260" spans="3:3" ht="18.75" x14ac:dyDescent="0.15">
      <c r="C9260"/>
    </row>
    <row r="9261" spans="3:3" ht="18.75" x14ac:dyDescent="0.15">
      <c r="C9261"/>
    </row>
    <row r="9262" spans="3:3" ht="18.75" x14ac:dyDescent="0.15">
      <c r="C9262"/>
    </row>
    <row r="9263" spans="3:3" ht="18.75" x14ac:dyDescent="0.15">
      <c r="C9263"/>
    </row>
    <row r="9264" spans="3:3" ht="18.75" x14ac:dyDescent="0.15">
      <c r="C9264"/>
    </row>
    <row r="9265" spans="3:3" ht="18.75" x14ac:dyDescent="0.15">
      <c r="C9265"/>
    </row>
    <row r="9266" spans="3:3" ht="18.75" x14ac:dyDescent="0.15">
      <c r="C9266"/>
    </row>
    <row r="9267" spans="3:3" ht="18.75" x14ac:dyDescent="0.15">
      <c r="C9267"/>
    </row>
    <row r="9268" spans="3:3" ht="18.75" x14ac:dyDescent="0.15">
      <c r="C9268"/>
    </row>
    <row r="9269" spans="3:3" ht="18.75" x14ac:dyDescent="0.15">
      <c r="C9269"/>
    </row>
    <row r="9270" spans="3:3" ht="18.75" x14ac:dyDescent="0.15">
      <c r="C9270"/>
    </row>
    <row r="9271" spans="3:3" ht="18.75" x14ac:dyDescent="0.15">
      <c r="C9271"/>
    </row>
    <row r="9272" spans="3:3" ht="18.75" x14ac:dyDescent="0.15">
      <c r="C9272"/>
    </row>
    <row r="9273" spans="3:3" ht="18.75" x14ac:dyDescent="0.15">
      <c r="C9273"/>
    </row>
    <row r="9274" spans="3:3" ht="18.75" x14ac:dyDescent="0.15">
      <c r="C9274"/>
    </row>
    <row r="9275" spans="3:3" ht="18.75" x14ac:dyDescent="0.15">
      <c r="C9275"/>
    </row>
    <row r="9276" spans="3:3" ht="18.75" x14ac:dyDescent="0.15">
      <c r="C9276"/>
    </row>
    <row r="9277" spans="3:3" ht="18.75" x14ac:dyDescent="0.15">
      <c r="C9277"/>
    </row>
    <row r="9278" spans="3:3" ht="18.75" x14ac:dyDescent="0.15">
      <c r="C9278"/>
    </row>
    <row r="9279" spans="3:3" ht="18.75" x14ac:dyDescent="0.15">
      <c r="C9279"/>
    </row>
    <row r="9280" spans="3:3" ht="18.75" x14ac:dyDescent="0.15">
      <c r="C9280"/>
    </row>
    <row r="9281" spans="3:3" ht="18.75" x14ac:dyDescent="0.15">
      <c r="C9281"/>
    </row>
    <row r="9282" spans="3:3" ht="18.75" x14ac:dyDescent="0.15">
      <c r="C9282"/>
    </row>
    <row r="9283" spans="3:3" ht="18.75" x14ac:dyDescent="0.15">
      <c r="C9283"/>
    </row>
    <row r="9284" spans="3:3" ht="18.75" x14ac:dyDescent="0.15">
      <c r="C9284"/>
    </row>
    <row r="9285" spans="3:3" ht="18.75" x14ac:dyDescent="0.15">
      <c r="C9285"/>
    </row>
    <row r="9286" spans="3:3" ht="18.75" x14ac:dyDescent="0.15">
      <c r="C9286"/>
    </row>
    <row r="9287" spans="3:3" ht="18.75" x14ac:dyDescent="0.15">
      <c r="C9287"/>
    </row>
    <row r="9288" spans="3:3" ht="18.75" x14ac:dyDescent="0.15">
      <c r="C9288"/>
    </row>
    <row r="9289" spans="3:3" ht="18.75" x14ac:dyDescent="0.15">
      <c r="C9289"/>
    </row>
    <row r="9290" spans="3:3" ht="18.75" x14ac:dyDescent="0.15">
      <c r="C9290"/>
    </row>
    <row r="9291" spans="3:3" ht="18.75" x14ac:dyDescent="0.15">
      <c r="C9291"/>
    </row>
    <row r="9292" spans="3:3" ht="18.75" x14ac:dyDescent="0.15">
      <c r="C9292"/>
    </row>
    <row r="9293" spans="3:3" ht="18.75" x14ac:dyDescent="0.15">
      <c r="C9293"/>
    </row>
    <row r="9294" spans="3:3" ht="18.75" x14ac:dyDescent="0.15">
      <c r="C9294"/>
    </row>
    <row r="9295" spans="3:3" ht="18.75" x14ac:dyDescent="0.15">
      <c r="C9295"/>
    </row>
    <row r="9296" spans="3:3" ht="18.75" x14ac:dyDescent="0.15">
      <c r="C9296"/>
    </row>
    <row r="9297" spans="3:3" ht="18.75" x14ac:dyDescent="0.15">
      <c r="C9297"/>
    </row>
    <row r="9298" spans="3:3" ht="18.75" x14ac:dyDescent="0.15">
      <c r="C9298"/>
    </row>
    <row r="9299" spans="3:3" ht="18.75" x14ac:dyDescent="0.15">
      <c r="C9299"/>
    </row>
    <row r="9300" spans="3:3" ht="18.75" x14ac:dyDescent="0.15">
      <c r="C9300"/>
    </row>
    <row r="9301" spans="3:3" ht="18.75" x14ac:dyDescent="0.15">
      <c r="C9301"/>
    </row>
    <row r="9302" spans="3:3" ht="18.75" x14ac:dyDescent="0.15">
      <c r="C9302"/>
    </row>
    <row r="9303" spans="3:3" ht="18.75" x14ac:dyDescent="0.15">
      <c r="C9303"/>
    </row>
    <row r="9304" spans="3:3" ht="18.75" x14ac:dyDescent="0.15">
      <c r="C9304"/>
    </row>
    <row r="9305" spans="3:3" ht="18.75" x14ac:dyDescent="0.15">
      <c r="C9305"/>
    </row>
    <row r="9306" spans="3:3" ht="18.75" x14ac:dyDescent="0.15">
      <c r="C9306"/>
    </row>
    <row r="9307" spans="3:3" ht="18.75" x14ac:dyDescent="0.15">
      <c r="C9307"/>
    </row>
    <row r="9308" spans="3:3" ht="18.75" x14ac:dyDescent="0.15">
      <c r="C9308"/>
    </row>
    <row r="9309" spans="3:3" ht="18.75" x14ac:dyDescent="0.15">
      <c r="C9309"/>
    </row>
    <row r="9310" spans="3:3" ht="18.75" x14ac:dyDescent="0.15">
      <c r="C9310"/>
    </row>
    <row r="9311" spans="3:3" ht="18.75" x14ac:dyDescent="0.15">
      <c r="C9311"/>
    </row>
    <row r="9312" spans="3:3" ht="18.75" x14ac:dyDescent="0.15">
      <c r="C9312"/>
    </row>
    <row r="9313" spans="3:3" ht="18.75" x14ac:dyDescent="0.15">
      <c r="C9313"/>
    </row>
    <row r="9314" spans="3:3" ht="18.75" x14ac:dyDescent="0.15">
      <c r="C9314"/>
    </row>
    <row r="9315" spans="3:3" ht="18.75" x14ac:dyDescent="0.15">
      <c r="C9315"/>
    </row>
    <row r="9316" spans="3:3" ht="18.75" x14ac:dyDescent="0.15">
      <c r="C9316"/>
    </row>
    <row r="9317" spans="3:3" ht="18.75" x14ac:dyDescent="0.15">
      <c r="C9317"/>
    </row>
    <row r="9318" spans="3:3" ht="18.75" x14ac:dyDescent="0.15">
      <c r="C9318"/>
    </row>
    <row r="9319" spans="3:3" ht="18.75" x14ac:dyDescent="0.15">
      <c r="C9319"/>
    </row>
    <row r="9320" spans="3:3" ht="18.75" x14ac:dyDescent="0.15">
      <c r="C9320"/>
    </row>
    <row r="9321" spans="3:3" ht="18.75" x14ac:dyDescent="0.15">
      <c r="C9321"/>
    </row>
    <row r="9322" spans="3:3" ht="18.75" x14ac:dyDescent="0.15">
      <c r="C9322"/>
    </row>
    <row r="9323" spans="3:3" ht="18.75" x14ac:dyDescent="0.15">
      <c r="C9323"/>
    </row>
    <row r="9324" spans="3:3" ht="18.75" x14ac:dyDescent="0.15">
      <c r="C9324"/>
    </row>
    <row r="9325" spans="3:3" ht="18.75" x14ac:dyDescent="0.15">
      <c r="C9325"/>
    </row>
    <row r="9326" spans="3:3" ht="18.75" x14ac:dyDescent="0.15">
      <c r="C9326"/>
    </row>
    <row r="9327" spans="3:3" ht="18.75" x14ac:dyDescent="0.15">
      <c r="C9327"/>
    </row>
    <row r="9328" spans="3:3" ht="18.75" x14ac:dyDescent="0.15">
      <c r="C9328"/>
    </row>
    <row r="9329" spans="3:3" ht="18.75" x14ac:dyDescent="0.15">
      <c r="C9329"/>
    </row>
    <row r="9330" spans="3:3" ht="18.75" x14ac:dyDescent="0.15">
      <c r="C9330"/>
    </row>
    <row r="9331" spans="3:3" ht="18.75" x14ac:dyDescent="0.15">
      <c r="C9331"/>
    </row>
    <row r="9332" spans="3:3" ht="18.75" x14ac:dyDescent="0.15">
      <c r="C9332"/>
    </row>
    <row r="9333" spans="3:3" ht="18.75" x14ac:dyDescent="0.15">
      <c r="C9333"/>
    </row>
    <row r="9334" spans="3:3" ht="18.75" x14ac:dyDescent="0.15">
      <c r="C9334"/>
    </row>
    <row r="9335" spans="3:3" ht="18.75" x14ac:dyDescent="0.15">
      <c r="C9335"/>
    </row>
    <row r="9336" spans="3:3" ht="18.75" x14ac:dyDescent="0.15">
      <c r="C9336"/>
    </row>
    <row r="9337" spans="3:3" ht="18.75" x14ac:dyDescent="0.15">
      <c r="C9337"/>
    </row>
    <row r="9338" spans="3:3" ht="18.75" x14ac:dyDescent="0.15">
      <c r="C9338"/>
    </row>
    <row r="9339" spans="3:3" ht="18.75" x14ac:dyDescent="0.15">
      <c r="C9339"/>
    </row>
    <row r="9340" spans="3:3" ht="18.75" x14ac:dyDescent="0.15">
      <c r="C9340"/>
    </row>
    <row r="9341" spans="3:3" ht="18.75" x14ac:dyDescent="0.15">
      <c r="C9341"/>
    </row>
    <row r="9342" spans="3:3" ht="18.75" x14ac:dyDescent="0.15">
      <c r="C9342"/>
    </row>
    <row r="9343" spans="3:3" ht="18.75" x14ac:dyDescent="0.15">
      <c r="C9343"/>
    </row>
    <row r="9344" spans="3:3" ht="18.75" x14ac:dyDescent="0.15">
      <c r="C9344"/>
    </row>
    <row r="9345" spans="3:3" ht="18.75" x14ac:dyDescent="0.15">
      <c r="C9345"/>
    </row>
    <row r="9346" spans="3:3" ht="18.75" x14ac:dyDescent="0.15">
      <c r="C9346"/>
    </row>
    <row r="9347" spans="3:3" ht="18.75" x14ac:dyDescent="0.15">
      <c r="C9347"/>
    </row>
    <row r="9348" spans="3:3" ht="18.75" x14ac:dyDescent="0.15">
      <c r="C9348"/>
    </row>
    <row r="9349" spans="3:3" ht="18.75" x14ac:dyDescent="0.15">
      <c r="C9349"/>
    </row>
    <row r="9350" spans="3:3" ht="18.75" x14ac:dyDescent="0.15">
      <c r="C9350"/>
    </row>
    <row r="9351" spans="3:3" ht="18.75" x14ac:dyDescent="0.15">
      <c r="C9351"/>
    </row>
    <row r="9352" spans="3:3" ht="18.75" x14ac:dyDescent="0.15">
      <c r="C9352"/>
    </row>
    <row r="9353" spans="3:3" ht="18.75" x14ac:dyDescent="0.15">
      <c r="C9353"/>
    </row>
    <row r="9354" spans="3:3" ht="18.75" x14ac:dyDescent="0.15">
      <c r="C9354"/>
    </row>
    <row r="9355" spans="3:3" ht="18.75" x14ac:dyDescent="0.15">
      <c r="C9355"/>
    </row>
    <row r="9356" spans="3:3" ht="18.75" x14ac:dyDescent="0.15">
      <c r="C9356"/>
    </row>
    <row r="9357" spans="3:3" ht="18.75" x14ac:dyDescent="0.15">
      <c r="C9357"/>
    </row>
    <row r="9358" spans="3:3" ht="18.75" x14ac:dyDescent="0.15">
      <c r="C9358"/>
    </row>
    <row r="9359" spans="3:3" ht="18.75" x14ac:dyDescent="0.15">
      <c r="C9359"/>
    </row>
    <row r="9360" spans="3:3" ht="18.75" x14ac:dyDescent="0.15">
      <c r="C9360"/>
    </row>
    <row r="9361" spans="3:3" ht="18.75" x14ac:dyDescent="0.15">
      <c r="C9361"/>
    </row>
    <row r="9362" spans="3:3" ht="18.75" x14ac:dyDescent="0.15">
      <c r="C9362"/>
    </row>
    <row r="9363" spans="3:3" ht="18.75" x14ac:dyDescent="0.15">
      <c r="C9363"/>
    </row>
    <row r="9364" spans="3:3" ht="18.75" x14ac:dyDescent="0.15">
      <c r="C9364"/>
    </row>
    <row r="9365" spans="3:3" ht="18.75" x14ac:dyDescent="0.15">
      <c r="C9365"/>
    </row>
    <row r="9366" spans="3:3" ht="18.75" x14ac:dyDescent="0.15">
      <c r="C9366"/>
    </row>
    <row r="9367" spans="3:3" ht="18.75" x14ac:dyDescent="0.15">
      <c r="C9367"/>
    </row>
    <row r="9368" spans="3:3" ht="18.75" x14ac:dyDescent="0.15">
      <c r="C9368"/>
    </row>
    <row r="9369" spans="3:3" ht="18.75" x14ac:dyDescent="0.15">
      <c r="C9369"/>
    </row>
    <row r="9370" spans="3:3" ht="18.75" x14ac:dyDescent="0.15">
      <c r="C9370"/>
    </row>
    <row r="9371" spans="3:3" ht="18.75" x14ac:dyDescent="0.15">
      <c r="C9371"/>
    </row>
    <row r="9372" spans="3:3" ht="18.75" x14ac:dyDescent="0.15">
      <c r="C9372"/>
    </row>
    <row r="9373" spans="3:3" ht="18.75" x14ac:dyDescent="0.15">
      <c r="C9373"/>
    </row>
    <row r="9374" spans="3:3" ht="18.75" x14ac:dyDescent="0.15">
      <c r="C9374"/>
    </row>
    <row r="9375" spans="3:3" ht="18.75" x14ac:dyDescent="0.15">
      <c r="C9375"/>
    </row>
    <row r="9376" spans="3:3" ht="18.75" x14ac:dyDescent="0.15">
      <c r="C9376"/>
    </row>
    <row r="9377" spans="3:3" ht="18.75" x14ac:dyDescent="0.15">
      <c r="C9377"/>
    </row>
    <row r="9378" spans="3:3" ht="18.75" x14ac:dyDescent="0.15">
      <c r="C9378"/>
    </row>
    <row r="9379" spans="3:3" ht="18.75" x14ac:dyDescent="0.15">
      <c r="C9379"/>
    </row>
    <row r="9380" spans="3:3" ht="18.75" x14ac:dyDescent="0.15">
      <c r="C9380"/>
    </row>
    <row r="9381" spans="3:3" ht="18.75" x14ac:dyDescent="0.15">
      <c r="C9381"/>
    </row>
    <row r="9382" spans="3:3" ht="18.75" x14ac:dyDescent="0.15">
      <c r="C9382"/>
    </row>
    <row r="9383" spans="3:3" ht="18.75" x14ac:dyDescent="0.15">
      <c r="C9383"/>
    </row>
    <row r="9384" spans="3:3" ht="18.75" x14ac:dyDescent="0.15">
      <c r="C9384"/>
    </row>
    <row r="9385" spans="3:3" ht="18.75" x14ac:dyDescent="0.15">
      <c r="C9385"/>
    </row>
    <row r="9386" spans="3:3" ht="18.75" x14ac:dyDescent="0.15">
      <c r="C9386"/>
    </row>
    <row r="9387" spans="3:3" ht="18.75" x14ac:dyDescent="0.15">
      <c r="C9387"/>
    </row>
    <row r="9388" spans="3:3" ht="18.75" x14ac:dyDescent="0.15">
      <c r="C9388"/>
    </row>
    <row r="9389" spans="3:3" ht="18.75" x14ac:dyDescent="0.15">
      <c r="C9389"/>
    </row>
    <row r="9390" spans="3:3" ht="18.75" x14ac:dyDescent="0.15">
      <c r="C9390"/>
    </row>
    <row r="9391" spans="3:3" ht="18.75" x14ac:dyDescent="0.15">
      <c r="C9391"/>
    </row>
    <row r="9392" spans="3:3" ht="18.75" x14ac:dyDescent="0.15">
      <c r="C9392"/>
    </row>
    <row r="9393" spans="3:3" ht="18.75" x14ac:dyDescent="0.15">
      <c r="C9393"/>
    </row>
    <row r="9394" spans="3:3" ht="18.75" x14ac:dyDescent="0.15">
      <c r="C9394"/>
    </row>
    <row r="9395" spans="3:3" ht="18.75" x14ac:dyDescent="0.15">
      <c r="C9395"/>
    </row>
    <row r="9396" spans="3:3" ht="18.75" x14ac:dyDescent="0.15">
      <c r="C9396"/>
    </row>
    <row r="9397" spans="3:3" ht="18.75" x14ac:dyDescent="0.15">
      <c r="C9397"/>
    </row>
    <row r="9398" spans="3:3" ht="18.75" x14ac:dyDescent="0.15">
      <c r="C9398"/>
    </row>
    <row r="9399" spans="3:3" ht="18.75" x14ac:dyDescent="0.15">
      <c r="C9399"/>
    </row>
    <row r="9400" spans="3:3" ht="18.75" x14ac:dyDescent="0.15">
      <c r="C9400"/>
    </row>
    <row r="9401" spans="3:3" ht="18.75" x14ac:dyDescent="0.15">
      <c r="C9401"/>
    </row>
    <row r="9402" spans="3:3" ht="18.75" x14ac:dyDescent="0.15">
      <c r="C9402"/>
    </row>
    <row r="9403" spans="3:3" ht="18.75" x14ac:dyDescent="0.15">
      <c r="C9403"/>
    </row>
    <row r="9404" spans="3:3" ht="18.75" x14ac:dyDescent="0.15">
      <c r="C9404"/>
    </row>
    <row r="9405" spans="3:3" ht="18.75" x14ac:dyDescent="0.15">
      <c r="C9405"/>
    </row>
    <row r="9406" spans="3:3" ht="18.75" x14ac:dyDescent="0.15">
      <c r="C9406"/>
    </row>
    <row r="9407" spans="3:3" ht="18.75" x14ac:dyDescent="0.15">
      <c r="C9407"/>
    </row>
    <row r="9408" spans="3:3" ht="18.75" x14ac:dyDescent="0.15">
      <c r="C9408"/>
    </row>
    <row r="9409" spans="3:3" ht="18.75" x14ac:dyDescent="0.15">
      <c r="C9409"/>
    </row>
    <row r="9410" spans="3:3" ht="18.75" x14ac:dyDescent="0.15">
      <c r="C9410"/>
    </row>
    <row r="9411" spans="3:3" ht="18.75" x14ac:dyDescent="0.15">
      <c r="C9411"/>
    </row>
    <row r="9412" spans="3:3" ht="18.75" x14ac:dyDescent="0.15">
      <c r="C9412"/>
    </row>
    <row r="9413" spans="3:3" ht="18.75" x14ac:dyDescent="0.15">
      <c r="C9413"/>
    </row>
    <row r="9414" spans="3:3" ht="18.75" x14ac:dyDescent="0.15">
      <c r="C9414"/>
    </row>
    <row r="9415" spans="3:3" ht="18.75" x14ac:dyDescent="0.15">
      <c r="C9415"/>
    </row>
    <row r="9416" spans="3:3" ht="18.75" x14ac:dyDescent="0.15">
      <c r="C9416"/>
    </row>
    <row r="9417" spans="3:3" ht="18.75" x14ac:dyDescent="0.15">
      <c r="C9417"/>
    </row>
    <row r="9418" spans="3:3" ht="18.75" x14ac:dyDescent="0.15">
      <c r="C9418"/>
    </row>
    <row r="9419" spans="3:3" ht="18.75" x14ac:dyDescent="0.15">
      <c r="C9419"/>
    </row>
    <row r="9420" spans="3:3" ht="18.75" x14ac:dyDescent="0.15">
      <c r="C9420"/>
    </row>
    <row r="9421" spans="3:3" ht="18.75" x14ac:dyDescent="0.15">
      <c r="C9421"/>
    </row>
    <row r="9422" spans="3:3" ht="18.75" x14ac:dyDescent="0.15">
      <c r="C9422"/>
    </row>
    <row r="9423" spans="3:3" ht="18.75" x14ac:dyDescent="0.15">
      <c r="C9423"/>
    </row>
    <row r="9424" spans="3:3" ht="18.75" x14ac:dyDescent="0.15">
      <c r="C9424"/>
    </row>
    <row r="9425" spans="3:3" ht="18.75" x14ac:dyDescent="0.15">
      <c r="C9425"/>
    </row>
    <row r="9426" spans="3:3" ht="18.75" x14ac:dyDescent="0.15">
      <c r="C9426"/>
    </row>
    <row r="9427" spans="3:3" ht="18.75" x14ac:dyDescent="0.15">
      <c r="C9427"/>
    </row>
    <row r="9428" spans="3:3" ht="18.75" x14ac:dyDescent="0.15">
      <c r="C9428"/>
    </row>
    <row r="9429" spans="3:3" ht="18.75" x14ac:dyDescent="0.15">
      <c r="C9429"/>
    </row>
    <row r="9430" spans="3:3" ht="18.75" x14ac:dyDescent="0.15">
      <c r="C9430"/>
    </row>
    <row r="9431" spans="3:3" ht="18.75" x14ac:dyDescent="0.15">
      <c r="C9431"/>
    </row>
    <row r="9432" spans="3:3" ht="18.75" x14ac:dyDescent="0.15">
      <c r="C9432"/>
    </row>
    <row r="9433" spans="3:3" ht="18.75" x14ac:dyDescent="0.15">
      <c r="C9433"/>
    </row>
    <row r="9434" spans="3:3" ht="18.75" x14ac:dyDescent="0.15">
      <c r="C9434"/>
    </row>
    <row r="9435" spans="3:3" ht="18.75" x14ac:dyDescent="0.15">
      <c r="C9435"/>
    </row>
    <row r="9436" spans="3:3" ht="18.75" x14ac:dyDescent="0.15">
      <c r="C9436"/>
    </row>
    <row r="9437" spans="3:3" ht="18.75" x14ac:dyDescent="0.15">
      <c r="C9437"/>
    </row>
    <row r="9438" spans="3:3" ht="18.75" x14ac:dyDescent="0.15">
      <c r="C9438"/>
    </row>
    <row r="9439" spans="3:3" ht="18.75" x14ac:dyDescent="0.15">
      <c r="C9439"/>
    </row>
    <row r="9440" spans="3:3" ht="18.75" x14ac:dyDescent="0.15">
      <c r="C9440"/>
    </row>
    <row r="9441" spans="3:3" ht="18.75" x14ac:dyDescent="0.15">
      <c r="C9441"/>
    </row>
    <row r="9442" spans="3:3" ht="18.75" x14ac:dyDescent="0.15">
      <c r="C9442"/>
    </row>
    <row r="9443" spans="3:3" ht="18.75" x14ac:dyDescent="0.15">
      <c r="C9443"/>
    </row>
    <row r="9444" spans="3:3" ht="18.75" x14ac:dyDescent="0.15">
      <c r="C9444"/>
    </row>
    <row r="9445" spans="3:3" ht="18.75" x14ac:dyDescent="0.15">
      <c r="C9445"/>
    </row>
    <row r="9446" spans="3:3" ht="18.75" x14ac:dyDescent="0.15">
      <c r="C9446"/>
    </row>
    <row r="9447" spans="3:3" ht="18.75" x14ac:dyDescent="0.15">
      <c r="C9447"/>
    </row>
    <row r="9448" spans="3:3" ht="18.75" x14ac:dyDescent="0.15">
      <c r="C9448"/>
    </row>
    <row r="9449" spans="3:3" ht="18.75" x14ac:dyDescent="0.15">
      <c r="C9449"/>
    </row>
    <row r="9450" spans="3:3" ht="18.75" x14ac:dyDescent="0.15">
      <c r="C9450"/>
    </row>
    <row r="9451" spans="3:3" ht="18.75" x14ac:dyDescent="0.15">
      <c r="C9451"/>
    </row>
    <row r="9452" spans="3:3" ht="18.75" x14ac:dyDescent="0.15">
      <c r="C9452"/>
    </row>
    <row r="9453" spans="3:3" ht="18.75" x14ac:dyDescent="0.15">
      <c r="C9453"/>
    </row>
    <row r="9454" spans="3:3" ht="18.75" x14ac:dyDescent="0.15">
      <c r="C9454"/>
    </row>
    <row r="9455" spans="3:3" ht="18.75" x14ac:dyDescent="0.15">
      <c r="C9455"/>
    </row>
    <row r="9456" spans="3:3" ht="18.75" x14ac:dyDescent="0.15">
      <c r="C9456"/>
    </row>
    <row r="9457" spans="3:3" ht="18.75" x14ac:dyDescent="0.15">
      <c r="C9457"/>
    </row>
    <row r="9458" spans="3:3" ht="18.75" x14ac:dyDescent="0.15">
      <c r="C9458"/>
    </row>
    <row r="9459" spans="3:3" ht="18.75" x14ac:dyDescent="0.15">
      <c r="C9459"/>
    </row>
    <row r="9460" spans="3:3" ht="18.75" x14ac:dyDescent="0.15">
      <c r="C9460"/>
    </row>
    <row r="9461" spans="3:3" ht="18.75" x14ac:dyDescent="0.15">
      <c r="C9461"/>
    </row>
    <row r="9462" spans="3:3" ht="18.75" x14ac:dyDescent="0.15">
      <c r="C9462"/>
    </row>
    <row r="9463" spans="3:3" ht="18.75" x14ac:dyDescent="0.15">
      <c r="C9463"/>
    </row>
    <row r="9464" spans="3:3" ht="18.75" x14ac:dyDescent="0.15">
      <c r="C9464"/>
    </row>
    <row r="9465" spans="3:3" ht="18.75" x14ac:dyDescent="0.15">
      <c r="C9465"/>
    </row>
    <row r="9466" spans="3:3" ht="18.75" x14ac:dyDescent="0.15">
      <c r="C9466"/>
    </row>
    <row r="9467" spans="3:3" ht="18.75" x14ac:dyDescent="0.15">
      <c r="C9467"/>
    </row>
    <row r="9468" spans="3:3" ht="18.75" x14ac:dyDescent="0.15">
      <c r="C9468"/>
    </row>
    <row r="9469" spans="3:3" ht="18.75" x14ac:dyDescent="0.15">
      <c r="C9469"/>
    </row>
    <row r="9470" spans="3:3" ht="18.75" x14ac:dyDescent="0.15">
      <c r="C9470"/>
    </row>
    <row r="9471" spans="3:3" ht="18.75" x14ac:dyDescent="0.15">
      <c r="C9471"/>
    </row>
    <row r="9472" spans="3:3" ht="18.75" x14ac:dyDescent="0.15">
      <c r="C9472"/>
    </row>
    <row r="9473" spans="3:3" ht="18.75" x14ac:dyDescent="0.15">
      <c r="C9473"/>
    </row>
    <row r="9474" spans="3:3" ht="18.75" x14ac:dyDescent="0.15">
      <c r="C9474"/>
    </row>
    <row r="9475" spans="3:3" ht="18.75" x14ac:dyDescent="0.15">
      <c r="C9475"/>
    </row>
    <row r="9476" spans="3:3" ht="18.75" x14ac:dyDescent="0.15">
      <c r="C9476"/>
    </row>
    <row r="9477" spans="3:3" ht="18.75" x14ac:dyDescent="0.15">
      <c r="C9477"/>
    </row>
    <row r="9478" spans="3:3" ht="18.75" x14ac:dyDescent="0.15">
      <c r="C9478"/>
    </row>
    <row r="9479" spans="3:3" ht="18.75" x14ac:dyDescent="0.15">
      <c r="C9479"/>
    </row>
    <row r="9480" spans="3:3" ht="18.75" x14ac:dyDescent="0.15">
      <c r="C9480"/>
    </row>
    <row r="9481" spans="3:3" ht="18.75" x14ac:dyDescent="0.15">
      <c r="C9481"/>
    </row>
    <row r="9482" spans="3:3" ht="18.75" x14ac:dyDescent="0.15">
      <c r="C9482"/>
    </row>
    <row r="9483" spans="3:3" ht="18.75" x14ac:dyDescent="0.15">
      <c r="C9483"/>
    </row>
    <row r="9484" spans="3:3" ht="18.75" x14ac:dyDescent="0.15">
      <c r="C9484"/>
    </row>
    <row r="9485" spans="3:3" ht="18.75" x14ac:dyDescent="0.15">
      <c r="C9485"/>
    </row>
    <row r="9486" spans="3:3" ht="18.75" x14ac:dyDescent="0.15">
      <c r="C9486"/>
    </row>
    <row r="9487" spans="3:3" ht="18.75" x14ac:dyDescent="0.15">
      <c r="C9487"/>
    </row>
    <row r="9488" spans="3:3" ht="18.75" x14ac:dyDescent="0.15">
      <c r="C9488"/>
    </row>
    <row r="9489" spans="3:3" ht="18.75" x14ac:dyDescent="0.15">
      <c r="C9489"/>
    </row>
    <row r="9490" spans="3:3" ht="18.75" x14ac:dyDescent="0.15">
      <c r="C9490"/>
    </row>
    <row r="9491" spans="3:3" ht="18.75" x14ac:dyDescent="0.15">
      <c r="C9491"/>
    </row>
    <row r="9492" spans="3:3" ht="18.75" x14ac:dyDescent="0.15">
      <c r="C9492"/>
    </row>
    <row r="9493" spans="3:3" ht="18.75" x14ac:dyDescent="0.15">
      <c r="C9493"/>
    </row>
    <row r="9494" spans="3:3" ht="18.75" x14ac:dyDescent="0.15">
      <c r="C9494"/>
    </row>
    <row r="9495" spans="3:3" ht="18.75" x14ac:dyDescent="0.15">
      <c r="C9495"/>
    </row>
    <row r="9496" spans="3:3" ht="18.75" x14ac:dyDescent="0.15">
      <c r="C9496"/>
    </row>
    <row r="9497" spans="3:3" ht="18.75" x14ac:dyDescent="0.15">
      <c r="C9497"/>
    </row>
    <row r="9498" spans="3:3" ht="18.75" x14ac:dyDescent="0.15">
      <c r="C9498"/>
    </row>
    <row r="9499" spans="3:3" ht="18.75" x14ac:dyDescent="0.15">
      <c r="C9499"/>
    </row>
    <row r="9500" spans="3:3" ht="18.75" x14ac:dyDescent="0.15">
      <c r="C9500"/>
    </row>
    <row r="9501" spans="3:3" ht="18.75" x14ac:dyDescent="0.15">
      <c r="C9501"/>
    </row>
    <row r="9502" spans="3:3" ht="18.75" x14ac:dyDescent="0.15">
      <c r="C9502"/>
    </row>
    <row r="9503" spans="3:3" ht="18.75" x14ac:dyDescent="0.15">
      <c r="C9503"/>
    </row>
    <row r="9504" spans="3:3" ht="18.75" x14ac:dyDescent="0.15">
      <c r="C9504"/>
    </row>
    <row r="9505" spans="3:3" ht="18.75" x14ac:dyDescent="0.15">
      <c r="C9505"/>
    </row>
    <row r="9506" spans="3:3" ht="18.75" x14ac:dyDescent="0.15">
      <c r="C9506"/>
    </row>
    <row r="9507" spans="3:3" ht="18.75" x14ac:dyDescent="0.15">
      <c r="C9507"/>
    </row>
    <row r="9508" spans="3:3" ht="18.75" x14ac:dyDescent="0.15">
      <c r="C9508"/>
    </row>
    <row r="9509" spans="3:3" ht="18.75" x14ac:dyDescent="0.15">
      <c r="C9509"/>
    </row>
    <row r="9510" spans="3:3" ht="18.75" x14ac:dyDescent="0.15">
      <c r="C9510"/>
    </row>
    <row r="9511" spans="3:3" ht="18.75" x14ac:dyDescent="0.15">
      <c r="C9511"/>
    </row>
    <row r="9512" spans="3:3" ht="18.75" x14ac:dyDescent="0.15">
      <c r="C9512"/>
    </row>
    <row r="9513" spans="3:3" ht="18.75" x14ac:dyDescent="0.15">
      <c r="C9513"/>
    </row>
    <row r="9514" spans="3:3" ht="18.75" x14ac:dyDescent="0.15">
      <c r="C9514"/>
    </row>
    <row r="9515" spans="3:3" ht="18.75" x14ac:dyDescent="0.15">
      <c r="C9515"/>
    </row>
    <row r="9516" spans="3:3" ht="18.75" x14ac:dyDescent="0.15">
      <c r="C9516"/>
    </row>
    <row r="9517" spans="3:3" ht="18.75" x14ac:dyDescent="0.15">
      <c r="C9517"/>
    </row>
    <row r="9518" spans="3:3" ht="18.75" x14ac:dyDescent="0.15">
      <c r="C9518"/>
    </row>
    <row r="9519" spans="3:3" ht="18.75" x14ac:dyDescent="0.15">
      <c r="C9519"/>
    </row>
    <row r="9520" spans="3:3" ht="18.75" x14ac:dyDescent="0.15">
      <c r="C9520"/>
    </row>
    <row r="9521" spans="3:3" ht="18.75" x14ac:dyDescent="0.15">
      <c r="C9521"/>
    </row>
    <row r="9522" spans="3:3" ht="18.75" x14ac:dyDescent="0.15">
      <c r="C9522"/>
    </row>
    <row r="9523" spans="3:3" ht="18.75" x14ac:dyDescent="0.15">
      <c r="C9523"/>
    </row>
    <row r="9524" spans="3:3" ht="18.75" x14ac:dyDescent="0.15">
      <c r="C9524"/>
    </row>
    <row r="9525" spans="3:3" ht="18.75" x14ac:dyDescent="0.15">
      <c r="C9525"/>
    </row>
    <row r="9526" spans="3:3" ht="18.75" x14ac:dyDescent="0.15">
      <c r="C9526"/>
    </row>
    <row r="9527" spans="3:3" ht="18.75" x14ac:dyDescent="0.15">
      <c r="C9527"/>
    </row>
    <row r="9528" spans="3:3" ht="18.75" x14ac:dyDescent="0.15">
      <c r="C9528"/>
    </row>
    <row r="9529" spans="3:3" ht="18.75" x14ac:dyDescent="0.15">
      <c r="C9529"/>
    </row>
    <row r="9530" spans="3:3" ht="18.75" x14ac:dyDescent="0.15">
      <c r="C9530"/>
    </row>
    <row r="9531" spans="3:3" ht="18.75" x14ac:dyDescent="0.15">
      <c r="C9531"/>
    </row>
    <row r="9532" spans="3:3" ht="18.75" x14ac:dyDescent="0.15">
      <c r="C9532"/>
    </row>
    <row r="9533" spans="3:3" ht="18.75" x14ac:dyDescent="0.15">
      <c r="C9533"/>
    </row>
    <row r="9534" spans="3:3" ht="18.75" x14ac:dyDescent="0.15">
      <c r="C9534"/>
    </row>
    <row r="9535" spans="3:3" ht="18.75" x14ac:dyDescent="0.15">
      <c r="C9535"/>
    </row>
    <row r="9536" spans="3:3" ht="18.75" x14ac:dyDescent="0.15">
      <c r="C9536"/>
    </row>
    <row r="9537" spans="3:3" ht="18.75" x14ac:dyDescent="0.15">
      <c r="C9537"/>
    </row>
    <row r="9538" spans="3:3" ht="18.75" x14ac:dyDescent="0.15">
      <c r="C9538"/>
    </row>
    <row r="9539" spans="3:3" ht="18.75" x14ac:dyDescent="0.15">
      <c r="C9539"/>
    </row>
    <row r="9540" spans="3:3" ht="18.75" x14ac:dyDescent="0.15">
      <c r="C9540"/>
    </row>
    <row r="9541" spans="3:3" ht="18.75" x14ac:dyDescent="0.15">
      <c r="C9541"/>
    </row>
    <row r="9542" spans="3:3" ht="18.75" x14ac:dyDescent="0.15">
      <c r="C9542"/>
    </row>
    <row r="9543" spans="3:3" ht="18.75" x14ac:dyDescent="0.15">
      <c r="C9543"/>
    </row>
    <row r="9544" spans="3:3" ht="18.75" x14ac:dyDescent="0.15">
      <c r="C9544"/>
    </row>
    <row r="9545" spans="3:3" ht="18.75" x14ac:dyDescent="0.15">
      <c r="C9545"/>
    </row>
    <row r="9546" spans="3:3" ht="18.75" x14ac:dyDescent="0.15">
      <c r="C9546"/>
    </row>
    <row r="9547" spans="3:3" ht="18.75" x14ac:dyDescent="0.15">
      <c r="C9547"/>
    </row>
    <row r="9548" spans="3:3" ht="18.75" x14ac:dyDescent="0.15">
      <c r="C9548"/>
    </row>
    <row r="9549" spans="3:3" ht="18.75" x14ac:dyDescent="0.15">
      <c r="C9549"/>
    </row>
    <row r="9550" spans="3:3" ht="18.75" x14ac:dyDescent="0.15">
      <c r="C9550"/>
    </row>
    <row r="9551" spans="3:3" ht="18.75" x14ac:dyDescent="0.15">
      <c r="C9551"/>
    </row>
    <row r="9552" spans="3:3" ht="18.75" x14ac:dyDescent="0.15">
      <c r="C9552"/>
    </row>
    <row r="9553" spans="3:3" ht="18.75" x14ac:dyDescent="0.15">
      <c r="C9553"/>
    </row>
    <row r="9554" spans="3:3" ht="18.75" x14ac:dyDescent="0.15">
      <c r="C9554"/>
    </row>
    <row r="9555" spans="3:3" ht="18.75" x14ac:dyDescent="0.15">
      <c r="C9555"/>
    </row>
    <row r="9556" spans="3:3" ht="18.75" x14ac:dyDescent="0.15">
      <c r="C9556"/>
    </row>
    <row r="9557" spans="3:3" ht="18.75" x14ac:dyDescent="0.15">
      <c r="C9557"/>
    </row>
    <row r="9558" spans="3:3" ht="18.75" x14ac:dyDescent="0.15">
      <c r="C9558"/>
    </row>
    <row r="9559" spans="3:3" ht="18.75" x14ac:dyDescent="0.15">
      <c r="C9559"/>
    </row>
    <row r="9560" spans="3:3" ht="18.75" x14ac:dyDescent="0.15">
      <c r="C9560"/>
    </row>
    <row r="9561" spans="3:3" ht="18.75" x14ac:dyDescent="0.15">
      <c r="C9561"/>
    </row>
    <row r="9562" spans="3:3" ht="18.75" x14ac:dyDescent="0.15">
      <c r="C9562"/>
    </row>
    <row r="9563" spans="3:3" ht="18.75" x14ac:dyDescent="0.15">
      <c r="C9563"/>
    </row>
    <row r="9564" spans="3:3" ht="18.75" x14ac:dyDescent="0.15">
      <c r="C9564"/>
    </row>
    <row r="9565" spans="3:3" ht="18.75" x14ac:dyDescent="0.15">
      <c r="C9565"/>
    </row>
    <row r="9566" spans="3:3" ht="18.75" x14ac:dyDescent="0.15">
      <c r="C9566"/>
    </row>
    <row r="9567" spans="3:3" ht="18.75" x14ac:dyDescent="0.15">
      <c r="C9567"/>
    </row>
    <row r="9568" spans="3:3" ht="18.75" x14ac:dyDescent="0.15">
      <c r="C9568"/>
    </row>
    <row r="9569" spans="3:3" ht="18.75" x14ac:dyDescent="0.15">
      <c r="C9569"/>
    </row>
    <row r="9570" spans="3:3" ht="18.75" x14ac:dyDescent="0.15">
      <c r="C9570"/>
    </row>
    <row r="9571" spans="3:3" ht="18.75" x14ac:dyDescent="0.15">
      <c r="C9571"/>
    </row>
    <row r="9572" spans="3:3" ht="18.75" x14ac:dyDescent="0.15">
      <c r="C9572"/>
    </row>
    <row r="9573" spans="3:3" ht="18.75" x14ac:dyDescent="0.15">
      <c r="C9573"/>
    </row>
    <row r="9574" spans="3:3" ht="18.75" x14ac:dyDescent="0.15">
      <c r="C9574"/>
    </row>
    <row r="9575" spans="3:3" ht="18.75" x14ac:dyDescent="0.15">
      <c r="C9575"/>
    </row>
    <row r="9576" spans="3:3" ht="18.75" x14ac:dyDescent="0.15">
      <c r="C9576"/>
    </row>
    <row r="9577" spans="3:3" ht="18.75" x14ac:dyDescent="0.15">
      <c r="C9577"/>
    </row>
    <row r="9578" spans="3:3" ht="18.75" x14ac:dyDescent="0.15">
      <c r="C9578"/>
    </row>
    <row r="9579" spans="3:3" ht="18.75" x14ac:dyDescent="0.15">
      <c r="C9579"/>
    </row>
    <row r="9580" spans="3:3" ht="18.75" x14ac:dyDescent="0.15">
      <c r="C9580"/>
    </row>
    <row r="9581" spans="3:3" ht="18.75" x14ac:dyDescent="0.15">
      <c r="C9581"/>
    </row>
    <row r="9582" spans="3:3" ht="18.75" x14ac:dyDescent="0.15">
      <c r="C9582"/>
    </row>
    <row r="9583" spans="3:3" ht="18.75" x14ac:dyDescent="0.15">
      <c r="C9583"/>
    </row>
    <row r="9584" spans="3:3" ht="18.75" x14ac:dyDescent="0.15">
      <c r="C9584"/>
    </row>
    <row r="9585" spans="3:3" ht="18.75" x14ac:dyDescent="0.15">
      <c r="C9585"/>
    </row>
    <row r="9586" spans="3:3" ht="18.75" x14ac:dyDescent="0.15">
      <c r="C9586"/>
    </row>
    <row r="9587" spans="3:3" ht="18.75" x14ac:dyDescent="0.15">
      <c r="C9587"/>
    </row>
    <row r="9588" spans="3:3" ht="18.75" x14ac:dyDescent="0.15">
      <c r="C9588"/>
    </row>
    <row r="9589" spans="3:3" ht="18.75" x14ac:dyDescent="0.15">
      <c r="C9589"/>
    </row>
    <row r="9590" spans="3:3" ht="18.75" x14ac:dyDescent="0.15">
      <c r="C9590"/>
    </row>
    <row r="9591" spans="3:3" ht="18.75" x14ac:dyDescent="0.15">
      <c r="C9591"/>
    </row>
    <row r="9592" spans="3:3" ht="18.75" x14ac:dyDescent="0.15">
      <c r="C9592"/>
    </row>
    <row r="9593" spans="3:3" ht="18.75" x14ac:dyDescent="0.15">
      <c r="C9593"/>
    </row>
    <row r="9594" spans="3:3" ht="18.75" x14ac:dyDescent="0.15">
      <c r="C9594"/>
    </row>
    <row r="9595" spans="3:3" ht="18.75" x14ac:dyDescent="0.15">
      <c r="C9595"/>
    </row>
    <row r="9596" spans="3:3" ht="18.75" x14ac:dyDescent="0.15">
      <c r="C9596"/>
    </row>
    <row r="9597" spans="3:3" ht="18.75" x14ac:dyDescent="0.15">
      <c r="C9597"/>
    </row>
    <row r="9598" spans="3:3" ht="18.75" x14ac:dyDescent="0.15">
      <c r="C9598"/>
    </row>
    <row r="9599" spans="3:3" ht="18.75" x14ac:dyDescent="0.15">
      <c r="C9599"/>
    </row>
    <row r="9600" spans="3:3" ht="18.75" x14ac:dyDescent="0.15">
      <c r="C9600"/>
    </row>
    <row r="9601" spans="3:3" ht="18.75" x14ac:dyDescent="0.15">
      <c r="C9601"/>
    </row>
    <row r="9602" spans="3:3" ht="18.75" x14ac:dyDescent="0.15">
      <c r="C9602"/>
    </row>
    <row r="9603" spans="3:3" ht="18.75" x14ac:dyDescent="0.15">
      <c r="C9603"/>
    </row>
    <row r="9604" spans="3:3" ht="18.75" x14ac:dyDescent="0.15">
      <c r="C9604"/>
    </row>
    <row r="9605" spans="3:3" ht="18.75" x14ac:dyDescent="0.15">
      <c r="C9605"/>
    </row>
    <row r="9606" spans="3:3" ht="18.75" x14ac:dyDescent="0.15">
      <c r="C9606"/>
    </row>
    <row r="9607" spans="3:3" ht="18.75" x14ac:dyDescent="0.15">
      <c r="C9607"/>
    </row>
    <row r="9608" spans="3:3" ht="18.75" x14ac:dyDescent="0.15">
      <c r="C9608"/>
    </row>
    <row r="9609" spans="3:3" ht="18.75" x14ac:dyDescent="0.15">
      <c r="C9609"/>
    </row>
    <row r="9610" spans="3:3" ht="18.75" x14ac:dyDescent="0.15">
      <c r="C9610"/>
    </row>
    <row r="9611" spans="3:3" ht="18.75" x14ac:dyDescent="0.15">
      <c r="C9611"/>
    </row>
    <row r="9612" spans="3:3" ht="18.75" x14ac:dyDescent="0.15">
      <c r="C9612"/>
    </row>
    <row r="9613" spans="3:3" ht="18.75" x14ac:dyDescent="0.15">
      <c r="C9613"/>
    </row>
    <row r="9614" spans="3:3" ht="18.75" x14ac:dyDescent="0.15">
      <c r="C9614"/>
    </row>
    <row r="9615" spans="3:3" ht="18.75" x14ac:dyDescent="0.15">
      <c r="C9615"/>
    </row>
    <row r="9616" spans="3:3" ht="18.75" x14ac:dyDescent="0.15">
      <c r="C9616"/>
    </row>
    <row r="9617" spans="3:3" ht="18.75" x14ac:dyDescent="0.15">
      <c r="C9617"/>
    </row>
    <row r="9618" spans="3:3" ht="18.75" x14ac:dyDescent="0.15">
      <c r="C9618"/>
    </row>
    <row r="9619" spans="3:3" ht="18.75" x14ac:dyDescent="0.15">
      <c r="C9619"/>
    </row>
    <row r="9620" spans="3:3" ht="18.75" x14ac:dyDescent="0.15">
      <c r="C9620"/>
    </row>
    <row r="9621" spans="3:3" ht="18.75" x14ac:dyDescent="0.15">
      <c r="C9621"/>
    </row>
    <row r="9622" spans="3:3" ht="18.75" x14ac:dyDescent="0.15">
      <c r="C9622"/>
    </row>
    <row r="9623" spans="3:3" ht="18.75" x14ac:dyDescent="0.15">
      <c r="C9623"/>
    </row>
    <row r="9624" spans="3:3" ht="18.75" x14ac:dyDescent="0.15">
      <c r="C9624"/>
    </row>
    <row r="9625" spans="3:3" ht="18.75" x14ac:dyDescent="0.15">
      <c r="C9625"/>
    </row>
    <row r="9626" spans="3:3" ht="18.75" x14ac:dyDescent="0.15">
      <c r="C9626"/>
    </row>
    <row r="9627" spans="3:3" ht="18.75" x14ac:dyDescent="0.15">
      <c r="C9627"/>
    </row>
    <row r="9628" spans="3:3" ht="18.75" x14ac:dyDescent="0.15">
      <c r="C9628"/>
    </row>
    <row r="9629" spans="3:3" ht="18.75" x14ac:dyDescent="0.15">
      <c r="C9629"/>
    </row>
    <row r="9630" spans="3:3" ht="18.75" x14ac:dyDescent="0.15">
      <c r="C9630"/>
    </row>
    <row r="9631" spans="3:3" ht="18.75" x14ac:dyDescent="0.15">
      <c r="C9631"/>
    </row>
    <row r="9632" spans="3:3" ht="18.75" x14ac:dyDescent="0.15">
      <c r="C9632"/>
    </row>
    <row r="9633" spans="3:3" ht="18.75" x14ac:dyDescent="0.15">
      <c r="C9633"/>
    </row>
    <row r="9634" spans="3:3" ht="18.75" x14ac:dyDescent="0.15">
      <c r="C9634"/>
    </row>
    <row r="9635" spans="3:3" ht="18.75" x14ac:dyDescent="0.15">
      <c r="C9635"/>
    </row>
    <row r="9636" spans="3:3" ht="18.75" x14ac:dyDescent="0.15">
      <c r="C9636"/>
    </row>
    <row r="9637" spans="3:3" ht="18.75" x14ac:dyDescent="0.15">
      <c r="C9637"/>
    </row>
    <row r="9638" spans="3:3" ht="18.75" x14ac:dyDescent="0.15">
      <c r="C9638"/>
    </row>
    <row r="9639" spans="3:3" ht="18.75" x14ac:dyDescent="0.15">
      <c r="C9639"/>
    </row>
    <row r="9640" spans="3:3" ht="18.75" x14ac:dyDescent="0.15">
      <c r="C9640"/>
    </row>
    <row r="9641" spans="3:3" ht="18.75" x14ac:dyDescent="0.15">
      <c r="C9641"/>
    </row>
    <row r="9642" spans="3:3" ht="18.75" x14ac:dyDescent="0.15">
      <c r="C9642"/>
    </row>
    <row r="9643" spans="3:3" ht="18.75" x14ac:dyDescent="0.15">
      <c r="C9643"/>
    </row>
    <row r="9644" spans="3:3" ht="18.75" x14ac:dyDescent="0.15">
      <c r="C9644"/>
    </row>
    <row r="9645" spans="3:3" ht="18.75" x14ac:dyDescent="0.15">
      <c r="C9645"/>
    </row>
    <row r="9646" spans="3:3" ht="18.75" x14ac:dyDescent="0.15">
      <c r="C9646"/>
    </row>
    <row r="9647" spans="3:3" ht="18.75" x14ac:dyDescent="0.15">
      <c r="C9647"/>
    </row>
    <row r="9648" spans="3:3" ht="18.75" x14ac:dyDescent="0.15">
      <c r="C9648"/>
    </row>
    <row r="9649" spans="3:3" ht="18.75" x14ac:dyDescent="0.15">
      <c r="C9649"/>
    </row>
    <row r="9650" spans="3:3" ht="18.75" x14ac:dyDescent="0.15">
      <c r="C9650"/>
    </row>
    <row r="9651" spans="3:3" ht="18.75" x14ac:dyDescent="0.15">
      <c r="C9651"/>
    </row>
    <row r="9652" spans="3:3" ht="18.75" x14ac:dyDescent="0.15">
      <c r="C9652"/>
    </row>
    <row r="9653" spans="3:3" ht="18.75" x14ac:dyDescent="0.15">
      <c r="C9653"/>
    </row>
    <row r="9654" spans="3:3" ht="18.75" x14ac:dyDescent="0.15">
      <c r="C9654"/>
    </row>
    <row r="9655" spans="3:3" ht="18.75" x14ac:dyDescent="0.15">
      <c r="C9655"/>
    </row>
    <row r="9656" spans="3:3" ht="18.75" x14ac:dyDescent="0.15">
      <c r="C9656"/>
    </row>
    <row r="9657" spans="3:3" ht="18.75" x14ac:dyDescent="0.15">
      <c r="C9657"/>
    </row>
    <row r="9658" spans="3:3" ht="18.75" x14ac:dyDescent="0.15">
      <c r="C9658"/>
    </row>
    <row r="9659" spans="3:3" ht="18.75" x14ac:dyDescent="0.15">
      <c r="C9659"/>
    </row>
    <row r="9660" spans="3:3" ht="18.75" x14ac:dyDescent="0.15">
      <c r="C9660"/>
    </row>
    <row r="9661" spans="3:3" ht="18.75" x14ac:dyDescent="0.15">
      <c r="C9661"/>
    </row>
    <row r="9662" spans="3:3" ht="18.75" x14ac:dyDescent="0.15">
      <c r="C9662"/>
    </row>
    <row r="9663" spans="3:3" ht="18.75" x14ac:dyDescent="0.15">
      <c r="C9663"/>
    </row>
    <row r="9664" spans="3:3" ht="18.75" x14ac:dyDescent="0.15">
      <c r="C9664"/>
    </row>
    <row r="9665" spans="3:3" ht="18.75" x14ac:dyDescent="0.15">
      <c r="C9665"/>
    </row>
    <row r="9666" spans="3:3" ht="18.75" x14ac:dyDescent="0.15">
      <c r="C9666"/>
    </row>
    <row r="9667" spans="3:3" ht="18.75" x14ac:dyDescent="0.15">
      <c r="C9667"/>
    </row>
    <row r="9668" spans="3:3" ht="18.75" x14ac:dyDescent="0.15">
      <c r="C9668"/>
    </row>
    <row r="9669" spans="3:3" ht="18.75" x14ac:dyDescent="0.15">
      <c r="C9669"/>
    </row>
    <row r="9670" spans="3:3" ht="18.75" x14ac:dyDescent="0.15">
      <c r="C9670"/>
    </row>
    <row r="9671" spans="3:3" ht="18.75" x14ac:dyDescent="0.15">
      <c r="C9671"/>
    </row>
    <row r="9672" spans="3:3" ht="18.75" x14ac:dyDescent="0.15">
      <c r="C9672"/>
    </row>
    <row r="9673" spans="3:3" ht="18.75" x14ac:dyDescent="0.15">
      <c r="C9673"/>
    </row>
    <row r="9674" spans="3:3" ht="18.75" x14ac:dyDescent="0.15">
      <c r="C9674"/>
    </row>
    <row r="9675" spans="3:3" ht="18.75" x14ac:dyDescent="0.15">
      <c r="C9675"/>
    </row>
    <row r="9676" spans="3:3" ht="18.75" x14ac:dyDescent="0.15">
      <c r="C9676"/>
    </row>
    <row r="9677" spans="3:3" ht="18.75" x14ac:dyDescent="0.15">
      <c r="C9677"/>
    </row>
    <row r="9678" spans="3:3" ht="18.75" x14ac:dyDescent="0.15">
      <c r="C9678"/>
    </row>
    <row r="9679" spans="3:3" ht="18.75" x14ac:dyDescent="0.15">
      <c r="C9679"/>
    </row>
    <row r="9680" spans="3:3" ht="18.75" x14ac:dyDescent="0.15">
      <c r="C9680"/>
    </row>
    <row r="9681" spans="3:3" ht="18.75" x14ac:dyDescent="0.15">
      <c r="C9681"/>
    </row>
    <row r="9682" spans="3:3" ht="18.75" x14ac:dyDescent="0.15">
      <c r="C9682"/>
    </row>
    <row r="9683" spans="3:3" ht="18.75" x14ac:dyDescent="0.15">
      <c r="C9683"/>
    </row>
    <row r="9684" spans="3:3" ht="18.75" x14ac:dyDescent="0.15">
      <c r="C9684"/>
    </row>
    <row r="9685" spans="3:3" ht="18.75" x14ac:dyDescent="0.15">
      <c r="C9685"/>
    </row>
    <row r="9686" spans="3:3" ht="18.75" x14ac:dyDescent="0.15">
      <c r="C9686"/>
    </row>
    <row r="9687" spans="3:3" ht="18.75" x14ac:dyDescent="0.15">
      <c r="C9687"/>
    </row>
    <row r="9688" spans="3:3" ht="18.75" x14ac:dyDescent="0.15">
      <c r="C9688"/>
    </row>
    <row r="9689" spans="3:3" ht="18.75" x14ac:dyDescent="0.15">
      <c r="C9689"/>
    </row>
    <row r="9690" spans="3:3" ht="18.75" x14ac:dyDescent="0.15">
      <c r="C9690"/>
    </row>
    <row r="9691" spans="3:3" ht="18.75" x14ac:dyDescent="0.15">
      <c r="C9691"/>
    </row>
    <row r="9692" spans="3:3" ht="18.75" x14ac:dyDescent="0.15">
      <c r="C9692"/>
    </row>
    <row r="9693" spans="3:3" ht="18.75" x14ac:dyDescent="0.15">
      <c r="C9693"/>
    </row>
    <row r="9694" spans="3:3" ht="18.75" x14ac:dyDescent="0.15">
      <c r="C9694"/>
    </row>
    <row r="9695" spans="3:3" ht="18.75" x14ac:dyDescent="0.15">
      <c r="C9695"/>
    </row>
    <row r="9696" spans="3:3" ht="18.75" x14ac:dyDescent="0.15">
      <c r="C9696"/>
    </row>
    <row r="9697" spans="3:3" ht="18.75" x14ac:dyDescent="0.15">
      <c r="C9697"/>
    </row>
    <row r="9698" spans="3:3" ht="18.75" x14ac:dyDescent="0.15">
      <c r="C9698"/>
    </row>
    <row r="9699" spans="3:3" ht="18.75" x14ac:dyDescent="0.15">
      <c r="C9699"/>
    </row>
    <row r="9700" spans="3:3" ht="18.75" x14ac:dyDescent="0.15">
      <c r="C9700"/>
    </row>
    <row r="9701" spans="3:3" ht="18.75" x14ac:dyDescent="0.15">
      <c r="C9701"/>
    </row>
    <row r="9702" spans="3:3" ht="18.75" x14ac:dyDescent="0.15">
      <c r="C9702"/>
    </row>
    <row r="9703" spans="3:3" ht="18.75" x14ac:dyDescent="0.15">
      <c r="C9703"/>
    </row>
    <row r="9704" spans="3:3" ht="18.75" x14ac:dyDescent="0.15">
      <c r="C9704"/>
    </row>
    <row r="9705" spans="3:3" ht="18.75" x14ac:dyDescent="0.15">
      <c r="C9705"/>
    </row>
    <row r="9706" spans="3:3" ht="18.75" x14ac:dyDescent="0.15">
      <c r="C9706"/>
    </row>
    <row r="9707" spans="3:3" ht="18.75" x14ac:dyDescent="0.15">
      <c r="C9707"/>
    </row>
    <row r="9708" spans="3:3" ht="18.75" x14ac:dyDescent="0.15">
      <c r="C9708"/>
    </row>
    <row r="9709" spans="3:3" ht="18.75" x14ac:dyDescent="0.15">
      <c r="C9709"/>
    </row>
    <row r="9710" spans="3:3" ht="18.75" x14ac:dyDescent="0.15">
      <c r="C9710"/>
    </row>
    <row r="9711" spans="3:3" ht="18.75" x14ac:dyDescent="0.15">
      <c r="C9711"/>
    </row>
    <row r="9712" spans="3:3" ht="18.75" x14ac:dyDescent="0.15">
      <c r="C9712"/>
    </row>
    <row r="9713" spans="3:3" ht="18.75" x14ac:dyDescent="0.15">
      <c r="C9713"/>
    </row>
    <row r="9714" spans="3:3" ht="18.75" x14ac:dyDescent="0.15">
      <c r="C9714"/>
    </row>
    <row r="9715" spans="3:3" ht="18.75" x14ac:dyDescent="0.15">
      <c r="C9715"/>
    </row>
    <row r="9716" spans="3:3" ht="18.75" x14ac:dyDescent="0.15">
      <c r="C9716"/>
    </row>
    <row r="9717" spans="3:3" ht="18.75" x14ac:dyDescent="0.15">
      <c r="C9717"/>
    </row>
    <row r="9718" spans="3:3" ht="18.75" x14ac:dyDescent="0.15">
      <c r="C9718"/>
    </row>
    <row r="9719" spans="3:3" ht="18.75" x14ac:dyDescent="0.15">
      <c r="C9719"/>
    </row>
    <row r="9720" spans="3:3" ht="18.75" x14ac:dyDescent="0.15">
      <c r="C9720"/>
    </row>
    <row r="9721" spans="3:3" ht="18.75" x14ac:dyDescent="0.15">
      <c r="C9721"/>
    </row>
    <row r="9722" spans="3:3" ht="18.75" x14ac:dyDescent="0.15">
      <c r="C9722"/>
    </row>
    <row r="9723" spans="3:3" ht="18.75" x14ac:dyDescent="0.15">
      <c r="C9723"/>
    </row>
    <row r="9724" spans="3:3" ht="18.75" x14ac:dyDescent="0.15">
      <c r="C9724"/>
    </row>
    <row r="9725" spans="3:3" ht="18.75" x14ac:dyDescent="0.15">
      <c r="C9725"/>
    </row>
    <row r="9726" spans="3:3" ht="18.75" x14ac:dyDescent="0.15">
      <c r="C9726"/>
    </row>
    <row r="9727" spans="3:3" ht="18.75" x14ac:dyDescent="0.15">
      <c r="C9727"/>
    </row>
    <row r="9728" spans="3:3" ht="18.75" x14ac:dyDescent="0.15">
      <c r="C9728"/>
    </row>
    <row r="9729" spans="3:3" ht="18.75" x14ac:dyDescent="0.15">
      <c r="C9729"/>
    </row>
    <row r="9730" spans="3:3" ht="18.75" x14ac:dyDescent="0.15">
      <c r="C9730"/>
    </row>
    <row r="9731" spans="3:3" ht="18.75" x14ac:dyDescent="0.15">
      <c r="C9731"/>
    </row>
    <row r="9732" spans="3:3" ht="18.75" x14ac:dyDescent="0.15">
      <c r="C9732"/>
    </row>
    <row r="9733" spans="3:3" ht="18.75" x14ac:dyDescent="0.15">
      <c r="C9733"/>
    </row>
    <row r="9734" spans="3:3" ht="18.75" x14ac:dyDescent="0.15">
      <c r="C9734"/>
    </row>
    <row r="9735" spans="3:3" ht="18.75" x14ac:dyDescent="0.15">
      <c r="C9735"/>
    </row>
    <row r="9736" spans="3:3" ht="18.75" x14ac:dyDescent="0.15">
      <c r="C9736"/>
    </row>
    <row r="9737" spans="3:3" ht="18.75" x14ac:dyDescent="0.15">
      <c r="C9737"/>
    </row>
    <row r="9738" spans="3:3" ht="18.75" x14ac:dyDescent="0.15">
      <c r="C9738"/>
    </row>
    <row r="9739" spans="3:3" ht="18.75" x14ac:dyDescent="0.15">
      <c r="C9739"/>
    </row>
    <row r="9740" spans="3:3" ht="18.75" x14ac:dyDescent="0.15">
      <c r="C9740"/>
    </row>
    <row r="9741" spans="3:3" ht="18.75" x14ac:dyDescent="0.15">
      <c r="C9741"/>
    </row>
    <row r="9742" spans="3:3" ht="18.75" x14ac:dyDescent="0.15">
      <c r="C9742"/>
    </row>
    <row r="9743" spans="3:3" ht="18.75" x14ac:dyDescent="0.15">
      <c r="C9743"/>
    </row>
    <row r="9744" spans="3:3" ht="18.75" x14ac:dyDescent="0.15">
      <c r="C9744"/>
    </row>
    <row r="9745" spans="3:3" ht="18.75" x14ac:dyDescent="0.15">
      <c r="C9745"/>
    </row>
    <row r="9746" spans="3:3" ht="18.75" x14ac:dyDescent="0.15">
      <c r="C9746"/>
    </row>
    <row r="9747" spans="3:3" ht="18.75" x14ac:dyDescent="0.15">
      <c r="C9747"/>
    </row>
    <row r="9748" spans="3:3" ht="18.75" x14ac:dyDescent="0.15">
      <c r="C9748"/>
    </row>
    <row r="9749" spans="3:3" ht="18.75" x14ac:dyDescent="0.15">
      <c r="C9749"/>
    </row>
    <row r="9750" spans="3:3" ht="18.75" x14ac:dyDescent="0.15">
      <c r="C9750"/>
    </row>
    <row r="9751" spans="3:3" ht="18.75" x14ac:dyDescent="0.15">
      <c r="C9751"/>
    </row>
    <row r="9752" spans="3:3" ht="18.75" x14ac:dyDescent="0.15">
      <c r="C9752"/>
    </row>
    <row r="9753" spans="3:3" ht="18.75" x14ac:dyDescent="0.15">
      <c r="C9753"/>
    </row>
    <row r="9754" spans="3:3" ht="18.75" x14ac:dyDescent="0.15">
      <c r="C9754"/>
    </row>
    <row r="9755" spans="3:3" ht="18.75" x14ac:dyDescent="0.15">
      <c r="C9755"/>
    </row>
    <row r="9756" spans="3:3" ht="18.75" x14ac:dyDescent="0.15">
      <c r="C9756"/>
    </row>
    <row r="9757" spans="3:3" ht="18.75" x14ac:dyDescent="0.15">
      <c r="C9757"/>
    </row>
    <row r="9758" spans="3:3" ht="18.75" x14ac:dyDescent="0.15">
      <c r="C9758"/>
    </row>
    <row r="9759" spans="3:3" ht="18.75" x14ac:dyDescent="0.15">
      <c r="C9759"/>
    </row>
    <row r="9760" spans="3:3" ht="18.75" x14ac:dyDescent="0.15">
      <c r="C9760"/>
    </row>
    <row r="9761" spans="3:3" ht="18.75" x14ac:dyDescent="0.15">
      <c r="C9761"/>
    </row>
    <row r="9762" spans="3:3" ht="18.75" x14ac:dyDescent="0.15">
      <c r="C9762"/>
    </row>
    <row r="9763" spans="3:3" ht="18.75" x14ac:dyDescent="0.15">
      <c r="C9763"/>
    </row>
    <row r="9764" spans="3:3" ht="18.75" x14ac:dyDescent="0.15">
      <c r="C9764"/>
    </row>
    <row r="9765" spans="3:3" ht="18.75" x14ac:dyDescent="0.15">
      <c r="C9765"/>
    </row>
    <row r="9766" spans="3:3" ht="18.75" x14ac:dyDescent="0.15">
      <c r="C9766"/>
    </row>
    <row r="9767" spans="3:3" ht="18.75" x14ac:dyDescent="0.15">
      <c r="C9767"/>
    </row>
    <row r="9768" spans="3:3" ht="18.75" x14ac:dyDescent="0.15">
      <c r="C9768"/>
    </row>
    <row r="9769" spans="3:3" ht="18.75" x14ac:dyDescent="0.15">
      <c r="C9769"/>
    </row>
    <row r="9770" spans="3:3" ht="18.75" x14ac:dyDescent="0.15">
      <c r="C9770"/>
    </row>
    <row r="9771" spans="3:3" ht="18.75" x14ac:dyDescent="0.15">
      <c r="C9771"/>
    </row>
    <row r="9772" spans="3:3" ht="18.75" x14ac:dyDescent="0.15">
      <c r="C9772"/>
    </row>
    <row r="9773" spans="3:3" ht="18.75" x14ac:dyDescent="0.15">
      <c r="C9773"/>
    </row>
    <row r="9774" spans="3:3" ht="18.75" x14ac:dyDescent="0.15">
      <c r="C9774"/>
    </row>
    <row r="9775" spans="3:3" ht="18.75" x14ac:dyDescent="0.15">
      <c r="C9775"/>
    </row>
    <row r="9776" spans="3:3" ht="18.75" x14ac:dyDescent="0.15">
      <c r="C9776"/>
    </row>
    <row r="9777" spans="3:3" ht="18.75" x14ac:dyDescent="0.15">
      <c r="C9777"/>
    </row>
    <row r="9778" spans="3:3" ht="18.75" x14ac:dyDescent="0.15">
      <c r="C9778"/>
    </row>
    <row r="9779" spans="3:3" ht="18.75" x14ac:dyDescent="0.15">
      <c r="C9779"/>
    </row>
    <row r="9780" spans="3:3" ht="18.75" x14ac:dyDescent="0.15">
      <c r="C9780"/>
    </row>
    <row r="9781" spans="3:3" ht="18.75" x14ac:dyDescent="0.15">
      <c r="C9781"/>
    </row>
    <row r="9782" spans="3:3" ht="18.75" x14ac:dyDescent="0.15">
      <c r="C9782"/>
    </row>
    <row r="9783" spans="3:3" ht="18.75" x14ac:dyDescent="0.15">
      <c r="C9783"/>
    </row>
    <row r="9784" spans="3:3" ht="18.75" x14ac:dyDescent="0.15">
      <c r="C9784"/>
    </row>
    <row r="9785" spans="3:3" ht="18.75" x14ac:dyDescent="0.15">
      <c r="C9785"/>
    </row>
    <row r="9786" spans="3:3" ht="18.75" x14ac:dyDescent="0.15">
      <c r="C9786"/>
    </row>
    <row r="9787" spans="3:3" ht="18.75" x14ac:dyDescent="0.15">
      <c r="C9787"/>
    </row>
    <row r="9788" spans="3:3" ht="18.75" x14ac:dyDescent="0.15">
      <c r="C9788"/>
    </row>
    <row r="9789" spans="3:3" ht="18.75" x14ac:dyDescent="0.15">
      <c r="C9789"/>
    </row>
    <row r="9790" spans="3:3" ht="18.75" x14ac:dyDescent="0.15">
      <c r="C9790"/>
    </row>
    <row r="9791" spans="3:3" ht="18.75" x14ac:dyDescent="0.15">
      <c r="C9791"/>
    </row>
    <row r="9792" spans="3:3" ht="18.75" x14ac:dyDescent="0.15">
      <c r="C9792"/>
    </row>
    <row r="9793" spans="3:3" ht="18.75" x14ac:dyDescent="0.15">
      <c r="C9793"/>
    </row>
    <row r="9794" spans="3:3" ht="18.75" x14ac:dyDescent="0.15">
      <c r="C9794"/>
    </row>
    <row r="9795" spans="3:3" ht="18.75" x14ac:dyDescent="0.15">
      <c r="C9795"/>
    </row>
    <row r="9796" spans="3:3" ht="18.75" x14ac:dyDescent="0.15">
      <c r="C9796"/>
    </row>
    <row r="9797" spans="3:3" ht="18.75" x14ac:dyDescent="0.15">
      <c r="C9797"/>
    </row>
    <row r="9798" spans="3:3" ht="18.75" x14ac:dyDescent="0.15">
      <c r="C9798"/>
    </row>
    <row r="9799" spans="3:3" ht="18.75" x14ac:dyDescent="0.15">
      <c r="C9799"/>
    </row>
    <row r="9800" spans="3:3" ht="18.75" x14ac:dyDescent="0.15">
      <c r="C9800"/>
    </row>
    <row r="9801" spans="3:3" ht="18.75" x14ac:dyDescent="0.15">
      <c r="C9801"/>
    </row>
    <row r="9802" spans="3:3" ht="18.75" x14ac:dyDescent="0.15">
      <c r="C9802"/>
    </row>
    <row r="9803" spans="3:3" ht="18.75" x14ac:dyDescent="0.15">
      <c r="C9803"/>
    </row>
    <row r="9804" spans="3:3" ht="18.75" x14ac:dyDescent="0.15">
      <c r="C9804"/>
    </row>
    <row r="9805" spans="3:3" ht="18.75" x14ac:dyDescent="0.15">
      <c r="C9805"/>
    </row>
    <row r="9806" spans="3:3" ht="18.75" x14ac:dyDescent="0.15">
      <c r="C9806"/>
    </row>
    <row r="9807" spans="3:3" ht="18.75" x14ac:dyDescent="0.15">
      <c r="C9807"/>
    </row>
    <row r="9808" spans="3:3" ht="18.75" x14ac:dyDescent="0.15">
      <c r="C9808"/>
    </row>
    <row r="9809" spans="3:3" ht="18.75" x14ac:dyDescent="0.15">
      <c r="C9809"/>
    </row>
    <row r="9810" spans="3:3" ht="18.75" x14ac:dyDescent="0.15">
      <c r="C9810"/>
    </row>
    <row r="9811" spans="3:3" ht="18.75" x14ac:dyDescent="0.15">
      <c r="C9811"/>
    </row>
    <row r="9812" spans="3:3" ht="18.75" x14ac:dyDescent="0.15">
      <c r="C9812"/>
    </row>
    <row r="9813" spans="3:3" ht="18.75" x14ac:dyDescent="0.15">
      <c r="C9813"/>
    </row>
    <row r="9814" spans="3:3" ht="18.75" x14ac:dyDescent="0.15">
      <c r="C9814"/>
    </row>
    <row r="9815" spans="3:3" ht="18.75" x14ac:dyDescent="0.15">
      <c r="C9815"/>
    </row>
    <row r="9816" spans="3:3" ht="18.75" x14ac:dyDescent="0.15">
      <c r="C9816"/>
    </row>
    <row r="9817" spans="3:3" ht="18.75" x14ac:dyDescent="0.15">
      <c r="C9817"/>
    </row>
    <row r="9818" spans="3:3" ht="18.75" x14ac:dyDescent="0.15">
      <c r="C9818"/>
    </row>
    <row r="9819" spans="3:3" ht="18.75" x14ac:dyDescent="0.15">
      <c r="C9819"/>
    </row>
    <row r="9820" spans="3:3" ht="18.75" x14ac:dyDescent="0.15">
      <c r="C9820"/>
    </row>
    <row r="9821" spans="3:3" ht="18.75" x14ac:dyDescent="0.15">
      <c r="C9821"/>
    </row>
    <row r="9822" spans="3:3" ht="18.75" x14ac:dyDescent="0.15">
      <c r="C9822"/>
    </row>
    <row r="9823" spans="3:3" ht="18.75" x14ac:dyDescent="0.15">
      <c r="C9823"/>
    </row>
    <row r="9824" spans="3:3" ht="18.75" x14ac:dyDescent="0.15">
      <c r="C9824"/>
    </row>
    <row r="9825" spans="3:3" ht="18.75" x14ac:dyDescent="0.15">
      <c r="C9825"/>
    </row>
    <row r="9826" spans="3:3" ht="18.75" x14ac:dyDescent="0.15">
      <c r="C9826"/>
    </row>
    <row r="9827" spans="3:3" ht="18.75" x14ac:dyDescent="0.15">
      <c r="C9827"/>
    </row>
    <row r="9828" spans="3:3" ht="18.75" x14ac:dyDescent="0.15">
      <c r="C9828"/>
    </row>
    <row r="9829" spans="3:3" ht="18.75" x14ac:dyDescent="0.15">
      <c r="C9829"/>
    </row>
    <row r="9830" spans="3:3" ht="18.75" x14ac:dyDescent="0.15">
      <c r="C9830"/>
    </row>
    <row r="9831" spans="3:3" ht="18.75" x14ac:dyDescent="0.15">
      <c r="C9831"/>
    </row>
    <row r="9832" spans="3:3" ht="18.75" x14ac:dyDescent="0.15">
      <c r="C9832"/>
    </row>
    <row r="9833" spans="3:3" ht="18.75" x14ac:dyDescent="0.15">
      <c r="C9833"/>
    </row>
    <row r="9834" spans="3:3" ht="18.75" x14ac:dyDescent="0.15">
      <c r="C9834"/>
    </row>
    <row r="9835" spans="3:3" ht="18.75" x14ac:dyDescent="0.15">
      <c r="C9835"/>
    </row>
    <row r="9836" spans="3:3" ht="18.75" x14ac:dyDescent="0.15">
      <c r="C9836"/>
    </row>
    <row r="9837" spans="3:3" ht="18.75" x14ac:dyDescent="0.15">
      <c r="C9837"/>
    </row>
    <row r="9838" spans="3:3" ht="18.75" x14ac:dyDescent="0.15">
      <c r="C9838"/>
    </row>
    <row r="9839" spans="3:3" ht="18.75" x14ac:dyDescent="0.15">
      <c r="C9839"/>
    </row>
    <row r="9840" spans="3:3" ht="18.75" x14ac:dyDescent="0.15">
      <c r="C9840"/>
    </row>
    <row r="9841" spans="3:3" ht="18.75" x14ac:dyDescent="0.15">
      <c r="C9841"/>
    </row>
    <row r="9842" spans="3:3" ht="18.75" x14ac:dyDescent="0.15">
      <c r="C9842"/>
    </row>
    <row r="9843" spans="3:3" ht="18.75" x14ac:dyDescent="0.15">
      <c r="C9843"/>
    </row>
    <row r="9844" spans="3:3" ht="18.75" x14ac:dyDescent="0.15">
      <c r="C9844"/>
    </row>
    <row r="9845" spans="3:3" ht="18.75" x14ac:dyDescent="0.15">
      <c r="C9845"/>
    </row>
    <row r="9846" spans="3:3" ht="18.75" x14ac:dyDescent="0.15">
      <c r="C9846"/>
    </row>
    <row r="9847" spans="3:3" ht="18.75" x14ac:dyDescent="0.15">
      <c r="C9847"/>
    </row>
    <row r="9848" spans="3:3" ht="18.75" x14ac:dyDescent="0.15">
      <c r="C9848"/>
    </row>
    <row r="9849" spans="3:3" ht="18.75" x14ac:dyDescent="0.15">
      <c r="C9849"/>
    </row>
    <row r="9850" spans="3:3" ht="18.75" x14ac:dyDescent="0.15">
      <c r="C9850"/>
    </row>
    <row r="9851" spans="3:3" ht="18.75" x14ac:dyDescent="0.15">
      <c r="C9851"/>
    </row>
    <row r="9852" spans="3:3" ht="18.75" x14ac:dyDescent="0.15">
      <c r="C9852"/>
    </row>
    <row r="9853" spans="3:3" ht="18.75" x14ac:dyDescent="0.15">
      <c r="C9853"/>
    </row>
    <row r="9854" spans="3:3" ht="18.75" x14ac:dyDescent="0.15">
      <c r="C9854"/>
    </row>
    <row r="9855" spans="3:3" ht="18.75" x14ac:dyDescent="0.15">
      <c r="C9855"/>
    </row>
    <row r="9856" spans="3:3" ht="18.75" x14ac:dyDescent="0.15">
      <c r="C9856"/>
    </row>
    <row r="9857" spans="3:3" ht="18.75" x14ac:dyDescent="0.15">
      <c r="C9857"/>
    </row>
    <row r="9858" spans="3:3" ht="18.75" x14ac:dyDescent="0.15">
      <c r="C9858"/>
    </row>
    <row r="9859" spans="3:3" ht="18.75" x14ac:dyDescent="0.15">
      <c r="C9859"/>
    </row>
    <row r="9860" spans="3:3" ht="18.75" x14ac:dyDescent="0.15">
      <c r="C9860"/>
    </row>
    <row r="9861" spans="3:3" ht="18.75" x14ac:dyDescent="0.15">
      <c r="C9861"/>
    </row>
    <row r="9862" spans="3:3" ht="18.75" x14ac:dyDescent="0.15">
      <c r="C9862"/>
    </row>
    <row r="9863" spans="3:3" ht="18.75" x14ac:dyDescent="0.15">
      <c r="C9863"/>
    </row>
    <row r="9864" spans="3:3" ht="18.75" x14ac:dyDescent="0.15">
      <c r="C9864"/>
    </row>
    <row r="9865" spans="3:3" ht="18.75" x14ac:dyDescent="0.15">
      <c r="C9865"/>
    </row>
    <row r="9866" spans="3:3" ht="18.75" x14ac:dyDescent="0.15">
      <c r="C9866"/>
    </row>
    <row r="9867" spans="3:3" ht="18.75" x14ac:dyDescent="0.15">
      <c r="C9867"/>
    </row>
    <row r="9868" spans="3:3" ht="18.75" x14ac:dyDescent="0.15">
      <c r="C9868"/>
    </row>
    <row r="9869" spans="3:3" ht="18.75" x14ac:dyDescent="0.15">
      <c r="C9869"/>
    </row>
    <row r="9870" spans="3:3" ht="18.75" x14ac:dyDescent="0.15">
      <c r="C9870"/>
    </row>
    <row r="9871" spans="3:3" ht="18.75" x14ac:dyDescent="0.15">
      <c r="C9871"/>
    </row>
    <row r="9872" spans="3:3" ht="18.75" x14ac:dyDescent="0.15">
      <c r="C9872"/>
    </row>
    <row r="9873" spans="3:3" ht="18.75" x14ac:dyDescent="0.15">
      <c r="C9873"/>
    </row>
    <row r="9874" spans="3:3" ht="18.75" x14ac:dyDescent="0.15">
      <c r="C9874"/>
    </row>
    <row r="9875" spans="3:3" ht="18.75" x14ac:dyDescent="0.15">
      <c r="C9875"/>
    </row>
    <row r="9876" spans="3:3" ht="18.75" x14ac:dyDescent="0.15">
      <c r="C9876"/>
    </row>
    <row r="9877" spans="3:3" ht="18.75" x14ac:dyDescent="0.15">
      <c r="C9877"/>
    </row>
    <row r="9878" spans="3:3" ht="18.75" x14ac:dyDescent="0.15">
      <c r="C9878"/>
    </row>
    <row r="9879" spans="3:3" ht="18.75" x14ac:dyDescent="0.15">
      <c r="C9879"/>
    </row>
    <row r="9880" spans="3:3" ht="18.75" x14ac:dyDescent="0.15">
      <c r="C9880"/>
    </row>
    <row r="9881" spans="3:3" ht="18.75" x14ac:dyDescent="0.15">
      <c r="C9881"/>
    </row>
    <row r="9882" spans="3:3" ht="18.75" x14ac:dyDescent="0.15">
      <c r="C9882"/>
    </row>
    <row r="9883" spans="3:3" ht="18.75" x14ac:dyDescent="0.15">
      <c r="C9883"/>
    </row>
    <row r="9884" spans="3:3" ht="18.75" x14ac:dyDescent="0.15">
      <c r="C9884"/>
    </row>
    <row r="9885" spans="3:3" ht="18.75" x14ac:dyDescent="0.15">
      <c r="C9885"/>
    </row>
    <row r="9886" spans="3:3" ht="18.75" x14ac:dyDescent="0.15">
      <c r="C9886"/>
    </row>
    <row r="9887" spans="3:3" ht="18.75" x14ac:dyDescent="0.15">
      <c r="C9887"/>
    </row>
    <row r="9888" spans="3:3" ht="18.75" x14ac:dyDescent="0.15">
      <c r="C9888"/>
    </row>
    <row r="9889" spans="3:3" ht="18.75" x14ac:dyDescent="0.15">
      <c r="C9889"/>
    </row>
    <row r="9890" spans="3:3" ht="18.75" x14ac:dyDescent="0.15">
      <c r="C9890"/>
    </row>
    <row r="9891" spans="3:3" ht="18.75" x14ac:dyDescent="0.15">
      <c r="C9891"/>
    </row>
    <row r="9892" spans="3:3" ht="18.75" x14ac:dyDescent="0.15">
      <c r="C9892"/>
    </row>
    <row r="9893" spans="3:3" ht="18.75" x14ac:dyDescent="0.15">
      <c r="C9893"/>
    </row>
    <row r="9894" spans="3:3" ht="18.75" x14ac:dyDescent="0.15">
      <c r="C9894"/>
    </row>
    <row r="9895" spans="3:3" ht="18.75" x14ac:dyDescent="0.15">
      <c r="C9895"/>
    </row>
    <row r="9896" spans="3:3" ht="18.75" x14ac:dyDescent="0.15">
      <c r="C9896"/>
    </row>
    <row r="9897" spans="3:3" ht="18.75" x14ac:dyDescent="0.15">
      <c r="C9897"/>
    </row>
    <row r="9898" spans="3:3" ht="18.75" x14ac:dyDescent="0.15">
      <c r="C9898"/>
    </row>
    <row r="9899" spans="3:3" ht="18.75" x14ac:dyDescent="0.15">
      <c r="C9899"/>
    </row>
    <row r="9900" spans="3:3" ht="18.75" x14ac:dyDescent="0.15">
      <c r="C9900"/>
    </row>
    <row r="9901" spans="3:3" ht="18.75" x14ac:dyDescent="0.15">
      <c r="C9901"/>
    </row>
    <row r="9902" spans="3:3" ht="18.75" x14ac:dyDescent="0.15">
      <c r="C9902"/>
    </row>
    <row r="9903" spans="3:3" ht="18.75" x14ac:dyDescent="0.15">
      <c r="C9903"/>
    </row>
    <row r="9904" spans="3:3" ht="18.75" x14ac:dyDescent="0.15">
      <c r="C9904"/>
    </row>
    <row r="9905" spans="3:3" ht="18.75" x14ac:dyDescent="0.15">
      <c r="C9905"/>
    </row>
    <row r="9906" spans="3:3" ht="18.75" x14ac:dyDescent="0.15">
      <c r="C9906"/>
    </row>
    <row r="9907" spans="3:3" ht="18.75" x14ac:dyDescent="0.15">
      <c r="C9907"/>
    </row>
    <row r="9908" spans="3:3" ht="18.75" x14ac:dyDescent="0.15">
      <c r="C9908"/>
    </row>
    <row r="9909" spans="3:3" ht="18.75" x14ac:dyDescent="0.15">
      <c r="C9909"/>
    </row>
    <row r="9910" spans="3:3" ht="18.75" x14ac:dyDescent="0.15">
      <c r="C9910"/>
    </row>
    <row r="9911" spans="3:3" ht="18.75" x14ac:dyDescent="0.15">
      <c r="C9911"/>
    </row>
    <row r="9912" spans="3:3" ht="18.75" x14ac:dyDescent="0.15">
      <c r="C9912"/>
    </row>
    <row r="9913" spans="3:3" ht="18.75" x14ac:dyDescent="0.15">
      <c r="C9913"/>
    </row>
    <row r="9914" spans="3:3" ht="18.75" x14ac:dyDescent="0.15">
      <c r="C9914"/>
    </row>
    <row r="9915" spans="3:3" ht="18.75" x14ac:dyDescent="0.15">
      <c r="C9915"/>
    </row>
    <row r="9916" spans="3:3" ht="18.75" x14ac:dyDescent="0.15">
      <c r="C9916"/>
    </row>
    <row r="9917" spans="3:3" ht="18.75" x14ac:dyDescent="0.15">
      <c r="C9917"/>
    </row>
    <row r="9918" spans="3:3" ht="18.75" x14ac:dyDescent="0.15">
      <c r="C9918"/>
    </row>
    <row r="9919" spans="3:3" ht="18.75" x14ac:dyDescent="0.15">
      <c r="C9919"/>
    </row>
    <row r="9920" spans="3:3" ht="18.75" x14ac:dyDescent="0.15">
      <c r="C9920"/>
    </row>
    <row r="9921" spans="3:3" ht="18.75" x14ac:dyDescent="0.15">
      <c r="C9921"/>
    </row>
    <row r="9922" spans="3:3" ht="18.75" x14ac:dyDescent="0.15">
      <c r="C9922"/>
    </row>
    <row r="9923" spans="3:3" ht="18.75" x14ac:dyDescent="0.15">
      <c r="C9923"/>
    </row>
    <row r="9924" spans="3:3" ht="18.75" x14ac:dyDescent="0.15">
      <c r="C9924"/>
    </row>
    <row r="9925" spans="3:3" ht="18.75" x14ac:dyDescent="0.15">
      <c r="C9925"/>
    </row>
    <row r="9926" spans="3:3" ht="18.75" x14ac:dyDescent="0.15">
      <c r="C9926"/>
    </row>
    <row r="9927" spans="3:3" ht="18.75" x14ac:dyDescent="0.15">
      <c r="C9927"/>
    </row>
    <row r="9928" spans="3:3" ht="18.75" x14ac:dyDescent="0.15">
      <c r="C9928"/>
    </row>
    <row r="9929" spans="3:3" ht="18.75" x14ac:dyDescent="0.15">
      <c r="C9929"/>
    </row>
    <row r="9930" spans="3:3" ht="18.75" x14ac:dyDescent="0.15">
      <c r="C9930"/>
    </row>
    <row r="9931" spans="3:3" ht="18.75" x14ac:dyDescent="0.15">
      <c r="C9931"/>
    </row>
    <row r="9932" spans="3:3" ht="18.75" x14ac:dyDescent="0.15">
      <c r="C9932"/>
    </row>
    <row r="9933" spans="3:3" ht="18.75" x14ac:dyDescent="0.15">
      <c r="C9933"/>
    </row>
    <row r="9934" spans="3:3" ht="18.75" x14ac:dyDescent="0.15">
      <c r="C9934"/>
    </row>
    <row r="9935" spans="3:3" ht="18.75" x14ac:dyDescent="0.15">
      <c r="C9935"/>
    </row>
    <row r="9936" spans="3:3" ht="18.75" x14ac:dyDescent="0.15">
      <c r="C9936"/>
    </row>
    <row r="9937" spans="3:3" ht="18.75" x14ac:dyDescent="0.15">
      <c r="C9937"/>
    </row>
    <row r="9938" spans="3:3" ht="18.75" x14ac:dyDescent="0.15">
      <c r="C9938"/>
    </row>
    <row r="9939" spans="3:3" ht="18.75" x14ac:dyDescent="0.15">
      <c r="C9939"/>
    </row>
    <row r="9940" spans="3:3" ht="18.75" x14ac:dyDescent="0.15">
      <c r="C9940"/>
    </row>
    <row r="9941" spans="3:3" ht="18.75" x14ac:dyDescent="0.15">
      <c r="C9941"/>
    </row>
    <row r="9942" spans="3:3" ht="18.75" x14ac:dyDescent="0.15">
      <c r="C9942"/>
    </row>
    <row r="9943" spans="3:3" ht="18.75" x14ac:dyDescent="0.15">
      <c r="C9943"/>
    </row>
    <row r="9944" spans="3:3" ht="18.75" x14ac:dyDescent="0.15">
      <c r="C9944"/>
    </row>
    <row r="9945" spans="3:3" ht="18.75" x14ac:dyDescent="0.15">
      <c r="C9945"/>
    </row>
    <row r="9946" spans="3:3" ht="18.75" x14ac:dyDescent="0.15">
      <c r="C9946"/>
    </row>
    <row r="9947" spans="3:3" ht="18.75" x14ac:dyDescent="0.15">
      <c r="C9947"/>
    </row>
    <row r="9948" spans="3:3" ht="18.75" x14ac:dyDescent="0.15">
      <c r="C9948"/>
    </row>
    <row r="9949" spans="3:3" ht="18.75" x14ac:dyDescent="0.15">
      <c r="C9949"/>
    </row>
    <row r="9950" spans="3:3" ht="18.75" x14ac:dyDescent="0.15">
      <c r="C9950"/>
    </row>
    <row r="9951" spans="3:3" ht="18.75" x14ac:dyDescent="0.15">
      <c r="C9951"/>
    </row>
    <row r="9952" spans="3:3" ht="18.75" x14ac:dyDescent="0.15">
      <c r="C9952"/>
    </row>
    <row r="9953" spans="3:3" ht="18.75" x14ac:dyDescent="0.15">
      <c r="C9953"/>
    </row>
    <row r="9954" spans="3:3" ht="18.75" x14ac:dyDescent="0.15">
      <c r="C9954"/>
    </row>
    <row r="9955" spans="3:3" ht="18.75" x14ac:dyDescent="0.15">
      <c r="C9955"/>
    </row>
    <row r="9956" spans="3:3" ht="18.75" x14ac:dyDescent="0.15">
      <c r="C9956"/>
    </row>
    <row r="9957" spans="3:3" ht="18.75" x14ac:dyDescent="0.15">
      <c r="C9957"/>
    </row>
    <row r="9958" spans="3:3" ht="18.75" x14ac:dyDescent="0.15">
      <c r="C9958"/>
    </row>
    <row r="9959" spans="3:3" ht="18.75" x14ac:dyDescent="0.15">
      <c r="C9959"/>
    </row>
    <row r="9960" spans="3:3" ht="18.75" x14ac:dyDescent="0.15">
      <c r="C9960"/>
    </row>
    <row r="9961" spans="3:3" ht="18.75" x14ac:dyDescent="0.15">
      <c r="C9961"/>
    </row>
    <row r="9962" spans="3:3" ht="18.75" x14ac:dyDescent="0.15">
      <c r="C9962"/>
    </row>
    <row r="9963" spans="3:3" ht="18.75" x14ac:dyDescent="0.15">
      <c r="C9963"/>
    </row>
    <row r="9964" spans="3:3" ht="18.75" x14ac:dyDescent="0.15">
      <c r="C9964"/>
    </row>
    <row r="9965" spans="3:3" ht="18.75" x14ac:dyDescent="0.15">
      <c r="C9965"/>
    </row>
    <row r="9966" spans="3:3" ht="18.75" x14ac:dyDescent="0.15">
      <c r="C9966"/>
    </row>
    <row r="9967" spans="3:3" ht="18.75" x14ac:dyDescent="0.15">
      <c r="C9967"/>
    </row>
    <row r="9968" spans="3:3" ht="18.75" x14ac:dyDescent="0.15">
      <c r="C9968"/>
    </row>
    <row r="9969" spans="3:3" ht="18.75" x14ac:dyDescent="0.15">
      <c r="C9969"/>
    </row>
    <row r="9970" spans="3:3" ht="18.75" x14ac:dyDescent="0.15">
      <c r="C9970"/>
    </row>
    <row r="9971" spans="3:3" ht="18.75" x14ac:dyDescent="0.15">
      <c r="C9971"/>
    </row>
    <row r="9972" spans="3:3" ht="18.75" x14ac:dyDescent="0.15">
      <c r="C9972"/>
    </row>
    <row r="9973" spans="3:3" ht="18.75" x14ac:dyDescent="0.15">
      <c r="C9973"/>
    </row>
    <row r="9974" spans="3:3" ht="18.75" x14ac:dyDescent="0.15">
      <c r="C9974"/>
    </row>
    <row r="9975" spans="3:3" ht="18.75" x14ac:dyDescent="0.15">
      <c r="C9975"/>
    </row>
    <row r="9976" spans="3:3" ht="18.75" x14ac:dyDescent="0.15">
      <c r="C9976"/>
    </row>
    <row r="9977" spans="3:3" ht="18.75" x14ac:dyDescent="0.15">
      <c r="C9977"/>
    </row>
    <row r="9978" spans="3:3" ht="18.75" x14ac:dyDescent="0.15">
      <c r="C9978"/>
    </row>
    <row r="9979" spans="3:3" ht="18.75" x14ac:dyDescent="0.15">
      <c r="C9979"/>
    </row>
    <row r="9980" spans="3:3" ht="18.75" x14ac:dyDescent="0.15">
      <c r="C9980"/>
    </row>
    <row r="9981" spans="3:3" ht="18.75" x14ac:dyDescent="0.15">
      <c r="C9981"/>
    </row>
    <row r="9982" spans="3:3" ht="18.75" x14ac:dyDescent="0.15">
      <c r="C9982"/>
    </row>
    <row r="9983" spans="3:3" ht="18.75" x14ac:dyDescent="0.15">
      <c r="C9983"/>
    </row>
    <row r="9984" spans="3:3" ht="18.75" x14ac:dyDescent="0.15">
      <c r="C9984"/>
    </row>
    <row r="9985" spans="3:3" ht="18.75" x14ac:dyDescent="0.15">
      <c r="C9985"/>
    </row>
    <row r="9986" spans="3:3" ht="18.75" x14ac:dyDescent="0.15">
      <c r="C9986"/>
    </row>
    <row r="9987" spans="3:3" ht="18.75" x14ac:dyDescent="0.15">
      <c r="C9987"/>
    </row>
    <row r="9988" spans="3:3" ht="18.75" x14ac:dyDescent="0.15">
      <c r="C9988"/>
    </row>
    <row r="9989" spans="3:3" ht="18.75" x14ac:dyDescent="0.15">
      <c r="C9989"/>
    </row>
    <row r="9990" spans="3:3" ht="18.75" x14ac:dyDescent="0.15">
      <c r="C9990"/>
    </row>
    <row r="9991" spans="3:3" ht="18.75" x14ac:dyDescent="0.15">
      <c r="C9991"/>
    </row>
    <row r="9992" spans="3:3" ht="18.75" x14ac:dyDescent="0.15">
      <c r="C9992"/>
    </row>
    <row r="9993" spans="3:3" ht="18.75" x14ac:dyDescent="0.15">
      <c r="C9993"/>
    </row>
    <row r="9994" spans="3:3" ht="18.75" x14ac:dyDescent="0.15">
      <c r="C9994"/>
    </row>
    <row r="9995" spans="3:3" ht="18.75" x14ac:dyDescent="0.15">
      <c r="C9995"/>
    </row>
    <row r="9996" spans="3:3" ht="18.75" x14ac:dyDescent="0.15">
      <c r="C9996"/>
    </row>
    <row r="9997" spans="3:3" ht="18.75" x14ac:dyDescent="0.15">
      <c r="C9997"/>
    </row>
    <row r="9998" spans="3:3" ht="18.75" x14ac:dyDescent="0.15">
      <c r="C9998"/>
    </row>
    <row r="9999" spans="3:3" ht="18.75" x14ac:dyDescent="0.15">
      <c r="C9999"/>
    </row>
    <row r="10000" spans="3:3" ht="18.75" x14ac:dyDescent="0.15">
      <c r="C10000"/>
    </row>
    <row r="10001" spans="3:3" ht="18.75" x14ac:dyDescent="0.15">
      <c r="C10001"/>
    </row>
    <row r="10002" spans="3:3" ht="18.75" x14ac:dyDescent="0.15">
      <c r="C10002"/>
    </row>
    <row r="10003" spans="3:3" ht="18.75" x14ac:dyDescent="0.15">
      <c r="C10003"/>
    </row>
    <row r="10004" spans="3:3" ht="18.75" x14ac:dyDescent="0.15">
      <c r="C10004"/>
    </row>
    <row r="10005" spans="3:3" ht="18.75" x14ac:dyDescent="0.15">
      <c r="C10005"/>
    </row>
    <row r="10006" spans="3:3" ht="18.75" x14ac:dyDescent="0.15">
      <c r="C10006"/>
    </row>
    <row r="10007" spans="3:3" ht="18.75" x14ac:dyDescent="0.15">
      <c r="C10007"/>
    </row>
    <row r="10008" spans="3:3" ht="18.75" x14ac:dyDescent="0.15">
      <c r="C10008"/>
    </row>
    <row r="10009" spans="3:3" ht="18.75" x14ac:dyDescent="0.15">
      <c r="C10009"/>
    </row>
    <row r="10010" spans="3:3" ht="18.75" x14ac:dyDescent="0.15">
      <c r="C10010"/>
    </row>
    <row r="10011" spans="3:3" ht="18.75" x14ac:dyDescent="0.15">
      <c r="C10011"/>
    </row>
    <row r="10012" spans="3:3" ht="18.75" x14ac:dyDescent="0.15">
      <c r="C10012"/>
    </row>
    <row r="10013" spans="3:3" ht="18.75" x14ac:dyDescent="0.15">
      <c r="C10013"/>
    </row>
    <row r="10014" spans="3:3" ht="18.75" x14ac:dyDescent="0.15">
      <c r="C10014"/>
    </row>
    <row r="10015" spans="3:3" ht="18.75" x14ac:dyDescent="0.15">
      <c r="C10015"/>
    </row>
    <row r="10016" spans="3:3" ht="18.75" x14ac:dyDescent="0.15">
      <c r="C10016"/>
    </row>
    <row r="10017" spans="3:3" ht="18.75" x14ac:dyDescent="0.15">
      <c r="C10017"/>
    </row>
    <row r="10018" spans="3:3" ht="18.75" x14ac:dyDescent="0.15">
      <c r="C10018"/>
    </row>
    <row r="10019" spans="3:3" ht="18.75" x14ac:dyDescent="0.15">
      <c r="C10019"/>
    </row>
    <row r="10020" spans="3:3" ht="18.75" x14ac:dyDescent="0.15">
      <c r="C10020"/>
    </row>
    <row r="10021" spans="3:3" ht="18.75" x14ac:dyDescent="0.15">
      <c r="C10021"/>
    </row>
    <row r="10022" spans="3:3" ht="18.75" x14ac:dyDescent="0.15">
      <c r="C10022"/>
    </row>
    <row r="10023" spans="3:3" ht="18.75" x14ac:dyDescent="0.15">
      <c r="C10023"/>
    </row>
    <row r="10024" spans="3:3" ht="18.75" x14ac:dyDescent="0.15">
      <c r="C10024"/>
    </row>
    <row r="10025" spans="3:3" ht="18.75" x14ac:dyDescent="0.15">
      <c r="C10025"/>
    </row>
    <row r="10026" spans="3:3" ht="18.75" x14ac:dyDescent="0.15">
      <c r="C10026"/>
    </row>
    <row r="10027" spans="3:3" ht="18.75" x14ac:dyDescent="0.15">
      <c r="C10027"/>
    </row>
    <row r="10028" spans="3:3" ht="18.75" x14ac:dyDescent="0.15">
      <c r="C10028"/>
    </row>
    <row r="10029" spans="3:3" ht="18.75" x14ac:dyDescent="0.15">
      <c r="C10029"/>
    </row>
    <row r="10030" spans="3:3" ht="18.75" x14ac:dyDescent="0.15">
      <c r="C10030"/>
    </row>
    <row r="10031" spans="3:3" ht="18.75" x14ac:dyDescent="0.15">
      <c r="C10031"/>
    </row>
    <row r="10032" spans="3:3" ht="18.75" x14ac:dyDescent="0.15">
      <c r="C10032"/>
    </row>
    <row r="10033" spans="3:3" ht="18.75" x14ac:dyDescent="0.15">
      <c r="C10033"/>
    </row>
    <row r="10034" spans="3:3" ht="18.75" x14ac:dyDescent="0.15">
      <c r="C10034"/>
    </row>
    <row r="10035" spans="3:3" ht="18.75" x14ac:dyDescent="0.15">
      <c r="C10035"/>
    </row>
    <row r="10036" spans="3:3" ht="18.75" x14ac:dyDescent="0.15">
      <c r="C10036"/>
    </row>
    <row r="10037" spans="3:3" ht="18.75" x14ac:dyDescent="0.15">
      <c r="C10037"/>
    </row>
    <row r="10038" spans="3:3" ht="18.75" x14ac:dyDescent="0.15">
      <c r="C10038"/>
    </row>
    <row r="10039" spans="3:3" ht="18.75" x14ac:dyDescent="0.15">
      <c r="C10039"/>
    </row>
    <row r="10040" spans="3:3" ht="18.75" x14ac:dyDescent="0.15">
      <c r="C10040"/>
    </row>
    <row r="10041" spans="3:3" ht="18.75" x14ac:dyDescent="0.15">
      <c r="C10041"/>
    </row>
    <row r="10042" spans="3:3" ht="18.75" x14ac:dyDescent="0.15">
      <c r="C10042"/>
    </row>
    <row r="10043" spans="3:3" ht="18.75" x14ac:dyDescent="0.15">
      <c r="C10043"/>
    </row>
    <row r="10044" spans="3:3" ht="18.75" x14ac:dyDescent="0.15">
      <c r="C10044"/>
    </row>
    <row r="10045" spans="3:3" ht="18.75" x14ac:dyDescent="0.15">
      <c r="C10045"/>
    </row>
    <row r="10046" spans="3:3" ht="18.75" x14ac:dyDescent="0.15">
      <c r="C10046"/>
    </row>
    <row r="10047" spans="3:3" ht="18.75" x14ac:dyDescent="0.15">
      <c r="C10047"/>
    </row>
    <row r="10048" spans="3:3" ht="18.75" x14ac:dyDescent="0.15">
      <c r="C10048"/>
    </row>
    <row r="10049" spans="3:3" ht="18.75" x14ac:dyDescent="0.15">
      <c r="C10049"/>
    </row>
    <row r="10050" spans="3:3" ht="18.75" x14ac:dyDescent="0.15">
      <c r="C10050"/>
    </row>
    <row r="10051" spans="3:3" ht="18.75" x14ac:dyDescent="0.15">
      <c r="C10051"/>
    </row>
    <row r="10052" spans="3:3" ht="18.75" x14ac:dyDescent="0.15">
      <c r="C10052"/>
    </row>
    <row r="10053" spans="3:3" ht="18.75" x14ac:dyDescent="0.15">
      <c r="C10053"/>
    </row>
    <row r="10054" spans="3:3" ht="18.75" x14ac:dyDescent="0.15">
      <c r="C10054"/>
    </row>
    <row r="10055" spans="3:3" ht="18.75" x14ac:dyDescent="0.15">
      <c r="C10055"/>
    </row>
    <row r="10056" spans="3:3" ht="18.75" x14ac:dyDescent="0.15">
      <c r="C10056"/>
    </row>
    <row r="10057" spans="3:3" ht="18.75" x14ac:dyDescent="0.15">
      <c r="C10057"/>
    </row>
    <row r="10058" spans="3:3" ht="18.75" x14ac:dyDescent="0.15">
      <c r="C10058"/>
    </row>
    <row r="10059" spans="3:3" ht="18.75" x14ac:dyDescent="0.15">
      <c r="C10059"/>
    </row>
    <row r="10060" spans="3:3" ht="18.75" x14ac:dyDescent="0.15">
      <c r="C10060"/>
    </row>
    <row r="10061" spans="3:3" ht="18.75" x14ac:dyDescent="0.15">
      <c r="C10061"/>
    </row>
    <row r="10062" spans="3:3" ht="18.75" x14ac:dyDescent="0.15">
      <c r="C10062"/>
    </row>
    <row r="10063" spans="3:3" ht="18.75" x14ac:dyDescent="0.15">
      <c r="C10063"/>
    </row>
    <row r="10064" spans="3:3" ht="18.75" x14ac:dyDescent="0.15">
      <c r="C10064"/>
    </row>
    <row r="10065" spans="3:3" ht="18.75" x14ac:dyDescent="0.15">
      <c r="C10065"/>
    </row>
    <row r="10066" spans="3:3" ht="18.75" x14ac:dyDescent="0.15">
      <c r="C10066"/>
    </row>
    <row r="10067" spans="3:3" ht="18.75" x14ac:dyDescent="0.15">
      <c r="C10067"/>
    </row>
    <row r="10068" spans="3:3" ht="18.75" x14ac:dyDescent="0.15">
      <c r="C10068"/>
    </row>
    <row r="10069" spans="3:3" ht="18.75" x14ac:dyDescent="0.15">
      <c r="C10069"/>
    </row>
    <row r="10070" spans="3:3" ht="18.75" x14ac:dyDescent="0.15">
      <c r="C10070"/>
    </row>
    <row r="10071" spans="3:3" ht="18.75" x14ac:dyDescent="0.15">
      <c r="C10071"/>
    </row>
    <row r="10072" spans="3:3" ht="18.75" x14ac:dyDescent="0.15">
      <c r="C10072"/>
    </row>
    <row r="10073" spans="3:3" ht="18.75" x14ac:dyDescent="0.15">
      <c r="C10073"/>
    </row>
    <row r="10074" spans="3:3" ht="18.75" x14ac:dyDescent="0.15">
      <c r="C10074"/>
    </row>
    <row r="10075" spans="3:3" ht="18.75" x14ac:dyDescent="0.15">
      <c r="C10075"/>
    </row>
    <row r="10076" spans="3:3" ht="18.75" x14ac:dyDescent="0.15">
      <c r="C10076"/>
    </row>
    <row r="10077" spans="3:3" ht="18.75" x14ac:dyDescent="0.15">
      <c r="C10077"/>
    </row>
    <row r="10078" spans="3:3" ht="18.75" x14ac:dyDescent="0.15">
      <c r="C10078"/>
    </row>
    <row r="10079" spans="3:3" ht="18.75" x14ac:dyDescent="0.15">
      <c r="C10079"/>
    </row>
    <row r="10080" spans="3:3" ht="18.75" x14ac:dyDescent="0.15">
      <c r="C10080"/>
    </row>
    <row r="10081" spans="3:3" ht="18.75" x14ac:dyDescent="0.15">
      <c r="C10081"/>
    </row>
    <row r="10082" spans="3:3" ht="18.75" x14ac:dyDescent="0.15">
      <c r="C10082"/>
    </row>
    <row r="10083" spans="3:3" ht="18.75" x14ac:dyDescent="0.15">
      <c r="C10083"/>
    </row>
    <row r="10084" spans="3:3" ht="18.75" x14ac:dyDescent="0.15">
      <c r="C10084"/>
    </row>
    <row r="10085" spans="3:3" ht="18.75" x14ac:dyDescent="0.15">
      <c r="C10085"/>
    </row>
    <row r="10086" spans="3:3" ht="18.75" x14ac:dyDescent="0.15">
      <c r="C10086"/>
    </row>
    <row r="10087" spans="3:3" ht="18.75" x14ac:dyDescent="0.15">
      <c r="C10087"/>
    </row>
    <row r="10088" spans="3:3" ht="18.75" x14ac:dyDescent="0.15">
      <c r="C10088"/>
    </row>
    <row r="10089" spans="3:3" ht="18.75" x14ac:dyDescent="0.15">
      <c r="C10089"/>
    </row>
    <row r="10090" spans="3:3" ht="18.75" x14ac:dyDescent="0.15">
      <c r="C10090"/>
    </row>
    <row r="10091" spans="3:3" ht="18.75" x14ac:dyDescent="0.15">
      <c r="C10091"/>
    </row>
    <row r="10092" spans="3:3" ht="18.75" x14ac:dyDescent="0.15">
      <c r="C10092"/>
    </row>
    <row r="10093" spans="3:3" ht="18.75" x14ac:dyDescent="0.15">
      <c r="C10093"/>
    </row>
    <row r="10094" spans="3:3" ht="18.75" x14ac:dyDescent="0.15">
      <c r="C10094"/>
    </row>
    <row r="10095" spans="3:3" ht="18.75" x14ac:dyDescent="0.15">
      <c r="C10095"/>
    </row>
    <row r="10096" spans="3:3" ht="18.75" x14ac:dyDescent="0.15">
      <c r="C10096"/>
    </row>
    <row r="10097" spans="3:3" ht="18.75" x14ac:dyDescent="0.15">
      <c r="C10097"/>
    </row>
    <row r="10098" spans="3:3" ht="18.75" x14ac:dyDescent="0.15">
      <c r="C10098"/>
    </row>
    <row r="10099" spans="3:3" ht="18.75" x14ac:dyDescent="0.15">
      <c r="C10099"/>
    </row>
    <row r="10100" spans="3:3" ht="18.75" x14ac:dyDescent="0.15">
      <c r="C10100"/>
    </row>
    <row r="10101" spans="3:3" ht="18.75" x14ac:dyDescent="0.15">
      <c r="C10101"/>
    </row>
    <row r="10102" spans="3:3" ht="18.75" x14ac:dyDescent="0.15">
      <c r="C10102"/>
    </row>
    <row r="10103" spans="3:3" ht="18.75" x14ac:dyDescent="0.15">
      <c r="C10103"/>
    </row>
    <row r="10104" spans="3:3" ht="18.75" x14ac:dyDescent="0.15">
      <c r="C10104"/>
    </row>
    <row r="10105" spans="3:3" ht="18.75" x14ac:dyDescent="0.15">
      <c r="C10105"/>
    </row>
    <row r="10106" spans="3:3" ht="18.75" x14ac:dyDescent="0.15">
      <c r="C10106"/>
    </row>
    <row r="10107" spans="3:3" ht="18.75" x14ac:dyDescent="0.15">
      <c r="C10107"/>
    </row>
    <row r="10108" spans="3:3" ht="18.75" x14ac:dyDescent="0.15">
      <c r="C10108"/>
    </row>
    <row r="10109" spans="3:3" ht="18.75" x14ac:dyDescent="0.15">
      <c r="C10109"/>
    </row>
    <row r="10110" spans="3:3" ht="18.75" x14ac:dyDescent="0.15">
      <c r="C10110"/>
    </row>
    <row r="10111" spans="3:3" ht="18.75" x14ac:dyDescent="0.15">
      <c r="C10111"/>
    </row>
    <row r="10112" spans="3:3" ht="18.75" x14ac:dyDescent="0.15">
      <c r="C10112"/>
    </row>
    <row r="10113" spans="3:3" ht="18.75" x14ac:dyDescent="0.15">
      <c r="C10113"/>
    </row>
    <row r="10114" spans="3:3" ht="18.75" x14ac:dyDescent="0.15">
      <c r="C10114"/>
    </row>
    <row r="10115" spans="3:3" ht="18.75" x14ac:dyDescent="0.15">
      <c r="C10115"/>
    </row>
    <row r="10116" spans="3:3" ht="18.75" x14ac:dyDescent="0.15">
      <c r="C10116"/>
    </row>
    <row r="10117" spans="3:3" ht="18.75" x14ac:dyDescent="0.15">
      <c r="C10117"/>
    </row>
    <row r="10118" spans="3:3" ht="18.75" x14ac:dyDescent="0.15">
      <c r="C10118"/>
    </row>
    <row r="10119" spans="3:3" ht="18.75" x14ac:dyDescent="0.15">
      <c r="C10119"/>
    </row>
    <row r="10120" spans="3:3" ht="18.75" x14ac:dyDescent="0.15">
      <c r="C10120"/>
    </row>
    <row r="10121" spans="3:3" ht="18.75" x14ac:dyDescent="0.15">
      <c r="C10121"/>
    </row>
    <row r="10122" spans="3:3" ht="18.75" x14ac:dyDescent="0.15">
      <c r="C10122"/>
    </row>
    <row r="10123" spans="3:3" ht="18.75" x14ac:dyDescent="0.15">
      <c r="C10123"/>
    </row>
    <row r="10124" spans="3:3" ht="18.75" x14ac:dyDescent="0.15">
      <c r="C10124"/>
    </row>
    <row r="10125" spans="3:3" ht="18.75" x14ac:dyDescent="0.15">
      <c r="C10125"/>
    </row>
    <row r="10126" spans="3:3" ht="18.75" x14ac:dyDescent="0.15">
      <c r="C10126"/>
    </row>
    <row r="10127" spans="3:3" ht="18.75" x14ac:dyDescent="0.15">
      <c r="C10127"/>
    </row>
    <row r="10128" spans="3:3" ht="18.75" x14ac:dyDescent="0.15">
      <c r="C10128"/>
    </row>
    <row r="10129" spans="3:3" ht="18.75" x14ac:dyDescent="0.15">
      <c r="C10129"/>
    </row>
    <row r="10130" spans="3:3" ht="18.75" x14ac:dyDescent="0.15">
      <c r="C10130"/>
    </row>
    <row r="10131" spans="3:3" ht="18.75" x14ac:dyDescent="0.15">
      <c r="C10131"/>
    </row>
    <row r="10132" spans="3:3" ht="18.75" x14ac:dyDescent="0.15">
      <c r="C10132"/>
    </row>
    <row r="10133" spans="3:3" ht="18.75" x14ac:dyDescent="0.15">
      <c r="C10133"/>
    </row>
    <row r="10134" spans="3:3" ht="18.75" x14ac:dyDescent="0.15">
      <c r="C10134"/>
    </row>
    <row r="10135" spans="3:3" ht="18.75" x14ac:dyDescent="0.15">
      <c r="C10135"/>
    </row>
    <row r="10136" spans="3:3" ht="18.75" x14ac:dyDescent="0.15">
      <c r="C10136"/>
    </row>
    <row r="10137" spans="3:3" ht="18.75" x14ac:dyDescent="0.15">
      <c r="C10137"/>
    </row>
    <row r="10138" spans="3:3" ht="18.75" x14ac:dyDescent="0.15">
      <c r="C10138"/>
    </row>
    <row r="10139" spans="3:3" ht="18.75" x14ac:dyDescent="0.15">
      <c r="C10139"/>
    </row>
    <row r="10140" spans="3:3" ht="18.75" x14ac:dyDescent="0.15">
      <c r="C10140"/>
    </row>
    <row r="10141" spans="3:3" ht="18.75" x14ac:dyDescent="0.15">
      <c r="C10141"/>
    </row>
    <row r="10142" spans="3:3" ht="18.75" x14ac:dyDescent="0.15">
      <c r="C10142"/>
    </row>
    <row r="10143" spans="3:3" ht="18.75" x14ac:dyDescent="0.15">
      <c r="C10143"/>
    </row>
    <row r="10144" spans="3:3" ht="18.75" x14ac:dyDescent="0.15">
      <c r="C10144"/>
    </row>
    <row r="10145" spans="3:3" ht="18.75" x14ac:dyDescent="0.15">
      <c r="C10145"/>
    </row>
    <row r="10146" spans="3:3" ht="18.75" x14ac:dyDescent="0.15">
      <c r="C10146"/>
    </row>
    <row r="10147" spans="3:3" ht="18.75" x14ac:dyDescent="0.15">
      <c r="C10147"/>
    </row>
    <row r="10148" spans="3:3" ht="18.75" x14ac:dyDescent="0.15">
      <c r="C10148"/>
    </row>
    <row r="10149" spans="3:3" ht="18.75" x14ac:dyDescent="0.15">
      <c r="C10149"/>
    </row>
    <row r="10150" spans="3:3" ht="18.75" x14ac:dyDescent="0.15">
      <c r="C10150"/>
    </row>
    <row r="10151" spans="3:3" ht="18.75" x14ac:dyDescent="0.15">
      <c r="C10151"/>
    </row>
    <row r="10152" spans="3:3" ht="18.75" x14ac:dyDescent="0.15">
      <c r="C10152"/>
    </row>
    <row r="10153" spans="3:3" ht="18.75" x14ac:dyDescent="0.15">
      <c r="C10153"/>
    </row>
    <row r="10154" spans="3:3" ht="18.75" x14ac:dyDescent="0.15">
      <c r="C10154"/>
    </row>
    <row r="10155" spans="3:3" ht="18.75" x14ac:dyDescent="0.15">
      <c r="C10155"/>
    </row>
    <row r="10156" spans="3:3" ht="18.75" x14ac:dyDescent="0.15">
      <c r="C10156"/>
    </row>
    <row r="10157" spans="3:3" ht="18.75" x14ac:dyDescent="0.15">
      <c r="C10157"/>
    </row>
    <row r="10158" spans="3:3" ht="18.75" x14ac:dyDescent="0.15">
      <c r="C10158"/>
    </row>
    <row r="10159" spans="3:3" ht="18.75" x14ac:dyDescent="0.15">
      <c r="C10159"/>
    </row>
    <row r="10160" spans="3:3" ht="18.75" x14ac:dyDescent="0.15">
      <c r="C10160"/>
    </row>
    <row r="10161" spans="3:3" ht="18.75" x14ac:dyDescent="0.15">
      <c r="C10161"/>
    </row>
    <row r="10162" spans="3:3" ht="18.75" x14ac:dyDescent="0.15">
      <c r="C10162"/>
    </row>
    <row r="10163" spans="3:3" ht="18.75" x14ac:dyDescent="0.15">
      <c r="C10163"/>
    </row>
    <row r="10164" spans="3:3" ht="18.75" x14ac:dyDescent="0.15">
      <c r="C10164"/>
    </row>
    <row r="10165" spans="3:3" ht="18.75" x14ac:dyDescent="0.15">
      <c r="C10165"/>
    </row>
    <row r="10166" spans="3:3" ht="18.75" x14ac:dyDescent="0.15">
      <c r="C10166"/>
    </row>
    <row r="10167" spans="3:3" ht="18.75" x14ac:dyDescent="0.15">
      <c r="C10167"/>
    </row>
    <row r="10168" spans="3:3" ht="18.75" x14ac:dyDescent="0.15">
      <c r="C10168"/>
    </row>
    <row r="10169" spans="3:3" ht="18.75" x14ac:dyDescent="0.15">
      <c r="C10169"/>
    </row>
    <row r="10170" spans="3:3" ht="18.75" x14ac:dyDescent="0.15">
      <c r="C10170"/>
    </row>
    <row r="10171" spans="3:3" ht="18.75" x14ac:dyDescent="0.15">
      <c r="C10171"/>
    </row>
    <row r="10172" spans="3:3" ht="18.75" x14ac:dyDescent="0.15">
      <c r="C10172"/>
    </row>
    <row r="10173" spans="3:3" ht="18.75" x14ac:dyDescent="0.15">
      <c r="C10173"/>
    </row>
    <row r="10174" spans="3:3" ht="18.75" x14ac:dyDescent="0.15">
      <c r="C10174"/>
    </row>
    <row r="10175" spans="3:3" ht="18.75" x14ac:dyDescent="0.15">
      <c r="C10175"/>
    </row>
    <row r="10176" spans="3:3" ht="18.75" x14ac:dyDescent="0.15">
      <c r="C10176"/>
    </row>
    <row r="10177" spans="3:3" ht="18.75" x14ac:dyDescent="0.15">
      <c r="C10177"/>
    </row>
    <row r="10178" spans="3:3" ht="18.75" x14ac:dyDescent="0.15">
      <c r="C10178"/>
    </row>
    <row r="10179" spans="3:3" ht="18.75" x14ac:dyDescent="0.15">
      <c r="C10179"/>
    </row>
    <row r="10180" spans="3:3" ht="18.75" x14ac:dyDescent="0.15">
      <c r="C10180"/>
    </row>
    <row r="10181" spans="3:3" ht="18.75" x14ac:dyDescent="0.15">
      <c r="C10181"/>
    </row>
    <row r="10182" spans="3:3" ht="18.75" x14ac:dyDescent="0.15">
      <c r="C10182"/>
    </row>
    <row r="10183" spans="3:3" ht="18.75" x14ac:dyDescent="0.15">
      <c r="C10183"/>
    </row>
    <row r="10184" spans="3:3" ht="18.75" x14ac:dyDescent="0.15">
      <c r="C10184"/>
    </row>
    <row r="10185" spans="3:3" ht="18.75" x14ac:dyDescent="0.15">
      <c r="C10185"/>
    </row>
    <row r="10186" spans="3:3" ht="18.75" x14ac:dyDescent="0.15">
      <c r="C10186"/>
    </row>
    <row r="10187" spans="3:3" ht="18.75" x14ac:dyDescent="0.15">
      <c r="C10187"/>
    </row>
    <row r="10188" spans="3:3" ht="18.75" x14ac:dyDescent="0.15">
      <c r="C10188"/>
    </row>
    <row r="10189" spans="3:3" ht="18.75" x14ac:dyDescent="0.15">
      <c r="C10189"/>
    </row>
    <row r="10190" spans="3:3" ht="18.75" x14ac:dyDescent="0.15">
      <c r="C10190"/>
    </row>
    <row r="10191" spans="3:3" ht="18.75" x14ac:dyDescent="0.15">
      <c r="C10191"/>
    </row>
    <row r="10192" spans="3:3" ht="18.75" x14ac:dyDescent="0.15">
      <c r="C10192"/>
    </row>
    <row r="10193" spans="3:3" ht="18.75" x14ac:dyDescent="0.15">
      <c r="C10193"/>
    </row>
    <row r="10194" spans="3:3" ht="18.75" x14ac:dyDescent="0.15">
      <c r="C10194"/>
    </row>
    <row r="10195" spans="3:3" ht="18.75" x14ac:dyDescent="0.15">
      <c r="C10195"/>
    </row>
    <row r="10196" spans="3:3" ht="18.75" x14ac:dyDescent="0.15">
      <c r="C10196"/>
    </row>
    <row r="10197" spans="3:3" ht="18.75" x14ac:dyDescent="0.15">
      <c r="C10197"/>
    </row>
    <row r="10198" spans="3:3" ht="18.75" x14ac:dyDescent="0.15">
      <c r="C10198"/>
    </row>
    <row r="10199" spans="3:3" ht="18.75" x14ac:dyDescent="0.15">
      <c r="C10199"/>
    </row>
    <row r="10200" spans="3:3" ht="18.75" x14ac:dyDescent="0.15">
      <c r="C10200"/>
    </row>
    <row r="10201" spans="3:3" ht="18.75" x14ac:dyDescent="0.15">
      <c r="C10201"/>
    </row>
    <row r="10202" spans="3:3" ht="18.75" x14ac:dyDescent="0.15">
      <c r="C10202"/>
    </row>
    <row r="10203" spans="3:3" ht="18.75" x14ac:dyDescent="0.15">
      <c r="C10203"/>
    </row>
    <row r="10204" spans="3:3" ht="18.75" x14ac:dyDescent="0.15">
      <c r="C10204"/>
    </row>
    <row r="10205" spans="3:3" ht="18.75" x14ac:dyDescent="0.15">
      <c r="C10205"/>
    </row>
    <row r="10206" spans="3:3" ht="18.75" x14ac:dyDescent="0.15">
      <c r="C10206"/>
    </row>
    <row r="10207" spans="3:3" ht="18.75" x14ac:dyDescent="0.15">
      <c r="C10207"/>
    </row>
    <row r="10208" spans="3:3" ht="18.75" x14ac:dyDescent="0.15">
      <c r="C10208"/>
    </row>
    <row r="10209" spans="3:3" ht="18.75" x14ac:dyDescent="0.15">
      <c r="C10209"/>
    </row>
    <row r="10210" spans="3:3" ht="18.75" x14ac:dyDescent="0.15">
      <c r="C10210"/>
    </row>
    <row r="10211" spans="3:3" ht="18.75" x14ac:dyDescent="0.15">
      <c r="C10211"/>
    </row>
    <row r="10212" spans="3:3" ht="18.75" x14ac:dyDescent="0.15">
      <c r="C10212"/>
    </row>
    <row r="10213" spans="3:3" ht="18.75" x14ac:dyDescent="0.15">
      <c r="C10213"/>
    </row>
    <row r="10214" spans="3:3" ht="18.75" x14ac:dyDescent="0.15">
      <c r="C10214"/>
    </row>
    <row r="10215" spans="3:3" ht="18.75" x14ac:dyDescent="0.15">
      <c r="C10215"/>
    </row>
    <row r="10216" spans="3:3" ht="18.75" x14ac:dyDescent="0.15">
      <c r="C10216"/>
    </row>
    <row r="10217" spans="3:3" ht="18.75" x14ac:dyDescent="0.15">
      <c r="C10217"/>
    </row>
    <row r="10218" spans="3:3" ht="18.75" x14ac:dyDescent="0.15">
      <c r="C10218"/>
    </row>
    <row r="10219" spans="3:3" ht="18.75" x14ac:dyDescent="0.15">
      <c r="C10219"/>
    </row>
    <row r="10220" spans="3:3" ht="18.75" x14ac:dyDescent="0.15">
      <c r="C10220"/>
    </row>
    <row r="10221" spans="3:3" ht="18.75" x14ac:dyDescent="0.15">
      <c r="C10221"/>
    </row>
    <row r="10222" spans="3:3" ht="18.75" x14ac:dyDescent="0.15">
      <c r="C10222"/>
    </row>
    <row r="10223" spans="3:3" ht="18.75" x14ac:dyDescent="0.15">
      <c r="C10223"/>
    </row>
    <row r="10224" spans="3:3" ht="18.75" x14ac:dyDescent="0.15">
      <c r="C10224"/>
    </row>
    <row r="10225" spans="3:3" ht="18.75" x14ac:dyDescent="0.15">
      <c r="C10225"/>
    </row>
    <row r="10226" spans="3:3" ht="18.75" x14ac:dyDescent="0.15">
      <c r="C10226"/>
    </row>
    <row r="10227" spans="3:3" ht="18.75" x14ac:dyDescent="0.15">
      <c r="C10227"/>
    </row>
    <row r="10228" spans="3:3" ht="18.75" x14ac:dyDescent="0.15">
      <c r="C10228"/>
    </row>
    <row r="10229" spans="3:3" ht="18.75" x14ac:dyDescent="0.15">
      <c r="C10229"/>
    </row>
    <row r="10230" spans="3:3" ht="18.75" x14ac:dyDescent="0.15">
      <c r="C10230"/>
    </row>
    <row r="10231" spans="3:3" ht="18.75" x14ac:dyDescent="0.15">
      <c r="C10231"/>
    </row>
    <row r="10232" spans="3:3" ht="18.75" x14ac:dyDescent="0.15">
      <c r="C10232"/>
    </row>
    <row r="10233" spans="3:3" ht="18.75" x14ac:dyDescent="0.15">
      <c r="C10233"/>
    </row>
    <row r="10234" spans="3:3" ht="18.75" x14ac:dyDescent="0.15">
      <c r="C10234"/>
    </row>
    <row r="10235" spans="3:3" ht="18.75" x14ac:dyDescent="0.15">
      <c r="C10235"/>
    </row>
    <row r="10236" spans="3:3" ht="18.75" x14ac:dyDescent="0.15">
      <c r="C10236"/>
    </row>
    <row r="10237" spans="3:3" ht="18.75" x14ac:dyDescent="0.15">
      <c r="C10237"/>
    </row>
    <row r="10238" spans="3:3" ht="18.75" x14ac:dyDescent="0.15">
      <c r="C10238"/>
    </row>
    <row r="10239" spans="3:3" ht="18.75" x14ac:dyDescent="0.15">
      <c r="C10239"/>
    </row>
    <row r="10240" spans="3:3" ht="18.75" x14ac:dyDescent="0.15">
      <c r="C10240"/>
    </row>
    <row r="10241" spans="3:3" ht="18.75" x14ac:dyDescent="0.15">
      <c r="C10241"/>
    </row>
    <row r="10242" spans="3:3" ht="18.75" x14ac:dyDescent="0.15">
      <c r="C10242"/>
    </row>
    <row r="10243" spans="3:3" ht="18.75" x14ac:dyDescent="0.15">
      <c r="C10243"/>
    </row>
    <row r="10244" spans="3:3" ht="18.75" x14ac:dyDescent="0.15">
      <c r="C10244"/>
    </row>
    <row r="10245" spans="3:3" ht="18.75" x14ac:dyDescent="0.15">
      <c r="C10245"/>
    </row>
    <row r="10246" spans="3:3" ht="18.75" x14ac:dyDescent="0.15">
      <c r="C10246"/>
    </row>
    <row r="10247" spans="3:3" ht="18.75" x14ac:dyDescent="0.15">
      <c r="C10247"/>
    </row>
    <row r="10248" spans="3:3" ht="18.75" x14ac:dyDescent="0.15">
      <c r="C10248"/>
    </row>
    <row r="10249" spans="3:3" ht="18.75" x14ac:dyDescent="0.15">
      <c r="C10249"/>
    </row>
    <row r="10250" spans="3:3" ht="18.75" x14ac:dyDescent="0.15">
      <c r="C10250"/>
    </row>
    <row r="10251" spans="3:3" ht="18.75" x14ac:dyDescent="0.15">
      <c r="C10251"/>
    </row>
    <row r="10252" spans="3:3" ht="18.75" x14ac:dyDescent="0.15">
      <c r="C10252"/>
    </row>
    <row r="10253" spans="3:3" ht="18.75" x14ac:dyDescent="0.15">
      <c r="C10253"/>
    </row>
    <row r="10254" spans="3:3" ht="18.75" x14ac:dyDescent="0.15">
      <c r="C10254"/>
    </row>
    <row r="10255" spans="3:3" ht="18.75" x14ac:dyDescent="0.15">
      <c r="C10255"/>
    </row>
    <row r="10256" spans="3:3" ht="18.75" x14ac:dyDescent="0.15">
      <c r="C10256"/>
    </row>
    <row r="10257" spans="3:3" ht="18.75" x14ac:dyDescent="0.15">
      <c r="C10257"/>
    </row>
    <row r="10258" spans="3:3" ht="18.75" x14ac:dyDescent="0.15">
      <c r="C10258"/>
    </row>
    <row r="10259" spans="3:3" ht="18.75" x14ac:dyDescent="0.15">
      <c r="C10259"/>
    </row>
    <row r="10260" spans="3:3" ht="18.75" x14ac:dyDescent="0.15">
      <c r="C10260"/>
    </row>
    <row r="10261" spans="3:3" ht="18.75" x14ac:dyDescent="0.15">
      <c r="C10261"/>
    </row>
    <row r="10262" spans="3:3" ht="18.75" x14ac:dyDescent="0.15">
      <c r="C10262"/>
    </row>
    <row r="10263" spans="3:3" ht="18.75" x14ac:dyDescent="0.15">
      <c r="C10263"/>
    </row>
    <row r="10264" spans="3:3" ht="18.75" x14ac:dyDescent="0.15">
      <c r="C10264"/>
    </row>
    <row r="10265" spans="3:3" ht="18.75" x14ac:dyDescent="0.15">
      <c r="C10265"/>
    </row>
    <row r="10266" spans="3:3" ht="18.75" x14ac:dyDescent="0.15">
      <c r="C10266"/>
    </row>
    <row r="10267" spans="3:3" ht="18.75" x14ac:dyDescent="0.15">
      <c r="C10267"/>
    </row>
    <row r="10268" spans="3:3" ht="18.75" x14ac:dyDescent="0.15">
      <c r="C10268"/>
    </row>
    <row r="10269" spans="3:3" ht="18.75" x14ac:dyDescent="0.15">
      <c r="C10269"/>
    </row>
    <row r="10270" spans="3:3" ht="18.75" x14ac:dyDescent="0.15">
      <c r="C10270"/>
    </row>
    <row r="10271" spans="3:3" ht="18.75" x14ac:dyDescent="0.15">
      <c r="C10271"/>
    </row>
    <row r="10272" spans="3:3" ht="18.75" x14ac:dyDescent="0.15">
      <c r="C10272"/>
    </row>
    <row r="10273" spans="3:3" ht="18.75" x14ac:dyDescent="0.15">
      <c r="C10273"/>
    </row>
    <row r="10274" spans="3:3" ht="18.75" x14ac:dyDescent="0.15">
      <c r="C10274"/>
    </row>
    <row r="10275" spans="3:3" ht="18.75" x14ac:dyDescent="0.15">
      <c r="C10275"/>
    </row>
    <row r="10276" spans="3:3" ht="18.75" x14ac:dyDescent="0.15">
      <c r="C10276"/>
    </row>
    <row r="10277" spans="3:3" ht="18.75" x14ac:dyDescent="0.15">
      <c r="C10277"/>
    </row>
    <row r="10278" spans="3:3" ht="18.75" x14ac:dyDescent="0.15">
      <c r="C10278"/>
    </row>
    <row r="10279" spans="3:3" ht="18.75" x14ac:dyDescent="0.15">
      <c r="C10279"/>
    </row>
    <row r="10280" spans="3:3" ht="18.75" x14ac:dyDescent="0.15">
      <c r="C10280"/>
    </row>
    <row r="10281" spans="3:3" ht="18.75" x14ac:dyDescent="0.15">
      <c r="C10281"/>
    </row>
    <row r="10282" spans="3:3" ht="18.75" x14ac:dyDescent="0.15">
      <c r="C10282"/>
    </row>
    <row r="10283" spans="3:3" ht="18.75" x14ac:dyDescent="0.15">
      <c r="C10283"/>
    </row>
    <row r="10284" spans="3:3" ht="18.75" x14ac:dyDescent="0.15">
      <c r="C10284"/>
    </row>
    <row r="10285" spans="3:3" ht="18.75" x14ac:dyDescent="0.15">
      <c r="C10285"/>
    </row>
    <row r="10286" spans="3:3" ht="18.75" x14ac:dyDescent="0.15">
      <c r="C10286"/>
    </row>
    <row r="10287" spans="3:3" ht="18.75" x14ac:dyDescent="0.15">
      <c r="C10287"/>
    </row>
    <row r="10288" spans="3:3" ht="18.75" x14ac:dyDescent="0.15">
      <c r="C10288"/>
    </row>
    <row r="10289" spans="3:3" ht="18.75" x14ac:dyDescent="0.15">
      <c r="C10289"/>
    </row>
    <row r="10290" spans="3:3" ht="18.75" x14ac:dyDescent="0.15">
      <c r="C10290"/>
    </row>
    <row r="10291" spans="3:3" ht="18.75" x14ac:dyDescent="0.15">
      <c r="C10291"/>
    </row>
    <row r="10292" spans="3:3" ht="18.75" x14ac:dyDescent="0.15">
      <c r="C10292"/>
    </row>
    <row r="10293" spans="3:3" ht="18.75" x14ac:dyDescent="0.15">
      <c r="C10293"/>
    </row>
    <row r="10294" spans="3:3" ht="18.75" x14ac:dyDescent="0.15">
      <c r="C10294"/>
    </row>
    <row r="10295" spans="3:3" ht="18.75" x14ac:dyDescent="0.15">
      <c r="C10295"/>
    </row>
    <row r="10296" spans="3:3" ht="18.75" x14ac:dyDescent="0.15">
      <c r="C10296"/>
    </row>
    <row r="10297" spans="3:3" ht="18.75" x14ac:dyDescent="0.15">
      <c r="C10297"/>
    </row>
    <row r="10298" spans="3:3" ht="18.75" x14ac:dyDescent="0.15">
      <c r="C10298"/>
    </row>
    <row r="10299" spans="3:3" ht="18.75" x14ac:dyDescent="0.15">
      <c r="C10299"/>
    </row>
    <row r="10300" spans="3:3" ht="18.75" x14ac:dyDescent="0.15">
      <c r="C10300"/>
    </row>
    <row r="10301" spans="3:3" ht="18.75" x14ac:dyDescent="0.15">
      <c r="C10301"/>
    </row>
    <row r="10302" spans="3:3" ht="18.75" x14ac:dyDescent="0.15">
      <c r="C10302"/>
    </row>
    <row r="10303" spans="3:3" ht="18.75" x14ac:dyDescent="0.15">
      <c r="C10303"/>
    </row>
    <row r="10304" spans="3:3" ht="18.75" x14ac:dyDescent="0.15">
      <c r="C10304"/>
    </row>
    <row r="10305" spans="3:3" ht="18.75" x14ac:dyDescent="0.15">
      <c r="C10305"/>
    </row>
    <row r="10306" spans="3:3" ht="18.75" x14ac:dyDescent="0.15">
      <c r="C10306"/>
    </row>
    <row r="10307" spans="3:3" ht="18.75" x14ac:dyDescent="0.15">
      <c r="C10307"/>
    </row>
    <row r="10308" spans="3:3" ht="18.75" x14ac:dyDescent="0.15">
      <c r="C10308"/>
    </row>
    <row r="10309" spans="3:3" ht="18.75" x14ac:dyDescent="0.15">
      <c r="C10309"/>
    </row>
    <row r="10310" spans="3:3" ht="18.75" x14ac:dyDescent="0.15">
      <c r="C10310"/>
    </row>
    <row r="10311" spans="3:3" ht="18.75" x14ac:dyDescent="0.15">
      <c r="C10311"/>
    </row>
    <row r="10312" spans="3:3" ht="18.75" x14ac:dyDescent="0.15">
      <c r="C10312"/>
    </row>
    <row r="10313" spans="3:3" ht="18.75" x14ac:dyDescent="0.15">
      <c r="C10313"/>
    </row>
    <row r="10314" spans="3:3" ht="18.75" x14ac:dyDescent="0.15">
      <c r="C10314"/>
    </row>
    <row r="10315" spans="3:3" ht="18.75" x14ac:dyDescent="0.15">
      <c r="C10315"/>
    </row>
    <row r="10316" spans="3:3" ht="18.75" x14ac:dyDescent="0.15">
      <c r="C10316"/>
    </row>
    <row r="10317" spans="3:3" ht="18.75" x14ac:dyDescent="0.15">
      <c r="C10317"/>
    </row>
    <row r="10318" spans="3:3" ht="18.75" x14ac:dyDescent="0.15">
      <c r="C10318"/>
    </row>
    <row r="10319" spans="3:3" ht="18.75" x14ac:dyDescent="0.15">
      <c r="C10319"/>
    </row>
    <row r="10320" spans="3:3" ht="18.75" x14ac:dyDescent="0.15">
      <c r="C10320"/>
    </row>
    <row r="10321" spans="3:3" ht="18.75" x14ac:dyDescent="0.15">
      <c r="C10321"/>
    </row>
    <row r="10322" spans="3:3" ht="18.75" x14ac:dyDescent="0.15">
      <c r="C10322"/>
    </row>
    <row r="10323" spans="3:3" ht="18.75" x14ac:dyDescent="0.15">
      <c r="C10323"/>
    </row>
    <row r="10324" spans="3:3" ht="18.75" x14ac:dyDescent="0.15">
      <c r="C10324"/>
    </row>
    <row r="10325" spans="3:3" ht="18.75" x14ac:dyDescent="0.15">
      <c r="C10325"/>
    </row>
    <row r="10326" spans="3:3" ht="18.75" x14ac:dyDescent="0.15">
      <c r="C10326"/>
    </row>
    <row r="10327" spans="3:3" ht="18.75" x14ac:dyDescent="0.15">
      <c r="C10327"/>
    </row>
    <row r="10328" spans="3:3" ht="18.75" x14ac:dyDescent="0.15">
      <c r="C10328"/>
    </row>
    <row r="10329" spans="3:3" ht="18.75" x14ac:dyDescent="0.15">
      <c r="C10329"/>
    </row>
    <row r="10330" spans="3:3" ht="18.75" x14ac:dyDescent="0.15">
      <c r="C10330"/>
    </row>
    <row r="10331" spans="3:3" ht="18.75" x14ac:dyDescent="0.15">
      <c r="C10331"/>
    </row>
    <row r="10332" spans="3:3" ht="18.75" x14ac:dyDescent="0.15">
      <c r="C10332"/>
    </row>
    <row r="10333" spans="3:3" ht="18.75" x14ac:dyDescent="0.15">
      <c r="C10333"/>
    </row>
    <row r="10334" spans="3:3" ht="18.75" x14ac:dyDescent="0.15">
      <c r="C10334"/>
    </row>
    <row r="10335" spans="3:3" ht="18.75" x14ac:dyDescent="0.15">
      <c r="C10335"/>
    </row>
    <row r="10336" spans="3:3" ht="18.75" x14ac:dyDescent="0.15">
      <c r="C10336"/>
    </row>
    <row r="10337" spans="3:3" ht="18.75" x14ac:dyDescent="0.15">
      <c r="C10337"/>
    </row>
    <row r="10338" spans="3:3" ht="18.75" x14ac:dyDescent="0.15">
      <c r="C10338"/>
    </row>
    <row r="10339" spans="3:3" ht="18.75" x14ac:dyDescent="0.15">
      <c r="C10339"/>
    </row>
    <row r="10340" spans="3:3" ht="18.75" x14ac:dyDescent="0.15">
      <c r="C10340"/>
    </row>
    <row r="10341" spans="3:3" ht="18.75" x14ac:dyDescent="0.15">
      <c r="C10341"/>
    </row>
    <row r="10342" spans="3:3" ht="18.75" x14ac:dyDescent="0.15">
      <c r="C10342"/>
    </row>
    <row r="10343" spans="3:3" ht="18.75" x14ac:dyDescent="0.15">
      <c r="C10343"/>
    </row>
    <row r="10344" spans="3:3" ht="18.75" x14ac:dyDescent="0.15">
      <c r="C10344"/>
    </row>
    <row r="10345" spans="3:3" ht="18.75" x14ac:dyDescent="0.15">
      <c r="C10345"/>
    </row>
    <row r="10346" spans="3:3" ht="18.75" x14ac:dyDescent="0.15">
      <c r="C10346"/>
    </row>
    <row r="10347" spans="3:3" ht="18.75" x14ac:dyDescent="0.15">
      <c r="C10347"/>
    </row>
    <row r="10348" spans="3:3" ht="18.75" x14ac:dyDescent="0.15">
      <c r="C10348"/>
    </row>
    <row r="10349" spans="3:3" ht="18.75" x14ac:dyDescent="0.15">
      <c r="C10349"/>
    </row>
    <row r="10350" spans="3:3" ht="18.75" x14ac:dyDescent="0.15">
      <c r="C10350"/>
    </row>
    <row r="10351" spans="3:3" ht="18.75" x14ac:dyDescent="0.15">
      <c r="C10351"/>
    </row>
    <row r="10352" spans="3:3" ht="18.75" x14ac:dyDescent="0.15">
      <c r="C10352"/>
    </row>
    <row r="10353" spans="3:3" ht="18.75" x14ac:dyDescent="0.15">
      <c r="C10353"/>
    </row>
    <row r="10354" spans="3:3" ht="18.75" x14ac:dyDescent="0.15">
      <c r="C10354"/>
    </row>
    <row r="10355" spans="3:3" ht="18.75" x14ac:dyDescent="0.15">
      <c r="C10355"/>
    </row>
    <row r="10356" spans="3:3" ht="18.75" x14ac:dyDescent="0.15">
      <c r="C10356"/>
    </row>
    <row r="10357" spans="3:3" ht="18.75" x14ac:dyDescent="0.15">
      <c r="C10357"/>
    </row>
    <row r="10358" spans="3:3" ht="18.75" x14ac:dyDescent="0.15">
      <c r="C10358"/>
    </row>
    <row r="10359" spans="3:3" ht="18.75" x14ac:dyDescent="0.15">
      <c r="C10359"/>
    </row>
    <row r="10360" spans="3:3" ht="18.75" x14ac:dyDescent="0.15">
      <c r="C10360"/>
    </row>
    <row r="10361" spans="3:3" ht="18.75" x14ac:dyDescent="0.15">
      <c r="C10361"/>
    </row>
    <row r="10362" spans="3:3" ht="18.75" x14ac:dyDescent="0.15">
      <c r="C10362"/>
    </row>
    <row r="10363" spans="3:3" ht="18.75" x14ac:dyDescent="0.15">
      <c r="C10363"/>
    </row>
    <row r="10364" spans="3:3" ht="18.75" x14ac:dyDescent="0.15">
      <c r="C10364"/>
    </row>
    <row r="10365" spans="3:3" ht="18.75" x14ac:dyDescent="0.15">
      <c r="C10365"/>
    </row>
    <row r="10366" spans="3:3" ht="18.75" x14ac:dyDescent="0.15">
      <c r="C10366"/>
    </row>
    <row r="10367" spans="3:3" ht="18.75" x14ac:dyDescent="0.15">
      <c r="C10367"/>
    </row>
    <row r="10368" spans="3:3" ht="18.75" x14ac:dyDescent="0.15">
      <c r="C10368"/>
    </row>
    <row r="10369" spans="3:3" ht="18.75" x14ac:dyDescent="0.15">
      <c r="C10369"/>
    </row>
    <row r="10370" spans="3:3" ht="18.75" x14ac:dyDescent="0.15">
      <c r="C10370"/>
    </row>
    <row r="10371" spans="3:3" ht="18.75" x14ac:dyDescent="0.15">
      <c r="C10371"/>
    </row>
    <row r="10372" spans="3:3" ht="18.75" x14ac:dyDescent="0.15">
      <c r="C10372"/>
    </row>
    <row r="10373" spans="3:3" ht="18.75" x14ac:dyDescent="0.15">
      <c r="C10373"/>
    </row>
    <row r="10374" spans="3:3" ht="18.75" x14ac:dyDescent="0.15">
      <c r="C10374"/>
    </row>
    <row r="10375" spans="3:3" ht="18.75" x14ac:dyDescent="0.15">
      <c r="C10375"/>
    </row>
    <row r="10376" spans="3:3" ht="18.75" x14ac:dyDescent="0.15">
      <c r="C10376"/>
    </row>
    <row r="10377" spans="3:3" ht="18.75" x14ac:dyDescent="0.15">
      <c r="C10377"/>
    </row>
    <row r="10378" spans="3:3" ht="18.75" x14ac:dyDescent="0.15">
      <c r="C10378"/>
    </row>
    <row r="10379" spans="3:3" ht="18.75" x14ac:dyDescent="0.15">
      <c r="C10379"/>
    </row>
    <row r="10380" spans="3:3" ht="18.75" x14ac:dyDescent="0.15">
      <c r="C10380"/>
    </row>
    <row r="10381" spans="3:3" ht="18.75" x14ac:dyDescent="0.15">
      <c r="C10381"/>
    </row>
    <row r="10382" spans="3:3" ht="18.75" x14ac:dyDescent="0.15">
      <c r="C10382"/>
    </row>
    <row r="10383" spans="3:3" ht="18.75" x14ac:dyDescent="0.15">
      <c r="C10383"/>
    </row>
    <row r="10384" spans="3:3" ht="18.75" x14ac:dyDescent="0.15">
      <c r="C10384"/>
    </row>
    <row r="10385" spans="3:3" ht="18.75" x14ac:dyDescent="0.15">
      <c r="C10385"/>
    </row>
    <row r="10386" spans="3:3" ht="18.75" x14ac:dyDescent="0.15">
      <c r="C10386"/>
    </row>
    <row r="10387" spans="3:3" ht="18.75" x14ac:dyDescent="0.15">
      <c r="C10387"/>
    </row>
    <row r="10388" spans="3:3" ht="18.75" x14ac:dyDescent="0.15">
      <c r="C10388"/>
    </row>
    <row r="10389" spans="3:3" ht="18.75" x14ac:dyDescent="0.15">
      <c r="C10389"/>
    </row>
    <row r="10390" spans="3:3" ht="18.75" x14ac:dyDescent="0.15">
      <c r="C10390"/>
    </row>
    <row r="10391" spans="3:3" ht="18.75" x14ac:dyDescent="0.15">
      <c r="C10391"/>
    </row>
    <row r="10392" spans="3:3" ht="18.75" x14ac:dyDescent="0.15">
      <c r="C10392"/>
    </row>
    <row r="10393" spans="3:3" ht="18.75" x14ac:dyDescent="0.15">
      <c r="C10393"/>
    </row>
    <row r="10394" spans="3:3" ht="18.75" x14ac:dyDescent="0.15">
      <c r="C10394"/>
    </row>
    <row r="10395" spans="3:3" ht="18.75" x14ac:dyDescent="0.15">
      <c r="C10395"/>
    </row>
    <row r="10396" spans="3:3" ht="18.75" x14ac:dyDescent="0.15">
      <c r="C10396"/>
    </row>
    <row r="10397" spans="3:3" ht="18.75" x14ac:dyDescent="0.15">
      <c r="C10397"/>
    </row>
    <row r="10398" spans="3:3" ht="18.75" x14ac:dyDescent="0.15">
      <c r="C10398"/>
    </row>
    <row r="10399" spans="3:3" ht="18.75" x14ac:dyDescent="0.15">
      <c r="C10399"/>
    </row>
    <row r="10400" spans="3:3" ht="18.75" x14ac:dyDescent="0.15">
      <c r="C10400"/>
    </row>
    <row r="10401" spans="3:3" ht="18.75" x14ac:dyDescent="0.15">
      <c r="C10401"/>
    </row>
    <row r="10402" spans="3:3" ht="18.75" x14ac:dyDescent="0.15">
      <c r="C10402"/>
    </row>
    <row r="10403" spans="3:3" ht="18.75" x14ac:dyDescent="0.15">
      <c r="C10403"/>
    </row>
    <row r="10404" spans="3:3" ht="18.75" x14ac:dyDescent="0.15">
      <c r="C10404"/>
    </row>
    <row r="10405" spans="3:3" ht="18.75" x14ac:dyDescent="0.15">
      <c r="C10405"/>
    </row>
    <row r="10406" spans="3:3" ht="18.75" x14ac:dyDescent="0.15">
      <c r="C10406"/>
    </row>
    <row r="10407" spans="3:3" ht="18.75" x14ac:dyDescent="0.15">
      <c r="C10407"/>
    </row>
    <row r="10408" spans="3:3" ht="18.75" x14ac:dyDescent="0.15">
      <c r="C10408"/>
    </row>
    <row r="10409" spans="3:3" ht="18.75" x14ac:dyDescent="0.15">
      <c r="C10409"/>
    </row>
    <row r="10410" spans="3:3" ht="18.75" x14ac:dyDescent="0.15">
      <c r="C10410"/>
    </row>
    <row r="10411" spans="3:3" ht="18.75" x14ac:dyDescent="0.15">
      <c r="C10411"/>
    </row>
    <row r="10412" spans="3:3" ht="18.75" x14ac:dyDescent="0.15">
      <c r="C10412"/>
    </row>
    <row r="10413" spans="3:3" ht="18.75" x14ac:dyDescent="0.15">
      <c r="C10413"/>
    </row>
    <row r="10414" spans="3:3" ht="18.75" x14ac:dyDescent="0.15">
      <c r="C10414"/>
    </row>
    <row r="10415" spans="3:3" ht="18.75" x14ac:dyDescent="0.15">
      <c r="C10415"/>
    </row>
    <row r="10416" spans="3:3" ht="18.75" x14ac:dyDescent="0.15">
      <c r="C10416"/>
    </row>
    <row r="10417" spans="3:3" ht="18.75" x14ac:dyDescent="0.15">
      <c r="C10417"/>
    </row>
    <row r="10418" spans="3:3" ht="18.75" x14ac:dyDescent="0.15">
      <c r="C10418"/>
    </row>
    <row r="10419" spans="3:3" ht="18.75" x14ac:dyDescent="0.15">
      <c r="C10419"/>
    </row>
    <row r="10420" spans="3:3" ht="18.75" x14ac:dyDescent="0.15">
      <c r="C10420"/>
    </row>
    <row r="10421" spans="3:3" ht="18.75" x14ac:dyDescent="0.15">
      <c r="C10421"/>
    </row>
    <row r="10422" spans="3:3" ht="18.75" x14ac:dyDescent="0.15">
      <c r="C10422"/>
    </row>
    <row r="10423" spans="3:3" ht="18.75" x14ac:dyDescent="0.15">
      <c r="C10423"/>
    </row>
    <row r="10424" spans="3:3" ht="18.75" x14ac:dyDescent="0.15">
      <c r="C10424"/>
    </row>
    <row r="10425" spans="3:3" ht="18.75" x14ac:dyDescent="0.15">
      <c r="C10425"/>
    </row>
    <row r="10426" spans="3:3" ht="18.75" x14ac:dyDescent="0.15">
      <c r="C10426"/>
    </row>
    <row r="10427" spans="3:3" ht="18.75" x14ac:dyDescent="0.15">
      <c r="C10427"/>
    </row>
    <row r="10428" spans="3:3" ht="18.75" x14ac:dyDescent="0.15">
      <c r="C10428"/>
    </row>
    <row r="10429" spans="3:3" ht="18.75" x14ac:dyDescent="0.15">
      <c r="C10429"/>
    </row>
    <row r="10430" spans="3:3" ht="18.75" x14ac:dyDescent="0.15">
      <c r="C10430"/>
    </row>
    <row r="10431" spans="3:3" ht="18.75" x14ac:dyDescent="0.15">
      <c r="C10431"/>
    </row>
    <row r="10432" spans="3:3" ht="18.75" x14ac:dyDescent="0.15">
      <c r="C10432"/>
    </row>
    <row r="10433" spans="3:3" ht="18.75" x14ac:dyDescent="0.15">
      <c r="C10433"/>
    </row>
    <row r="10434" spans="3:3" ht="18.75" x14ac:dyDescent="0.15">
      <c r="C10434"/>
    </row>
    <row r="10435" spans="3:3" ht="18.75" x14ac:dyDescent="0.15">
      <c r="C10435"/>
    </row>
    <row r="10436" spans="3:3" ht="18.75" x14ac:dyDescent="0.15">
      <c r="C10436"/>
    </row>
    <row r="10437" spans="3:3" ht="18.75" x14ac:dyDescent="0.15">
      <c r="C10437"/>
    </row>
    <row r="10438" spans="3:3" ht="18.75" x14ac:dyDescent="0.15">
      <c r="C10438"/>
    </row>
    <row r="10439" spans="3:3" ht="18.75" x14ac:dyDescent="0.15">
      <c r="C10439"/>
    </row>
    <row r="10440" spans="3:3" ht="18.75" x14ac:dyDescent="0.15">
      <c r="C10440"/>
    </row>
    <row r="10441" spans="3:3" ht="18.75" x14ac:dyDescent="0.15">
      <c r="C10441"/>
    </row>
    <row r="10442" spans="3:3" ht="18.75" x14ac:dyDescent="0.15">
      <c r="C10442"/>
    </row>
    <row r="10443" spans="3:3" ht="18.75" x14ac:dyDescent="0.15">
      <c r="C10443"/>
    </row>
    <row r="10444" spans="3:3" ht="18.75" x14ac:dyDescent="0.15">
      <c r="C10444"/>
    </row>
    <row r="10445" spans="3:3" ht="18.75" x14ac:dyDescent="0.15">
      <c r="C10445"/>
    </row>
    <row r="10446" spans="3:3" ht="18.75" x14ac:dyDescent="0.15">
      <c r="C10446"/>
    </row>
    <row r="10447" spans="3:3" ht="18.75" x14ac:dyDescent="0.15">
      <c r="C10447"/>
    </row>
    <row r="10448" spans="3:3" ht="18.75" x14ac:dyDescent="0.15">
      <c r="C10448"/>
    </row>
    <row r="10449" spans="3:3" ht="18.75" x14ac:dyDescent="0.15">
      <c r="C10449"/>
    </row>
    <row r="10450" spans="3:3" ht="18.75" x14ac:dyDescent="0.15">
      <c r="C10450"/>
    </row>
    <row r="10451" spans="3:3" ht="18.75" x14ac:dyDescent="0.15">
      <c r="C10451"/>
    </row>
    <row r="10452" spans="3:3" ht="18.75" x14ac:dyDescent="0.15">
      <c r="C10452"/>
    </row>
    <row r="10453" spans="3:3" ht="18.75" x14ac:dyDescent="0.15">
      <c r="C10453"/>
    </row>
    <row r="10454" spans="3:3" ht="18.75" x14ac:dyDescent="0.15">
      <c r="C10454"/>
    </row>
    <row r="10455" spans="3:3" ht="18.75" x14ac:dyDescent="0.15">
      <c r="C10455"/>
    </row>
    <row r="10456" spans="3:3" ht="18.75" x14ac:dyDescent="0.15">
      <c r="C10456"/>
    </row>
    <row r="10457" spans="3:3" ht="18.75" x14ac:dyDescent="0.15">
      <c r="C10457"/>
    </row>
    <row r="10458" spans="3:3" ht="18.75" x14ac:dyDescent="0.15">
      <c r="C10458"/>
    </row>
    <row r="10459" spans="3:3" ht="18.75" x14ac:dyDescent="0.15">
      <c r="C10459"/>
    </row>
    <row r="10460" spans="3:3" ht="18.75" x14ac:dyDescent="0.15">
      <c r="C10460"/>
    </row>
    <row r="10461" spans="3:3" ht="18.75" x14ac:dyDescent="0.15">
      <c r="C10461"/>
    </row>
    <row r="10462" spans="3:3" ht="18.75" x14ac:dyDescent="0.15">
      <c r="C10462"/>
    </row>
    <row r="10463" spans="3:3" ht="18.75" x14ac:dyDescent="0.15">
      <c r="C10463"/>
    </row>
    <row r="10464" spans="3:3" ht="18.75" x14ac:dyDescent="0.15">
      <c r="C10464"/>
    </row>
    <row r="10465" spans="3:3" ht="18.75" x14ac:dyDescent="0.15">
      <c r="C10465"/>
    </row>
    <row r="10466" spans="3:3" ht="18.75" x14ac:dyDescent="0.15">
      <c r="C10466"/>
    </row>
    <row r="10467" spans="3:3" ht="18.75" x14ac:dyDescent="0.15">
      <c r="C10467"/>
    </row>
    <row r="10468" spans="3:3" ht="18.75" x14ac:dyDescent="0.15">
      <c r="C10468"/>
    </row>
    <row r="10469" spans="3:3" ht="18.75" x14ac:dyDescent="0.15">
      <c r="C10469"/>
    </row>
    <row r="10470" spans="3:3" ht="18.75" x14ac:dyDescent="0.15">
      <c r="C10470"/>
    </row>
    <row r="10471" spans="3:3" ht="18.75" x14ac:dyDescent="0.15">
      <c r="C10471"/>
    </row>
    <row r="10472" spans="3:3" ht="18.75" x14ac:dyDescent="0.15">
      <c r="C10472"/>
    </row>
    <row r="10473" spans="3:3" ht="18.75" x14ac:dyDescent="0.15">
      <c r="C10473"/>
    </row>
    <row r="10474" spans="3:3" ht="18.75" x14ac:dyDescent="0.15">
      <c r="C10474"/>
    </row>
    <row r="10475" spans="3:3" ht="18.75" x14ac:dyDescent="0.15">
      <c r="C10475"/>
    </row>
    <row r="10476" spans="3:3" ht="18.75" x14ac:dyDescent="0.15">
      <c r="C10476"/>
    </row>
    <row r="10477" spans="3:3" ht="18.75" x14ac:dyDescent="0.15">
      <c r="C10477"/>
    </row>
    <row r="10478" spans="3:3" ht="18.75" x14ac:dyDescent="0.15">
      <c r="C10478"/>
    </row>
    <row r="10479" spans="3:3" ht="18.75" x14ac:dyDescent="0.15">
      <c r="C10479"/>
    </row>
    <row r="10480" spans="3:3" ht="18.75" x14ac:dyDescent="0.15">
      <c r="C10480"/>
    </row>
    <row r="10481" spans="3:3" ht="18.75" x14ac:dyDescent="0.15">
      <c r="C10481"/>
    </row>
    <row r="10482" spans="3:3" ht="18.75" x14ac:dyDescent="0.15">
      <c r="C10482"/>
    </row>
    <row r="10483" spans="3:3" ht="18.75" x14ac:dyDescent="0.15">
      <c r="C10483"/>
    </row>
    <row r="10484" spans="3:3" ht="18.75" x14ac:dyDescent="0.15">
      <c r="C10484"/>
    </row>
    <row r="10485" spans="3:3" ht="18.75" x14ac:dyDescent="0.15">
      <c r="C10485"/>
    </row>
    <row r="10486" spans="3:3" ht="18.75" x14ac:dyDescent="0.15">
      <c r="C10486"/>
    </row>
    <row r="10487" spans="3:3" ht="18.75" x14ac:dyDescent="0.15">
      <c r="C10487"/>
    </row>
    <row r="10488" spans="3:3" ht="18.75" x14ac:dyDescent="0.15">
      <c r="C10488"/>
    </row>
    <row r="10489" spans="3:3" ht="18.75" x14ac:dyDescent="0.15">
      <c r="C10489"/>
    </row>
    <row r="10490" spans="3:3" ht="18.75" x14ac:dyDescent="0.15">
      <c r="C10490"/>
    </row>
    <row r="10491" spans="3:3" ht="18.75" x14ac:dyDescent="0.15">
      <c r="C10491"/>
    </row>
    <row r="10492" spans="3:3" ht="18.75" x14ac:dyDescent="0.15">
      <c r="C10492"/>
    </row>
    <row r="10493" spans="3:3" ht="18.75" x14ac:dyDescent="0.15">
      <c r="C10493"/>
    </row>
    <row r="10494" spans="3:3" ht="18.75" x14ac:dyDescent="0.15">
      <c r="C10494"/>
    </row>
    <row r="10495" spans="3:3" ht="18.75" x14ac:dyDescent="0.15">
      <c r="C10495"/>
    </row>
    <row r="10496" spans="3:3" ht="18.75" x14ac:dyDescent="0.15">
      <c r="C10496"/>
    </row>
    <row r="10497" spans="3:3" ht="18.75" x14ac:dyDescent="0.15">
      <c r="C10497"/>
    </row>
    <row r="10498" spans="3:3" ht="18.75" x14ac:dyDescent="0.15">
      <c r="C10498"/>
    </row>
    <row r="10499" spans="3:3" ht="18.75" x14ac:dyDescent="0.15">
      <c r="C10499"/>
    </row>
    <row r="10500" spans="3:3" ht="18.75" x14ac:dyDescent="0.15">
      <c r="C10500"/>
    </row>
    <row r="10501" spans="3:3" ht="18.75" x14ac:dyDescent="0.15">
      <c r="C10501"/>
    </row>
    <row r="10502" spans="3:3" ht="18.75" x14ac:dyDescent="0.15">
      <c r="C10502"/>
    </row>
    <row r="10503" spans="3:3" ht="18.75" x14ac:dyDescent="0.15">
      <c r="C10503"/>
    </row>
    <row r="10504" spans="3:3" ht="18.75" x14ac:dyDescent="0.15">
      <c r="C10504"/>
    </row>
    <row r="10505" spans="3:3" ht="18.75" x14ac:dyDescent="0.15">
      <c r="C10505"/>
    </row>
    <row r="10506" spans="3:3" ht="18.75" x14ac:dyDescent="0.15">
      <c r="C10506"/>
    </row>
    <row r="10507" spans="3:3" ht="18.75" x14ac:dyDescent="0.15">
      <c r="C10507"/>
    </row>
    <row r="10508" spans="3:3" ht="18.75" x14ac:dyDescent="0.15">
      <c r="C10508"/>
    </row>
    <row r="10509" spans="3:3" ht="18.75" x14ac:dyDescent="0.15">
      <c r="C10509"/>
    </row>
    <row r="10510" spans="3:3" ht="18.75" x14ac:dyDescent="0.15">
      <c r="C10510"/>
    </row>
    <row r="10511" spans="3:3" ht="18.75" x14ac:dyDescent="0.15">
      <c r="C10511"/>
    </row>
    <row r="10512" spans="3:3" ht="18.75" x14ac:dyDescent="0.15">
      <c r="C10512"/>
    </row>
    <row r="10513" spans="3:3" ht="18.75" x14ac:dyDescent="0.15">
      <c r="C10513"/>
    </row>
    <row r="10514" spans="3:3" ht="18.75" x14ac:dyDescent="0.15">
      <c r="C10514"/>
    </row>
    <row r="10515" spans="3:3" ht="18.75" x14ac:dyDescent="0.15">
      <c r="C10515"/>
    </row>
    <row r="10516" spans="3:3" ht="18.75" x14ac:dyDescent="0.15">
      <c r="C10516"/>
    </row>
    <row r="10517" spans="3:3" ht="18.75" x14ac:dyDescent="0.15">
      <c r="C10517"/>
    </row>
    <row r="10518" spans="3:3" ht="18.75" x14ac:dyDescent="0.15">
      <c r="C10518"/>
    </row>
    <row r="10519" spans="3:3" ht="18.75" x14ac:dyDescent="0.15">
      <c r="C10519"/>
    </row>
    <row r="10520" spans="3:3" ht="18.75" x14ac:dyDescent="0.15">
      <c r="C10520"/>
    </row>
    <row r="10521" spans="3:3" ht="18.75" x14ac:dyDescent="0.15">
      <c r="C10521"/>
    </row>
    <row r="10522" spans="3:3" ht="18.75" x14ac:dyDescent="0.15">
      <c r="C10522"/>
    </row>
    <row r="10523" spans="3:3" ht="18.75" x14ac:dyDescent="0.15">
      <c r="C10523"/>
    </row>
    <row r="10524" spans="3:3" ht="18.75" x14ac:dyDescent="0.15">
      <c r="C10524"/>
    </row>
    <row r="10525" spans="3:3" ht="18.75" x14ac:dyDescent="0.15">
      <c r="C10525"/>
    </row>
    <row r="10526" spans="3:3" ht="18.75" x14ac:dyDescent="0.15">
      <c r="C10526"/>
    </row>
    <row r="10527" spans="3:3" ht="18.75" x14ac:dyDescent="0.15">
      <c r="C10527"/>
    </row>
    <row r="10528" spans="3:3" ht="18.75" x14ac:dyDescent="0.15">
      <c r="C10528"/>
    </row>
    <row r="10529" spans="3:3" ht="18.75" x14ac:dyDescent="0.15">
      <c r="C10529"/>
    </row>
    <row r="10530" spans="3:3" ht="18.75" x14ac:dyDescent="0.15">
      <c r="C10530"/>
    </row>
    <row r="10531" spans="3:3" ht="18.75" x14ac:dyDescent="0.15">
      <c r="C10531"/>
    </row>
    <row r="10532" spans="3:3" ht="18.75" x14ac:dyDescent="0.15">
      <c r="C10532"/>
    </row>
    <row r="10533" spans="3:3" ht="18.75" x14ac:dyDescent="0.15">
      <c r="C10533"/>
    </row>
    <row r="10534" spans="3:3" ht="18.75" x14ac:dyDescent="0.15">
      <c r="C10534"/>
    </row>
    <row r="10535" spans="3:3" ht="18.75" x14ac:dyDescent="0.15">
      <c r="C10535"/>
    </row>
    <row r="10536" spans="3:3" ht="18.75" x14ac:dyDescent="0.15">
      <c r="C10536"/>
    </row>
    <row r="10537" spans="3:3" ht="18.75" x14ac:dyDescent="0.15">
      <c r="C10537"/>
    </row>
    <row r="10538" spans="3:3" ht="18.75" x14ac:dyDescent="0.15">
      <c r="C10538"/>
    </row>
    <row r="10539" spans="3:3" ht="18.75" x14ac:dyDescent="0.15">
      <c r="C10539"/>
    </row>
    <row r="10540" spans="3:3" ht="18.75" x14ac:dyDescent="0.15">
      <c r="C10540"/>
    </row>
    <row r="10541" spans="3:3" ht="18.75" x14ac:dyDescent="0.15">
      <c r="C10541"/>
    </row>
    <row r="10542" spans="3:3" ht="18.75" x14ac:dyDescent="0.15">
      <c r="C10542"/>
    </row>
    <row r="10543" spans="3:3" ht="18.75" x14ac:dyDescent="0.15">
      <c r="C10543"/>
    </row>
    <row r="10544" spans="3:3" ht="18.75" x14ac:dyDescent="0.15">
      <c r="C10544"/>
    </row>
    <row r="10545" spans="3:3" ht="18.75" x14ac:dyDescent="0.15">
      <c r="C10545"/>
    </row>
    <row r="10546" spans="3:3" ht="18.75" x14ac:dyDescent="0.15">
      <c r="C10546"/>
    </row>
    <row r="10547" spans="3:3" ht="18.75" x14ac:dyDescent="0.15">
      <c r="C10547"/>
    </row>
    <row r="10548" spans="3:3" ht="18.75" x14ac:dyDescent="0.15">
      <c r="C10548"/>
    </row>
    <row r="10549" spans="3:3" ht="18.75" x14ac:dyDescent="0.15">
      <c r="C10549"/>
    </row>
    <row r="10550" spans="3:3" ht="18.75" x14ac:dyDescent="0.15">
      <c r="C10550"/>
    </row>
    <row r="10551" spans="3:3" ht="18.75" x14ac:dyDescent="0.15">
      <c r="C10551"/>
    </row>
    <row r="10552" spans="3:3" ht="18.75" x14ac:dyDescent="0.15">
      <c r="C10552"/>
    </row>
    <row r="10553" spans="3:3" ht="18.75" x14ac:dyDescent="0.15">
      <c r="C10553"/>
    </row>
    <row r="10554" spans="3:3" ht="18.75" x14ac:dyDescent="0.15">
      <c r="C10554"/>
    </row>
    <row r="10555" spans="3:3" ht="18.75" x14ac:dyDescent="0.15">
      <c r="C10555"/>
    </row>
    <row r="10556" spans="3:3" ht="18.75" x14ac:dyDescent="0.15">
      <c r="C10556"/>
    </row>
    <row r="10557" spans="3:3" ht="18.75" x14ac:dyDescent="0.15">
      <c r="C10557"/>
    </row>
    <row r="10558" spans="3:3" ht="18.75" x14ac:dyDescent="0.15">
      <c r="C10558"/>
    </row>
    <row r="10559" spans="3:3" ht="18.75" x14ac:dyDescent="0.15">
      <c r="C10559"/>
    </row>
    <row r="10560" spans="3:3" ht="18.75" x14ac:dyDescent="0.15">
      <c r="C10560"/>
    </row>
    <row r="10561" spans="3:3" ht="18.75" x14ac:dyDescent="0.15">
      <c r="C10561"/>
    </row>
    <row r="10562" spans="3:3" ht="18.75" x14ac:dyDescent="0.15">
      <c r="C10562"/>
    </row>
    <row r="10563" spans="3:3" ht="18.75" x14ac:dyDescent="0.15">
      <c r="C10563"/>
    </row>
    <row r="10564" spans="3:3" ht="18.75" x14ac:dyDescent="0.15">
      <c r="C10564"/>
    </row>
    <row r="10565" spans="3:3" ht="18.75" x14ac:dyDescent="0.15">
      <c r="C10565"/>
    </row>
    <row r="10566" spans="3:3" ht="18.75" x14ac:dyDescent="0.15">
      <c r="C10566"/>
    </row>
    <row r="10567" spans="3:3" ht="18.75" x14ac:dyDescent="0.15">
      <c r="C10567"/>
    </row>
    <row r="10568" spans="3:3" ht="18.75" x14ac:dyDescent="0.15">
      <c r="C10568"/>
    </row>
    <row r="10569" spans="3:3" ht="18.75" x14ac:dyDescent="0.15">
      <c r="C10569"/>
    </row>
    <row r="10570" spans="3:3" ht="18.75" x14ac:dyDescent="0.15">
      <c r="C10570"/>
    </row>
    <row r="10571" spans="3:3" ht="18.75" x14ac:dyDescent="0.15">
      <c r="C10571"/>
    </row>
    <row r="10572" spans="3:3" ht="18.75" x14ac:dyDescent="0.15">
      <c r="C10572"/>
    </row>
    <row r="10573" spans="3:3" ht="18.75" x14ac:dyDescent="0.15">
      <c r="C10573"/>
    </row>
    <row r="10574" spans="3:3" ht="18.75" x14ac:dyDescent="0.15">
      <c r="C10574"/>
    </row>
    <row r="10575" spans="3:3" ht="18.75" x14ac:dyDescent="0.15">
      <c r="C10575"/>
    </row>
    <row r="10576" spans="3:3" ht="18.75" x14ac:dyDescent="0.15">
      <c r="C10576"/>
    </row>
    <row r="10577" spans="3:3" ht="18.75" x14ac:dyDescent="0.15">
      <c r="C10577"/>
    </row>
    <row r="10578" spans="3:3" ht="18.75" x14ac:dyDescent="0.15">
      <c r="C10578"/>
    </row>
    <row r="10579" spans="3:3" ht="18.75" x14ac:dyDescent="0.15">
      <c r="C10579"/>
    </row>
    <row r="10580" spans="3:3" ht="18.75" x14ac:dyDescent="0.15">
      <c r="C10580"/>
    </row>
    <row r="10581" spans="3:3" ht="18.75" x14ac:dyDescent="0.15">
      <c r="C10581"/>
    </row>
    <row r="10582" spans="3:3" ht="18.75" x14ac:dyDescent="0.15">
      <c r="C10582"/>
    </row>
    <row r="10583" spans="3:3" ht="18.75" x14ac:dyDescent="0.15">
      <c r="C10583"/>
    </row>
    <row r="10584" spans="3:3" ht="18.75" x14ac:dyDescent="0.15">
      <c r="C10584"/>
    </row>
    <row r="10585" spans="3:3" ht="18.75" x14ac:dyDescent="0.15">
      <c r="C10585"/>
    </row>
    <row r="10586" spans="3:3" ht="18.75" x14ac:dyDescent="0.15">
      <c r="C10586"/>
    </row>
    <row r="10587" spans="3:3" ht="18.75" x14ac:dyDescent="0.15">
      <c r="C10587"/>
    </row>
    <row r="10588" spans="3:3" ht="18.75" x14ac:dyDescent="0.15">
      <c r="C10588"/>
    </row>
    <row r="10589" spans="3:3" ht="18.75" x14ac:dyDescent="0.15">
      <c r="C10589"/>
    </row>
    <row r="10590" spans="3:3" ht="18.75" x14ac:dyDescent="0.15">
      <c r="C10590"/>
    </row>
    <row r="10591" spans="3:3" ht="18.75" x14ac:dyDescent="0.15">
      <c r="C10591"/>
    </row>
    <row r="10592" spans="3:3" ht="18.75" x14ac:dyDescent="0.15">
      <c r="C10592"/>
    </row>
    <row r="10593" spans="3:3" ht="18.75" x14ac:dyDescent="0.15">
      <c r="C10593"/>
    </row>
    <row r="10594" spans="3:3" ht="18.75" x14ac:dyDescent="0.15">
      <c r="C10594"/>
    </row>
    <row r="10595" spans="3:3" ht="18.75" x14ac:dyDescent="0.15">
      <c r="C10595"/>
    </row>
    <row r="10596" spans="3:3" ht="18.75" x14ac:dyDescent="0.15">
      <c r="C10596"/>
    </row>
    <row r="10597" spans="3:3" ht="18.75" x14ac:dyDescent="0.15">
      <c r="C10597"/>
    </row>
    <row r="10598" spans="3:3" ht="18.75" x14ac:dyDescent="0.15">
      <c r="C10598"/>
    </row>
    <row r="10599" spans="3:3" ht="18.75" x14ac:dyDescent="0.15">
      <c r="C10599"/>
    </row>
    <row r="10600" spans="3:3" ht="18.75" x14ac:dyDescent="0.15">
      <c r="C10600"/>
    </row>
    <row r="10601" spans="3:3" ht="18.75" x14ac:dyDescent="0.15">
      <c r="C10601"/>
    </row>
    <row r="10602" spans="3:3" ht="18.75" x14ac:dyDescent="0.15">
      <c r="C10602"/>
    </row>
    <row r="10603" spans="3:3" ht="18.75" x14ac:dyDescent="0.15">
      <c r="C10603"/>
    </row>
    <row r="10604" spans="3:3" ht="18.75" x14ac:dyDescent="0.15">
      <c r="C10604"/>
    </row>
    <row r="10605" spans="3:3" ht="18.75" x14ac:dyDescent="0.15">
      <c r="C10605"/>
    </row>
    <row r="10606" spans="3:3" ht="18.75" x14ac:dyDescent="0.15">
      <c r="C10606"/>
    </row>
    <row r="10607" spans="3:3" ht="18.75" x14ac:dyDescent="0.15">
      <c r="C10607"/>
    </row>
    <row r="10608" spans="3:3" ht="18.75" x14ac:dyDescent="0.15">
      <c r="C10608"/>
    </row>
    <row r="10609" spans="3:3" ht="18.75" x14ac:dyDescent="0.15">
      <c r="C10609"/>
    </row>
    <row r="10610" spans="3:3" ht="18.75" x14ac:dyDescent="0.15">
      <c r="C10610"/>
    </row>
    <row r="10611" spans="3:3" ht="18.75" x14ac:dyDescent="0.15">
      <c r="C10611"/>
    </row>
    <row r="10612" spans="3:3" ht="18.75" x14ac:dyDescent="0.15">
      <c r="C10612"/>
    </row>
    <row r="10613" spans="3:3" ht="18.75" x14ac:dyDescent="0.15">
      <c r="C10613"/>
    </row>
    <row r="10614" spans="3:3" ht="18.75" x14ac:dyDescent="0.15">
      <c r="C10614"/>
    </row>
    <row r="10615" spans="3:3" ht="18.75" x14ac:dyDescent="0.15">
      <c r="C10615"/>
    </row>
    <row r="10616" spans="3:3" ht="18.75" x14ac:dyDescent="0.15">
      <c r="C10616"/>
    </row>
    <row r="10617" spans="3:3" ht="18.75" x14ac:dyDescent="0.15">
      <c r="C10617"/>
    </row>
    <row r="10618" spans="3:3" ht="18.75" x14ac:dyDescent="0.15">
      <c r="C10618"/>
    </row>
    <row r="10619" spans="3:3" ht="18.75" x14ac:dyDescent="0.15">
      <c r="C10619"/>
    </row>
    <row r="10620" spans="3:3" ht="18.75" x14ac:dyDescent="0.15">
      <c r="C10620"/>
    </row>
    <row r="10621" spans="3:3" ht="18.75" x14ac:dyDescent="0.15">
      <c r="C10621"/>
    </row>
    <row r="10622" spans="3:3" ht="18.75" x14ac:dyDescent="0.15">
      <c r="C10622"/>
    </row>
    <row r="10623" spans="3:3" ht="18.75" x14ac:dyDescent="0.15">
      <c r="C10623"/>
    </row>
    <row r="10624" spans="3:3" ht="18.75" x14ac:dyDescent="0.15">
      <c r="C10624"/>
    </row>
    <row r="10625" spans="3:3" ht="18.75" x14ac:dyDescent="0.15">
      <c r="C10625"/>
    </row>
    <row r="10626" spans="3:3" ht="18.75" x14ac:dyDescent="0.15">
      <c r="C10626"/>
    </row>
    <row r="10627" spans="3:3" ht="18.75" x14ac:dyDescent="0.15">
      <c r="C10627"/>
    </row>
    <row r="10628" spans="3:3" ht="18.75" x14ac:dyDescent="0.15">
      <c r="C10628"/>
    </row>
    <row r="10629" spans="3:3" ht="18.75" x14ac:dyDescent="0.15">
      <c r="C10629"/>
    </row>
    <row r="10630" spans="3:3" ht="18.75" x14ac:dyDescent="0.15">
      <c r="C10630"/>
    </row>
    <row r="10631" spans="3:3" ht="18.75" x14ac:dyDescent="0.15">
      <c r="C10631"/>
    </row>
    <row r="10632" spans="3:3" ht="18.75" x14ac:dyDescent="0.15">
      <c r="C10632"/>
    </row>
    <row r="10633" spans="3:3" ht="18.75" x14ac:dyDescent="0.15">
      <c r="C10633"/>
    </row>
    <row r="10634" spans="3:3" ht="18.75" x14ac:dyDescent="0.15">
      <c r="C10634"/>
    </row>
    <row r="10635" spans="3:3" ht="18.75" x14ac:dyDescent="0.15">
      <c r="C10635"/>
    </row>
    <row r="10636" spans="3:3" ht="18.75" x14ac:dyDescent="0.15">
      <c r="C10636"/>
    </row>
    <row r="10637" spans="3:3" ht="18.75" x14ac:dyDescent="0.15">
      <c r="C10637"/>
    </row>
    <row r="10638" spans="3:3" ht="18.75" x14ac:dyDescent="0.15">
      <c r="C10638"/>
    </row>
    <row r="10639" spans="3:3" ht="18.75" x14ac:dyDescent="0.15">
      <c r="C10639"/>
    </row>
    <row r="10640" spans="3:3" ht="18.75" x14ac:dyDescent="0.15">
      <c r="C10640"/>
    </row>
    <row r="10641" spans="3:3" ht="18.75" x14ac:dyDescent="0.15">
      <c r="C10641"/>
    </row>
    <row r="10642" spans="3:3" ht="18.75" x14ac:dyDescent="0.15">
      <c r="C10642"/>
    </row>
    <row r="10643" spans="3:3" ht="18.75" x14ac:dyDescent="0.15">
      <c r="C10643"/>
    </row>
    <row r="10644" spans="3:3" ht="18.75" x14ac:dyDescent="0.15">
      <c r="C10644"/>
    </row>
    <row r="10645" spans="3:3" ht="18.75" x14ac:dyDescent="0.15">
      <c r="C10645"/>
    </row>
    <row r="10646" spans="3:3" ht="18.75" x14ac:dyDescent="0.15">
      <c r="C10646"/>
    </row>
    <row r="10647" spans="3:3" ht="18.75" x14ac:dyDescent="0.15">
      <c r="C10647"/>
    </row>
    <row r="10648" spans="3:3" ht="18.75" x14ac:dyDescent="0.15">
      <c r="C10648"/>
    </row>
    <row r="10649" spans="3:3" ht="18.75" x14ac:dyDescent="0.15">
      <c r="C10649"/>
    </row>
    <row r="10650" spans="3:3" ht="18.75" x14ac:dyDescent="0.15">
      <c r="C10650"/>
    </row>
    <row r="10651" spans="3:3" ht="18.75" x14ac:dyDescent="0.15">
      <c r="C10651"/>
    </row>
    <row r="10652" spans="3:3" ht="18.75" x14ac:dyDescent="0.15">
      <c r="C10652"/>
    </row>
    <row r="10653" spans="3:3" ht="18.75" x14ac:dyDescent="0.15">
      <c r="C10653"/>
    </row>
    <row r="10654" spans="3:3" ht="18.75" x14ac:dyDescent="0.15">
      <c r="C10654"/>
    </row>
    <row r="10655" spans="3:3" ht="18.75" x14ac:dyDescent="0.15">
      <c r="C10655"/>
    </row>
    <row r="10656" spans="3:3" ht="18.75" x14ac:dyDescent="0.15">
      <c r="C10656"/>
    </row>
    <row r="10657" spans="3:3" ht="18.75" x14ac:dyDescent="0.15">
      <c r="C10657"/>
    </row>
    <row r="10658" spans="3:3" ht="18.75" x14ac:dyDescent="0.15">
      <c r="C10658"/>
    </row>
    <row r="10659" spans="3:3" ht="18.75" x14ac:dyDescent="0.15">
      <c r="C10659"/>
    </row>
    <row r="10660" spans="3:3" ht="18.75" x14ac:dyDescent="0.15">
      <c r="C10660"/>
    </row>
    <row r="10661" spans="3:3" ht="18.75" x14ac:dyDescent="0.15">
      <c r="C10661"/>
    </row>
    <row r="10662" spans="3:3" ht="18.75" x14ac:dyDescent="0.15">
      <c r="C10662"/>
    </row>
    <row r="10663" spans="3:3" ht="18.75" x14ac:dyDescent="0.15">
      <c r="C10663"/>
    </row>
    <row r="10664" spans="3:3" ht="18.75" x14ac:dyDescent="0.15">
      <c r="C10664"/>
    </row>
    <row r="10665" spans="3:3" ht="18.75" x14ac:dyDescent="0.15">
      <c r="C10665"/>
    </row>
    <row r="10666" spans="3:3" ht="18.75" x14ac:dyDescent="0.15">
      <c r="C10666"/>
    </row>
    <row r="10667" spans="3:3" ht="18.75" x14ac:dyDescent="0.15">
      <c r="C10667"/>
    </row>
    <row r="10668" spans="3:3" ht="18.75" x14ac:dyDescent="0.15">
      <c r="C10668"/>
    </row>
    <row r="10669" spans="3:3" ht="18.75" x14ac:dyDescent="0.15">
      <c r="C10669"/>
    </row>
    <row r="10670" spans="3:3" ht="18.75" x14ac:dyDescent="0.15">
      <c r="C10670"/>
    </row>
    <row r="10671" spans="3:3" ht="18.75" x14ac:dyDescent="0.15">
      <c r="C10671"/>
    </row>
    <row r="10672" spans="3:3" ht="18.75" x14ac:dyDescent="0.15">
      <c r="C10672"/>
    </row>
    <row r="10673" spans="3:3" ht="18.75" x14ac:dyDescent="0.15">
      <c r="C10673"/>
    </row>
    <row r="10674" spans="3:3" ht="18.75" x14ac:dyDescent="0.15">
      <c r="C10674"/>
    </row>
    <row r="10675" spans="3:3" ht="18.75" x14ac:dyDescent="0.15">
      <c r="C10675"/>
    </row>
    <row r="10676" spans="3:3" ht="18.75" x14ac:dyDescent="0.15">
      <c r="C10676"/>
    </row>
    <row r="10677" spans="3:3" ht="18.75" x14ac:dyDescent="0.15">
      <c r="C10677"/>
    </row>
    <row r="10678" spans="3:3" ht="18.75" x14ac:dyDescent="0.15">
      <c r="C10678"/>
    </row>
    <row r="10679" spans="3:3" ht="18.75" x14ac:dyDescent="0.15">
      <c r="C10679"/>
    </row>
    <row r="10680" spans="3:3" ht="18.75" x14ac:dyDescent="0.15">
      <c r="C10680"/>
    </row>
    <row r="10681" spans="3:3" ht="18.75" x14ac:dyDescent="0.15">
      <c r="C10681"/>
    </row>
    <row r="10682" spans="3:3" ht="18.75" x14ac:dyDescent="0.15">
      <c r="C10682"/>
    </row>
    <row r="10683" spans="3:3" ht="18.75" x14ac:dyDescent="0.15">
      <c r="C10683"/>
    </row>
    <row r="10684" spans="3:3" ht="18.75" x14ac:dyDescent="0.15">
      <c r="C10684"/>
    </row>
    <row r="10685" spans="3:3" ht="18.75" x14ac:dyDescent="0.15">
      <c r="C10685"/>
    </row>
    <row r="10686" spans="3:3" ht="18.75" x14ac:dyDescent="0.15">
      <c r="C10686"/>
    </row>
    <row r="10687" spans="3:3" ht="18.75" x14ac:dyDescent="0.15">
      <c r="C10687"/>
    </row>
    <row r="10688" spans="3:3" ht="18.75" x14ac:dyDescent="0.15">
      <c r="C10688"/>
    </row>
    <row r="10689" spans="3:3" ht="18.75" x14ac:dyDescent="0.15">
      <c r="C10689"/>
    </row>
    <row r="10690" spans="3:3" ht="18.75" x14ac:dyDescent="0.15">
      <c r="C10690"/>
    </row>
    <row r="10691" spans="3:3" ht="18.75" x14ac:dyDescent="0.15">
      <c r="C10691"/>
    </row>
    <row r="10692" spans="3:3" ht="18.75" x14ac:dyDescent="0.15">
      <c r="C10692"/>
    </row>
    <row r="10693" spans="3:3" ht="18.75" x14ac:dyDescent="0.15">
      <c r="C10693"/>
    </row>
    <row r="10694" spans="3:3" ht="18.75" x14ac:dyDescent="0.15">
      <c r="C10694"/>
    </row>
    <row r="10695" spans="3:3" ht="18.75" x14ac:dyDescent="0.15">
      <c r="C10695"/>
    </row>
    <row r="10696" spans="3:3" ht="18.75" x14ac:dyDescent="0.15">
      <c r="C10696"/>
    </row>
    <row r="10697" spans="3:3" ht="18.75" x14ac:dyDescent="0.15">
      <c r="C10697"/>
    </row>
    <row r="10698" spans="3:3" ht="18.75" x14ac:dyDescent="0.15">
      <c r="C10698"/>
    </row>
    <row r="10699" spans="3:3" ht="18.75" x14ac:dyDescent="0.15">
      <c r="C10699"/>
    </row>
    <row r="10700" spans="3:3" ht="18.75" x14ac:dyDescent="0.15">
      <c r="C10700"/>
    </row>
    <row r="10701" spans="3:3" ht="18.75" x14ac:dyDescent="0.15">
      <c r="C10701"/>
    </row>
    <row r="10702" spans="3:3" ht="18.75" x14ac:dyDescent="0.15">
      <c r="C10702"/>
    </row>
    <row r="10703" spans="3:3" ht="18.75" x14ac:dyDescent="0.15">
      <c r="C10703"/>
    </row>
    <row r="10704" spans="3:3" ht="18.75" x14ac:dyDescent="0.15">
      <c r="C10704"/>
    </row>
    <row r="10705" spans="3:3" ht="18.75" x14ac:dyDescent="0.15">
      <c r="C10705"/>
    </row>
    <row r="10706" spans="3:3" ht="18.75" x14ac:dyDescent="0.15">
      <c r="C10706"/>
    </row>
    <row r="10707" spans="3:3" ht="18.75" x14ac:dyDescent="0.15">
      <c r="C10707"/>
    </row>
    <row r="10708" spans="3:3" ht="18.75" x14ac:dyDescent="0.15">
      <c r="C10708"/>
    </row>
    <row r="10709" spans="3:3" ht="18.75" x14ac:dyDescent="0.15">
      <c r="C10709"/>
    </row>
    <row r="10710" spans="3:3" ht="18.75" x14ac:dyDescent="0.15">
      <c r="C10710"/>
    </row>
    <row r="10711" spans="3:3" ht="18.75" x14ac:dyDescent="0.15">
      <c r="C10711"/>
    </row>
    <row r="10712" spans="3:3" ht="18.75" x14ac:dyDescent="0.15">
      <c r="C10712"/>
    </row>
    <row r="10713" spans="3:3" ht="18.75" x14ac:dyDescent="0.15">
      <c r="C10713"/>
    </row>
    <row r="10714" spans="3:3" ht="18.75" x14ac:dyDescent="0.15">
      <c r="C10714"/>
    </row>
    <row r="10715" spans="3:3" ht="18.75" x14ac:dyDescent="0.15">
      <c r="C10715"/>
    </row>
    <row r="10716" spans="3:3" ht="18.75" x14ac:dyDescent="0.15">
      <c r="C10716"/>
    </row>
    <row r="10717" spans="3:3" ht="18.75" x14ac:dyDescent="0.15">
      <c r="C10717"/>
    </row>
    <row r="10718" spans="3:3" ht="18.75" x14ac:dyDescent="0.15">
      <c r="C10718"/>
    </row>
    <row r="10719" spans="3:3" ht="18.75" x14ac:dyDescent="0.15">
      <c r="C10719"/>
    </row>
    <row r="10720" spans="3:3" ht="18.75" x14ac:dyDescent="0.15">
      <c r="C10720"/>
    </row>
    <row r="10721" spans="3:3" ht="18.75" x14ac:dyDescent="0.15">
      <c r="C10721"/>
    </row>
    <row r="10722" spans="3:3" ht="18.75" x14ac:dyDescent="0.15">
      <c r="C10722"/>
    </row>
    <row r="10723" spans="3:3" ht="18.75" x14ac:dyDescent="0.15">
      <c r="C10723"/>
    </row>
    <row r="10724" spans="3:3" ht="18.75" x14ac:dyDescent="0.15">
      <c r="C10724"/>
    </row>
    <row r="10725" spans="3:3" ht="18.75" x14ac:dyDescent="0.15">
      <c r="C10725"/>
    </row>
    <row r="10726" spans="3:3" ht="18.75" x14ac:dyDescent="0.15">
      <c r="C10726"/>
    </row>
    <row r="10727" spans="3:3" ht="18.75" x14ac:dyDescent="0.15">
      <c r="C10727"/>
    </row>
    <row r="10728" spans="3:3" ht="18.75" x14ac:dyDescent="0.15">
      <c r="C10728"/>
    </row>
    <row r="10729" spans="3:3" ht="18.75" x14ac:dyDescent="0.15">
      <c r="C10729"/>
    </row>
    <row r="10730" spans="3:3" ht="18.75" x14ac:dyDescent="0.15">
      <c r="C10730"/>
    </row>
    <row r="10731" spans="3:3" ht="18.75" x14ac:dyDescent="0.15">
      <c r="C10731"/>
    </row>
    <row r="10732" spans="3:3" ht="18.75" x14ac:dyDescent="0.15">
      <c r="C10732"/>
    </row>
    <row r="10733" spans="3:3" ht="18.75" x14ac:dyDescent="0.15">
      <c r="C10733"/>
    </row>
    <row r="10734" spans="3:3" ht="18.75" x14ac:dyDescent="0.15">
      <c r="C10734"/>
    </row>
    <row r="10735" spans="3:3" ht="18.75" x14ac:dyDescent="0.15">
      <c r="C10735"/>
    </row>
    <row r="10736" spans="3:3" ht="18.75" x14ac:dyDescent="0.15">
      <c r="C10736"/>
    </row>
    <row r="10737" spans="3:3" ht="18.75" x14ac:dyDescent="0.15">
      <c r="C10737"/>
    </row>
    <row r="10738" spans="3:3" ht="18.75" x14ac:dyDescent="0.15">
      <c r="C10738"/>
    </row>
    <row r="10739" spans="3:3" ht="18.75" x14ac:dyDescent="0.15">
      <c r="C10739"/>
    </row>
    <row r="10740" spans="3:3" ht="18.75" x14ac:dyDescent="0.15">
      <c r="C10740"/>
    </row>
    <row r="10741" spans="3:3" ht="18.75" x14ac:dyDescent="0.15">
      <c r="C10741"/>
    </row>
    <row r="10742" spans="3:3" ht="18.75" x14ac:dyDescent="0.15">
      <c r="C10742"/>
    </row>
    <row r="10743" spans="3:3" ht="18.75" x14ac:dyDescent="0.15">
      <c r="C10743"/>
    </row>
    <row r="10744" spans="3:3" ht="18.75" x14ac:dyDescent="0.15">
      <c r="C10744"/>
    </row>
    <row r="10745" spans="3:3" ht="18.75" x14ac:dyDescent="0.15">
      <c r="C10745"/>
    </row>
    <row r="10746" spans="3:3" ht="18.75" x14ac:dyDescent="0.15">
      <c r="C10746"/>
    </row>
    <row r="10747" spans="3:3" ht="18.75" x14ac:dyDescent="0.15">
      <c r="C10747"/>
    </row>
    <row r="10748" spans="3:3" ht="18.75" x14ac:dyDescent="0.15">
      <c r="C10748"/>
    </row>
    <row r="10749" spans="3:3" ht="18.75" x14ac:dyDescent="0.15">
      <c r="C10749"/>
    </row>
    <row r="10750" spans="3:3" ht="18.75" x14ac:dyDescent="0.15">
      <c r="C10750"/>
    </row>
    <row r="10751" spans="3:3" ht="18.75" x14ac:dyDescent="0.15">
      <c r="C10751"/>
    </row>
    <row r="10752" spans="3:3" ht="18.75" x14ac:dyDescent="0.15">
      <c r="C10752"/>
    </row>
    <row r="10753" spans="3:3" ht="18.75" x14ac:dyDescent="0.15">
      <c r="C10753"/>
    </row>
    <row r="10754" spans="3:3" ht="18.75" x14ac:dyDescent="0.15">
      <c r="C10754"/>
    </row>
    <row r="10755" spans="3:3" ht="18.75" x14ac:dyDescent="0.15">
      <c r="C10755"/>
    </row>
    <row r="10756" spans="3:3" ht="18.75" x14ac:dyDescent="0.15">
      <c r="C10756"/>
    </row>
    <row r="10757" spans="3:3" ht="18.75" x14ac:dyDescent="0.15">
      <c r="C10757"/>
    </row>
    <row r="10758" spans="3:3" ht="18.75" x14ac:dyDescent="0.15">
      <c r="C10758"/>
    </row>
    <row r="10759" spans="3:3" ht="18.75" x14ac:dyDescent="0.15">
      <c r="C10759"/>
    </row>
    <row r="10760" spans="3:3" ht="18.75" x14ac:dyDescent="0.15">
      <c r="C10760"/>
    </row>
    <row r="10761" spans="3:3" ht="18.75" x14ac:dyDescent="0.15">
      <c r="C10761"/>
    </row>
    <row r="10762" spans="3:3" ht="18.75" x14ac:dyDescent="0.15">
      <c r="C10762"/>
    </row>
    <row r="10763" spans="3:3" ht="18.75" x14ac:dyDescent="0.15">
      <c r="C10763"/>
    </row>
    <row r="10764" spans="3:3" ht="18.75" x14ac:dyDescent="0.15">
      <c r="C10764"/>
    </row>
    <row r="10765" spans="3:3" ht="18.75" x14ac:dyDescent="0.15">
      <c r="C10765"/>
    </row>
    <row r="10766" spans="3:3" ht="18.75" x14ac:dyDescent="0.15">
      <c r="C10766"/>
    </row>
    <row r="10767" spans="3:3" ht="18.75" x14ac:dyDescent="0.15">
      <c r="C10767"/>
    </row>
    <row r="10768" spans="3:3" ht="18.75" x14ac:dyDescent="0.15">
      <c r="C10768"/>
    </row>
    <row r="10769" spans="3:3" ht="18.75" x14ac:dyDescent="0.15">
      <c r="C10769"/>
    </row>
    <row r="10770" spans="3:3" ht="18.75" x14ac:dyDescent="0.15">
      <c r="C10770"/>
    </row>
    <row r="10771" spans="3:3" ht="18.75" x14ac:dyDescent="0.15">
      <c r="C10771"/>
    </row>
    <row r="10772" spans="3:3" ht="18.75" x14ac:dyDescent="0.15">
      <c r="C10772"/>
    </row>
    <row r="10773" spans="3:3" ht="18.75" x14ac:dyDescent="0.15">
      <c r="C10773"/>
    </row>
    <row r="10774" spans="3:3" ht="18.75" x14ac:dyDescent="0.15">
      <c r="C10774"/>
    </row>
    <row r="10775" spans="3:3" ht="18.75" x14ac:dyDescent="0.15">
      <c r="C10775"/>
    </row>
    <row r="10776" spans="3:3" ht="18.75" x14ac:dyDescent="0.15">
      <c r="C10776"/>
    </row>
    <row r="10777" spans="3:3" ht="18.75" x14ac:dyDescent="0.15">
      <c r="C10777"/>
    </row>
    <row r="10778" spans="3:3" ht="18.75" x14ac:dyDescent="0.15">
      <c r="C10778"/>
    </row>
    <row r="10779" spans="3:3" ht="18.75" x14ac:dyDescent="0.15">
      <c r="C10779"/>
    </row>
    <row r="10780" spans="3:3" ht="18.75" x14ac:dyDescent="0.15">
      <c r="C10780"/>
    </row>
    <row r="10781" spans="3:3" ht="18.75" x14ac:dyDescent="0.15">
      <c r="C10781"/>
    </row>
    <row r="10782" spans="3:3" ht="18.75" x14ac:dyDescent="0.15">
      <c r="C10782"/>
    </row>
    <row r="10783" spans="3:3" ht="18.75" x14ac:dyDescent="0.15">
      <c r="C10783"/>
    </row>
    <row r="10784" spans="3:3" ht="18.75" x14ac:dyDescent="0.15">
      <c r="C10784"/>
    </row>
    <row r="10785" spans="3:3" ht="18.75" x14ac:dyDescent="0.15">
      <c r="C10785"/>
    </row>
    <row r="10786" spans="3:3" ht="18.75" x14ac:dyDescent="0.15">
      <c r="C10786"/>
    </row>
    <row r="10787" spans="3:3" ht="18.75" x14ac:dyDescent="0.15">
      <c r="C10787"/>
    </row>
    <row r="10788" spans="3:3" ht="18.75" x14ac:dyDescent="0.15">
      <c r="C10788"/>
    </row>
    <row r="10789" spans="3:3" ht="18.75" x14ac:dyDescent="0.15">
      <c r="C10789"/>
    </row>
    <row r="10790" spans="3:3" ht="18.75" x14ac:dyDescent="0.15">
      <c r="C10790"/>
    </row>
    <row r="10791" spans="3:3" ht="18.75" x14ac:dyDescent="0.15">
      <c r="C10791"/>
    </row>
    <row r="10792" spans="3:3" ht="18.75" x14ac:dyDescent="0.15">
      <c r="C10792"/>
    </row>
    <row r="10793" spans="3:3" ht="18.75" x14ac:dyDescent="0.15">
      <c r="C10793"/>
    </row>
    <row r="10794" spans="3:3" ht="18.75" x14ac:dyDescent="0.15">
      <c r="C10794"/>
    </row>
    <row r="10795" spans="3:3" ht="18.75" x14ac:dyDescent="0.15">
      <c r="C10795"/>
    </row>
    <row r="10796" spans="3:3" ht="18.75" x14ac:dyDescent="0.15">
      <c r="C10796"/>
    </row>
    <row r="10797" spans="3:3" ht="18.75" x14ac:dyDescent="0.15">
      <c r="C10797"/>
    </row>
    <row r="10798" spans="3:3" ht="18.75" x14ac:dyDescent="0.15">
      <c r="C10798"/>
    </row>
    <row r="10799" spans="3:3" ht="18.75" x14ac:dyDescent="0.15">
      <c r="C10799"/>
    </row>
    <row r="10800" spans="3:3" ht="18.75" x14ac:dyDescent="0.15">
      <c r="C10800"/>
    </row>
    <row r="10801" spans="3:3" ht="18.75" x14ac:dyDescent="0.15">
      <c r="C10801"/>
    </row>
    <row r="10802" spans="3:3" ht="18.75" x14ac:dyDescent="0.15">
      <c r="C10802"/>
    </row>
    <row r="10803" spans="3:3" ht="18.75" x14ac:dyDescent="0.15">
      <c r="C10803"/>
    </row>
    <row r="10804" spans="3:3" ht="18.75" x14ac:dyDescent="0.15">
      <c r="C10804"/>
    </row>
    <row r="10805" spans="3:3" ht="18.75" x14ac:dyDescent="0.15">
      <c r="C10805"/>
    </row>
    <row r="10806" spans="3:3" ht="18.75" x14ac:dyDescent="0.15">
      <c r="C10806"/>
    </row>
    <row r="10807" spans="3:3" ht="18.75" x14ac:dyDescent="0.15">
      <c r="C10807"/>
    </row>
    <row r="10808" spans="3:3" ht="18.75" x14ac:dyDescent="0.15">
      <c r="C10808"/>
    </row>
    <row r="10809" spans="3:3" ht="18.75" x14ac:dyDescent="0.15">
      <c r="C10809"/>
    </row>
    <row r="10810" spans="3:3" ht="18.75" x14ac:dyDescent="0.15">
      <c r="C10810"/>
    </row>
    <row r="10811" spans="3:3" ht="18.75" x14ac:dyDescent="0.15">
      <c r="C10811"/>
    </row>
    <row r="10812" spans="3:3" ht="18.75" x14ac:dyDescent="0.15">
      <c r="C10812"/>
    </row>
    <row r="10813" spans="3:3" ht="18.75" x14ac:dyDescent="0.15">
      <c r="C10813"/>
    </row>
    <row r="10814" spans="3:3" ht="18.75" x14ac:dyDescent="0.15">
      <c r="C10814"/>
    </row>
    <row r="10815" spans="3:3" ht="18.75" x14ac:dyDescent="0.15">
      <c r="C10815"/>
    </row>
    <row r="10816" spans="3:3" ht="18.75" x14ac:dyDescent="0.15">
      <c r="C10816"/>
    </row>
    <row r="10817" spans="3:3" ht="18.75" x14ac:dyDescent="0.15">
      <c r="C10817"/>
    </row>
    <row r="10818" spans="3:3" ht="18.75" x14ac:dyDescent="0.15">
      <c r="C10818"/>
    </row>
    <row r="10819" spans="3:3" ht="18.75" x14ac:dyDescent="0.15">
      <c r="C10819"/>
    </row>
    <row r="10820" spans="3:3" ht="18.75" x14ac:dyDescent="0.15">
      <c r="C10820"/>
    </row>
    <row r="10821" spans="3:3" ht="18.75" x14ac:dyDescent="0.15">
      <c r="C10821"/>
    </row>
    <row r="10822" spans="3:3" ht="18.75" x14ac:dyDescent="0.15">
      <c r="C10822"/>
    </row>
    <row r="10823" spans="3:3" ht="18.75" x14ac:dyDescent="0.15">
      <c r="C10823"/>
    </row>
    <row r="10824" spans="3:3" ht="18.75" x14ac:dyDescent="0.15">
      <c r="C10824"/>
    </row>
    <row r="10825" spans="3:3" ht="18.75" x14ac:dyDescent="0.15">
      <c r="C10825"/>
    </row>
    <row r="10826" spans="3:3" ht="18.75" x14ac:dyDescent="0.15">
      <c r="C10826"/>
    </row>
    <row r="10827" spans="3:3" ht="18.75" x14ac:dyDescent="0.15">
      <c r="C10827"/>
    </row>
    <row r="10828" spans="3:3" ht="18.75" x14ac:dyDescent="0.15">
      <c r="C10828"/>
    </row>
    <row r="10829" spans="3:3" ht="18.75" x14ac:dyDescent="0.15">
      <c r="C10829"/>
    </row>
    <row r="10830" spans="3:3" ht="18.75" x14ac:dyDescent="0.15">
      <c r="C10830"/>
    </row>
    <row r="10831" spans="3:3" ht="18.75" x14ac:dyDescent="0.15">
      <c r="C10831"/>
    </row>
    <row r="10832" spans="3:3" ht="18.75" x14ac:dyDescent="0.15">
      <c r="C10832"/>
    </row>
    <row r="10833" spans="3:3" ht="18.75" x14ac:dyDescent="0.15">
      <c r="C10833"/>
    </row>
    <row r="10834" spans="3:3" ht="18.75" x14ac:dyDescent="0.15">
      <c r="C10834"/>
    </row>
    <row r="10835" spans="3:3" ht="18.75" x14ac:dyDescent="0.15">
      <c r="C10835"/>
    </row>
    <row r="10836" spans="3:3" ht="18.75" x14ac:dyDescent="0.15">
      <c r="C10836"/>
    </row>
    <row r="10837" spans="3:3" ht="18.75" x14ac:dyDescent="0.15">
      <c r="C10837"/>
    </row>
    <row r="10838" spans="3:3" ht="18.75" x14ac:dyDescent="0.15">
      <c r="C10838"/>
    </row>
    <row r="10839" spans="3:3" ht="18.75" x14ac:dyDescent="0.15">
      <c r="C10839"/>
    </row>
    <row r="10840" spans="3:3" ht="18.75" x14ac:dyDescent="0.15">
      <c r="C10840"/>
    </row>
    <row r="10841" spans="3:3" ht="18.75" x14ac:dyDescent="0.15">
      <c r="C10841"/>
    </row>
    <row r="10842" spans="3:3" ht="18.75" x14ac:dyDescent="0.15">
      <c r="C10842"/>
    </row>
    <row r="10843" spans="3:3" ht="18.75" x14ac:dyDescent="0.15">
      <c r="C10843"/>
    </row>
    <row r="10844" spans="3:3" ht="18.75" x14ac:dyDescent="0.15">
      <c r="C10844"/>
    </row>
    <row r="10845" spans="3:3" ht="18.75" x14ac:dyDescent="0.15">
      <c r="C10845"/>
    </row>
    <row r="10846" spans="3:3" ht="18.75" x14ac:dyDescent="0.15">
      <c r="C10846"/>
    </row>
    <row r="10847" spans="3:3" ht="18.75" x14ac:dyDescent="0.15">
      <c r="C10847"/>
    </row>
    <row r="10848" spans="3:3" ht="18.75" x14ac:dyDescent="0.15">
      <c r="C10848"/>
    </row>
    <row r="10849" spans="3:3" ht="18.75" x14ac:dyDescent="0.15">
      <c r="C10849"/>
    </row>
    <row r="10850" spans="3:3" ht="18.75" x14ac:dyDescent="0.15">
      <c r="C10850"/>
    </row>
    <row r="10851" spans="3:3" ht="18.75" x14ac:dyDescent="0.15">
      <c r="C10851"/>
    </row>
    <row r="10852" spans="3:3" ht="18.75" x14ac:dyDescent="0.15">
      <c r="C10852"/>
    </row>
    <row r="10853" spans="3:3" ht="18.75" x14ac:dyDescent="0.15">
      <c r="C10853"/>
    </row>
    <row r="10854" spans="3:3" ht="18.75" x14ac:dyDescent="0.15">
      <c r="C10854"/>
    </row>
    <row r="10855" spans="3:3" ht="18.75" x14ac:dyDescent="0.15">
      <c r="C10855"/>
    </row>
    <row r="10856" spans="3:3" ht="18.75" x14ac:dyDescent="0.15">
      <c r="C10856"/>
    </row>
    <row r="10857" spans="3:3" ht="18.75" x14ac:dyDescent="0.15">
      <c r="C10857"/>
    </row>
    <row r="10858" spans="3:3" ht="18.75" x14ac:dyDescent="0.15">
      <c r="C10858"/>
    </row>
    <row r="10859" spans="3:3" ht="18.75" x14ac:dyDescent="0.15">
      <c r="C10859"/>
    </row>
    <row r="10860" spans="3:3" ht="18.75" x14ac:dyDescent="0.15">
      <c r="C10860"/>
    </row>
    <row r="10861" spans="3:3" ht="18.75" x14ac:dyDescent="0.15">
      <c r="C10861"/>
    </row>
    <row r="10862" spans="3:3" ht="18.75" x14ac:dyDescent="0.15">
      <c r="C10862"/>
    </row>
    <row r="10863" spans="3:3" ht="18.75" x14ac:dyDescent="0.15">
      <c r="C10863"/>
    </row>
    <row r="10864" spans="3:3" ht="18.75" x14ac:dyDescent="0.15">
      <c r="C10864"/>
    </row>
    <row r="10865" spans="3:3" ht="18.75" x14ac:dyDescent="0.15">
      <c r="C10865"/>
    </row>
    <row r="10866" spans="3:3" ht="18.75" x14ac:dyDescent="0.15">
      <c r="C10866"/>
    </row>
    <row r="10867" spans="3:3" ht="18.75" x14ac:dyDescent="0.15">
      <c r="C10867"/>
    </row>
    <row r="10868" spans="3:3" ht="18.75" x14ac:dyDescent="0.15">
      <c r="C10868"/>
    </row>
    <row r="10869" spans="3:3" ht="18.75" x14ac:dyDescent="0.15">
      <c r="C10869"/>
    </row>
    <row r="10870" spans="3:3" ht="18.75" x14ac:dyDescent="0.15">
      <c r="C10870"/>
    </row>
    <row r="10871" spans="3:3" ht="18.75" x14ac:dyDescent="0.15">
      <c r="C10871"/>
    </row>
    <row r="10872" spans="3:3" ht="18.75" x14ac:dyDescent="0.15">
      <c r="C10872"/>
    </row>
    <row r="10873" spans="3:3" ht="18.75" x14ac:dyDescent="0.15">
      <c r="C10873"/>
    </row>
    <row r="10874" spans="3:3" ht="18.75" x14ac:dyDescent="0.15">
      <c r="C10874"/>
    </row>
    <row r="10875" spans="3:3" ht="18.75" x14ac:dyDescent="0.15">
      <c r="C10875"/>
    </row>
    <row r="10876" spans="3:3" ht="18.75" x14ac:dyDescent="0.15">
      <c r="C10876"/>
    </row>
    <row r="10877" spans="3:3" ht="18.75" x14ac:dyDescent="0.15">
      <c r="C10877"/>
    </row>
    <row r="10878" spans="3:3" ht="18.75" x14ac:dyDescent="0.15">
      <c r="C10878"/>
    </row>
    <row r="10879" spans="3:3" ht="18.75" x14ac:dyDescent="0.15">
      <c r="C10879"/>
    </row>
    <row r="10880" spans="3:3" ht="18.75" x14ac:dyDescent="0.15">
      <c r="C10880"/>
    </row>
    <row r="10881" spans="3:3" ht="18.75" x14ac:dyDescent="0.15">
      <c r="C10881"/>
    </row>
    <row r="10882" spans="3:3" ht="18.75" x14ac:dyDescent="0.15">
      <c r="C10882"/>
    </row>
    <row r="10883" spans="3:3" ht="18.75" x14ac:dyDescent="0.15">
      <c r="C10883"/>
    </row>
    <row r="10884" spans="3:3" ht="18.75" x14ac:dyDescent="0.15">
      <c r="C10884"/>
    </row>
    <row r="10885" spans="3:3" ht="18.75" x14ac:dyDescent="0.15">
      <c r="C10885"/>
    </row>
    <row r="10886" spans="3:3" ht="18.75" x14ac:dyDescent="0.15">
      <c r="C10886"/>
    </row>
    <row r="10887" spans="3:3" ht="18.75" x14ac:dyDescent="0.15">
      <c r="C10887"/>
    </row>
    <row r="10888" spans="3:3" ht="18.75" x14ac:dyDescent="0.15">
      <c r="C10888"/>
    </row>
    <row r="10889" spans="3:3" ht="18.75" x14ac:dyDescent="0.15">
      <c r="C10889"/>
    </row>
    <row r="10890" spans="3:3" ht="18.75" x14ac:dyDescent="0.15">
      <c r="C10890"/>
    </row>
    <row r="10891" spans="3:3" ht="18.75" x14ac:dyDescent="0.15">
      <c r="C10891"/>
    </row>
    <row r="10892" spans="3:3" ht="18.75" x14ac:dyDescent="0.15">
      <c r="C10892"/>
    </row>
    <row r="10893" spans="3:3" ht="18.75" x14ac:dyDescent="0.15">
      <c r="C10893"/>
    </row>
    <row r="10894" spans="3:3" ht="18.75" x14ac:dyDescent="0.15">
      <c r="C10894"/>
    </row>
    <row r="10895" spans="3:3" ht="18.75" x14ac:dyDescent="0.15">
      <c r="C10895"/>
    </row>
    <row r="10896" spans="3:3" ht="18.75" x14ac:dyDescent="0.15">
      <c r="C10896"/>
    </row>
    <row r="10897" spans="3:3" ht="18.75" x14ac:dyDescent="0.15">
      <c r="C10897"/>
    </row>
    <row r="10898" spans="3:3" ht="18.75" x14ac:dyDescent="0.15">
      <c r="C10898"/>
    </row>
    <row r="10899" spans="3:3" ht="18.75" x14ac:dyDescent="0.15">
      <c r="C10899"/>
    </row>
    <row r="10900" spans="3:3" ht="18.75" x14ac:dyDescent="0.15">
      <c r="C10900"/>
    </row>
    <row r="10901" spans="3:3" ht="18.75" x14ac:dyDescent="0.15">
      <c r="C10901"/>
    </row>
    <row r="10902" spans="3:3" ht="18.75" x14ac:dyDescent="0.15">
      <c r="C10902"/>
    </row>
    <row r="10903" spans="3:3" ht="18.75" x14ac:dyDescent="0.15">
      <c r="C10903"/>
    </row>
    <row r="10904" spans="3:3" ht="18.75" x14ac:dyDescent="0.15">
      <c r="C10904"/>
    </row>
    <row r="10905" spans="3:3" ht="18.75" x14ac:dyDescent="0.15">
      <c r="C10905"/>
    </row>
    <row r="10906" spans="3:3" ht="18.75" x14ac:dyDescent="0.15">
      <c r="C10906"/>
    </row>
    <row r="10907" spans="3:3" ht="18.75" x14ac:dyDescent="0.15">
      <c r="C10907"/>
    </row>
    <row r="10908" spans="3:3" ht="18.75" x14ac:dyDescent="0.15">
      <c r="C10908"/>
    </row>
    <row r="10909" spans="3:3" ht="18.75" x14ac:dyDescent="0.15">
      <c r="C10909"/>
    </row>
    <row r="10910" spans="3:3" ht="18.75" x14ac:dyDescent="0.15">
      <c r="C10910"/>
    </row>
    <row r="10911" spans="3:3" ht="18.75" x14ac:dyDescent="0.15">
      <c r="C10911"/>
    </row>
    <row r="10912" spans="3:3" ht="18.75" x14ac:dyDescent="0.15">
      <c r="C10912"/>
    </row>
    <row r="10913" spans="3:3" ht="18.75" x14ac:dyDescent="0.15">
      <c r="C10913"/>
    </row>
    <row r="10914" spans="3:3" ht="18.75" x14ac:dyDescent="0.15">
      <c r="C10914"/>
    </row>
    <row r="10915" spans="3:3" ht="18.75" x14ac:dyDescent="0.15">
      <c r="C10915"/>
    </row>
    <row r="10916" spans="3:3" ht="18.75" x14ac:dyDescent="0.15">
      <c r="C10916"/>
    </row>
    <row r="10917" spans="3:3" ht="18.75" x14ac:dyDescent="0.15">
      <c r="C10917"/>
    </row>
    <row r="10918" spans="3:3" ht="18.75" x14ac:dyDescent="0.15">
      <c r="C10918"/>
    </row>
    <row r="10919" spans="3:3" ht="18.75" x14ac:dyDescent="0.15">
      <c r="C10919"/>
    </row>
    <row r="10920" spans="3:3" ht="18.75" x14ac:dyDescent="0.15">
      <c r="C10920"/>
    </row>
    <row r="10921" spans="3:3" ht="18.75" x14ac:dyDescent="0.15">
      <c r="C10921"/>
    </row>
    <row r="10922" spans="3:3" ht="18.75" x14ac:dyDescent="0.15">
      <c r="C10922"/>
    </row>
    <row r="10923" spans="3:3" ht="18.75" x14ac:dyDescent="0.15">
      <c r="C10923"/>
    </row>
    <row r="10924" spans="3:3" ht="18.75" x14ac:dyDescent="0.15">
      <c r="C10924"/>
    </row>
    <row r="10925" spans="3:3" ht="18.75" x14ac:dyDescent="0.15">
      <c r="C10925"/>
    </row>
    <row r="10926" spans="3:3" ht="18.75" x14ac:dyDescent="0.15">
      <c r="C10926"/>
    </row>
    <row r="10927" spans="3:3" ht="18.75" x14ac:dyDescent="0.15">
      <c r="C10927"/>
    </row>
    <row r="10928" spans="3:3" ht="18.75" x14ac:dyDescent="0.15">
      <c r="C10928"/>
    </row>
    <row r="10929" spans="3:3" ht="18.75" x14ac:dyDescent="0.15">
      <c r="C10929"/>
    </row>
    <row r="10930" spans="3:3" ht="18.75" x14ac:dyDescent="0.15">
      <c r="C10930"/>
    </row>
    <row r="10931" spans="3:3" ht="18.75" x14ac:dyDescent="0.15">
      <c r="C10931"/>
    </row>
    <row r="10932" spans="3:3" ht="18.75" x14ac:dyDescent="0.15">
      <c r="C10932"/>
    </row>
    <row r="10933" spans="3:3" ht="18.75" x14ac:dyDescent="0.15">
      <c r="C10933"/>
    </row>
    <row r="10934" spans="3:3" ht="18.75" x14ac:dyDescent="0.15">
      <c r="C10934"/>
    </row>
    <row r="10935" spans="3:3" ht="18.75" x14ac:dyDescent="0.15">
      <c r="C10935"/>
    </row>
    <row r="10936" spans="3:3" ht="18.75" x14ac:dyDescent="0.15">
      <c r="C10936"/>
    </row>
    <row r="10937" spans="3:3" ht="18.75" x14ac:dyDescent="0.15">
      <c r="C10937"/>
    </row>
    <row r="10938" spans="3:3" ht="18.75" x14ac:dyDescent="0.15">
      <c r="C10938"/>
    </row>
    <row r="10939" spans="3:3" ht="18.75" x14ac:dyDescent="0.15">
      <c r="C10939"/>
    </row>
    <row r="10940" spans="3:3" ht="18.75" x14ac:dyDescent="0.15">
      <c r="C10940"/>
    </row>
    <row r="10941" spans="3:3" ht="18.75" x14ac:dyDescent="0.15">
      <c r="C10941"/>
    </row>
    <row r="10942" spans="3:3" ht="18.75" x14ac:dyDescent="0.15">
      <c r="C10942"/>
    </row>
    <row r="10943" spans="3:3" ht="18.75" x14ac:dyDescent="0.15">
      <c r="C10943"/>
    </row>
    <row r="10944" spans="3:3" ht="18.75" x14ac:dyDescent="0.15">
      <c r="C10944"/>
    </row>
    <row r="10945" spans="3:3" ht="18.75" x14ac:dyDescent="0.15">
      <c r="C10945"/>
    </row>
    <row r="10946" spans="3:3" ht="18.75" x14ac:dyDescent="0.15">
      <c r="C10946"/>
    </row>
    <row r="10947" spans="3:3" ht="18.75" x14ac:dyDescent="0.15">
      <c r="C10947"/>
    </row>
    <row r="10948" spans="3:3" ht="18.75" x14ac:dyDescent="0.15">
      <c r="C10948"/>
    </row>
    <row r="10949" spans="3:3" ht="18.75" x14ac:dyDescent="0.15">
      <c r="C10949"/>
    </row>
    <row r="10950" spans="3:3" ht="18.75" x14ac:dyDescent="0.15">
      <c r="C10950"/>
    </row>
    <row r="10951" spans="3:3" ht="18.75" x14ac:dyDescent="0.15">
      <c r="C10951"/>
    </row>
    <row r="10952" spans="3:3" ht="18.75" x14ac:dyDescent="0.15">
      <c r="C10952"/>
    </row>
    <row r="10953" spans="3:3" ht="18.75" x14ac:dyDescent="0.15">
      <c r="C10953"/>
    </row>
    <row r="10954" spans="3:3" ht="18.75" x14ac:dyDescent="0.15">
      <c r="C10954"/>
    </row>
    <row r="10955" spans="3:3" ht="18.75" x14ac:dyDescent="0.15">
      <c r="C10955"/>
    </row>
    <row r="10956" spans="3:3" ht="18.75" x14ac:dyDescent="0.15">
      <c r="C10956"/>
    </row>
    <row r="10957" spans="3:3" ht="18.75" x14ac:dyDescent="0.15">
      <c r="C10957"/>
    </row>
    <row r="10958" spans="3:3" ht="18.75" x14ac:dyDescent="0.15">
      <c r="C10958"/>
    </row>
    <row r="10959" spans="3:3" ht="18.75" x14ac:dyDescent="0.15">
      <c r="C10959"/>
    </row>
    <row r="10960" spans="3:3" ht="18.75" x14ac:dyDescent="0.15">
      <c r="C10960"/>
    </row>
    <row r="10961" spans="3:3" ht="18.75" x14ac:dyDescent="0.15">
      <c r="C10961"/>
    </row>
    <row r="10962" spans="3:3" ht="18.75" x14ac:dyDescent="0.15">
      <c r="C10962"/>
    </row>
    <row r="10963" spans="3:3" ht="18.75" x14ac:dyDescent="0.15">
      <c r="C10963"/>
    </row>
    <row r="10964" spans="3:3" ht="18.75" x14ac:dyDescent="0.15">
      <c r="C10964"/>
    </row>
    <row r="10965" spans="3:3" ht="18.75" x14ac:dyDescent="0.15">
      <c r="C10965"/>
    </row>
    <row r="10966" spans="3:3" ht="18.75" x14ac:dyDescent="0.15">
      <c r="C10966"/>
    </row>
    <row r="10967" spans="3:3" ht="18.75" x14ac:dyDescent="0.15">
      <c r="C10967"/>
    </row>
    <row r="10968" spans="3:3" ht="18.75" x14ac:dyDescent="0.15">
      <c r="C10968"/>
    </row>
    <row r="10969" spans="3:3" ht="18.75" x14ac:dyDescent="0.15">
      <c r="C10969"/>
    </row>
    <row r="10970" spans="3:3" ht="18.75" x14ac:dyDescent="0.15">
      <c r="C10970"/>
    </row>
    <row r="10971" spans="3:3" ht="18.75" x14ac:dyDescent="0.15">
      <c r="C10971"/>
    </row>
    <row r="10972" spans="3:3" ht="18.75" x14ac:dyDescent="0.15">
      <c r="C10972"/>
    </row>
    <row r="10973" spans="3:3" ht="18.75" x14ac:dyDescent="0.15">
      <c r="C10973"/>
    </row>
    <row r="10974" spans="3:3" ht="18.75" x14ac:dyDescent="0.15">
      <c r="C10974"/>
    </row>
    <row r="10975" spans="3:3" ht="18.75" x14ac:dyDescent="0.15">
      <c r="C10975"/>
    </row>
    <row r="10976" spans="3:3" ht="18.75" x14ac:dyDescent="0.15">
      <c r="C10976"/>
    </row>
    <row r="10977" spans="3:3" ht="18.75" x14ac:dyDescent="0.15">
      <c r="C10977"/>
    </row>
    <row r="10978" spans="3:3" ht="18.75" x14ac:dyDescent="0.15">
      <c r="C10978"/>
    </row>
    <row r="10979" spans="3:3" ht="18.75" x14ac:dyDescent="0.15">
      <c r="C10979"/>
    </row>
    <row r="10980" spans="3:3" ht="18.75" x14ac:dyDescent="0.15">
      <c r="C10980"/>
    </row>
    <row r="10981" spans="3:3" ht="18.75" x14ac:dyDescent="0.15">
      <c r="C10981"/>
    </row>
    <row r="10982" spans="3:3" ht="18.75" x14ac:dyDescent="0.15">
      <c r="C10982"/>
    </row>
    <row r="10983" spans="3:3" ht="18.75" x14ac:dyDescent="0.15">
      <c r="C10983"/>
    </row>
    <row r="10984" spans="3:3" ht="18.75" x14ac:dyDescent="0.15">
      <c r="C10984"/>
    </row>
    <row r="10985" spans="3:3" ht="18.75" x14ac:dyDescent="0.15">
      <c r="C10985"/>
    </row>
    <row r="10986" spans="3:3" ht="18.75" x14ac:dyDescent="0.15">
      <c r="C10986"/>
    </row>
    <row r="10987" spans="3:3" ht="18.75" x14ac:dyDescent="0.15">
      <c r="C10987"/>
    </row>
    <row r="10988" spans="3:3" ht="18.75" x14ac:dyDescent="0.15">
      <c r="C10988"/>
    </row>
    <row r="10989" spans="3:3" ht="18.75" x14ac:dyDescent="0.15">
      <c r="C10989"/>
    </row>
    <row r="10990" spans="3:3" ht="18.75" x14ac:dyDescent="0.15">
      <c r="C10990"/>
    </row>
    <row r="10991" spans="3:3" ht="18.75" x14ac:dyDescent="0.15">
      <c r="C10991"/>
    </row>
    <row r="10992" spans="3:3" ht="18.75" x14ac:dyDescent="0.15">
      <c r="C10992"/>
    </row>
    <row r="10993" spans="3:3" ht="18.75" x14ac:dyDescent="0.15">
      <c r="C10993"/>
    </row>
    <row r="10994" spans="3:3" ht="18.75" x14ac:dyDescent="0.15">
      <c r="C10994"/>
    </row>
    <row r="10995" spans="3:3" ht="18.75" x14ac:dyDescent="0.15">
      <c r="C10995"/>
    </row>
    <row r="10996" spans="3:3" ht="18.75" x14ac:dyDescent="0.15">
      <c r="C10996"/>
    </row>
    <row r="10997" spans="3:3" ht="18.75" x14ac:dyDescent="0.15">
      <c r="C10997"/>
    </row>
    <row r="10998" spans="3:3" ht="18.75" x14ac:dyDescent="0.15">
      <c r="C10998"/>
    </row>
    <row r="10999" spans="3:3" ht="18.75" x14ac:dyDescent="0.15">
      <c r="C10999"/>
    </row>
    <row r="11000" spans="3:3" ht="18.75" x14ac:dyDescent="0.15">
      <c r="C11000"/>
    </row>
    <row r="11001" spans="3:3" ht="18.75" x14ac:dyDescent="0.15">
      <c r="C11001"/>
    </row>
    <row r="11002" spans="3:3" ht="18.75" x14ac:dyDescent="0.15">
      <c r="C11002"/>
    </row>
    <row r="11003" spans="3:3" ht="18.75" x14ac:dyDescent="0.15">
      <c r="C11003"/>
    </row>
    <row r="11004" spans="3:3" ht="18.75" x14ac:dyDescent="0.15">
      <c r="C11004"/>
    </row>
    <row r="11005" spans="3:3" ht="18.75" x14ac:dyDescent="0.15">
      <c r="C11005"/>
    </row>
    <row r="11006" spans="3:3" ht="18.75" x14ac:dyDescent="0.15">
      <c r="C11006"/>
    </row>
    <row r="11007" spans="3:3" ht="18.75" x14ac:dyDescent="0.15">
      <c r="C11007"/>
    </row>
    <row r="11008" spans="3:3" ht="18.75" x14ac:dyDescent="0.15">
      <c r="C11008"/>
    </row>
    <row r="11009" spans="3:3" ht="18.75" x14ac:dyDescent="0.15">
      <c r="C11009"/>
    </row>
    <row r="11010" spans="3:3" ht="18.75" x14ac:dyDescent="0.15">
      <c r="C11010"/>
    </row>
    <row r="11011" spans="3:3" ht="18.75" x14ac:dyDescent="0.15">
      <c r="C11011"/>
    </row>
    <row r="11012" spans="3:3" ht="18.75" x14ac:dyDescent="0.15">
      <c r="C11012"/>
    </row>
    <row r="11013" spans="3:3" ht="18.75" x14ac:dyDescent="0.15">
      <c r="C11013"/>
    </row>
    <row r="11014" spans="3:3" ht="18.75" x14ac:dyDescent="0.15">
      <c r="C11014"/>
    </row>
    <row r="11015" spans="3:3" ht="18.75" x14ac:dyDescent="0.15">
      <c r="C11015"/>
    </row>
    <row r="11016" spans="3:3" ht="18.75" x14ac:dyDescent="0.15">
      <c r="C11016"/>
    </row>
    <row r="11017" spans="3:3" ht="18.75" x14ac:dyDescent="0.15">
      <c r="C11017"/>
    </row>
    <row r="11018" spans="3:3" ht="18.75" x14ac:dyDescent="0.15">
      <c r="C11018"/>
    </row>
    <row r="11019" spans="3:3" ht="18.75" x14ac:dyDescent="0.15">
      <c r="C11019"/>
    </row>
    <row r="11020" spans="3:3" ht="18.75" x14ac:dyDescent="0.15">
      <c r="C11020"/>
    </row>
    <row r="11021" spans="3:3" ht="18.75" x14ac:dyDescent="0.15">
      <c r="C11021"/>
    </row>
    <row r="11022" spans="3:3" ht="18.75" x14ac:dyDescent="0.15">
      <c r="C11022"/>
    </row>
    <row r="11023" spans="3:3" ht="18.75" x14ac:dyDescent="0.15">
      <c r="C11023"/>
    </row>
    <row r="11024" spans="3:3" ht="18.75" x14ac:dyDescent="0.15">
      <c r="C11024"/>
    </row>
    <row r="11025" spans="3:3" ht="18.75" x14ac:dyDescent="0.15">
      <c r="C11025"/>
    </row>
    <row r="11026" spans="3:3" ht="18.75" x14ac:dyDescent="0.15">
      <c r="C11026"/>
    </row>
    <row r="11027" spans="3:3" ht="18.75" x14ac:dyDescent="0.15">
      <c r="C11027"/>
    </row>
    <row r="11028" spans="3:3" ht="18.75" x14ac:dyDescent="0.15">
      <c r="C11028"/>
    </row>
    <row r="11029" spans="3:3" ht="18.75" x14ac:dyDescent="0.15">
      <c r="C11029"/>
    </row>
    <row r="11030" spans="3:3" ht="18.75" x14ac:dyDescent="0.15">
      <c r="C11030"/>
    </row>
    <row r="11031" spans="3:3" ht="18.75" x14ac:dyDescent="0.15">
      <c r="C11031"/>
    </row>
    <row r="11032" spans="3:3" ht="18.75" x14ac:dyDescent="0.15">
      <c r="C11032"/>
    </row>
    <row r="11033" spans="3:3" ht="18.75" x14ac:dyDescent="0.15">
      <c r="C11033"/>
    </row>
    <row r="11034" spans="3:3" ht="18.75" x14ac:dyDescent="0.15">
      <c r="C11034"/>
    </row>
    <row r="11035" spans="3:3" ht="18.75" x14ac:dyDescent="0.15">
      <c r="C11035"/>
    </row>
    <row r="11036" spans="3:3" ht="18.75" x14ac:dyDescent="0.15">
      <c r="C11036"/>
    </row>
    <row r="11037" spans="3:3" ht="18.75" x14ac:dyDescent="0.15">
      <c r="C11037"/>
    </row>
    <row r="11038" spans="3:3" ht="18.75" x14ac:dyDescent="0.15">
      <c r="C11038"/>
    </row>
    <row r="11039" spans="3:3" ht="18.75" x14ac:dyDescent="0.15">
      <c r="C11039"/>
    </row>
    <row r="11040" spans="3:3" ht="18.75" x14ac:dyDescent="0.15">
      <c r="C11040"/>
    </row>
    <row r="11041" spans="3:3" ht="18.75" x14ac:dyDescent="0.15">
      <c r="C11041"/>
    </row>
    <row r="11042" spans="3:3" ht="18.75" x14ac:dyDescent="0.15">
      <c r="C11042"/>
    </row>
    <row r="11043" spans="3:3" ht="18.75" x14ac:dyDescent="0.15">
      <c r="C11043"/>
    </row>
    <row r="11044" spans="3:3" ht="18.75" x14ac:dyDescent="0.15">
      <c r="C11044"/>
    </row>
    <row r="11045" spans="3:3" ht="18.75" x14ac:dyDescent="0.15">
      <c r="C11045"/>
    </row>
    <row r="11046" spans="3:3" ht="18.75" x14ac:dyDescent="0.15">
      <c r="C11046"/>
    </row>
    <row r="11047" spans="3:3" ht="18.75" x14ac:dyDescent="0.15">
      <c r="C11047"/>
    </row>
    <row r="11048" spans="3:3" ht="18.75" x14ac:dyDescent="0.15">
      <c r="C11048"/>
    </row>
    <row r="11049" spans="3:3" ht="18.75" x14ac:dyDescent="0.15">
      <c r="C11049"/>
    </row>
    <row r="11050" spans="3:3" ht="18.75" x14ac:dyDescent="0.15">
      <c r="C11050"/>
    </row>
    <row r="11051" spans="3:3" ht="18.75" x14ac:dyDescent="0.15">
      <c r="C11051"/>
    </row>
    <row r="11052" spans="3:3" ht="18.75" x14ac:dyDescent="0.15">
      <c r="C11052"/>
    </row>
    <row r="11053" spans="3:3" ht="18.75" x14ac:dyDescent="0.15">
      <c r="C11053"/>
    </row>
    <row r="11054" spans="3:3" ht="18.75" x14ac:dyDescent="0.15">
      <c r="C11054"/>
    </row>
    <row r="11055" spans="3:3" ht="18.75" x14ac:dyDescent="0.15">
      <c r="C11055"/>
    </row>
    <row r="11056" spans="3:3" ht="18.75" x14ac:dyDescent="0.15">
      <c r="C11056"/>
    </row>
    <row r="11057" spans="3:3" ht="18.75" x14ac:dyDescent="0.15">
      <c r="C11057"/>
    </row>
    <row r="11058" spans="3:3" ht="18.75" x14ac:dyDescent="0.15">
      <c r="C11058"/>
    </row>
    <row r="11059" spans="3:3" ht="18.75" x14ac:dyDescent="0.15">
      <c r="C11059"/>
    </row>
    <row r="11060" spans="3:3" ht="18.75" x14ac:dyDescent="0.15">
      <c r="C11060"/>
    </row>
    <row r="11061" spans="3:3" ht="18.75" x14ac:dyDescent="0.15">
      <c r="C11061"/>
    </row>
    <row r="11062" spans="3:3" ht="18.75" x14ac:dyDescent="0.15">
      <c r="C11062"/>
    </row>
    <row r="11063" spans="3:3" ht="18.75" x14ac:dyDescent="0.15">
      <c r="C11063"/>
    </row>
    <row r="11064" spans="3:3" ht="18.75" x14ac:dyDescent="0.15">
      <c r="C11064"/>
    </row>
    <row r="11065" spans="3:3" ht="18.75" x14ac:dyDescent="0.15">
      <c r="C11065"/>
    </row>
    <row r="11066" spans="3:3" ht="18.75" x14ac:dyDescent="0.15">
      <c r="C11066"/>
    </row>
    <row r="11067" spans="3:3" ht="18.75" x14ac:dyDescent="0.15">
      <c r="C11067"/>
    </row>
    <row r="11068" spans="3:3" ht="18.75" x14ac:dyDescent="0.15">
      <c r="C11068"/>
    </row>
    <row r="11069" spans="3:3" ht="18.75" x14ac:dyDescent="0.15">
      <c r="C11069"/>
    </row>
    <row r="11070" spans="3:3" ht="18.75" x14ac:dyDescent="0.15">
      <c r="C11070"/>
    </row>
    <row r="11071" spans="3:3" ht="18.75" x14ac:dyDescent="0.15">
      <c r="C11071"/>
    </row>
    <row r="11072" spans="3:3" ht="18.75" x14ac:dyDescent="0.15">
      <c r="C11072"/>
    </row>
    <row r="11073" spans="3:3" ht="18.75" x14ac:dyDescent="0.15">
      <c r="C11073"/>
    </row>
    <row r="11074" spans="3:3" ht="18.75" x14ac:dyDescent="0.15">
      <c r="C11074"/>
    </row>
    <row r="11075" spans="3:3" ht="18.75" x14ac:dyDescent="0.15">
      <c r="C11075"/>
    </row>
    <row r="11076" spans="3:3" ht="18.75" x14ac:dyDescent="0.15">
      <c r="C11076"/>
    </row>
    <row r="11077" spans="3:3" ht="18.75" x14ac:dyDescent="0.15">
      <c r="C11077"/>
    </row>
    <row r="11078" spans="3:3" ht="18.75" x14ac:dyDescent="0.15">
      <c r="C11078"/>
    </row>
    <row r="11079" spans="3:3" ht="18.75" x14ac:dyDescent="0.15">
      <c r="C11079"/>
    </row>
    <row r="11080" spans="3:3" ht="18.75" x14ac:dyDescent="0.15">
      <c r="C11080"/>
    </row>
    <row r="11081" spans="3:3" ht="18.75" x14ac:dyDescent="0.15">
      <c r="C11081"/>
    </row>
    <row r="11082" spans="3:3" ht="18.75" x14ac:dyDescent="0.15">
      <c r="C11082"/>
    </row>
    <row r="11083" spans="3:3" ht="18.75" x14ac:dyDescent="0.15">
      <c r="C11083"/>
    </row>
    <row r="11084" spans="3:3" ht="18.75" x14ac:dyDescent="0.15">
      <c r="C11084"/>
    </row>
    <row r="11085" spans="3:3" ht="18.75" x14ac:dyDescent="0.15">
      <c r="C11085"/>
    </row>
    <row r="11086" spans="3:3" ht="18.75" x14ac:dyDescent="0.15">
      <c r="C11086"/>
    </row>
    <row r="11087" spans="3:3" ht="18.75" x14ac:dyDescent="0.15">
      <c r="C11087"/>
    </row>
    <row r="11088" spans="3:3" ht="18.75" x14ac:dyDescent="0.15">
      <c r="C11088"/>
    </row>
    <row r="11089" spans="3:3" ht="18.75" x14ac:dyDescent="0.15">
      <c r="C11089"/>
    </row>
    <row r="11090" spans="3:3" ht="18.75" x14ac:dyDescent="0.15">
      <c r="C11090"/>
    </row>
    <row r="11091" spans="3:3" ht="18.75" x14ac:dyDescent="0.15">
      <c r="C11091"/>
    </row>
    <row r="11092" spans="3:3" ht="18.75" x14ac:dyDescent="0.15">
      <c r="C11092"/>
    </row>
    <row r="11093" spans="3:3" ht="18.75" x14ac:dyDescent="0.15">
      <c r="C11093"/>
    </row>
    <row r="11094" spans="3:3" ht="18.75" x14ac:dyDescent="0.15">
      <c r="C11094"/>
    </row>
    <row r="11095" spans="3:3" ht="18.75" x14ac:dyDescent="0.15">
      <c r="C11095"/>
    </row>
    <row r="11096" spans="3:3" ht="18.75" x14ac:dyDescent="0.15">
      <c r="C11096"/>
    </row>
    <row r="11097" spans="3:3" ht="18.75" x14ac:dyDescent="0.15">
      <c r="C11097"/>
    </row>
    <row r="11098" spans="3:3" ht="18.75" x14ac:dyDescent="0.15">
      <c r="C11098"/>
    </row>
    <row r="11099" spans="3:3" ht="18.75" x14ac:dyDescent="0.15">
      <c r="C11099"/>
    </row>
    <row r="11100" spans="3:3" ht="18.75" x14ac:dyDescent="0.15">
      <c r="C11100"/>
    </row>
    <row r="11101" spans="3:3" ht="18.75" x14ac:dyDescent="0.15">
      <c r="C11101"/>
    </row>
    <row r="11102" spans="3:3" ht="18.75" x14ac:dyDescent="0.15">
      <c r="C11102"/>
    </row>
    <row r="11103" spans="3:3" ht="18.75" x14ac:dyDescent="0.15">
      <c r="C11103"/>
    </row>
    <row r="11104" spans="3:3" ht="18.75" x14ac:dyDescent="0.15">
      <c r="C11104"/>
    </row>
    <row r="11105" spans="3:3" ht="18.75" x14ac:dyDescent="0.15">
      <c r="C11105"/>
    </row>
    <row r="11106" spans="3:3" ht="18.75" x14ac:dyDescent="0.15">
      <c r="C11106"/>
    </row>
    <row r="11107" spans="3:3" ht="18.75" x14ac:dyDescent="0.15">
      <c r="C11107"/>
    </row>
    <row r="11108" spans="3:3" ht="18.75" x14ac:dyDescent="0.15">
      <c r="C11108"/>
    </row>
    <row r="11109" spans="3:3" ht="18.75" x14ac:dyDescent="0.15">
      <c r="C11109"/>
    </row>
    <row r="11110" spans="3:3" ht="18.75" x14ac:dyDescent="0.15">
      <c r="C11110"/>
    </row>
    <row r="11111" spans="3:3" ht="18.75" x14ac:dyDescent="0.15">
      <c r="C11111"/>
    </row>
    <row r="11112" spans="3:3" ht="18.75" x14ac:dyDescent="0.15">
      <c r="C11112"/>
    </row>
    <row r="11113" spans="3:3" ht="18.75" x14ac:dyDescent="0.15">
      <c r="C11113"/>
    </row>
    <row r="11114" spans="3:3" ht="18.75" x14ac:dyDescent="0.15">
      <c r="C11114"/>
    </row>
    <row r="11115" spans="3:3" ht="18.75" x14ac:dyDescent="0.15">
      <c r="C11115"/>
    </row>
    <row r="11116" spans="3:3" ht="18.75" x14ac:dyDescent="0.15">
      <c r="C11116"/>
    </row>
    <row r="11117" spans="3:3" ht="18.75" x14ac:dyDescent="0.15">
      <c r="C11117"/>
    </row>
    <row r="11118" spans="3:3" ht="18.75" x14ac:dyDescent="0.15">
      <c r="C11118"/>
    </row>
    <row r="11119" spans="3:3" ht="18.75" x14ac:dyDescent="0.15">
      <c r="C11119"/>
    </row>
    <row r="11120" spans="3:3" ht="18.75" x14ac:dyDescent="0.15">
      <c r="C11120"/>
    </row>
    <row r="11121" spans="3:3" ht="18.75" x14ac:dyDescent="0.15">
      <c r="C11121"/>
    </row>
    <row r="11122" spans="3:3" ht="18.75" x14ac:dyDescent="0.15">
      <c r="C11122"/>
    </row>
    <row r="11123" spans="3:3" ht="18.75" x14ac:dyDescent="0.15">
      <c r="C11123"/>
    </row>
    <row r="11124" spans="3:3" ht="18.75" x14ac:dyDescent="0.15">
      <c r="C11124"/>
    </row>
    <row r="11125" spans="3:3" ht="18.75" x14ac:dyDescent="0.15">
      <c r="C11125"/>
    </row>
    <row r="11126" spans="3:3" ht="18.75" x14ac:dyDescent="0.15">
      <c r="C11126"/>
    </row>
    <row r="11127" spans="3:3" ht="18.75" x14ac:dyDescent="0.15">
      <c r="C11127"/>
    </row>
    <row r="11128" spans="3:3" ht="18.75" x14ac:dyDescent="0.15">
      <c r="C11128"/>
    </row>
    <row r="11129" spans="3:3" ht="18.75" x14ac:dyDescent="0.15">
      <c r="C11129"/>
    </row>
    <row r="11130" spans="3:3" ht="18.75" x14ac:dyDescent="0.15">
      <c r="C11130"/>
    </row>
    <row r="11131" spans="3:3" ht="18.75" x14ac:dyDescent="0.15">
      <c r="C11131"/>
    </row>
    <row r="11132" spans="3:3" ht="18.75" x14ac:dyDescent="0.15">
      <c r="C11132"/>
    </row>
    <row r="11133" spans="3:3" ht="18.75" x14ac:dyDescent="0.15">
      <c r="C11133"/>
    </row>
    <row r="11134" spans="3:3" ht="18.75" x14ac:dyDescent="0.15">
      <c r="C11134"/>
    </row>
    <row r="11135" spans="3:3" ht="18.75" x14ac:dyDescent="0.15">
      <c r="C11135"/>
    </row>
    <row r="11136" spans="3:3" ht="18.75" x14ac:dyDescent="0.15">
      <c r="C11136"/>
    </row>
    <row r="11137" spans="3:3" ht="18.75" x14ac:dyDescent="0.15">
      <c r="C11137"/>
    </row>
    <row r="11138" spans="3:3" ht="18.75" x14ac:dyDescent="0.15">
      <c r="C11138"/>
    </row>
    <row r="11139" spans="3:3" ht="18.75" x14ac:dyDescent="0.15">
      <c r="C11139"/>
    </row>
    <row r="11140" spans="3:3" ht="18.75" x14ac:dyDescent="0.15">
      <c r="C11140"/>
    </row>
    <row r="11141" spans="3:3" ht="18.75" x14ac:dyDescent="0.15">
      <c r="C11141"/>
    </row>
    <row r="11142" spans="3:3" ht="18.75" x14ac:dyDescent="0.15">
      <c r="C11142"/>
    </row>
    <row r="11143" spans="3:3" ht="18.75" x14ac:dyDescent="0.15">
      <c r="C11143"/>
    </row>
    <row r="11144" spans="3:3" ht="18.75" x14ac:dyDescent="0.15">
      <c r="C11144"/>
    </row>
    <row r="11145" spans="3:3" ht="18.75" x14ac:dyDescent="0.15">
      <c r="C11145"/>
    </row>
    <row r="11146" spans="3:3" ht="18.75" x14ac:dyDescent="0.15">
      <c r="C11146"/>
    </row>
    <row r="11147" spans="3:3" ht="18.75" x14ac:dyDescent="0.15">
      <c r="C11147"/>
    </row>
    <row r="11148" spans="3:3" ht="18.75" x14ac:dyDescent="0.15">
      <c r="C11148"/>
    </row>
    <row r="11149" spans="3:3" ht="18.75" x14ac:dyDescent="0.15">
      <c r="C11149"/>
    </row>
    <row r="11150" spans="3:3" ht="18.75" x14ac:dyDescent="0.15">
      <c r="C11150"/>
    </row>
    <row r="11151" spans="3:3" ht="18.75" x14ac:dyDescent="0.15">
      <c r="C11151"/>
    </row>
    <row r="11152" spans="3:3" ht="18.75" x14ac:dyDescent="0.15">
      <c r="C11152"/>
    </row>
    <row r="11153" spans="3:3" ht="18.75" x14ac:dyDescent="0.15">
      <c r="C11153"/>
    </row>
    <row r="11154" spans="3:3" ht="18.75" x14ac:dyDescent="0.15">
      <c r="C11154"/>
    </row>
    <row r="11155" spans="3:3" ht="18.75" x14ac:dyDescent="0.15">
      <c r="C11155"/>
    </row>
    <row r="11156" spans="3:3" ht="18.75" x14ac:dyDescent="0.15">
      <c r="C11156"/>
    </row>
    <row r="11157" spans="3:3" ht="18.75" x14ac:dyDescent="0.15">
      <c r="C11157"/>
    </row>
    <row r="11158" spans="3:3" ht="18.75" x14ac:dyDescent="0.15">
      <c r="C11158"/>
    </row>
    <row r="11159" spans="3:3" ht="18.75" x14ac:dyDescent="0.15">
      <c r="C11159"/>
    </row>
    <row r="11160" spans="3:3" ht="18.75" x14ac:dyDescent="0.15">
      <c r="C11160"/>
    </row>
    <row r="11161" spans="3:3" ht="18.75" x14ac:dyDescent="0.15">
      <c r="C11161"/>
    </row>
    <row r="11162" spans="3:3" ht="18.75" x14ac:dyDescent="0.15">
      <c r="C11162"/>
    </row>
    <row r="11163" spans="3:3" ht="18.75" x14ac:dyDescent="0.15">
      <c r="C11163"/>
    </row>
    <row r="11164" spans="3:3" ht="18.75" x14ac:dyDescent="0.15">
      <c r="C11164"/>
    </row>
    <row r="11165" spans="3:3" ht="18.75" x14ac:dyDescent="0.15">
      <c r="C11165"/>
    </row>
    <row r="11166" spans="3:3" ht="18.75" x14ac:dyDescent="0.15">
      <c r="C11166"/>
    </row>
    <row r="11167" spans="3:3" ht="18.75" x14ac:dyDescent="0.15">
      <c r="C11167"/>
    </row>
    <row r="11168" spans="3:3" ht="18.75" x14ac:dyDescent="0.15">
      <c r="C11168"/>
    </row>
    <row r="11169" spans="3:3" ht="18.75" x14ac:dyDescent="0.15">
      <c r="C11169"/>
    </row>
    <row r="11170" spans="3:3" ht="18.75" x14ac:dyDescent="0.15">
      <c r="C11170"/>
    </row>
    <row r="11171" spans="3:3" ht="18.75" x14ac:dyDescent="0.15">
      <c r="C11171"/>
    </row>
    <row r="11172" spans="3:3" ht="18.75" x14ac:dyDescent="0.15">
      <c r="C11172"/>
    </row>
    <row r="11173" spans="3:3" ht="18.75" x14ac:dyDescent="0.15">
      <c r="C11173"/>
    </row>
    <row r="11174" spans="3:3" ht="18.75" x14ac:dyDescent="0.15">
      <c r="C11174"/>
    </row>
    <row r="11175" spans="3:3" ht="18.75" x14ac:dyDescent="0.15">
      <c r="C11175"/>
    </row>
    <row r="11176" spans="3:3" ht="18.75" x14ac:dyDescent="0.15">
      <c r="C11176"/>
    </row>
    <row r="11177" spans="3:3" ht="18.75" x14ac:dyDescent="0.15">
      <c r="C11177"/>
    </row>
    <row r="11178" spans="3:3" ht="18.75" x14ac:dyDescent="0.15">
      <c r="C11178"/>
    </row>
    <row r="11179" spans="3:3" ht="18.75" x14ac:dyDescent="0.15">
      <c r="C11179"/>
    </row>
    <row r="11180" spans="3:3" ht="18.75" x14ac:dyDescent="0.15">
      <c r="C11180"/>
    </row>
    <row r="11181" spans="3:3" ht="18.75" x14ac:dyDescent="0.15">
      <c r="C11181"/>
    </row>
    <row r="11182" spans="3:3" ht="18.75" x14ac:dyDescent="0.15">
      <c r="C11182"/>
    </row>
    <row r="11183" spans="3:3" ht="18.75" x14ac:dyDescent="0.15">
      <c r="C11183"/>
    </row>
    <row r="11184" spans="3:3" ht="18.75" x14ac:dyDescent="0.15">
      <c r="C11184"/>
    </row>
    <row r="11185" spans="3:3" ht="18.75" x14ac:dyDescent="0.15">
      <c r="C11185"/>
    </row>
    <row r="11186" spans="3:3" ht="18.75" x14ac:dyDescent="0.15">
      <c r="C11186"/>
    </row>
    <row r="11187" spans="3:3" ht="18.75" x14ac:dyDescent="0.15">
      <c r="C11187"/>
    </row>
    <row r="11188" spans="3:3" ht="18.75" x14ac:dyDescent="0.15">
      <c r="C11188"/>
    </row>
    <row r="11189" spans="3:3" ht="18.75" x14ac:dyDescent="0.15">
      <c r="C11189"/>
    </row>
    <row r="11190" spans="3:3" ht="18.75" x14ac:dyDescent="0.15">
      <c r="C11190"/>
    </row>
    <row r="11191" spans="3:3" ht="18.75" x14ac:dyDescent="0.15">
      <c r="C11191"/>
    </row>
    <row r="11192" spans="3:3" ht="18.75" x14ac:dyDescent="0.15">
      <c r="C11192"/>
    </row>
    <row r="11193" spans="3:3" ht="18.75" x14ac:dyDescent="0.15">
      <c r="C11193"/>
    </row>
    <row r="11194" spans="3:3" ht="18.75" x14ac:dyDescent="0.15">
      <c r="C11194"/>
    </row>
    <row r="11195" spans="3:3" ht="18.75" x14ac:dyDescent="0.15">
      <c r="C11195"/>
    </row>
    <row r="11196" spans="3:3" ht="18.75" x14ac:dyDescent="0.15">
      <c r="C11196"/>
    </row>
    <row r="11197" spans="3:3" ht="18.75" x14ac:dyDescent="0.15">
      <c r="C11197"/>
    </row>
    <row r="11198" spans="3:3" ht="18.75" x14ac:dyDescent="0.15">
      <c r="C11198"/>
    </row>
    <row r="11199" spans="3:3" ht="18.75" x14ac:dyDescent="0.15">
      <c r="C11199"/>
    </row>
    <row r="11200" spans="3:3" ht="18.75" x14ac:dyDescent="0.15">
      <c r="C11200"/>
    </row>
    <row r="11201" spans="3:3" ht="18.75" x14ac:dyDescent="0.15">
      <c r="C11201"/>
    </row>
    <row r="11202" spans="3:3" ht="18.75" x14ac:dyDescent="0.15">
      <c r="C11202"/>
    </row>
    <row r="11203" spans="3:3" ht="18.75" x14ac:dyDescent="0.15">
      <c r="C11203"/>
    </row>
    <row r="11204" spans="3:3" ht="18.75" x14ac:dyDescent="0.15">
      <c r="C11204"/>
    </row>
    <row r="11205" spans="3:3" ht="18.75" x14ac:dyDescent="0.15">
      <c r="C11205"/>
    </row>
    <row r="11206" spans="3:3" ht="18.75" x14ac:dyDescent="0.15">
      <c r="C11206"/>
    </row>
    <row r="11207" spans="3:3" ht="18.75" x14ac:dyDescent="0.15">
      <c r="C11207"/>
    </row>
    <row r="11208" spans="3:3" ht="18.75" x14ac:dyDescent="0.15">
      <c r="C11208"/>
    </row>
    <row r="11209" spans="3:3" ht="18.75" x14ac:dyDescent="0.15">
      <c r="C11209"/>
    </row>
    <row r="11210" spans="3:3" ht="18.75" x14ac:dyDescent="0.15">
      <c r="C11210"/>
    </row>
    <row r="11211" spans="3:3" ht="18.75" x14ac:dyDescent="0.15">
      <c r="C11211"/>
    </row>
    <row r="11212" spans="3:3" ht="18.75" x14ac:dyDescent="0.15">
      <c r="C11212"/>
    </row>
    <row r="11213" spans="3:3" ht="18.75" x14ac:dyDescent="0.15">
      <c r="C11213"/>
    </row>
    <row r="11214" spans="3:3" ht="18.75" x14ac:dyDescent="0.15">
      <c r="C11214"/>
    </row>
    <row r="11215" spans="3:3" ht="18.75" x14ac:dyDescent="0.15">
      <c r="C11215"/>
    </row>
    <row r="11216" spans="3:3" ht="18.75" x14ac:dyDescent="0.15">
      <c r="C11216"/>
    </row>
    <row r="11217" spans="3:3" ht="18.75" x14ac:dyDescent="0.15">
      <c r="C11217"/>
    </row>
    <row r="11218" spans="3:3" ht="18.75" x14ac:dyDescent="0.15">
      <c r="C11218"/>
    </row>
    <row r="11219" spans="3:3" ht="18.75" x14ac:dyDescent="0.15">
      <c r="C11219"/>
    </row>
    <row r="11220" spans="3:3" ht="18.75" x14ac:dyDescent="0.15">
      <c r="C11220"/>
    </row>
    <row r="11221" spans="3:3" ht="18.75" x14ac:dyDescent="0.15">
      <c r="C11221"/>
    </row>
    <row r="11222" spans="3:3" ht="18.75" x14ac:dyDescent="0.15">
      <c r="C11222"/>
    </row>
    <row r="11223" spans="3:3" ht="18.75" x14ac:dyDescent="0.15">
      <c r="C11223"/>
    </row>
    <row r="11224" spans="3:3" ht="18.75" x14ac:dyDescent="0.15">
      <c r="C11224"/>
    </row>
    <row r="11225" spans="3:3" ht="18.75" x14ac:dyDescent="0.15">
      <c r="C11225"/>
    </row>
    <row r="11226" spans="3:3" ht="18.75" x14ac:dyDescent="0.15">
      <c r="C11226"/>
    </row>
    <row r="11227" spans="3:3" ht="18.75" x14ac:dyDescent="0.15">
      <c r="C11227"/>
    </row>
    <row r="11228" spans="3:3" ht="18.75" x14ac:dyDescent="0.15">
      <c r="C11228"/>
    </row>
    <row r="11229" spans="3:3" ht="18.75" x14ac:dyDescent="0.15">
      <c r="C11229"/>
    </row>
    <row r="11230" spans="3:3" ht="18.75" x14ac:dyDescent="0.15">
      <c r="C11230"/>
    </row>
    <row r="11231" spans="3:3" ht="18.75" x14ac:dyDescent="0.15">
      <c r="C11231"/>
    </row>
    <row r="11232" spans="3:3" ht="18.75" x14ac:dyDescent="0.15">
      <c r="C11232"/>
    </row>
    <row r="11233" spans="3:3" ht="18.75" x14ac:dyDescent="0.15">
      <c r="C11233"/>
    </row>
    <row r="11234" spans="3:3" ht="18.75" x14ac:dyDescent="0.15">
      <c r="C11234"/>
    </row>
    <row r="11235" spans="3:3" ht="18.75" x14ac:dyDescent="0.15">
      <c r="C11235"/>
    </row>
    <row r="11236" spans="3:3" ht="18.75" x14ac:dyDescent="0.15">
      <c r="C11236"/>
    </row>
    <row r="11237" spans="3:3" ht="18.75" x14ac:dyDescent="0.15">
      <c r="C11237"/>
    </row>
    <row r="11238" spans="3:3" ht="18.75" x14ac:dyDescent="0.15">
      <c r="C11238"/>
    </row>
    <row r="11239" spans="3:3" ht="18.75" x14ac:dyDescent="0.15">
      <c r="C11239"/>
    </row>
    <row r="11240" spans="3:3" ht="18.75" x14ac:dyDescent="0.15">
      <c r="C11240"/>
    </row>
    <row r="11241" spans="3:3" ht="18.75" x14ac:dyDescent="0.15">
      <c r="C11241"/>
    </row>
    <row r="11242" spans="3:3" ht="18.75" x14ac:dyDescent="0.15">
      <c r="C11242"/>
    </row>
    <row r="11243" spans="3:3" ht="18.75" x14ac:dyDescent="0.15">
      <c r="C11243"/>
    </row>
    <row r="11244" spans="3:3" ht="18.75" x14ac:dyDescent="0.15">
      <c r="C11244"/>
    </row>
    <row r="11245" spans="3:3" ht="18.75" x14ac:dyDescent="0.15">
      <c r="C11245"/>
    </row>
    <row r="11246" spans="3:3" ht="18.75" x14ac:dyDescent="0.15">
      <c r="C11246"/>
    </row>
    <row r="11247" spans="3:3" ht="18.75" x14ac:dyDescent="0.15">
      <c r="C11247"/>
    </row>
    <row r="11248" spans="3:3" ht="18.75" x14ac:dyDescent="0.15">
      <c r="C11248"/>
    </row>
    <row r="11249" spans="3:3" ht="18.75" x14ac:dyDescent="0.15">
      <c r="C11249"/>
    </row>
    <row r="11250" spans="3:3" ht="18.75" x14ac:dyDescent="0.15">
      <c r="C11250"/>
    </row>
    <row r="11251" spans="3:3" ht="18.75" x14ac:dyDescent="0.15">
      <c r="C11251"/>
    </row>
    <row r="11252" spans="3:3" ht="18.75" x14ac:dyDescent="0.15">
      <c r="C11252"/>
    </row>
    <row r="11253" spans="3:3" ht="18.75" x14ac:dyDescent="0.15">
      <c r="C11253"/>
    </row>
    <row r="11254" spans="3:3" ht="18.75" x14ac:dyDescent="0.15">
      <c r="C11254"/>
    </row>
    <row r="11255" spans="3:3" ht="18.75" x14ac:dyDescent="0.15">
      <c r="C11255"/>
    </row>
    <row r="11256" spans="3:3" ht="18.75" x14ac:dyDescent="0.15">
      <c r="C11256"/>
    </row>
    <row r="11257" spans="3:3" ht="18.75" x14ac:dyDescent="0.15">
      <c r="C11257"/>
    </row>
    <row r="11258" spans="3:3" ht="18.75" x14ac:dyDescent="0.15">
      <c r="C11258"/>
    </row>
    <row r="11259" spans="3:3" ht="18.75" x14ac:dyDescent="0.15">
      <c r="C11259"/>
    </row>
    <row r="11260" spans="3:3" ht="18.75" x14ac:dyDescent="0.15">
      <c r="C11260"/>
    </row>
    <row r="11261" spans="3:3" ht="18.75" x14ac:dyDescent="0.15">
      <c r="C11261"/>
    </row>
    <row r="11262" spans="3:3" ht="18.75" x14ac:dyDescent="0.15">
      <c r="C11262"/>
    </row>
    <row r="11263" spans="3:3" ht="18.75" x14ac:dyDescent="0.15">
      <c r="C11263"/>
    </row>
    <row r="11264" spans="3:3" ht="18.75" x14ac:dyDescent="0.15">
      <c r="C11264"/>
    </row>
    <row r="11265" spans="3:3" ht="18.75" x14ac:dyDescent="0.15">
      <c r="C11265"/>
    </row>
    <row r="11266" spans="3:3" ht="18.75" x14ac:dyDescent="0.15">
      <c r="C11266"/>
    </row>
    <row r="11267" spans="3:3" ht="18.75" x14ac:dyDescent="0.15">
      <c r="C11267"/>
    </row>
    <row r="11268" spans="3:3" ht="18.75" x14ac:dyDescent="0.15">
      <c r="C11268"/>
    </row>
    <row r="11269" spans="3:3" ht="18.75" x14ac:dyDescent="0.15">
      <c r="C11269"/>
    </row>
    <row r="11270" spans="3:3" ht="18.75" x14ac:dyDescent="0.15">
      <c r="C11270"/>
    </row>
    <row r="11271" spans="3:3" ht="18.75" x14ac:dyDescent="0.15">
      <c r="C11271"/>
    </row>
    <row r="11272" spans="3:3" ht="18.75" x14ac:dyDescent="0.15">
      <c r="C11272"/>
    </row>
    <row r="11273" spans="3:3" ht="18.75" x14ac:dyDescent="0.15">
      <c r="C11273"/>
    </row>
    <row r="11274" spans="3:3" ht="18.75" x14ac:dyDescent="0.15">
      <c r="C11274"/>
    </row>
    <row r="11275" spans="3:3" ht="18.75" x14ac:dyDescent="0.15">
      <c r="C11275"/>
    </row>
    <row r="11276" spans="3:3" ht="18.75" x14ac:dyDescent="0.15">
      <c r="C11276"/>
    </row>
    <row r="11277" spans="3:3" ht="18.75" x14ac:dyDescent="0.15">
      <c r="C11277"/>
    </row>
    <row r="11278" spans="3:3" ht="18.75" x14ac:dyDescent="0.15">
      <c r="C11278"/>
    </row>
    <row r="11279" spans="3:3" ht="18.75" x14ac:dyDescent="0.15">
      <c r="C11279"/>
    </row>
    <row r="11280" spans="3:3" ht="18.75" x14ac:dyDescent="0.15">
      <c r="C11280"/>
    </row>
    <row r="11281" spans="3:3" ht="18.75" x14ac:dyDescent="0.15">
      <c r="C11281"/>
    </row>
    <row r="11282" spans="3:3" ht="18.75" x14ac:dyDescent="0.15">
      <c r="C11282"/>
    </row>
    <row r="11283" spans="3:3" ht="18.75" x14ac:dyDescent="0.15">
      <c r="C11283"/>
    </row>
    <row r="11284" spans="3:3" ht="18.75" x14ac:dyDescent="0.15">
      <c r="C11284"/>
    </row>
    <row r="11285" spans="3:3" ht="18.75" x14ac:dyDescent="0.15">
      <c r="C11285"/>
    </row>
    <row r="11286" spans="3:3" ht="18.75" x14ac:dyDescent="0.15">
      <c r="C11286"/>
    </row>
    <row r="11287" spans="3:3" ht="18.75" x14ac:dyDescent="0.15">
      <c r="C11287"/>
    </row>
    <row r="11288" spans="3:3" ht="18.75" x14ac:dyDescent="0.15">
      <c r="C11288"/>
    </row>
    <row r="11289" spans="3:3" ht="18.75" x14ac:dyDescent="0.15">
      <c r="C11289"/>
    </row>
    <row r="11290" spans="3:3" ht="18.75" x14ac:dyDescent="0.15">
      <c r="C11290"/>
    </row>
    <row r="11291" spans="3:3" ht="18.75" x14ac:dyDescent="0.15">
      <c r="C11291"/>
    </row>
    <row r="11292" spans="3:3" ht="18.75" x14ac:dyDescent="0.15">
      <c r="C11292"/>
    </row>
    <row r="11293" spans="3:3" ht="18.75" x14ac:dyDescent="0.15">
      <c r="C11293"/>
    </row>
    <row r="11294" spans="3:3" ht="18.75" x14ac:dyDescent="0.15">
      <c r="C11294"/>
    </row>
    <row r="11295" spans="3:3" ht="18.75" x14ac:dyDescent="0.15">
      <c r="C11295"/>
    </row>
    <row r="11296" spans="3:3" ht="18.75" x14ac:dyDescent="0.15">
      <c r="C11296"/>
    </row>
    <row r="11297" spans="3:3" ht="18.75" x14ac:dyDescent="0.15">
      <c r="C11297"/>
    </row>
    <row r="11298" spans="3:3" ht="18.75" x14ac:dyDescent="0.15">
      <c r="C11298"/>
    </row>
    <row r="11299" spans="3:3" ht="18.75" x14ac:dyDescent="0.15">
      <c r="C11299"/>
    </row>
    <row r="11300" spans="3:3" ht="18.75" x14ac:dyDescent="0.15">
      <c r="C11300"/>
    </row>
    <row r="11301" spans="3:3" ht="18.75" x14ac:dyDescent="0.15">
      <c r="C11301"/>
    </row>
    <row r="11302" spans="3:3" ht="18.75" x14ac:dyDescent="0.15">
      <c r="C11302"/>
    </row>
    <row r="11303" spans="3:3" ht="18.75" x14ac:dyDescent="0.15">
      <c r="C11303"/>
    </row>
    <row r="11304" spans="3:3" ht="18.75" x14ac:dyDescent="0.15">
      <c r="C11304"/>
    </row>
    <row r="11305" spans="3:3" ht="18.75" x14ac:dyDescent="0.15">
      <c r="C11305"/>
    </row>
    <row r="11306" spans="3:3" ht="18.75" x14ac:dyDescent="0.15">
      <c r="C11306"/>
    </row>
    <row r="11307" spans="3:3" ht="18.75" x14ac:dyDescent="0.15">
      <c r="C11307"/>
    </row>
    <row r="11308" spans="3:3" ht="18.75" x14ac:dyDescent="0.15">
      <c r="C11308"/>
    </row>
    <row r="11309" spans="3:3" ht="18.75" x14ac:dyDescent="0.15">
      <c r="C11309"/>
    </row>
    <row r="11310" spans="3:3" ht="18.75" x14ac:dyDescent="0.15">
      <c r="C11310"/>
    </row>
    <row r="11311" spans="3:3" ht="18.75" x14ac:dyDescent="0.15">
      <c r="C11311"/>
    </row>
    <row r="11312" spans="3:3" ht="18.75" x14ac:dyDescent="0.15">
      <c r="C11312"/>
    </row>
    <row r="11313" spans="3:3" ht="18.75" x14ac:dyDescent="0.15">
      <c r="C11313"/>
    </row>
    <row r="11314" spans="3:3" ht="18.75" x14ac:dyDescent="0.15">
      <c r="C11314"/>
    </row>
    <row r="11315" spans="3:3" ht="18.75" x14ac:dyDescent="0.15">
      <c r="C11315"/>
    </row>
    <row r="11316" spans="3:3" ht="18.75" x14ac:dyDescent="0.15">
      <c r="C11316"/>
    </row>
    <row r="11317" spans="3:3" ht="18.75" x14ac:dyDescent="0.15">
      <c r="C11317"/>
    </row>
    <row r="11318" spans="3:3" ht="18.75" x14ac:dyDescent="0.15">
      <c r="C11318"/>
    </row>
    <row r="11319" spans="3:3" ht="18.75" x14ac:dyDescent="0.15">
      <c r="C11319"/>
    </row>
    <row r="11320" spans="3:3" ht="18.75" x14ac:dyDescent="0.15">
      <c r="C11320"/>
    </row>
    <row r="11321" spans="3:3" ht="18.75" x14ac:dyDescent="0.15">
      <c r="C11321"/>
    </row>
    <row r="11322" spans="3:3" ht="18.75" x14ac:dyDescent="0.15">
      <c r="C11322"/>
    </row>
    <row r="11323" spans="3:3" ht="18.75" x14ac:dyDescent="0.15">
      <c r="C11323"/>
    </row>
    <row r="11324" spans="3:3" ht="18.75" x14ac:dyDescent="0.15">
      <c r="C11324"/>
    </row>
    <row r="11325" spans="3:3" ht="18.75" x14ac:dyDescent="0.15">
      <c r="C11325"/>
    </row>
    <row r="11326" spans="3:3" ht="18.75" x14ac:dyDescent="0.15">
      <c r="C11326"/>
    </row>
    <row r="11327" spans="3:3" ht="18.75" x14ac:dyDescent="0.15">
      <c r="C11327"/>
    </row>
    <row r="11328" spans="3:3" ht="18.75" x14ac:dyDescent="0.15">
      <c r="C11328"/>
    </row>
    <row r="11329" spans="3:3" ht="18.75" x14ac:dyDescent="0.15">
      <c r="C11329"/>
    </row>
    <row r="11330" spans="3:3" ht="18.75" x14ac:dyDescent="0.15">
      <c r="C11330"/>
    </row>
    <row r="11331" spans="3:3" ht="18.75" x14ac:dyDescent="0.15">
      <c r="C11331"/>
    </row>
    <row r="11332" spans="3:3" ht="18.75" x14ac:dyDescent="0.15">
      <c r="C11332"/>
    </row>
    <row r="11333" spans="3:3" ht="18.75" x14ac:dyDescent="0.15">
      <c r="C11333"/>
    </row>
    <row r="11334" spans="3:3" ht="18.75" x14ac:dyDescent="0.15">
      <c r="C11334"/>
    </row>
    <row r="11335" spans="3:3" ht="18.75" x14ac:dyDescent="0.15">
      <c r="C11335"/>
    </row>
    <row r="11336" spans="3:3" ht="18.75" x14ac:dyDescent="0.15">
      <c r="C11336"/>
    </row>
    <row r="11337" spans="3:3" ht="18.75" x14ac:dyDescent="0.15">
      <c r="C11337"/>
    </row>
    <row r="11338" spans="3:3" ht="18.75" x14ac:dyDescent="0.15">
      <c r="C11338"/>
    </row>
    <row r="11339" spans="3:3" ht="18.75" x14ac:dyDescent="0.15">
      <c r="C11339"/>
    </row>
    <row r="11340" spans="3:3" ht="18.75" x14ac:dyDescent="0.15">
      <c r="C11340"/>
    </row>
    <row r="11341" spans="3:3" ht="18.75" x14ac:dyDescent="0.15">
      <c r="C11341"/>
    </row>
    <row r="11342" spans="3:3" ht="18.75" x14ac:dyDescent="0.15">
      <c r="C11342"/>
    </row>
    <row r="11343" spans="3:3" ht="18.75" x14ac:dyDescent="0.15">
      <c r="C11343"/>
    </row>
    <row r="11344" spans="3:3" ht="18.75" x14ac:dyDescent="0.15">
      <c r="C11344"/>
    </row>
    <row r="11345" spans="3:3" ht="18.75" x14ac:dyDescent="0.15">
      <c r="C11345"/>
    </row>
    <row r="11346" spans="3:3" ht="18.75" x14ac:dyDescent="0.15">
      <c r="C11346"/>
    </row>
    <row r="11347" spans="3:3" ht="18.75" x14ac:dyDescent="0.15">
      <c r="C11347"/>
    </row>
    <row r="11348" spans="3:3" ht="18.75" x14ac:dyDescent="0.15">
      <c r="C11348"/>
    </row>
    <row r="11349" spans="3:3" ht="18.75" x14ac:dyDescent="0.15">
      <c r="C11349"/>
    </row>
    <row r="11350" spans="3:3" ht="18.75" x14ac:dyDescent="0.15">
      <c r="C11350"/>
    </row>
    <row r="11351" spans="3:3" ht="18.75" x14ac:dyDescent="0.15">
      <c r="C11351"/>
    </row>
    <row r="11352" spans="3:3" ht="18.75" x14ac:dyDescent="0.15">
      <c r="C11352"/>
    </row>
    <row r="11353" spans="3:3" ht="18.75" x14ac:dyDescent="0.15">
      <c r="C11353"/>
    </row>
    <row r="11354" spans="3:3" ht="18.75" x14ac:dyDescent="0.15">
      <c r="C11354"/>
    </row>
    <row r="11355" spans="3:3" ht="18.75" x14ac:dyDescent="0.15">
      <c r="C11355"/>
    </row>
    <row r="11356" spans="3:3" ht="18.75" x14ac:dyDescent="0.15">
      <c r="C11356"/>
    </row>
    <row r="11357" spans="3:3" ht="18.75" x14ac:dyDescent="0.15">
      <c r="C11357"/>
    </row>
    <row r="11358" spans="3:3" ht="18.75" x14ac:dyDescent="0.15">
      <c r="C11358"/>
    </row>
    <row r="11359" spans="3:3" ht="18.75" x14ac:dyDescent="0.15">
      <c r="C11359"/>
    </row>
    <row r="11360" spans="3:3" ht="18.75" x14ac:dyDescent="0.15">
      <c r="C11360"/>
    </row>
    <row r="11361" spans="3:3" ht="18.75" x14ac:dyDescent="0.15">
      <c r="C11361"/>
    </row>
    <row r="11362" spans="3:3" ht="18.75" x14ac:dyDescent="0.15">
      <c r="C11362"/>
    </row>
    <row r="11363" spans="3:3" ht="18.75" x14ac:dyDescent="0.15">
      <c r="C11363"/>
    </row>
    <row r="11364" spans="3:3" ht="18.75" x14ac:dyDescent="0.15">
      <c r="C11364"/>
    </row>
    <row r="11365" spans="3:3" ht="18.75" x14ac:dyDescent="0.15">
      <c r="C11365"/>
    </row>
    <row r="11366" spans="3:3" ht="18.75" x14ac:dyDescent="0.15">
      <c r="C11366"/>
    </row>
    <row r="11367" spans="3:3" ht="18.75" x14ac:dyDescent="0.15">
      <c r="C11367"/>
    </row>
    <row r="11368" spans="3:3" ht="18.75" x14ac:dyDescent="0.15">
      <c r="C11368"/>
    </row>
    <row r="11369" spans="3:3" ht="18.75" x14ac:dyDescent="0.15">
      <c r="C11369"/>
    </row>
    <row r="11370" spans="3:3" ht="18.75" x14ac:dyDescent="0.15">
      <c r="C11370"/>
    </row>
    <row r="11371" spans="3:3" ht="18.75" x14ac:dyDescent="0.15">
      <c r="C11371"/>
    </row>
    <row r="11372" spans="3:3" ht="18.75" x14ac:dyDescent="0.15">
      <c r="C11372"/>
    </row>
    <row r="11373" spans="3:3" ht="18.75" x14ac:dyDescent="0.15">
      <c r="C11373"/>
    </row>
    <row r="11374" spans="3:3" ht="18.75" x14ac:dyDescent="0.15">
      <c r="C11374"/>
    </row>
    <row r="11375" spans="3:3" ht="18.75" x14ac:dyDescent="0.15">
      <c r="C11375"/>
    </row>
    <row r="11376" spans="3:3" ht="18.75" x14ac:dyDescent="0.15">
      <c r="C11376"/>
    </row>
    <row r="11377" spans="3:3" ht="18.75" x14ac:dyDescent="0.15">
      <c r="C11377"/>
    </row>
    <row r="11378" spans="3:3" ht="18.75" x14ac:dyDescent="0.15">
      <c r="C11378"/>
    </row>
    <row r="11379" spans="3:3" ht="18.75" x14ac:dyDescent="0.15">
      <c r="C11379"/>
    </row>
    <row r="11380" spans="3:3" ht="18.75" x14ac:dyDescent="0.15">
      <c r="C11380"/>
    </row>
    <row r="11381" spans="3:3" ht="18.75" x14ac:dyDescent="0.15">
      <c r="C11381"/>
    </row>
    <row r="11382" spans="3:3" ht="18.75" x14ac:dyDescent="0.15">
      <c r="C11382"/>
    </row>
    <row r="11383" spans="3:3" ht="18.75" x14ac:dyDescent="0.15">
      <c r="C11383"/>
    </row>
    <row r="11384" spans="3:3" ht="18.75" x14ac:dyDescent="0.15">
      <c r="C11384"/>
    </row>
    <row r="11385" spans="3:3" ht="18.75" x14ac:dyDescent="0.15">
      <c r="C11385"/>
    </row>
    <row r="11386" spans="3:3" ht="18.75" x14ac:dyDescent="0.15">
      <c r="C11386"/>
    </row>
    <row r="11387" spans="3:3" ht="18.75" x14ac:dyDescent="0.15">
      <c r="C11387"/>
    </row>
    <row r="11388" spans="3:3" ht="18.75" x14ac:dyDescent="0.15">
      <c r="C11388"/>
    </row>
    <row r="11389" spans="3:3" ht="18.75" x14ac:dyDescent="0.15">
      <c r="C11389"/>
    </row>
    <row r="11390" spans="3:3" ht="18.75" x14ac:dyDescent="0.15">
      <c r="C11390"/>
    </row>
    <row r="11391" spans="3:3" ht="18.75" x14ac:dyDescent="0.15">
      <c r="C11391"/>
    </row>
    <row r="11392" spans="3:3" ht="18.75" x14ac:dyDescent="0.15">
      <c r="C11392"/>
    </row>
    <row r="11393" spans="3:3" ht="18.75" x14ac:dyDescent="0.15">
      <c r="C11393"/>
    </row>
    <row r="11394" spans="3:3" ht="18.75" x14ac:dyDescent="0.15">
      <c r="C11394"/>
    </row>
    <row r="11395" spans="3:3" ht="18.75" x14ac:dyDescent="0.15">
      <c r="C11395"/>
    </row>
    <row r="11396" spans="3:3" ht="18.75" x14ac:dyDescent="0.15">
      <c r="C11396"/>
    </row>
    <row r="11397" spans="3:3" ht="18.75" x14ac:dyDescent="0.15">
      <c r="C11397"/>
    </row>
    <row r="11398" spans="3:3" ht="18.75" x14ac:dyDescent="0.15">
      <c r="C11398"/>
    </row>
    <row r="11399" spans="3:3" ht="18.75" x14ac:dyDescent="0.15">
      <c r="C11399"/>
    </row>
    <row r="11400" spans="3:3" ht="18.75" x14ac:dyDescent="0.15">
      <c r="C11400"/>
    </row>
    <row r="11401" spans="3:3" ht="18.75" x14ac:dyDescent="0.15">
      <c r="C11401"/>
    </row>
    <row r="11402" spans="3:3" ht="18.75" x14ac:dyDescent="0.15">
      <c r="C11402"/>
    </row>
    <row r="11403" spans="3:3" ht="18.75" x14ac:dyDescent="0.15">
      <c r="C11403"/>
    </row>
    <row r="11404" spans="3:3" ht="18.75" x14ac:dyDescent="0.15">
      <c r="C11404"/>
    </row>
    <row r="11405" spans="3:3" ht="18.75" x14ac:dyDescent="0.15">
      <c r="C11405"/>
    </row>
    <row r="11406" spans="3:3" ht="18.75" x14ac:dyDescent="0.15">
      <c r="C11406"/>
    </row>
    <row r="11407" spans="3:3" ht="18.75" x14ac:dyDescent="0.15">
      <c r="C11407"/>
    </row>
    <row r="11408" spans="3:3" ht="18.75" x14ac:dyDescent="0.15">
      <c r="C11408"/>
    </row>
    <row r="11409" spans="3:3" ht="18.75" x14ac:dyDescent="0.15">
      <c r="C11409"/>
    </row>
    <row r="11410" spans="3:3" ht="18.75" x14ac:dyDescent="0.15">
      <c r="C11410"/>
    </row>
    <row r="11411" spans="3:3" ht="18.75" x14ac:dyDescent="0.15">
      <c r="C11411"/>
    </row>
    <row r="11412" spans="3:3" ht="18.75" x14ac:dyDescent="0.15">
      <c r="C11412"/>
    </row>
    <row r="11413" spans="3:3" ht="18.75" x14ac:dyDescent="0.15">
      <c r="C11413"/>
    </row>
    <row r="11414" spans="3:3" ht="18.75" x14ac:dyDescent="0.15">
      <c r="C11414"/>
    </row>
    <row r="11415" spans="3:3" ht="18.75" x14ac:dyDescent="0.15">
      <c r="C11415"/>
    </row>
    <row r="11416" spans="3:3" ht="18.75" x14ac:dyDescent="0.15">
      <c r="C11416"/>
    </row>
    <row r="11417" spans="3:3" ht="18.75" x14ac:dyDescent="0.15">
      <c r="C11417"/>
    </row>
    <row r="11418" spans="3:3" ht="18.75" x14ac:dyDescent="0.15">
      <c r="C11418"/>
    </row>
    <row r="11419" spans="3:3" ht="18.75" x14ac:dyDescent="0.15">
      <c r="C11419"/>
    </row>
    <row r="11420" spans="3:3" ht="18.75" x14ac:dyDescent="0.15">
      <c r="C11420"/>
    </row>
    <row r="11421" spans="3:3" ht="18.75" x14ac:dyDescent="0.15">
      <c r="C11421"/>
    </row>
    <row r="11422" spans="3:3" ht="18.75" x14ac:dyDescent="0.15">
      <c r="C11422"/>
    </row>
    <row r="11423" spans="3:3" ht="18.75" x14ac:dyDescent="0.15">
      <c r="C11423"/>
    </row>
    <row r="11424" spans="3:3" ht="18.75" x14ac:dyDescent="0.15">
      <c r="C11424"/>
    </row>
    <row r="11425" spans="3:3" ht="18.75" x14ac:dyDescent="0.15">
      <c r="C11425"/>
    </row>
    <row r="11426" spans="3:3" ht="18.75" x14ac:dyDescent="0.15">
      <c r="C11426"/>
    </row>
    <row r="11427" spans="3:3" ht="18.75" x14ac:dyDescent="0.15">
      <c r="C11427"/>
    </row>
    <row r="11428" spans="3:3" ht="18.75" x14ac:dyDescent="0.15">
      <c r="C11428"/>
    </row>
    <row r="11429" spans="3:3" ht="18.75" x14ac:dyDescent="0.15">
      <c r="C11429"/>
    </row>
    <row r="11430" spans="3:3" ht="18.75" x14ac:dyDescent="0.15">
      <c r="C11430"/>
    </row>
    <row r="11431" spans="3:3" ht="18.75" x14ac:dyDescent="0.15">
      <c r="C11431"/>
    </row>
    <row r="11432" spans="3:3" ht="18.75" x14ac:dyDescent="0.15">
      <c r="C11432"/>
    </row>
    <row r="11433" spans="3:3" ht="18.75" x14ac:dyDescent="0.15">
      <c r="C11433"/>
    </row>
    <row r="11434" spans="3:3" ht="18.75" x14ac:dyDescent="0.15">
      <c r="C11434"/>
    </row>
    <row r="11435" spans="3:3" ht="18.75" x14ac:dyDescent="0.15">
      <c r="C11435"/>
    </row>
    <row r="11436" spans="3:3" ht="18.75" x14ac:dyDescent="0.15">
      <c r="C11436"/>
    </row>
    <row r="11437" spans="3:3" ht="18.75" x14ac:dyDescent="0.15">
      <c r="C11437"/>
    </row>
    <row r="11438" spans="3:3" ht="18.75" x14ac:dyDescent="0.15">
      <c r="C11438"/>
    </row>
    <row r="11439" spans="3:3" ht="18.75" x14ac:dyDescent="0.15">
      <c r="C11439"/>
    </row>
    <row r="11440" spans="3:3" ht="18.75" x14ac:dyDescent="0.15">
      <c r="C11440"/>
    </row>
    <row r="11441" spans="3:3" ht="18.75" x14ac:dyDescent="0.15">
      <c r="C11441"/>
    </row>
    <row r="11442" spans="3:3" ht="18.75" x14ac:dyDescent="0.15">
      <c r="C11442"/>
    </row>
    <row r="11443" spans="3:3" ht="18.75" x14ac:dyDescent="0.15">
      <c r="C11443"/>
    </row>
    <row r="11444" spans="3:3" ht="18.75" x14ac:dyDescent="0.15">
      <c r="C11444"/>
    </row>
    <row r="11445" spans="3:3" ht="18.75" x14ac:dyDescent="0.15">
      <c r="C11445"/>
    </row>
    <row r="11446" spans="3:3" ht="18.75" x14ac:dyDescent="0.15">
      <c r="C11446"/>
    </row>
    <row r="11447" spans="3:3" ht="18.75" x14ac:dyDescent="0.15">
      <c r="C11447"/>
    </row>
    <row r="11448" spans="3:3" ht="18.75" x14ac:dyDescent="0.15">
      <c r="C11448"/>
    </row>
    <row r="11449" spans="3:3" ht="18.75" x14ac:dyDescent="0.15">
      <c r="C11449"/>
    </row>
    <row r="11450" spans="3:3" ht="18.75" x14ac:dyDescent="0.15">
      <c r="C11450"/>
    </row>
    <row r="11451" spans="3:3" ht="18.75" x14ac:dyDescent="0.15">
      <c r="C11451"/>
    </row>
    <row r="11452" spans="3:3" ht="18.75" x14ac:dyDescent="0.15">
      <c r="C11452"/>
    </row>
    <row r="11453" spans="3:3" ht="18.75" x14ac:dyDescent="0.15">
      <c r="C11453"/>
    </row>
    <row r="11454" spans="3:3" ht="18.75" x14ac:dyDescent="0.15">
      <c r="C11454"/>
    </row>
    <row r="11455" spans="3:3" ht="18.75" x14ac:dyDescent="0.15">
      <c r="C11455"/>
    </row>
    <row r="11456" spans="3:3" ht="18.75" x14ac:dyDescent="0.15">
      <c r="C11456"/>
    </row>
    <row r="11457" spans="3:3" ht="18.75" x14ac:dyDescent="0.15">
      <c r="C11457"/>
    </row>
    <row r="11458" spans="3:3" ht="18.75" x14ac:dyDescent="0.15">
      <c r="C11458"/>
    </row>
    <row r="11459" spans="3:3" ht="18.75" x14ac:dyDescent="0.15">
      <c r="C11459"/>
    </row>
    <row r="11460" spans="3:3" ht="18.75" x14ac:dyDescent="0.15">
      <c r="C11460"/>
    </row>
    <row r="11461" spans="3:3" ht="18.75" x14ac:dyDescent="0.15">
      <c r="C11461"/>
    </row>
    <row r="11462" spans="3:3" ht="18.75" x14ac:dyDescent="0.15">
      <c r="C11462"/>
    </row>
    <row r="11463" spans="3:3" ht="18.75" x14ac:dyDescent="0.15">
      <c r="C11463"/>
    </row>
    <row r="11464" spans="3:3" ht="18.75" x14ac:dyDescent="0.15">
      <c r="C11464"/>
    </row>
    <row r="11465" spans="3:3" ht="18.75" x14ac:dyDescent="0.15">
      <c r="C11465"/>
    </row>
    <row r="11466" spans="3:3" ht="18.75" x14ac:dyDescent="0.15">
      <c r="C11466"/>
    </row>
    <row r="11467" spans="3:3" ht="18.75" x14ac:dyDescent="0.15">
      <c r="C11467"/>
    </row>
    <row r="11468" spans="3:3" ht="18.75" x14ac:dyDescent="0.15">
      <c r="C11468"/>
    </row>
    <row r="11469" spans="3:3" ht="18.75" x14ac:dyDescent="0.15">
      <c r="C11469"/>
    </row>
    <row r="11470" spans="3:3" ht="18.75" x14ac:dyDescent="0.15">
      <c r="C11470"/>
    </row>
    <row r="11471" spans="3:3" ht="18.75" x14ac:dyDescent="0.15">
      <c r="C11471"/>
    </row>
    <row r="11472" spans="3:3" ht="18.75" x14ac:dyDescent="0.15">
      <c r="C11472"/>
    </row>
    <row r="11473" spans="3:3" ht="18.75" x14ac:dyDescent="0.15">
      <c r="C11473"/>
    </row>
    <row r="11474" spans="3:3" ht="18.75" x14ac:dyDescent="0.15">
      <c r="C11474"/>
    </row>
    <row r="11475" spans="3:3" ht="18.75" x14ac:dyDescent="0.15">
      <c r="C11475"/>
    </row>
    <row r="11476" spans="3:3" ht="18.75" x14ac:dyDescent="0.15">
      <c r="C11476"/>
    </row>
    <row r="11477" spans="3:3" ht="18.75" x14ac:dyDescent="0.15">
      <c r="C11477"/>
    </row>
    <row r="11478" spans="3:3" ht="18.75" x14ac:dyDescent="0.15">
      <c r="C11478"/>
    </row>
    <row r="11479" spans="3:3" ht="18.75" x14ac:dyDescent="0.15">
      <c r="C11479"/>
    </row>
    <row r="11480" spans="3:3" ht="18.75" x14ac:dyDescent="0.15">
      <c r="C11480"/>
    </row>
    <row r="11481" spans="3:3" ht="18.75" x14ac:dyDescent="0.15">
      <c r="C11481"/>
    </row>
    <row r="11482" spans="3:3" ht="18.75" x14ac:dyDescent="0.15">
      <c r="C11482"/>
    </row>
    <row r="11483" spans="3:3" ht="18.75" x14ac:dyDescent="0.15">
      <c r="C11483"/>
    </row>
    <row r="11484" spans="3:3" ht="18.75" x14ac:dyDescent="0.15">
      <c r="C11484"/>
    </row>
    <row r="11485" spans="3:3" ht="18.75" x14ac:dyDescent="0.15">
      <c r="C11485"/>
    </row>
    <row r="11486" spans="3:3" ht="18.75" x14ac:dyDescent="0.15">
      <c r="C11486"/>
    </row>
    <row r="11487" spans="3:3" ht="18.75" x14ac:dyDescent="0.15">
      <c r="C11487"/>
    </row>
    <row r="11488" spans="3:3" ht="18.75" x14ac:dyDescent="0.15">
      <c r="C11488"/>
    </row>
    <row r="11489" spans="3:3" ht="18.75" x14ac:dyDescent="0.15">
      <c r="C11489"/>
    </row>
    <row r="11490" spans="3:3" ht="18.75" x14ac:dyDescent="0.15">
      <c r="C11490"/>
    </row>
    <row r="11491" spans="3:3" ht="18.75" x14ac:dyDescent="0.15">
      <c r="C11491"/>
    </row>
    <row r="11492" spans="3:3" ht="18.75" x14ac:dyDescent="0.15">
      <c r="C11492"/>
    </row>
    <row r="11493" spans="3:3" ht="18.75" x14ac:dyDescent="0.15">
      <c r="C11493"/>
    </row>
    <row r="11494" spans="3:3" ht="18.75" x14ac:dyDescent="0.15">
      <c r="C11494"/>
    </row>
    <row r="11495" spans="3:3" ht="18.75" x14ac:dyDescent="0.15">
      <c r="C11495"/>
    </row>
    <row r="11496" spans="3:3" ht="18.75" x14ac:dyDescent="0.15">
      <c r="C11496"/>
    </row>
    <row r="11497" spans="3:3" ht="18.75" x14ac:dyDescent="0.15">
      <c r="C11497"/>
    </row>
    <row r="11498" spans="3:3" ht="18.75" x14ac:dyDescent="0.15">
      <c r="C11498"/>
    </row>
    <row r="11499" spans="3:3" ht="18.75" x14ac:dyDescent="0.15">
      <c r="C11499"/>
    </row>
    <row r="11500" spans="3:3" ht="18.75" x14ac:dyDescent="0.15">
      <c r="C11500"/>
    </row>
    <row r="11501" spans="3:3" ht="18.75" x14ac:dyDescent="0.15">
      <c r="C11501"/>
    </row>
    <row r="11502" spans="3:3" ht="18.75" x14ac:dyDescent="0.15">
      <c r="C11502"/>
    </row>
    <row r="11503" spans="3:3" ht="18.75" x14ac:dyDescent="0.15">
      <c r="C11503"/>
    </row>
    <row r="11504" spans="3:3" ht="18.75" x14ac:dyDescent="0.15">
      <c r="C11504"/>
    </row>
    <row r="11505" spans="3:3" ht="18.75" x14ac:dyDescent="0.15">
      <c r="C11505"/>
    </row>
    <row r="11506" spans="3:3" ht="18.75" x14ac:dyDescent="0.15">
      <c r="C11506"/>
    </row>
    <row r="11507" spans="3:3" ht="18.75" x14ac:dyDescent="0.15">
      <c r="C11507"/>
    </row>
    <row r="11508" spans="3:3" ht="18.75" x14ac:dyDescent="0.15">
      <c r="C11508"/>
    </row>
    <row r="11509" spans="3:3" ht="18.75" x14ac:dyDescent="0.15">
      <c r="C11509"/>
    </row>
    <row r="11510" spans="3:3" ht="18.75" x14ac:dyDescent="0.15">
      <c r="C11510"/>
    </row>
    <row r="11511" spans="3:3" ht="18.75" x14ac:dyDescent="0.15">
      <c r="C11511"/>
    </row>
    <row r="11512" spans="3:3" ht="18.75" x14ac:dyDescent="0.15">
      <c r="C11512"/>
    </row>
    <row r="11513" spans="3:3" ht="18.75" x14ac:dyDescent="0.15">
      <c r="C11513"/>
    </row>
    <row r="11514" spans="3:3" ht="18.75" x14ac:dyDescent="0.15">
      <c r="C11514"/>
    </row>
    <row r="11515" spans="3:3" ht="18.75" x14ac:dyDescent="0.15">
      <c r="C11515"/>
    </row>
    <row r="11516" spans="3:3" ht="18.75" x14ac:dyDescent="0.15">
      <c r="C11516"/>
    </row>
    <row r="11517" spans="3:3" ht="18.75" x14ac:dyDescent="0.15">
      <c r="C11517"/>
    </row>
    <row r="11518" spans="3:3" ht="18.75" x14ac:dyDescent="0.15">
      <c r="C11518"/>
    </row>
    <row r="11519" spans="3:3" ht="18.75" x14ac:dyDescent="0.15">
      <c r="C11519"/>
    </row>
    <row r="11520" spans="3:3" ht="18.75" x14ac:dyDescent="0.15">
      <c r="C11520"/>
    </row>
    <row r="11521" spans="3:3" ht="18.75" x14ac:dyDescent="0.15">
      <c r="C11521"/>
    </row>
    <row r="11522" spans="3:3" ht="18.75" x14ac:dyDescent="0.15">
      <c r="C11522"/>
    </row>
    <row r="11523" spans="3:3" ht="18.75" x14ac:dyDescent="0.15">
      <c r="C11523"/>
    </row>
    <row r="11524" spans="3:3" ht="18.75" x14ac:dyDescent="0.15">
      <c r="C11524"/>
    </row>
    <row r="11525" spans="3:3" ht="18.75" x14ac:dyDescent="0.15">
      <c r="C11525"/>
    </row>
    <row r="11526" spans="3:3" ht="18.75" x14ac:dyDescent="0.15">
      <c r="C11526"/>
    </row>
    <row r="11527" spans="3:3" ht="18.75" x14ac:dyDescent="0.15">
      <c r="C11527"/>
    </row>
    <row r="11528" spans="3:3" ht="18.75" x14ac:dyDescent="0.15">
      <c r="C11528"/>
    </row>
    <row r="11529" spans="3:3" ht="18.75" x14ac:dyDescent="0.15">
      <c r="C11529"/>
    </row>
    <row r="11530" spans="3:3" ht="18.75" x14ac:dyDescent="0.15">
      <c r="C11530"/>
    </row>
    <row r="11531" spans="3:3" ht="18.75" x14ac:dyDescent="0.15">
      <c r="C11531"/>
    </row>
    <row r="11532" spans="3:3" ht="18.75" x14ac:dyDescent="0.15">
      <c r="C11532"/>
    </row>
    <row r="11533" spans="3:3" ht="18.75" x14ac:dyDescent="0.15">
      <c r="C11533"/>
    </row>
    <row r="11534" spans="3:3" ht="18.75" x14ac:dyDescent="0.15">
      <c r="C11534"/>
    </row>
    <row r="11535" spans="3:3" ht="18.75" x14ac:dyDescent="0.15">
      <c r="C11535"/>
    </row>
    <row r="11536" spans="3:3" ht="18.75" x14ac:dyDescent="0.15">
      <c r="C11536"/>
    </row>
    <row r="11537" spans="3:3" ht="18.75" x14ac:dyDescent="0.15">
      <c r="C11537"/>
    </row>
    <row r="11538" spans="3:3" ht="18.75" x14ac:dyDescent="0.15">
      <c r="C11538"/>
    </row>
    <row r="11539" spans="3:3" ht="18.75" x14ac:dyDescent="0.15">
      <c r="C11539"/>
    </row>
    <row r="11540" spans="3:3" ht="18.75" x14ac:dyDescent="0.15">
      <c r="C11540"/>
    </row>
    <row r="11541" spans="3:3" ht="18.75" x14ac:dyDescent="0.15">
      <c r="C11541"/>
    </row>
    <row r="11542" spans="3:3" ht="18.75" x14ac:dyDescent="0.15">
      <c r="C11542"/>
    </row>
    <row r="11543" spans="3:3" ht="18.75" x14ac:dyDescent="0.15">
      <c r="C11543"/>
    </row>
    <row r="11544" spans="3:3" ht="18.75" x14ac:dyDescent="0.15">
      <c r="C11544"/>
    </row>
    <row r="11545" spans="3:3" ht="18.75" x14ac:dyDescent="0.15">
      <c r="C11545"/>
    </row>
    <row r="11546" spans="3:3" ht="18.75" x14ac:dyDescent="0.15">
      <c r="C11546"/>
    </row>
    <row r="11547" spans="3:3" ht="18.75" x14ac:dyDescent="0.15">
      <c r="C11547"/>
    </row>
    <row r="11548" spans="3:3" ht="18.75" x14ac:dyDescent="0.15">
      <c r="C11548"/>
    </row>
    <row r="11549" spans="3:3" ht="18.75" x14ac:dyDescent="0.15">
      <c r="C11549"/>
    </row>
    <row r="11550" spans="3:3" ht="18.75" x14ac:dyDescent="0.15">
      <c r="C11550"/>
    </row>
    <row r="11551" spans="3:3" ht="18.75" x14ac:dyDescent="0.15">
      <c r="C11551"/>
    </row>
    <row r="11552" spans="3:3" ht="18.75" x14ac:dyDescent="0.15">
      <c r="C11552"/>
    </row>
    <row r="11553" spans="3:3" ht="18.75" x14ac:dyDescent="0.15">
      <c r="C11553"/>
    </row>
    <row r="11554" spans="3:3" ht="18.75" x14ac:dyDescent="0.15">
      <c r="C11554"/>
    </row>
    <row r="11555" spans="3:3" ht="18.75" x14ac:dyDescent="0.15">
      <c r="C11555"/>
    </row>
    <row r="11556" spans="3:3" ht="18.75" x14ac:dyDescent="0.15">
      <c r="C11556"/>
    </row>
    <row r="11557" spans="3:3" ht="18.75" x14ac:dyDescent="0.15">
      <c r="C11557"/>
    </row>
    <row r="11558" spans="3:3" ht="18.75" x14ac:dyDescent="0.15">
      <c r="C11558"/>
    </row>
    <row r="11559" spans="3:3" ht="18.75" x14ac:dyDescent="0.15">
      <c r="C11559"/>
    </row>
    <row r="11560" spans="3:3" ht="18.75" x14ac:dyDescent="0.15">
      <c r="C11560"/>
    </row>
    <row r="11561" spans="3:3" ht="18.75" x14ac:dyDescent="0.15">
      <c r="C11561"/>
    </row>
    <row r="11562" spans="3:3" ht="18.75" x14ac:dyDescent="0.15">
      <c r="C11562"/>
    </row>
    <row r="11563" spans="3:3" ht="18.75" x14ac:dyDescent="0.15">
      <c r="C11563"/>
    </row>
    <row r="11564" spans="3:3" ht="18.75" x14ac:dyDescent="0.15">
      <c r="C11564"/>
    </row>
    <row r="11565" spans="3:3" ht="18.75" x14ac:dyDescent="0.15">
      <c r="C11565"/>
    </row>
    <row r="11566" spans="3:3" ht="18.75" x14ac:dyDescent="0.15">
      <c r="C11566"/>
    </row>
    <row r="11567" spans="3:3" ht="18.75" x14ac:dyDescent="0.15">
      <c r="C11567"/>
    </row>
    <row r="11568" spans="3:3" ht="18.75" x14ac:dyDescent="0.15">
      <c r="C11568"/>
    </row>
    <row r="11569" spans="3:3" ht="18.75" x14ac:dyDescent="0.15">
      <c r="C11569"/>
    </row>
    <row r="11570" spans="3:3" ht="18.75" x14ac:dyDescent="0.15">
      <c r="C11570"/>
    </row>
    <row r="11571" spans="3:3" ht="18.75" x14ac:dyDescent="0.15">
      <c r="C11571"/>
    </row>
    <row r="11572" spans="3:3" ht="18.75" x14ac:dyDescent="0.15">
      <c r="C11572"/>
    </row>
    <row r="11573" spans="3:3" ht="18.75" x14ac:dyDescent="0.15">
      <c r="C11573"/>
    </row>
    <row r="11574" spans="3:3" ht="18.75" x14ac:dyDescent="0.15">
      <c r="C11574"/>
    </row>
    <row r="11575" spans="3:3" ht="18.75" x14ac:dyDescent="0.15">
      <c r="C11575"/>
    </row>
    <row r="11576" spans="3:3" ht="18.75" x14ac:dyDescent="0.15">
      <c r="C11576"/>
    </row>
    <row r="11577" spans="3:3" ht="18.75" x14ac:dyDescent="0.15">
      <c r="C11577"/>
    </row>
    <row r="11578" spans="3:3" ht="18.75" x14ac:dyDescent="0.15">
      <c r="C11578"/>
    </row>
    <row r="11579" spans="3:3" ht="18.75" x14ac:dyDescent="0.15">
      <c r="C11579"/>
    </row>
    <row r="11580" spans="3:3" ht="18.75" x14ac:dyDescent="0.15">
      <c r="C11580"/>
    </row>
    <row r="11581" spans="3:3" ht="18.75" x14ac:dyDescent="0.15">
      <c r="C11581"/>
    </row>
    <row r="11582" spans="3:3" ht="18.75" x14ac:dyDescent="0.15">
      <c r="C11582"/>
    </row>
    <row r="11583" spans="3:3" ht="18.75" x14ac:dyDescent="0.15">
      <c r="C11583"/>
    </row>
    <row r="11584" spans="3:3" ht="18.75" x14ac:dyDescent="0.15">
      <c r="C11584"/>
    </row>
    <row r="11585" spans="3:3" ht="18.75" x14ac:dyDescent="0.15">
      <c r="C11585"/>
    </row>
    <row r="11586" spans="3:3" ht="18.75" x14ac:dyDescent="0.15">
      <c r="C11586"/>
    </row>
    <row r="11587" spans="3:3" ht="18.75" x14ac:dyDescent="0.15">
      <c r="C11587"/>
    </row>
    <row r="11588" spans="3:3" ht="18.75" x14ac:dyDescent="0.15">
      <c r="C11588"/>
    </row>
    <row r="11589" spans="3:3" ht="18.75" x14ac:dyDescent="0.15">
      <c r="C11589"/>
    </row>
    <row r="11590" spans="3:3" ht="18.75" x14ac:dyDescent="0.15">
      <c r="C11590"/>
    </row>
    <row r="11591" spans="3:3" ht="18.75" x14ac:dyDescent="0.15">
      <c r="C11591"/>
    </row>
    <row r="11592" spans="3:3" ht="18.75" x14ac:dyDescent="0.15">
      <c r="C11592"/>
    </row>
    <row r="11593" spans="3:3" ht="18.75" x14ac:dyDescent="0.15">
      <c r="C11593"/>
    </row>
    <row r="11594" spans="3:3" ht="18.75" x14ac:dyDescent="0.15">
      <c r="C11594"/>
    </row>
    <row r="11595" spans="3:3" ht="18.75" x14ac:dyDescent="0.15">
      <c r="C11595"/>
    </row>
    <row r="11596" spans="3:3" ht="18.75" x14ac:dyDescent="0.15">
      <c r="C11596"/>
    </row>
    <row r="11597" spans="3:3" ht="18.75" x14ac:dyDescent="0.15">
      <c r="C11597"/>
    </row>
    <row r="11598" spans="3:3" ht="18.75" x14ac:dyDescent="0.15">
      <c r="C11598"/>
    </row>
    <row r="11599" spans="3:3" ht="18.75" x14ac:dyDescent="0.15">
      <c r="C11599"/>
    </row>
    <row r="11600" spans="3:3" ht="18.75" x14ac:dyDescent="0.15">
      <c r="C11600"/>
    </row>
    <row r="11601" spans="3:3" ht="18.75" x14ac:dyDescent="0.15">
      <c r="C11601"/>
    </row>
    <row r="11602" spans="3:3" ht="18.75" x14ac:dyDescent="0.15">
      <c r="C11602"/>
    </row>
    <row r="11603" spans="3:3" ht="18.75" x14ac:dyDescent="0.15">
      <c r="C11603"/>
    </row>
    <row r="11604" spans="3:3" ht="18.75" x14ac:dyDescent="0.15">
      <c r="C11604"/>
    </row>
    <row r="11605" spans="3:3" ht="18.75" x14ac:dyDescent="0.15">
      <c r="C11605"/>
    </row>
    <row r="11606" spans="3:3" ht="18.75" x14ac:dyDescent="0.15">
      <c r="C11606"/>
    </row>
    <row r="11607" spans="3:3" ht="18.75" x14ac:dyDescent="0.15">
      <c r="C11607"/>
    </row>
    <row r="11608" spans="3:3" ht="18.75" x14ac:dyDescent="0.15">
      <c r="C11608"/>
    </row>
    <row r="11609" spans="3:3" ht="18.75" x14ac:dyDescent="0.15">
      <c r="C11609"/>
    </row>
    <row r="11610" spans="3:3" ht="18.75" x14ac:dyDescent="0.15">
      <c r="C11610"/>
    </row>
    <row r="11611" spans="3:3" ht="18.75" x14ac:dyDescent="0.15">
      <c r="C11611"/>
    </row>
    <row r="11612" spans="3:3" ht="18.75" x14ac:dyDescent="0.15">
      <c r="C11612"/>
    </row>
    <row r="11613" spans="3:3" ht="18.75" x14ac:dyDescent="0.15">
      <c r="C11613"/>
    </row>
    <row r="11614" spans="3:3" ht="18.75" x14ac:dyDescent="0.15">
      <c r="C11614"/>
    </row>
    <row r="11615" spans="3:3" ht="18.75" x14ac:dyDescent="0.15">
      <c r="C11615"/>
    </row>
    <row r="11616" spans="3:3" ht="18.75" x14ac:dyDescent="0.15">
      <c r="C11616"/>
    </row>
    <row r="11617" spans="3:3" ht="18.75" x14ac:dyDescent="0.15">
      <c r="C11617"/>
    </row>
    <row r="11618" spans="3:3" ht="18.75" x14ac:dyDescent="0.15">
      <c r="C11618"/>
    </row>
    <row r="11619" spans="3:3" ht="18.75" x14ac:dyDescent="0.15">
      <c r="C11619"/>
    </row>
    <row r="11620" spans="3:3" ht="18.75" x14ac:dyDescent="0.15">
      <c r="C11620"/>
    </row>
    <row r="11621" spans="3:3" ht="18.75" x14ac:dyDescent="0.15">
      <c r="C11621"/>
    </row>
    <row r="11622" spans="3:3" ht="18.75" x14ac:dyDescent="0.15">
      <c r="C11622"/>
    </row>
    <row r="11623" spans="3:3" ht="18.75" x14ac:dyDescent="0.15">
      <c r="C11623"/>
    </row>
    <row r="11624" spans="3:3" ht="18.75" x14ac:dyDescent="0.15">
      <c r="C11624"/>
    </row>
    <row r="11625" spans="3:3" ht="18.75" x14ac:dyDescent="0.15">
      <c r="C11625"/>
    </row>
    <row r="11626" spans="3:3" ht="18.75" x14ac:dyDescent="0.15">
      <c r="C11626"/>
    </row>
    <row r="11627" spans="3:3" ht="18.75" x14ac:dyDescent="0.15">
      <c r="C11627"/>
    </row>
    <row r="11628" spans="3:3" ht="18.75" x14ac:dyDescent="0.15">
      <c r="C11628"/>
    </row>
    <row r="11629" spans="3:3" ht="18.75" x14ac:dyDescent="0.15">
      <c r="C11629"/>
    </row>
    <row r="11630" spans="3:3" ht="18.75" x14ac:dyDescent="0.15">
      <c r="C11630"/>
    </row>
    <row r="11631" spans="3:3" ht="18.75" x14ac:dyDescent="0.15">
      <c r="C11631"/>
    </row>
    <row r="11632" spans="3:3" ht="18.75" x14ac:dyDescent="0.15">
      <c r="C11632"/>
    </row>
    <row r="11633" spans="3:3" ht="18.75" x14ac:dyDescent="0.15">
      <c r="C11633"/>
    </row>
    <row r="11634" spans="3:3" ht="18.75" x14ac:dyDescent="0.15">
      <c r="C11634"/>
    </row>
    <row r="11635" spans="3:3" ht="18.75" x14ac:dyDescent="0.15">
      <c r="C11635"/>
    </row>
    <row r="11636" spans="3:3" ht="18.75" x14ac:dyDescent="0.15">
      <c r="C11636"/>
    </row>
    <row r="11637" spans="3:3" ht="18.75" x14ac:dyDescent="0.15">
      <c r="C11637"/>
    </row>
    <row r="11638" spans="3:3" ht="18.75" x14ac:dyDescent="0.15">
      <c r="C11638"/>
    </row>
    <row r="11639" spans="3:3" ht="18.75" x14ac:dyDescent="0.15">
      <c r="C11639"/>
    </row>
    <row r="11640" spans="3:3" ht="18.75" x14ac:dyDescent="0.15">
      <c r="C11640"/>
    </row>
    <row r="11641" spans="3:3" ht="18.75" x14ac:dyDescent="0.15">
      <c r="C11641"/>
    </row>
    <row r="11642" spans="3:3" ht="18.75" x14ac:dyDescent="0.15">
      <c r="C11642"/>
    </row>
    <row r="11643" spans="3:3" ht="18.75" x14ac:dyDescent="0.15">
      <c r="C11643"/>
    </row>
    <row r="11644" spans="3:3" ht="18.75" x14ac:dyDescent="0.15">
      <c r="C11644"/>
    </row>
    <row r="11645" spans="3:3" ht="18.75" x14ac:dyDescent="0.15">
      <c r="C11645"/>
    </row>
    <row r="11646" spans="3:3" ht="18.75" x14ac:dyDescent="0.15">
      <c r="C11646"/>
    </row>
    <row r="11647" spans="3:3" ht="18.75" x14ac:dyDescent="0.15">
      <c r="C11647"/>
    </row>
    <row r="11648" spans="3:3" ht="18.75" x14ac:dyDescent="0.15">
      <c r="C11648"/>
    </row>
    <row r="11649" spans="3:3" ht="18.75" x14ac:dyDescent="0.15">
      <c r="C11649"/>
    </row>
    <row r="11650" spans="3:3" ht="18.75" x14ac:dyDescent="0.15">
      <c r="C11650"/>
    </row>
    <row r="11651" spans="3:3" ht="18.75" x14ac:dyDescent="0.15">
      <c r="C11651"/>
    </row>
    <row r="11652" spans="3:3" ht="18.75" x14ac:dyDescent="0.15">
      <c r="C11652"/>
    </row>
    <row r="11653" spans="3:3" ht="18.75" x14ac:dyDescent="0.15">
      <c r="C11653"/>
    </row>
    <row r="11654" spans="3:3" ht="18.75" x14ac:dyDescent="0.15">
      <c r="C11654"/>
    </row>
    <row r="11655" spans="3:3" ht="18.75" x14ac:dyDescent="0.15">
      <c r="C11655"/>
    </row>
    <row r="11656" spans="3:3" ht="18.75" x14ac:dyDescent="0.15">
      <c r="C11656"/>
    </row>
    <row r="11657" spans="3:3" ht="18.75" x14ac:dyDescent="0.15">
      <c r="C11657"/>
    </row>
    <row r="11658" spans="3:3" ht="18.75" x14ac:dyDescent="0.15">
      <c r="C11658"/>
    </row>
    <row r="11659" spans="3:3" ht="18.75" x14ac:dyDescent="0.15">
      <c r="C11659"/>
    </row>
    <row r="11660" spans="3:3" ht="18.75" x14ac:dyDescent="0.15">
      <c r="C11660"/>
    </row>
    <row r="11661" spans="3:3" ht="18.75" x14ac:dyDescent="0.15">
      <c r="C11661"/>
    </row>
    <row r="11662" spans="3:3" ht="18.75" x14ac:dyDescent="0.15">
      <c r="C11662"/>
    </row>
    <row r="11663" spans="3:3" ht="18.75" x14ac:dyDescent="0.15">
      <c r="C11663"/>
    </row>
    <row r="11664" spans="3:3" ht="18.75" x14ac:dyDescent="0.15">
      <c r="C11664"/>
    </row>
    <row r="11665" spans="3:3" ht="18.75" x14ac:dyDescent="0.15">
      <c r="C11665"/>
    </row>
    <row r="11666" spans="3:3" ht="18.75" x14ac:dyDescent="0.15">
      <c r="C11666"/>
    </row>
    <row r="11667" spans="3:3" ht="18.75" x14ac:dyDescent="0.15">
      <c r="C11667"/>
    </row>
    <row r="11668" spans="3:3" ht="18.75" x14ac:dyDescent="0.15">
      <c r="C11668"/>
    </row>
    <row r="11669" spans="3:3" ht="18.75" x14ac:dyDescent="0.15">
      <c r="C11669"/>
    </row>
    <row r="11670" spans="3:3" ht="18.75" x14ac:dyDescent="0.15">
      <c r="C11670"/>
    </row>
    <row r="11671" spans="3:3" ht="18.75" x14ac:dyDescent="0.15">
      <c r="C11671"/>
    </row>
    <row r="11672" spans="3:3" ht="18.75" x14ac:dyDescent="0.15">
      <c r="C11672"/>
    </row>
    <row r="11673" spans="3:3" ht="18.75" x14ac:dyDescent="0.15">
      <c r="C11673"/>
    </row>
    <row r="11674" spans="3:3" ht="18.75" x14ac:dyDescent="0.15">
      <c r="C11674"/>
    </row>
    <row r="11675" spans="3:3" ht="18.75" x14ac:dyDescent="0.15">
      <c r="C11675"/>
    </row>
    <row r="11676" spans="3:3" ht="18.75" x14ac:dyDescent="0.15">
      <c r="C11676"/>
    </row>
    <row r="11677" spans="3:3" ht="18.75" x14ac:dyDescent="0.15">
      <c r="C11677"/>
    </row>
    <row r="11678" spans="3:3" ht="18.75" x14ac:dyDescent="0.15">
      <c r="C11678"/>
    </row>
    <row r="11679" spans="3:3" ht="18.75" x14ac:dyDescent="0.15">
      <c r="C11679"/>
    </row>
    <row r="11680" spans="3:3" ht="18.75" x14ac:dyDescent="0.15">
      <c r="C11680"/>
    </row>
    <row r="11681" spans="3:3" ht="18.75" x14ac:dyDescent="0.15">
      <c r="C11681"/>
    </row>
    <row r="11682" spans="3:3" ht="18.75" x14ac:dyDescent="0.15">
      <c r="C11682"/>
    </row>
    <row r="11683" spans="3:3" ht="18.75" x14ac:dyDescent="0.15">
      <c r="C11683"/>
    </row>
    <row r="11684" spans="3:3" ht="18.75" x14ac:dyDescent="0.15">
      <c r="C11684"/>
    </row>
    <row r="11685" spans="3:3" ht="18.75" x14ac:dyDescent="0.15">
      <c r="C11685"/>
    </row>
    <row r="11686" spans="3:3" ht="18.75" x14ac:dyDescent="0.15">
      <c r="C11686"/>
    </row>
    <row r="11687" spans="3:3" ht="18.75" x14ac:dyDescent="0.15">
      <c r="C11687"/>
    </row>
    <row r="11688" spans="3:3" ht="18.75" x14ac:dyDescent="0.15">
      <c r="C11688"/>
    </row>
    <row r="11689" spans="3:3" ht="18.75" x14ac:dyDescent="0.15">
      <c r="C11689"/>
    </row>
    <row r="11690" spans="3:3" ht="18.75" x14ac:dyDescent="0.15">
      <c r="C11690"/>
    </row>
    <row r="11691" spans="3:3" ht="18.75" x14ac:dyDescent="0.15">
      <c r="C11691"/>
    </row>
    <row r="11692" spans="3:3" ht="18.75" x14ac:dyDescent="0.15">
      <c r="C11692"/>
    </row>
    <row r="11693" spans="3:3" ht="18.75" x14ac:dyDescent="0.15">
      <c r="C11693"/>
    </row>
    <row r="11694" spans="3:3" ht="18.75" x14ac:dyDescent="0.15">
      <c r="C11694"/>
    </row>
    <row r="11695" spans="3:3" ht="18.75" x14ac:dyDescent="0.15">
      <c r="C11695"/>
    </row>
    <row r="11696" spans="3:3" ht="18.75" x14ac:dyDescent="0.15">
      <c r="C11696"/>
    </row>
    <row r="11697" spans="3:3" ht="18.75" x14ac:dyDescent="0.15">
      <c r="C11697"/>
    </row>
    <row r="11698" spans="3:3" ht="18.75" x14ac:dyDescent="0.15">
      <c r="C11698"/>
    </row>
    <row r="11699" spans="3:3" ht="18.75" x14ac:dyDescent="0.15">
      <c r="C11699"/>
    </row>
    <row r="11700" spans="3:3" ht="18.75" x14ac:dyDescent="0.15">
      <c r="C11700"/>
    </row>
    <row r="11701" spans="3:3" ht="18.75" x14ac:dyDescent="0.15">
      <c r="C11701"/>
    </row>
    <row r="11702" spans="3:3" ht="18.75" x14ac:dyDescent="0.15">
      <c r="C11702"/>
    </row>
    <row r="11703" spans="3:3" ht="18.75" x14ac:dyDescent="0.15">
      <c r="C11703"/>
    </row>
    <row r="11704" spans="3:3" ht="18.75" x14ac:dyDescent="0.15">
      <c r="C11704"/>
    </row>
    <row r="11705" spans="3:3" ht="18.75" x14ac:dyDescent="0.15">
      <c r="C11705"/>
    </row>
    <row r="11706" spans="3:3" ht="18.75" x14ac:dyDescent="0.15">
      <c r="C11706"/>
    </row>
    <row r="11707" spans="3:3" ht="18.75" x14ac:dyDescent="0.15">
      <c r="C11707"/>
    </row>
    <row r="11708" spans="3:3" ht="18.75" x14ac:dyDescent="0.15">
      <c r="C11708"/>
    </row>
    <row r="11709" spans="3:3" ht="18.75" x14ac:dyDescent="0.15">
      <c r="C11709"/>
    </row>
    <row r="11710" spans="3:3" ht="18.75" x14ac:dyDescent="0.15">
      <c r="C11710"/>
    </row>
    <row r="11711" spans="3:3" ht="18.75" x14ac:dyDescent="0.15">
      <c r="C11711"/>
    </row>
    <row r="11712" spans="3:3" ht="18.75" x14ac:dyDescent="0.15">
      <c r="C11712"/>
    </row>
    <row r="11713" spans="3:3" ht="18.75" x14ac:dyDescent="0.15">
      <c r="C11713"/>
    </row>
    <row r="11714" spans="3:3" ht="18.75" x14ac:dyDescent="0.15">
      <c r="C11714"/>
    </row>
    <row r="11715" spans="3:3" ht="18.75" x14ac:dyDescent="0.15">
      <c r="C11715"/>
    </row>
    <row r="11716" spans="3:3" ht="18.75" x14ac:dyDescent="0.15">
      <c r="C11716"/>
    </row>
    <row r="11717" spans="3:3" ht="18.75" x14ac:dyDescent="0.15">
      <c r="C11717"/>
    </row>
    <row r="11718" spans="3:3" ht="18.75" x14ac:dyDescent="0.15">
      <c r="C11718"/>
    </row>
    <row r="11719" spans="3:3" ht="18.75" x14ac:dyDescent="0.15">
      <c r="C11719"/>
    </row>
    <row r="11720" spans="3:3" ht="18.75" x14ac:dyDescent="0.15">
      <c r="C11720"/>
    </row>
    <row r="11721" spans="3:3" ht="18.75" x14ac:dyDescent="0.15">
      <c r="C11721"/>
    </row>
    <row r="11722" spans="3:3" ht="18.75" x14ac:dyDescent="0.15">
      <c r="C11722"/>
    </row>
    <row r="11723" spans="3:3" ht="18.75" x14ac:dyDescent="0.15">
      <c r="C11723"/>
    </row>
    <row r="11724" spans="3:3" ht="18.75" x14ac:dyDescent="0.15">
      <c r="C11724"/>
    </row>
    <row r="11725" spans="3:3" ht="18.75" x14ac:dyDescent="0.15">
      <c r="C11725"/>
    </row>
    <row r="11726" spans="3:3" ht="18.75" x14ac:dyDescent="0.15">
      <c r="C11726"/>
    </row>
    <row r="11727" spans="3:3" ht="18.75" x14ac:dyDescent="0.15">
      <c r="C11727"/>
    </row>
    <row r="11728" spans="3:3" ht="18.75" x14ac:dyDescent="0.15">
      <c r="C11728"/>
    </row>
    <row r="11729" spans="3:3" ht="18.75" x14ac:dyDescent="0.15">
      <c r="C11729"/>
    </row>
    <row r="11730" spans="3:3" ht="18.75" x14ac:dyDescent="0.15">
      <c r="C11730"/>
    </row>
    <row r="11731" spans="3:3" ht="18.75" x14ac:dyDescent="0.15">
      <c r="C11731"/>
    </row>
    <row r="11732" spans="3:3" ht="18.75" x14ac:dyDescent="0.15">
      <c r="C11732"/>
    </row>
    <row r="11733" spans="3:3" ht="18.75" x14ac:dyDescent="0.15">
      <c r="C11733"/>
    </row>
    <row r="11734" spans="3:3" ht="18.75" x14ac:dyDescent="0.15">
      <c r="C11734"/>
    </row>
    <row r="11735" spans="3:3" ht="18.75" x14ac:dyDescent="0.15">
      <c r="C11735"/>
    </row>
    <row r="11736" spans="3:3" ht="18.75" x14ac:dyDescent="0.15">
      <c r="C11736"/>
    </row>
    <row r="11737" spans="3:3" ht="18.75" x14ac:dyDescent="0.15">
      <c r="C11737"/>
    </row>
    <row r="11738" spans="3:3" ht="18.75" x14ac:dyDescent="0.15">
      <c r="C11738"/>
    </row>
    <row r="11739" spans="3:3" ht="18.75" x14ac:dyDescent="0.15">
      <c r="C11739"/>
    </row>
    <row r="11740" spans="3:3" ht="18.75" x14ac:dyDescent="0.15">
      <c r="C11740"/>
    </row>
    <row r="11741" spans="3:3" ht="18.75" x14ac:dyDescent="0.15">
      <c r="C11741"/>
    </row>
    <row r="11742" spans="3:3" ht="18.75" x14ac:dyDescent="0.15">
      <c r="C11742"/>
    </row>
    <row r="11743" spans="3:3" ht="18.75" x14ac:dyDescent="0.15">
      <c r="C11743"/>
    </row>
    <row r="11744" spans="3:3" ht="18.75" x14ac:dyDescent="0.15">
      <c r="C11744"/>
    </row>
    <row r="11745" spans="3:3" ht="18.75" x14ac:dyDescent="0.15">
      <c r="C11745"/>
    </row>
    <row r="11746" spans="3:3" ht="18.75" x14ac:dyDescent="0.15">
      <c r="C11746"/>
    </row>
    <row r="11747" spans="3:3" ht="18.75" x14ac:dyDescent="0.15">
      <c r="C11747"/>
    </row>
    <row r="11748" spans="3:3" ht="18.75" x14ac:dyDescent="0.15">
      <c r="C11748"/>
    </row>
    <row r="11749" spans="3:3" ht="18.75" x14ac:dyDescent="0.15">
      <c r="C11749"/>
    </row>
    <row r="11750" spans="3:3" ht="18.75" x14ac:dyDescent="0.15">
      <c r="C11750"/>
    </row>
    <row r="11751" spans="3:3" ht="18.75" x14ac:dyDescent="0.15">
      <c r="C11751"/>
    </row>
    <row r="11752" spans="3:3" ht="18.75" x14ac:dyDescent="0.15">
      <c r="C11752"/>
    </row>
    <row r="11753" spans="3:3" ht="18.75" x14ac:dyDescent="0.15">
      <c r="C11753"/>
    </row>
    <row r="11754" spans="3:3" ht="18.75" x14ac:dyDescent="0.15">
      <c r="C11754"/>
    </row>
    <row r="11755" spans="3:3" ht="18.75" x14ac:dyDescent="0.15">
      <c r="C11755"/>
    </row>
    <row r="11756" spans="3:3" ht="18.75" x14ac:dyDescent="0.15">
      <c r="C11756"/>
    </row>
    <row r="11757" spans="3:3" ht="18.75" x14ac:dyDescent="0.15">
      <c r="C11757"/>
    </row>
    <row r="11758" spans="3:3" ht="18.75" x14ac:dyDescent="0.15">
      <c r="C11758"/>
    </row>
    <row r="11759" spans="3:3" ht="18.75" x14ac:dyDescent="0.15">
      <c r="C11759"/>
    </row>
    <row r="11760" spans="3:3" ht="18.75" x14ac:dyDescent="0.15">
      <c r="C11760"/>
    </row>
    <row r="11761" spans="3:3" ht="18.75" x14ac:dyDescent="0.15">
      <c r="C11761"/>
    </row>
    <row r="11762" spans="3:3" ht="18.75" x14ac:dyDescent="0.15">
      <c r="C11762"/>
    </row>
    <row r="11763" spans="3:3" ht="18.75" x14ac:dyDescent="0.15">
      <c r="C11763"/>
    </row>
    <row r="11764" spans="3:3" ht="18.75" x14ac:dyDescent="0.15">
      <c r="C11764"/>
    </row>
    <row r="11765" spans="3:3" ht="18.75" x14ac:dyDescent="0.15">
      <c r="C11765"/>
    </row>
    <row r="11766" spans="3:3" ht="18.75" x14ac:dyDescent="0.15">
      <c r="C11766"/>
    </row>
    <row r="11767" spans="3:3" ht="18.75" x14ac:dyDescent="0.15">
      <c r="C11767"/>
    </row>
    <row r="11768" spans="3:3" ht="18.75" x14ac:dyDescent="0.15">
      <c r="C11768"/>
    </row>
    <row r="11769" spans="3:3" ht="18.75" x14ac:dyDescent="0.15">
      <c r="C11769"/>
    </row>
    <row r="11770" spans="3:3" ht="18.75" x14ac:dyDescent="0.15">
      <c r="C11770"/>
    </row>
    <row r="11771" spans="3:3" ht="18.75" x14ac:dyDescent="0.15">
      <c r="C11771"/>
    </row>
    <row r="11772" spans="3:3" ht="18.75" x14ac:dyDescent="0.15">
      <c r="C11772"/>
    </row>
    <row r="11773" spans="3:3" ht="18.75" x14ac:dyDescent="0.15">
      <c r="C11773"/>
    </row>
    <row r="11774" spans="3:3" ht="18.75" x14ac:dyDescent="0.15">
      <c r="C11774"/>
    </row>
    <row r="11775" spans="3:3" ht="18.75" x14ac:dyDescent="0.15">
      <c r="C11775"/>
    </row>
    <row r="11776" spans="3:3" ht="18.75" x14ac:dyDescent="0.15">
      <c r="C11776"/>
    </row>
    <row r="11777" spans="3:3" ht="18.75" x14ac:dyDescent="0.15">
      <c r="C11777"/>
    </row>
    <row r="11778" spans="3:3" ht="18.75" x14ac:dyDescent="0.15">
      <c r="C11778"/>
    </row>
    <row r="11779" spans="3:3" ht="18.75" x14ac:dyDescent="0.15">
      <c r="C11779"/>
    </row>
    <row r="11780" spans="3:3" ht="18.75" x14ac:dyDescent="0.15">
      <c r="C11780"/>
    </row>
    <row r="11781" spans="3:3" ht="18.75" x14ac:dyDescent="0.15">
      <c r="C11781"/>
    </row>
    <row r="11782" spans="3:3" ht="18.75" x14ac:dyDescent="0.15">
      <c r="C11782"/>
    </row>
    <row r="11783" spans="3:3" ht="18.75" x14ac:dyDescent="0.15">
      <c r="C11783"/>
    </row>
    <row r="11784" spans="3:3" ht="18.75" x14ac:dyDescent="0.15">
      <c r="C11784"/>
    </row>
    <row r="11785" spans="3:3" ht="18.75" x14ac:dyDescent="0.15">
      <c r="C11785"/>
    </row>
    <row r="11786" spans="3:3" ht="18.75" x14ac:dyDescent="0.15">
      <c r="C11786"/>
    </row>
    <row r="11787" spans="3:3" ht="18.75" x14ac:dyDescent="0.15">
      <c r="C11787"/>
    </row>
    <row r="11788" spans="3:3" ht="18.75" x14ac:dyDescent="0.15">
      <c r="C11788"/>
    </row>
    <row r="11789" spans="3:3" ht="18.75" x14ac:dyDescent="0.15">
      <c r="C11789"/>
    </row>
    <row r="11790" spans="3:3" ht="18.75" x14ac:dyDescent="0.15">
      <c r="C11790"/>
    </row>
    <row r="11791" spans="3:3" ht="18.75" x14ac:dyDescent="0.15">
      <c r="C11791"/>
    </row>
    <row r="11792" spans="3:3" ht="18.75" x14ac:dyDescent="0.15">
      <c r="C11792"/>
    </row>
    <row r="11793" spans="3:3" ht="18.75" x14ac:dyDescent="0.15">
      <c r="C11793"/>
    </row>
    <row r="11794" spans="3:3" ht="18.75" x14ac:dyDescent="0.15">
      <c r="C11794"/>
    </row>
    <row r="11795" spans="3:3" ht="18.75" x14ac:dyDescent="0.15">
      <c r="C11795"/>
    </row>
    <row r="11796" spans="3:3" ht="18.75" x14ac:dyDescent="0.15">
      <c r="C11796"/>
    </row>
    <row r="11797" spans="3:3" ht="18.75" x14ac:dyDescent="0.15">
      <c r="C11797"/>
    </row>
    <row r="11798" spans="3:3" ht="18.75" x14ac:dyDescent="0.15">
      <c r="C11798"/>
    </row>
    <row r="11799" spans="3:3" ht="18.75" x14ac:dyDescent="0.15">
      <c r="C11799"/>
    </row>
    <row r="11800" spans="3:3" ht="18.75" x14ac:dyDescent="0.15">
      <c r="C11800"/>
    </row>
    <row r="11801" spans="3:3" ht="18.75" x14ac:dyDescent="0.15">
      <c r="C11801"/>
    </row>
    <row r="11802" spans="3:3" ht="18.75" x14ac:dyDescent="0.15">
      <c r="C11802"/>
    </row>
    <row r="11803" spans="3:3" ht="18.75" x14ac:dyDescent="0.15">
      <c r="C11803"/>
    </row>
    <row r="11804" spans="3:3" ht="18.75" x14ac:dyDescent="0.15">
      <c r="C11804"/>
    </row>
    <row r="11805" spans="3:3" ht="18.75" x14ac:dyDescent="0.15">
      <c r="C11805"/>
    </row>
    <row r="11806" spans="3:3" ht="18.75" x14ac:dyDescent="0.15">
      <c r="C11806"/>
    </row>
    <row r="11807" spans="3:3" ht="18.75" x14ac:dyDescent="0.15">
      <c r="C11807"/>
    </row>
    <row r="11808" spans="3:3" ht="18.75" x14ac:dyDescent="0.15">
      <c r="C11808"/>
    </row>
    <row r="11809" spans="3:3" ht="18.75" x14ac:dyDescent="0.15">
      <c r="C11809"/>
    </row>
    <row r="11810" spans="3:3" ht="18.75" x14ac:dyDescent="0.15">
      <c r="C11810"/>
    </row>
    <row r="11811" spans="3:3" ht="18.75" x14ac:dyDescent="0.15">
      <c r="C11811"/>
    </row>
    <row r="11812" spans="3:3" ht="18.75" x14ac:dyDescent="0.15">
      <c r="C11812"/>
    </row>
    <row r="11813" spans="3:3" ht="18.75" x14ac:dyDescent="0.15">
      <c r="C11813"/>
    </row>
    <row r="11814" spans="3:3" ht="18.75" x14ac:dyDescent="0.15">
      <c r="C11814"/>
    </row>
    <row r="11815" spans="3:3" ht="18.75" x14ac:dyDescent="0.15">
      <c r="C11815"/>
    </row>
    <row r="11816" spans="3:3" ht="18.75" x14ac:dyDescent="0.15">
      <c r="C11816"/>
    </row>
    <row r="11817" spans="3:3" ht="18.75" x14ac:dyDescent="0.15">
      <c r="C11817"/>
    </row>
    <row r="11818" spans="3:3" ht="18.75" x14ac:dyDescent="0.15">
      <c r="C11818"/>
    </row>
    <row r="11819" spans="3:3" ht="18.75" x14ac:dyDescent="0.15">
      <c r="C11819"/>
    </row>
    <row r="11820" spans="3:3" ht="18.75" x14ac:dyDescent="0.15">
      <c r="C11820"/>
    </row>
    <row r="11821" spans="3:3" ht="18.75" x14ac:dyDescent="0.15">
      <c r="C11821"/>
    </row>
    <row r="11822" spans="3:3" ht="18.75" x14ac:dyDescent="0.15">
      <c r="C11822"/>
    </row>
    <row r="11823" spans="3:3" ht="18.75" x14ac:dyDescent="0.15">
      <c r="C11823"/>
    </row>
    <row r="11824" spans="3:3" ht="18.75" x14ac:dyDescent="0.15">
      <c r="C11824"/>
    </row>
    <row r="11825" spans="3:3" ht="18.75" x14ac:dyDescent="0.15">
      <c r="C11825"/>
    </row>
    <row r="11826" spans="3:3" ht="18.75" x14ac:dyDescent="0.15">
      <c r="C11826"/>
    </row>
    <row r="11827" spans="3:3" ht="18.75" x14ac:dyDescent="0.15">
      <c r="C11827"/>
    </row>
    <row r="11828" spans="3:3" ht="18.75" x14ac:dyDescent="0.15">
      <c r="C11828"/>
    </row>
    <row r="11829" spans="3:3" ht="18.75" x14ac:dyDescent="0.15">
      <c r="C11829"/>
    </row>
    <row r="11830" spans="3:3" ht="18.75" x14ac:dyDescent="0.15">
      <c r="C11830"/>
    </row>
    <row r="11831" spans="3:3" ht="18.75" x14ac:dyDescent="0.15">
      <c r="C11831"/>
    </row>
    <row r="11832" spans="3:3" ht="18.75" x14ac:dyDescent="0.15">
      <c r="C11832"/>
    </row>
    <row r="11833" spans="3:3" ht="18.75" x14ac:dyDescent="0.15">
      <c r="C11833"/>
    </row>
    <row r="11834" spans="3:3" ht="18.75" x14ac:dyDescent="0.15">
      <c r="C11834"/>
    </row>
    <row r="11835" spans="3:3" ht="18.75" x14ac:dyDescent="0.15">
      <c r="C11835"/>
    </row>
    <row r="11836" spans="3:3" ht="18.75" x14ac:dyDescent="0.15">
      <c r="C11836"/>
    </row>
    <row r="11837" spans="3:3" ht="18.75" x14ac:dyDescent="0.15">
      <c r="C11837"/>
    </row>
    <row r="11838" spans="3:3" ht="18.75" x14ac:dyDescent="0.15">
      <c r="C11838"/>
    </row>
    <row r="11839" spans="3:3" ht="18.75" x14ac:dyDescent="0.15">
      <c r="C11839"/>
    </row>
    <row r="11840" spans="3:3" ht="18.75" x14ac:dyDescent="0.15">
      <c r="C11840"/>
    </row>
    <row r="11841" spans="3:3" ht="18.75" x14ac:dyDescent="0.15">
      <c r="C11841"/>
    </row>
    <row r="11842" spans="3:3" ht="18.75" x14ac:dyDescent="0.15">
      <c r="C11842"/>
    </row>
    <row r="11843" spans="3:3" ht="18.75" x14ac:dyDescent="0.15">
      <c r="C11843"/>
    </row>
    <row r="11844" spans="3:3" ht="18.75" x14ac:dyDescent="0.15">
      <c r="C11844"/>
    </row>
    <row r="11845" spans="3:3" ht="18.75" x14ac:dyDescent="0.15">
      <c r="C11845"/>
    </row>
    <row r="11846" spans="3:3" ht="18.75" x14ac:dyDescent="0.15">
      <c r="C11846"/>
    </row>
    <row r="11847" spans="3:3" ht="18.75" x14ac:dyDescent="0.15">
      <c r="C11847"/>
    </row>
    <row r="11848" spans="3:3" ht="18.75" x14ac:dyDescent="0.15">
      <c r="C11848"/>
    </row>
    <row r="11849" spans="3:3" ht="18.75" x14ac:dyDescent="0.15">
      <c r="C11849"/>
    </row>
    <row r="11850" spans="3:3" ht="18.75" x14ac:dyDescent="0.15">
      <c r="C11850"/>
    </row>
    <row r="11851" spans="3:3" ht="18.75" x14ac:dyDescent="0.15">
      <c r="C11851"/>
    </row>
    <row r="11852" spans="3:3" ht="18.75" x14ac:dyDescent="0.15">
      <c r="C11852"/>
    </row>
    <row r="11853" spans="3:3" ht="18.75" x14ac:dyDescent="0.15">
      <c r="C11853"/>
    </row>
    <row r="11854" spans="3:3" ht="18.75" x14ac:dyDescent="0.15">
      <c r="C11854"/>
    </row>
    <row r="11855" spans="3:3" ht="18.75" x14ac:dyDescent="0.15">
      <c r="C11855"/>
    </row>
    <row r="11856" spans="3:3" ht="18.75" x14ac:dyDescent="0.15">
      <c r="C11856"/>
    </row>
    <row r="11857" spans="3:3" ht="18.75" x14ac:dyDescent="0.15">
      <c r="C11857"/>
    </row>
    <row r="11858" spans="3:3" ht="18.75" x14ac:dyDescent="0.15">
      <c r="C11858"/>
    </row>
    <row r="11859" spans="3:3" ht="18.75" x14ac:dyDescent="0.15">
      <c r="C11859"/>
    </row>
    <row r="11860" spans="3:3" ht="18.75" x14ac:dyDescent="0.15">
      <c r="C11860"/>
    </row>
    <row r="11861" spans="3:3" ht="18.75" x14ac:dyDescent="0.15">
      <c r="C11861"/>
    </row>
    <row r="11862" spans="3:3" ht="18.75" x14ac:dyDescent="0.15">
      <c r="C11862"/>
    </row>
    <row r="11863" spans="3:3" ht="18.75" x14ac:dyDescent="0.15">
      <c r="C11863"/>
    </row>
    <row r="11864" spans="3:3" ht="18.75" x14ac:dyDescent="0.15">
      <c r="C11864"/>
    </row>
    <row r="11865" spans="3:3" ht="18.75" x14ac:dyDescent="0.15">
      <c r="C11865"/>
    </row>
    <row r="11866" spans="3:3" ht="18.75" x14ac:dyDescent="0.15">
      <c r="C11866"/>
    </row>
    <row r="11867" spans="3:3" ht="18.75" x14ac:dyDescent="0.15">
      <c r="C11867"/>
    </row>
    <row r="11868" spans="3:3" ht="18.75" x14ac:dyDescent="0.15">
      <c r="C11868"/>
    </row>
    <row r="11869" spans="3:3" ht="18.75" x14ac:dyDescent="0.15">
      <c r="C11869"/>
    </row>
    <row r="11870" spans="3:3" ht="18.75" x14ac:dyDescent="0.15">
      <c r="C11870"/>
    </row>
    <row r="11871" spans="3:3" ht="18.75" x14ac:dyDescent="0.15">
      <c r="C11871"/>
    </row>
    <row r="11872" spans="3:3" ht="18.75" x14ac:dyDescent="0.15">
      <c r="C11872"/>
    </row>
    <row r="11873" spans="3:3" ht="18.75" x14ac:dyDescent="0.15">
      <c r="C11873"/>
    </row>
    <row r="11874" spans="3:3" ht="18.75" x14ac:dyDescent="0.15">
      <c r="C11874"/>
    </row>
    <row r="11875" spans="3:3" ht="18.75" x14ac:dyDescent="0.15">
      <c r="C11875"/>
    </row>
    <row r="11876" spans="3:3" ht="18.75" x14ac:dyDescent="0.15">
      <c r="C11876"/>
    </row>
    <row r="11877" spans="3:3" ht="18.75" x14ac:dyDescent="0.15">
      <c r="C11877"/>
    </row>
    <row r="11878" spans="3:3" ht="18.75" x14ac:dyDescent="0.15">
      <c r="C11878"/>
    </row>
    <row r="11879" spans="3:3" ht="18.75" x14ac:dyDescent="0.15">
      <c r="C11879"/>
    </row>
    <row r="11880" spans="3:3" ht="18.75" x14ac:dyDescent="0.15">
      <c r="C11880"/>
    </row>
    <row r="11881" spans="3:3" ht="18.75" x14ac:dyDescent="0.15">
      <c r="C11881"/>
    </row>
    <row r="11882" spans="3:3" ht="18.75" x14ac:dyDescent="0.15">
      <c r="C11882"/>
    </row>
    <row r="11883" spans="3:3" ht="18.75" x14ac:dyDescent="0.15">
      <c r="C11883"/>
    </row>
    <row r="11884" spans="3:3" ht="18.75" x14ac:dyDescent="0.15">
      <c r="C11884"/>
    </row>
    <row r="11885" spans="3:3" ht="18.75" x14ac:dyDescent="0.15">
      <c r="C11885"/>
    </row>
    <row r="11886" spans="3:3" ht="18.75" x14ac:dyDescent="0.15">
      <c r="C11886"/>
    </row>
    <row r="11887" spans="3:3" ht="18.75" x14ac:dyDescent="0.15">
      <c r="C11887"/>
    </row>
    <row r="11888" spans="3:3" ht="18.75" x14ac:dyDescent="0.15">
      <c r="C11888"/>
    </row>
    <row r="11889" spans="3:3" ht="18.75" x14ac:dyDescent="0.15">
      <c r="C11889"/>
    </row>
    <row r="11890" spans="3:3" ht="18.75" x14ac:dyDescent="0.15">
      <c r="C11890"/>
    </row>
    <row r="11891" spans="3:3" ht="18.75" x14ac:dyDescent="0.15">
      <c r="C11891"/>
    </row>
    <row r="11892" spans="3:3" ht="18.75" x14ac:dyDescent="0.15">
      <c r="C11892"/>
    </row>
    <row r="11893" spans="3:3" ht="18.75" x14ac:dyDescent="0.15">
      <c r="C11893"/>
    </row>
    <row r="11894" spans="3:3" ht="18.75" x14ac:dyDescent="0.15">
      <c r="C11894"/>
    </row>
    <row r="11895" spans="3:3" ht="18.75" x14ac:dyDescent="0.15">
      <c r="C11895"/>
    </row>
    <row r="11896" spans="3:3" ht="18.75" x14ac:dyDescent="0.15">
      <c r="C11896"/>
    </row>
    <row r="11897" spans="3:3" ht="18.75" x14ac:dyDescent="0.15">
      <c r="C11897"/>
    </row>
    <row r="11898" spans="3:3" ht="18.75" x14ac:dyDescent="0.15">
      <c r="C11898"/>
    </row>
    <row r="11899" spans="3:3" ht="18.75" x14ac:dyDescent="0.15">
      <c r="C11899"/>
    </row>
    <row r="11900" spans="3:3" ht="18.75" x14ac:dyDescent="0.15">
      <c r="C11900"/>
    </row>
    <row r="11901" spans="3:3" ht="18.75" x14ac:dyDescent="0.15">
      <c r="C11901"/>
    </row>
    <row r="11902" spans="3:3" ht="18.75" x14ac:dyDescent="0.15">
      <c r="C11902"/>
    </row>
    <row r="11903" spans="3:3" ht="18.75" x14ac:dyDescent="0.15">
      <c r="C11903"/>
    </row>
    <row r="11904" spans="3:3" ht="18.75" x14ac:dyDescent="0.15">
      <c r="C11904"/>
    </row>
    <row r="11905" spans="3:3" ht="18.75" x14ac:dyDescent="0.15">
      <c r="C11905"/>
    </row>
    <row r="11906" spans="3:3" ht="18.75" x14ac:dyDescent="0.15">
      <c r="C11906"/>
    </row>
    <row r="11907" spans="3:3" ht="18.75" x14ac:dyDescent="0.15">
      <c r="C11907"/>
    </row>
    <row r="11908" spans="3:3" ht="18.75" x14ac:dyDescent="0.15">
      <c r="C11908"/>
    </row>
    <row r="11909" spans="3:3" ht="18.75" x14ac:dyDescent="0.15">
      <c r="C11909"/>
    </row>
    <row r="11910" spans="3:3" ht="18.75" x14ac:dyDescent="0.15">
      <c r="C11910"/>
    </row>
    <row r="11911" spans="3:3" ht="18.75" x14ac:dyDescent="0.15">
      <c r="C11911"/>
    </row>
    <row r="11912" spans="3:3" ht="18.75" x14ac:dyDescent="0.15">
      <c r="C11912"/>
    </row>
    <row r="11913" spans="3:3" ht="18.75" x14ac:dyDescent="0.15">
      <c r="C11913"/>
    </row>
    <row r="11914" spans="3:3" ht="18.75" x14ac:dyDescent="0.15">
      <c r="C11914"/>
    </row>
    <row r="11915" spans="3:3" ht="18.75" x14ac:dyDescent="0.15">
      <c r="C11915"/>
    </row>
    <row r="11916" spans="3:3" ht="18.75" x14ac:dyDescent="0.15">
      <c r="C11916"/>
    </row>
    <row r="11917" spans="3:3" ht="18.75" x14ac:dyDescent="0.15">
      <c r="C11917"/>
    </row>
    <row r="11918" spans="3:3" ht="18.75" x14ac:dyDescent="0.15">
      <c r="C11918"/>
    </row>
    <row r="11919" spans="3:3" ht="18.75" x14ac:dyDescent="0.15">
      <c r="C11919"/>
    </row>
    <row r="11920" spans="3:3" ht="18.75" x14ac:dyDescent="0.15">
      <c r="C11920"/>
    </row>
    <row r="11921" spans="3:3" ht="18.75" x14ac:dyDescent="0.15">
      <c r="C11921"/>
    </row>
    <row r="11922" spans="3:3" ht="18.75" x14ac:dyDescent="0.15">
      <c r="C11922"/>
    </row>
    <row r="11923" spans="3:3" ht="18.75" x14ac:dyDescent="0.15">
      <c r="C11923"/>
    </row>
    <row r="11924" spans="3:3" ht="18.75" x14ac:dyDescent="0.15">
      <c r="C11924"/>
    </row>
    <row r="11925" spans="3:3" ht="18.75" x14ac:dyDescent="0.15">
      <c r="C11925"/>
    </row>
    <row r="11926" spans="3:3" ht="18.75" x14ac:dyDescent="0.15">
      <c r="C11926"/>
    </row>
    <row r="11927" spans="3:3" ht="18.75" x14ac:dyDescent="0.15">
      <c r="C11927"/>
    </row>
    <row r="11928" spans="3:3" ht="18.75" x14ac:dyDescent="0.15">
      <c r="C11928"/>
    </row>
    <row r="11929" spans="3:3" ht="18.75" x14ac:dyDescent="0.15">
      <c r="C11929"/>
    </row>
    <row r="11930" spans="3:3" ht="18.75" x14ac:dyDescent="0.15">
      <c r="C11930"/>
    </row>
    <row r="11931" spans="3:3" ht="18.75" x14ac:dyDescent="0.15">
      <c r="C11931"/>
    </row>
    <row r="11932" spans="3:3" ht="18.75" x14ac:dyDescent="0.15">
      <c r="C11932"/>
    </row>
    <row r="11933" spans="3:3" ht="18.75" x14ac:dyDescent="0.15">
      <c r="C11933"/>
    </row>
    <row r="11934" spans="3:3" ht="18.75" x14ac:dyDescent="0.15">
      <c r="C11934"/>
    </row>
    <row r="11935" spans="3:3" ht="18.75" x14ac:dyDescent="0.15">
      <c r="C11935"/>
    </row>
    <row r="11936" spans="3:3" ht="18.75" x14ac:dyDescent="0.15">
      <c r="C11936"/>
    </row>
    <row r="11937" spans="3:3" ht="18.75" x14ac:dyDescent="0.15">
      <c r="C11937"/>
    </row>
    <row r="11938" spans="3:3" ht="18.75" x14ac:dyDescent="0.15">
      <c r="C11938"/>
    </row>
    <row r="11939" spans="3:3" ht="18.75" x14ac:dyDescent="0.15">
      <c r="C11939"/>
    </row>
    <row r="11940" spans="3:3" ht="18.75" x14ac:dyDescent="0.15">
      <c r="C11940"/>
    </row>
    <row r="11941" spans="3:3" ht="18.75" x14ac:dyDescent="0.15">
      <c r="C11941"/>
    </row>
    <row r="11942" spans="3:3" ht="18.75" x14ac:dyDescent="0.15">
      <c r="C11942"/>
    </row>
    <row r="11943" spans="3:3" ht="18.75" x14ac:dyDescent="0.15">
      <c r="C11943"/>
    </row>
    <row r="11944" spans="3:3" ht="18.75" x14ac:dyDescent="0.15">
      <c r="C11944"/>
    </row>
    <row r="11945" spans="3:3" ht="18.75" x14ac:dyDescent="0.15">
      <c r="C11945"/>
    </row>
    <row r="11946" spans="3:3" ht="18.75" x14ac:dyDescent="0.15">
      <c r="C11946"/>
    </row>
    <row r="11947" spans="3:3" ht="18.75" x14ac:dyDescent="0.15">
      <c r="C11947"/>
    </row>
    <row r="11948" spans="3:3" ht="18.75" x14ac:dyDescent="0.15">
      <c r="C11948"/>
    </row>
    <row r="11949" spans="3:3" ht="18.75" x14ac:dyDescent="0.15">
      <c r="C11949"/>
    </row>
    <row r="11950" spans="3:3" ht="18.75" x14ac:dyDescent="0.15">
      <c r="C11950"/>
    </row>
    <row r="11951" spans="3:3" ht="18.75" x14ac:dyDescent="0.15">
      <c r="C11951"/>
    </row>
    <row r="11952" spans="3:3" ht="18.75" x14ac:dyDescent="0.15">
      <c r="C11952"/>
    </row>
    <row r="11953" spans="3:3" ht="18.75" x14ac:dyDescent="0.15">
      <c r="C11953"/>
    </row>
    <row r="11954" spans="3:3" ht="18.75" x14ac:dyDescent="0.15">
      <c r="C11954"/>
    </row>
    <row r="11955" spans="3:3" ht="18.75" x14ac:dyDescent="0.15">
      <c r="C11955"/>
    </row>
    <row r="11956" spans="3:3" ht="18.75" x14ac:dyDescent="0.15">
      <c r="C11956"/>
    </row>
    <row r="11957" spans="3:3" ht="18.75" x14ac:dyDescent="0.15">
      <c r="C11957"/>
    </row>
    <row r="11958" spans="3:3" ht="18.75" x14ac:dyDescent="0.15">
      <c r="C11958"/>
    </row>
    <row r="11959" spans="3:3" ht="18.75" x14ac:dyDescent="0.15">
      <c r="C11959"/>
    </row>
    <row r="11960" spans="3:3" ht="18.75" x14ac:dyDescent="0.15">
      <c r="C11960"/>
    </row>
    <row r="11961" spans="3:3" ht="18.75" x14ac:dyDescent="0.15">
      <c r="C11961"/>
    </row>
    <row r="11962" spans="3:3" ht="18.75" x14ac:dyDescent="0.15">
      <c r="C11962"/>
    </row>
    <row r="11963" spans="3:3" ht="18.75" x14ac:dyDescent="0.15">
      <c r="C11963"/>
    </row>
    <row r="11964" spans="3:3" ht="18.75" x14ac:dyDescent="0.15">
      <c r="C11964"/>
    </row>
    <row r="11965" spans="3:3" ht="18.75" x14ac:dyDescent="0.15">
      <c r="C11965"/>
    </row>
    <row r="11966" spans="3:3" ht="18.75" x14ac:dyDescent="0.15">
      <c r="C11966"/>
    </row>
    <row r="11967" spans="3:3" ht="18.75" x14ac:dyDescent="0.15">
      <c r="C11967"/>
    </row>
    <row r="11968" spans="3:3" ht="18.75" x14ac:dyDescent="0.15">
      <c r="C11968"/>
    </row>
    <row r="11969" spans="3:3" ht="18.75" x14ac:dyDescent="0.15">
      <c r="C11969"/>
    </row>
    <row r="11970" spans="3:3" ht="18.75" x14ac:dyDescent="0.15">
      <c r="C11970"/>
    </row>
    <row r="11971" spans="3:3" ht="18.75" x14ac:dyDescent="0.15">
      <c r="C11971"/>
    </row>
    <row r="11972" spans="3:3" ht="18.75" x14ac:dyDescent="0.15">
      <c r="C11972"/>
    </row>
    <row r="11973" spans="3:3" ht="18.75" x14ac:dyDescent="0.15">
      <c r="C11973"/>
    </row>
    <row r="11974" spans="3:3" ht="18.75" x14ac:dyDescent="0.15">
      <c r="C11974"/>
    </row>
    <row r="11975" spans="3:3" ht="18.75" x14ac:dyDescent="0.15">
      <c r="C11975"/>
    </row>
    <row r="11976" spans="3:3" ht="18.75" x14ac:dyDescent="0.15">
      <c r="C11976"/>
    </row>
    <row r="11977" spans="3:3" ht="18.75" x14ac:dyDescent="0.15">
      <c r="C11977"/>
    </row>
    <row r="11978" spans="3:3" ht="18.75" x14ac:dyDescent="0.15">
      <c r="C11978"/>
    </row>
    <row r="11979" spans="3:3" ht="18.75" x14ac:dyDescent="0.15">
      <c r="C11979"/>
    </row>
    <row r="11980" spans="3:3" ht="18.75" x14ac:dyDescent="0.15">
      <c r="C11980"/>
    </row>
    <row r="11981" spans="3:3" ht="18.75" x14ac:dyDescent="0.15">
      <c r="C11981"/>
    </row>
    <row r="11982" spans="3:3" ht="18.75" x14ac:dyDescent="0.15">
      <c r="C11982"/>
    </row>
    <row r="11983" spans="3:3" ht="18.75" x14ac:dyDescent="0.15">
      <c r="C11983"/>
    </row>
    <row r="11984" spans="3:3" ht="18.75" x14ac:dyDescent="0.15">
      <c r="C11984"/>
    </row>
    <row r="11985" spans="3:3" ht="18.75" x14ac:dyDescent="0.15">
      <c r="C11985"/>
    </row>
    <row r="11986" spans="3:3" ht="18.75" x14ac:dyDescent="0.15">
      <c r="C11986"/>
    </row>
    <row r="11987" spans="3:3" ht="18.75" x14ac:dyDescent="0.15">
      <c r="C11987"/>
    </row>
    <row r="11988" spans="3:3" ht="18.75" x14ac:dyDescent="0.15">
      <c r="C11988"/>
    </row>
    <row r="11989" spans="3:3" ht="18.75" x14ac:dyDescent="0.15">
      <c r="C11989"/>
    </row>
    <row r="11990" spans="3:3" ht="18.75" x14ac:dyDescent="0.15">
      <c r="C11990"/>
    </row>
    <row r="11991" spans="3:3" ht="18.75" x14ac:dyDescent="0.15">
      <c r="C11991"/>
    </row>
    <row r="11992" spans="3:3" ht="18.75" x14ac:dyDescent="0.15">
      <c r="C11992"/>
    </row>
    <row r="11993" spans="3:3" ht="18.75" x14ac:dyDescent="0.15">
      <c r="C11993"/>
    </row>
    <row r="11994" spans="3:3" ht="18.75" x14ac:dyDescent="0.15">
      <c r="C11994"/>
    </row>
    <row r="11995" spans="3:3" ht="18.75" x14ac:dyDescent="0.15">
      <c r="C11995"/>
    </row>
    <row r="11996" spans="3:3" ht="18.75" x14ac:dyDescent="0.15">
      <c r="C11996"/>
    </row>
    <row r="11997" spans="3:3" ht="18.75" x14ac:dyDescent="0.15">
      <c r="C11997"/>
    </row>
    <row r="11998" spans="3:3" ht="18.75" x14ac:dyDescent="0.15">
      <c r="C11998"/>
    </row>
    <row r="11999" spans="3:3" ht="18.75" x14ac:dyDescent="0.15">
      <c r="C11999"/>
    </row>
    <row r="12000" spans="3:3" ht="18.75" x14ac:dyDescent="0.15">
      <c r="C12000"/>
    </row>
    <row r="12001" spans="3:3" ht="18.75" x14ac:dyDescent="0.15">
      <c r="C12001"/>
    </row>
    <row r="12002" spans="3:3" ht="18.75" x14ac:dyDescent="0.15">
      <c r="C12002"/>
    </row>
    <row r="12003" spans="3:3" ht="18.75" x14ac:dyDescent="0.15">
      <c r="C12003"/>
    </row>
    <row r="12004" spans="3:3" ht="18.75" x14ac:dyDescent="0.15">
      <c r="C12004"/>
    </row>
    <row r="12005" spans="3:3" ht="18.75" x14ac:dyDescent="0.15">
      <c r="C12005"/>
    </row>
    <row r="12006" spans="3:3" ht="18.75" x14ac:dyDescent="0.15">
      <c r="C12006"/>
    </row>
    <row r="12007" spans="3:3" ht="18.75" x14ac:dyDescent="0.15">
      <c r="C12007"/>
    </row>
    <row r="12008" spans="3:3" ht="18.75" x14ac:dyDescent="0.15">
      <c r="C12008"/>
    </row>
    <row r="12009" spans="3:3" ht="18.75" x14ac:dyDescent="0.15">
      <c r="C12009"/>
    </row>
    <row r="12010" spans="3:3" ht="18.75" x14ac:dyDescent="0.15">
      <c r="C12010"/>
    </row>
    <row r="12011" spans="3:3" ht="18.75" x14ac:dyDescent="0.15">
      <c r="C12011"/>
    </row>
    <row r="12012" spans="3:3" ht="18.75" x14ac:dyDescent="0.15">
      <c r="C12012"/>
    </row>
    <row r="12013" spans="3:3" ht="18.75" x14ac:dyDescent="0.15">
      <c r="C12013"/>
    </row>
    <row r="12014" spans="3:3" ht="18.75" x14ac:dyDescent="0.15">
      <c r="C12014"/>
    </row>
    <row r="12015" spans="3:3" ht="18.75" x14ac:dyDescent="0.15">
      <c r="C12015"/>
    </row>
    <row r="12016" spans="3:3" ht="18.75" x14ac:dyDescent="0.15">
      <c r="C12016"/>
    </row>
    <row r="12017" spans="3:3" ht="18.75" x14ac:dyDescent="0.15">
      <c r="C12017"/>
    </row>
    <row r="12018" spans="3:3" ht="18.75" x14ac:dyDescent="0.15">
      <c r="C12018"/>
    </row>
    <row r="12019" spans="3:3" ht="18.75" x14ac:dyDescent="0.15">
      <c r="C12019"/>
    </row>
    <row r="12020" spans="3:3" ht="18.75" x14ac:dyDescent="0.15">
      <c r="C12020"/>
    </row>
    <row r="12021" spans="3:3" ht="18.75" x14ac:dyDescent="0.15">
      <c r="C12021"/>
    </row>
    <row r="12022" spans="3:3" ht="18.75" x14ac:dyDescent="0.15">
      <c r="C12022"/>
    </row>
    <row r="12023" spans="3:3" ht="18.75" x14ac:dyDescent="0.15">
      <c r="C12023"/>
    </row>
    <row r="12024" spans="3:3" ht="18.75" x14ac:dyDescent="0.15">
      <c r="C12024"/>
    </row>
    <row r="12025" spans="3:3" ht="18.75" x14ac:dyDescent="0.15">
      <c r="C12025"/>
    </row>
    <row r="12026" spans="3:3" ht="18.75" x14ac:dyDescent="0.15">
      <c r="C12026"/>
    </row>
    <row r="12027" spans="3:3" ht="18.75" x14ac:dyDescent="0.15">
      <c r="C12027"/>
    </row>
    <row r="12028" spans="3:3" ht="18.75" x14ac:dyDescent="0.15">
      <c r="C12028"/>
    </row>
    <row r="12029" spans="3:3" ht="18.75" x14ac:dyDescent="0.15">
      <c r="C12029"/>
    </row>
    <row r="12030" spans="3:3" ht="18.75" x14ac:dyDescent="0.15">
      <c r="C12030"/>
    </row>
    <row r="12031" spans="3:3" ht="18.75" x14ac:dyDescent="0.15">
      <c r="C12031"/>
    </row>
    <row r="12032" spans="3:3" ht="18.75" x14ac:dyDescent="0.15">
      <c r="C12032"/>
    </row>
    <row r="12033" spans="3:3" ht="18.75" x14ac:dyDescent="0.15">
      <c r="C12033"/>
    </row>
    <row r="12034" spans="3:3" ht="18.75" x14ac:dyDescent="0.15">
      <c r="C12034"/>
    </row>
    <row r="12035" spans="3:3" ht="18.75" x14ac:dyDescent="0.15">
      <c r="C12035"/>
    </row>
    <row r="12036" spans="3:3" ht="18.75" x14ac:dyDescent="0.15">
      <c r="C12036"/>
    </row>
    <row r="12037" spans="3:3" ht="18.75" x14ac:dyDescent="0.15">
      <c r="C12037"/>
    </row>
    <row r="12038" spans="3:3" ht="18.75" x14ac:dyDescent="0.15">
      <c r="C12038"/>
    </row>
    <row r="12039" spans="3:3" ht="18.75" x14ac:dyDescent="0.15">
      <c r="C12039"/>
    </row>
    <row r="12040" spans="3:3" ht="18.75" x14ac:dyDescent="0.15">
      <c r="C12040"/>
    </row>
    <row r="12041" spans="3:3" ht="18.75" x14ac:dyDescent="0.15">
      <c r="C12041"/>
    </row>
    <row r="12042" spans="3:3" ht="18.75" x14ac:dyDescent="0.15">
      <c r="C12042"/>
    </row>
    <row r="12043" spans="3:3" ht="18.75" x14ac:dyDescent="0.15">
      <c r="C12043"/>
    </row>
    <row r="12044" spans="3:3" ht="18.75" x14ac:dyDescent="0.15">
      <c r="C12044"/>
    </row>
    <row r="12045" spans="3:3" ht="18.75" x14ac:dyDescent="0.15">
      <c r="C12045"/>
    </row>
    <row r="12046" spans="3:3" ht="18.75" x14ac:dyDescent="0.15">
      <c r="C12046"/>
    </row>
    <row r="12047" spans="3:3" ht="18.75" x14ac:dyDescent="0.15">
      <c r="C12047"/>
    </row>
    <row r="12048" spans="3:3" ht="18.75" x14ac:dyDescent="0.15">
      <c r="C12048"/>
    </row>
    <row r="12049" spans="3:3" ht="18.75" x14ac:dyDescent="0.15">
      <c r="C12049"/>
    </row>
    <row r="12050" spans="3:3" ht="18.75" x14ac:dyDescent="0.15">
      <c r="C12050"/>
    </row>
    <row r="12051" spans="3:3" ht="18.75" x14ac:dyDescent="0.15">
      <c r="C12051"/>
    </row>
    <row r="12052" spans="3:3" ht="18.75" x14ac:dyDescent="0.15">
      <c r="C12052"/>
    </row>
    <row r="12053" spans="3:3" ht="18.75" x14ac:dyDescent="0.15">
      <c r="C12053"/>
    </row>
    <row r="12054" spans="3:3" ht="18.75" x14ac:dyDescent="0.15">
      <c r="C12054"/>
    </row>
    <row r="12055" spans="3:3" ht="18.75" x14ac:dyDescent="0.15">
      <c r="C12055"/>
    </row>
    <row r="12056" spans="3:3" ht="18.75" x14ac:dyDescent="0.15">
      <c r="C12056"/>
    </row>
    <row r="12057" spans="3:3" ht="18.75" x14ac:dyDescent="0.15">
      <c r="C12057"/>
    </row>
    <row r="12058" spans="3:3" ht="18.75" x14ac:dyDescent="0.15">
      <c r="C12058"/>
    </row>
    <row r="12059" spans="3:3" ht="18.75" x14ac:dyDescent="0.15">
      <c r="C12059"/>
    </row>
    <row r="12060" spans="3:3" ht="18.75" x14ac:dyDescent="0.15">
      <c r="C12060"/>
    </row>
    <row r="12061" spans="3:3" ht="18.75" x14ac:dyDescent="0.15">
      <c r="C12061"/>
    </row>
    <row r="12062" spans="3:3" ht="18.75" x14ac:dyDescent="0.15">
      <c r="C12062"/>
    </row>
    <row r="12063" spans="3:3" ht="18.75" x14ac:dyDescent="0.15">
      <c r="C12063"/>
    </row>
    <row r="12064" spans="3:3" ht="18.75" x14ac:dyDescent="0.15">
      <c r="C12064"/>
    </row>
    <row r="12065" spans="3:3" ht="18.75" x14ac:dyDescent="0.15">
      <c r="C12065"/>
    </row>
    <row r="12066" spans="3:3" ht="18.75" x14ac:dyDescent="0.15">
      <c r="C12066"/>
    </row>
    <row r="12067" spans="3:3" ht="18.75" x14ac:dyDescent="0.15">
      <c r="C12067"/>
    </row>
    <row r="12068" spans="3:3" ht="18.75" x14ac:dyDescent="0.15">
      <c r="C12068"/>
    </row>
    <row r="12069" spans="3:3" ht="18.75" x14ac:dyDescent="0.15">
      <c r="C12069"/>
    </row>
    <row r="12070" spans="3:3" ht="18.75" x14ac:dyDescent="0.15">
      <c r="C12070"/>
    </row>
    <row r="12071" spans="3:3" ht="18.75" x14ac:dyDescent="0.15">
      <c r="C12071"/>
    </row>
    <row r="12072" spans="3:3" ht="18.75" x14ac:dyDescent="0.15">
      <c r="C12072"/>
    </row>
    <row r="12073" spans="3:3" ht="18.75" x14ac:dyDescent="0.15">
      <c r="C12073"/>
    </row>
    <row r="12074" spans="3:3" ht="18.75" x14ac:dyDescent="0.15">
      <c r="C12074"/>
    </row>
    <row r="12075" spans="3:3" ht="18.75" x14ac:dyDescent="0.15">
      <c r="C12075"/>
    </row>
    <row r="12076" spans="3:3" ht="18.75" x14ac:dyDescent="0.15">
      <c r="C12076"/>
    </row>
    <row r="12077" spans="3:3" ht="18.75" x14ac:dyDescent="0.15">
      <c r="C12077"/>
    </row>
    <row r="12078" spans="3:3" ht="18.75" x14ac:dyDescent="0.15">
      <c r="C12078"/>
    </row>
    <row r="12079" spans="3:3" ht="18.75" x14ac:dyDescent="0.15">
      <c r="C12079"/>
    </row>
    <row r="12080" spans="3:3" ht="18.75" x14ac:dyDescent="0.15">
      <c r="C12080"/>
    </row>
    <row r="12081" spans="3:3" ht="18.75" x14ac:dyDescent="0.15">
      <c r="C12081"/>
    </row>
    <row r="12082" spans="3:3" ht="18.75" x14ac:dyDescent="0.15">
      <c r="C12082"/>
    </row>
    <row r="12083" spans="3:3" ht="18.75" x14ac:dyDescent="0.15">
      <c r="C12083"/>
    </row>
    <row r="12084" spans="3:3" ht="18.75" x14ac:dyDescent="0.15">
      <c r="C12084"/>
    </row>
    <row r="12085" spans="3:3" ht="18.75" x14ac:dyDescent="0.15">
      <c r="C12085"/>
    </row>
    <row r="12086" spans="3:3" ht="18.75" x14ac:dyDescent="0.15">
      <c r="C12086"/>
    </row>
    <row r="12087" spans="3:3" ht="18.75" x14ac:dyDescent="0.15">
      <c r="C12087"/>
    </row>
    <row r="12088" spans="3:3" ht="18.75" x14ac:dyDescent="0.15">
      <c r="C12088"/>
    </row>
    <row r="12089" spans="3:3" ht="18.75" x14ac:dyDescent="0.15">
      <c r="C12089"/>
    </row>
    <row r="12090" spans="3:3" ht="18.75" x14ac:dyDescent="0.15">
      <c r="C12090"/>
    </row>
    <row r="12091" spans="3:3" ht="18.75" x14ac:dyDescent="0.15">
      <c r="C12091"/>
    </row>
    <row r="12092" spans="3:3" ht="18.75" x14ac:dyDescent="0.15">
      <c r="C12092"/>
    </row>
    <row r="12093" spans="3:3" ht="18.75" x14ac:dyDescent="0.15">
      <c r="C12093"/>
    </row>
    <row r="12094" spans="3:3" ht="18.75" x14ac:dyDescent="0.15">
      <c r="C12094"/>
    </row>
    <row r="12095" spans="3:3" ht="18.75" x14ac:dyDescent="0.15">
      <c r="C12095"/>
    </row>
    <row r="12096" spans="3:3" ht="18.75" x14ac:dyDescent="0.15">
      <c r="C12096"/>
    </row>
    <row r="12097" spans="3:3" ht="18.75" x14ac:dyDescent="0.15">
      <c r="C12097"/>
    </row>
    <row r="12098" spans="3:3" ht="18.75" x14ac:dyDescent="0.15">
      <c r="C12098"/>
    </row>
    <row r="12099" spans="3:3" ht="18.75" x14ac:dyDescent="0.15">
      <c r="C12099"/>
    </row>
    <row r="12100" spans="3:3" ht="18.75" x14ac:dyDescent="0.15">
      <c r="C12100"/>
    </row>
    <row r="12101" spans="3:3" ht="18.75" x14ac:dyDescent="0.15">
      <c r="C12101"/>
    </row>
    <row r="12102" spans="3:3" ht="18.75" x14ac:dyDescent="0.15">
      <c r="C12102"/>
    </row>
    <row r="12103" spans="3:3" ht="18.75" x14ac:dyDescent="0.15">
      <c r="C12103"/>
    </row>
    <row r="12104" spans="3:3" ht="18.75" x14ac:dyDescent="0.15">
      <c r="C12104"/>
    </row>
    <row r="12105" spans="3:3" ht="18.75" x14ac:dyDescent="0.15">
      <c r="C12105"/>
    </row>
    <row r="12106" spans="3:3" ht="18.75" x14ac:dyDescent="0.15">
      <c r="C12106"/>
    </row>
    <row r="12107" spans="3:3" ht="18.75" x14ac:dyDescent="0.15">
      <c r="C12107"/>
    </row>
    <row r="12108" spans="3:3" ht="18.75" x14ac:dyDescent="0.15">
      <c r="C12108"/>
    </row>
    <row r="12109" spans="3:3" ht="18.75" x14ac:dyDescent="0.15">
      <c r="C12109"/>
    </row>
    <row r="12110" spans="3:3" ht="18.75" x14ac:dyDescent="0.15">
      <c r="C12110"/>
    </row>
    <row r="12111" spans="3:3" ht="18.75" x14ac:dyDescent="0.15">
      <c r="C12111"/>
    </row>
    <row r="12112" spans="3:3" ht="18.75" x14ac:dyDescent="0.15">
      <c r="C12112"/>
    </row>
    <row r="12113" spans="3:3" ht="18.75" x14ac:dyDescent="0.15">
      <c r="C12113"/>
    </row>
    <row r="12114" spans="3:3" ht="18.75" x14ac:dyDescent="0.15">
      <c r="C12114"/>
    </row>
    <row r="12115" spans="3:3" ht="18.75" x14ac:dyDescent="0.15">
      <c r="C12115"/>
    </row>
    <row r="12116" spans="3:3" ht="18.75" x14ac:dyDescent="0.15">
      <c r="C12116"/>
    </row>
    <row r="12117" spans="3:3" ht="18.75" x14ac:dyDescent="0.15">
      <c r="C12117"/>
    </row>
    <row r="12118" spans="3:3" ht="18.75" x14ac:dyDescent="0.15">
      <c r="C12118"/>
    </row>
    <row r="12119" spans="3:3" ht="18.75" x14ac:dyDescent="0.15">
      <c r="C12119"/>
    </row>
    <row r="12120" spans="3:3" ht="18.75" x14ac:dyDescent="0.15">
      <c r="C12120"/>
    </row>
    <row r="12121" spans="3:3" ht="18.75" x14ac:dyDescent="0.15">
      <c r="C12121"/>
    </row>
    <row r="12122" spans="3:3" ht="18.75" x14ac:dyDescent="0.15">
      <c r="C12122"/>
    </row>
    <row r="12123" spans="3:3" ht="18.75" x14ac:dyDescent="0.15">
      <c r="C12123"/>
    </row>
    <row r="12124" spans="3:3" ht="18.75" x14ac:dyDescent="0.15">
      <c r="C12124"/>
    </row>
    <row r="12125" spans="3:3" ht="18.75" x14ac:dyDescent="0.15">
      <c r="C12125"/>
    </row>
    <row r="12126" spans="3:3" ht="18.75" x14ac:dyDescent="0.15">
      <c r="C12126"/>
    </row>
    <row r="12127" spans="3:3" ht="18.75" x14ac:dyDescent="0.15">
      <c r="C12127"/>
    </row>
    <row r="12128" spans="3:3" ht="18.75" x14ac:dyDescent="0.15">
      <c r="C12128"/>
    </row>
    <row r="12129" spans="3:3" ht="18.75" x14ac:dyDescent="0.15">
      <c r="C12129"/>
    </row>
    <row r="12130" spans="3:3" ht="18.75" x14ac:dyDescent="0.15">
      <c r="C12130"/>
    </row>
    <row r="12131" spans="3:3" ht="18.75" x14ac:dyDescent="0.15">
      <c r="C12131"/>
    </row>
    <row r="12132" spans="3:3" ht="18.75" x14ac:dyDescent="0.15">
      <c r="C12132"/>
    </row>
    <row r="12133" spans="3:3" ht="18.75" x14ac:dyDescent="0.15">
      <c r="C12133"/>
    </row>
    <row r="12134" spans="3:3" ht="18.75" x14ac:dyDescent="0.15">
      <c r="C12134"/>
    </row>
    <row r="12135" spans="3:3" ht="18.75" x14ac:dyDescent="0.15">
      <c r="C12135"/>
    </row>
    <row r="12136" spans="3:3" ht="18.75" x14ac:dyDescent="0.15">
      <c r="C12136"/>
    </row>
    <row r="12137" spans="3:3" ht="18.75" x14ac:dyDescent="0.15">
      <c r="C12137"/>
    </row>
    <row r="12138" spans="3:3" ht="18.75" x14ac:dyDescent="0.15">
      <c r="C12138"/>
    </row>
    <row r="12139" spans="3:3" ht="18.75" x14ac:dyDescent="0.15">
      <c r="C12139"/>
    </row>
    <row r="12140" spans="3:3" ht="18.75" x14ac:dyDescent="0.15">
      <c r="C12140"/>
    </row>
    <row r="12141" spans="3:3" ht="18.75" x14ac:dyDescent="0.15">
      <c r="C12141"/>
    </row>
    <row r="12142" spans="3:3" ht="18.75" x14ac:dyDescent="0.15">
      <c r="C12142"/>
    </row>
    <row r="12143" spans="3:3" ht="18.75" x14ac:dyDescent="0.15">
      <c r="C12143"/>
    </row>
    <row r="12144" spans="3:3" ht="18.75" x14ac:dyDescent="0.15">
      <c r="C12144"/>
    </row>
    <row r="12145" spans="3:3" ht="18.75" x14ac:dyDescent="0.15">
      <c r="C12145"/>
    </row>
    <row r="12146" spans="3:3" ht="18.75" x14ac:dyDescent="0.15">
      <c r="C12146"/>
    </row>
    <row r="12147" spans="3:3" ht="18.75" x14ac:dyDescent="0.15">
      <c r="C12147"/>
    </row>
    <row r="12148" spans="3:3" ht="18.75" x14ac:dyDescent="0.15">
      <c r="C12148"/>
    </row>
    <row r="12149" spans="3:3" ht="18.75" x14ac:dyDescent="0.15">
      <c r="C12149"/>
    </row>
    <row r="12150" spans="3:3" ht="18.75" x14ac:dyDescent="0.15">
      <c r="C12150"/>
    </row>
    <row r="12151" spans="3:3" ht="18.75" x14ac:dyDescent="0.15">
      <c r="C12151"/>
    </row>
    <row r="12152" spans="3:3" ht="18.75" x14ac:dyDescent="0.15">
      <c r="C12152"/>
    </row>
    <row r="12153" spans="3:3" ht="18.75" x14ac:dyDescent="0.15">
      <c r="C12153"/>
    </row>
    <row r="12154" spans="3:3" ht="18.75" x14ac:dyDescent="0.15">
      <c r="C12154"/>
    </row>
    <row r="12155" spans="3:3" ht="18.75" x14ac:dyDescent="0.15">
      <c r="C12155"/>
    </row>
    <row r="12156" spans="3:3" ht="18.75" x14ac:dyDescent="0.15">
      <c r="C12156"/>
    </row>
    <row r="12157" spans="3:3" ht="18.75" x14ac:dyDescent="0.15">
      <c r="C12157"/>
    </row>
    <row r="12158" spans="3:3" ht="18.75" x14ac:dyDescent="0.15">
      <c r="C12158"/>
    </row>
    <row r="12159" spans="3:3" ht="18.75" x14ac:dyDescent="0.15">
      <c r="C12159"/>
    </row>
    <row r="12160" spans="3:3" ht="18.75" x14ac:dyDescent="0.15">
      <c r="C12160"/>
    </row>
    <row r="12161" spans="3:3" ht="18.75" x14ac:dyDescent="0.15">
      <c r="C12161"/>
    </row>
    <row r="12162" spans="3:3" ht="18.75" x14ac:dyDescent="0.15">
      <c r="C12162"/>
    </row>
    <row r="12163" spans="3:3" ht="18.75" x14ac:dyDescent="0.15">
      <c r="C12163"/>
    </row>
    <row r="12164" spans="3:3" ht="18.75" x14ac:dyDescent="0.15">
      <c r="C12164"/>
    </row>
    <row r="12165" spans="3:3" ht="18.75" x14ac:dyDescent="0.15">
      <c r="C12165"/>
    </row>
    <row r="12166" spans="3:3" ht="18.75" x14ac:dyDescent="0.15">
      <c r="C12166"/>
    </row>
    <row r="12167" spans="3:3" ht="18.75" x14ac:dyDescent="0.15">
      <c r="C12167"/>
    </row>
    <row r="12168" spans="3:3" ht="18.75" x14ac:dyDescent="0.15">
      <c r="C12168"/>
    </row>
    <row r="12169" spans="3:3" ht="18.75" x14ac:dyDescent="0.15">
      <c r="C12169"/>
    </row>
    <row r="12170" spans="3:3" ht="18.75" x14ac:dyDescent="0.15">
      <c r="C12170"/>
    </row>
    <row r="12171" spans="3:3" ht="18.75" x14ac:dyDescent="0.15">
      <c r="C12171"/>
    </row>
    <row r="12172" spans="3:3" ht="18.75" x14ac:dyDescent="0.15">
      <c r="C12172"/>
    </row>
    <row r="12173" spans="3:3" ht="18.75" x14ac:dyDescent="0.15">
      <c r="C12173"/>
    </row>
    <row r="12174" spans="3:3" ht="18.75" x14ac:dyDescent="0.15">
      <c r="C12174"/>
    </row>
    <row r="12175" spans="3:3" ht="18.75" x14ac:dyDescent="0.15">
      <c r="C12175"/>
    </row>
    <row r="12176" spans="3:3" ht="18.75" x14ac:dyDescent="0.15">
      <c r="C12176"/>
    </row>
    <row r="12177" spans="3:3" ht="18.75" x14ac:dyDescent="0.15">
      <c r="C12177"/>
    </row>
    <row r="12178" spans="3:3" ht="18.75" x14ac:dyDescent="0.15">
      <c r="C12178"/>
    </row>
    <row r="12179" spans="3:3" ht="18.75" x14ac:dyDescent="0.15">
      <c r="C12179"/>
    </row>
    <row r="12180" spans="3:3" ht="18.75" x14ac:dyDescent="0.15">
      <c r="C12180"/>
    </row>
    <row r="12181" spans="3:3" ht="18.75" x14ac:dyDescent="0.15">
      <c r="C12181"/>
    </row>
    <row r="12182" spans="3:3" ht="18.75" x14ac:dyDescent="0.15">
      <c r="C12182"/>
    </row>
    <row r="12183" spans="3:3" ht="18.75" x14ac:dyDescent="0.15">
      <c r="C12183"/>
    </row>
    <row r="12184" spans="3:3" ht="18.75" x14ac:dyDescent="0.15">
      <c r="C12184"/>
    </row>
    <row r="12185" spans="3:3" ht="18.75" x14ac:dyDescent="0.15">
      <c r="C12185"/>
    </row>
    <row r="12186" spans="3:3" ht="18.75" x14ac:dyDescent="0.15">
      <c r="C12186"/>
    </row>
    <row r="12187" spans="3:3" ht="18.75" x14ac:dyDescent="0.15">
      <c r="C12187"/>
    </row>
    <row r="12188" spans="3:3" ht="18.75" x14ac:dyDescent="0.15">
      <c r="C12188"/>
    </row>
    <row r="12189" spans="3:3" ht="18.75" x14ac:dyDescent="0.15">
      <c r="C12189"/>
    </row>
    <row r="12190" spans="3:3" ht="18.75" x14ac:dyDescent="0.15">
      <c r="C12190"/>
    </row>
    <row r="12191" spans="3:3" ht="18.75" x14ac:dyDescent="0.15">
      <c r="C12191"/>
    </row>
    <row r="12192" spans="3:3" ht="18.75" x14ac:dyDescent="0.15">
      <c r="C12192"/>
    </row>
    <row r="12193" spans="3:3" ht="18.75" x14ac:dyDescent="0.15">
      <c r="C12193"/>
    </row>
    <row r="12194" spans="3:3" ht="18.75" x14ac:dyDescent="0.15">
      <c r="C12194"/>
    </row>
    <row r="12195" spans="3:3" ht="18.75" x14ac:dyDescent="0.15">
      <c r="C12195"/>
    </row>
    <row r="12196" spans="3:3" ht="18.75" x14ac:dyDescent="0.15">
      <c r="C12196"/>
    </row>
    <row r="12197" spans="3:3" ht="18.75" x14ac:dyDescent="0.15">
      <c r="C12197"/>
    </row>
    <row r="12198" spans="3:3" ht="18.75" x14ac:dyDescent="0.15">
      <c r="C12198"/>
    </row>
    <row r="12199" spans="3:3" ht="18.75" x14ac:dyDescent="0.15">
      <c r="C12199"/>
    </row>
    <row r="12200" spans="3:3" ht="18.75" x14ac:dyDescent="0.15">
      <c r="C12200"/>
    </row>
    <row r="12201" spans="3:3" ht="18.75" x14ac:dyDescent="0.15">
      <c r="C12201"/>
    </row>
    <row r="12202" spans="3:3" ht="18.75" x14ac:dyDescent="0.15">
      <c r="C12202"/>
    </row>
    <row r="12203" spans="3:3" ht="18.75" x14ac:dyDescent="0.15">
      <c r="C12203"/>
    </row>
    <row r="12204" spans="3:3" ht="18.75" x14ac:dyDescent="0.15">
      <c r="C12204"/>
    </row>
    <row r="12205" spans="3:3" ht="18.75" x14ac:dyDescent="0.15">
      <c r="C12205"/>
    </row>
    <row r="12206" spans="3:3" ht="18.75" x14ac:dyDescent="0.15">
      <c r="C12206"/>
    </row>
    <row r="12207" spans="3:3" ht="18.75" x14ac:dyDescent="0.15">
      <c r="C12207"/>
    </row>
    <row r="12208" spans="3:3" ht="18.75" x14ac:dyDescent="0.15">
      <c r="C12208"/>
    </row>
    <row r="12209" spans="3:3" ht="18.75" x14ac:dyDescent="0.15">
      <c r="C12209"/>
    </row>
    <row r="12210" spans="3:3" ht="18.75" x14ac:dyDescent="0.15">
      <c r="C12210"/>
    </row>
    <row r="12211" spans="3:3" ht="18.75" x14ac:dyDescent="0.15">
      <c r="C12211"/>
    </row>
    <row r="12212" spans="3:3" ht="18.75" x14ac:dyDescent="0.15">
      <c r="C12212"/>
    </row>
    <row r="12213" spans="3:3" ht="18.75" x14ac:dyDescent="0.15">
      <c r="C12213"/>
    </row>
    <row r="12214" spans="3:3" ht="18.75" x14ac:dyDescent="0.15">
      <c r="C12214"/>
    </row>
    <row r="12215" spans="3:3" ht="18.75" x14ac:dyDescent="0.15">
      <c r="C12215"/>
    </row>
    <row r="12216" spans="3:3" ht="18.75" x14ac:dyDescent="0.15">
      <c r="C12216"/>
    </row>
    <row r="12217" spans="3:3" ht="18.75" x14ac:dyDescent="0.15">
      <c r="C12217"/>
    </row>
    <row r="12218" spans="3:3" ht="18.75" x14ac:dyDescent="0.15">
      <c r="C12218"/>
    </row>
    <row r="12219" spans="3:3" ht="18.75" x14ac:dyDescent="0.15">
      <c r="C12219"/>
    </row>
    <row r="12220" spans="3:3" ht="18.75" x14ac:dyDescent="0.15">
      <c r="C12220"/>
    </row>
    <row r="12221" spans="3:3" ht="18.75" x14ac:dyDescent="0.15">
      <c r="C12221"/>
    </row>
    <row r="12222" spans="3:3" ht="18.75" x14ac:dyDescent="0.15">
      <c r="C12222"/>
    </row>
    <row r="12223" spans="3:3" ht="18.75" x14ac:dyDescent="0.15">
      <c r="C12223"/>
    </row>
    <row r="12224" spans="3:3" ht="18.75" x14ac:dyDescent="0.15">
      <c r="C12224"/>
    </row>
    <row r="12225" spans="3:3" ht="18.75" x14ac:dyDescent="0.15">
      <c r="C12225"/>
    </row>
    <row r="12226" spans="3:3" ht="18.75" x14ac:dyDescent="0.15">
      <c r="C12226"/>
    </row>
    <row r="12227" spans="3:3" ht="18.75" x14ac:dyDescent="0.15">
      <c r="C12227"/>
    </row>
    <row r="12228" spans="3:3" ht="18.75" x14ac:dyDescent="0.15">
      <c r="C12228"/>
    </row>
    <row r="12229" spans="3:3" ht="18.75" x14ac:dyDescent="0.15">
      <c r="C12229"/>
    </row>
    <row r="12230" spans="3:3" ht="18.75" x14ac:dyDescent="0.15">
      <c r="C12230"/>
    </row>
    <row r="12231" spans="3:3" ht="18.75" x14ac:dyDescent="0.15">
      <c r="C12231"/>
    </row>
    <row r="12232" spans="3:3" ht="18.75" x14ac:dyDescent="0.15">
      <c r="C12232"/>
    </row>
    <row r="12233" spans="3:3" ht="18.75" x14ac:dyDescent="0.15">
      <c r="C12233"/>
    </row>
    <row r="12234" spans="3:3" ht="18.75" x14ac:dyDescent="0.15">
      <c r="C12234"/>
    </row>
    <row r="12235" spans="3:3" ht="18.75" x14ac:dyDescent="0.15">
      <c r="C12235"/>
    </row>
    <row r="12236" spans="3:3" ht="18.75" x14ac:dyDescent="0.15">
      <c r="C12236"/>
    </row>
    <row r="12237" spans="3:3" ht="18.75" x14ac:dyDescent="0.15">
      <c r="C12237"/>
    </row>
    <row r="12238" spans="3:3" ht="18.75" x14ac:dyDescent="0.15">
      <c r="C12238"/>
    </row>
    <row r="12239" spans="3:3" ht="18.75" x14ac:dyDescent="0.15">
      <c r="C12239"/>
    </row>
    <row r="12240" spans="3:3" ht="18.75" x14ac:dyDescent="0.15">
      <c r="C12240"/>
    </row>
    <row r="12241" spans="3:3" ht="18.75" x14ac:dyDescent="0.15">
      <c r="C12241"/>
    </row>
    <row r="12242" spans="3:3" ht="18.75" x14ac:dyDescent="0.15">
      <c r="C12242"/>
    </row>
    <row r="12243" spans="3:3" ht="18.75" x14ac:dyDescent="0.15">
      <c r="C12243"/>
    </row>
    <row r="12244" spans="3:3" ht="18.75" x14ac:dyDescent="0.15">
      <c r="C12244"/>
    </row>
    <row r="12245" spans="3:3" ht="18.75" x14ac:dyDescent="0.15">
      <c r="C12245"/>
    </row>
    <row r="12246" spans="3:3" ht="18.75" x14ac:dyDescent="0.15">
      <c r="C12246"/>
    </row>
    <row r="12247" spans="3:3" ht="18.75" x14ac:dyDescent="0.15">
      <c r="C12247"/>
    </row>
    <row r="12248" spans="3:3" ht="18.75" x14ac:dyDescent="0.15">
      <c r="C12248"/>
    </row>
    <row r="12249" spans="3:3" ht="18.75" x14ac:dyDescent="0.15">
      <c r="C12249"/>
    </row>
    <row r="12250" spans="3:3" ht="18.75" x14ac:dyDescent="0.15">
      <c r="C12250"/>
    </row>
    <row r="12251" spans="3:3" ht="18.75" x14ac:dyDescent="0.15">
      <c r="C12251"/>
    </row>
    <row r="12252" spans="3:3" ht="18.75" x14ac:dyDescent="0.15">
      <c r="C12252"/>
    </row>
    <row r="12253" spans="3:3" ht="18.75" x14ac:dyDescent="0.15">
      <c r="C12253"/>
    </row>
    <row r="12254" spans="3:3" ht="18.75" x14ac:dyDescent="0.15">
      <c r="C12254"/>
    </row>
    <row r="12255" spans="3:3" ht="18.75" x14ac:dyDescent="0.15">
      <c r="C12255"/>
    </row>
    <row r="12256" spans="3:3" ht="18.75" x14ac:dyDescent="0.15">
      <c r="C12256"/>
    </row>
    <row r="12257" spans="3:3" ht="18.75" x14ac:dyDescent="0.15">
      <c r="C12257"/>
    </row>
    <row r="12258" spans="3:3" ht="18.75" x14ac:dyDescent="0.15">
      <c r="C12258"/>
    </row>
    <row r="12259" spans="3:3" ht="18.75" x14ac:dyDescent="0.15">
      <c r="C12259"/>
    </row>
    <row r="12260" spans="3:3" ht="18.75" x14ac:dyDescent="0.15">
      <c r="C12260"/>
    </row>
    <row r="12261" spans="3:3" ht="18.75" x14ac:dyDescent="0.15">
      <c r="C12261"/>
    </row>
    <row r="12262" spans="3:3" ht="18.75" x14ac:dyDescent="0.15">
      <c r="C12262"/>
    </row>
    <row r="12263" spans="3:3" ht="18.75" x14ac:dyDescent="0.15">
      <c r="C12263"/>
    </row>
    <row r="12264" spans="3:3" ht="18.75" x14ac:dyDescent="0.15">
      <c r="C12264"/>
    </row>
    <row r="12265" spans="3:3" ht="18.75" x14ac:dyDescent="0.15">
      <c r="C12265"/>
    </row>
    <row r="12266" spans="3:3" ht="18.75" x14ac:dyDescent="0.15">
      <c r="C12266"/>
    </row>
    <row r="12267" spans="3:3" ht="18.75" x14ac:dyDescent="0.15">
      <c r="C12267"/>
    </row>
    <row r="12268" spans="3:3" ht="18.75" x14ac:dyDescent="0.15">
      <c r="C12268"/>
    </row>
    <row r="12269" spans="3:3" ht="18.75" x14ac:dyDescent="0.15">
      <c r="C12269"/>
    </row>
    <row r="12270" spans="3:3" ht="18.75" x14ac:dyDescent="0.15">
      <c r="C12270"/>
    </row>
    <row r="12271" spans="3:3" ht="18.75" x14ac:dyDescent="0.15">
      <c r="C12271"/>
    </row>
    <row r="12272" spans="3:3" ht="18.75" x14ac:dyDescent="0.15">
      <c r="C12272"/>
    </row>
    <row r="12273" spans="3:3" ht="18.75" x14ac:dyDescent="0.15">
      <c r="C12273"/>
    </row>
    <row r="12274" spans="3:3" ht="18.75" x14ac:dyDescent="0.15">
      <c r="C12274"/>
    </row>
    <row r="12275" spans="3:3" ht="18.75" x14ac:dyDescent="0.15">
      <c r="C12275"/>
    </row>
    <row r="12276" spans="3:3" ht="18.75" x14ac:dyDescent="0.15">
      <c r="C12276"/>
    </row>
    <row r="12277" spans="3:3" ht="18.75" x14ac:dyDescent="0.15">
      <c r="C12277"/>
    </row>
    <row r="12278" spans="3:3" ht="18.75" x14ac:dyDescent="0.15">
      <c r="C12278"/>
    </row>
    <row r="12279" spans="3:3" ht="18.75" x14ac:dyDescent="0.15">
      <c r="C12279"/>
    </row>
    <row r="12280" spans="3:3" ht="18.75" x14ac:dyDescent="0.15">
      <c r="C12280"/>
    </row>
    <row r="12281" spans="3:3" ht="18.75" x14ac:dyDescent="0.15">
      <c r="C12281"/>
    </row>
    <row r="12282" spans="3:3" ht="18.75" x14ac:dyDescent="0.15">
      <c r="C12282"/>
    </row>
    <row r="12283" spans="3:3" ht="18.75" x14ac:dyDescent="0.15">
      <c r="C12283"/>
    </row>
    <row r="12284" spans="3:3" ht="18.75" x14ac:dyDescent="0.15">
      <c r="C12284"/>
    </row>
    <row r="12285" spans="3:3" ht="18.75" x14ac:dyDescent="0.15">
      <c r="C12285"/>
    </row>
    <row r="12286" spans="3:3" ht="18.75" x14ac:dyDescent="0.15">
      <c r="C12286"/>
    </row>
    <row r="12287" spans="3:3" ht="18.75" x14ac:dyDescent="0.15">
      <c r="C12287"/>
    </row>
    <row r="12288" spans="3:3" ht="18.75" x14ac:dyDescent="0.15">
      <c r="C12288"/>
    </row>
    <row r="12289" spans="3:3" ht="18.75" x14ac:dyDescent="0.15">
      <c r="C12289"/>
    </row>
    <row r="12290" spans="3:3" ht="18.75" x14ac:dyDescent="0.15">
      <c r="C12290"/>
    </row>
    <row r="12291" spans="3:3" ht="18.75" x14ac:dyDescent="0.15">
      <c r="C12291"/>
    </row>
    <row r="12292" spans="3:3" ht="18.75" x14ac:dyDescent="0.15">
      <c r="C12292"/>
    </row>
    <row r="12293" spans="3:3" ht="18.75" x14ac:dyDescent="0.15">
      <c r="C12293"/>
    </row>
    <row r="12294" spans="3:3" ht="18.75" x14ac:dyDescent="0.15">
      <c r="C12294"/>
    </row>
    <row r="12295" spans="3:3" ht="18.75" x14ac:dyDescent="0.15">
      <c r="C12295"/>
    </row>
    <row r="12296" spans="3:3" ht="18.75" x14ac:dyDescent="0.15">
      <c r="C12296"/>
    </row>
    <row r="12297" spans="3:3" ht="18.75" x14ac:dyDescent="0.15">
      <c r="C12297"/>
    </row>
    <row r="12298" spans="3:3" ht="18.75" x14ac:dyDescent="0.15">
      <c r="C12298"/>
    </row>
    <row r="12299" spans="3:3" ht="18.75" x14ac:dyDescent="0.15">
      <c r="C12299"/>
    </row>
    <row r="12300" spans="3:3" ht="18.75" x14ac:dyDescent="0.15">
      <c r="C12300"/>
    </row>
    <row r="12301" spans="3:3" ht="18.75" x14ac:dyDescent="0.15">
      <c r="C12301"/>
    </row>
    <row r="12302" spans="3:3" ht="18.75" x14ac:dyDescent="0.15">
      <c r="C12302"/>
    </row>
    <row r="12303" spans="3:3" ht="18.75" x14ac:dyDescent="0.15">
      <c r="C12303"/>
    </row>
    <row r="12304" spans="3:3" ht="18.75" x14ac:dyDescent="0.15">
      <c r="C12304"/>
    </row>
    <row r="12305" spans="3:3" ht="18.75" x14ac:dyDescent="0.15">
      <c r="C12305"/>
    </row>
    <row r="12306" spans="3:3" ht="18.75" x14ac:dyDescent="0.15">
      <c r="C12306"/>
    </row>
    <row r="12307" spans="3:3" ht="18.75" x14ac:dyDescent="0.15">
      <c r="C12307"/>
    </row>
    <row r="12308" spans="3:3" ht="18.75" x14ac:dyDescent="0.15">
      <c r="C12308"/>
    </row>
    <row r="12309" spans="3:3" ht="18.75" x14ac:dyDescent="0.15">
      <c r="C12309"/>
    </row>
    <row r="12310" spans="3:3" ht="18.75" x14ac:dyDescent="0.15">
      <c r="C12310"/>
    </row>
    <row r="12311" spans="3:3" ht="18.75" x14ac:dyDescent="0.15">
      <c r="C12311"/>
    </row>
    <row r="12312" spans="3:3" ht="18.75" x14ac:dyDescent="0.15">
      <c r="C12312"/>
    </row>
    <row r="12313" spans="3:3" ht="18.75" x14ac:dyDescent="0.15">
      <c r="C12313"/>
    </row>
    <row r="12314" spans="3:3" ht="18.75" x14ac:dyDescent="0.15">
      <c r="C12314"/>
    </row>
    <row r="12315" spans="3:3" ht="18.75" x14ac:dyDescent="0.15">
      <c r="C12315"/>
    </row>
    <row r="12316" spans="3:3" ht="18.75" x14ac:dyDescent="0.15">
      <c r="C12316"/>
    </row>
    <row r="12317" spans="3:3" ht="18.75" x14ac:dyDescent="0.15">
      <c r="C12317"/>
    </row>
    <row r="12318" spans="3:3" ht="18.75" x14ac:dyDescent="0.15">
      <c r="C12318"/>
    </row>
    <row r="12319" spans="3:3" ht="18.75" x14ac:dyDescent="0.15">
      <c r="C12319"/>
    </row>
    <row r="12320" spans="3:3" ht="18.75" x14ac:dyDescent="0.15">
      <c r="C12320"/>
    </row>
    <row r="12321" spans="3:3" ht="18.75" x14ac:dyDescent="0.15">
      <c r="C12321"/>
    </row>
    <row r="12322" spans="3:3" ht="18.75" x14ac:dyDescent="0.15">
      <c r="C12322"/>
    </row>
    <row r="12323" spans="3:3" ht="18.75" x14ac:dyDescent="0.15">
      <c r="C12323"/>
    </row>
    <row r="12324" spans="3:3" ht="18.75" x14ac:dyDescent="0.15">
      <c r="C12324"/>
    </row>
    <row r="12325" spans="3:3" ht="18.75" x14ac:dyDescent="0.15">
      <c r="C12325"/>
    </row>
    <row r="12326" spans="3:3" ht="18.75" x14ac:dyDescent="0.15">
      <c r="C12326"/>
    </row>
    <row r="12327" spans="3:3" ht="18.75" x14ac:dyDescent="0.15">
      <c r="C12327"/>
    </row>
    <row r="12328" spans="3:3" ht="18.75" x14ac:dyDescent="0.15">
      <c r="C12328"/>
    </row>
    <row r="12329" spans="3:3" ht="18.75" x14ac:dyDescent="0.15">
      <c r="C12329"/>
    </row>
    <row r="12330" spans="3:3" ht="18.75" x14ac:dyDescent="0.15">
      <c r="C12330"/>
    </row>
    <row r="12331" spans="3:3" ht="18.75" x14ac:dyDescent="0.15">
      <c r="C12331"/>
    </row>
    <row r="12332" spans="3:3" ht="18.75" x14ac:dyDescent="0.15">
      <c r="C12332"/>
    </row>
    <row r="12333" spans="3:3" ht="18.75" x14ac:dyDescent="0.15">
      <c r="C12333"/>
    </row>
    <row r="12334" spans="3:3" ht="18.75" x14ac:dyDescent="0.15">
      <c r="C12334"/>
    </row>
    <row r="12335" spans="3:3" ht="18.75" x14ac:dyDescent="0.15">
      <c r="C12335"/>
    </row>
    <row r="12336" spans="3:3" ht="18.75" x14ac:dyDescent="0.15">
      <c r="C12336"/>
    </row>
    <row r="12337" spans="3:3" ht="18.75" x14ac:dyDescent="0.15">
      <c r="C12337"/>
    </row>
    <row r="12338" spans="3:3" ht="18.75" x14ac:dyDescent="0.15">
      <c r="C12338"/>
    </row>
    <row r="12339" spans="3:3" ht="18.75" x14ac:dyDescent="0.15">
      <c r="C12339"/>
    </row>
    <row r="12340" spans="3:3" ht="18.75" x14ac:dyDescent="0.15">
      <c r="C12340"/>
    </row>
    <row r="12341" spans="3:3" ht="18.75" x14ac:dyDescent="0.15">
      <c r="C12341"/>
    </row>
    <row r="12342" spans="3:3" ht="18.75" x14ac:dyDescent="0.15">
      <c r="C12342"/>
    </row>
    <row r="12343" spans="3:3" ht="18.75" x14ac:dyDescent="0.15">
      <c r="C12343"/>
    </row>
    <row r="12344" spans="3:3" ht="18.75" x14ac:dyDescent="0.15">
      <c r="C12344"/>
    </row>
    <row r="12345" spans="3:3" ht="18.75" x14ac:dyDescent="0.15">
      <c r="C12345"/>
    </row>
    <row r="12346" spans="3:3" ht="18.75" x14ac:dyDescent="0.15">
      <c r="C12346"/>
    </row>
    <row r="12347" spans="3:3" ht="18.75" x14ac:dyDescent="0.15">
      <c r="C12347"/>
    </row>
    <row r="12348" spans="3:3" ht="18.75" x14ac:dyDescent="0.15">
      <c r="C12348"/>
    </row>
    <row r="12349" spans="3:3" ht="18.75" x14ac:dyDescent="0.15">
      <c r="C12349"/>
    </row>
    <row r="12350" spans="3:3" ht="18.75" x14ac:dyDescent="0.15">
      <c r="C12350"/>
    </row>
    <row r="12351" spans="3:3" ht="18.75" x14ac:dyDescent="0.15">
      <c r="C12351"/>
    </row>
    <row r="12352" spans="3:3" ht="18.75" x14ac:dyDescent="0.15">
      <c r="C12352"/>
    </row>
    <row r="12353" spans="3:3" ht="18.75" x14ac:dyDescent="0.15">
      <c r="C12353"/>
    </row>
    <row r="12354" spans="3:3" ht="18.75" x14ac:dyDescent="0.15">
      <c r="C12354"/>
    </row>
    <row r="12355" spans="3:3" ht="18.75" x14ac:dyDescent="0.15">
      <c r="C12355"/>
    </row>
    <row r="12356" spans="3:3" ht="18.75" x14ac:dyDescent="0.15">
      <c r="C12356"/>
    </row>
    <row r="12357" spans="3:3" ht="18.75" x14ac:dyDescent="0.15">
      <c r="C12357"/>
    </row>
    <row r="12358" spans="3:3" ht="18.75" x14ac:dyDescent="0.15">
      <c r="C12358"/>
    </row>
    <row r="12359" spans="3:3" ht="18.75" x14ac:dyDescent="0.15">
      <c r="C12359"/>
    </row>
    <row r="12360" spans="3:3" ht="18.75" x14ac:dyDescent="0.15">
      <c r="C12360"/>
    </row>
    <row r="12361" spans="3:3" ht="18.75" x14ac:dyDescent="0.15">
      <c r="C12361"/>
    </row>
    <row r="12362" spans="3:3" ht="18.75" x14ac:dyDescent="0.15">
      <c r="C12362"/>
    </row>
    <row r="12363" spans="3:3" ht="18.75" x14ac:dyDescent="0.15">
      <c r="C12363"/>
    </row>
    <row r="12364" spans="3:3" ht="18.75" x14ac:dyDescent="0.15">
      <c r="C12364"/>
    </row>
    <row r="12365" spans="3:3" ht="18.75" x14ac:dyDescent="0.15">
      <c r="C12365"/>
    </row>
    <row r="12366" spans="3:3" ht="18.75" x14ac:dyDescent="0.15">
      <c r="C12366"/>
    </row>
    <row r="12367" spans="3:3" ht="18.75" x14ac:dyDescent="0.15">
      <c r="C12367"/>
    </row>
    <row r="12368" spans="3:3" ht="18.75" x14ac:dyDescent="0.15">
      <c r="C12368"/>
    </row>
    <row r="12369" spans="3:3" ht="18.75" x14ac:dyDescent="0.15">
      <c r="C12369"/>
    </row>
    <row r="12370" spans="3:3" ht="18.75" x14ac:dyDescent="0.15">
      <c r="C12370"/>
    </row>
    <row r="12371" spans="3:3" ht="18.75" x14ac:dyDescent="0.15">
      <c r="C12371"/>
    </row>
    <row r="12372" spans="3:3" ht="18.75" x14ac:dyDescent="0.15">
      <c r="C12372"/>
    </row>
    <row r="12373" spans="3:3" ht="18.75" x14ac:dyDescent="0.15">
      <c r="C12373"/>
    </row>
    <row r="12374" spans="3:3" ht="18.75" x14ac:dyDescent="0.15">
      <c r="C12374"/>
    </row>
    <row r="12375" spans="3:3" ht="18.75" x14ac:dyDescent="0.15">
      <c r="C12375"/>
    </row>
    <row r="12376" spans="3:3" ht="18.75" x14ac:dyDescent="0.15">
      <c r="C12376"/>
    </row>
    <row r="12377" spans="3:3" ht="18.75" x14ac:dyDescent="0.15">
      <c r="C12377"/>
    </row>
    <row r="12378" spans="3:3" ht="18.75" x14ac:dyDescent="0.15">
      <c r="C12378"/>
    </row>
    <row r="12379" spans="3:3" ht="18.75" x14ac:dyDescent="0.15">
      <c r="C12379"/>
    </row>
    <row r="12380" spans="3:3" ht="18.75" x14ac:dyDescent="0.15">
      <c r="C12380"/>
    </row>
    <row r="12381" spans="3:3" ht="18.75" x14ac:dyDescent="0.15">
      <c r="C12381"/>
    </row>
    <row r="12382" spans="3:3" ht="18.75" x14ac:dyDescent="0.15">
      <c r="C12382"/>
    </row>
    <row r="12383" spans="3:3" ht="18.75" x14ac:dyDescent="0.15">
      <c r="C12383"/>
    </row>
    <row r="12384" spans="3:3" ht="18.75" x14ac:dyDescent="0.15">
      <c r="C12384"/>
    </row>
    <row r="12385" spans="3:3" ht="18.75" x14ac:dyDescent="0.15">
      <c r="C12385"/>
    </row>
    <row r="12386" spans="3:3" ht="18.75" x14ac:dyDescent="0.15">
      <c r="C12386"/>
    </row>
    <row r="12387" spans="3:3" ht="18.75" x14ac:dyDescent="0.15">
      <c r="C12387"/>
    </row>
    <row r="12388" spans="3:3" ht="18.75" x14ac:dyDescent="0.15">
      <c r="C12388"/>
    </row>
    <row r="12389" spans="3:3" ht="18.75" x14ac:dyDescent="0.15">
      <c r="C12389"/>
    </row>
    <row r="12390" spans="3:3" ht="18.75" x14ac:dyDescent="0.15">
      <c r="C12390"/>
    </row>
    <row r="12391" spans="3:3" ht="18.75" x14ac:dyDescent="0.15">
      <c r="C12391"/>
    </row>
    <row r="12392" spans="3:3" ht="18.75" x14ac:dyDescent="0.15">
      <c r="C12392"/>
    </row>
    <row r="12393" spans="3:3" ht="18.75" x14ac:dyDescent="0.15">
      <c r="C12393"/>
    </row>
    <row r="12394" spans="3:3" ht="18.75" x14ac:dyDescent="0.15">
      <c r="C12394"/>
    </row>
    <row r="12395" spans="3:3" ht="18.75" x14ac:dyDescent="0.15">
      <c r="C12395"/>
    </row>
    <row r="12396" spans="3:3" ht="18.75" x14ac:dyDescent="0.15">
      <c r="C12396"/>
    </row>
    <row r="12397" spans="3:3" ht="18.75" x14ac:dyDescent="0.15">
      <c r="C12397"/>
    </row>
    <row r="12398" spans="3:3" ht="18.75" x14ac:dyDescent="0.15">
      <c r="C12398"/>
    </row>
    <row r="12399" spans="3:3" ht="18.75" x14ac:dyDescent="0.15">
      <c r="C12399"/>
    </row>
    <row r="12400" spans="3:3" ht="18.75" x14ac:dyDescent="0.15">
      <c r="C12400"/>
    </row>
    <row r="12401" spans="3:3" ht="18.75" x14ac:dyDescent="0.15">
      <c r="C12401"/>
    </row>
    <row r="12402" spans="3:3" ht="18.75" x14ac:dyDescent="0.15">
      <c r="C12402"/>
    </row>
    <row r="12403" spans="3:3" ht="18.75" x14ac:dyDescent="0.15">
      <c r="C12403"/>
    </row>
    <row r="12404" spans="3:3" ht="18.75" x14ac:dyDescent="0.15">
      <c r="C12404"/>
    </row>
    <row r="12405" spans="3:3" ht="18.75" x14ac:dyDescent="0.15">
      <c r="C12405"/>
    </row>
    <row r="12406" spans="3:3" ht="18.75" x14ac:dyDescent="0.15">
      <c r="C12406"/>
    </row>
    <row r="12407" spans="3:3" ht="18.75" x14ac:dyDescent="0.15">
      <c r="C12407"/>
    </row>
    <row r="12408" spans="3:3" ht="18.75" x14ac:dyDescent="0.15">
      <c r="C12408"/>
    </row>
    <row r="12409" spans="3:3" ht="18.75" x14ac:dyDescent="0.15">
      <c r="C12409"/>
    </row>
    <row r="12410" spans="3:3" ht="18.75" x14ac:dyDescent="0.15">
      <c r="C12410"/>
    </row>
    <row r="12411" spans="3:3" ht="18.75" x14ac:dyDescent="0.15">
      <c r="C12411"/>
    </row>
    <row r="12412" spans="3:3" ht="18.75" x14ac:dyDescent="0.15">
      <c r="C12412"/>
    </row>
    <row r="12413" spans="3:3" ht="18.75" x14ac:dyDescent="0.15">
      <c r="C12413"/>
    </row>
    <row r="12414" spans="3:3" ht="18.75" x14ac:dyDescent="0.15">
      <c r="C12414"/>
    </row>
    <row r="12415" spans="3:3" ht="18.75" x14ac:dyDescent="0.15">
      <c r="C12415"/>
    </row>
    <row r="12416" spans="3:3" ht="18.75" x14ac:dyDescent="0.15">
      <c r="C12416"/>
    </row>
    <row r="12417" spans="3:3" ht="18.75" x14ac:dyDescent="0.15">
      <c r="C12417"/>
    </row>
    <row r="12418" spans="3:3" ht="18.75" x14ac:dyDescent="0.15">
      <c r="C12418"/>
    </row>
    <row r="12419" spans="3:3" ht="18.75" x14ac:dyDescent="0.15">
      <c r="C12419"/>
    </row>
    <row r="12420" spans="3:3" ht="18.75" x14ac:dyDescent="0.15">
      <c r="C12420"/>
    </row>
    <row r="12421" spans="3:3" ht="18.75" x14ac:dyDescent="0.15">
      <c r="C12421"/>
    </row>
    <row r="12422" spans="3:3" ht="18.75" x14ac:dyDescent="0.15">
      <c r="C12422"/>
    </row>
    <row r="12423" spans="3:3" ht="18.75" x14ac:dyDescent="0.15">
      <c r="C12423"/>
    </row>
    <row r="12424" spans="3:3" ht="18.75" x14ac:dyDescent="0.15">
      <c r="C12424"/>
    </row>
    <row r="12425" spans="3:3" ht="18.75" x14ac:dyDescent="0.15">
      <c r="C12425"/>
    </row>
    <row r="12426" spans="3:3" ht="18.75" x14ac:dyDescent="0.15">
      <c r="C12426"/>
    </row>
    <row r="12427" spans="3:3" ht="18.75" x14ac:dyDescent="0.15">
      <c r="C12427"/>
    </row>
    <row r="12428" spans="3:3" ht="18.75" x14ac:dyDescent="0.15">
      <c r="C12428"/>
    </row>
    <row r="12429" spans="3:3" ht="18.75" x14ac:dyDescent="0.15">
      <c r="C12429"/>
    </row>
    <row r="12430" spans="3:3" ht="18.75" x14ac:dyDescent="0.15">
      <c r="C12430"/>
    </row>
    <row r="12431" spans="3:3" ht="18.75" x14ac:dyDescent="0.15">
      <c r="C12431"/>
    </row>
    <row r="12432" spans="3:3" ht="18.75" x14ac:dyDescent="0.15">
      <c r="C12432"/>
    </row>
    <row r="12433" spans="3:3" ht="18.75" x14ac:dyDescent="0.15">
      <c r="C12433"/>
    </row>
    <row r="12434" spans="3:3" ht="18.75" x14ac:dyDescent="0.15">
      <c r="C12434"/>
    </row>
    <row r="12435" spans="3:3" ht="18.75" x14ac:dyDescent="0.15">
      <c r="C12435"/>
    </row>
    <row r="12436" spans="3:3" ht="18.75" x14ac:dyDescent="0.15">
      <c r="C12436"/>
    </row>
    <row r="12437" spans="3:3" ht="18.75" x14ac:dyDescent="0.15">
      <c r="C12437"/>
    </row>
    <row r="12438" spans="3:3" ht="18.75" x14ac:dyDescent="0.15">
      <c r="C12438"/>
    </row>
    <row r="12439" spans="3:3" ht="18.75" x14ac:dyDescent="0.15">
      <c r="C12439"/>
    </row>
    <row r="12440" spans="3:3" ht="18.75" x14ac:dyDescent="0.15">
      <c r="C12440"/>
    </row>
    <row r="12441" spans="3:3" ht="18.75" x14ac:dyDescent="0.15">
      <c r="C12441"/>
    </row>
    <row r="12442" spans="3:3" ht="18.75" x14ac:dyDescent="0.15">
      <c r="C12442"/>
    </row>
    <row r="12443" spans="3:3" ht="18.75" x14ac:dyDescent="0.15">
      <c r="C12443"/>
    </row>
    <row r="12444" spans="3:3" ht="18.75" x14ac:dyDescent="0.15">
      <c r="C12444"/>
    </row>
    <row r="12445" spans="3:3" ht="18.75" x14ac:dyDescent="0.15">
      <c r="C12445"/>
    </row>
    <row r="12446" spans="3:3" ht="18.75" x14ac:dyDescent="0.15">
      <c r="C12446"/>
    </row>
    <row r="12447" spans="3:3" ht="18.75" x14ac:dyDescent="0.15">
      <c r="C12447"/>
    </row>
    <row r="12448" spans="3:3" ht="18.75" x14ac:dyDescent="0.15">
      <c r="C12448"/>
    </row>
    <row r="12449" spans="3:3" ht="18.75" x14ac:dyDescent="0.15">
      <c r="C12449"/>
    </row>
    <row r="12450" spans="3:3" ht="18.75" x14ac:dyDescent="0.15">
      <c r="C12450"/>
    </row>
    <row r="12451" spans="3:3" ht="18.75" x14ac:dyDescent="0.15">
      <c r="C12451"/>
    </row>
    <row r="12452" spans="3:3" ht="18.75" x14ac:dyDescent="0.15">
      <c r="C12452"/>
    </row>
    <row r="12453" spans="3:3" ht="18.75" x14ac:dyDescent="0.15">
      <c r="C12453"/>
    </row>
    <row r="12454" spans="3:3" ht="18.75" x14ac:dyDescent="0.15">
      <c r="C12454"/>
    </row>
    <row r="12455" spans="3:3" ht="18.75" x14ac:dyDescent="0.15">
      <c r="C12455"/>
    </row>
    <row r="12456" spans="3:3" ht="18.75" x14ac:dyDescent="0.15">
      <c r="C12456"/>
    </row>
    <row r="12457" spans="3:3" ht="18.75" x14ac:dyDescent="0.15">
      <c r="C12457"/>
    </row>
    <row r="12458" spans="3:3" ht="18.75" x14ac:dyDescent="0.15">
      <c r="C12458"/>
    </row>
    <row r="12459" spans="3:3" ht="18.75" x14ac:dyDescent="0.15">
      <c r="C12459"/>
    </row>
    <row r="12460" spans="3:3" ht="18.75" x14ac:dyDescent="0.15">
      <c r="C12460"/>
    </row>
    <row r="12461" spans="3:3" ht="18.75" x14ac:dyDescent="0.15">
      <c r="C12461"/>
    </row>
    <row r="12462" spans="3:3" ht="18.75" x14ac:dyDescent="0.15">
      <c r="C12462"/>
    </row>
    <row r="12463" spans="3:3" ht="18.75" x14ac:dyDescent="0.15">
      <c r="C12463"/>
    </row>
    <row r="12464" spans="3:3" ht="18.75" x14ac:dyDescent="0.15">
      <c r="C12464"/>
    </row>
    <row r="12465" spans="3:3" ht="18.75" x14ac:dyDescent="0.15">
      <c r="C12465"/>
    </row>
    <row r="12466" spans="3:3" ht="18.75" x14ac:dyDescent="0.15">
      <c r="C12466"/>
    </row>
    <row r="12467" spans="3:3" ht="18.75" x14ac:dyDescent="0.15">
      <c r="C12467"/>
    </row>
    <row r="12468" spans="3:3" ht="18.75" x14ac:dyDescent="0.15">
      <c r="C12468"/>
    </row>
    <row r="12469" spans="3:3" ht="18.75" x14ac:dyDescent="0.15">
      <c r="C12469"/>
    </row>
    <row r="12470" spans="3:3" ht="18.75" x14ac:dyDescent="0.15">
      <c r="C12470"/>
    </row>
    <row r="12471" spans="3:3" ht="18.75" x14ac:dyDescent="0.15">
      <c r="C12471"/>
    </row>
    <row r="12472" spans="3:3" ht="18.75" x14ac:dyDescent="0.15">
      <c r="C12472"/>
    </row>
    <row r="12473" spans="3:3" ht="18.75" x14ac:dyDescent="0.15">
      <c r="C12473"/>
    </row>
    <row r="12474" spans="3:3" ht="18.75" x14ac:dyDescent="0.15">
      <c r="C12474"/>
    </row>
    <row r="12475" spans="3:3" ht="18.75" x14ac:dyDescent="0.15">
      <c r="C12475"/>
    </row>
    <row r="12476" spans="3:3" ht="18.75" x14ac:dyDescent="0.15">
      <c r="C12476"/>
    </row>
    <row r="12477" spans="3:3" ht="18.75" x14ac:dyDescent="0.15">
      <c r="C12477"/>
    </row>
    <row r="12478" spans="3:3" ht="18.75" x14ac:dyDescent="0.15">
      <c r="C12478"/>
    </row>
    <row r="12479" spans="3:3" ht="18.75" x14ac:dyDescent="0.15">
      <c r="C12479"/>
    </row>
    <row r="12480" spans="3:3" ht="18.75" x14ac:dyDescent="0.15">
      <c r="C12480"/>
    </row>
    <row r="12481" spans="3:3" ht="18.75" x14ac:dyDescent="0.15">
      <c r="C12481"/>
    </row>
    <row r="12482" spans="3:3" ht="18.75" x14ac:dyDescent="0.15">
      <c r="C12482"/>
    </row>
    <row r="12483" spans="3:3" ht="18.75" x14ac:dyDescent="0.15">
      <c r="C12483"/>
    </row>
    <row r="12484" spans="3:3" ht="18.75" x14ac:dyDescent="0.15">
      <c r="C12484"/>
    </row>
    <row r="12485" spans="3:3" ht="18.75" x14ac:dyDescent="0.15">
      <c r="C12485"/>
    </row>
    <row r="12486" spans="3:3" ht="18.75" x14ac:dyDescent="0.15">
      <c r="C12486"/>
    </row>
    <row r="12487" spans="3:3" ht="18.75" x14ac:dyDescent="0.15">
      <c r="C12487"/>
    </row>
    <row r="12488" spans="3:3" ht="18.75" x14ac:dyDescent="0.15">
      <c r="C12488"/>
    </row>
    <row r="12489" spans="3:3" ht="18.75" x14ac:dyDescent="0.15">
      <c r="C12489"/>
    </row>
    <row r="12490" spans="3:3" ht="18.75" x14ac:dyDescent="0.15">
      <c r="C12490"/>
    </row>
    <row r="12491" spans="3:3" ht="18.75" x14ac:dyDescent="0.15">
      <c r="C12491"/>
    </row>
    <row r="12492" spans="3:3" ht="18.75" x14ac:dyDescent="0.15">
      <c r="C12492"/>
    </row>
    <row r="12493" spans="3:3" ht="18.75" x14ac:dyDescent="0.15">
      <c r="C12493"/>
    </row>
    <row r="12494" spans="3:3" ht="18.75" x14ac:dyDescent="0.15">
      <c r="C12494"/>
    </row>
    <row r="12495" spans="3:3" ht="18.75" x14ac:dyDescent="0.15">
      <c r="C12495"/>
    </row>
    <row r="12496" spans="3:3" ht="18.75" x14ac:dyDescent="0.15">
      <c r="C12496"/>
    </row>
    <row r="12497" spans="3:3" ht="18.75" x14ac:dyDescent="0.15">
      <c r="C12497"/>
    </row>
    <row r="12498" spans="3:3" ht="18.75" x14ac:dyDescent="0.15">
      <c r="C12498"/>
    </row>
    <row r="12499" spans="3:3" ht="18.75" x14ac:dyDescent="0.15">
      <c r="C12499"/>
    </row>
    <row r="12500" spans="3:3" ht="18.75" x14ac:dyDescent="0.15">
      <c r="C12500"/>
    </row>
    <row r="12501" spans="3:3" ht="18.75" x14ac:dyDescent="0.15">
      <c r="C12501"/>
    </row>
    <row r="12502" spans="3:3" ht="18.75" x14ac:dyDescent="0.15">
      <c r="C12502"/>
    </row>
    <row r="12503" spans="3:3" ht="18.75" x14ac:dyDescent="0.15">
      <c r="C12503"/>
    </row>
    <row r="12504" spans="3:3" ht="18.75" x14ac:dyDescent="0.15">
      <c r="C12504"/>
    </row>
    <row r="12505" spans="3:3" ht="18.75" x14ac:dyDescent="0.15">
      <c r="C12505"/>
    </row>
    <row r="12506" spans="3:3" ht="18.75" x14ac:dyDescent="0.15">
      <c r="C12506"/>
    </row>
    <row r="12507" spans="3:3" ht="18.75" x14ac:dyDescent="0.15">
      <c r="C12507"/>
    </row>
    <row r="12508" spans="3:3" ht="18.75" x14ac:dyDescent="0.15">
      <c r="C12508"/>
    </row>
    <row r="12509" spans="3:3" ht="18.75" x14ac:dyDescent="0.15">
      <c r="C12509"/>
    </row>
    <row r="12510" spans="3:3" ht="18.75" x14ac:dyDescent="0.15">
      <c r="C12510"/>
    </row>
    <row r="12511" spans="3:3" ht="18.75" x14ac:dyDescent="0.15">
      <c r="C12511"/>
    </row>
    <row r="12512" spans="3:3" ht="18.75" x14ac:dyDescent="0.15">
      <c r="C12512"/>
    </row>
    <row r="12513" spans="3:3" ht="18.75" x14ac:dyDescent="0.15">
      <c r="C12513"/>
    </row>
    <row r="12514" spans="3:3" ht="18.75" x14ac:dyDescent="0.15">
      <c r="C12514"/>
    </row>
    <row r="12515" spans="3:3" ht="18.75" x14ac:dyDescent="0.15">
      <c r="C12515"/>
    </row>
    <row r="12516" spans="3:3" ht="18.75" x14ac:dyDescent="0.15">
      <c r="C12516"/>
    </row>
    <row r="12517" spans="3:3" ht="18.75" x14ac:dyDescent="0.15">
      <c r="C12517"/>
    </row>
    <row r="12518" spans="3:3" ht="18.75" x14ac:dyDescent="0.15">
      <c r="C12518"/>
    </row>
    <row r="12519" spans="3:3" ht="18.75" x14ac:dyDescent="0.15">
      <c r="C12519"/>
    </row>
    <row r="12520" spans="3:3" ht="18.75" x14ac:dyDescent="0.15">
      <c r="C12520"/>
    </row>
    <row r="12521" spans="3:3" ht="18.75" x14ac:dyDescent="0.15">
      <c r="C12521"/>
    </row>
    <row r="12522" spans="3:3" ht="18.75" x14ac:dyDescent="0.15">
      <c r="C12522"/>
    </row>
    <row r="12523" spans="3:3" ht="18.75" x14ac:dyDescent="0.15">
      <c r="C12523"/>
    </row>
    <row r="12524" spans="3:3" ht="18.75" x14ac:dyDescent="0.15">
      <c r="C12524"/>
    </row>
    <row r="12525" spans="3:3" ht="18.75" x14ac:dyDescent="0.15">
      <c r="C12525"/>
    </row>
    <row r="12526" spans="3:3" ht="18.75" x14ac:dyDescent="0.15">
      <c r="C12526"/>
    </row>
    <row r="12527" spans="3:3" ht="18.75" x14ac:dyDescent="0.15">
      <c r="C12527"/>
    </row>
    <row r="12528" spans="3:3" ht="18.75" x14ac:dyDescent="0.15">
      <c r="C12528"/>
    </row>
    <row r="12529" spans="3:3" ht="18.75" x14ac:dyDescent="0.15">
      <c r="C12529"/>
    </row>
    <row r="12530" spans="3:3" ht="18.75" x14ac:dyDescent="0.15">
      <c r="C12530"/>
    </row>
    <row r="12531" spans="3:3" ht="18.75" x14ac:dyDescent="0.15">
      <c r="C12531"/>
    </row>
    <row r="12532" spans="3:3" ht="18.75" x14ac:dyDescent="0.15">
      <c r="C12532"/>
    </row>
    <row r="12533" spans="3:3" ht="18.75" x14ac:dyDescent="0.15">
      <c r="C12533"/>
    </row>
    <row r="12534" spans="3:3" ht="18.75" x14ac:dyDescent="0.15">
      <c r="C12534"/>
    </row>
    <row r="12535" spans="3:3" ht="18.75" x14ac:dyDescent="0.15">
      <c r="C12535"/>
    </row>
    <row r="12536" spans="3:3" ht="18.75" x14ac:dyDescent="0.15">
      <c r="C12536"/>
    </row>
    <row r="12537" spans="3:3" ht="18.75" x14ac:dyDescent="0.15">
      <c r="C12537"/>
    </row>
    <row r="12538" spans="3:3" ht="18.75" x14ac:dyDescent="0.15">
      <c r="C12538"/>
    </row>
    <row r="12539" spans="3:3" ht="18.75" x14ac:dyDescent="0.15">
      <c r="C12539"/>
    </row>
    <row r="12540" spans="3:3" ht="18.75" x14ac:dyDescent="0.15">
      <c r="C12540"/>
    </row>
    <row r="12541" spans="3:3" ht="18.75" x14ac:dyDescent="0.15">
      <c r="C12541"/>
    </row>
    <row r="12542" spans="3:3" ht="18.75" x14ac:dyDescent="0.15">
      <c r="C12542"/>
    </row>
    <row r="12543" spans="3:3" ht="18.75" x14ac:dyDescent="0.15">
      <c r="C12543"/>
    </row>
    <row r="12544" spans="3:3" ht="18.75" x14ac:dyDescent="0.15">
      <c r="C12544"/>
    </row>
    <row r="12545" spans="3:3" ht="18.75" x14ac:dyDescent="0.15">
      <c r="C12545"/>
    </row>
    <row r="12546" spans="3:3" ht="18.75" x14ac:dyDescent="0.15">
      <c r="C12546"/>
    </row>
    <row r="12547" spans="3:3" ht="18.75" x14ac:dyDescent="0.15">
      <c r="C12547"/>
    </row>
    <row r="12548" spans="3:3" ht="18.75" x14ac:dyDescent="0.15">
      <c r="C12548"/>
    </row>
    <row r="12549" spans="3:3" ht="18.75" x14ac:dyDescent="0.15">
      <c r="C12549"/>
    </row>
    <row r="12550" spans="3:3" ht="18.75" x14ac:dyDescent="0.15">
      <c r="C12550"/>
    </row>
    <row r="12551" spans="3:3" ht="18.75" x14ac:dyDescent="0.15">
      <c r="C12551"/>
    </row>
    <row r="12552" spans="3:3" ht="18.75" x14ac:dyDescent="0.15">
      <c r="C12552"/>
    </row>
    <row r="12553" spans="3:3" ht="18.75" x14ac:dyDescent="0.15">
      <c r="C12553"/>
    </row>
    <row r="12554" spans="3:3" ht="18.75" x14ac:dyDescent="0.15">
      <c r="C12554"/>
    </row>
    <row r="12555" spans="3:3" ht="18.75" x14ac:dyDescent="0.15">
      <c r="C12555"/>
    </row>
    <row r="12556" spans="3:3" ht="18.75" x14ac:dyDescent="0.15">
      <c r="C12556"/>
    </row>
    <row r="12557" spans="3:3" ht="18.75" x14ac:dyDescent="0.15">
      <c r="C12557"/>
    </row>
    <row r="12558" spans="3:3" ht="18.75" x14ac:dyDescent="0.15">
      <c r="C12558"/>
    </row>
    <row r="12559" spans="3:3" ht="18.75" x14ac:dyDescent="0.15">
      <c r="C12559"/>
    </row>
    <row r="12560" spans="3:3" ht="18.75" x14ac:dyDescent="0.15">
      <c r="C12560"/>
    </row>
    <row r="12561" spans="3:3" ht="18.75" x14ac:dyDescent="0.15">
      <c r="C12561"/>
    </row>
    <row r="12562" spans="3:3" ht="18.75" x14ac:dyDescent="0.15">
      <c r="C12562"/>
    </row>
    <row r="12563" spans="3:3" ht="18.75" x14ac:dyDescent="0.15">
      <c r="C12563"/>
    </row>
    <row r="12564" spans="3:3" ht="18.75" x14ac:dyDescent="0.15">
      <c r="C12564"/>
    </row>
    <row r="12565" spans="3:3" ht="18.75" x14ac:dyDescent="0.15">
      <c r="C12565"/>
    </row>
    <row r="12566" spans="3:3" ht="18.75" x14ac:dyDescent="0.15">
      <c r="C12566"/>
    </row>
    <row r="12567" spans="3:3" ht="18.75" x14ac:dyDescent="0.15">
      <c r="C12567"/>
    </row>
    <row r="12568" spans="3:3" ht="18.75" x14ac:dyDescent="0.15">
      <c r="C12568"/>
    </row>
    <row r="12569" spans="3:3" ht="18.75" x14ac:dyDescent="0.15">
      <c r="C12569"/>
    </row>
    <row r="12570" spans="3:3" ht="18.75" x14ac:dyDescent="0.15">
      <c r="C12570"/>
    </row>
    <row r="12571" spans="3:3" ht="18.75" x14ac:dyDescent="0.15">
      <c r="C12571"/>
    </row>
    <row r="12572" spans="3:3" ht="18.75" x14ac:dyDescent="0.15">
      <c r="C12572"/>
    </row>
    <row r="12573" spans="3:3" ht="18.75" x14ac:dyDescent="0.15">
      <c r="C12573"/>
    </row>
    <row r="12574" spans="3:3" ht="18.75" x14ac:dyDescent="0.15">
      <c r="C12574"/>
    </row>
    <row r="12575" spans="3:3" ht="18.75" x14ac:dyDescent="0.15">
      <c r="C12575"/>
    </row>
    <row r="12576" spans="3:3" ht="18.75" x14ac:dyDescent="0.15">
      <c r="C12576"/>
    </row>
    <row r="12577" spans="3:3" ht="18.75" x14ac:dyDescent="0.15">
      <c r="C12577"/>
    </row>
    <row r="12578" spans="3:3" ht="18.75" x14ac:dyDescent="0.15">
      <c r="C12578"/>
    </row>
    <row r="12579" spans="3:3" ht="18.75" x14ac:dyDescent="0.15">
      <c r="C12579"/>
    </row>
    <row r="12580" spans="3:3" ht="18.75" x14ac:dyDescent="0.15">
      <c r="C12580"/>
    </row>
    <row r="12581" spans="3:3" ht="18.75" x14ac:dyDescent="0.15">
      <c r="C12581"/>
    </row>
    <row r="12582" spans="3:3" ht="18.75" x14ac:dyDescent="0.15">
      <c r="C12582"/>
    </row>
    <row r="12583" spans="3:3" ht="18.75" x14ac:dyDescent="0.15">
      <c r="C12583"/>
    </row>
    <row r="12584" spans="3:3" ht="18.75" x14ac:dyDescent="0.15">
      <c r="C12584"/>
    </row>
    <row r="12585" spans="3:3" ht="18.75" x14ac:dyDescent="0.15">
      <c r="C12585"/>
    </row>
    <row r="12586" spans="3:3" ht="18.75" x14ac:dyDescent="0.15">
      <c r="C12586"/>
    </row>
    <row r="12587" spans="3:3" ht="18.75" x14ac:dyDescent="0.15">
      <c r="C12587"/>
    </row>
    <row r="12588" spans="3:3" ht="18.75" x14ac:dyDescent="0.15">
      <c r="C12588"/>
    </row>
    <row r="12589" spans="3:3" ht="18.75" x14ac:dyDescent="0.15">
      <c r="C12589"/>
    </row>
    <row r="12590" spans="3:3" ht="18.75" x14ac:dyDescent="0.15">
      <c r="C12590"/>
    </row>
    <row r="12591" spans="3:3" ht="18.75" x14ac:dyDescent="0.15">
      <c r="C12591"/>
    </row>
    <row r="12592" spans="3:3" ht="18.75" x14ac:dyDescent="0.15">
      <c r="C12592"/>
    </row>
    <row r="12593" spans="3:3" ht="18.75" x14ac:dyDescent="0.15">
      <c r="C12593"/>
    </row>
    <row r="12594" spans="3:3" ht="18.75" x14ac:dyDescent="0.15">
      <c r="C12594"/>
    </row>
    <row r="12595" spans="3:3" ht="18.75" x14ac:dyDescent="0.15">
      <c r="C12595"/>
    </row>
    <row r="12596" spans="3:3" ht="18.75" x14ac:dyDescent="0.15">
      <c r="C12596"/>
    </row>
    <row r="12597" spans="3:3" ht="18.75" x14ac:dyDescent="0.15">
      <c r="C12597"/>
    </row>
    <row r="12598" spans="3:3" ht="18.75" x14ac:dyDescent="0.15">
      <c r="C12598"/>
    </row>
    <row r="12599" spans="3:3" ht="18.75" x14ac:dyDescent="0.15">
      <c r="C12599"/>
    </row>
    <row r="12600" spans="3:3" ht="18.75" x14ac:dyDescent="0.15">
      <c r="C12600"/>
    </row>
    <row r="12601" spans="3:3" ht="18.75" x14ac:dyDescent="0.15">
      <c r="C12601"/>
    </row>
    <row r="12602" spans="3:3" ht="18.75" x14ac:dyDescent="0.15">
      <c r="C12602"/>
    </row>
    <row r="12603" spans="3:3" ht="18.75" x14ac:dyDescent="0.15">
      <c r="C12603"/>
    </row>
    <row r="12604" spans="3:3" ht="18.75" x14ac:dyDescent="0.15">
      <c r="C12604"/>
    </row>
    <row r="12605" spans="3:3" ht="18.75" x14ac:dyDescent="0.15">
      <c r="C12605"/>
    </row>
    <row r="12606" spans="3:3" ht="18.75" x14ac:dyDescent="0.15">
      <c r="C12606"/>
    </row>
    <row r="12607" spans="3:3" ht="18.75" x14ac:dyDescent="0.15">
      <c r="C12607"/>
    </row>
    <row r="12608" spans="3:3" ht="18.75" x14ac:dyDescent="0.15">
      <c r="C12608"/>
    </row>
    <row r="12609" spans="3:3" ht="18.75" x14ac:dyDescent="0.15">
      <c r="C12609"/>
    </row>
    <row r="12610" spans="3:3" ht="18.75" x14ac:dyDescent="0.15">
      <c r="C12610"/>
    </row>
    <row r="12611" spans="3:3" ht="18.75" x14ac:dyDescent="0.15">
      <c r="C12611"/>
    </row>
    <row r="12612" spans="3:3" ht="18.75" x14ac:dyDescent="0.15">
      <c r="C12612"/>
    </row>
    <row r="12613" spans="3:3" ht="18.75" x14ac:dyDescent="0.15">
      <c r="C12613"/>
    </row>
    <row r="12614" spans="3:3" ht="18.75" x14ac:dyDescent="0.15">
      <c r="C12614"/>
    </row>
    <row r="12615" spans="3:3" ht="18.75" x14ac:dyDescent="0.15">
      <c r="C12615"/>
    </row>
    <row r="12616" spans="3:3" ht="18.75" x14ac:dyDescent="0.15">
      <c r="C12616"/>
    </row>
    <row r="12617" spans="3:3" ht="18.75" x14ac:dyDescent="0.15">
      <c r="C12617"/>
    </row>
    <row r="12618" spans="3:3" ht="18.75" x14ac:dyDescent="0.15">
      <c r="C12618"/>
    </row>
    <row r="12619" spans="3:3" ht="18.75" x14ac:dyDescent="0.15">
      <c r="C12619"/>
    </row>
    <row r="12620" spans="3:3" ht="18.75" x14ac:dyDescent="0.15">
      <c r="C12620"/>
    </row>
    <row r="12621" spans="3:3" ht="18.75" x14ac:dyDescent="0.15">
      <c r="C12621"/>
    </row>
    <row r="12622" spans="3:3" ht="18.75" x14ac:dyDescent="0.15">
      <c r="C12622"/>
    </row>
    <row r="12623" spans="3:3" ht="18.75" x14ac:dyDescent="0.15">
      <c r="C12623"/>
    </row>
    <row r="12624" spans="3:3" ht="18.75" x14ac:dyDescent="0.15">
      <c r="C12624"/>
    </row>
    <row r="12625" spans="3:3" ht="18.75" x14ac:dyDescent="0.15">
      <c r="C12625"/>
    </row>
    <row r="12626" spans="3:3" ht="18.75" x14ac:dyDescent="0.15">
      <c r="C12626"/>
    </row>
    <row r="12627" spans="3:3" ht="18.75" x14ac:dyDescent="0.15">
      <c r="C12627"/>
    </row>
    <row r="12628" spans="3:3" ht="18.75" x14ac:dyDescent="0.15">
      <c r="C12628"/>
    </row>
    <row r="12629" spans="3:3" ht="18.75" x14ac:dyDescent="0.15">
      <c r="C12629"/>
    </row>
    <row r="12630" spans="3:3" ht="18.75" x14ac:dyDescent="0.15">
      <c r="C12630"/>
    </row>
    <row r="12631" spans="3:3" ht="18.75" x14ac:dyDescent="0.15">
      <c r="C12631"/>
    </row>
    <row r="12632" spans="3:3" ht="18.75" x14ac:dyDescent="0.15">
      <c r="C12632"/>
    </row>
    <row r="12633" spans="3:3" ht="18.75" x14ac:dyDescent="0.15">
      <c r="C12633"/>
    </row>
    <row r="12634" spans="3:3" ht="18.75" x14ac:dyDescent="0.15">
      <c r="C12634"/>
    </row>
    <row r="12635" spans="3:3" ht="18.75" x14ac:dyDescent="0.15">
      <c r="C12635"/>
    </row>
    <row r="12636" spans="3:3" ht="18.75" x14ac:dyDescent="0.15">
      <c r="C12636"/>
    </row>
    <row r="12637" spans="3:3" ht="18.75" x14ac:dyDescent="0.15">
      <c r="C12637"/>
    </row>
    <row r="12638" spans="3:3" ht="18.75" x14ac:dyDescent="0.15">
      <c r="C12638"/>
    </row>
    <row r="12639" spans="3:3" ht="18.75" x14ac:dyDescent="0.15">
      <c r="C12639"/>
    </row>
    <row r="12640" spans="3:3" ht="18.75" x14ac:dyDescent="0.15">
      <c r="C12640"/>
    </row>
    <row r="12641" spans="3:3" ht="18.75" x14ac:dyDescent="0.15">
      <c r="C12641"/>
    </row>
    <row r="12642" spans="3:3" ht="18.75" x14ac:dyDescent="0.15">
      <c r="C12642"/>
    </row>
    <row r="12643" spans="3:3" ht="18.75" x14ac:dyDescent="0.15">
      <c r="C12643"/>
    </row>
    <row r="12644" spans="3:3" ht="18.75" x14ac:dyDescent="0.15">
      <c r="C12644"/>
    </row>
    <row r="12645" spans="3:3" ht="18.75" x14ac:dyDescent="0.15">
      <c r="C12645"/>
    </row>
    <row r="12646" spans="3:3" ht="18.75" x14ac:dyDescent="0.15">
      <c r="C12646"/>
    </row>
    <row r="12647" spans="3:3" ht="18.75" x14ac:dyDescent="0.15">
      <c r="C12647"/>
    </row>
    <row r="12648" spans="3:3" ht="18.75" x14ac:dyDescent="0.15">
      <c r="C12648"/>
    </row>
    <row r="12649" spans="3:3" ht="18.75" x14ac:dyDescent="0.15">
      <c r="C12649"/>
    </row>
    <row r="12650" spans="3:3" ht="18.75" x14ac:dyDescent="0.15">
      <c r="C12650"/>
    </row>
    <row r="12651" spans="3:3" ht="18.75" x14ac:dyDescent="0.15">
      <c r="C12651"/>
    </row>
    <row r="12652" spans="3:3" ht="18.75" x14ac:dyDescent="0.15">
      <c r="C12652"/>
    </row>
    <row r="12653" spans="3:3" ht="18.75" x14ac:dyDescent="0.15">
      <c r="C12653"/>
    </row>
    <row r="12654" spans="3:3" ht="18.75" x14ac:dyDescent="0.15">
      <c r="C12654"/>
    </row>
    <row r="12655" spans="3:3" ht="18.75" x14ac:dyDescent="0.15">
      <c r="C12655"/>
    </row>
    <row r="12656" spans="3:3" ht="18.75" x14ac:dyDescent="0.15">
      <c r="C12656"/>
    </row>
    <row r="12657" spans="3:3" ht="18.75" x14ac:dyDescent="0.15">
      <c r="C12657"/>
    </row>
    <row r="12658" spans="3:3" ht="18.75" x14ac:dyDescent="0.15">
      <c r="C12658"/>
    </row>
    <row r="12659" spans="3:3" ht="18.75" x14ac:dyDescent="0.15">
      <c r="C12659"/>
    </row>
    <row r="12660" spans="3:3" ht="18.75" x14ac:dyDescent="0.15">
      <c r="C12660"/>
    </row>
    <row r="12661" spans="3:3" ht="18.75" x14ac:dyDescent="0.15">
      <c r="C12661"/>
    </row>
    <row r="12662" spans="3:3" ht="18.75" x14ac:dyDescent="0.15">
      <c r="C12662"/>
    </row>
    <row r="12663" spans="3:3" ht="18.75" x14ac:dyDescent="0.15">
      <c r="C12663"/>
    </row>
    <row r="12664" spans="3:3" ht="18.75" x14ac:dyDescent="0.15">
      <c r="C12664"/>
    </row>
    <row r="12665" spans="3:3" ht="18.75" x14ac:dyDescent="0.15">
      <c r="C12665"/>
    </row>
    <row r="12666" spans="3:3" ht="18.75" x14ac:dyDescent="0.15">
      <c r="C12666"/>
    </row>
    <row r="12667" spans="3:3" ht="18.75" x14ac:dyDescent="0.15">
      <c r="C12667"/>
    </row>
    <row r="12668" spans="3:3" ht="18.75" x14ac:dyDescent="0.15">
      <c r="C12668"/>
    </row>
    <row r="12669" spans="3:3" ht="18.75" x14ac:dyDescent="0.15">
      <c r="C12669"/>
    </row>
    <row r="12670" spans="3:3" ht="18.75" x14ac:dyDescent="0.15">
      <c r="C12670"/>
    </row>
    <row r="12671" spans="3:3" ht="18.75" x14ac:dyDescent="0.15">
      <c r="C12671"/>
    </row>
    <row r="12672" spans="3:3" ht="18.75" x14ac:dyDescent="0.15">
      <c r="C12672"/>
    </row>
    <row r="12673" spans="3:3" ht="18.75" x14ac:dyDescent="0.15">
      <c r="C12673"/>
    </row>
    <row r="12674" spans="3:3" ht="18.75" x14ac:dyDescent="0.15">
      <c r="C12674"/>
    </row>
    <row r="12675" spans="3:3" ht="18.75" x14ac:dyDescent="0.15">
      <c r="C12675"/>
    </row>
    <row r="12676" spans="3:3" ht="18.75" x14ac:dyDescent="0.15">
      <c r="C12676"/>
    </row>
    <row r="12677" spans="3:3" ht="18.75" x14ac:dyDescent="0.15">
      <c r="C12677"/>
    </row>
    <row r="12678" spans="3:3" ht="18.75" x14ac:dyDescent="0.15">
      <c r="C12678"/>
    </row>
    <row r="12679" spans="3:3" ht="18.75" x14ac:dyDescent="0.15">
      <c r="C12679"/>
    </row>
    <row r="12680" spans="3:3" ht="18.75" x14ac:dyDescent="0.15">
      <c r="C12680"/>
    </row>
    <row r="12681" spans="3:3" ht="18.75" x14ac:dyDescent="0.15">
      <c r="C12681"/>
    </row>
    <row r="12682" spans="3:3" ht="18.75" x14ac:dyDescent="0.15">
      <c r="C12682"/>
    </row>
    <row r="12683" spans="3:3" ht="18.75" x14ac:dyDescent="0.15">
      <c r="C12683"/>
    </row>
    <row r="12684" spans="3:3" ht="18.75" x14ac:dyDescent="0.15">
      <c r="C12684"/>
    </row>
    <row r="12685" spans="3:3" ht="18.75" x14ac:dyDescent="0.15">
      <c r="C12685"/>
    </row>
    <row r="12686" spans="3:3" ht="18.75" x14ac:dyDescent="0.15">
      <c r="C12686"/>
    </row>
    <row r="12687" spans="3:3" ht="18.75" x14ac:dyDescent="0.15">
      <c r="C12687"/>
    </row>
    <row r="12688" spans="3:3" ht="18.75" x14ac:dyDescent="0.15">
      <c r="C12688"/>
    </row>
    <row r="12689" spans="3:3" ht="18.75" x14ac:dyDescent="0.15">
      <c r="C12689"/>
    </row>
    <row r="12690" spans="3:3" ht="18.75" x14ac:dyDescent="0.15">
      <c r="C12690"/>
    </row>
    <row r="12691" spans="3:3" ht="18.75" x14ac:dyDescent="0.15">
      <c r="C12691"/>
    </row>
    <row r="12692" spans="3:3" ht="18.75" x14ac:dyDescent="0.15">
      <c r="C12692"/>
    </row>
    <row r="12693" spans="3:3" ht="18.75" x14ac:dyDescent="0.15">
      <c r="C12693"/>
    </row>
    <row r="12694" spans="3:3" ht="18.75" x14ac:dyDescent="0.15">
      <c r="C12694"/>
    </row>
    <row r="12695" spans="3:3" ht="18.75" x14ac:dyDescent="0.15">
      <c r="C12695"/>
    </row>
    <row r="12696" spans="3:3" ht="18.75" x14ac:dyDescent="0.15">
      <c r="C12696"/>
    </row>
    <row r="12697" spans="3:3" ht="18.75" x14ac:dyDescent="0.15">
      <c r="C12697"/>
    </row>
    <row r="12698" spans="3:3" ht="18.75" x14ac:dyDescent="0.15">
      <c r="C12698"/>
    </row>
    <row r="12699" spans="3:3" ht="18.75" x14ac:dyDescent="0.15">
      <c r="C12699"/>
    </row>
    <row r="12700" spans="3:3" ht="18.75" x14ac:dyDescent="0.15">
      <c r="C12700"/>
    </row>
    <row r="12701" spans="3:3" ht="18.75" x14ac:dyDescent="0.15">
      <c r="C12701"/>
    </row>
    <row r="12702" spans="3:3" ht="18.75" x14ac:dyDescent="0.15">
      <c r="C12702"/>
    </row>
    <row r="12703" spans="3:3" ht="18.75" x14ac:dyDescent="0.15">
      <c r="C12703"/>
    </row>
    <row r="12704" spans="3:3" ht="18.75" x14ac:dyDescent="0.15">
      <c r="C12704"/>
    </row>
    <row r="12705" spans="3:3" ht="18.75" x14ac:dyDescent="0.15">
      <c r="C12705"/>
    </row>
    <row r="12706" spans="3:3" ht="18.75" x14ac:dyDescent="0.15">
      <c r="C12706"/>
    </row>
    <row r="12707" spans="3:3" ht="18.75" x14ac:dyDescent="0.15">
      <c r="C12707"/>
    </row>
    <row r="12708" spans="3:3" ht="18.75" x14ac:dyDescent="0.15">
      <c r="C12708"/>
    </row>
    <row r="12709" spans="3:3" ht="18.75" x14ac:dyDescent="0.15">
      <c r="C12709"/>
    </row>
    <row r="12710" spans="3:3" ht="18.75" x14ac:dyDescent="0.15">
      <c r="C12710"/>
    </row>
    <row r="12711" spans="3:3" ht="18.75" x14ac:dyDescent="0.15">
      <c r="C12711"/>
    </row>
    <row r="12712" spans="3:3" ht="18.75" x14ac:dyDescent="0.15">
      <c r="C12712"/>
    </row>
    <row r="12713" spans="3:3" ht="18.75" x14ac:dyDescent="0.15">
      <c r="C12713"/>
    </row>
    <row r="12714" spans="3:3" ht="18.75" x14ac:dyDescent="0.15">
      <c r="C12714"/>
    </row>
    <row r="12715" spans="3:3" ht="18.75" x14ac:dyDescent="0.15">
      <c r="C12715"/>
    </row>
    <row r="12716" spans="3:3" ht="18.75" x14ac:dyDescent="0.15">
      <c r="C12716"/>
    </row>
    <row r="12717" spans="3:3" ht="18.75" x14ac:dyDescent="0.15">
      <c r="C12717"/>
    </row>
    <row r="12718" spans="3:3" ht="18.75" x14ac:dyDescent="0.15">
      <c r="C12718"/>
    </row>
    <row r="12719" spans="3:3" ht="18.75" x14ac:dyDescent="0.15">
      <c r="C12719"/>
    </row>
    <row r="12720" spans="3:3" ht="18.75" x14ac:dyDescent="0.15">
      <c r="C12720"/>
    </row>
    <row r="12721" spans="3:3" ht="18.75" x14ac:dyDescent="0.15">
      <c r="C12721"/>
    </row>
    <row r="12722" spans="3:3" ht="18.75" x14ac:dyDescent="0.15">
      <c r="C12722"/>
    </row>
    <row r="12723" spans="3:3" ht="18.75" x14ac:dyDescent="0.15">
      <c r="C12723"/>
    </row>
    <row r="12724" spans="3:3" ht="18.75" x14ac:dyDescent="0.15">
      <c r="C12724"/>
    </row>
    <row r="12725" spans="3:3" ht="18.75" x14ac:dyDescent="0.15">
      <c r="C12725"/>
    </row>
    <row r="12726" spans="3:3" ht="18.75" x14ac:dyDescent="0.15">
      <c r="C12726"/>
    </row>
    <row r="12727" spans="3:3" ht="18.75" x14ac:dyDescent="0.15">
      <c r="C12727"/>
    </row>
    <row r="12728" spans="3:3" ht="18.75" x14ac:dyDescent="0.15">
      <c r="C12728"/>
    </row>
    <row r="12729" spans="3:3" ht="18.75" x14ac:dyDescent="0.15">
      <c r="C12729"/>
    </row>
    <row r="12730" spans="3:3" ht="18.75" x14ac:dyDescent="0.15">
      <c r="C12730"/>
    </row>
    <row r="12731" spans="3:3" ht="18.75" x14ac:dyDescent="0.15">
      <c r="C12731"/>
    </row>
    <row r="12732" spans="3:3" ht="18.75" x14ac:dyDescent="0.15">
      <c r="C12732"/>
    </row>
    <row r="12733" spans="3:3" ht="18.75" x14ac:dyDescent="0.15">
      <c r="C12733"/>
    </row>
    <row r="12734" spans="3:3" ht="18.75" x14ac:dyDescent="0.15">
      <c r="C12734"/>
    </row>
    <row r="12735" spans="3:3" ht="18.75" x14ac:dyDescent="0.15">
      <c r="C12735"/>
    </row>
    <row r="12736" spans="3:3" ht="18.75" x14ac:dyDescent="0.15">
      <c r="C12736"/>
    </row>
    <row r="12737" spans="3:3" ht="18.75" x14ac:dyDescent="0.15">
      <c r="C12737"/>
    </row>
    <row r="12738" spans="3:3" ht="18.75" x14ac:dyDescent="0.15">
      <c r="C12738"/>
    </row>
    <row r="12739" spans="3:3" ht="18.75" x14ac:dyDescent="0.15">
      <c r="C12739"/>
    </row>
    <row r="12740" spans="3:3" ht="18.75" x14ac:dyDescent="0.15">
      <c r="C12740"/>
    </row>
    <row r="12741" spans="3:3" ht="18.75" x14ac:dyDescent="0.15">
      <c r="C12741"/>
    </row>
    <row r="12742" spans="3:3" ht="18.75" x14ac:dyDescent="0.15">
      <c r="C12742"/>
    </row>
    <row r="12743" spans="3:3" ht="18.75" x14ac:dyDescent="0.15">
      <c r="C12743"/>
    </row>
    <row r="12744" spans="3:3" ht="18.75" x14ac:dyDescent="0.15">
      <c r="C12744"/>
    </row>
    <row r="12745" spans="3:3" ht="18.75" x14ac:dyDescent="0.15">
      <c r="C12745"/>
    </row>
    <row r="12746" spans="3:3" ht="18.75" x14ac:dyDescent="0.15">
      <c r="C12746"/>
    </row>
    <row r="12747" spans="3:3" ht="18.75" x14ac:dyDescent="0.15">
      <c r="C12747"/>
    </row>
    <row r="12748" spans="3:3" ht="18.75" x14ac:dyDescent="0.15">
      <c r="C12748"/>
    </row>
    <row r="12749" spans="3:3" ht="18.75" x14ac:dyDescent="0.15">
      <c r="C12749"/>
    </row>
    <row r="12750" spans="3:3" ht="18.75" x14ac:dyDescent="0.15">
      <c r="C12750"/>
    </row>
    <row r="12751" spans="3:3" ht="18.75" x14ac:dyDescent="0.15">
      <c r="C12751"/>
    </row>
    <row r="12752" spans="3:3" ht="18.75" x14ac:dyDescent="0.15">
      <c r="C12752"/>
    </row>
    <row r="12753" spans="3:3" ht="18.75" x14ac:dyDescent="0.15">
      <c r="C12753"/>
    </row>
    <row r="12754" spans="3:3" ht="18.75" x14ac:dyDescent="0.15">
      <c r="C12754"/>
    </row>
    <row r="12755" spans="3:3" ht="18.75" x14ac:dyDescent="0.15">
      <c r="C12755"/>
    </row>
    <row r="12756" spans="3:3" ht="18.75" x14ac:dyDescent="0.15">
      <c r="C12756"/>
    </row>
    <row r="12757" spans="3:3" ht="18.75" x14ac:dyDescent="0.15">
      <c r="C12757"/>
    </row>
    <row r="12758" spans="3:3" ht="18.75" x14ac:dyDescent="0.15">
      <c r="C12758"/>
    </row>
    <row r="12759" spans="3:3" ht="18.75" x14ac:dyDescent="0.15">
      <c r="C12759"/>
    </row>
    <row r="12760" spans="3:3" ht="18.75" x14ac:dyDescent="0.15">
      <c r="C12760"/>
    </row>
    <row r="12761" spans="3:3" ht="18.75" x14ac:dyDescent="0.15">
      <c r="C12761"/>
    </row>
    <row r="12762" spans="3:3" ht="18.75" x14ac:dyDescent="0.15">
      <c r="C12762"/>
    </row>
    <row r="12763" spans="3:3" ht="18.75" x14ac:dyDescent="0.15">
      <c r="C12763"/>
    </row>
    <row r="12764" spans="3:3" ht="18.75" x14ac:dyDescent="0.15">
      <c r="C12764"/>
    </row>
    <row r="12765" spans="3:3" ht="18.75" x14ac:dyDescent="0.15">
      <c r="C12765"/>
    </row>
    <row r="12766" spans="3:3" ht="18.75" x14ac:dyDescent="0.15">
      <c r="C12766"/>
    </row>
    <row r="12767" spans="3:3" ht="18.75" x14ac:dyDescent="0.15">
      <c r="C12767"/>
    </row>
    <row r="12768" spans="3:3" ht="18.75" x14ac:dyDescent="0.15">
      <c r="C12768"/>
    </row>
    <row r="12769" spans="3:3" ht="18.75" x14ac:dyDescent="0.15">
      <c r="C12769"/>
    </row>
    <row r="12770" spans="3:3" ht="18.75" x14ac:dyDescent="0.15">
      <c r="C12770"/>
    </row>
    <row r="12771" spans="3:3" ht="18.75" x14ac:dyDescent="0.15">
      <c r="C12771"/>
    </row>
    <row r="12772" spans="3:3" ht="18.75" x14ac:dyDescent="0.15">
      <c r="C12772"/>
    </row>
    <row r="12773" spans="3:3" ht="18.75" x14ac:dyDescent="0.15">
      <c r="C12773"/>
    </row>
    <row r="12774" spans="3:3" ht="18.75" x14ac:dyDescent="0.15">
      <c r="C12774"/>
    </row>
    <row r="12775" spans="3:3" ht="18.75" x14ac:dyDescent="0.15">
      <c r="C12775"/>
    </row>
    <row r="12776" spans="3:3" ht="18.75" x14ac:dyDescent="0.15">
      <c r="C12776"/>
    </row>
    <row r="12777" spans="3:3" ht="18.75" x14ac:dyDescent="0.15">
      <c r="C12777"/>
    </row>
    <row r="12778" spans="3:3" ht="18.75" x14ac:dyDescent="0.15">
      <c r="C12778"/>
    </row>
    <row r="12779" spans="3:3" ht="18.75" x14ac:dyDescent="0.15">
      <c r="C12779"/>
    </row>
    <row r="12780" spans="3:3" ht="18.75" x14ac:dyDescent="0.15">
      <c r="C12780"/>
    </row>
    <row r="12781" spans="3:3" ht="18.75" x14ac:dyDescent="0.15">
      <c r="C12781"/>
    </row>
    <row r="12782" spans="3:3" ht="18.75" x14ac:dyDescent="0.15">
      <c r="C12782"/>
    </row>
    <row r="12783" spans="3:3" ht="18.75" x14ac:dyDescent="0.15">
      <c r="C12783"/>
    </row>
    <row r="12784" spans="3:3" ht="18.75" x14ac:dyDescent="0.15">
      <c r="C12784"/>
    </row>
    <row r="12785" spans="3:3" ht="18.75" x14ac:dyDescent="0.15">
      <c r="C12785"/>
    </row>
    <row r="12786" spans="3:3" ht="18.75" x14ac:dyDescent="0.15">
      <c r="C12786"/>
    </row>
    <row r="12787" spans="3:3" ht="18.75" x14ac:dyDescent="0.15">
      <c r="C12787"/>
    </row>
    <row r="12788" spans="3:3" ht="18.75" x14ac:dyDescent="0.15">
      <c r="C12788"/>
    </row>
    <row r="12789" spans="3:3" ht="18.75" x14ac:dyDescent="0.15">
      <c r="C12789"/>
    </row>
    <row r="12790" spans="3:3" ht="18.75" x14ac:dyDescent="0.15">
      <c r="C12790"/>
    </row>
    <row r="12791" spans="3:3" ht="18.75" x14ac:dyDescent="0.15">
      <c r="C12791"/>
    </row>
    <row r="12792" spans="3:3" ht="18.75" x14ac:dyDescent="0.15">
      <c r="C12792"/>
    </row>
    <row r="12793" spans="3:3" ht="18.75" x14ac:dyDescent="0.15">
      <c r="C12793"/>
    </row>
    <row r="12794" spans="3:3" ht="18.75" x14ac:dyDescent="0.15">
      <c r="C12794"/>
    </row>
    <row r="12795" spans="3:3" ht="18.75" x14ac:dyDescent="0.15">
      <c r="C12795"/>
    </row>
    <row r="12796" spans="3:3" ht="18.75" x14ac:dyDescent="0.15">
      <c r="C12796"/>
    </row>
    <row r="12797" spans="3:3" ht="18.75" x14ac:dyDescent="0.15">
      <c r="C12797"/>
    </row>
    <row r="12798" spans="3:3" ht="18.75" x14ac:dyDescent="0.15">
      <c r="C12798"/>
    </row>
    <row r="12799" spans="3:3" ht="18.75" x14ac:dyDescent="0.15">
      <c r="C12799"/>
    </row>
    <row r="12800" spans="3:3" ht="18.75" x14ac:dyDescent="0.15">
      <c r="C12800"/>
    </row>
    <row r="12801" spans="3:3" ht="18.75" x14ac:dyDescent="0.15">
      <c r="C12801"/>
    </row>
    <row r="12802" spans="3:3" ht="18.75" x14ac:dyDescent="0.15">
      <c r="C12802"/>
    </row>
    <row r="12803" spans="3:3" ht="18.75" x14ac:dyDescent="0.15">
      <c r="C12803"/>
    </row>
    <row r="12804" spans="3:3" ht="18.75" x14ac:dyDescent="0.15">
      <c r="C12804"/>
    </row>
    <row r="12805" spans="3:3" ht="18.75" x14ac:dyDescent="0.15">
      <c r="C12805"/>
    </row>
    <row r="12806" spans="3:3" ht="18.75" x14ac:dyDescent="0.15">
      <c r="C12806"/>
    </row>
    <row r="12807" spans="3:3" ht="18.75" x14ac:dyDescent="0.15">
      <c r="C12807"/>
    </row>
    <row r="12808" spans="3:3" ht="18.75" x14ac:dyDescent="0.15">
      <c r="C12808"/>
    </row>
    <row r="12809" spans="3:3" ht="18.75" x14ac:dyDescent="0.15">
      <c r="C12809"/>
    </row>
    <row r="12810" spans="3:3" ht="18.75" x14ac:dyDescent="0.15">
      <c r="C12810"/>
    </row>
    <row r="12811" spans="3:3" ht="18.75" x14ac:dyDescent="0.15">
      <c r="C12811"/>
    </row>
    <row r="12812" spans="3:3" ht="18.75" x14ac:dyDescent="0.15">
      <c r="C12812"/>
    </row>
    <row r="12813" spans="3:3" ht="18.75" x14ac:dyDescent="0.15">
      <c r="C12813"/>
    </row>
    <row r="12814" spans="3:3" ht="18.75" x14ac:dyDescent="0.15">
      <c r="C12814"/>
    </row>
    <row r="12815" spans="3:3" ht="18.75" x14ac:dyDescent="0.15">
      <c r="C12815"/>
    </row>
    <row r="12816" spans="3:3" ht="18.75" x14ac:dyDescent="0.15">
      <c r="C12816"/>
    </row>
    <row r="12817" spans="3:3" ht="18.75" x14ac:dyDescent="0.15">
      <c r="C12817"/>
    </row>
    <row r="12818" spans="3:3" ht="18.75" x14ac:dyDescent="0.15">
      <c r="C12818"/>
    </row>
    <row r="12819" spans="3:3" ht="18.75" x14ac:dyDescent="0.15">
      <c r="C12819"/>
    </row>
    <row r="12820" spans="3:3" ht="18.75" x14ac:dyDescent="0.15">
      <c r="C12820"/>
    </row>
    <row r="12821" spans="3:3" ht="18.75" x14ac:dyDescent="0.15">
      <c r="C12821"/>
    </row>
    <row r="12822" spans="3:3" ht="18.75" x14ac:dyDescent="0.15">
      <c r="C12822"/>
    </row>
    <row r="12823" spans="3:3" ht="18.75" x14ac:dyDescent="0.15">
      <c r="C12823"/>
    </row>
    <row r="12824" spans="3:3" ht="18.75" x14ac:dyDescent="0.15">
      <c r="C12824"/>
    </row>
    <row r="12825" spans="3:3" ht="18.75" x14ac:dyDescent="0.15">
      <c r="C12825"/>
    </row>
    <row r="12826" spans="3:3" ht="18.75" x14ac:dyDescent="0.15">
      <c r="C12826"/>
    </row>
    <row r="12827" spans="3:3" ht="18.75" x14ac:dyDescent="0.15">
      <c r="C12827"/>
    </row>
    <row r="12828" spans="3:3" ht="18.75" x14ac:dyDescent="0.15">
      <c r="C12828"/>
    </row>
    <row r="12829" spans="3:3" ht="18.75" x14ac:dyDescent="0.15">
      <c r="C12829"/>
    </row>
    <row r="12830" spans="3:3" ht="18.75" x14ac:dyDescent="0.15">
      <c r="C12830"/>
    </row>
    <row r="12831" spans="3:3" ht="18.75" x14ac:dyDescent="0.15">
      <c r="C12831"/>
    </row>
    <row r="12832" spans="3:3" ht="18.75" x14ac:dyDescent="0.15">
      <c r="C12832"/>
    </row>
    <row r="12833" spans="3:3" ht="18.75" x14ac:dyDescent="0.15">
      <c r="C12833"/>
    </row>
    <row r="12834" spans="3:3" ht="18.75" x14ac:dyDescent="0.15">
      <c r="C12834"/>
    </row>
    <row r="12835" spans="3:3" ht="18.75" x14ac:dyDescent="0.15">
      <c r="C12835"/>
    </row>
    <row r="12836" spans="3:3" ht="18.75" x14ac:dyDescent="0.15">
      <c r="C12836"/>
    </row>
    <row r="12837" spans="3:3" ht="18.75" x14ac:dyDescent="0.15">
      <c r="C12837"/>
    </row>
    <row r="12838" spans="3:3" ht="18.75" x14ac:dyDescent="0.15">
      <c r="C12838"/>
    </row>
    <row r="12839" spans="3:3" ht="18.75" x14ac:dyDescent="0.15">
      <c r="C12839"/>
    </row>
    <row r="12840" spans="3:3" ht="18.75" x14ac:dyDescent="0.15">
      <c r="C12840"/>
    </row>
    <row r="12841" spans="3:3" ht="18.75" x14ac:dyDescent="0.15">
      <c r="C12841"/>
    </row>
    <row r="12842" spans="3:3" ht="18.75" x14ac:dyDescent="0.15">
      <c r="C12842"/>
    </row>
    <row r="12843" spans="3:3" ht="18.75" x14ac:dyDescent="0.15">
      <c r="C12843"/>
    </row>
    <row r="12844" spans="3:3" ht="18.75" x14ac:dyDescent="0.15">
      <c r="C12844"/>
    </row>
    <row r="12845" spans="3:3" ht="18.75" x14ac:dyDescent="0.15">
      <c r="C12845"/>
    </row>
    <row r="12846" spans="3:3" ht="18.75" x14ac:dyDescent="0.15">
      <c r="C12846"/>
    </row>
    <row r="12847" spans="3:3" ht="18.75" x14ac:dyDescent="0.15">
      <c r="C12847"/>
    </row>
    <row r="12848" spans="3:3" ht="18.75" x14ac:dyDescent="0.15">
      <c r="C12848"/>
    </row>
    <row r="12849" spans="3:3" ht="18.75" x14ac:dyDescent="0.15">
      <c r="C12849"/>
    </row>
    <row r="12850" spans="3:3" ht="18.75" x14ac:dyDescent="0.15">
      <c r="C12850"/>
    </row>
    <row r="12851" spans="3:3" ht="18.75" x14ac:dyDescent="0.15">
      <c r="C12851"/>
    </row>
    <row r="12852" spans="3:3" ht="18.75" x14ac:dyDescent="0.15">
      <c r="C12852"/>
    </row>
    <row r="12853" spans="3:3" ht="18.75" x14ac:dyDescent="0.15">
      <c r="C12853"/>
    </row>
    <row r="12854" spans="3:3" ht="18.75" x14ac:dyDescent="0.15">
      <c r="C12854"/>
    </row>
    <row r="12855" spans="3:3" ht="18.75" x14ac:dyDescent="0.15">
      <c r="C12855"/>
    </row>
    <row r="12856" spans="3:3" ht="18.75" x14ac:dyDescent="0.15">
      <c r="C12856"/>
    </row>
    <row r="12857" spans="3:3" ht="18.75" x14ac:dyDescent="0.15">
      <c r="C12857"/>
    </row>
    <row r="12858" spans="3:3" ht="18.75" x14ac:dyDescent="0.15">
      <c r="C12858"/>
    </row>
    <row r="12859" spans="3:3" ht="18.75" x14ac:dyDescent="0.15">
      <c r="C12859"/>
    </row>
    <row r="12860" spans="3:3" ht="18.75" x14ac:dyDescent="0.15">
      <c r="C12860"/>
    </row>
    <row r="12861" spans="3:3" ht="18.75" x14ac:dyDescent="0.15">
      <c r="C12861"/>
    </row>
    <row r="12862" spans="3:3" ht="18.75" x14ac:dyDescent="0.15">
      <c r="C12862"/>
    </row>
    <row r="12863" spans="3:3" ht="18.75" x14ac:dyDescent="0.15">
      <c r="C12863"/>
    </row>
    <row r="12864" spans="3:3" ht="18.75" x14ac:dyDescent="0.15">
      <c r="C12864"/>
    </row>
    <row r="12865" spans="3:3" ht="18.75" x14ac:dyDescent="0.15">
      <c r="C12865"/>
    </row>
    <row r="12866" spans="3:3" ht="18.75" x14ac:dyDescent="0.15">
      <c r="C12866"/>
    </row>
    <row r="12867" spans="3:3" ht="18.75" x14ac:dyDescent="0.15">
      <c r="C12867"/>
    </row>
    <row r="12868" spans="3:3" ht="18.75" x14ac:dyDescent="0.15">
      <c r="C12868"/>
    </row>
    <row r="12869" spans="3:3" ht="18.75" x14ac:dyDescent="0.15">
      <c r="C12869"/>
    </row>
    <row r="12870" spans="3:3" ht="18.75" x14ac:dyDescent="0.15">
      <c r="C12870"/>
    </row>
    <row r="12871" spans="3:3" ht="18.75" x14ac:dyDescent="0.15">
      <c r="C12871"/>
    </row>
    <row r="12872" spans="3:3" ht="18.75" x14ac:dyDescent="0.15">
      <c r="C12872"/>
    </row>
    <row r="12873" spans="3:3" ht="18.75" x14ac:dyDescent="0.15">
      <c r="C12873"/>
    </row>
    <row r="12874" spans="3:3" ht="18.75" x14ac:dyDescent="0.15">
      <c r="C12874"/>
    </row>
    <row r="12875" spans="3:3" ht="18.75" x14ac:dyDescent="0.15">
      <c r="C12875"/>
    </row>
    <row r="12876" spans="3:3" ht="18.75" x14ac:dyDescent="0.15">
      <c r="C12876"/>
    </row>
    <row r="12877" spans="3:3" ht="18.75" x14ac:dyDescent="0.15">
      <c r="C12877"/>
    </row>
    <row r="12878" spans="3:3" ht="18.75" x14ac:dyDescent="0.15">
      <c r="C12878"/>
    </row>
    <row r="12879" spans="3:3" ht="18.75" x14ac:dyDescent="0.15">
      <c r="C12879"/>
    </row>
    <row r="12880" spans="3:3" ht="18.75" x14ac:dyDescent="0.15">
      <c r="C12880"/>
    </row>
    <row r="12881" spans="3:3" ht="18.75" x14ac:dyDescent="0.15">
      <c r="C12881"/>
    </row>
    <row r="12882" spans="3:3" ht="18.75" x14ac:dyDescent="0.15">
      <c r="C12882"/>
    </row>
    <row r="12883" spans="3:3" ht="18.75" x14ac:dyDescent="0.15">
      <c r="C12883"/>
    </row>
    <row r="12884" spans="3:3" ht="18.75" x14ac:dyDescent="0.15">
      <c r="C12884"/>
    </row>
    <row r="12885" spans="3:3" ht="18.75" x14ac:dyDescent="0.15">
      <c r="C12885"/>
    </row>
    <row r="12886" spans="3:3" ht="18.75" x14ac:dyDescent="0.15">
      <c r="C12886"/>
    </row>
    <row r="12887" spans="3:3" ht="18.75" x14ac:dyDescent="0.15">
      <c r="C12887"/>
    </row>
    <row r="12888" spans="3:3" ht="18.75" x14ac:dyDescent="0.15">
      <c r="C12888"/>
    </row>
    <row r="12889" spans="3:3" ht="18.75" x14ac:dyDescent="0.15">
      <c r="C12889"/>
    </row>
    <row r="12890" spans="3:3" ht="18.75" x14ac:dyDescent="0.15">
      <c r="C12890"/>
    </row>
    <row r="12891" spans="3:3" ht="18.75" x14ac:dyDescent="0.15">
      <c r="C12891"/>
    </row>
    <row r="12892" spans="3:3" ht="18.75" x14ac:dyDescent="0.15">
      <c r="C12892"/>
    </row>
    <row r="12893" spans="3:3" ht="18.75" x14ac:dyDescent="0.15">
      <c r="C12893"/>
    </row>
    <row r="12894" spans="3:3" ht="18.75" x14ac:dyDescent="0.15">
      <c r="C12894"/>
    </row>
    <row r="12895" spans="3:3" ht="18.75" x14ac:dyDescent="0.15">
      <c r="C12895"/>
    </row>
    <row r="12896" spans="3:3" ht="18.75" x14ac:dyDescent="0.15">
      <c r="C12896"/>
    </row>
    <row r="12897" spans="3:3" ht="18.75" x14ac:dyDescent="0.15">
      <c r="C12897"/>
    </row>
    <row r="12898" spans="3:3" ht="18.75" x14ac:dyDescent="0.15">
      <c r="C12898"/>
    </row>
    <row r="12899" spans="3:3" ht="18.75" x14ac:dyDescent="0.15">
      <c r="C12899"/>
    </row>
    <row r="12900" spans="3:3" ht="18.75" x14ac:dyDescent="0.15">
      <c r="C12900"/>
    </row>
    <row r="12901" spans="3:3" ht="18.75" x14ac:dyDescent="0.15">
      <c r="C12901"/>
    </row>
    <row r="12902" spans="3:3" ht="18.75" x14ac:dyDescent="0.15">
      <c r="C12902"/>
    </row>
    <row r="12903" spans="3:3" ht="18.75" x14ac:dyDescent="0.15">
      <c r="C12903"/>
    </row>
    <row r="12904" spans="3:3" ht="18.75" x14ac:dyDescent="0.15">
      <c r="C12904"/>
    </row>
    <row r="12905" spans="3:3" ht="18.75" x14ac:dyDescent="0.15">
      <c r="C12905"/>
    </row>
    <row r="12906" spans="3:3" ht="18.75" x14ac:dyDescent="0.15">
      <c r="C12906"/>
    </row>
    <row r="12907" spans="3:3" ht="18.75" x14ac:dyDescent="0.15">
      <c r="C12907"/>
    </row>
    <row r="12908" spans="3:3" ht="18.75" x14ac:dyDescent="0.15">
      <c r="C12908"/>
    </row>
    <row r="12909" spans="3:3" ht="18.75" x14ac:dyDescent="0.15">
      <c r="C12909"/>
    </row>
    <row r="12910" spans="3:3" ht="18.75" x14ac:dyDescent="0.15">
      <c r="C12910"/>
    </row>
    <row r="12911" spans="3:3" ht="18.75" x14ac:dyDescent="0.15">
      <c r="C12911"/>
    </row>
    <row r="12912" spans="3:3" ht="18.75" x14ac:dyDescent="0.15">
      <c r="C12912"/>
    </row>
    <row r="12913" spans="3:3" ht="18.75" x14ac:dyDescent="0.15">
      <c r="C12913"/>
    </row>
    <row r="12914" spans="3:3" ht="18.75" x14ac:dyDescent="0.15">
      <c r="C12914"/>
    </row>
    <row r="12915" spans="3:3" ht="18.75" x14ac:dyDescent="0.15">
      <c r="C12915"/>
    </row>
    <row r="12916" spans="3:3" ht="18.75" x14ac:dyDescent="0.15">
      <c r="C12916"/>
    </row>
    <row r="12917" spans="3:3" ht="18.75" x14ac:dyDescent="0.15">
      <c r="C12917"/>
    </row>
    <row r="12918" spans="3:3" ht="18.75" x14ac:dyDescent="0.15">
      <c r="C12918"/>
    </row>
    <row r="12919" spans="3:3" ht="18.75" x14ac:dyDescent="0.15">
      <c r="C12919"/>
    </row>
    <row r="12920" spans="3:3" ht="18.75" x14ac:dyDescent="0.15">
      <c r="C12920"/>
    </row>
    <row r="12921" spans="3:3" ht="18.75" x14ac:dyDescent="0.15">
      <c r="C12921"/>
    </row>
    <row r="12922" spans="3:3" ht="18.75" x14ac:dyDescent="0.15">
      <c r="C12922"/>
    </row>
    <row r="12923" spans="3:3" ht="18.75" x14ac:dyDescent="0.15">
      <c r="C12923"/>
    </row>
    <row r="12924" spans="3:3" ht="18.75" x14ac:dyDescent="0.15">
      <c r="C12924"/>
    </row>
    <row r="12925" spans="3:3" ht="18.75" x14ac:dyDescent="0.15">
      <c r="C12925"/>
    </row>
    <row r="12926" spans="3:3" ht="18.75" x14ac:dyDescent="0.15">
      <c r="C12926"/>
    </row>
    <row r="12927" spans="3:3" ht="18.75" x14ac:dyDescent="0.15">
      <c r="C12927"/>
    </row>
    <row r="12928" spans="3:3" ht="18.75" x14ac:dyDescent="0.15">
      <c r="C12928"/>
    </row>
    <row r="12929" spans="3:3" ht="18.75" x14ac:dyDescent="0.15">
      <c r="C12929"/>
    </row>
    <row r="12930" spans="3:3" ht="18.75" x14ac:dyDescent="0.15">
      <c r="C12930"/>
    </row>
    <row r="12931" spans="3:3" ht="18.75" x14ac:dyDescent="0.15">
      <c r="C12931"/>
    </row>
    <row r="12932" spans="3:3" ht="18.75" x14ac:dyDescent="0.15">
      <c r="C12932"/>
    </row>
    <row r="12933" spans="3:3" ht="18.75" x14ac:dyDescent="0.15">
      <c r="C12933"/>
    </row>
    <row r="12934" spans="3:3" ht="18.75" x14ac:dyDescent="0.15">
      <c r="C12934"/>
    </row>
    <row r="12935" spans="3:3" ht="18.75" x14ac:dyDescent="0.15">
      <c r="C12935"/>
    </row>
    <row r="12936" spans="3:3" ht="18.75" x14ac:dyDescent="0.15">
      <c r="C12936"/>
    </row>
    <row r="12937" spans="3:3" ht="18.75" x14ac:dyDescent="0.15">
      <c r="C12937"/>
    </row>
    <row r="12938" spans="3:3" ht="18.75" x14ac:dyDescent="0.15">
      <c r="C12938"/>
    </row>
    <row r="12939" spans="3:3" ht="18.75" x14ac:dyDescent="0.15">
      <c r="C12939"/>
    </row>
    <row r="12940" spans="3:3" ht="18.75" x14ac:dyDescent="0.15">
      <c r="C12940"/>
    </row>
    <row r="12941" spans="3:3" ht="18.75" x14ac:dyDescent="0.15">
      <c r="C12941"/>
    </row>
    <row r="12942" spans="3:3" ht="18.75" x14ac:dyDescent="0.15">
      <c r="C12942"/>
    </row>
    <row r="12943" spans="3:3" ht="18.75" x14ac:dyDescent="0.15">
      <c r="C12943"/>
    </row>
    <row r="12944" spans="3:3" ht="18.75" x14ac:dyDescent="0.15">
      <c r="C12944"/>
    </row>
    <row r="12945" spans="3:3" ht="18.75" x14ac:dyDescent="0.15">
      <c r="C12945"/>
    </row>
    <row r="12946" spans="3:3" ht="18.75" x14ac:dyDescent="0.15">
      <c r="C12946"/>
    </row>
    <row r="12947" spans="3:3" ht="18.75" x14ac:dyDescent="0.15">
      <c r="C12947"/>
    </row>
    <row r="12948" spans="3:3" ht="18.75" x14ac:dyDescent="0.15">
      <c r="C12948"/>
    </row>
    <row r="12949" spans="3:3" ht="18.75" x14ac:dyDescent="0.15">
      <c r="C12949"/>
    </row>
    <row r="12950" spans="3:3" ht="18.75" x14ac:dyDescent="0.15">
      <c r="C12950"/>
    </row>
    <row r="12951" spans="3:3" ht="18.75" x14ac:dyDescent="0.15">
      <c r="C12951"/>
    </row>
    <row r="12952" spans="3:3" ht="18.75" x14ac:dyDescent="0.15">
      <c r="C12952"/>
    </row>
    <row r="12953" spans="3:3" ht="18.75" x14ac:dyDescent="0.15">
      <c r="C12953"/>
    </row>
    <row r="12954" spans="3:3" ht="18.75" x14ac:dyDescent="0.15">
      <c r="C12954"/>
    </row>
    <row r="12955" spans="3:3" ht="18.75" x14ac:dyDescent="0.15">
      <c r="C12955"/>
    </row>
    <row r="12956" spans="3:3" ht="18.75" x14ac:dyDescent="0.15">
      <c r="C12956"/>
    </row>
    <row r="12957" spans="3:3" ht="18.75" x14ac:dyDescent="0.15">
      <c r="C12957"/>
    </row>
    <row r="12958" spans="3:3" ht="18.75" x14ac:dyDescent="0.15">
      <c r="C12958"/>
    </row>
    <row r="12959" spans="3:3" ht="18.75" x14ac:dyDescent="0.15">
      <c r="C12959"/>
    </row>
    <row r="12960" spans="3:3" ht="18.75" x14ac:dyDescent="0.15">
      <c r="C12960"/>
    </row>
    <row r="12961" spans="3:3" ht="18.75" x14ac:dyDescent="0.15">
      <c r="C12961"/>
    </row>
    <row r="12962" spans="3:3" ht="18.75" x14ac:dyDescent="0.15">
      <c r="C12962"/>
    </row>
    <row r="12963" spans="3:3" ht="18.75" x14ac:dyDescent="0.15">
      <c r="C12963"/>
    </row>
    <row r="12964" spans="3:3" ht="18.75" x14ac:dyDescent="0.15">
      <c r="C12964"/>
    </row>
    <row r="12965" spans="3:3" ht="18.75" x14ac:dyDescent="0.15">
      <c r="C12965"/>
    </row>
    <row r="12966" spans="3:3" ht="18.75" x14ac:dyDescent="0.15">
      <c r="C12966"/>
    </row>
    <row r="12967" spans="3:3" ht="18.75" x14ac:dyDescent="0.15">
      <c r="C12967"/>
    </row>
    <row r="12968" spans="3:3" ht="18.75" x14ac:dyDescent="0.15">
      <c r="C12968"/>
    </row>
    <row r="12969" spans="3:3" ht="18.75" x14ac:dyDescent="0.15">
      <c r="C12969"/>
    </row>
    <row r="12970" spans="3:3" ht="18.75" x14ac:dyDescent="0.15">
      <c r="C12970"/>
    </row>
    <row r="12971" spans="3:3" ht="18.75" x14ac:dyDescent="0.15">
      <c r="C12971"/>
    </row>
    <row r="12972" spans="3:3" ht="18.75" x14ac:dyDescent="0.15">
      <c r="C12972"/>
    </row>
    <row r="12973" spans="3:3" ht="18.75" x14ac:dyDescent="0.15">
      <c r="C12973"/>
    </row>
    <row r="12974" spans="3:3" ht="18.75" x14ac:dyDescent="0.15">
      <c r="C12974"/>
    </row>
    <row r="12975" spans="3:3" ht="18.75" x14ac:dyDescent="0.15">
      <c r="C12975"/>
    </row>
    <row r="12976" spans="3:3" ht="18.75" x14ac:dyDescent="0.15">
      <c r="C12976"/>
    </row>
    <row r="12977" spans="3:3" ht="18.75" x14ac:dyDescent="0.15">
      <c r="C12977"/>
    </row>
    <row r="12978" spans="3:3" ht="18.75" x14ac:dyDescent="0.15">
      <c r="C12978"/>
    </row>
    <row r="12979" spans="3:3" ht="18.75" x14ac:dyDescent="0.15">
      <c r="C12979"/>
    </row>
    <row r="12980" spans="3:3" ht="18.75" x14ac:dyDescent="0.15">
      <c r="C12980"/>
    </row>
    <row r="12981" spans="3:3" ht="18.75" x14ac:dyDescent="0.15">
      <c r="C12981"/>
    </row>
    <row r="12982" spans="3:3" ht="18.75" x14ac:dyDescent="0.15">
      <c r="C12982"/>
    </row>
    <row r="12983" spans="3:3" ht="18.75" x14ac:dyDescent="0.15">
      <c r="C12983"/>
    </row>
    <row r="12984" spans="3:3" ht="18.75" x14ac:dyDescent="0.15">
      <c r="C12984"/>
    </row>
    <row r="12985" spans="3:3" ht="18.75" x14ac:dyDescent="0.15">
      <c r="C12985"/>
    </row>
    <row r="12986" spans="3:3" ht="18.75" x14ac:dyDescent="0.15">
      <c r="C12986"/>
    </row>
    <row r="12987" spans="3:3" ht="18.75" x14ac:dyDescent="0.15">
      <c r="C12987"/>
    </row>
    <row r="12988" spans="3:3" ht="18.75" x14ac:dyDescent="0.15">
      <c r="C12988"/>
    </row>
    <row r="12989" spans="3:3" ht="18.75" x14ac:dyDescent="0.15">
      <c r="C12989"/>
    </row>
    <row r="12990" spans="3:3" ht="18.75" x14ac:dyDescent="0.15">
      <c r="C12990"/>
    </row>
    <row r="12991" spans="3:3" ht="18.75" x14ac:dyDescent="0.15">
      <c r="C12991"/>
    </row>
    <row r="12992" spans="3:3" ht="18.75" x14ac:dyDescent="0.15">
      <c r="C12992"/>
    </row>
    <row r="12993" spans="3:3" ht="18.75" x14ac:dyDescent="0.15">
      <c r="C12993"/>
    </row>
    <row r="12994" spans="3:3" ht="18.75" x14ac:dyDescent="0.15">
      <c r="C12994"/>
    </row>
    <row r="12995" spans="3:3" ht="18.75" x14ac:dyDescent="0.15">
      <c r="C12995"/>
    </row>
    <row r="12996" spans="3:3" ht="18.75" x14ac:dyDescent="0.15">
      <c r="C12996"/>
    </row>
    <row r="12997" spans="3:3" ht="18.75" x14ac:dyDescent="0.15">
      <c r="C12997"/>
    </row>
    <row r="12998" spans="3:3" ht="18.75" x14ac:dyDescent="0.15">
      <c r="C12998"/>
    </row>
    <row r="12999" spans="3:3" ht="18.75" x14ac:dyDescent="0.15">
      <c r="C12999"/>
    </row>
    <row r="13000" spans="3:3" ht="18.75" x14ac:dyDescent="0.15">
      <c r="C13000"/>
    </row>
    <row r="13001" spans="3:3" ht="18.75" x14ac:dyDescent="0.15">
      <c r="C13001"/>
    </row>
    <row r="13002" spans="3:3" ht="18.75" x14ac:dyDescent="0.15">
      <c r="C13002"/>
    </row>
    <row r="13003" spans="3:3" ht="18.75" x14ac:dyDescent="0.15">
      <c r="C13003"/>
    </row>
    <row r="13004" spans="3:3" ht="18.75" x14ac:dyDescent="0.15">
      <c r="C13004"/>
    </row>
    <row r="13005" spans="3:3" ht="18.75" x14ac:dyDescent="0.15">
      <c r="C13005"/>
    </row>
    <row r="13006" spans="3:3" ht="18.75" x14ac:dyDescent="0.15">
      <c r="C13006"/>
    </row>
    <row r="13007" spans="3:3" ht="18.75" x14ac:dyDescent="0.15">
      <c r="C13007"/>
    </row>
    <row r="13008" spans="3:3" ht="18.75" x14ac:dyDescent="0.15">
      <c r="C13008"/>
    </row>
    <row r="13009" spans="3:3" ht="18.75" x14ac:dyDescent="0.15">
      <c r="C13009"/>
    </row>
    <row r="13010" spans="3:3" ht="18.75" x14ac:dyDescent="0.15">
      <c r="C13010"/>
    </row>
    <row r="13011" spans="3:3" ht="18.75" x14ac:dyDescent="0.15">
      <c r="C13011"/>
    </row>
    <row r="13012" spans="3:3" ht="18.75" x14ac:dyDescent="0.15">
      <c r="C13012"/>
    </row>
    <row r="13013" spans="3:3" ht="18.75" x14ac:dyDescent="0.15">
      <c r="C13013"/>
    </row>
    <row r="13014" spans="3:3" ht="18.75" x14ac:dyDescent="0.15">
      <c r="C13014"/>
    </row>
    <row r="13015" spans="3:3" ht="18.75" x14ac:dyDescent="0.15">
      <c r="C13015"/>
    </row>
    <row r="13016" spans="3:3" ht="18.75" x14ac:dyDescent="0.15">
      <c r="C13016"/>
    </row>
    <row r="13017" spans="3:3" ht="18.75" x14ac:dyDescent="0.15">
      <c r="C13017"/>
    </row>
    <row r="13018" spans="3:3" ht="18.75" x14ac:dyDescent="0.15">
      <c r="C13018"/>
    </row>
    <row r="13019" spans="3:3" ht="18.75" x14ac:dyDescent="0.15">
      <c r="C13019"/>
    </row>
    <row r="13020" spans="3:3" ht="18.75" x14ac:dyDescent="0.15">
      <c r="C13020"/>
    </row>
    <row r="13021" spans="3:3" ht="18.75" x14ac:dyDescent="0.15">
      <c r="C13021"/>
    </row>
    <row r="13022" spans="3:3" ht="18.75" x14ac:dyDescent="0.15">
      <c r="C13022"/>
    </row>
    <row r="13023" spans="3:3" ht="18.75" x14ac:dyDescent="0.15">
      <c r="C13023"/>
    </row>
    <row r="13024" spans="3:3" ht="18.75" x14ac:dyDescent="0.15">
      <c r="C13024"/>
    </row>
    <row r="13025" spans="3:3" ht="18.75" x14ac:dyDescent="0.15">
      <c r="C13025"/>
    </row>
    <row r="13026" spans="3:3" ht="18.75" x14ac:dyDescent="0.15">
      <c r="C13026"/>
    </row>
    <row r="13027" spans="3:3" ht="18.75" x14ac:dyDescent="0.15">
      <c r="C13027"/>
    </row>
    <row r="13028" spans="3:3" ht="18.75" x14ac:dyDescent="0.15">
      <c r="C13028"/>
    </row>
    <row r="13029" spans="3:3" ht="18.75" x14ac:dyDescent="0.15">
      <c r="C13029"/>
    </row>
    <row r="13030" spans="3:3" ht="18.75" x14ac:dyDescent="0.15">
      <c r="C13030"/>
    </row>
    <row r="13031" spans="3:3" ht="18.75" x14ac:dyDescent="0.15">
      <c r="C13031"/>
    </row>
    <row r="13032" spans="3:3" ht="18.75" x14ac:dyDescent="0.15">
      <c r="C13032"/>
    </row>
    <row r="13033" spans="3:3" ht="18.75" x14ac:dyDescent="0.15">
      <c r="C13033"/>
    </row>
    <row r="13034" spans="3:3" ht="18.75" x14ac:dyDescent="0.15">
      <c r="C13034"/>
    </row>
    <row r="13035" spans="3:3" ht="18.75" x14ac:dyDescent="0.15">
      <c r="C13035"/>
    </row>
    <row r="13036" spans="3:3" ht="18.75" x14ac:dyDescent="0.15">
      <c r="C13036"/>
    </row>
    <row r="13037" spans="3:3" ht="18.75" x14ac:dyDescent="0.15">
      <c r="C13037"/>
    </row>
    <row r="13038" spans="3:3" ht="18.75" x14ac:dyDescent="0.15">
      <c r="C13038"/>
    </row>
    <row r="13039" spans="3:3" ht="18.75" x14ac:dyDescent="0.15">
      <c r="C13039"/>
    </row>
    <row r="13040" spans="3:3" ht="18.75" x14ac:dyDescent="0.15">
      <c r="C13040"/>
    </row>
    <row r="13041" spans="3:3" ht="18.75" x14ac:dyDescent="0.15">
      <c r="C13041"/>
    </row>
    <row r="13042" spans="3:3" ht="18.75" x14ac:dyDescent="0.15">
      <c r="C13042"/>
    </row>
    <row r="13043" spans="3:3" ht="18.75" x14ac:dyDescent="0.15">
      <c r="C13043"/>
    </row>
    <row r="13044" spans="3:3" ht="18.75" x14ac:dyDescent="0.15">
      <c r="C13044"/>
    </row>
    <row r="13045" spans="3:3" ht="18.75" x14ac:dyDescent="0.15">
      <c r="C13045"/>
    </row>
    <row r="13046" spans="3:3" ht="18.75" x14ac:dyDescent="0.15">
      <c r="C13046"/>
    </row>
    <row r="13047" spans="3:3" ht="18.75" x14ac:dyDescent="0.15">
      <c r="C13047"/>
    </row>
    <row r="13048" spans="3:3" ht="18.75" x14ac:dyDescent="0.15">
      <c r="C13048"/>
    </row>
    <row r="13049" spans="3:3" ht="18.75" x14ac:dyDescent="0.15">
      <c r="C13049"/>
    </row>
    <row r="13050" spans="3:3" ht="18.75" x14ac:dyDescent="0.15">
      <c r="C13050"/>
    </row>
    <row r="13051" spans="3:3" ht="18.75" x14ac:dyDescent="0.15">
      <c r="C13051"/>
    </row>
    <row r="13052" spans="3:3" ht="18.75" x14ac:dyDescent="0.15">
      <c r="C13052"/>
    </row>
    <row r="13053" spans="3:3" ht="18.75" x14ac:dyDescent="0.15">
      <c r="C13053"/>
    </row>
    <row r="13054" spans="3:3" ht="18.75" x14ac:dyDescent="0.15">
      <c r="C13054"/>
    </row>
    <row r="13055" spans="3:3" ht="18.75" x14ac:dyDescent="0.15">
      <c r="C13055"/>
    </row>
    <row r="13056" spans="3:3" ht="18.75" x14ac:dyDescent="0.15">
      <c r="C13056"/>
    </row>
    <row r="13057" spans="3:3" ht="18.75" x14ac:dyDescent="0.15">
      <c r="C13057"/>
    </row>
    <row r="13058" spans="3:3" ht="18.75" x14ac:dyDescent="0.15">
      <c r="C13058"/>
    </row>
    <row r="13059" spans="3:3" ht="18.75" x14ac:dyDescent="0.15">
      <c r="C13059"/>
    </row>
    <row r="13060" spans="3:3" ht="18.75" x14ac:dyDescent="0.15">
      <c r="C13060"/>
    </row>
    <row r="13061" spans="3:3" ht="18.75" x14ac:dyDescent="0.15">
      <c r="C13061"/>
    </row>
    <row r="13062" spans="3:3" ht="18.75" x14ac:dyDescent="0.15">
      <c r="C13062"/>
    </row>
    <row r="13063" spans="3:3" ht="18.75" x14ac:dyDescent="0.15">
      <c r="C13063"/>
    </row>
    <row r="13064" spans="3:3" ht="18.75" x14ac:dyDescent="0.15">
      <c r="C13064"/>
    </row>
    <row r="13065" spans="3:3" ht="18.75" x14ac:dyDescent="0.15">
      <c r="C13065"/>
    </row>
    <row r="13066" spans="3:3" ht="18.75" x14ac:dyDescent="0.15">
      <c r="C13066"/>
    </row>
    <row r="13067" spans="3:3" ht="18.75" x14ac:dyDescent="0.15">
      <c r="C13067"/>
    </row>
    <row r="13068" spans="3:3" ht="18.75" x14ac:dyDescent="0.15">
      <c r="C13068"/>
    </row>
    <row r="13069" spans="3:3" ht="18.75" x14ac:dyDescent="0.15">
      <c r="C13069"/>
    </row>
    <row r="13070" spans="3:3" ht="18.75" x14ac:dyDescent="0.15">
      <c r="C13070"/>
    </row>
    <row r="13071" spans="3:3" ht="18.75" x14ac:dyDescent="0.15">
      <c r="C13071"/>
    </row>
    <row r="13072" spans="3:3" ht="18.75" x14ac:dyDescent="0.15">
      <c r="C13072"/>
    </row>
    <row r="13073" spans="3:3" ht="18.75" x14ac:dyDescent="0.15">
      <c r="C13073"/>
    </row>
    <row r="13074" spans="3:3" ht="18.75" x14ac:dyDescent="0.15">
      <c r="C13074"/>
    </row>
    <row r="13075" spans="3:3" ht="18.75" x14ac:dyDescent="0.15">
      <c r="C13075"/>
    </row>
    <row r="13076" spans="3:3" ht="18.75" x14ac:dyDescent="0.15">
      <c r="C13076"/>
    </row>
    <row r="13077" spans="3:3" ht="18.75" x14ac:dyDescent="0.15">
      <c r="C13077"/>
    </row>
    <row r="13078" spans="3:3" ht="18.75" x14ac:dyDescent="0.15">
      <c r="C13078"/>
    </row>
    <row r="13079" spans="3:3" ht="18.75" x14ac:dyDescent="0.15">
      <c r="C13079"/>
    </row>
    <row r="13080" spans="3:3" ht="18.75" x14ac:dyDescent="0.15">
      <c r="C13080"/>
    </row>
    <row r="13081" spans="3:3" ht="18.75" x14ac:dyDescent="0.15">
      <c r="C13081"/>
    </row>
    <row r="13082" spans="3:3" ht="18.75" x14ac:dyDescent="0.15">
      <c r="C13082"/>
    </row>
    <row r="13083" spans="3:3" ht="18.75" x14ac:dyDescent="0.15">
      <c r="C13083"/>
    </row>
    <row r="13084" spans="3:3" ht="18.75" x14ac:dyDescent="0.15">
      <c r="C13084"/>
    </row>
    <row r="13085" spans="3:3" ht="18.75" x14ac:dyDescent="0.15">
      <c r="C13085"/>
    </row>
    <row r="13086" spans="3:3" ht="18.75" x14ac:dyDescent="0.15">
      <c r="C13086"/>
    </row>
    <row r="13087" spans="3:3" ht="18.75" x14ac:dyDescent="0.15">
      <c r="C13087"/>
    </row>
    <row r="13088" spans="3:3" ht="18.75" x14ac:dyDescent="0.15">
      <c r="C13088"/>
    </row>
    <row r="13089" spans="3:3" ht="18.75" x14ac:dyDescent="0.15">
      <c r="C13089"/>
    </row>
    <row r="13090" spans="3:3" ht="18.75" x14ac:dyDescent="0.15">
      <c r="C13090"/>
    </row>
    <row r="13091" spans="3:3" ht="18.75" x14ac:dyDescent="0.15">
      <c r="C13091"/>
    </row>
    <row r="13092" spans="3:3" ht="18.75" x14ac:dyDescent="0.15">
      <c r="C13092"/>
    </row>
    <row r="13093" spans="3:3" ht="18.75" x14ac:dyDescent="0.15">
      <c r="C13093"/>
    </row>
    <row r="13094" spans="3:3" ht="18.75" x14ac:dyDescent="0.15">
      <c r="C13094"/>
    </row>
    <row r="13095" spans="3:3" ht="18.75" x14ac:dyDescent="0.15">
      <c r="C13095"/>
    </row>
    <row r="13096" spans="3:3" ht="18.75" x14ac:dyDescent="0.15">
      <c r="C13096"/>
    </row>
    <row r="13097" spans="3:3" ht="18.75" x14ac:dyDescent="0.15">
      <c r="C13097"/>
    </row>
    <row r="13098" spans="3:3" ht="18.75" x14ac:dyDescent="0.15">
      <c r="C13098"/>
    </row>
    <row r="13099" spans="3:3" ht="18.75" x14ac:dyDescent="0.15">
      <c r="C13099"/>
    </row>
    <row r="13100" spans="3:3" ht="18.75" x14ac:dyDescent="0.15">
      <c r="C13100"/>
    </row>
    <row r="13101" spans="3:3" ht="18.75" x14ac:dyDescent="0.15">
      <c r="C13101"/>
    </row>
    <row r="13102" spans="3:3" ht="18.75" x14ac:dyDescent="0.15">
      <c r="C13102"/>
    </row>
    <row r="13103" spans="3:3" ht="18.75" x14ac:dyDescent="0.15">
      <c r="C13103"/>
    </row>
    <row r="13104" spans="3:3" ht="18.75" x14ac:dyDescent="0.15">
      <c r="C13104"/>
    </row>
    <row r="13105" spans="3:3" ht="18.75" x14ac:dyDescent="0.15">
      <c r="C13105"/>
    </row>
    <row r="13106" spans="3:3" ht="18.75" x14ac:dyDescent="0.15">
      <c r="C13106"/>
    </row>
    <row r="13107" spans="3:3" ht="18.75" x14ac:dyDescent="0.15">
      <c r="C13107"/>
    </row>
    <row r="13108" spans="3:3" ht="18.75" x14ac:dyDescent="0.15">
      <c r="C13108"/>
    </row>
    <row r="13109" spans="3:3" ht="18.75" x14ac:dyDescent="0.15">
      <c r="C13109"/>
    </row>
    <row r="13110" spans="3:3" ht="18.75" x14ac:dyDescent="0.15">
      <c r="C13110"/>
    </row>
    <row r="13111" spans="3:3" ht="18.75" x14ac:dyDescent="0.15">
      <c r="C13111"/>
    </row>
    <row r="13112" spans="3:3" ht="18.75" x14ac:dyDescent="0.15">
      <c r="C13112"/>
    </row>
    <row r="13113" spans="3:3" ht="18.75" x14ac:dyDescent="0.15">
      <c r="C13113"/>
    </row>
    <row r="13114" spans="3:3" ht="18.75" x14ac:dyDescent="0.15">
      <c r="C13114"/>
    </row>
    <row r="13115" spans="3:3" ht="18.75" x14ac:dyDescent="0.15">
      <c r="C13115"/>
    </row>
    <row r="13116" spans="3:3" ht="18.75" x14ac:dyDescent="0.15">
      <c r="C13116"/>
    </row>
    <row r="13117" spans="3:3" ht="18.75" x14ac:dyDescent="0.15">
      <c r="C13117"/>
    </row>
    <row r="13118" spans="3:3" ht="18.75" x14ac:dyDescent="0.15">
      <c r="C13118"/>
    </row>
    <row r="13119" spans="3:3" ht="18.75" x14ac:dyDescent="0.15">
      <c r="C13119"/>
    </row>
    <row r="13120" spans="3:3" ht="18.75" x14ac:dyDescent="0.15">
      <c r="C13120"/>
    </row>
    <row r="13121" spans="3:3" ht="18.75" x14ac:dyDescent="0.15">
      <c r="C13121"/>
    </row>
    <row r="13122" spans="3:3" ht="18.75" x14ac:dyDescent="0.15">
      <c r="C13122"/>
    </row>
    <row r="13123" spans="3:3" ht="18.75" x14ac:dyDescent="0.15">
      <c r="C13123"/>
    </row>
    <row r="13124" spans="3:3" ht="18.75" x14ac:dyDescent="0.15">
      <c r="C13124"/>
    </row>
    <row r="13125" spans="3:3" ht="18.75" x14ac:dyDescent="0.15">
      <c r="C13125"/>
    </row>
    <row r="13126" spans="3:3" ht="18.75" x14ac:dyDescent="0.15">
      <c r="C13126"/>
    </row>
    <row r="13127" spans="3:3" ht="18.75" x14ac:dyDescent="0.15">
      <c r="C13127"/>
    </row>
    <row r="13128" spans="3:3" ht="18.75" x14ac:dyDescent="0.15">
      <c r="C13128"/>
    </row>
    <row r="13129" spans="3:3" ht="18.75" x14ac:dyDescent="0.15">
      <c r="C13129"/>
    </row>
    <row r="13130" spans="3:3" ht="18.75" x14ac:dyDescent="0.15">
      <c r="C13130"/>
    </row>
    <row r="13131" spans="3:3" ht="18.75" x14ac:dyDescent="0.15">
      <c r="C13131"/>
    </row>
    <row r="13132" spans="3:3" ht="18.75" x14ac:dyDescent="0.15">
      <c r="C13132"/>
    </row>
    <row r="13133" spans="3:3" ht="18.75" x14ac:dyDescent="0.15">
      <c r="C13133"/>
    </row>
    <row r="13134" spans="3:3" ht="18.75" x14ac:dyDescent="0.15">
      <c r="C13134"/>
    </row>
    <row r="13135" spans="3:3" ht="18.75" x14ac:dyDescent="0.15">
      <c r="C13135"/>
    </row>
    <row r="13136" spans="3:3" ht="18.75" x14ac:dyDescent="0.15">
      <c r="C13136"/>
    </row>
    <row r="13137" spans="3:3" ht="18.75" x14ac:dyDescent="0.15">
      <c r="C13137"/>
    </row>
    <row r="13138" spans="3:3" ht="18.75" x14ac:dyDescent="0.15">
      <c r="C13138"/>
    </row>
    <row r="13139" spans="3:3" ht="18.75" x14ac:dyDescent="0.15">
      <c r="C13139"/>
    </row>
    <row r="13140" spans="3:3" ht="18.75" x14ac:dyDescent="0.15">
      <c r="C13140"/>
    </row>
    <row r="13141" spans="3:3" ht="18.75" x14ac:dyDescent="0.15">
      <c r="C13141"/>
    </row>
    <row r="13142" spans="3:3" ht="18.75" x14ac:dyDescent="0.15">
      <c r="C13142"/>
    </row>
    <row r="13143" spans="3:3" ht="18.75" x14ac:dyDescent="0.15">
      <c r="C13143"/>
    </row>
    <row r="13144" spans="3:3" ht="18.75" x14ac:dyDescent="0.15">
      <c r="C13144"/>
    </row>
    <row r="13145" spans="3:3" ht="18.75" x14ac:dyDescent="0.15">
      <c r="C13145"/>
    </row>
    <row r="13146" spans="3:3" ht="18.75" x14ac:dyDescent="0.15">
      <c r="C13146"/>
    </row>
    <row r="13147" spans="3:3" ht="18.75" x14ac:dyDescent="0.15">
      <c r="C13147"/>
    </row>
    <row r="13148" spans="3:3" ht="18.75" x14ac:dyDescent="0.15">
      <c r="C13148"/>
    </row>
    <row r="13149" spans="3:3" ht="18.75" x14ac:dyDescent="0.15">
      <c r="C13149"/>
    </row>
    <row r="13150" spans="3:3" ht="18.75" x14ac:dyDescent="0.15">
      <c r="C13150"/>
    </row>
    <row r="13151" spans="3:3" ht="18.75" x14ac:dyDescent="0.15">
      <c r="C13151"/>
    </row>
    <row r="13152" spans="3:3" ht="18.75" x14ac:dyDescent="0.15">
      <c r="C13152"/>
    </row>
    <row r="13153" spans="3:3" ht="18.75" x14ac:dyDescent="0.15">
      <c r="C13153"/>
    </row>
    <row r="13154" spans="3:3" ht="18.75" x14ac:dyDescent="0.15">
      <c r="C13154"/>
    </row>
    <row r="13155" spans="3:3" ht="18.75" x14ac:dyDescent="0.15">
      <c r="C13155"/>
    </row>
    <row r="13156" spans="3:3" ht="18.75" x14ac:dyDescent="0.15">
      <c r="C13156"/>
    </row>
    <row r="13157" spans="3:3" ht="18.75" x14ac:dyDescent="0.15">
      <c r="C13157"/>
    </row>
    <row r="13158" spans="3:3" ht="18.75" x14ac:dyDescent="0.15">
      <c r="C13158"/>
    </row>
    <row r="13159" spans="3:3" ht="18.75" x14ac:dyDescent="0.15">
      <c r="C13159"/>
    </row>
    <row r="13160" spans="3:3" ht="18.75" x14ac:dyDescent="0.15">
      <c r="C13160"/>
    </row>
    <row r="13161" spans="3:3" ht="18.75" x14ac:dyDescent="0.15">
      <c r="C13161"/>
    </row>
    <row r="13162" spans="3:3" ht="18.75" x14ac:dyDescent="0.15">
      <c r="C13162"/>
    </row>
    <row r="13163" spans="3:3" ht="18.75" x14ac:dyDescent="0.15">
      <c r="C13163"/>
    </row>
    <row r="13164" spans="3:3" ht="18.75" x14ac:dyDescent="0.15">
      <c r="C13164"/>
    </row>
    <row r="13165" spans="3:3" ht="18.75" x14ac:dyDescent="0.15">
      <c r="C13165"/>
    </row>
    <row r="13166" spans="3:3" ht="18.75" x14ac:dyDescent="0.15">
      <c r="C13166"/>
    </row>
    <row r="13167" spans="3:3" ht="18.75" x14ac:dyDescent="0.15">
      <c r="C13167"/>
    </row>
    <row r="13168" spans="3:3" ht="18.75" x14ac:dyDescent="0.15">
      <c r="C13168"/>
    </row>
    <row r="13169" spans="3:3" ht="18.75" x14ac:dyDescent="0.15">
      <c r="C13169"/>
    </row>
    <row r="13170" spans="3:3" ht="18.75" x14ac:dyDescent="0.15">
      <c r="C13170"/>
    </row>
    <row r="13171" spans="3:3" ht="18.75" x14ac:dyDescent="0.15">
      <c r="C13171"/>
    </row>
    <row r="13172" spans="3:3" ht="18.75" x14ac:dyDescent="0.15">
      <c r="C13172"/>
    </row>
    <row r="13173" spans="3:3" ht="18.75" x14ac:dyDescent="0.15">
      <c r="C13173"/>
    </row>
    <row r="13174" spans="3:3" ht="18.75" x14ac:dyDescent="0.15">
      <c r="C13174"/>
    </row>
    <row r="13175" spans="3:3" ht="18.75" x14ac:dyDescent="0.15">
      <c r="C13175"/>
    </row>
    <row r="13176" spans="3:3" ht="18.75" x14ac:dyDescent="0.15">
      <c r="C13176"/>
    </row>
    <row r="13177" spans="3:3" ht="18.75" x14ac:dyDescent="0.15">
      <c r="C13177"/>
    </row>
    <row r="13178" spans="3:3" ht="18.75" x14ac:dyDescent="0.15">
      <c r="C13178"/>
    </row>
    <row r="13179" spans="3:3" ht="18.75" x14ac:dyDescent="0.15">
      <c r="C13179"/>
    </row>
    <row r="13180" spans="3:3" ht="18.75" x14ac:dyDescent="0.15">
      <c r="C13180"/>
    </row>
    <row r="13181" spans="3:3" ht="18.75" x14ac:dyDescent="0.15">
      <c r="C13181"/>
    </row>
    <row r="13182" spans="3:3" ht="18.75" x14ac:dyDescent="0.15">
      <c r="C13182"/>
    </row>
    <row r="13183" spans="3:3" ht="18.75" x14ac:dyDescent="0.15">
      <c r="C13183"/>
    </row>
    <row r="13184" spans="3:3" ht="18.75" x14ac:dyDescent="0.15">
      <c r="C13184"/>
    </row>
    <row r="13185" spans="3:3" ht="18.75" x14ac:dyDescent="0.15">
      <c r="C13185"/>
    </row>
    <row r="13186" spans="3:3" ht="18.75" x14ac:dyDescent="0.15">
      <c r="C13186"/>
    </row>
    <row r="13187" spans="3:3" ht="18.75" x14ac:dyDescent="0.15">
      <c r="C13187"/>
    </row>
    <row r="13188" spans="3:3" ht="18.75" x14ac:dyDescent="0.15">
      <c r="C13188"/>
    </row>
    <row r="13189" spans="3:3" ht="18.75" x14ac:dyDescent="0.15">
      <c r="C13189"/>
    </row>
    <row r="13190" spans="3:3" ht="18.75" x14ac:dyDescent="0.15">
      <c r="C13190"/>
    </row>
    <row r="13191" spans="3:3" ht="18.75" x14ac:dyDescent="0.15">
      <c r="C13191"/>
    </row>
    <row r="13192" spans="3:3" ht="18.75" x14ac:dyDescent="0.15">
      <c r="C13192"/>
    </row>
    <row r="13193" spans="3:3" ht="18.75" x14ac:dyDescent="0.15">
      <c r="C13193"/>
    </row>
    <row r="13194" spans="3:3" ht="18.75" x14ac:dyDescent="0.15">
      <c r="C13194"/>
    </row>
    <row r="13195" spans="3:3" ht="18.75" x14ac:dyDescent="0.15">
      <c r="C13195"/>
    </row>
    <row r="13196" spans="3:3" ht="18.75" x14ac:dyDescent="0.15">
      <c r="C13196"/>
    </row>
    <row r="13197" spans="3:3" ht="18.75" x14ac:dyDescent="0.15">
      <c r="C13197"/>
    </row>
    <row r="13198" spans="3:3" ht="18.75" x14ac:dyDescent="0.15">
      <c r="C13198"/>
    </row>
    <row r="13199" spans="3:3" ht="18.75" x14ac:dyDescent="0.15">
      <c r="C13199"/>
    </row>
    <row r="13200" spans="3:3" ht="18.75" x14ac:dyDescent="0.15">
      <c r="C13200"/>
    </row>
    <row r="13201" spans="3:3" ht="18.75" x14ac:dyDescent="0.15">
      <c r="C13201"/>
    </row>
    <row r="13202" spans="3:3" ht="18.75" x14ac:dyDescent="0.15">
      <c r="C13202"/>
    </row>
    <row r="13203" spans="3:3" ht="18.75" x14ac:dyDescent="0.15">
      <c r="C13203"/>
    </row>
    <row r="13204" spans="3:3" ht="18.75" x14ac:dyDescent="0.15">
      <c r="C13204"/>
    </row>
    <row r="13205" spans="3:3" ht="18.75" x14ac:dyDescent="0.15">
      <c r="C13205"/>
    </row>
    <row r="13206" spans="3:3" ht="18.75" x14ac:dyDescent="0.15">
      <c r="C13206"/>
    </row>
    <row r="13207" spans="3:3" ht="18.75" x14ac:dyDescent="0.15">
      <c r="C13207"/>
    </row>
    <row r="13208" spans="3:3" ht="18.75" x14ac:dyDescent="0.15">
      <c r="C13208"/>
    </row>
    <row r="13209" spans="3:3" ht="18.75" x14ac:dyDescent="0.15">
      <c r="C13209"/>
    </row>
    <row r="13210" spans="3:3" ht="18.75" x14ac:dyDescent="0.15">
      <c r="C13210"/>
    </row>
    <row r="13211" spans="3:3" ht="18.75" x14ac:dyDescent="0.15">
      <c r="C13211"/>
    </row>
    <row r="13212" spans="3:3" ht="18.75" x14ac:dyDescent="0.15">
      <c r="C13212"/>
    </row>
    <row r="13213" spans="3:3" ht="18.75" x14ac:dyDescent="0.15">
      <c r="C13213"/>
    </row>
    <row r="13214" spans="3:3" ht="18.75" x14ac:dyDescent="0.15">
      <c r="C13214"/>
    </row>
    <row r="13215" spans="3:3" ht="18.75" x14ac:dyDescent="0.15">
      <c r="C13215"/>
    </row>
    <row r="13216" spans="3:3" ht="18.75" x14ac:dyDescent="0.15">
      <c r="C13216"/>
    </row>
    <row r="13217" spans="3:3" ht="18.75" x14ac:dyDescent="0.15">
      <c r="C13217"/>
    </row>
    <row r="13218" spans="3:3" ht="18.75" x14ac:dyDescent="0.15">
      <c r="C13218"/>
    </row>
    <row r="13219" spans="3:3" ht="18.75" x14ac:dyDescent="0.15">
      <c r="C13219"/>
    </row>
    <row r="13220" spans="3:3" ht="18.75" x14ac:dyDescent="0.15">
      <c r="C13220"/>
    </row>
    <row r="13221" spans="3:3" ht="18.75" x14ac:dyDescent="0.15">
      <c r="C13221"/>
    </row>
    <row r="13222" spans="3:3" ht="18.75" x14ac:dyDescent="0.15">
      <c r="C13222"/>
    </row>
    <row r="13223" spans="3:3" ht="18.75" x14ac:dyDescent="0.15">
      <c r="C13223"/>
    </row>
    <row r="13224" spans="3:3" ht="18.75" x14ac:dyDescent="0.15">
      <c r="C13224"/>
    </row>
    <row r="13225" spans="3:3" ht="18.75" x14ac:dyDescent="0.15">
      <c r="C13225"/>
    </row>
    <row r="13226" spans="3:3" ht="18.75" x14ac:dyDescent="0.15">
      <c r="C13226"/>
    </row>
    <row r="13227" spans="3:3" ht="18.75" x14ac:dyDescent="0.15">
      <c r="C13227"/>
    </row>
    <row r="13228" spans="3:3" ht="18.75" x14ac:dyDescent="0.15">
      <c r="C13228"/>
    </row>
    <row r="13229" spans="3:3" ht="18.75" x14ac:dyDescent="0.15">
      <c r="C13229"/>
    </row>
    <row r="13230" spans="3:3" ht="18.75" x14ac:dyDescent="0.15">
      <c r="C13230"/>
    </row>
    <row r="13231" spans="3:3" ht="18.75" x14ac:dyDescent="0.15">
      <c r="C13231"/>
    </row>
    <row r="13232" spans="3:3" ht="18.75" x14ac:dyDescent="0.15">
      <c r="C13232"/>
    </row>
    <row r="13233" spans="3:3" ht="18.75" x14ac:dyDescent="0.15">
      <c r="C13233"/>
    </row>
    <row r="13234" spans="3:3" ht="18.75" x14ac:dyDescent="0.15">
      <c r="C13234"/>
    </row>
    <row r="13235" spans="3:3" ht="18.75" x14ac:dyDescent="0.15">
      <c r="C13235"/>
    </row>
    <row r="13236" spans="3:3" ht="18.75" x14ac:dyDescent="0.15">
      <c r="C13236"/>
    </row>
    <row r="13237" spans="3:3" ht="18.75" x14ac:dyDescent="0.15">
      <c r="C13237"/>
    </row>
    <row r="13238" spans="3:3" ht="18.75" x14ac:dyDescent="0.15">
      <c r="C13238"/>
    </row>
    <row r="13239" spans="3:3" ht="18.75" x14ac:dyDescent="0.15">
      <c r="C13239"/>
    </row>
    <row r="13240" spans="3:3" ht="18.75" x14ac:dyDescent="0.15">
      <c r="C13240"/>
    </row>
    <row r="13241" spans="3:3" ht="18.75" x14ac:dyDescent="0.15">
      <c r="C13241"/>
    </row>
    <row r="13242" spans="3:3" ht="18.75" x14ac:dyDescent="0.15">
      <c r="C13242"/>
    </row>
    <row r="13243" spans="3:3" ht="18.75" x14ac:dyDescent="0.15">
      <c r="C13243"/>
    </row>
    <row r="13244" spans="3:3" ht="18.75" x14ac:dyDescent="0.15">
      <c r="C13244"/>
    </row>
    <row r="13245" spans="3:3" ht="18.75" x14ac:dyDescent="0.15">
      <c r="C13245"/>
    </row>
    <row r="13246" spans="3:3" ht="18.75" x14ac:dyDescent="0.15">
      <c r="C13246"/>
    </row>
    <row r="13247" spans="3:3" ht="18.75" x14ac:dyDescent="0.15">
      <c r="C13247"/>
    </row>
    <row r="13248" spans="3:3" ht="18.75" x14ac:dyDescent="0.15">
      <c r="C13248"/>
    </row>
    <row r="13249" spans="3:3" ht="18.75" x14ac:dyDescent="0.15">
      <c r="C13249"/>
    </row>
    <row r="13250" spans="3:3" ht="18.75" x14ac:dyDescent="0.15">
      <c r="C13250"/>
    </row>
    <row r="13251" spans="3:3" ht="18.75" x14ac:dyDescent="0.15">
      <c r="C13251"/>
    </row>
    <row r="13252" spans="3:3" ht="18.75" x14ac:dyDescent="0.15">
      <c r="C13252"/>
    </row>
    <row r="13253" spans="3:3" ht="18.75" x14ac:dyDescent="0.15">
      <c r="C13253"/>
    </row>
    <row r="13254" spans="3:3" ht="18.75" x14ac:dyDescent="0.15">
      <c r="C13254"/>
    </row>
    <row r="13255" spans="3:3" ht="18.75" x14ac:dyDescent="0.15">
      <c r="C13255"/>
    </row>
    <row r="13256" spans="3:3" ht="18.75" x14ac:dyDescent="0.15">
      <c r="C13256"/>
    </row>
    <row r="13257" spans="3:3" ht="18.75" x14ac:dyDescent="0.15">
      <c r="C13257"/>
    </row>
    <row r="13258" spans="3:3" ht="18.75" x14ac:dyDescent="0.15">
      <c r="C13258"/>
    </row>
    <row r="13259" spans="3:3" ht="18.75" x14ac:dyDescent="0.15">
      <c r="C13259"/>
    </row>
    <row r="13260" spans="3:3" ht="18.75" x14ac:dyDescent="0.15">
      <c r="C13260"/>
    </row>
    <row r="13261" spans="3:3" ht="18.75" x14ac:dyDescent="0.15">
      <c r="C13261"/>
    </row>
    <row r="13262" spans="3:3" ht="18.75" x14ac:dyDescent="0.15">
      <c r="C13262"/>
    </row>
    <row r="13263" spans="3:3" ht="18.75" x14ac:dyDescent="0.15">
      <c r="C13263"/>
    </row>
    <row r="13264" spans="3:3" ht="18.75" x14ac:dyDescent="0.15">
      <c r="C13264"/>
    </row>
    <row r="13265" spans="3:3" ht="18.75" x14ac:dyDescent="0.15">
      <c r="C13265"/>
    </row>
    <row r="13266" spans="3:3" ht="18.75" x14ac:dyDescent="0.15">
      <c r="C13266"/>
    </row>
    <row r="13267" spans="3:3" ht="18.75" x14ac:dyDescent="0.15">
      <c r="C13267"/>
    </row>
    <row r="13268" spans="3:3" ht="18.75" x14ac:dyDescent="0.15">
      <c r="C13268"/>
    </row>
    <row r="13269" spans="3:3" ht="18.75" x14ac:dyDescent="0.15">
      <c r="C13269"/>
    </row>
    <row r="13270" spans="3:3" ht="18.75" x14ac:dyDescent="0.15">
      <c r="C13270"/>
    </row>
    <row r="13271" spans="3:3" ht="18.75" x14ac:dyDescent="0.15">
      <c r="C13271"/>
    </row>
    <row r="13272" spans="3:3" ht="18.75" x14ac:dyDescent="0.15">
      <c r="C13272"/>
    </row>
    <row r="13273" spans="3:3" ht="18.75" x14ac:dyDescent="0.15">
      <c r="C13273"/>
    </row>
    <row r="13274" spans="3:3" ht="18.75" x14ac:dyDescent="0.15">
      <c r="C13274"/>
    </row>
    <row r="13275" spans="3:3" ht="18.75" x14ac:dyDescent="0.15">
      <c r="C13275"/>
    </row>
    <row r="13276" spans="3:3" ht="18.75" x14ac:dyDescent="0.15">
      <c r="C13276"/>
    </row>
    <row r="13277" spans="3:3" ht="18.75" x14ac:dyDescent="0.15">
      <c r="C13277"/>
    </row>
    <row r="13278" spans="3:3" ht="18.75" x14ac:dyDescent="0.15">
      <c r="C13278"/>
    </row>
    <row r="13279" spans="3:3" ht="18.75" x14ac:dyDescent="0.15">
      <c r="C13279"/>
    </row>
    <row r="13280" spans="3:3" ht="18.75" x14ac:dyDescent="0.15">
      <c r="C13280"/>
    </row>
    <row r="13281" spans="3:3" ht="18.75" x14ac:dyDescent="0.15">
      <c r="C13281"/>
    </row>
    <row r="13282" spans="3:3" ht="18.75" x14ac:dyDescent="0.15">
      <c r="C13282"/>
    </row>
    <row r="13283" spans="3:3" ht="18.75" x14ac:dyDescent="0.15">
      <c r="C13283"/>
    </row>
    <row r="13284" spans="3:3" ht="18.75" x14ac:dyDescent="0.15">
      <c r="C13284"/>
    </row>
    <row r="13285" spans="3:3" ht="18.75" x14ac:dyDescent="0.15">
      <c r="C13285"/>
    </row>
    <row r="13286" spans="3:3" ht="18.75" x14ac:dyDescent="0.15">
      <c r="C13286"/>
    </row>
    <row r="13287" spans="3:3" ht="18.75" x14ac:dyDescent="0.15">
      <c r="C13287"/>
    </row>
    <row r="13288" spans="3:3" ht="18.75" x14ac:dyDescent="0.15">
      <c r="C13288"/>
    </row>
    <row r="13289" spans="3:3" ht="18.75" x14ac:dyDescent="0.15">
      <c r="C13289"/>
    </row>
    <row r="13290" spans="3:3" ht="18.75" x14ac:dyDescent="0.15">
      <c r="C13290"/>
    </row>
    <row r="13291" spans="3:3" ht="18.75" x14ac:dyDescent="0.15">
      <c r="C13291"/>
    </row>
    <row r="13292" spans="3:3" ht="18.75" x14ac:dyDescent="0.15">
      <c r="C13292"/>
    </row>
    <row r="13293" spans="3:3" ht="18.75" x14ac:dyDescent="0.15">
      <c r="C13293"/>
    </row>
    <row r="13294" spans="3:3" ht="18.75" x14ac:dyDescent="0.15">
      <c r="C13294"/>
    </row>
    <row r="13295" spans="3:3" ht="18.75" x14ac:dyDescent="0.15">
      <c r="C13295"/>
    </row>
    <row r="13296" spans="3:3" ht="18.75" x14ac:dyDescent="0.15">
      <c r="C13296"/>
    </row>
    <row r="13297" spans="3:3" ht="18.75" x14ac:dyDescent="0.15">
      <c r="C13297"/>
    </row>
    <row r="13298" spans="3:3" ht="18.75" x14ac:dyDescent="0.15">
      <c r="C13298"/>
    </row>
    <row r="13299" spans="3:3" ht="18.75" x14ac:dyDescent="0.15">
      <c r="C13299"/>
    </row>
    <row r="13300" spans="3:3" ht="18.75" x14ac:dyDescent="0.15">
      <c r="C13300"/>
    </row>
    <row r="13301" spans="3:3" ht="18.75" x14ac:dyDescent="0.15">
      <c r="C13301"/>
    </row>
    <row r="13302" spans="3:3" ht="18.75" x14ac:dyDescent="0.15">
      <c r="C13302"/>
    </row>
    <row r="13303" spans="3:3" ht="18.75" x14ac:dyDescent="0.15">
      <c r="C13303"/>
    </row>
    <row r="13304" spans="3:3" ht="18.75" x14ac:dyDescent="0.15">
      <c r="C13304"/>
    </row>
    <row r="13305" spans="3:3" ht="18.75" x14ac:dyDescent="0.15">
      <c r="C13305"/>
    </row>
    <row r="13306" spans="3:3" ht="18.75" x14ac:dyDescent="0.15">
      <c r="C13306"/>
    </row>
    <row r="13307" spans="3:3" ht="18.75" x14ac:dyDescent="0.15">
      <c r="C13307"/>
    </row>
    <row r="13308" spans="3:3" ht="18.75" x14ac:dyDescent="0.15">
      <c r="C13308"/>
    </row>
    <row r="13309" spans="3:3" ht="18.75" x14ac:dyDescent="0.15">
      <c r="C13309"/>
    </row>
    <row r="13310" spans="3:3" ht="18.75" x14ac:dyDescent="0.15">
      <c r="C13310"/>
    </row>
    <row r="13311" spans="3:3" ht="18.75" x14ac:dyDescent="0.15">
      <c r="C13311"/>
    </row>
    <row r="13312" spans="3:3" ht="18.75" x14ac:dyDescent="0.15">
      <c r="C13312"/>
    </row>
    <row r="13313" spans="3:3" ht="18.75" x14ac:dyDescent="0.15">
      <c r="C13313"/>
    </row>
    <row r="13314" spans="3:3" ht="18.75" x14ac:dyDescent="0.15">
      <c r="C13314"/>
    </row>
    <row r="13315" spans="3:3" ht="18.75" x14ac:dyDescent="0.15">
      <c r="C13315"/>
    </row>
    <row r="13316" spans="3:3" ht="18.75" x14ac:dyDescent="0.15">
      <c r="C13316"/>
    </row>
    <row r="13317" spans="3:3" ht="18.75" x14ac:dyDescent="0.15">
      <c r="C13317"/>
    </row>
    <row r="13318" spans="3:3" ht="18.75" x14ac:dyDescent="0.15">
      <c r="C13318"/>
    </row>
    <row r="13319" spans="3:3" ht="18.75" x14ac:dyDescent="0.15">
      <c r="C13319"/>
    </row>
    <row r="13320" spans="3:3" ht="18.75" x14ac:dyDescent="0.15">
      <c r="C13320"/>
    </row>
    <row r="13321" spans="3:3" ht="18.75" x14ac:dyDescent="0.15">
      <c r="C13321"/>
    </row>
    <row r="13322" spans="3:3" ht="18.75" x14ac:dyDescent="0.15">
      <c r="C13322"/>
    </row>
    <row r="13323" spans="3:3" ht="18.75" x14ac:dyDescent="0.15">
      <c r="C13323"/>
    </row>
    <row r="13324" spans="3:3" ht="18.75" x14ac:dyDescent="0.15">
      <c r="C13324"/>
    </row>
    <row r="13325" spans="3:3" ht="18.75" x14ac:dyDescent="0.15">
      <c r="C13325"/>
    </row>
    <row r="13326" spans="3:3" ht="18.75" x14ac:dyDescent="0.15">
      <c r="C13326"/>
    </row>
    <row r="13327" spans="3:3" ht="18.75" x14ac:dyDescent="0.15">
      <c r="C13327"/>
    </row>
    <row r="13328" spans="3:3" ht="18.75" x14ac:dyDescent="0.15">
      <c r="C13328"/>
    </row>
    <row r="13329" spans="3:3" ht="18.75" x14ac:dyDescent="0.15">
      <c r="C13329"/>
    </row>
    <row r="13330" spans="3:3" ht="18.75" x14ac:dyDescent="0.15">
      <c r="C13330"/>
    </row>
    <row r="13331" spans="3:3" ht="18.75" x14ac:dyDescent="0.15">
      <c r="C13331"/>
    </row>
    <row r="13332" spans="3:3" ht="18.75" x14ac:dyDescent="0.15">
      <c r="C13332"/>
    </row>
    <row r="13333" spans="3:3" ht="18.75" x14ac:dyDescent="0.15">
      <c r="C13333"/>
    </row>
    <row r="13334" spans="3:3" ht="18.75" x14ac:dyDescent="0.15">
      <c r="C13334"/>
    </row>
    <row r="13335" spans="3:3" ht="18.75" x14ac:dyDescent="0.15">
      <c r="C13335"/>
    </row>
    <row r="13336" spans="3:3" ht="18.75" x14ac:dyDescent="0.15">
      <c r="C13336"/>
    </row>
    <row r="13337" spans="3:3" ht="18.75" x14ac:dyDescent="0.15">
      <c r="C13337"/>
    </row>
    <row r="13338" spans="3:3" ht="18.75" x14ac:dyDescent="0.15">
      <c r="C13338"/>
    </row>
    <row r="13339" spans="3:3" ht="18.75" x14ac:dyDescent="0.15">
      <c r="C13339"/>
    </row>
    <row r="13340" spans="3:3" ht="18.75" x14ac:dyDescent="0.15">
      <c r="C13340"/>
    </row>
    <row r="13341" spans="3:3" ht="18.75" x14ac:dyDescent="0.15">
      <c r="C13341"/>
    </row>
    <row r="13342" spans="3:3" ht="18.75" x14ac:dyDescent="0.15">
      <c r="C13342"/>
    </row>
    <row r="13343" spans="3:3" ht="18.75" x14ac:dyDescent="0.15">
      <c r="C13343"/>
    </row>
    <row r="13344" spans="3:3" ht="18.75" x14ac:dyDescent="0.15">
      <c r="C13344"/>
    </row>
    <row r="13345" spans="3:3" ht="18.75" x14ac:dyDescent="0.15">
      <c r="C13345"/>
    </row>
    <row r="13346" spans="3:3" ht="18.75" x14ac:dyDescent="0.15">
      <c r="C13346"/>
    </row>
    <row r="13347" spans="3:3" ht="18.75" x14ac:dyDescent="0.15">
      <c r="C13347"/>
    </row>
    <row r="13348" spans="3:3" ht="18.75" x14ac:dyDescent="0.15">
      <c r="C13348"/>
    </row>
    <row r="13349" spans="3:3" ht="18.75" x14ac:dyDescent="0.15">
      <c r="C13349"/>
    </row>
    <row r="13350" spans="3:3" ht="18.75" x14ac:dyDescent="0.15">
      <c r="C13350"/>
    </row>
    <row r="13351" spans="3:3" ht="18.75" x14ac:dyDescent="0.15">
      <c r="C13351"/>
    </row>
    <row r="13352" spans="3:3" ht="18.75" x14ac:dyDescent="0.15">
      <c r="C13352"/>
    </row>
    <row r="13353" spans="3:3" ht="18.75" x14ac:dyDescent="0.15">
      <c r="C13353"/>
    </row>
    <row r="13354" spans="3:3" ht="18.75" x14ac:dyDescent="0.15">
      <c r="C13354"/>
    </row>
    <row r="13355" spans="3:3" ht="18.75" x14ac:dyDescent="0.15">
      <c r="C13355"/>
    </row>
    <row r="13356" spans="3:3" ht="18.75" x14ac:dyDescent="0.15">
      <c r="C13356"/>
    </row>
    <row r="13357" spans="3:3" ht="18.75" x14ac:dyDescent="0.15">
      <c r="C13357"/>
    </row>
    <row r="13358" spans="3:3" ht="18.75" x14ac:dyDescent="0.15">
      <c r="C13358"/>
    </row>
    <row r="13359" spans="3:3" ht="18.75" x14ac:dyDescent="0.15">
      <c r="C13359"/>
    </row>
    <row r="13360" spans="3:3" ht="18.75" x14ac:dyDescent="0.15">
      <c r="C13360"/>
    </row>
    <row r="13361" spans="3:3" ht="18.75" x14ac:dyDescent="0.15">
      <c r="C13361"/>
    </row>
    <row r="13362" spans="3:3" ht="18.75" x14ac:dyDescent="0.15">
      <c r="C13362"/>
    </row>
    <row r="13363" spans="3:3" ht="18.75" x14ac:dyDescent="0.15">
      <c r="C13363"/>
    </row>
    <row r="13364" spans="3:3" ht="18.75" x14ac:dyDescent="0.15">
      <c r="C13364"/>
    </row>
    <row r="13365" spans="3:3" ht="18.75" x14ac:dyDescent="0.15">
      <c r="C13365"/>
    </row>
    <row r="13366" spans="3:3" ht="18.75" x14ac:dyDescent="0.15">
      <c r="C13366"/>
    </row>
    <row r="13367" spans="3:3" ht="18.75" x14ac:dyDescent="0.15">
      <c r="C13367"/>
    </row>
    <row r="13368" spans="3:3" ht="18.75" x14ac:dyDescent="0.15">
      <c r="C13368"/>
    </row>
    <row r="13369" spans="3:3" ht="18.75" x14ac:dyDescent="0.15">
      <c r="C13369"/>
    </row>
    <row r="13370" spans="3:3" ht="18.75" x14ac:dyDescent="0.15">
      <c r="C13370"/>
    </row>
    <row r="13371" spans="3:3" ht="18.75" x14ac:dyDescent="0.15">
      <c r="C13371"/>
    </row>
    <row r="13372" spans="3:3" ht="18.75" x14ac:dyDescent="0.15">
      <c r="C13372"/>
    </row>
    <row r="13373" spans="3:3" ht="18.75" x14ac:dyDescent="0.15">
      <c r="C13373"/>
    </row>
    <row r="13374" spans="3:3" ht="18.75" x14ac:dyDescent="0.15">
      <c r="C13374"/>
    </row>
    <row r="13375" spans="3:3" ht="18.75" x14ac:dyDescent="0.15">
      <c r="C13375"/>
    </row>
    <row r="13376" spans="3:3" ht="18.75" x14ac:dyDescent="0.15">
      <c r="C13376"/>
    </row>
    <row r="13377" spans="3:3" ht="18.75" x14ac:dyDescent="0.15">
      <c r="C13377"/>
    </row>
    <row r="13378" spans="3:3" ht="18.75" x14ac:dyDescent="0.15">
      <c r="C13378"/>
    </row>
    <row r="13379" spans="3:3" ht="18.75" x14ac:dyDescent="0.15">
      <c r="C13379"/>
    </row>
    <row r="13380" spans="3:3" ht="18.75" x14ac:dyDescent="0.15">
      <c r="C13380"/>
    </row>
    <row r="13381" spans="3:3" ht="18.75" x14ac:dyDescent="0.15">
      <c r="C13381"/>
    </row>
    <row r="13382" spans="3:3" ht="18.75" x14ac:dyDescent="0.15">
      <c r="C13382"/>
    </row>
    <row r="13383" spans="3:3" ht="18.75" x14ac:dyDescent="0.15">
      <c r="C13383"/>
    </row>
    <row r="13384" spans="3:3" ht="18.75" x14ac:dyDescent="0.15">
      <c r="C13384"/>
    </row>
    <row r="13385" spans="3:3" ht="18.75" x14ac:dyDescent="0.15">
      <c r="C13385"/>
    </row>
    <row r="13386" spans="3:3" ht="18.75" x14ac:dyDescent="0.15">
      <c r="C13386"/>
    </row>
    <row r="13387" spans="3:3" ht="18.75" x14ac:dyDescent="0.15">
      <c r="C13387"/>
    </row>
    <row r="13388" spans="3:3" ht="18.75" x14ac:dyDescent="0.15">
      <c r="C13388"/>
    </row>
    <row r="13389" spans="3:3" ht="18.75" x14ac:dyDescent="0.15">
      <c r="C13389"/>
    </row>
    <row r="13390" spans="3:3" ht="18.75" x14ac:dyDescent="0.15">
      <c r="C13390"/>
    </row>
    <row r="13391" spans="3:3" ht="18.75" x14ac:dyDescent="0.15">
      <c r="C13391"/>
    </row>
    <row r="13392" spans="3:3" ht="18.75" x14ac:dyDescent="0.15">
      <c r="C13392"/>
    </row>
    <row r="13393" spans="3:3" ht="18.75" x14ac:dyDescent="0.15">
      <c r="C13393"/>
    </row>
    <row r="13394" spans="3:3" ht="18.75" x14ac:dyDescent="0.15">
      <c r="C13394"/>
    </row>
    <row r="13395" spans="3:3" ht="18.75" x14ac:dyDescent="0.15">
      <c r="C13395"/>
    </row>
    <row r="13396" spans="3:3" ht="18.75" x14ac:dyDescent="0.15">
      <c r="C13396"/>
    </row>
    <row r="13397" spans="3:3" ht="18.75" x14ac:dyDescent="0.15">
      <c r="C13397"/>
    </row>
    <row r="13398" spans="3:3" ht="18.75" x14ac:dyDescent="0.15">
      <c r="C13398"/>
    </row>
    <row r="13399" spans="3:3" ht="18.75" x14ac:dyDescent="0.15">
      <c r="C13399"/>
    </row>
    <row r="13400" spans="3:3" ht="18.75" x14ac:dyDescent="0.15">
      <c r="C13400"/>
    </row>
    <row r="13401" spans="3:3" ht="18.75" x14ac:dyDescent="0.15">
      <c r="C13401"/>
    </row>
    <row r="13402" spans="3:3" ht="18.75" x14ac:dyDescent="0.15">
      <c r="C13402"/>
    </row>
    <row r="13403" spans="3:3" ht="18.75" x14ac:dyDescent="0.15">
      <c r="C13403"/>
    </row>
    <row r="13404" spans="3:3" ht="18.75" x14ac:dyDescent="0.15">
      <c r="C13404"/>
    </row>
    <row r="13405" spans="3:3" ht="18.75" x14ac:dyDescent="0.15">
      <c r="C13405"/>
    </row>
    <row r="13406" spans="3:3" ht="18.75" x14ac:dyDescent="0.15">
      <c r="C13406"/>
    </row>
    <row r="13407" spans="3:3" ht="18.75" x14ac:dyDescent="0.15">
      <c r="C13407"/>
    </row>
    <row r="13408" spans="3:3" ht="18.75" x14ac:dyDescent="0.15">
      <c r="C13408"/>
    </row>
    <row r="13409" spans="3:3" ht="18.75" x14ac:dyDescent="0.15">
      <c r="C13409"/>
    </row>
    <row r="13410" spans="3:3" ht="18.75" x14ac:dyDescent="0.15">
      <c r="C13410"/>
    </row>
    <row r="13411" spans="3:3" ht="18.75" x14ac:dyDescent="0.15">
      <c r="C13411"/>
    </row>
    <row r="13412" spans="3:3" ht="18.75" x14ac:dyDescent="0.15">
      <c r="C13412"/>
    </row>
    <row r="13413" spans="3:3" ht="18.75" x14ac:dyDescent="0.15">
      <c r="C13413"/>
    </row>
    <row r="13414" spans="3:3" ht="18.75" x14ac:dyDescent="0.15">
      <c r="C13414"/>
    </row>
    <row r="13415" spans="3:3" ht="18.75" x14ac:dyDescent="0.15">
      <c r="C13415"/>
    </row>
    <row r="13416" spans="3:3" ht="18.75" x14ac:dyDescent="0.15">
      <c r="C13416"/>
    </row>
    <row r="13417" spans="3:3" ht="18.75" x14ac:dyDescent="0.15">
      <c r="C13417"/>
    </row>
    <row r="13418" spans="3:3" ht="18.75" x14ac:dyDescent="0.15">
      <c r="C13418"/>
    </row>
    <row r="13419" spans="3:3" ht="18.75" x14ac:dyDescent="0.15">
      <c r="C13419"/>
    </row>
    <row r="13420" spans="3:3" ht="18.75" x14ac:dyDescent="0.15">
      <c r="C13420"/>
    </row>
    <row r="13421" spans="3:3" ht="18.75" x14ac:dyDescent="0.15">
      <c r="C13421"/>
    </row>
    <row r="13422" spans="3:3" ht="18.75" x14ac:dyDescent="0.15">
      <c r="C13422"/>
    </row>
    <row r="13423" spans="3:3" ht="18.75" x14ac:dyDescent="0.15">
      <c r="C13423"/>
    </row>
    <row r="13424" spans="3:3" ht="18.75" x14ac:dyDescent="0.15">
      <c r="C13424"/>
    </row>
    <row r="13425" spans="3:3" ht="18.75" x14ac:dyDescent="0.15">
      <c r="C13425"/>
    </row>
    <row r="13426" spans="3:3" ht="18.75" x14ac:dyDescent="0.15">
      <c r="C13426"/>
    </row>
    <row r="13427" spans="3:3" ht="18.75" x14ac:dyDescent="0.15">
      <c r="C13427"/>
    </row>
    <row r="13428" spans="3:3" ht="18.75" x14ac:dyDescent="0.15">
      <c r="C13428"/>
    </row>
    <row r="13429" spans="3:3" ht="18.75" x14ac:dyDescent="0.15">
      <c r="C13429"/>
    </row>
    <row r="13430" spans="3:3" ht="18.75" x14ac:dyDescent="0.15">
      <c r="C13430"/>
    </row>
    <row r="13431" spans="3:3" ht="18.75" x14ac:dyDescent="0.15">
      <c r="C13431"/>
    </row>
    <row r="13432" spans="3:3" ht="18.75" x14ac:dyDescent="0.15">
      <c r="C13432"/>
    </row>
    <row r="13433" spans="3:3" ht="18.75" x14ac:dyDescent="0.15">
      <c r="C13433"/>
    </row>
    <row r="13434" spans="3:3" ht="18.75" x14ac:dyDescent="0.15">
      <c r="C13434"/>
    </row>
    <row r="13435" spans="3:3" ht="18.75" x14ac:dyDescent="0.15">
      <c r="C13435"/>
    </row>
    <row r="13436" spans="3:3" ht="18.75" x14ac:dyDescent="0.15">
      <c r="C13436"/>
    </row>
    <row r="13437" spans="3:3" ht="18.75" x14ac:dyDescent="0.15">
      <c r="C13437"/>
    </row>
    <row r="13438" spans="3:3" ht="18.75" x14ac:dyDescent="0.15">
      <c r="C13438"/>
    </row>
    <row r="13439" spans="3:3" ht="18.75" x14ac:dyDescent="0.15">
      <c r="C13439"/>
    </row>
    <row r="13440" spans="3:3" ht="18.75" x14ac:dyDescent="0.15">
      <c r="C13440"/>
    </row>
    <row r="13441" spans="3:3" ht="18.75" x14ac:dyDescent="0.15">
      <c r="C13441"/>
    </row>
    <row r="13442" spans="3:3" ht="18.75" x14ac:dyDescent="0.15">
      <c r="C13442"/>
    </row>
    <row r="13443" spans="3:3" ht="18.75" x14ac:dyDescent="0.15">
      <c r="C13443"/>
    </row>
    <row r="13444" spans="3:3" ht="18.75" x14ac:dyDescent="0.15">
      <c r="C13444"/>
    </row>
    <row r="13445" spans="3:3" ht="18.75" x14ac:dyDescent="0.15">
      <c r="C13445"/>
    </row>
    <row r="13446" spans="3:3" ht="18.75" x14ac:dyDescent="0.15">
      <c r="C13446"/>
    </row>
    <row r="13447" spans="3:3" ht="18.75" x14ac:dyDescent="0.15">
      <c r="C13447"/>
    </row>
    <row r="13448" spans="3:3" ht="18.75" x14ac:dyDescent="0.15">
      <c r="C13448"/>
    </row>
    <row r="13449" spans="3:3" ht="18.75" x14ac:dyDescent="0.15">
      <c r="C13449"/>
    </row>
    <row r="13450" spans="3:3" ht="18.75" x14ac:dyDescent="0.15">
      <c r="C13450"/>
    </row>
    <row r="13451" spans="3:3" ht="18.75" x14ac:dyDescent="0.15">
      <c r="C13451"/>
    </row>
    <row r="13452" spans="3:3" ht="18.75" x14ac:dyDescent="0.15">
      <c r="C13452"/>
    </row>
    <row r="13453" spans="3:3" ht="18.75" x14ac:dyDescent="0.15">
      <c r="C13453"/>
    </row>
    <row r="13454" spans="3:3" ht="18.75" x14ac:dyDescent="0.15">
      <c r="C13454"/>
    </row>
    <row r="13455" spans="3:3" ht="18.75" x14ac:dyDescent="0.15">
      <c r="C13455"/>
    </row>
    <row r="13456" spans="3:3" ht="18.75" x14ac:dyDescent="0.15">
      <c r="C13456"/>
    </row>
    <row r="13457" spans="3:3" ht="18.75" x14ac:dyDescent="0.15">
      <c r="C13457"/>
    </row>
    <row r="13458" spans="3:3" ht="18.75" x14ac:dyDescent="0.15">
      <c r="C13458"/>
    </row>
    <row r="13459" spans="3:3" ht="18.75" x14ac:dyDescent="0.15">
      <c r="C13459"/>
    </row>
    <row r="13460" spans="3:3" ht="18.75" x14ac:dyDescent="0.15">
      <c r="C13460"/>
    </row>
    <row r="13461" spans="3:3" ht="18.75" x14ac:dyDescent="0.15">
      <c r="C13461"/>
    </row>
    <row r="13462" spans="3:3" ht="18.75" x14ac:dyDescent="0.15">
      <c r="C13462"/>
    </row>
    <row r="13463" spans="3:3" ht="18.75" x14ac:dyDescent="0.15">
      <c r="C13463"/>
    </row>
    <row r="13464" spans="3:3" ht="18.75" x14ac:dyDescent="0.15">
      <c r="C13464"/>
    </row>
    <row r="13465" spans="3:3" ht="18.75" x14ac:dyDescent="0.15">
      <c r="C13465"/>
    </row>
    <row r="13466" spans="3:3" ht="18.75" x14ac:dyDescent="0.15">
      <c r="C13466"/>
    </row>
    <row r="13467" spans="3:3" ht="18.75" x14ac:dyDescent="0.15">
      <c r="C13467"/>
    </row>
    <row r="13468" spans="3:3" ht="18.75" x14ac:dyDescent="0.15">
      <c r="C13468"/>
    </row>
    <row r="13469" spans="3:3" ht="18.75" x14ac:dyDescent="0.15">
      <c r="C13469"/>
    </row>
    <row r="13470" spans="3:3" ht="18.75" x14ac:dyDescent="0.15">
      <c r="C13470"/>
    </row>
    <row r="13471" spans="3:3" ht="18.75" x14ac:dyDescent="0.15">
      <c r="C13471"/>
    </row>
    <row r="13472" spans="3:3" ht="18.75" x14ac:dyDescent="0.15">
      <c r="C13472"/>
    </row>
    <row r="13473" spans="3:3" ht="18.75" x14ac:dyDescent="0.15">
      <c r="C13473"/>
    </row>
    <row r="13474" spans="3:3" ht="18.75" x14ac:dyDescent="0.15">
      <c r="C13474"/>
    </row>
    <row r="13475" spans="3:3" ht="18.75" x14ac:dyDescent="0.15">
      <c r="C13475"/>
    </row>
    <row r="13476" spans="3:3" ht="18.75" x14ac:dyDescent="0.15">
      <c r="C13476"/>
    </row>
    <row r="13477" spans="3:3" ht="18.75" x14ac:dyDescent="0.15">
      <c r="C13477"/>
    </row>
    <row r="13478" spans="3:3" ht="18.75" x14ac:dyDescent="0.15">
      <c r="C13478"/>
    </row>
    <row r="13479" spans="3:3" ht="18.75" x14ac:dyDescent="0.15">
      <c r="C13479"/>
    </row>
    <row r="13480" spans="3:3" ht="18.75" x14ac:dyDescent="0.15">
      <c r="C13480"/>
    </row>
    <row r="13481" spans="3:3" ht="18.75" x14ac:dyDescent="0.15">
      <c r="C13481"/>
    </row>
    <row r="13482" spans="3:3" ht="18.75" x14ac:dyDescent="0.15">
      <c r="C13482"/>
    </row>
    <row r="13483" spans="3:3" ht="18.75" x14ac:dyDescent="0.15">
      <c r="C13483"/>
    </row>
    <row r="13484" spans="3:3" ht="18.75" x14ac:dyDescent="0.15">
      <c r="C13484"/>
    </row>
    <row r="13485" spans="3:3" ht="18.75" x14ac:dyDescent="0.15">
      <c r="C13485"/>
    </row>
    <row r="13486" spans="3:3" ht="18.75" x14ac:dyDescent="0.15">
      <c r="C13486"/>
    </row>
    <row r="13487" spans="3:3" ht="18.75" x14ac:dyDescent="0.15">
      <c r="C13487"/>
    </row>
    <row r="13488" spans="3:3" ht="18.75" x14ac:dyDescent="0.15">
      <c r="C13488"/>
    </row>
    <row r="13489" spans="3:3" ht="18.75" x14ac:dyDescent="0.15">
      <c r="C13489"/>
    </row>
    <row r="13490" spans="3:3" ht="18.75" x14ac:dyDescent="0.15">
      <c r="C13490"/>
    </row>
    <row r="13491" spans="3:3" ht="18.75" x14ac:dyDescent="0.15">
      <c r="C13491"/>
    </row>
    <row r="13492" spans="3:3" ht="18.75" x14ac:dyDescent="0.15">
      <c r="C13492"/>
    </row>
    <row r="13493" spans="3:3" ht="18.75" x14ac:dyDescent="0.15">
      <c r="C13493"/>
    </row>
    <row r="13494" spans="3:3" ht="18.75" x14ac:dyDescent="0.15">
      <c r="C13494"/>
    </row>
    <row r="13495" spans="3:3" ht="18.75" x14ac:dyDescent="0.15">
      <c r="C13495"/>
    </row>
    <row r="13496" spans="3:3" ht="18.75" x14ac:dyDescent="0.15">
      <c r="C13496"/>
    </row>
    <row r="13497" spans="3:3" ht="18.75" x14ac:dyDescent="0.15">
      <c r="C13497"/>
    </row>
    <row r="13498" spans="3:3" ht="18.75" x14ac:dyDescent="0.15">
      <c r="C13498"/>
    </row>
    <row r="13499" spans="3:3" ht="18.75" x14ac:dyDescent="0.15">
      <c r="C13499"/>
    </row>
    <row r="13500" spans="3:3" ht="18.75" x14ac:dyDescent="0.15">
      <c r="C13500"/>
    </row>
    <row r="13501" spans="3:3" ht="18.75" x14ac:dyDescent="0.15">
      <c r="C13501"/>
    </row>
    <row r="13502" spans="3:3" ht="18.75" x14ac:dyDescent="0.15">
      <c r="C13502"/>
    </row>
    <row r="13503" spans="3:3" ht="18.75" x14ac:dyDescent="0.15">
      <c r="C13503"/>
    </row>
    <row r="13504" spans="3:3" ht="18.75" x14ac:dyDescent="0.15">
      <c r="C13504"/>
    </row>
    <row r="13505" spans="3:3" ht="18.75" x14ac:dyDescent="0.15">
      <c r="C13505"/>
    </row>
    <row r="13506" spans="3:3" ht="18.75" x14ac:dyDescent="0.15">
      <c r="C13506"/>
    </row>
    <row r="13507" spans="3:3" ht="18.75" x14ac:dyDescent="0.15">
      <c r="C13507"/>
    </row>
    <row r="13508" spans="3:3" ht="18.75" x14ac:dyDescent="0.15">
      <c r="C13508"/>
    </row>
    <row r="13509" spans="3:3" ht="18.75" x14ac:dyDescent="0.15">
      <c r="C13509"/>
    </row>
    <row r="13510" spans="3:3" ht="18.75" x14ac:dyDescent="0.15">
      <c r="C13510"/>
    </row>
    <row r="13511" spans="3:3" ht="18.75" x14ac:dyDescent="0.15">
      <c r="C13511"/>
    </row>
    <row r="13512" spans="3:3" ht="18.75" x14ac:dyDescent="0.15">
      <c r="C13512"/>
    </row>
    <row r="13513" spans="3:3" ht="18.75" x14ac:dyDescent="0.15">
      <c r="C13513"/>
    </row>
    <row r="13514" spans="3:3" ht="18.75" x14ac:dyDescent="0.15">
      <c r="C13514"/>
    </row>
    <row r="13515" spans="3:3" ht="18.75" x14ac:dyDescent="0.15">
      <c r="C13515"/>
    </row>
    <row r="13516" spans="3:3" ht="18.75" x14ac:dyDescent="0.15">
      <c r="C13516"/>
    </row>
    <row r="13517" spans="3:3" ht="18.75" x14ac:dyDescent="0.15">
      <c r="C13517"/>
    </row>
    <row r="13518" spans="3:3" ht="18.75" x14ac:dyDescent="0.15">
      <c r="C13518"/>
    </row>
    <row r="13519" spans="3:3" ht="18.75" x14ac:dyDescent="0.15">
      <c r="C13519"/>
    </row>
    <row r="13520" spans="3:3" ht="18.75" x14ac:dyDescent="0.15">
      <c r="C13520"/>
    </row>
    <row r="13521" spans="3:3" ht="18.75" x14ac:dyDescent="0.15">
      <c r="C13521"/>
    </row>
    <row r="13522" spans="3:3" ht="18.75" x14ac:dyDescent="0.15">
      <c r="C13522"/>
    </row>
    <row r="13523" spans="3:3" ht="18.75" x14ac:dyDescent="0.15">
      <c r="C13523"/>
    </row>
    <row r="13524" spans="3:3" ht="18.75" x14ac:dyDescent="0.15">
      <c r="C13524"/>
    </row>
    <row r="13525" spans="3:3" ht="18.75" x14ac:dyDescent="0.15">
      <c r="C13525"/>
    </row>
    <row r="13526" spans="3:3" ht="18.75" x14ac:dyDescent="0.15">
      <c r="C13526"/>
    </row>
    <row r="13527" spans="3:3" ht="18.75" x14ac:dyDescent="0.15">
      <c r="C13527"/>
    </row>
    <row r="13528" spans="3:3" ht="18.75" x14ac:dyDescent="0.15">
      <c r="C13528"/>
    </row>
    <row r="13529" spans="3:3" ht="18.75" x14ac:dyDescent="0.15">
      <c r="C13529"/>
    </row>
    <row r="13530" spans="3:3" ht="18.75" x14ac:dyDescent="0.15">
      <c r="C13530"/>
    </row>
    <row r="13531" spans="3:3" ht="18.75" x14ac:dyDescent="0.15">
      <c r="C13531"/>
    </row>
    <row r="13532" spans="3:3" ht="18.75" x14ac:dyDescent="0.15">
      <c r="C13532"/>
    </row>
    <row r="13533" spans="3:3" ht="18.75" x14ac:dyDescent="0.15">
      <c r="C13533"/>
    </row>
    <row r="13534" spans="3:3" ht="18.75" x14ac:dyDescent="0.15">
      <c r="C13534"/>
    </row>
    <row r="13535" spans="3:3" ht="18.75" x14ac:dyDescent="0.15">
      <c r="C13535"/>
    </row>
    <row r="13536" spans="3:3" ht="18.75" x14ac:dyDescent="0.15">
      <c r="C13536"/>
    </row>
    <row r="13537" spans="3:3" ht="18.75" x14ac:dyDescent="0.15">
      <c r="C13537"/>
    </row>
    <row r="13538" spans="3:3" ht="18.75" x14ac:dyDescent="0.15">
      <c r="C13538"/>
    </row>
    <row r="13539" spans="3:3" ht="18.75" x14ac:dyDescent="0.15">
      <c r="C13539"/>
    </row>
    <row r="13540" spans="3:3" ht="18.75" x14ac:dyDescent="0.15">
      <c r="C13540"/>
    </row>
    <row r="13541" spans="3:3" ht="18.75" x14ac:dyDescent="0.15">
      <c r="C13541"/>
    </row>
    <row r="13542" spans="3:3" ht="18.75" x14ac:dyDescent="0.15">
      <c r="C13542"/>
    </row>
    <row r="13543" spans="3:3" ht="18.75" x14ac:dyDescent="0.15">
      <c r="C13543"/>
    </row>
    <row r="13544" spans="3:3" ht="18.75" x14ac:dyDescent="0.15">
      <c r="C13544"/>
    </row>
    <row r="13545" spans="3:3" ht="18.75" x14ac:dyDescent="0.15">
      <c r="C13545"/>
    </row>
    <row r="13546" spans="3:3" ht="18.75" x14ac:dyDescent="0.15">
      <c r="C13546"/>
    </row>
    <row r="13547" spans="3:3" ht="18.75" x14ac:dyDescent="0.15">
      <c r="C13547"/>
    </row>
    <row r="13548" spans="3:3" ht="18.75" x14ac:dyDescent="0.15">
      <c r="C13548"/>
    </row>
    <row r="13549" spans="3:3" ht="18.75" x14ac:dyDescent="0.15">
      <c r="C13549"/>
    </row>
    <row r="13550" spans="3:3" ht="18.75" x14ac:dyDescent="0.15">
      <c r="C13550"/>
    </row>
    <row r="13551" spans="3:3" ht="18.75" x14ac:dyDescent="0.15">
      <c r="C13551"/>
    </row>
    <row r="13552" spans="3:3" ht="18.75" x14ac:dyDescent="0.15">
      <c r="C13552"/>
    </row>
    <row r="13553" spans="3:3" ht="18.75" x14ac:dyDescent="0.15">
      <c r="C13553"/>
    </row>
    <row r="13554" spans="3:3" ht="18.75" x14ac:dyDescent="0.15">
      <c r="C13554"/>
    </row>
    <row r="13555" spans="3:3" ht="18.75" x14ac:dyDescent="0.15">
      <c r="C13555"/>
    </row>
    <row r="13556" spans="3:3" ht="18.75" x14ac:dyDescent="0.15">
      <c r="C13556"/>
    </row>
    <row r="13557" spans="3:3" ht="18.75" x14ac:dyDescent="0.15">
      <c r="C13557"/>
    </row>
    <row r="13558" spans="3:3" ht="18.75" x14ac:dyDescent="0.15">
      <c r="C13558"/>
    </row>
    <row r="13559" spans="3:3" ht="18.75" x14ac:dyDescent="0.15">
      <c r="C13559"/>
    </row>
    <row r="13560" spans="3:3" ht="18.75" x14ac:dyDescent="0.15">
      <c r="C13560"/>
    </row>
    <row r="13561" spans="3:3" ht="18.75" x14ac:dyDescent="0.15">
      <c r="C13561"/>
    </row>
    <row r="13562" spans="3:3" ht="18.75" x14ac:dyDescent="0.15">
      <c r="C13562"/>
    </row>
    <row r="13563" spans="3:3" ht="18.75" x14ac:dyDescent="0.15">
      <c r="C13563"/>
    </row>
    <row r="13564" spans="3:3" ht="18.75" x14ac:dyDescent="0.15">
      <c r="C13564"/>
    </row>
    <row r="13565" spans="3:3" ht="18.75" x14ac:dyDescent="0.15">
      <c r="C13565"/>
    </row>
    <row r="13566" spans="3:3" ht="18.75" x14ac:dyDescent="0.15">
      <c r="C13566"/>
    </row>
    <row r="13567" spans="3:3" ht="18.75" x14ac:dyDescent="0.15">
      <c r="C13567"/>
    </row>
    <row r="13568" spans="3:3" ht="18.75" x14ac:dyDescent="0.15">
      <c r="C13568"/>
    </row>
    <row r="13569" spans="3:3" ht="18.75" x14ac:dyDescent="0.15">
      <c r="C13569"/>
    </row>
    <row r="13570" spans="3:3" ht="18.75" x14ac:dyDescent="0.15">
      <c r="C13570"/>
    </row>
    <row r="13571" spans="3:3" ht="18.75" x14ac:dyDescent="0.15">
      <c r="C13571"/>
    </row>
    <row r="13572" spans="3:3" ht="18.75" x14ac:dyDescent="0.15">
      <c r="C13572"/>
    </row>
    <row r="13573" spans="3:3" ht="18.75" x14ac:dyDescent="0.15">
      <c r="C13573"/>
    </row>
    <row r="13574" spans="3:3" ht="18.75" x14ac:dyDescent="0.15">
      <c r="C13574"/>
    </row>
    <row r="13575" spans="3:3" ht="18.75" x14ac:dyDescent="0.15">
      <c r="C13575"/>
    </row>
    <row r="13576" spans="3:3" ht="18.75" x14ac:dyDescent="0.15">
      <c r="C13576"/>
    </row>
    <row r="13577" spans="3:3" ht="18.75" x14ac:dyDescent="0.15">
      <c r="C13577"/>
    </row>
    <row r="13578" spans="3:3" ht="18.75" x14ac:dyDescent="0.15">
      <c r="C13578"/>
    </row>
    <row r="13579" spans="3:3" ht="18.75" x14ac:dyDescent="0.15">
      <c r="C13579"/>
    </row>
    <row r="13580" spans="3:3" ht="18.75" x14ac:dyDescent="0.15">
      <c r="C13580"/>
    </row>
    <row r="13581" spans="3:3" ht="18.75" x14ac:dyDescent="0.15">
      <c r="C13581"/>
    </row>
    <row r="13582" spans="3:3" ht="18.75" x14ac:dyDescent="0.15">
      <c r="C13582"/>
    </row>
    <row r="13583" spans="3:3" ht="18.75" x14ac:dyDescent="0.15">
      <c r="C13583"/>
    </row>
    <row r="13584" spans="3:3" ht="18.75" x14ac:dyDescent="0.15">
      <c r="C13584"/>
    </row>
    <row r="13585" spans="3:3" ht="18.75" x14ac:dyDescent="0.15">
      <c r="C13585"/>
    </row>
    <row r="13586" spans="3:3" ht="18.75" x14ac:dyDescent="0.15">
      <c r="C13586"/>
    </row>
    <row r="13587" spans="3:3" ht="18.75" x14ac:dyDescent="0.15">
      <c r="C13587"/>
    </row>
    <row r="13588" spans="3:3" ht="18.75" x14ac:dyDescent="0.15">
      <c r="C13588"/>
    </row>
    <row r="13589" spans="3:3" ht="18.75" x14ac:dyDescent="0.15">
      <c r="C13589"/>
    </row>
    <row r="13590" spans="3:3" ht="18.75" x14ac:dyDescent="0.15">
      <c r="C13590"/>
    </row>
    <row r="13591" spans="3:3" ht="18.75" x14ac:dyDescent="0.15">
      <c r="C13591"/>
    </row>
    <row r="13592" spans="3:3" ht="18.75" x14ac:dyDescent="0.15">
      <c r="C13592"/>
    </row>
    <row r="13593" spans="3:3" ht="18.75" x14ac:dyDescent="0.15">
      <c r="C13593"/>
    </row>
    <row r="13594" spans="3:3" ht="18.75" x14ac:dyDescent="0.15">
      <c r="C13594"/>
    </row>
    <row r="13595" spans="3:3" ht="18.75" x14ac:dyDescent="0.15">
      <c r="C13595"/>
    </row>
    <row r="13596" spans="3:3" ht="18.75" x14ac:dyDescent="0.15">
      <c r="C13596"/>
    </row>
    <row r="13597" spans="3:3" ht="18.75" x14ac:dyDescent="0.15">
      <c r="C13597"/>
    </row>
    <row r="13598" spans="3:3" ht="18.75" x14ac:dyDescent="0.15">
      <c r="C13598"/>
    </row>
    <row r="13599" spans="3:3" ht="18.75" x14ac:dyDescent="0.15">
      <c r="C13599"/>
    </row>
    <row r="13600" spans="3:3" ht="18.75" x14ac:dyDescent="0.15">
      <c r="C13600"/>
    </row>
    <row r="13601" spans="3:3" ht="18.75" x14ac:dyDescent="0.15">
      <c r="C13601"/>
    </row>
    <row r="13602" spans="3:3" ht="18.75" x14ac:dyDescent="0.15">
      <c r="C13602"/>
    </row>
    <row r="13603" spans="3:3" ht="18.75" x14ac:dyDescent="0.15">
      <c r="C13603"/>
    </row>
    <row r="13604" spans="3:3" ht="18.75" x14ac:dyDescent="0.15">
      <c r="C13604"/>
    </row>
    <row r="13605" spans="3:3" ht="18.75" x14ac:dyDescent="0.15">
      <c r="C13605"/>
    </row>
    <row r="13606" spans="3:3" ht="18.75" x14ac:dyDescent="0.15">
      <c r="C13606"/>
    </row>
    <row r="13607" spans="3:3" ht="18.75" x14ac:dyDescent="0.15">
      <c r="C13607"/>
    </row>
    <row r="13608" spans="3:3" ht="18.75" x14ac:dyDescent="0.15">
      <c r="C13608"/>
    </row>
    <row r="13609" spans="3:3" ht="18.75" x14ac:dyDescent="0.15">
      <c r="C13609"/>
    </row>
    <row r="13610" spans="3:3" ht="18.75" x14ac:dyDescent="0.15">
      <c r="C13610"/>
    </row>
    <row r="13611" spans="3:3" ht="18.75" x14ac:dyDescent="0.15">
      <c r="C13611"/>
    </row>
    <row r="13612" spans="3:3" ht="18.75" x14ac:dyDescent="0.15">
      <c r="C13612"/>
    </row>
    <row r="13613" spans="3:3" ht="18.75" x14ac:dyDescent="0.15">
      <c r="C13613"/>
    </row>
    <row r="13614" spans="3:3" ht="18.75" x14ac:dyDescent="0.15">
      <c r="C13614"/>
    </row>
    <row r="13615" spans="3:3" ht="18.75" x14ac:dyDescent="0.15">
      <c r="C13615"/>
    </row>
    <row r="13616" spans="3:3" ht="18.75" x14ac:dyDescent="0.15">
      <c r="C13616"/>
    </row>
    <row r="13617" spans="3:3" ht="18.75" x14ac:dyDescent="0.15">
      <c r="C13617"/>
    </row>
    <row r="13618" spans="3:3" ht="18.75" x14ac:dyDescent="0.15">
      <c r="C13618"/>
    </row>
    <row r="13619" spans="3:3" ht="18.75" x14ac:dyDescent="0.15">
      <c r="C13619"/>
    </row>
    <row r="13620" spans="3:3" ht="18.75" x14ac:dyDescent="0.15">
      <c r="C13620"/>
    </row>
    <row r="13621" spans="3:3" ht="18.75" x14ac:dyDescent="0.15">
      <c r="C13621"/>
    </row>
    <row r="13622" spans="3:3" ht="18.75" x14ac:dyDescent="0.15">
      <c r="C13622"/>
    </row>
    <row r="13623" spans="3:3" ht="18.75" x14ac:dyDescent="0.15">
      <c r="C13623"/>
    </row>
    <row r="13624" spans="3:3" ht="18.75" x14ac:dyDescent="0.15">
      <c r="C13624"/>
    </row>
    <row r="13625" spans="3:3" ht="18.75" x14ac:dyDescent="0.15">
      <c r="C13625"/>
    </row>
    <row r="13626" spans="3:3" ht="18.75" x14ac:dyDescent="0.15">
      <c r="C13626"/>
    </row>
    <row r="13627" spans="3:3" ht="18.75" x14ac:dyDescent="0.15">
      <c r="C13627"/>
    </row>
    <row r="13628" spans="3:3" ht="18.75" x14ac:dyDescent="0.15">
      <c r="C13628"/>
    </row>
    <row r="13629" spans="3:3" ht="18.75" x14ac:dyDescent="0.15">
      <c r="C13629"/>
    </row>
    <row r="13630" spans="3:3" ht="18.75" x14ac:dyDescent="0.15">
      <c r="C13630"/>
    </row>
    <row r="13631" spans="3:3" ht="18.75" x14ac:dyDescent="0.15">
      <c r="C13631"/>
    </row>
    <row r="13632" spans="3:3" ht="18.75" x14ac:dyDescent="0.15">
      <c r="C13632"/>
    </row>
    <row r="13633" spans="3:3" ht="18.75" x14ac:dyDescent="0.15">
      <c r="C13633"/>
    </row>
    <row r="13634" spans="3:3" ht="18.75" x14ac:dyDescent="0.15">
      <c r="C13634"/>
    </row>
    <row r="13635" spans="3:3" ht="18.75" x14ac:dyDescent="0.15">
      <c r="C13635"/>
    </row>
    <row r="13636" spans="3:3" ht="18.75" x14ac:dyDescent="0.15">
      <c r="C13636"/>
    </row>
    <row r="13637" spans="3:3" ht="18.75" x14ac:dyDescent="0.15">
      <c r="C13637"/>
    </row>
    <row r="13638" spans="3:3" ht="18.75" x14ac:dyDescent="0.15">
      <c r="C13638"/>
    </row>
    <row r="13639" spans="3:3" ht="18.75" x14ac:dyDescent="0.15">
      <c r="C13639"/>
    </row>
    <row r="13640" spans="3:3" ht="18.75" x14ac:dyDescent="0.15">
      <c r="C13640"/>
    </row>
    <row r="13641" spans="3:3" ht="18.75" x14ac:dyDescent="0.15">
      <c r="C13641"/>
    </row>
    <row r="13642" spans="3:3" ht="18.75" x14ac:dyDescent="0.15">
      <c r="C13642"/>
    </row>
    <row r="13643" spans="3:3" ht="18.75" x14ac:dyDescent="0.15">
      <c r="C13643"/>
    </row>
    <row r="13644" spans="3:3" ht="18.75" x14ac:dyDescent="0.15">
      <c r="C13644"/>
    </row>
    <row r="13645" spans="3:3" ht="18.75" x14ac:dyDescent="0.15">
      <c r="C13645"/>
    </row>
    <row r="13646" spans="3:3" ht="18.75" x14ac:dyDescent="0.15">
      <c r="C13646"/>
    </row>
    <row r="13647" spans="3:3" ht="18.75" x14ac:dyDescent="0.15">
      <c r="C13647"/>
    </row>
    <row r="13648" spans="3:3" ht="18.75" x14ac:dyDescent="0.15">
      <c r="C13648"/>
    </row>
    <row r="13649" spans="3:3" ht="18.75" x14ac:dyDescent="0.15">
      <c r="C13649"/>
    </row>
    <row r="13650" spans="3:3" ht="18.75" x14ac:dyDescent="0.15">
      <c r="C13650"/>
    </row>
    <row r="13651" spans="3:3" ht="18.75" x14ac:dyDescent="0.15">
      <c r="C13651"/>
    </row>
    <row r="13652" spans="3:3" ht="18.75" x14ac:dyDescent="0.15">
      <c r="C13652"/>
    </row>
    <row r="13653" spans="3:3" ht="18.75" x14ac:dyDescent="0.15">
      <c r="C13653"/>
    </row>
    <row r="13654" spans="3:3" ht="18.75" x14ac:dyDescent="0.15">
      <c r="C13654"/>
    </row>
    <row r="13655" spans="3:3" ht="18.75" x14ac:dyDescent="0.15">
      <c r="C13655"/>
    </row>
    <row r="13656" spans="3:3" ht="18.75" x14ac:dyDescent="0.15">
      <c r="C13656"/>
    </row>
    <row r="13657" spans="3:3" ht="18.75" x14ac:dyDescent="0.15">
      <c r="C13657"/>
    </row>
    <row r="13658" spans="3:3" ht="18.75" x14ac:dyDescent="0.15">
      <c r="C13658"/>
    </row>
    <row r="13659" spans="3:3" ht="18.75" x14ac:dyDescent="0.15">
      <c r="C13659"/>
    </row>
    <row r="13660" spans="3:3" ht="18.75" x14ac:dyDescent="0.15">
      <c r="C13660"/>
    </row>
    <row r="13661" spans="3:3" ht="18.75" x14ac:dyDescent="0.15">
      <c r="C13661"/>
    </row>
    <row r="13662" spans="3:3" ht="18.75" x14ac:dyDescent="0.15">
      <c r="C13662"/>
    </row>
    <row r="13663" spans="3:3" ht="18.75" x14ac:dyDescent="0.15">
      <c r="C13663"/>
    </row>
    <row r="13664" spans="3:3" ht="18.75" x14ac:dyDescent="0.15">
      <c r="C13664"/>
    </row>
    <row r="13665" spans="3:3" ht="18.75" x14ac:dyDescent="0.15">
      <c r="C13665"/>
    </row>
    <row r="13666" spans="3:3" ht="18.75" x14ac:dyDescent="0.15">
      <c r="C13666"/>
    </row>
    <row r="13667" spans="3:3" ht="18.75" x14ac:dyDescent="0.15">
      <c r="C13667"/>
    </row>
    <row r="13668" spans="3:3" ht="18.75" x14ac:dyDescent="0.15">
      <c r="C13668"/>
    </row>
    <row r="13669" spans="3:3" ht="18.75" x14ac:dyDescent="0.15">
      <c r="C13669"/>
    </row>
    <row r="13670" spans="3:3" ht="18.75" x14ac:dyDescent="0.15">
      <c r="C13670"/>
    </row>
    <row r="13671" spans="3:3" ht="18.75" x14ac:dyDescent="0.15">
      <c r="C13671"/>
    </row>
    <row r="13672" spans="3:3" ht="18.75" x14ac:dyDescent="0.15">
      <c r="C13672"/>
    </row>
    <row r="13673" spans="3:3" ht="18.75" x14ac:dyDescent="0.15">
      <c r="C13673"/>
    </row>
    <row r="13674" spans="3:3" ht="18.75" x14ac:dyDescent="0.15">
      <c r="C13674"/>
    </row>
    <row r="13675" spans="3:3" ht="18.75" x14ac:dyDescent="0.15">
      <c r="C13675"/>
    </row>
    <row r="13676" spans="3:3" ht="18.75" x14ac:dyDescent="0.15">
      <c r="C13676"/>
    </row>
    <row r="13677" spans="3:3" ht="18.75" x14ac:dyDescent="0.15">
      <c r="C13677"/>
    </row>
    <row r="13678" spans="3:3" ht="18.75" x14ac:dyDescent="0.15">
      <c r="C13678"/>
    </row>
    <row r="13679" spans="3:3" ht="18.75" x14ac:dyDescent="0.15">
      <c r="C13679"/>
    </row>
    <row r="13680" spans="3:3" ht="18.75" x14ac:dyDescent="0.15">
      <c r="C13680"/>
    </row>
    <row r="13681" spans="3:3" ht="18.75" x14ac:dyDescent="0.15">
      <c r="C13681"/>
    </row>
    <row r="13682" spans="3:3" ht="18.75" x14ac:dyDescent="0.15">
      <c r="C13682"/>
    </row>
    <row r="13683" spans="3:3" ht="18.75" x14ac:dyDescent="0.15">
      <c r="C13683"/>
    </row>
    <row r="13684" spans="3:3" ht="18.75" x14ac:dyDescent="0.15">
      <c r="C13684"/>
    </row>
    <row r="13685" spans="3:3" ht="18.75" x14ac:dyDescent="0.15">
      <c r="C13685"/>
    </row>
    <row r="13686" spans="3:3" ht="18.75" x14ac:dyDescent="0.15">
      <c r="C13686"/>
    </row>
    <row r="13687" spans="3:3" ht="18.75" x14ac:dyDescent="0.15">
      <c r="C13687"/>
    </row>
    <row r="13688" spans="3:3" ht="18.75" x14ac:dyDescent="0.15">
      <c r="C13688"/>
    </row>
    <row r="13689" spans="3:3" ht="18.75" x14ac:dyDescent="0.15">
      <c r="C13689"/>
    </row>
    <row r="13690" spans="3:3" ht="18.75" x14ac:dyDescent="0.15">
      <c r="C13690"/>
    </row>
    <row r="13691" spans="3:3" ht="18.75" x14ac:dyDescent="0.15">
      <c r="C13691"/>
    </row>
    <row r="13692" spans="3:3" ht="18.75" x14ac:dyDescent="0.15">
      <c r="C13692"/>
    </row>
    <row r="13693" spans="3:3" ht="18.75" x14ac:dyDescent="0.15">
      <c r="C13693"/>
    </row>
    <row r="13694" spans="3:3" ht="18.75" x14ac:dyDescent="0.15">
      <c r="C13694"/>
    </row>
    <row r="13695" spans="3:3" ht="18.75" x14ac:dyDescent="0.15">
      <c r="C13695"/>
    </row>
    <row r="13696" spans="3:3" ht="18.75" x14ac:dyDescent="0.15">
      <c r="C13696"/>
    </row>
    <row r="13697" spans="3:3" ht="18.75" x14ac:dyDescent="0.15">
      <c r="C13697"/>
    </row>
    <row r="13698" spans="3:3" ht="18.75" x14ac:dyDescent="0.15">
      <c r="C13698"/>
    </row>
    <row r="13699" spans="3:3" ht="18.75" x14ac:dyDescent="0.15">
      <c r="C13699"/>
    </row>
    <row r="13700" spans="3:3" ht="18.75" x14ac:dyDescent="0.15">
      <c r="C13700"/>
    </row>
    <row r="13701" spans="3:3" ht="18.75" x14ac:dyDescent="0.15">
      <c r="C13701"/>
    </row>
    <row r="13702" spans="3:3" ht="18.75" x14ac:dyDescent="0.15">
      <c r="C13702"/>
    </row>
    <row r="13703" spans="3:3" ht="18.75" x14ac:dyDescent="0.15">
      <c r="C13703"/>
    </row>
    <row r="13704" spans="3:3" ht="18.75" x14ac:dyDescent="0.15">
      <c r="C13704"/>
    </row>
    <row r="13705" spans="3:3" ht="18.75" x14ac:dyDescent="0.15">
      <c r="C13705"/>
    </row>
    <row r="13706" spans="3:3" ht="18.75" x14ac:dyDescent="0.15">
      <c r="C13706"/>
    </row>
    <row r="13707" spans="3:3" ht="18.75" x14ac:dyDescent="0.15">
      <c r="C13707"/>
    </row>
    <row r="13708" spans="3:3" ht="18.75" x14ac:dyDescent="0.15">
      <c r="C13708"/>
    </row>
    <row r="13709" spans="3:3" ht="18.75" x14ac:dyDescent="0.15">
      <c r="C13709"/>
    </row>
    <row r="13710" spans="3:3" ht="18.75" x14ac:dyDescent="0.15">
      <c r="C13710"/>
    </row>
    <row r="13711" spans="3:3" ht="18.75" x14ac:dyDescent="0.15">
      <c r="C13711"/>
    </row>
    <row r="13712" spans="3:3" ht="18.75" x14ac:dyDescent="0.15">
      <c r="C13712"/>
    </row>
    <row r="13713" spans="3:3" ht="18.75" x14ac:dyDescent="0.15">
      <c r="C13713"/>
    </row>
    <row r="13714" spans="3:3" ht="18.75" x14ac:dyDescent="0.15">
      <c r="C13714"/>
    </row>
    <row r="13715" spans="3:3" ht="18.75" x14ac:dyDescent="0.15">
      <c r="C13715"/>
    </row>
    <row r="13716" spans="3:3" ht="18.75" x14ac:dyDescent="0.15">
      <c r="C13716"/>
    </row>
    <row r="13717" spans="3:3" ht="18.75" x14ac:dyDescent="0.15">
      <c r="C13717"/>
    </row>
    <row r="13718" spans="3:3" ht="18.75" x14ac:dyDescent="0.15">
      <c r="C13718"/>
    </row>
    <row r="13719" spans="3:3" ht="18.75" x14ac:dyDescent="0.15">
      <c r="C13719"/>
    </row>
    <row r="13720" spans="3:3" ht="18.75" x14ac:dyDescent="0.15">
      <c r="C13720"/>
    </row>
    <row r="13721" spans="3:3" ht="18.75" x14ac:dyDescent="0.15">
      <c r="C13721"/>
    </row>
    <row r="13722" spans="3:3" ht="18.75" x14ac:dyDescent="0.15">
      <c r="C13722"/>
    </row>
    <row r="13723" spans="3:3" ht="18.75" x14ac:dyDescent="0.15">
      <c r="C13723"/>
    </row>
    <row r="13724" spans="3:3" ht="18.75" x14ac:dyDescent="0.15">
      <c r="C13724"/>
    </row>
    <row r="13725" spans="3:3" ht="18.75" x14ac:dyDescent="0.15">
      <c r="C13725"/>
    </row>
    <row r="13726" spans="3:3" ht="18.75" x14ac:dyDescent="0.15">
      <c r="C13726"/>
    </row>
    <row r="13727" spans="3:3" ht="18.75" x14ac:dyDescent="0.15">
      <c r="C13727"/>
    </row>
    <row r="13728" spans="3:3" ht="18.75" x14ac:dyDescent="0.15">
      <c r="C13728"/>
    </row>
    <row r="13729" spans="3:3" ht="18.75" x14ac:dyDescent="0.15">
      <c r="C13729"/>
    </row>
    <row r="13730" spans="3:3" ht="18.75" x14ac:dyDescent="0.15">
      <c r="C13730"/>
    </row>
    <row r="13731" spans="3:3" ht="18.75" x14ac:dyDescent="0.15">
      <c r="C13731"/>
    </row>
    <row r="13732" spans="3:3" ht="18.75" x14ac:dyDescent="0.15">
      <c r="C13732"/>
    </row>
    <row r="13733" spans="3:3" ht="18.75" x14ac:dyDescent="0.15">
      <c r="C13733"/>
    </row>
    <row r="13734" spans="3:3" ht="18.75" x14ac:dyDescent="0.15">
      <c r="C13734"/>
    </row>
    <row r="13735" spans="3:3" ht="18.75" x14ac:dyDescent="0.15">
      <c r="C13735"/>
    </row>
    <row r="13736" spans="3:3" ht="18.75" x14ac:dyDescent="0.15">
      <c r="C13736"/>
    </row>
    <row r="13737" spans="3:3" ht="18.75" x14ac:dyDescent="0.15">
      <c r="C13737"/>
    </row>
    <row r="13738" spans="3:3" ht="18.75" x14ac:dyDescent="0.15">
      <c r="C13738"/>
    </row>
    <row r="13739" spans="3:3" ht="18.75" x14ac:dyDescent="0.15">
      <c r="C13739"/>
    </row>
    <row r="13740" spans="3:3" ht="18.75" x14ac:dyDescent="0.15">
      <c r="C13740"/>
    </row>
    <row r="13741" spans="3:3" ht="18.75" x14ac:dyDescent="0.15">
      <c r="C13741"/>
    </row>
    <row r="13742" spans="3:3" ht="18.75" x14ac:dyDescent="0.15">
      <c r="C13742"/>
    </row>
    <row r="13743" spans="3:3" ht="18.75" x14ac:dyDescent="0.15">
      <c r="C13743"/>
    </row>
    <row r="13744" spans="3:3" ht="18.75" x14ac:dyDescent="0.15">
      <c r="C13744"/>
    </row>
    <row r="13745" spans="3:3" ht="18.75" x14ac:dyDescent="0.15">
      <c r="C13745"/>
    </row>
    <row r="13746" spans="3:3" ht="18.75" x14ac:dyDescent="0.15">
      <c r="C13746"/>
    </row>
    <row r="13747" spans="3:3" ht="18.75" x14ac:dyDescent="0.15">
      <c r="C13747"/>
    </row>
    <row r="13748" spans="3:3" ht="18.75" x14ac:dyDescent="0.15">
      <c r="C13748"/>
    </row>
    <row r="13749" spans="3:3" ht="18.75" x14ac:dyDescent="0.15">
      <c r="C13749"/>
    </row>
    <row r="13750" spans="3:3" ht="18.75" x14ac:dyDescent="0.15">
      <c r="C13750"/>
    </row>
    <row r="13751" spans="3:3" ht="18.75" x14ac:dyDescent="0.15">
      <c r="C13751"/>
    </row>
    <row r="13752" spans="3:3" ht="18.75" x14ac:dyDescent="0.15">
      <c r="C13752"/>
    </row>
    <row r="13753" spans="3:3" ht="18.75" x14ac:dyDescent="0.15">
      <c r="C13753"/>
    </row>
    <row r="13754" spans="3:3" ht="18.75" x14ac:dyDescent="0.15">
      <c r="C13754"/>
    </row>
    <row r="13755" spans="3:3" ht="18.75" x14ac:dyDescent="0.15">
      <c r="C13755"/>
    </row>
    <row r="13756" spans="3:3" ht="18.75" x14ac:dyDescent="0.15">
      <c r="C13756"/>
    </row>
    <row r="13757" spans="3:3" ht="18.75" x14ac:dyDescent="0.15">
      <c r="C13757"/>
    </row>
    <row r="13758" spans="3:3" ht="18.75" x14ac:dyDescent="0.15">
      <c r="C13758"/>
    </row>
    <row r="13759" spans="3:3" ht="18.75" x14ac:dyDescent="0.15">
      <c r="C13759"/>
    </row>
    <row r="13760" spans="3:3" ht="18.75" x14ac:dyDescent="0.15">
      <c r="C13760"/>
    </row>
    <row r="13761" spans="3:3" ht="18.75" x14ac:dyDescent="0.15">
      <c r="C13761"/>
    </row>
    <row r="13762" spans="3:3" ht="18.75" x14ac:dyDescent="0.15">
      <c r="C13762"/>
    </row>
    <row r="13763" spans="3:3" ht="18.75" x14ac:dyDescent="0.15">
      <c r="C13763"/>
    </row>
    <row r="13764" spans="3:3" ht="18.75" x14ac:dyDescent="0.15">
      <c r="C13764"/>
    </row>
    <row r="13765" spans="3:3" ht="18.75" x14ac:dyDescent="0.15">
      <c r="C13765"/>
    </row>
    <row r="13766" spans="3:3" ht="18.75" x14ac:dyDescent="0.15">
      <c r="C13766"/>
    </row>
    <row r="13767" spans="3:3" ht="18.75" x14ac:dyDescent="0.15">
      <c r="C13767"/>
    </row>
    <row r="13768" spans="3:3" ht="18.75" x14ac:dyDescent="0.15">
      <c r="C13768"/>
    </row>
    <row r="13769" spans="3:3" ht="18.75" x14ac:dyDescent="0.15">
      <c r="C13769"/>
    </row>
    <row r="13770" spans="3:3" ht="18.75" x14ac:dyDescent="0.15">
      <c r="C13770"/>
    </row>
    <row r="13771" spans="3:3" ht="18.75" x14ac:dyDescent="0.15">
      <c r="C13771"/>
    </row>
    <row r="13772" spans="3:3" ht="18.75" x14ac:dyDescent="0.15">
      <c r="C13772"/>
    </row>
    <row r="13773" spans="3:3" ht="18.75" x14ac:dyDescent="0.15">
      <c r="C13773"/>
    </row>
    <row r="13774" spans="3:3" ht="18.75" x14ac:dyDescent="0.15">
      <c r="C13774"/>
    </row>
    <row r="13775" spans="3:3" ht="18.75" x14ac:dyDescent="0.15">
      <c r="C13775"/>
    </row>
    <row r="13776" spans="3:3" ht="18.75" x14ac:dyDescent="0.15">
      <c r="C13776"/>
    </row>
    <row r="13777" spans="3:3" ht="18.75" x14ac:dyDescent="0.15">
      <c r="C13777"/>
    </row>
    <row r="13778" spans="3:3" ht="18.75" x14ac:dyDescent="0.15">
      <c r="C13778"/>
    </row>
    <row r="13779" spans="3:3" ht="18.75" x14ac:dyDescent="0.15">
      <c r="C13779"/>
    </row>
    <row r="13780" spans="3:3" ht="18.75" x14ac:dyDescent="0.15">
      <c r="C13780"/>
    </row>
    <row r="13781" spans="3:3" ht="18.75" x14ac:dyDescent="0.15">
      <c r="C13781"/>
    </row>
    <row r="13782" spans="3:3" ht="18.75" x14ac:dyDescent="0.15">
      <c r="C13782"/>
    </row>
    <row r="13783" spans="3:3" ht="18.75" x14ac:dyDescent="0.15">
      <c r="C13783"/>
    </row>
    <row r="13784" spans="3:3" ht="18.75" x14ac:dyDescent="0.15">
      <c r="C13784"/>
    </row>
    <row r="13785" spans="3:3" ht="18.75" x14ac:dyDescent="0.15">
      <c r="C13785"/>
    </row>
    <row r="13786" spans="3:3" ht="18.75" x14ac:dyDescent="0.15">
      <c r="C13786"/>
    </row>
    <row r="13787" spans="3:3" ht="18.75" x14ac:dyDescent="0.15">
      <c r="C13787"/>
    </row>
    <row r="13788" spans="3:3" ht="18.75" x14ac:dyDescent="0.15">
      <c r="C13788"/>
    </row>
    <row r="13789" spans="3:3" ht="18.75" x14ac:dyDescent="0.15">
      <c r="C13789"/>
    </row>
    <row r="13790" spans="3:3" ht="18.75" x14ac:dyDescent="0.15">
      <c r="C13790"/>
    </row>
    <row r="13791" spans="3:3" ht="18.75" x14ac:dyDescent="0.15">
      <c r="C13791"/>
    </row>
    <row r="13792" spans="3:3" ht="18.75" x14ac:dyDescent="0.15">
      <c r="C13792"/>
    </row>
    <row r="13793" spans="3:3" ht="18.75" x14ac:dyDescent="0.15">
      <c r="C13793"/>
    </row>
    <row r="13794" spans="3:3" ht="18.75" x14ac:dyDescent="0.15">
      <c r="C13794"/>
    </row>
    <row r="13795" spans="3:3" ht="18.75" x14ac:dyDescent="0.15">
      <c r="C13795"/>
    </row>
    <row r="13796" spans="3:3" ht="18.75" x14ac:dyDescent="0.15">
      <c r="C13796"/>
    </row>
    <row r="13797" spans="3:3" ht="18.75" x14ac:dyDescent="0.15">
      <c r="C13797"/>
    </row>
    <row r="13798" spans="3:3" ht="18.75" x14ac:dyDescent="0.15">
      <c r="C13798"/>
    </row>
    <row r="13799" spans="3:3" ht="18.75" x14ac:dyDescent="0.15">
      <c r="C13799"/>
    </row>
    <row r="13800" spans="3:3" ht="18.75" x14ac:dyDescent="0.15">
      <c r="C13800"/>
    </row>
    <row r="13801" spans="3:3" ht="18.75" x14ac:dyDescent="0.15">
      <c r="C13801"/>
    </row>
    <row r="13802" spans="3:3" ht="18.75" x14ac:dyDescent="0.15">
      <c r="C13802"/>
    </row>
    <row r="13803" spans="3:3" ht="18.75" x14ac:dyDescent="0.15">
      <c r="C13803"/>
    </row>
    <row r="13804" spans="3:3" ht="18.75" x14ac:dyDescent="0.15">
      <c r="C13804"/>
    </row>
    <row r="13805" spans="3:3" ht="18.75" x14ac:dyDescent="0.15">
      <c r="C13805"/>
    </row>
    <row r="13806" spans="3:3" ht="18.75" x14ac:dyDescent="0.15">
      <c r="C13806"/>
    </row>
    <row r="13807" spans="3:3" ht="18.75" x14ac:dyDescent="0.15">
      <c r="C13807"/>
    </row>
    <row r="13808" spans="3:3" ht="18.75" x14ac:dyDescent="0.15">
      <c r="C13808"/>
    </row>
    <row r="13809" spans="3:3" ht="18.75" x14ac:dyDescent="0.15">
      <c r="C13809"/>
    </row>
    <row r="13810" spans="3:3" ht="18.75" x14ac:dyDescent="0.15">
      <c r="C13810"/>
    </row>
    <row r="13811" spans="3:3" ht="18.75" x14ac:dyDescent="0.15">
      <c r="C13811"/>
    </row>
    <row r="13812" spans="3:3" ht="18.75" x14ac:dyDescent="0.15">
      <c r="C13812"/>
    </row>
    <row r="13813" spans="3:3" ht="18.75" x14ac:dyDescent="0.15">
      <c r="C13813"/>
    </row>
    <row r="13814" spans="3:3" ht="18.75" x14ac:dyDescent="0.15">
      <c r="C13814"/>
    </row>
    <row r="13815" spans="3:3" ht="18.75" x14ac:dyDescent="0.15">
      <c r="C13815"/>
    </row>
    <row r="13816" spans="3:3" ht="18.75" x14ac:dyDescent="0.15">
      <c r="C13816"/>
    </row>
    <row r="13817" spans="3:3" ht="18.75" x14ac:dyDescent="0.15">
      <c r="C13817"/>
    </row>
    <row r="13818" spans="3:3" ht="18.75" x14ac:dyDescent="0.15">
      <c r="C13818"/>
    </row>
    <row r="13819" spans="3:3" ht="18.75" x14ac:dyDescent="0.15">
      <c r="C13819"/>
    </row>
    <row r="13820" spans="3:3" ht="18.75" x14ac:dyDescent="0.15">
      <c r="C13820"/>
    </row>
    <row r="13821" spans="3:3" ht="18.75" x14ac:dyDescent="0.15">
      <c r="C13821"/>
    </row>
    <row r="13822" spans="3:3" ht="18.75" x14ac:dyDescent="0.15">
      <c r="C13822"/>
    </row>
    <row r="13823" spans="3:3" ht="18.75" x14ac:dyDescent="0.15">
      <c r="C13823"/>
    </row>
    <row r="13824" spans="3:3" ht="18.75" x14ac:dyDescent="0.15">
      <c r="C13824"/>
    </row>
    <row r="13825" spans="3:3" ht="18.75" x14ac:dyDescent="0.15">
      <c r="C13825"/>
    </row>
    <row r="13826" spans="3:3" ht="18.75" x14ac:dyDescent="0.15">
      <c r="C13826"/>
    </row>
    <row r="13827" spans="3:3" ht="18.75" x14ac:dyDescent="0.15">
      <c r="C13827"/>
    </row>
    <row r="13828" spans="3:3" ht="18.75" x14ac:dyDescent="0.15">
      <c r="C13828"/>
    </row>
    <row r="13829" spans="3:3" ht="18.75" x14ac:dyDescent="0.15">
      <c r="C13829"/>
    </row>
    <row r="13830" spans="3:3" ht="18.75" x14ac:dyDescent="0.15">
      <c r="C13830"/>
    </row>
    <row r="13831" spans="3:3" ht="18.75" x14ac:dyDescent="0.15">
      <c r="C13831"/>
    </row>
    <row r="13832" spans="3:3" ht="18.75" x14ac:dyDescent="0.15">
      <c r="C13832"/>
    </row>
    <row r="13833" spans="3:3" ht="18.75" x14ac:dyDescent="0.15">
      <c r="C13833"/>
    </row>
    <row r="13834" spans="3:3" ht="18.75" x14ac:dyDescent="0.15">
      <c r="C13834"/>
    </row>
    <row r="13835" spans="3:3" ht="18.75" x14ac:dyDescent="0.15">
      <c r="C13835"/>
    </row>
    <row r="13836" spans="3:3" ht="18.75" x14ac:dyDescent="0.15">
      <c r="C13836"/>
    </row>
    <row r="13837" spans="3:3" ht="18.75" x14ac:dyDescent="0.15">
      <c r="C13837"/>
    </row>
    <row r="13838" spans="3:3" ht="18.75" x14ac:dyDescent="0.15">
      <c r="C13838"/>
    </row>
    <row r="13839" spans="3:3" ht="18.75" x14ac:dyDescent="0.15">
      <c r="C13839"/>
    </row>
    <row r="13840" spans="3:3" ht="18.75" x14ac:dyDescent="0.15">
      <c r="C13840"/>
    </row>
    <row r="13841" spans="3:3" ht="18.75" x14ac:dyDescent="0.15">
      <c r="C13841"/>
    </row>
    <row r="13842" spans="3:3" ht="18.75" x14ac:dyDescent="0.15">
      <c r="C13842"/>
    </row>
    <row r="13843" spans="3:3" ht="18.75" x14ac:dyDescent="0.15">
      <c r="C13843"/>
    </row>
    <row r="13844" spans="3:3" ht="18.75" x14ac:dyDescent="0.15">
      <c r="C13844"/>
    </row>
    <row r="13845" spans="3:3" ht="18.75" x14ac:dyDescent="0.15">
      <c r="C13845"/>
    </row>
    <row r="13846" spans="3:3" ht="18.75" x14ac:dyDescent="0.15">
      <c r="C13846"/>
    </row>
    <row r="13847" spans="3:3" ht="18.75" x14ac:dyDescent="0.15">
      <c r="C13847"/>
    </row>
    <row r="13848" spans="3:3" ht="18.75" x14ac:dyDescent="0.15">
      <c r="C13848"/>
    </row>
    <row r="13849" spans="3:3" ht="18.75" x14ac:dyDescent="0.15">
      <c r="C13849"/>
    </row>
    <row r="13850" spans="3:3" ht="18.75" x14ac:dyDescent="0.15">
      <c r="C13850"/>
    </row>
    <row r="13851" spans="3:3" ht="18.75" x14ac:dyDescent="0.15">
      <c r="C13851"/>
    </row>
    <row r="13852" spans="3:3" ht="18.75" x14ac:dyDescent="0.15">
      <c r="C13852"/>
    </row>
    <row r="13853" spans="3:3" ht="18.75" x14ac:dyDescent="0.15">
      <c r="C13853"/>
    </row>
    <row r="13854" spans="3:3" ht="18.75" x14ac:dyDescent="0.15">
      <c r="C13854"/>
    </row>
    <row r="13855" spans="3:3" ht="18.75" x14ac:dyDescent="0.15">
      <c r="C13855"/>
    </row>
    <row r="13856" spans="3:3" ht="18.75" x14ac:dyDescent="0.15">
      <c r="C13856"/>
    </row>
    <row r="13857" spans="3:3" ht="18.75" x14ac:dyDescent="0.15">
      <c r="C13857"/>
    </row>
    <row r="13858" spans="3:3" ht="18.75" x14ac:dyDescent="0.15">
      <c r="C13858"/>
    </row>
    <row r="13859" spans="3:3" ht="18.75" x14ac:dyDescent="0.15">
      <c r="C13859"/>
    </row>
    <row r="13860" spans="3:3" ht="18.75" x14ac:dyDescent="0.15">
      <c r="C13860"/>
    </row>
    <row r="13861" spans="3:3" ht="18.75" x14ac:dyDescent="0.15">
      <c r="C13861"/>
    </row>
    <row r="13862" spans="3:3" ht="18.75" x14ac:dyDescent="0.15">
      <c r="C13862"/>
    </row>
    <row r="13863" spans="3:3" ht="18.75" x14ac:dyDescent="0.15">
      <c r="C13863"/>
    </row>
    <row r="13864" spans="3:3" ht="18.75" x14ac:dyDescent="0.15">
      <c r="C13864"/>
    </row>
    <row r="13865" spans="3:3" ht="18.75" x14ac:dyDescent="0.15">
      <c r="C13865"/>
    </row>
    <row r="13866" spans="3:3" ht="18.75" x14ac:dyDescent="0.15">
      <c r="C13866"/>
    </row>
    <row r="13867" spans="3:3" ht="18.75" x14ac:dyDescent="0.15">
      <c r="C13867"/>
    </row>
    <row r="13868" spans="3:3" ht="18.75" x14ac:dyDescent="0.15">
      <c r="C13868"/>
    </row>
    <row r="13869" spans="3:3" ht="18.75" x14ac:dyDescent="0.15">
      <c r="C13869"/>
    </row>
    <row r="13870" spans="3:3" ht="18.75" x14ac:dyDescent="0.15">
      <c r="C13870"/>
    </row>
    <row r="13871" spans="3:3" ht="18.75" x14ac:dyDescent="0.15">
      <c r="C13871"/>
    </row>
    <row r="13872" spans="3:3" ht="18.75" x14ac:dyDescent="0.15">
      <c r="C13872"/>
    </row>
    <row r="13873" spans="3:3" ht="18.75" x14ac:dyDescent="0.15">
      <c r="C13873"/>
    </row>
    <row r="13874" spans="3:3" ht="18.75" x14ac:dyDescent="0.15">
      <c r="C13874"/>
    </row>
    <row r="13875" spans="3:3" ht="18.75" x14ac:dyDescent="0.15">
      <c r="C13875"/>
    </row>
    <row r="13876" spans="3:3" ht="18.75" x14ac:dyDescent="0.15">
      <c r="C13876"/>
    </row>
    <row r="13877" spans="3:3" ht="18.75" x14ac:dyDescent="0.15">
      <c r="C13877"/>
    </row>
    <row r="13878" spans="3:3" ht="18.75" x14ac:dyDescent="0.15">
      <c r="C13878"/>
    </row>
    <row r="13879" spans="3:3" ht="18.75" x14ac:dyDescent="0.15">
      <c r="C13879"/>
    </row>
    <row r="13880" spans="3:3" ht="18.75" x14ac:dyDescent="0.15">
      <c r="C13880"/>
    </row>
    <row r="13881" spans="3:3" ht="18.75" x14ac:dyDescent="0.15">
      <c r="C13881"/>
    </row>
    <row r="13882" spans="3:3" ht="18.75" x14ac:dyDescent="0.15">
      <c r="C13882"/>
    </row>
    <row r="13883" spans="3:3" ht="18.75" x14ac:dyDescent="0.15">
      <c r="C13883"/>
    </row>
    <row r="13884" spans="3:3" ht="18.75" x14ac:dyDescent="0.15">
      <c r="C13884"/>
    </row>
    <row r="13885" spans="3:3" ht="18.75" x14ac:dyDescent="0.15">
      <c r="C13885"/>
    </row>
    <row r="13886" spans="3:3" ht="18.75" x14ac:dyDescent="0.15">
      <c r="C13886"/>
    </row>
    <row r="13887" spans="3:3" ht="18.75" x14ac:dyDescent="0.15">
      <c r="C13887"/>
    </row>
    <row r="13888" spans="3:3" ht="18.75" x14ac:dyDescent="0.15">
      <c r="C13888"/>
    </row>
    <row r="13889" spans="3:3" ht="18.75" x14ac:dyDescent="0.15">
      <c r="C13889"/>
    </row>
    <row r="13890" spans="3:3" ht="18.75" x14ac:dyDescent="0.15">
      <c r="C13890"/>
    </row>
    <row r="13891" spans="3:3" ht="18.75" x14ac:dyDescent="0.15">
      <c r="C13891"/>
    </row>
    <row r="13892" spans="3:3" ht="18.75" x14ac:dyDescent="0.15">
      <c r="C13892"/>
    </row>
    <row r="13893" spans="3:3" ht="18.75" x14ac:dyDescent="0.15">
      <c r="C13893"/>
    </row>
    <row r="13894" spans="3:3" ht="18.75" x14ac:dyDescent="0.15">
      <c r="C13894"/>
    </row>
    <row r="13895" spans="3:3" ht="18.75" x14ac:dyDescent="0.15">
      <c r="C13895"/>
    </row>
    <row r="13896" spans="3:3" ht="18.75" x14ac:dyDescent="0.15">
      <c r="C13896"/>
    </row>
    <row r="13897" spans="3:3" ht="18.75" x14ac:dyDescent="0.15">
      <c r="C13897"/>
    </row>
    <row r="13898" spans="3:3" ht="18.75" x14ac:dyDescent="0.15">
      <c r="C13898"/>
    </row>
    <row r="13899" spans="3:3" ht="18.75" x14ac:dyDescent="0.15">
      <c r="C13899"/>
    </row>
    <row r="13900" spans="3:3" ht="18.75" x14ac:dyDescent="0.15">
      <c r="C13900"/>
    </row>
    <row r="13901" spans="3:3" ht="18.75" x14ac:dyDescent="0.15">
      <c r="C13901"/>
    </row>
    <row r="13902" spans="3:3" ht="18.75" x14ac:dyDescent="0.15">
      <c r="C13902"/>
    </row>
    <row r="13903" spans="3:3" ht="18.75" x14ac:dyDescent="0.15">
      <c r="C13903"/>
    </row>
    <row r="13904" spans="3:3" ht="18.75" x14ac:dyDescent="0.15">
      <c r="C13904"/>
    </row>
    <row r="13905" spans="3:3" ht="18.75" x14ac:dyDescent="0.15">
      <c r="C13905"/>
    </row>
    <row r="13906" spans="3:3" ht="18.75" x14ac:dyDescent="0.15">
      <c r="C13906"/>
    </row>
    <row r="13907" spans="3:3" ht="18.75" x14ac:dyDescent="0.15">
      <c r="C13907"/>
    </row>
    <row r="13908" spans="3:3" ht="18.75" x14ac:dyDescent="0.15">
      <c r="C13908"/>
    </row>
    <row r="13909" spans="3:3" ht="18.75" x14ac:dyDescent="0.15">
      <c r="C13909"/>
    </row>
    <row r="13910" spans="3:3" ht="18.75" x14ac:dyDescent="0.15">
      <c r="C13910"/>
    </row>
    <row r="13911" spans="3:3" ht="18.75" x14ac:dyDescent="0.15">
      <c r="C13911"/>
    </row>
    <row r="13912" spans="3:3" ht="18.75" x14ac:dyDescent="0.15">
      <c r="C13912"/>
    </row>
    <row r="13913" spans="3:3" ht="18.75" x14ac:dyDescent="0.15">
      <c r="C13913"/>
    </row>
    <row r="13914" spans="3:3" ht="18.75" x14ac:dyDescent="0.15">
      <c r="C13914"/>
    </row>
    <row r="13915" spans="3:3" ht="18.75" x14ac:dyDescent="0.15">
      <c r="C13915"/>
    </row>
    <row r="13916" spans="3:3" ht="18.75" x14ac:dyDescent="0.15">
      <c r="C13916"/>
    </row>
    <row r="13917" spans="3:3" ht="18.75" x14ac:dyDescent="0.15">
      <c r="C13917"/>
    </row>
    <row r="13918" spans="3:3" ht="18.75" x14ac:dyDescent="0.15">
      <c r="C13918"/>
    </row>
    <row r="13919" spans="3:3" ht="18.75" x14ac:dyDescent="0.15">
      <c r="C13919"/>
    </row>
    <row r="13920" spans="3:3" ht="18.75" x14ac:dyDescent="0.15">
      <c r="C13920"/>
    </row>
    <row r="13921" spans="3:3" ht="18.75" x14ac:dyDescent="0.15">
      <c r="C13921"/>
    </row>
    <row r="13922" spans="3:3" ht="18.75" x14ac:dyDescent="0.15">
      <c r="C13922"/>
    </row>
    <row r="13923" spans="3:3" ht="18.75" x14ac:dyDescent="0.15">
      <c r="C13923"/>
    </row>
    <row r="13924" spans="3:3" ht="18.75" x14ac:dyDescent="0.15">
      <c r="C13924"/>
    </row>
    <row r="13925" spans="3:3" ht="18.75" x14ac:dyDescent="0.15">
      <c r="C13925"/>
    </row>
    <row r="13926" spans="3:3" ht="18.75" x14ac:dyDescent="0.15">
      <c r="C13926"/>
    </row>
    <row r="13927" spans="3:3" ht="18.75" x14ac:dyDescent="0.15">
      <c r="C13927"/>
    </row>
    <row r="13928" spans="3:3" ht="18.75" x14ac:dyDescent="0.15">
      <c r="C13928"/>
    </row>
    <row r="13929" spans="3:3" ht="18.75" x14ac:dyDescent="0.15">
      <c r="C13929"/>
    </row>
    <row r="13930" spans="3:3" ht="18.75" x14ac:dyDescent="0.15">
      <c r="C13930"/>
    </row>
    <row r="13931" spans="3:3" ht="18.75" x14ac:dyDescent="0.15">
      <c r="C13931"/>
    </row>
    <row r="13932" spans="3:3" ht="18.75" x14ac:dyDescent="0.15">
      <c r="C13932"/>
    </row>
    <row r="13933" spans="3:3" ht="18.75" x14ac:dyDescent="0.15">
      <c r="C13933"/>
    </row>
    <row r="13934" spans="3:3" ht="18.75" x14ac:dyDescent="0.15">
      <c r="C13934"/>
    </row>
    <row r="13935" spans="3:3" ht="18.75" x14ac:dyDescent="0.15">
      <c r="C13935"/>
    </row>
    <row r="13936" spans="3:3" ht="18.75" x14ac:dyDescent="0.15">
      <c r="C13936"/>
    </row>
    <row r="13937" spans="3:3" ht="18.75" x14ac:dyDescent="0.15">
      <c r="C13937"/>
    </row>
    <row r="13938" spans="3:3" ht="18.75" x14ac:dyDescent="0.15">
      <c r="C13938"/>
    </row>
    <row r="13939" spans="3:3" ht="18.75" x14ac:dyDescent="0.15">
      <c r="C13939"/>
    </row>
    <row r="13940" spans="3:3" ht="18.75" x14ac:dyDescent="0.15">
      <c r="C13940"/>
    </row>
    <row r="13941" spans="3:3" ht="18.75" x14ac:dyDescent="0.15">
      <c r="C13941"/>
    </row>
    <row r="13942" spans="3:3" ht="18.75" x14ac:dyDescent="0.15">
      <c r="C13942"/>
    </row>
    <row r="13943" spans="3:3" ht="18.75" x14ac:dyDescent="0.15">
      <c r="C13943"/>
    </row>
    <row r="13944" spans="3:3" ht="18.75" x14ac:dyDescent="0.15">
      <c r="C13944"/>
    </row>
    <row r="13945" spans="3:3" ht="18.75" x14ac:dyDescent="0.15">
      <c r="C13945"/>
    </row>
    <row r="13946" spans="3:3" ht="18.75" x14ac:dyDescent="0.15">
      <c r="C13946"/>
    </row>
    <row r="13947" spans="3:3" ht="18.75" x14ac:dyDescent="0.15">
      <c r="C13947"/>
    </row>
    <row r="13948" spans="3:3" ht="18.75" x14ac:dyDescent="0.15">
      <c r="C13948"/>
    </row>
    <row r="13949" spans="3:3" ht="18.75" x14ac:dyDescent="0.15">
      <c r="C13949"/>
    </row>
    <row r="13950" spans="3:3" ht="18.75" x14ac:dyDescent="0.15">
      <c r="C13950"/>
    </row>
    <row r="13951" spans="3:3" ht="18.75" x14ac:dyDescent="0.15">
      <c r="C13951"/>
    </row>
    <row r="13952" spans="3:3" ht="18.75" x14ac:dyDescent="0.15">
      <c r="C13952"/>
    </row>
    <row r="13953" spans="3:3" ht="18.75" x14ac:dyDescent="0.15">
      <c r="C13953"/>
    </row>
    <row r="13954" spans="3:3" ht="18.75" x14ac:dyDescent="0.15">
      <c r="C13954"/>
    </row>
    <row r="13955" spans="3:3" ht="18.75" x14ac:dyDescent="0.15">
      <c r="C13955"/>
    </row>
    <row r="13956" spans="3:3" ht="18.75" x14ac:dyDescent="0.15">
      <c r="C13956"/>
    </row>
    <row r="13957" spans="3:3" ht="18.75" x14ac:dyDescent="0.15">
      <c r="C13957"/>
    </row>
    <row r="13958" spans="3:3" ht="18.75" x14ac:dyDescent="0.15">
      <c r="C13958"/>
    </row>
    <row r="13959" spans="3:3" ht="18.75" x14ac:dyDescent="0.15">
      <c r="C13959"/>
    </row>
    <row r="13960" spans="3:3" ht="18.75" x14ac:dyDescent="0.15">
      <c r="C13960"/>
    </row>
    <row r="13961" spans="3:3" ht="18.75" x14ac:dyDescent="0.15">
      <c r="C13961"/>
    </row>
    <row r="13962" spans="3:3" ht="18.75" x14ac:dyDescent="0.15">
      <c r="C13962"/>
    </row>
    <row r="13963" spans="3:3" ht="18.75" x14ac:dyDescent="0.15">
      <c r="C13963"/>
    </row>
    <row r="13964" spans="3:3" ht="18.75" x14ac:dyDescent="0.15">
      <c r="C13964"/>
    </row>
    <row r="13965" spans="3:3" ht="18.75" x14ac:dyDescent="0.15">
      <c r="C13965"/>
    </row>
    <row r="13966" spans="3:3" ht="18.75" x14ac:dyDescent="0.15">
      <c r="C13966"/>
    </row>
    <row r="13967" spans="3:3" ht="18.75" x14ac:dyDescent="0.15">
      <c r="C13967"/>
    </row>
    <row r="13968" spans="3:3" ht="18.75" x14ac:dyDescent="0.15">
      <c r="C13968"/>
    </row>
    <row r="13969" spans="3:3" ht="18.75" x14ac:dyDescent="0.15">
      <c r="C13969"/>
    </row>
    <row r="13970" spans="3:3" ht="18.75" x14ac:dyDescent="0.15">
      <c r="C13970"/>
    </row>
    <row r="13971" spans="3:3" ht="18.75" x14ac:dyDescent="0.15">
      <c r="C13971"/>
    </row>
    <row r="13972" spans="3:3" ht="18.75" x14ac:dyDescent="0.15">
      <c r="C13972"/>
    </row>
    <row r="13973" spans="3:3" ht="18.75" x14ac:dyDescent="0.15">
      <c r="C13973"/>
    </row>
    <row r="13974" spans="3:3" ht="18.75" x14ac:dyDescent="0.15">
      <c r="C13974"/>
    </row>
    <row r="13975" spans="3:3" ht="18.75" x14ac:dyDescent="0.15">
      <c r="C13975"/>
    </row>
    <row r="13976" spans="3:3" ht="18.75" x14ac:dyDescent="0.15">
      <c r="C13976"/>
    </row>
    <row r="13977" spans="3:3" ht="18.75" x14ac:dyDescent="0.15">
      <c r="C13977"/>
    </row>
    <row r="13978" spans="3:3" ht="18.75" x14ac:dyDescent="0.15">
      <c r="C13978"/>
    </row>
    <row r="13979" spans="3:3" ht="18.75" x14ac:dyDescent="0.15">
      <c r="C13979"/>
    </row>
    <row r="13980" spans="3:3" ht="18.75" x14ac:dyDescent="0.15">
      <c r="C13980"/>
    </row>
    <row r="13981" spans="3:3" ht="18.75" x14ac:dyDescent="0.15">
      <c r="C13981"/>
    </row>
    <row r="13982" spans="3:3" ht="18.75" x14ac:dyDescent="0.15">
      <c r="C13982"/>
    </row>
    <row r="13983" spans="3:3" ht="18.75" x14ac:dyDescent="0.15">
      <c r="C13983"/>
    </row>
    <row r="13984" spans="3:3" ht="18.75" x14ac:dyDescent="0.15">
      <c r="C13984"/>
    </row>
    <row r="13985" spans="3:3" ht="18.75" x14ac:dyDescent="0.15">
      <c r="C13985"/>
    </row>
    <row r="13986" spans="3:3" ht="18.75" x14ac:dyDescent="0.15">
      <c r="C13986"/>
    </row>
    <row r="13987" spans="3:3" ht="18.75" x14ac:dyDescent="0.15">
      <c r="C13987"/>
    </row>
    <row r="13988" spans="3:3" ht="18.75" x14ac:dyDescent="0.15">
      <c r="C13988"/>
    </row>
    <row r="13989" spans="3:3" ht="18.75" x14ac:dyDescent="0.15">
      <c r="C13989"/>
    </row>
    <row r="13990" spans="3:3" ht="18.75" x14ac:dyDescent="0.15">
      <c r="C13990"/>
    </row>
    <row r="13991" spans="3:3" ht="18.75" x14ac:dyDescent="0.15">
      <c r="C13991"/>
    </row>
    <row r="13992" spans="3:3" ht="18.75" x14ac:dyDescent="0.15">
      <c r="C13992"/>
    </row>
    <row r="13993" spans="3:3" ht="18.75" x14ac:dyDescent="0.15">
      <c r="C13993"/>
    </row>
    <row r="13994" spans="3:3" ht="18.75" x14ac:dyDescent="0.15">
      <c r="C13994"/>
    </row>
    <row r="13995" spans="3:3" ht="18.75" x14ac:dyDescent="0.15">
      <c r="C13995"/>
    </row>
    <row r="13996" spans="3:3" ht="18.75" x14ac:dyDescent="0.15">
      <c r="C13996"/>
    </row>
    <row r="13997" spans="3:3" ht="18.75" x14ac:dyDescent="0.15">
      <c r="C13997"/>
    </row>
    <row r="13998" spans="3:3" ht="18.75" x14ac:dyDescent="0.15">
      <c r="C13998"/>
    </row>
    <row r="13999" spans="3:3" ht="18.75" x14ac:dyDescent="0.15">
      <c r="C13999"/>
    </row>
    <row r="14000" spans="3:3" ht="18.75" x14ac:dyDescent="0.15">
      <c r="C14000"/>
    </row>
    <row r="14001" spans="3:3" ht="18.75" x14ac:dyDescent="0.15">
      <c r="C14001"/>
    </row>
    <row r="14002" spans="3:3" ht="18.75" x14ac:dyDescent="0.15">
      <c r="C14002"/>
    </row>
    <row r="14003" spans="3:3" ht="18.75" x14ac:dyDescent="0.15">
      <c r="C14003"/>
    </row>
    <row r="14004" spans="3:3" ht="18.75" x14ac:dyDescent="0.15">
      <c r="C14004"/>
    </row>
    <row r="14005" spans="3:3" ht="18.75" x14ac:dyDescent="0.15">
      <c r="C14005"/>
    </row>
    <row r="14006" spans="3:3" ht="18.75" x14ac:dyDescent="0.15">
      <c r="C14006"/>
    </row>
    <row r="14007" spans="3:3" ht="18.75" x14ac:dyDescent="0.15">
      <c r="C14007"/>
    </row>
    <row r="14008" spans="3:3" ht="18.75" x14ac:dyDescent="0.15">
      <c r="C14008"/>
    </row>
    <row r="14009" spans="3:3" ht="18.75" x14ac:dyDescent="0.15">
      <c r="C14009"/>
    </row>
    <row r="14010" spans="3:3" ht="18.75" x14ac:dyDescent="0.15">
      <c r="C14010"/>
    </row>
    <row r="14011" spans="3:3" ht="18.75" x14ac:dyDescent="0.15">
      <c r="C14011"/>
    </row>
    <row r="14012" spans="3:3" ht="18.75" x14ac:dyDescent="0.15">
      <c r="C14012"/>
    </row>
    <row r="14013" spans="3:3" ht="18.75" x14ac:dyDescent="0.15">
      <c r="C14013"/>
    </row>
    <row r="14014" spans="3:3" ht="18.75" x14ac:dyDescent="0.15">
      <c r="C14014"/>
    </row>
    <row r="14015" spans="3:3" ht="18.75" x14ac:dyDescent="0.15">
      <c r="C14015"/>
    </row>
    <row r="14016" spans="3:3" ht="18.75" x14ac:dyDescent="0.15">
      <c r="C14016"/>
    </row>
    <row r="14017" spans="3:3" ht="18.75" x14ac:dyDescent="0.15">
      <c r="C14017"/>
    </row>
    <row r="14018" spans="3:3" ht="18.75" x14ac:dyDescent="0.15">
      <c r="C14018"/>
    </row>
    <row r="14019" spans="3:3" ht="18.75" x14ac:dyDescent="0.15">
      <c r="C14019"/>
    </row>
    <row r="14020" spans="3:3" ht="18.75" x14ac:dyDescent="0.15">
      <c r="C14020"/>
    </row>
    <row r="14021" spans="3:3" ht="18.75" x14ac:dyDescent="0.15">
      <c r="C14021"/>
    </row>
    <row r="14022" spans="3:3" ht="18.75" x14ac:dyDescent="0.15">
      <c r="C14022"/>
    </row>
    <row r="14023" spans="3:3" ht="18.75" x14ac:dyDescent="0.15">
      <c r="C14023"/>
    </row>
    <row r="14024" spans="3:3" ht="18.75" x14ac:dyDescent="0.15">
      <c r="C14024"/>
    </row>
    <row r="14025" spans="3:3" ht="18.75" x14ac:dyDescent="0.15">
      <c r="C14025"/>
    </row>
    <row r="14026" spans="3:3" ht="18.75" x14ac:dyDescent="0.15">
      <c r="C14026"/>
    </row>
    <row r="14027" spans="3:3" ht="18.75" x14ac:dyDescent="0.15">
      <c r="C14027"/>
    </row>
    <row r="14028" spans="3:3" ht="18.75" x14ac:dyDescent="0.15">
      <c r="C14028"/>
    </row>
    <row r="14029" spans="3:3" ht="18.75" x14ac:dyDescent="0.15">
      <c r="C14029"/>
    </row>
    <row r="14030" spans="3:3" ht="18.75" x14ac:dyDescent="0.15">
      <c r="C14030"/>
    </row>
    <row r="14031" spans="3:3" ht="18.75" x14ac:dyDescent="0.15">
      <c r="C14031"/>
    </row>
    <row r="14032" spans="3:3" ht="18.75" x14ac:dyDescent="0.15">
      <c r="C14032"/>
    </row>
    <row r="14033" spans="3:3" ht="18.75" x14ac:dyDescent="0.15">
      <c r="C14033"/>
    </row>
    <row r="14034" spans="3:3" ht="18.75" x14ac:dyDescent="0.15">
      <c r="C14034"/>
    </row>
    <row r="14035" spans="3:3" ht="18.75" x14ac:dyDescent="0.15">
      <c r="C14035"/>
    </row>
    <row r="14036" spans="3:3" ht="18.75" x14ac:dyDescent="0.15">
      <c r="C14036"/>
    </row>
    <row r="14037" spans="3:3" ht="18.75" x14ac:dyDescent="0.15">
      <c r="C14037"/>
    </row>
    <row r="14038" spans="3:3" ht="18.75" x14ac:dyDescent="0.15">
      <c r="C14038"/>
    </row>
    <row r="14039" spans="3:3" ht="18.75" x14ac:dyDescent="0.15">
      <c r="C14039"/>
    </row>
    <row r="14040" spans="3:3" ht="18.75" x14ac:dyDescent="0.15">
      <c r="C14040"/>
    </row>
    <row r="14041" spans="3:3" ht="18.75" x14ac:dyDescent="0.15">
      <c r="C14041"/>
    </row>
    <row r="14042" spans="3:3" ht="18.75" x14ac:dyDescent="0.15">
      <c r="C14042"/>
    </row>
    <row r="14043" spans="3:3" ht="18.75" x14ac:dyDescent="0.15">
      <c r="C14043"/>
    </row>
    <row r="14044" spans="3:3" ht="18.75" x14ac:dyDescent="0.15">
      <c r="C14044"/>
    </row>
    <row r="14045" spans="3:3" ht="18.75" x14ac:dyDescent="0.15">
      <c r="C14045"/>
    </row>
    <row r="14046" spans="3:3" ht="18.75" x14ac:dyDescent="0.15">
      <c r="C14046"/>
    </row>
    <row r="14047" spans="3:3" ht="18.75" x14ac:dyDescent="0.15">
      <c r="C14047"/>
    </row>
    <row r="14048" spans="3:3" ht="18.75" x14ac:dyDescent="0.15">
      <c r="C14048"/>
    </row>
    <row r="14049" spans="3:3" ht="18.75" x14ac:dyDescent="0.15">
      <c r="C14049"/>
    </row>
    <row r="14050" spans="3:3" ht="18.75" x14ac:dyDescent="0.15">
      <c r="C14050"/>
    </row>
    <row r="14051" spans="3:3" ht="18.75" x14ac:dyDescent="0.15">
      <c r="C14051"/>
    </row>
    <row r="14052" spans="3:3" ht="18.75" x14ac:dyDescent="0.15">
      <c r="C14052"/>
    </row>
    <row r="14053" spans="3:3" ht="18.75" x14ac:dyDescent="0.15">
      <c r="C14053"/>
    </row>
    <row r="14054" spans="3:3" ht="18.75" x14ac:dyDescent="0.15">
      <c r="C14054"/>
    </row>
    <row r="14055" spans="3:3" ht="18.75" x14ac:dyDescent="0.15">
      <c r="C14055"/>
    </row>
    <row r="14056" spans="3:3" ht="18.75" x14ac:dyDescent="0.15">
      <c r="C14056"/>
    </row>
    <row r="14057" spans="3:3" ht="18.75" x14ac:dyDescent="0.15">
      <c r="C14057"/>
    </row>
    <row r="14058" spans="3:3" ht="18.75" x14ac:dyDescent="0.15">
      <c r="C14058"/>
    </row>
    <row r="14059" spans="3:3" ht="18.75" x14ac:dyDescent="0.15">
      <c r="C14059"/>
    </row>
    <row r="14060" spans="3:3" ht="18.75" x14ac:dyDescent="0.15">
      <c r="C14060"/>
    </row>
    <row r="14061" spans="3:3" ht="18.75" x14ac:dyDescent="0.15">
      <c r="C14061"/>
    </row>
    <row r="14062" spans="3:3" ht="18.75" x14ac:dyDescent="0.15">
      <c r="C14062"/>
    </row>
    <row r="14063" spans="3:3" ht="18.75" x14ac:dyDescent="0.15">
      <c r="C14063"/>
    </row>
    <row r="14064" spans="3:3" ht="18.75" x14ac:dyDescent="0.15">
      <c r="C14064"/>
    </row>
    <row r="14065" spans="3:3" ht="18.75" x14ac:dyDescent="0.15">
      <c r="C14065"/>
    </row>
    <row r="14066" spans="3:3" ht="18.75" x14ac:dyDescent="0.15">
      <c r="C14066"/>
    </row>
    <row r="14067" spans="3:3" ht="18.75" x14ac:dyDescent="0.15">
      <c r="C14067"/>
    </row>
    <row r="14068" spans="3:3" ht="18.75" x14ac:dyDescent="0.15">
      <c r="C14068"/>
    </row>
    <row r="14069" spans="3:3" ht="18.75" x14ac:dyDescent="0.15">
      <c r="C14069"/>
    </row>
    <row r="14070" spans="3:3" ht="18.75" x14ac:dyDescent="0.15">
      <c r="C14070"/>
    </row>
    <row r="14071" spans="3:3" ht="18.75" x14ac:dyDescent="0.15">
      <c r="C14071"/>
    </row>
    <row r="14072" spans="3:3" ht="18.75" x14ac:dyDescent="0.15">
      <c r="C14072"/>
    </row>
    <row r="14073" spans="3:3" ht="18.75" x14ac:dyDescent="0.15">
      <c r="C14073"/>
    </row>
    <row r="14074" spans="3:3" ht="18.75" x14ac:dyDescent="0.15">
      <c r="C14074"/>
    </row>
    <row r="14075" spans="3:3" ht="18.75" x14ac:dyDescent="0.15">
      <c r="C14075"/>
    </row>
    <row r="14076" spans="3:3" ht="18.75" x14ac:dyDescent="0.15">
      <c r="C14076"/>
    </row>
    <row r="14077" spans="3:3" ht="18.75" x14ac:dyDescent="0.15">
      <c r="C14077"/>
    </row>
    <row r="14078" spans="3:3" ht="18.75" x14ac:dyDescent="0.15">
      <c r="C14078"/>
    </row>
    <row r="14079" spans="3:3" ht="18.75" x14ac:dyDescent="0.15">
      <c r="C14079"/>
    </row>
    <row r="14080" spans="3:3" ht="18.75" x14ac:dyDescent="0.15">
      <c r="C14080"/>
    </row>
    <row r="14081" spans="3:3" ht="18.75" x14ac:dyDescent="0.15">
      <c r="C14081"/>
    </row>
    <row r="14082" spans="3:3" ht="18.75" x14ac:dyDescent="0.15">
      <c r="C14082"/>
    </row>
    <row r="14083" spans="3:3" ht="18.75" x14ac:dyDescent="0.15">
      <c r="C14083"/>
    </row>
    <row r="14084" spans="3:3" ht="18.75" x14ac:dyDescent="0.15">
      <c r="C14084"/>
    </row>
    <row r="14085" spans="3:3" ht="18.75" x14ac:dyDescent="0.15">
      <c r="C14085"/>
    </row>
    <row r="14086" spans="3:3" ht="18.75" x14ac:dyDescent="0.15">
      <c r="C14086"/>
    </row>
    <row r="14087" spans="3:3" ht="18.75" x14ac:dyDescent="0.15">
      <c r="C14087"/>
    </row>
    <row r="14088" spans="3:3" ht="18.75" x14ac:dyDescent="0.15">
      <c r="C14088"/>
    </row>
    <row r="14089" spans="3:3" ht="18.75" x14ac:dyDescent="0.15">
      <c r="C14089"/>
    </row>
    <row r="14090" spans="3:3" ht="18.75" x14ac:dyDescent="0.15">
      <c r="C14090"/>
    </row>
    <row r="14091" spans="3:3" ht="18.75" x14ac:dyDescent="0.15">
      <c r="C14091"/>
    </row>
    <row r="14092" spans="3:3" ht="18.75" x14ac:dyDescent="0.15">
      <c r="C14092"/>
    </row>
    <row r="14093" spans="3:3" ht="18.75" x14ac:dyDescent="0.15">
      <c r="C14093"/>
    </row>
    <row r="14094" spans="3:3" ht="18.75" x14ac:dyDescent="0.15">
      <c r="C14094"/>
    </row>
    <row r="14095" spans="3:3" ht="18.75" x14ac:dyDescent="0.15">
      <c r="C14095"/>
    </row>
    <row r="14096" spans="3:3" ht="18.75" x14ac:dyDescent="0.15">
      <c r="C14096"/>
    </row>
    <row r="14097" spans="3:3" ht="18.75" x14ac:dyDescent="0.15">
      <c r="C14097"/>
    </row>
    <row r="14098" spans="3:3" ht="18.75" x14ac:dyDescent="0.15">
      <c r="C14098"/>
    </row>
    <row r="14099" spans="3:3" ht="18.75" x14ac:dyDescent="0.15">
      <c r="C14099"/>
    </row>
    <row r="14100" spans="3:3" ht="18.75" x14ac:dyDescent="0.15">
      <c r="C14100"/>
    </row>
    <row r="14101" spans="3:3" ht="18.75" x14ac:dyDescent="0.15">
      <c r="C14101"/>
    </row>
    <row r="14102" spans="3:3" ht="18.75" x14ac:dyDescent="0.15">
      <c r="C14102"/>
    </row>
    <row r="14103" spans="3:3" ht="18.75" x14ac:dyDescent="0.15">
      <c r="C14103"/>
    </row>
    <row r="14104" spans="3:3" ht="18.75" x14ac:dyDescent="0.15">
      <c r="C14104"/>
    </row>
    <row r="14105" spans="3:3" ht="18.75" x14ac:dyDescent="0.15">
      <c r="C14105"/>
    </row>
    <row r="14106" spans="3:3" ht="18.75" x14ac:dyDescent="0.15">
      <c r="C14106"/>
    </row>
    <row r="14107" spans="3:3" ht="18.75" x14ac:dyDescent="0.15">
      <c r="C14107"/>
    </row>
    <row r="14108" spans="3:3" ht="18.75" x14ac:dyDescent="0.15">
      <c r="C14108"/>
    </row>
    <row r="14109" spans="3:3" ht="18.75" x14ac:dyDescent="0.15">
      <c r="C14109"/>
    </row>
    <row r="14110" spans="3:3" ht="18.75" x14ac:dyDescent="0.15">
      <c r="C14110"/>
    </row>
    <row r="14111" spans="3:3" ht="18.75" x14ac:dyDescent="0.15">
      <c r="C14111"/>
    </row>
    <row r="14112" spans="3:3" ht="18.75" x14ac:dyDescent="0.15">
      <c r="C14112"/>
    </row>
    <row r="14113" spans="3:3" ht="18.75" x14ac:dyDescent="0.15">
      <c r="C14113"/>
    </row>
    <row r="14114" spans="3:3" ht="18.75" x14ac:dyDescent="0.15">
      <c r="C14114"/>
    </row>
    <row r="14115" spans="3:3" ht="18.75" x14ac:dyDescent="0.15">
      <c r="C14115"/>
    </row>
    <row r="14116" spans="3:3" ht="18.75" x14ac:dyDescent="0.15">
      <c r="C14116"/>
    </row>
    <row r="14117" spans="3:3" ht="18.75" x14ac:dyDescent="0.15">
      <c r="C14117"/>
    </row>
    <row r="14118" spans="3:3" ht="18.75" x14ac:dyDescent="0.15">
      <c r="C14118"/>
    </row>
    <row r="14119" spans="3:3" ht="18.75" x14ac:dyDescent="0.15">
      <c r="C14119"/>
    </row>
    <row r="14120" spans="3:3" ht="18.75" x14ac:dyDescent="0.15">
      <c r="C14120"/>
    </row>
    <row r="14121" spans="3:3" ht="18.75" x14ac:dyDescent="0.15">
      <c r="C14121"/>
    </row>
    <row r="14122" spans="3:3" ht="18.75" x14ac:dyDescent="0.15">
      <c r="C14122"/>
    </row>
    <row r="14123" spans="3:3" ht="18.75" x14ac:dyDescent="0.15">
      <c r="C14123"/>
    </row>
    <row r="14124" spans="3:3" ht="18.75" x14ac:dyDescent="0.15">
      <c r="C14124"/>
    </row>
    <row r="14125" spans="3:3" ht="18.75" x14ac:dyDescent="0.15">
      <c r="C14125"/>
    </row>
    <row r="14126" spans="3:3" ht="18.75" x14ac:dyDescent="0.15">
      <c r="C14126"/>
    </row>
    <row r="14127" spans="3:3" ht="18.75" x14ac:dyDescent="0.15">
      <c r="C14127"/>
    </row>
    <row r="14128" spans="3:3" ht="18.75" x14ac:dyDescent="0.15">
      <c r="C14128"/>
    </row>
    <row r="14129" spans="3:3" ht="18.75" x14ac:dyDescent="0.15">
      <c r="C14129"/>
    </row>
    <row r="14130" spans="3:3" ht="18.75" x14ac:dyDescent="0.15">
      <c r="C14130"/>
    </row>
    <row r="14131" spans="3:3" ht="18.75" x14ac:dyDescent="0.15">
      <c r="C14131"/>
    </row>
    <row r="14132" spans="3:3" ht="18.75" x14ac:dyDescent="0.15">
      <c r="C14132"/>
    </row>
    <row r="14133" spans="3:3" ht="18.75" x14ac:dyDescent="0.15">
      <c r="C14133"/>
    </row>
    <row r="14134" spans="3:3" ht="18.75" x14ac:dyDescent="0.15">
      <c r="C14134"/>
    </row>
    <row r="14135" spans="3:3" ht="18.75" x14ac:dyDescent="0.15">
      <c r="C14135"/>
    </row>
    <row r="14136" spans="3:3" ht="18.75" x14ac:dyDescent="0.15">
      <c r="C14136"/>
    </row>
    <row r="14137" spans="3:3" ht="18.75" x14ac:dyDescent="0.15">
      <c r="C14137"/>
    </row>
    <row r="14138" spans="3:3" ht="18.75" x14ac:dyDescent="0.15">
      <c r="C14138"/>
    </row>
    <row r="14139" spans="3:3" ht="18.75" x14ac:dyDescent="0.15">
      <c r="C14139"/>
    </row>
    <row r="14140" spans="3:3" ht="18.75" x14ac:dyDescent="0.15">
      <c r="C14140"/>
    </row>
    <row r="14141" spans="3:3" ht="18.75" x14ac:dyDescent="0.15">
      <c r="C14141"/>
    </row>
    <row r="14142" spans="3:3" ht="18.75" x14ac:dyDescent="0.15">
      <c r="C14142"/>
    </row>
    <row r="14143" spans="3:3" ht="18.75" x14ac:dyDescent="0.15">
      <c r="C14143"/>
    </row>
    <row r="14144" spans="3:3" ht="18.75" x14ac:dyDescent="0.15">
      <c r="C14144"/>
    </row>
    <row r="14145" spans="3:3" ht="18.75" x14ac:dyDescent="0.15">
      <c r="C14145"/>
    </row>
    <row r="14146" spans="3:3" ht="18.75" x14ac:dyDescent="0.15">
      <c r="C14146"/>
    </row>
    <row r="14147" spans="3:3" ht="18.75" x14ac:dyDescent="0.15">
      <c r="C14147"/>
    </row>
    <row r="14148" spans="3:3" ht="18.75" x14ac:dyDescent="0.15">
      <c r="C14148"/>
    </row>
    <row r="14149" spans="3:3" ht="18.75" x14ac:dyDescent="0.15">
      <c r="C14149"/>
    </row>
    <row r="14150" spans="3:3" ht="18.75" x14ac:dyDescent="0.15">
      <c r="C14150"/>
    </row>
    <row r="14151" spans="3:3" ht="18.75" x14ac:dyDescent="0.15">
      <c r="C14151"/>
    </row>
    <row r="14152" spans="3:3" ht="18.75" x14ac:dyDescent="0.15">
      <c r="C14152"/>
    </row>
    <row r="14153" spans="3:3" ht="18.75" x14ac:dyDescent="0.15">
      <c r="C14153"/>
    </row>
    <row r="14154" spans="3:3" ht="18.75" x14ac:dyDescent="0.15">
      <c r="C14154"/>
    </row>
    <row r="14155" spans="3:3" ht="18.75" x14ac:dyDescent="0.15">
      <c r="C14155"/>
    </row>
    <row r="14156" spans="3:3" ht="18.75" x14ac:dyDescent="0.15">
      <c r="C14156"/>
    </row>
    <row r="14157" spans="3:3" ht="18.75" x14ac:dyDescent="0.15">
      <c r="C14157"/>
    </row>
    <row r="14158" spans="3:3" ht="18.75" x14ac:dyDescent="0.15">
      <c r="C14158"/>
    </row>
    <row r="14159" spans="3:3" ht="18.75" x14ac:dyDescent="0.15">
      <c r="C14159"/>
    </row>
    <row r="14160" spans="3:3" ht="18.75" x14ac:dyDescent="0.15">
      <c r="C14160"/>
    </row>
    <row r="14161" spans="3:3" ht="18.75" x14ac:dyDescent="0.15">
      <c r="C14161"/>
    </row>
    <row r="14162" spans="3:3" ht="18.75" x14ac:dyDescent="0.15">
      <c r="C14162"/>
    </row>
    <row r="14163" spans="3:3" ht="18.75" x14ac:dyDescent="0.15">
      <c r="C14163"/>
    </row>
    <row r="14164" spans="3:3" ht="18.75" x14ac:dyDescent="0.15">
      <c r="C14164"/>
    </row>
    <row r="14165" spans="3:3" ht="18.75" x14ac:dyDescent="0.15">
      <c r="C14165"/>
    </row>
    <row r="14166" spans="3:3" ht="18.75" x14ac:dyDescent="0.15">
      <c r="C14166"/>
    </row>
    <row r="14167" spans="3:3" ht="18.75" x14ac:dyDescent="0.15">
      <c r="C14167"/>
    </row>
    <row r="14168" spans="3:3" ht="18.75" x14ac:dyDescent="0.15">
      <c r="C14168"/>
    </row>
    <row r="14169" spans="3:3" ht="18.75" x14ac:dyDescent="0.15">
      <c r="C14169"/>
    </row>
    <row r="14170" spans="3:3" ht="18.75" x14ac:dyDescent="0.15">
      <c r="C14170"/>
    </row>
    <row r="14171" spans="3:3" ht="18.75" x14ac:dyDescent="0.15">
      <c r="C14171"/>
    </row>
    <row r="14172" spans="3:3" ht="18.75" x14ac:dyDescent="0.15">
      <c r="C14172"/>
    </row>
    <row r="14173" spans="3:3" ht="18.75" x14ac:dyDescent="0.15">
      <c r="C14173"/>
    </row>
    <row r="14174" spans="3:3" ht="18.75" x14ac:dyDescent="0.15">
      <c r="C14174"/>
    </row>
    <row r="14175" spans="3:3" ht="18.75" x14ac:dyDescent="0.15">
      <c r="C14175"/>
    </row>
    <row r="14176" spans="3:3" ht="18.75" x14ac:dyDescent="0.15">
      <c r="C14176"/>
    </row>
    <row r="14177" spans="3:3" ht="18.75" x14ac:dyDescent="0.15">
      <c r="C14177"/>
    </row>
    <row r="14178" spans="3:3" ht="18.75" x14ac:dyDescent="0.15">
      <c r="C14178"/>
    </row>
    <row r="14179" spans="3:3" ht="18.75" x14ac:dyDescent="0.15">
      <c r="C14179"/>
    </row>
    <row r="14180" spans="3:3" ht="18.75" x14ac:dyDescent="0.15">
      <c r="C14180"/>
    </row>
    <row r="14181" spans="3:3" ht="18.75" x14ac:dyDescent="0.15">
      <c r="C14181"/>
    </row>
    <row r="14182" spans="3:3" ht="18.75" x14ac:dyDescent="0.15">
      <c r="C14182"/>
    </row>
    <row r="14183" spans="3:3" ht="18.75" x14ac:dyDescent="0.15">
      <c r="C14183"/>
    </row>
    <row r="14184" spans="3:3" ht="18.75" x14ac:dyDescent="0.15">
      <c r="C14184"/>
    </row>
    <row r="14185" spans="3:3" ht="18.75" x14ac:dyDescent="0.15">
      <c r="C14185"/>
    </row>
    <row r="14186" spans="3:3" ht="18.75" x14ac:dyDescent="0.15">
      <c r="C14186"/>
    </row>
    <row r="14187" spans="3:3" ht="18.75" x14ac:dyDescent="0.15">
      <c r="C14187"/>
    </row>
    <row r="14188" spans="3:3" ht="18.75" x14ac:dyDescent="0.15">
      <c r="C14188"/>
    </row>
    <row r="14189" spans="3:3" ht="18.75" x14ac:dyDescent="0.15">
      <c r="C14189"/>
    </row>
    <row r="14190" spans="3:3" ht="18.75" x14ac:dyDescent="0.15">
      <c r="C14190"/>
    </row>
    <row r="14191" spans="3:3" ht="18.75" x14ac:dyDescent="0.15">
      <c r="C14191"/>
    </row>
    <row r="14192" spans="3:3" ht="18.75" x14ac:dyDescent="0.15">
      <c r="C14192"/>
    </row>
    <row r="14193" spans="3:3" ht="18.75" x14ac:dyDescent="0.15">
      <c r="C14193"/>
    </row>
    <row r="14194" spans="3:3" ht="18.75" x14ac:dyDescent="0.15">
      <c r="C14194"/>
    </row>
    <row r="14195" spans="3:3" ht="18.75" x14ac:dyDescent="0.15">
      <c r="C14195"/>
    </row>
    <row r="14196" spans="3:3" ht="18.75" x14ac:dyDescent="0.15">
      <c r="C14196"/>
    </row>
    <row r="14197" spans="3:3" ht="18.75" x14ac:dyDescent="0.15">
      <c r="C14197"/>
    </row>
    <row r="14198" spans="3:3" ht="18.75" x14ac:dyDescent="0.15">
      <c r="C14198"/>
    </row>
    <row r="14199" spans="3:3" ht="18.75" x14ac:dyDescent="0.15">
      <c r="C14199"/>
    </row>
    <row r="14200" spans="3:3" ht="18.75" x14ac:dyDescent="0.15">
      <c r="C14200"/>
    </row>
    <row r="14201" spans="3:3" ht="18.75" x14ac:dyDescent="0.15">
      <c r="C14201"/>
    </row>
    <row r="14202" spans="3:3" ht="18.75" x14ac:dyDescent="0.15">
      <c r="C14202"/>
    </row>
    <row r="14203" spans="3:3" ht="18.75" x14ac:dyDescent="0.15">
      <c r="C14203"/>
    </row>
    <row r="14204" spans="3:3" ht="18.75" x14ac:dyDescent="0.15">
      <c r="C14204"/>
    </row>
    <row r="14205" spans="3:3" ht="18.75" x14ac:dyDescent="0.15">
      <c r="C14205"/>
    </row>
    <row r="14206" spans="3:3" ht="18.75" x14ac:dyDescent="0.15">
      <c r="C14206"/>
    </row>
    <row r="14207" spans="3:3" ht="18.75" x14ac:dyDescent="0.15">
      <c r="C14207"/>
    </row>
    <row r="14208" spans="3:3" ht="18.75" x14ac:dyDescent="0.15">
      <c r="C14208"/>
    </row>
    <row r="14209" spans="3:3" ht="18.75" x14ac:dyDescent="0.15">
      <c r="C14209"/>
    </row>
    <row r="14210" spans="3:3" ht="18.75" x14ac:dyDescent="0.15">
      <c r="C14210"/>
    </row>
    <row r="14211" spans="3:3" ht="18.75" x14ac:dyDescent="0.15">
      <c r="C14211"/>
    </row>
    <row r="14212" spans="3:3" ht="18.75" x14ac:dyDescent="0.15">
      <c r="C14212"/>
    </row>
    <row r="14213" spans="3:3" ht="18.75" x14ac:dyDescent="0.15">
      <c r="C14213"/>
    </row>
    <row r="14214" spans="3:3" ht="18.75" x14ac:dyDescent="0.15">
      <c r="C14214"/>
    </row>
    <row r="14215" spans="3:3" ht="18.75" x14ac:dyDescent="0.15">
      <c r="C14215"/>
    </row>
    <row r="14216" spans="3:3" ht="18.75" x14ac:dyDescent="0.15">
      <c r="C14216"/>
    </row>
    <row r="14217" spans="3:3" ht="18.75" x14ac:dyDescent="0.15">
      <c r="C14217"/>
    </row>
    <row r="14218" spans="3:3" ht="18.75" x14ac:dyDescent="0.15">
      <c r="C14218"/>
    </row>
    <row r="14219" spans="3:3" ht="18.75" x14ac:dyDescent="0.15">
      <c r="C14219"/>
    </row>
    <row r="14220" spans="3:3" ht="18.75" x14ac:dyDescent="0.15">
      <c r="C14220"/>
    </row>
    <row r="14221" spans="3:3" ht="18.75" x14ac:dyDescent="0.15">
      <c r="C14221"/>
    </row>
    <row r="14222" spans="3:3" ht="18.75" x14ac:dyDescent="0.15">
      <c r="C14222"/>
    </row>
    <row r="14223" spans="3:3" ht="18.75" x14ac:dyDescent="0.15">
      <c r="C14223"/>
    </row>
    <row r="14224" spans="3:3" ht="18.75" x14ac:dyDescent="0.15">
      <c r="C14224"/>
    </row>
    <row r="14225" spans="3:3" ht="18.75" x14ac:dyDescent="0.15">
      <c r="C14225"/>
    </row>
    <row r="14226" spans="3:3" ht="18.75" x14ac:dyDescent="0.15">
      <c r="C14226"/>
    </row>
    <row r="14227" spans="3:3" ht="18.75" x14ac:dyDescent="0.15">
      <c r="C14227"/>
    </row>
    <row r="14228" spans="3:3" ht="18.75" x14ac:dyDescent="0.15">
      <c r="C14228"/>
    </row>
    <row r="14229" spans="3:3" ht="18.75" x14ac:dyDescent="0.15">
      <c r="C14229"/>
    </row>
    <row r="14230" spans="3:3" ht="18.75" x14ac:dyDescent="0.15">
      <c r="C14230"/>
    </row>
    <row r="14231" spans="3:3" ht="18.75" x14ac:dyDescent="0.15">
      <c r="C14231"/>
    </row>
    <row r="14232" spans="3:3" ht="18.75" x14ac:dyDescent="0.15">
      <c r="C14232"/>
    </row>
    <row r="14233" spans="3:3" ht="18.75" x14ac:dyDescent="0.15">
      <c r="C14233"/>
    </row>
    <row r="14234" spans="3:3" ht="18.75" x14ac:dyDescent="0.15">
      <c r="C14234"/>
    </row>
    <row r="14235" spans="3:3" ht="18.75" x14ac:dyDescent="0.15">
      <c r="C14235"/>
    </row>
    <row r="14236" spans="3:3" ht="18.75" x14ac:dyDescent="0.15">
      <c r="C14236"/>
    </row>
    <row r="14237" spans="3:3" ht="18.75" x14ac:dyDescent="0.15">
      <c r="C14237"/>
    </row>
    <row r="14238" spans="3:3" ht="18.75" x14ac:dyDescent="0.15">
      <c r="C14238"/>
    </row>
    <row r="14239" spans="3:3" ht="18.75" x14ac:dyDescent="0.15">
      <c r="C14239"/>
    </row>
    <row r="14240" spans="3:3" ht="18.75" x14ac:dyDescent="0.15">
      <c r="C14240"/>
    </row>
    <row r="14241" spans="3:3" ht="18.75" x14ac:dyDescent="0.15">
      <c r="C14241"/>
    </row>
    <row r="14242" spans="3:3" ht="18.75" x14ac:dyDescent="0.15">
      <c r="C14242"/>
    </row>
    <row r="14243" spans="3:3" ht="18.75" x14ac:dyDescent="0.15">
      <c r="C14243"/>
    </row>
    <row r="14244" spans="3:3" ht="18.75" x14ac:dyDescent="0.15">
      <c r="C14244"/>
    </row>
    <row r="14245" spans="3:3" ht="18.75" x14ac:dyDescent="0.15">
      <c r="C14245"/>
    </row>
    <row r="14246" spans="3:3" ht="18.75" x14ac:dyDescent="0.15">
      <c r="C14246"/>
    </row>
    <row r="14247" spans="3:3" ht="18.75" x14ac:dyDescent="0.15">
      <c r="C14247"/>
    </row>
    <row r="14248" spans="3:3" ht="18.75" x14ac:dyDescent="0.15">
      <c r="C14248"/>
    </row>
    <row r="14249" spans="3:3" ht="18.75" x14ac:dyDescent="0.15">
      <c r="C14249"/>
    </row>
    <row r="14250" spans="3:3" ht="18.75" x14ac:dyDescent="0.15">
      <c r="C14250"/>
    </row>
    <row r="14251" spans="3:3" ht="18.75" x14ac:dyDescent="0.15">
      <c r="C14251"/>
    </row>
    <row r="14252" spans="3:3" ht="18.75" x14ac:dyDescent="0.15">
      <c r="C14252"/>
    </row>
    <row r="14253" spans="3:3" ht="18.75" x14ac:dyDescent="0.15">
      <c r="C14253"/>
    </row>
    <row r="14254" spans="3:3" ht="18.75" x14ac:dyDescent="0.15">
      <c r="C14254"/>
    </row>
    <row r="14255" spans="3:3" ht="18.75" x14ac:dyDescent="0.15">
      <c r="C14255"/>
    </row>
    <row r="14256" spans="3:3" ht="18.75" x14ac:dyDescent="0.15">
      <c r="C14256"/>
    </row>
    <row r="14257" spans="3:3" ht="18.75" x14ac:dyDescent="0.15">
      <c r="C14257"/>
    </row>
    <row r="14258" spans="3:3" ht="18.75" x14ac:dyDescent="0.15">
      <c r="C14258"/>
    </row>
    <row r="14259" spans="3:3" ht="18.75" x14ac:dyDescent="0.15">
      <c r="C14259"/>
    </row>
    <row r="14260" spans="3:3" ht="18.75" x14ac:dyDescent="0.15">
      <c r="C14260"/>
    </row>
    <row r="14261" spans="3:3" ht="18.75" x14ac:dyDescent="0.15">
      <c r="C14261"/>
    </row>
    <row r="14262" spans="3:3" ht="18.75" x14ac:dyDescent="0.15">
      <c r="C14262"/>
    </row>
    <row r="14263" spans="3:3" ht="18.75" x14ac:dyDescent="0.15">
      <c r="C14263"/>
    </row>
    <row r="14264" spans="3:3" ht="18.75" x14ac:dyDescent="0.15">
      <c r="C14264"/>
    </row>
    <row r="14265" spans="3:3" ht="18.75" x14ac:dyDescent="0.15">
      <c r="C14265"/>
    </row>
    <row r="14266" spans="3:3" ht="18.75" x14ac:dyDescent="0.15">
      <c r="C14266"/>
    </row>
    <row r="14267" spans="3:3" ht="18.75" x14ac:dyDescent="0.15">
      <c r="C14267"/>
    </row>
    <row r="14268" spans="3:3" ht="18.75" x14ac:dyDescent="0.15">
      <c r="C14268"/>
    </row>
    <row r="14269" spans="3:3" ht="18.75" x14ac:dyDescent="0.15">
      <c r="C14269"/>
    </row>
    <row r="14270" spans="3:3" ht="18.75" x14ac:dyDescent="0.15">
      <c r="C14270"/>
    </row>
    <row r="14271" spans="3:3" ht="18.75" x14ac:dyDescent="0.15">
      <c r="C14271"/>
    </row>
    <row r="14272" spans="3:3" ht="18.75" x14ac:dyDescent="0.15">
      <c r="C14272"/>
    </row>
    <row r="14273" spans="3:3" ht="18.75" x14ac:dyDescent="0.15">
      <c r="C14273"/>
    </row>
    <row r="14274" spans="3:3" ht="18.75" x14ac:dyDescent="0.15">
      <c r="C14274"/>
    </row>
    <row r="14275" spans="3:3" ht="18.75" x14ac:dyDescent="0.15">
      <c r="C14275"/>
    </row>
    <row r="14276" spans="3:3" ht="18.75" x14ac:dyDescent="0.15">
      <c r="C14276"/>
    </row>
    <row r="14277" spans="3:3" ht="18.75" x14ac:dyDescent="0.15">
      <c r="C14277"/>
    </row>
    <row r="14278" spans="3:3" ht="18.75" x14ac:dyDescent="0.15">
      <c r="C14278"/>
    </row>
    <row r="14279" spans="3:3" ht="18.75" x14ac:dyDescent="0.15">
      <c r="C14279"/>
    </row>
    <row r="14280" spans="3:3" ht="18.75" x14ac:dyDescent="0.15">
      <c r="C14280"/>
    </row>
    <row r="14281" spans="3:3" ht="18.75" x14ac:dyDescent="0.15">
      <c r="C14281"/>
    </row>
    <row r="14282" spans="3:3" ht="18.75" x14ac:dyDescent="0.15">
      <c r="C14282"/>
    </row>
    <row r="14283" spans="3:3" ht="18.75" x14ac:dyDescent="0.15">
      <c r="C14283"/>
    </row>
    <row r="14284" spans="3:3" ht="18.75" x14ac:dyDescent="0.15">
      <c r="C14284"/>
    </row>
    <row r="14285" spans="3:3" ht="18.75" x14ac:dyDescent="0.15">
      <c r="C14285"/>
    </row>
    <row r="14286" spans="3:3" ht="18.75" x14ac:dyDescent="0.15">
      <c r="C14286"/>
    </row>
    <row r="14287" spans="3:3" ht="18.75" x14ac:dyDescent="0.15">
      <c r="C14287"/>
    </row>
    <row r="14288" spans="3:3" ht="18.75" x14ac:dyDescent="0.15">
      <c r="C14288"/>
    </row>
    <row r="14289" spans="3:3" ht="18.75" x14ac:dyDescent="0.15">
      <c r="C14289"/>
    </row>
    <row r="14290" spans="3:3" ht="18.75" x14ac:dyDescent="0.15">
      <c r="C14290"/>
    </row>
    <row r="14291" spans="3:3" ht="18.75" x14ac:dyDescent="0.15">
      <c r="C14291"/>
    </row>
    <row r="14292" spans="3:3" ht="18.75" x14ac:dyDescent="0.15">
      <c r="C14292"/>
    </row>
    <row r="14293" spans="3:3" ht="18.75" x14ac:dyDescent="0.15">
      <c r="C14293"/>
    </row>
    <row r="14294" spans="3:3" ht="18.75" x14ac:dyDescent="0.15">
      <c r="C14294"/>
    </row>
    <row r="14295" spans="3:3" ht="18.75" x14ac:dyDescent="0.15">
      <c r="C14295"/>
    </row>
    <row r="14296" spans="3:3" ht="18.75" x14ac:dyDescent="0.15">
      <c r="C14296"/>
    </row>
    <row r="14297" spans="3:3" ht="18.75" x14ac:dyDescent="0.15">
      <c r="C14297"/>
    </row>
    <row r="14298" spans="3:3" ht="18.75" x14ac:dyDescent="0.15">
      <c r="C14298"/>
    </row>
    <row r="14299" spans="3:3" ht="18.75" x14ac:dyDescent="0.15">
      <c r="C14299"/>
    </row>
    <row r="14300" spans="3:3" ht="18.75" x14ac:dyDescent="0.15">
      <c r="C14300"/>
    </row>
    <row r="14301" spans="3:3" ht="18.75" x14ac:dyDescent="0.15">
      <c r="C14301"/>
    </row>
    <row r="14302" spans="3:3" ht="18.75" x14ac:dyDescent="0.15">
      <c r="C14302"/>
    </row>
    <row r="14303" spans="3:3" ht="18.75" x14ac:dyDescent="0.15">
      <c r="C14303"/>
    </row>
    <row r="14304" spans="3:3" ht="18.75" x14ac:dyDescent="0.15">
      <c r="C14304"/>
    </row>
    <row r="14305" spans="3:3" ht="18.75" x14ac:dyDescent="0.15">
      <c r="C14305"/>
    </row>
    <row r="14306" spans="3:3" ht="18.75" x14ac:dyDescent="0.15">
      <c r="C14306"/>
    </row>
    <row r="14307" spans="3:3" ht="18.75" x14ac:dyDescent="0.15">
      <c r="C14307"/>
    </row>
    <row r="14308" spans="3:3" ht="18.75" x14ac:dyDescent="0.15">
      <c r="C14308"/>
    </row>
    <row r="14309" spans="3:3" ht="18.75" x14ac:dyDescent="0.15">
      <c r="C14309"/>
    </row>
    <row r="14310" spans="3:3" ht="18.75" x14ac:dyDescent="0.15">
      <c r="C14310"/>
    </row>
    <row r="14311" spans="3:3" ht="18.75" x14ac:dyDescent="0.15">
      <c r="C14311"/>
    </row>
    <row r="14312" spans="3:3" ht="18.75" x14ac:dyDescent="0.15">
      <c r="C14312"/>
    </row>
    <row r="14313" spans="3:3" ht="18.75" x14ac:dyDescent="0.15">
      <c r="C14313"/>
    </row>
    <row r="14314" spans="3:3" ht="18.75" x14ac:dyDescent="0.15">
      <c r="C14314"/>
    </row>
    <row r="14315" spans="3:3" ht="18.75" x14ac:dyDescent="0.15">
      <c r="C14315"/>
    </row>
    <row r="14316" spans="3:3" ht="18.75" x14ac:dyDescent="0.15">
      <c r="C14316"/>
    </row>
    <row r="14317" spans="3:3" ht="18.75" x14ac:dyDescent="0.15">
      <c r="C14317"/>
    </row>
    <row r="14318" spans="3:3" ht="18.75" x14ac:dyDescent="0.15">
      <c r="C14318"/>
    </row>
    <row r="14319" spans="3:3" ht="18.75" x14ac:dyDescent="0.15">
      <c r="C14319"/>
    </row>
    <row r="14320" spans="3:3" ht="18.75" x14ac:dyDescent="0.15">
      <c r="C14320"/>
    </row>
    <row r="14321" spans="3:3" ht="18.75" x14ac:dyDescent="0.15">
      <c r="C14321"/>
    </row>
    <row r="14322" spans="3:3" ht="18.75" x14ac:dyDescent="0.15">
      <c r="C14322"/>
    </row>
    <row r="14323" spans="3:3" ht="18.75" x14ac:dyDescent="0.15">
      <c r="C14323"/>
    </row>
    <row r="14324" spans="3:3" ht="18.75" x14ac:dyDescent="0.15">
      <c r="C14324"/>
    </row>
    <row r="14325" spans="3:3" ht="18.75" x14ac:dyDescent="0.15">
      <c r="C14325"/>
    </row>
    <row r="14326" spans="3:3" ht="18.75" x14ac:dyDescent="0.15">
      <c r="C14326"/>
    </row>
    <row r="14327" spans="3:3" ht="18.75" x14ac:dyDescent="0.15">
      <c r="C14327"/>
    </row>
    <row r="14328" spans="3:3" ht="18.75" x14ac:dyDescent="0.15">
      <c r="C14328"/>
    </row>
    <row r="14329" spans="3:3" ht="18.75" x14ac:dyDescent="0.15">
      <c r="C14329"/>
    </row>
    <row r="14330" spans="3:3" ht="18.75" x14ac:dyDescent="0.15">
      <c r="C14330"/>
    </row>
    <row r="14331" spans="3:3" ht="18.75" x14ac:dyDescent="0.15">
      <c r="C14331"/>
    </row>
    <row r="14332" spans="3:3" ht="18.75" x14ac:dyDescent="0.15">
      <c r="C14332"/>
    </row>
    <row r="14333" spans="3:3" ht="18.75" x14ac:dyDescent="0.15">
      <c r="C14333"/>
    </row>
    <row r="14334" spans="3:3" ht="18.75" x14ac:dyDescent="0.15">
      <c r="C14334"/>
    </row>
    <row r="14335" spans="3:3" ht="18.75" x14ac:dyDescent="0.15">
      <c r="C14335"/>
    </row>
    <row r="14336" spans="3:3" ht="18.75" x14ac:dyDescent="0.15">
      <c r="C14336"/>
    </row>
    <row r="14337" spans="3:3" ht="18.75" x14ac:dyDescent="0.15">
      <c r="C14337"/>
    </row>
    <row r="14338" spans="3:3" ht="18.75" x14ac:dyDescent="0.15">
      <c r="C14338"/>
    </row>
    <row r="14339" spans="3:3" ht="18.75" x14ac:dyDescent="0.15">
      <c r="C14339"/>
    </row>
    <row r="14340" spans="3:3" ht="18.75" x14ac:dyDescent="0.15">
      <c r="C14340"/>
    </row>
    <row r="14341" spans="3:3" ht="18.75" x14ac:dyDescent="0.15">
      <c r="C14341"/>
    </row>
    <row r="14342" spans="3:3" ht="18.75" x14ac:dyDescent="0.15">
      <c r="C14342"/>
    </row>
    <row r="14343" spans="3:3" ht="18.75" x14ac:dyDescent="0.15">
      <c r="C14343"/>
    </row>
    <row r="14344" spans="3:3" ht="18.75" x14ac:dyDescent="0.15">
      <c r="C14344"/>
    </row>
    <row r="14345" spans="3:3" ht="18.75" x14ac:dyDescent="0.15">
      <c r="C14345"/>
    </row>
    <row r="14346" spans="3:3" ht="18.75" x14ac:dyDescent="0.15">
      <c r="C14346"/>
    </row>
    <row r="14347" spans="3:3" ht="18.75" x14ac:dyDescent="0.15">
      <c r="C14347"/>
    </row>
    <row r="14348" spans="3:3" ht="18.75" x14ac:dyDescent="0.15">
      <c r="C14348"/>
    </row>
    <row r="14349" spans="3:3" ht="18.75" x14ac:dyDescent="0.15">
      <c r="C14349"/>
    </row>
    <row r="14350" spans="3:3" ht="18.75" x14ac:dyDescent="0.15">
      <c r="C14350"/>
    </row>
    <row r="14351" spans="3:3" ht="18.75" x14ac:dyDescent="0.15">
      <c r="C14351"/>
    </row>
    <row r="14352" spans="3:3" ht="18.75" x14ac:dyDescent="0.15">
      <c r="C14352"/>
    </row>
    <row r="14353" spans="3:3" ht="18.75" x14ac:dyDescent="0.15">
      <c r="C14353"/>
    </row>
    <row r="14354" spans="3:3" ht="18.75" x14ac:dyDescent="0.15">
      <c r="C14354"/>
    </row>
    <row r="14355" spans="3:3" ht="18.75" x14ac:dyDescent="0.15">
      <c r="C14355"/>
    </row>
    <row r="14356" spans="3:3" ht="18.75" x14ac:dyDescent="0.15">
      <c r="C14356"/>
    </row>
    <row r="14357" spans="3:3" ht="18.75" x14ac:dyDescent="0.15">
      <c r="C14357"/>
    </row>
    <row r="14358" spans="3:3" ht="18.75" x14ac:dyDescent="0.15">
      <c r="C14358"/>
    </row>
    <row r="14359" spans="3:3" ht="18.75" x14ac:dyDescent="0.15">
      <c r="C14359"/>
    </row>
    <row r="14360" spans="3:3" ht="18.75" x14ac:dyDescent="0.15">
      <c r="C14360"/>
    </row>
    <row r="14361" spans="3:3" ht="18.75" x14ac:dyDescent="0.15">
      <c r="C14361"/>
    </row>
    <row r="14362" spans="3:3" ht="18.75" x14ac:dyDescent="0.15">
      <c r="C14362"/>
    </row>
    <row r="14363" spans="3:3" ht="18.75" x14ac:dyDescent="0.15">
      <c r="C14363"/>
    </row>
    <row r="14364" spans="3:3" ht="18.75" x14ac:dyDescent="0.15">
      <c r="C14364"/>
    </row>
    <row r="14365" spans="3:3" ht="18.75" x14ac:dyDescent="0.15">
      <c r="C14365"/>
    </row>
    <row r="14366" spans="3:3" ht="18.75" x14ac:dyDescent="0.15">
      <c r="C14366"/>
    </row>
    <row r="14367" spans="3:3" ht="18.75" x14ac:dyDescent="0.15">
      <c r="C14367"/>
    </row>
    <row r="14368" spans="3:3" ht="18.75" x14ac:dyDescent="0.15">
      <c r="C14368"/>
    </row>
    <row r="14369" spans="3:3" ht="18.75" x14ac:dyDescent="0.15">
      <c r="C14369"/>
    </row>
    <row r="14370" spans="3:3" ht="18.75" x14ac:dyDescent="0.15">
      <c r="C14370"/>
    </row>
    <row r="14371" spans="3:3" ht="18.75" x14ac:dyDescent="0.15">
      <c r="C14371"/>
    </row>
    <row r="14372" spans="3:3" ht="18.75" x14ac:dyDescent="0.15">
      <c r="C14372"/>
    </row>
    <row r="14373" spans="3:3" ht="18.75" x14ac:dyDescent="0.15">
      <c r="C14373"/>
    </row>
    <row r="14374" spans="3:3" ht="18.75" x14ac:dyDescent="0.15">
      <c r="C14374"/>
    </row>
    <row r="14375" spans="3:3" ht="18.75" x14ac:dyDescent="0.15">
      <c r="C14375"/>
    </row>
    <row r="14376" spans="3:3" ht="18.75" x14ac:dyDescent="0.15">
      <c r="C14376"/>
    </row>
    <row r="14377" spans="3:3" ht="18.75" x14ac:dyDescent="0.15">
      <c r="C14377"/>
    </row>
    <row r="14378" spans="3:3" ht="18.75" x14ac:dyDescent="0.15">
      <c r="C14378"/>
    </row>
    <row r="14379" spans="3:3" ht="18.75" x14ac:dyDescent="0.15">
      <c r="C14379"/>
    </row>
    <row r="14380" spans="3:3" ht="18.75" x14ac:dyDescent="0.15">
      <c r="C14380"/>
    </row>
    <row r="14381" spans="3:3" ht="18.75" x14ac:dyDescent="0.15">
      <c r="C14381"/>
    </row>
    <row r="14382" spans="3:3" ht="18.75" x14ac:dyDescent="0.15">
      <c r="C14382"/>
    </row>
    <row r="14383" spans="3:3" ht="18.75" x14ac:dyDescent="0.15">
      <c r="C14383"/>
    </row>
    <row r="14384" spans="3:3" ht="18.75" x14ac:dyDescent="0.15">
      <c r="C14384"/>
    </row>
    <row r="14385" spans="3:3" ht="18.75" x14ac:dyDescent="0.15">
      <c r="C14385"/>
    </row>
    <row r="14386" spans="3:3" ht="18.75" x14ac:dyDescent="0.15">
      <c r="C14386"/>
    </row>
    <row r="14387" spans="3:3" ht="18.75" x14ac:dyDescent="0.15">
      <c r="C14387"/>
    </row>
    <row r="14388" spans="3:3" ht="18.75" x14ac:dyDescent="0.15">
      <c r="C14388"/>
    </row>
    <row r="14389" spans="3:3" ht="18.75" x14ac:dyDescent="0.15">
      <c r="C14389"/>
    </row>
    <row r="14390" spans="3:3" ht="18.75" x14ac:dyDescent="0.15">
      <c r="C14390"/>
    </row>
    <row r="14391" spans="3:3" ht="18.75" x14ac:dyDescent="0.15">
      <c r="C14391"/>
    </row>
    <row r="14392" spans="3:3" ht="18.75" x14ac:dyDescent="0.15">
      <c r="C14392"/>
    </row>
    <row r="14393" spans="3:3" ht="18.75" x14ac:dyDescent="0.15">
      <c r="C14393"/>
    </row>
    <row r="14394" spans="3:3" ht="18.75" x14ac:dyDescent="0.15">
      <c r="C14394"/>
    </row>
    <row r="14395" spans="3:3" ht="18.75" x14ac:dyDescent="0.15">
      <c r="C14395"/>
    </row>
    <row r="14396" spans="3:3" ht="18.75" x14ac:dyDescent="0.15">
      <c r="C14396"/>
    </row>
    <row r="14397" spans="3:3" ht="18.75" x14ac:dyDescent="0.15">
      <c r="C14397"/>
    </row>
    <row r="14398" spans="3:3" ht="18.75" x14ac:dyDescent="0.15">
      <c r="C14398"/>
    </row>
    <row r="14399" spans="3:3" ht="18.75" x14ac:dyDescent="0.15">
      <c r="C14399"/>
    </row>
    <row r="14400" spans="3:3" ht="18.75" x14ac:dyDescent="0.15">
      <c r="C14400"/>
    </row>
    <row r="14401" spans="3:3" ht="18.75" x14ac:dyDescent="0.15">
      <c r="C14401"/>
    </row>
    <row r="14402" spans="3:3" ht="18.75" x14ac:dyDescent="0.15">
      <c r="C14402"/>
    </row>
    <row r="14403" spans="3:3" ht="18.75" x14ac:dyDescent="0.15">
      <c r="C14403"/>
    </row>
    <row r="14404" spans="3:3" ht="18.75" x14ac:dyDescent="0.15">
      <c r="C14404"/>
    </row>
    <row r="14405" spans="3:3" ht="18.75" x14ac:dyDescent="0.15">
      <c r="C14405"/>
    </row>
    <row r="14406" spans="3:3" ht="18.75" x14ac:dyDescent="0.15">
      <c r="C14406"/>
    </row>
    <row r="14407" spans="3:3" ht="18.75" x14ac:dyDescent="0.15">
      <c r="C14407"/>
    </row>
    <row r="14408" spans="3:3" ht="18.75" x14ac:dyDescent="0.15">
      <c r="C14408"/>
    </row>
    <row r="14409" spans="3:3" ht="18.75" x14ac:dyDescent="0.15">
      <c r="C14409"/>
    </row>
    <row r="14410" spans="3:3" ht="18.75" x14ac:dyDescent="0.15">
      <c r="C14410"/>
    </row>
    <row r="14411" spans="3:3" ht="18.75" x14ac:dyDescent="0.15">
      <c r="C14411"/>
    </row>
    <row r="14412" spans="3:3" ht="18.75" x14ac:dyDescent="0.15">
      <c r="C14412"/>
    </row>
    <row r="14413" spans="3:3" ht="18.75" x14ac:dyDescent="0.15">
      <c r="C14413"/>
    </row>
    <row r="14414" spans="3:3" ht="18.75" x14ac:dyDescent="0.15">
      <c r="C14414"/>
    </row>
    <row r="14415" spans="3:3" ht="18.75" x14ac:dyDescent="0.15">
      <c r="C14415"/>
    </row>
    <row r="14416" spans="3:3" ht="18.75" x14ac:dyDescent="0.15">
      <c r="C14416"/>
    </row>
    <row r="14417" spans="3:3" ht="18.75" x14ac:dyDescent="0.15">
      <c r="C14417"/>
    </row>
    <row r="14418" spans="3:3" ht="18.75" x14ac:dyDescent="0.15">
      <c r="C14418"/>
    </row>
    <row r="14419" spans="3:3" ht="18.75" x14ac:dyDescent="0.15">
      <c r="C14419"/>
    </row>
    <row r="14420" spans="3:3" ht="18.75" x14ac:dyDescent="0.15">
      <c r="C14420"/>
    </row>
    <row r="14421" spans="3:3" ht="18.75" x14ac:dyDescent="0.15">
      <c r="C14421"/>
    </row>
    <row r="14422" spans="3:3" ht="18.75" x14ac:dyDescent="0.15">
      <c r="C14422"/>
    </row>
    <row r="14423" spans="3:3" ht="18.75" x14ac:dyDescent="0.15">
      <c r="C14423"/>
    </row>
    <row r="14424" spans="3:3" ht="18.75" x14ac:dyDescent="0.15">
      <c r="C14424"/>
    </row>
    <row r="14425" spans="3:3" ht="18.75" x14ac:dyDescent="0.15">
      <c r="C14425"/>
    </row>
    <row r="14426" spans="3:3" ht="18.75" x14ac:dyDescent="0.15">
      <c r="C14426"/>
    </row>
    <row r="14427" spans="3:3" ht="18.75" x14ac:dyDescent="0.15">
      <c r="C14427"/>
    </row>
    <row r="14428" spans="3:3" ht="18.75" x14ac:dyDescent="0.15">
      <c r="C14428"/>
    </row>
    <row r="14429" spans="3:3" ht="18.75" x14ac:dyDescent="0.15">
      <c r="C14429"/>
    </row>
    <row r="14430" spans="3:3" ht="18.75" x14ac:dyDescent="0.15">
      <c r="C14430"/>
    </row>
    <row r="14431" spans="3:3" ht="18.75" x14ac:dyDescent="0.15">
      <c r="C14431"/>
    </row>
    <row r="14432" spans="3:3" ht="18.75" x14ac:dyDescent="0.15">
      <c r="C14432"/>
    </row>
    <row r="14433" spans="3:3" ht="18.75" x14ac:dyDescent="0.15">
      <c r="C14433"/>
    </row>
    <row r="14434" spans="3:3" ht="18.75" x14ac:dyDescent="0.15">
      <c r="C14434"/>
    </row>
    <row r="14435" spans="3:3" ht="18.75" x14ac:dyDescent="0.15">
      <c r="C14435"/>
    </row>
    <row r="14436" spans="3:3" ht="18.75" x14ac:dyDescent="0.15">
      <c r="C14436"/>
    </row>
    <row r="14437" spans="3:3" ht="18.75" x14ac:dyDescent="0.15">
      <c r="C14437"/>
    </row>
    <row r="14438" spans="3:3" ht="18.75" x14ac:dyDescent="0.15">
      <c r="C14438"/>
    </row>
    <row r="14439" spans="3:3" ht="18.75" x14ac:dyDescent="0.15">
      <c r="C14439"/>
    </row>
    <row r="14440" spans="3:3" ht="18.75" x14ac:dyDescent="0.15">
      <c r="C14440"/>
    </row>
    <row r="14441" spans="3:3" ht="18.75" x14ac:dyDescent="0.15">
      <c r="C14441"/>
    </row>
    <row r="14442" spans="3:3" ht="18.75" x14ac:dyDescent="0.15">
      <c r="C14442"/>
    </row>
    <row r="14443" spans="3:3" ht="18.75" x14ac:dyDescent="0.15">
      <c r="C14443"/>
    </row>
    <row r="14444" spans="3:3" ht="18.75" x14ac:dyDescent="0.15">
      <c r="C14444"/>
    </row>
    <row r="14445" spans="3:3" ht="18.75" x14ac:dyDescent="0.15">
      <c r="C14445"/>
    </row>
    <row r="14446" spans="3:3" ht="18.75" x14ac:dyDescent="0.15">
      <c r="C14446"/>
    </row>
    <row r="14447" spans="3:3" ht="18.75" x14ac:dyDescent="0.15">
      <c r="C14447"/>
    </row>
    <row r="14448" spans="3:3" ht="18.75" x14ac:dyDescent="0.15">
      <c r="C14448"/>
    </row>
    <row r="14449" spans="3:3" ht="18.75" x14ac:dyDescent="0.15">
      <c r="C14449"/>
    </row>
    <row r="14450" spans="3:3" ht="18.75" x14ac:dyDescent="0.15">
      <c r="C14450"/>
    </row>
    <row r="14451" spans="3:3" ht="18.75" x14ac:dyDescent="0.15">
      <c r="C14451"/>
    </row>
    <row r="14452" spans="3:3" ht="18.75" x14ac:dyDescent="0.15">
      <c r="C14452"/>
    </row>
    <row r="14453" spans="3:3" ht="18.75" x14ac:dyDescent="0.15">
      <c r="C14453"/>
    </row>
    <row r="14454" spans="3:3" ht="18.75" x14ac:dyDescent="0.15">
      <c r="C14454"/>
    </row>
    <row r="14455" spans="3:3" ht="18.75" x14ac:dyDescent="0.15">
      <c r="C14455"/>
    </row>
    <row r="14456" spans="3:3" ht="18.75" x14ac:dyDescent="0.15">
      <c r="C14456"/>
    </row>
    <row r="14457" spans="3:3" ht="18.75" x14ac:dyDescent="0.15">
      <c r="C14457"/>
    </row>
    <row r="14458" spans="3:3" ht="18.75" x14ac:dyDescent="0.15">
      <c r="C14458"/>
    </row>
    <row r="14459" spans="3:3" ht="18.75" x14ac:dyDescent="0.15">
      <c r="C14459"/>
    </row>
    <row r="14460" spans="3:3" ht="18.75" x14ac:dyDescent="0.15">
      <c r="C14460"/>
    </row>
    <row r="14461" spans="3:3" ht="18.75" x14ac:dyDescent="0.15">
      <c r="C14461"/>
    </row>
    <row r="14462" spans="3:3" ht="18.75" x14ac:dyDescent="0.15">
      <c r="C14462"/>
    </row>
    <row r="14463" spans="3:3" ht="18.75" x14ac:dyDescent="0.15">
      <c r="C14463"/>
    </row>
    <row r="14464" spans="3:3" ht="18.75" x14ac:dyDescent="0.15">
      <c r="C14464"/>
    </row>
    <row r="14465" spans="3:3" ht="18.75" x14ac:dyDescent="0.15">
      <c r="C14465"/>
    </row>
    <row r="14466" spans="3:3" ht="18.75" x14ac:dyDescent="0.15">
      <c r="C14466"/>
    </row>
    <row r="14467" spans="3:3" ht="18.75" x14ac:dyDescent="0.15">
      <c r="C14467"/>
    </row>
    <row r="14468" spans="3:3" ht="18.75" x14ac:dyDescent="0.15">
      <c r="C14468"/>
    </row>
    <row r="14469" spans="3:3" ht="18.75" x14ac:dyDescent="0.15">
      <c r="C14469"/>
    </row>
    <row r="14470" spans="3:3" ht="18.75" x14ac:dyDescent="0.15">
      <c r="C14470"/>
    </row>
    <row r="14471" spans="3:3" ht="18.75" x14ac:dyDescent="0.15">
      <c r="C14471"/>
    </row>
    <row r="14472" spans="3:3" ht="18.75" x14ac:dyDescent="0.15">
      <c r="C14472"/>
    </row>
    <row r="14473" spans="3:3" ht="18.75" x14ac:dyDescent="0.15">
      <c r="C14473"/>
    </row>
    <row r="14474" spans="3:3" ht="18.75" x14ac:dyDescent="0.15">
      <c r="C14474"/>
    </row>
    <row r="14475" spans="3:3" ht="18.75" x14ac:dyDescent="0.15">
      <c r="C14475"/>
    </row>
    <row r="14476" spans="3:3" ht="18.75" x14ac:dyDescent="0.15">
      <c r="C14476"/>
    </row>
    <row r="14477" spans="3:3" ht="18.75" x14ac:dyDescent="0.15">
      <c r="C14477"/>
    </row>
    <row r="14478" spans="3:3" ht="18.75" x14ac:dyDescent="0.15">
      <c r="C14478"/>
    </row>
    <row r="14479" spans="3:3" ht="18.75" x14ac:dyDescent="0.15">
      <c r="C14479"/>
    </row>
    <row r="14480" spans="3:3" ht="18.75" x14ac:dyDescent="0.15">
      <c r="C14480"/>
    </row>
    <row r="14481" spans="3:3" ht="18.75" x14ac:dyDescent="0.15">
      <c r="C14481"/>
    </row>
    <row r="14482" spans="3:3" ht="18.75" x14ac:dyDescent="0.15">
      <c r="C14482"/>
    </row>
    <row r="14483" spans="3:3" ht="18.75" x14ac:dyDescent="0.15">
      <c r="C14483"/>
    </row>
    <row r="14484" spans="3:3" ht="18.75" x14ac:dyDescent="0.15">
      <c r="C14484"/>
    </row>
    <row r="14485" spans="3:3" ht="18.75" x14ac:dyDescent="0.15">
      <c r="C14485"/>
    </row>
    <row r="14486" spans="3:3" ht="18.75" x14ac:dyDescent="0.15">
      <c r="C14486"/>
    </row>
    <row r="14487" spans="3:3" ht="18.75" x14ac:dyDescent="0.15">
      <c r="C14487"/>
    </row>
    <row r="14488" spans="3:3" ht="18.75" x14ac:dyDescent="0.15">
      <c r="C14488"/>
    </row>
    <row r="14489" spans="3:3" ht="18.75" x14ac:dyDescent="0.15">
      <c r="C14489"/>
    </row>
    <row r="14490" spans="3:3" ht="18.75" x14ac:dyDescent="0.15">
      <c r="C14490"/>
    </row>
    <row r="14491" spans="3:3" ht="18.75" x14ac:dyDescent="0.15">
      <c r="C14491"/>
    </row>
    <row r="14492" spans="3:3" ht="18.75" x14ac:dyDescent="0.15">
      <c r="C14492"/>
    </row>
    <row r="14493" spans="3:3" ht="18.75" x14ac:dyDescent="0.15">
      <c r="C14493"/>
    </row>
    <row r="14494" spans="3:3" ht="18.75" x14ac:dyDescent="0.15">
      <c r="C14494"/>
    </row>
    <row r="14495" spans="3:3" ht="18.75" x14ac:dyDescent="0.15">
      <c r="C14495"/>
    </row>
    <row r="14496" spans="3:3" ht="18.75" x14ac:dyDescent="0.15">
      <c r="C14496"/>
    </row>
    <row r="14497" spans="3:3" ht="18.75" x14ac:dyDescent="0.15">
      <c r="C14497"/>
    </row>
    <row r="14498" spans="3:3" ht="18.75" x14ac:dyDescent="0.15">
      <c r="C14498"/>
    </row>
    <row r="14499" spans="3:3" ht="18.75" x14ac:dyDescent="0.15">
      <c r="C14499"/>
    </row>
    <row r="14500" spans="3:3" ht="18.75" x14ac:dyDescent="0.15">
      <c r="C14500"/>
    </row>
    <row r="14501" spans="3:3" ht="18.75" x14ac:dyDescent="0.15">
      <c r="C14501"/>
    </row>
    <row r="14502" spans="3:3" ht="18.75" x14ac:dyDescent="0.15">
      <c r="C14502"/>
    </row>
    <row r="14503" spans="3:3" ht="18.75" x14ac:dyDescent="0.15">
      <c r="C14503"/>
    </row>
    <row r="14504" spans="3:3" ht="18.75" x14ac:dyDescent="0.15">
      <c r="C14504"/>
    </row>
    <row r="14505" spans="3:3" ht="18.75" x14ac:dyDescent="0.15">
      <c r="C14505"/>
    </row>
    <row r="14506" spans="3:3" ht="18.75" x14ac:dyDescent="0.15">
      <c r="C14506"/>
    </row>
    <row r="14507" spans="3:3" ht="18.75" x14ac:dyDescent="0.15">
      <c r="C14507"/>
    </row>
    <row r="14508" spans="3:3" ht="18.75" x14ac:dyDescent="0.15">
      <c r="C14508"/>
    </row>
    <row r="14509" spans="3:3" ht="18.75" x14ac:dyDescent="0.15">
      <c r="C14509"/>
    </row>
    <row r="14510" spans="3:3" ht="18.75" x14ac:dyDescent="0.15">
      <c r="C14510"/>
    </row>
    <row r="14511" spans="3:3" ht="18.75" x14ac:dyDescent="0.15">
      <c r="C14511"/>
    </row>
    <row r="14512" spans="3:3" ht="18.75" x14ac:dyDescent="0.15">
      <c r="C14512"/>
    </row>
    <row r="14513" spans="3:3" ht="18.75" x14ac:dyDescent="0.15">
      <c r="C14513"/>
    </row>
    <row r="14514" spans="3:3" ht="18.75" x14ac:dyDescent="0.15">
      <c r="C14514"/>
    </row>
    <row r="14515" spans="3:3" ht="18.75" x14ac:dyDescent="0.15">
      <c r="C14515"/>
    </row>
    <row r="14516" spans="3:3" ht="18.75" x14ac:dyDescent="0.15">
      <c r="C14516"/>
    </row>
    <row r="14517" spans="3:3" ht="18.75" x14ac:dyDescent="0.15">
      <c r="C14517"/>
    </row>
    <row r="14518" spans="3:3" ht="18.75" x14ac:dyDescent="0.15">
      <c r="C14518"/>
    </row>
    <row r="14519" spans="3:3" ht="18.75" x14ac:dyDescent="0.15">
      <c r="C14519"/>
    </row>
    <row r="14520" spans="3:3" ht="18.75" x14ac:dyDescent="0.15">
      <c r="C14520"/>
    </row>
    <row r="14521" spans="3:3" ht="18.75" x14ac:dyDescent="0.15">
      <c r="C14521"/>
    </row>
    <row r="14522" spans="3:3" ht="18.75" x14ac:dyDescent="0.15">
      <c r="C14522"/>
    </row>
    <row r="14523" spans="3:3" ht="18.75" x14ac:dyDescent="0.15">
      <c r="C14523"/>
    </row>
    <row r="14524" spans="3:3" ht="18.75" x14ac:dyDescent="0.15">
      <c r="C14524"/>
    </row>
    <row r="14525" spans="3:3" ht="18.75" x14ac:dyDescent="0.15">
      <c r="C14525"/>
    </row>
    <row r="14526" spans="3:3" ht="18.75" x14ac:dyDescent="0.15">
      <c r="C14526"/>
    </row>
    <row r="14527" spans="3:3" ht="18.75" x14ac:dyDescent="0.15">
      <c r="C14527"/>
    </row>
    <row r="14528" spans="3:3" ht="18.75" x14ac:dyDescent="0.15">
      <c r="C14528"/>
    </row>
    <row r="14529" spans="3:3" ht="18.75" x14ac:dyDescent="0.15">
      <c r="C14529"/>
    </row>
    <row r="14530" spans="3:3" ht="18.75" x14ac:dyDescent="0.15">
      <c r="C14530"/>
    </row>
    <row r="14531" spans="3:3" ht="18.75" x14ac:dyDescent="0.15">
      <c r="C14531"/>
    </row>
    <row r="14532" spans="3:3" ht="18.75" x14ac:dyDescent="0.15">
      <c r="C14532"/>
    </row>
    <row r="14533" spans="3:3" ht="18.75" x14ac:dyDescent="0.15">
      <c r="C14533"/>
    </row>
    <row r="14534" spans="3:3" ht="18.75" x14ac:dyDescent="0.15">
      <c r="C14534"/>
    </row>
    <row r="14535" spans="3:3" ht="18.75" x14ac:dyDescent="0.15">
      <c r="C14535"/>
    </row>
    <row r="14536" spans="3:3" ht="18.75" x14ac:dyDescent="0.15">
      <c r="C14536"/>
    </row>
    <row r="14537" spans="3:3" ht="18.75" x14ac:dyDescent="0.15">
      <c r="C14537"/>
    </row>
    <row r="14538" spans="3:3" ht="18.75" x14ac:dyDescent="0.15">
      <c r="C14538"/>
    </row>
    <row r="14539" spans="3:3" ht="18.75" x14ac:dyDescent="0.15">
      <c r="C14539"/>
    </row>
    <row r="14540" spans="3:3" ht="18.75" x14ac:dyDescent="0.15">
      <c r="C14540"/>
    </row>
    <row r="14541" spans="3:3" ht="18.75" x14ac:dyDescent="0.15">
      <c r="C14541"/>
    </row>
    <row r="14542" spans="3:3" ht="18.75" x14ac:dyDescent="0.15">
      <c r="C14542"/>
    </row>
    <row r="14543" spans="3:3" ht="18.75" x14ac:dyDescent="0.15">
      <c r="C14543"/>
    </row>
    <row r="14544" spans="3:3" ht="18.75" x14ac:dyDescent="0.15">
      <c r="C14544"/>
    </row>
    <row r="14545" spans="3:3" ht="18.75" x14ac:dyDescent="0.15">
      <c r="C14545"/>
    </row>
    <row r="14546" spans="3:3" ht="18.75" x14ac:dyDescent="0.15">
      <c r="C14546"/>
    </row>
    <row r="14547" spans="3:3" ht="18.75" x14ac:dyDescent="0.15">
      <c r="C14547"/>
    </row>
    <row r="14548" spans="3:3" ht="18.75" x14ac:dyDescent="0.15">
      <c r="C14548"/>
    </row>
    <row r="14549" spans="3:3" ht="18.75" x14ac:dyDescent="0.15">
      <c r="C14549"/>
    </row>
    <row r="14550" spans="3:3" ht="18.75" x14ac:dyDescent="0.15">
      <c r="C14550"/>
    </row>
    <row r="14551" spans="3:3" ht="18.75" x14ac:dyDescent="0.15">
      <c r="C14551"/>
    </row>
    <row r="14552" spans="3:3" ht="18.75" x14ac:dyDescent="0.15">
      <c r="C14552"/>
    </row>
    <row r="14553" spans="3:3" ht="18.75" x14ac:dyDescent="0.15">
      <c r="C14553"/>
    </row>
    <row r="14554" spans="3:3" ht="18.75" x14ac:dyDescent="0.15">
      <c r="C14554"/>
    </row>
    <row r="14555" spans="3:3" ht="18.75" x14ac:dyDescent="0.15">
      <c r="C14555"/>
    </row>
    <row r="14556" spans="3:3" ht="18.75" x14ac:dyDescent="0.15">
      <c r="C14556"/>
    </row>
    <row r="14557" spans="3:3" ht="18.75" x14ac:dyDescent="0.15">
      <c r="C14557"/>
    </row>
    <row r="14558" spans="3:3" ht="18.75" x14ac:dyDescent="0.15">
      <c r="C14558"/>
    </row>
    <row r="14559" spans="3:3" ht="18.75" x14ac:dyDescent="0.15">
      <c r="C14559"/>
    </row>
    <row r="14560" spans="3:3" ht="18.75" x14ac:dyDescent="0.15">
      <c r="C14560"/>
    </row>
    <row r="14561" spans="3:3" ht="18.75" x14ac:dyDescent="0.15">
      <c r="C14561"/>
    </row>
    <row r="14562" spans="3:3" ht="18.75" x14ac:dyDescent="0.15">
      <c r="C14562"/>
    </row>
    <row r="14563" spans="3:3" ht="18.75" x14ac:dyDescent="0.15">
      <c r="C14563"/>
    </row>
    <row r="14564" spans="3:3" ht="18.75" x14ac:dyDescent="0.15">
      <c r="C14564"/>
    </row>
    <row r="14565" spans="3:3" ht="18.75" x14ac:dyDescent="0.15">
      <c r="C14565"/>
    </row>
    <row r="14566" spans="3:3" ht="18.75" x14ac:dyDescent="0.15">
      <c r="C14566"/>
    </row>
    <row r="14567" spans="3:3" ht="18.75" x14ac:dyDescent="0.15">
      <c r="C14567"/>
    </row>
    <row r="14568" spans="3:3" ht="18.75" x14ac:dyDescent="0.15">
      <c r="C14568"/>
    </row>
    <row r="14569" spans="3:3" ht="18.75" x14ac:dyDescent="0.15">
      <c r="C14569"/>
    </row>
    <row r="14570" spans="3:3" ht="18.75" x14ac:dyDescent="0.15">
      <c r="C14570"/>
    </row>
    <row r="14571" spans="3:3" ht="18.75" x14ac:dyDescent="0.15">
      <c r="C14571"/>
    </row>
    <row r="14572" spans="3:3" ht="18.75" x14ac:dyDescent="0.15">
      <c r="C14572"/>
    </row>
    <row r="14573" spans="3:3" ht="18.75" x14ac:dyDescent="0.15">
      <c r="C14573"/>
    </row>
    <row r="14574" spans="3:3" ht="18.75" x14ac:dyDescent="0.15">
      <c r="C14574"/>
    </row>
    <row r="14575" spans="3:3" ht="18.75" x14ac:dyDescent="0.15">
      <c r="C14575"/>
    </row>
    <row r="14576" spans="3:3" ht="18.75" x14ac:dyDescent="0.15">
      <c r="C14576"/>
    </row>
    <row r="14577" spans="3:3" ht="18.75" x14ac:dyDescent="0.15">
      <c r="C14577"/>
    </row>
    <row r="14578" spans="3:3" ht="18.75" x14ac:dyDescent="0.15">
      <c r="C14578"/>
    </row>
    <row r="14579" spans="3:3" ht="18.75" x14ac:dyDescent="0.15">
      <c r="C14579"/>
    </row>
    <row r="14580" spans="3:3" ht="18.75" x14ac:dyDescent="0.15">
      <c r="C14580"/>
    </row>
    <row r="14581" spans="3:3" ht="18.75" x14ac:dyDescent="0.15">
      <c r="C14581"/>
    </row>
    <row r="14582" spans="3:3" ht="18.75" x14ac:dyDescent="0.15">
      <c r="C14582"/>
    </row>
    <row r="14583" spans="3:3" ht="18.75" x14ac:dyDescent="0.15">
      <c r="C14583"/>
    </row>
    <row r="14584" spans="3:3" ht="18.75" x14ac:dyDescent="0.15">
      <c r="C14584"/>
    </row>
    <row r="14585" spans="3:3" ht="18.75" x14ac:dyDescent="0.15">
      <c r="C14585"/>
    </row>
    <row r="14586" spans="3:3" ht="18.75" x14ac:dyDescent="0.15">
      <c r="C14586"/>
    </row>
    <row r="14587" spans="3:3" ht="18.75" x14ac:dyDescent="0.15">
      <c r="C14587"/>
    </row>
    <row r="14588" spans="3:3" ht="18.75" x14ac:dyDescent="0.15">
      <c r="C14588"/>
    </row>
    <row r="14589" spans="3:3" ht="18.75" x14ac:dyDescent="0.15">
      <c r="C14589"/>
    </row>
    <row r="14590" spans="3:3" ht="18.75" x14ac:dyDescent="0.15">
      <c r="C14590"/>
    </row>
    <row r="14591" spans="3:3" ht="18.75" x14ac:dyDescent="0.15">
      <c r="C14591"/>
    </row>
    <row r="14592" spans="3:3" ht="18.75" x14ac:dyDescent="0.15">
      <c r="C14592"/>
    </row>
    <row r="14593" spans="3:3" ht="18.75" x14ac:dyDescent="0.15">
      <c r="C14593"/>
    </row>
    <row r="14594" spans="3:3" ht="18.75" x14ac:dyDescent="0.15">
      <c r="C14594"/>
    </row>
    <row r="14595" spans="3:3" ht="18.75" x14ac:dyDescent="0.15">
      <c r="C14595"/>
    </row>
    <row r="14596" spans="3:3" ht="18.75" x14ac:dyDescent="0.15">
      <c r="C14596"/>
    </row>
    <row r="14597" spans="3:3" ht="18.75" x14ac:dyDescent="0.15">
      <c r="C14597"/>
    </row>
    <row r="14598" spans="3:3" ht="18.75" x14ac:dyDescent="0.15">
      <c r="C14598"/>
    </row>
    <row r="14599" spans="3:3" ht="18.75" x14ac:dyDescent="0.15">
      <c r="C14599"/>
    </row>
    <row r="14600" spans="3:3" ht="18.75" x14ac:dyDescent="0.15">
      <c r="C14600"/>
    </row>
    <row r="14601" spans="3:3" ht="18.75" x14ac:dyDescent="0.15">
      <c r="C14601"/>
    </row>
    <row r="14602" spans="3:3" ht="18.75" x14ac:dyDescent="0.15">
      <c r="C14602"/>
    </row>
    <row r="14603" spans="3:3" ht="18.75" x14ac:dyDescent="0.15">
      <c r="C14603"/>
    </row>
    <row r="14604" spans="3:3" ht="18.75" x14ac:dyDescent="0.15">
      <c r="C14604"/>
    </row>
    <row r="14605" spans="3:3" ht="18.75" x14ac:dyDescent="0.15">
      <c r="C14605"/>
    </row>
    <row r="14606" spans="3:3" ht="18.75" x14ac:dyDescent="0.15">
      <c r="C14606"/>
    </row>
    <row r="14607" spans="3:3" ht="18.75" x14ac:dyDescent="0.15">
      <c r="C14607"/>
    </row>
    <row r="14608" spans="3:3" ht="18.75" x14ac:dyDescent="0.15">
      <c r="C14608"/>
    </row>
    <row r="14609" spans="3:3" ht="18.75" x14ac:dyDescent="0.15">
      <c r="C14609"/>
    </row>
    <row r="14610" spans="3:3" ht="18.75" x14ac:dyDescent="0.15">
      <c r="C14610"/>
    </row>
    <row r="14611" spans="3:3" ht="18.75" x14ac:dyDescent="0.15">
      <c r="C14611"/>
    </row>
    <row r="14612" spans="3:3" ht="18.75" x14ac:dyDescent="0.15">
      <c r="C14612"/>
    </row>
    <row r="14613" spans="3:3" ht="18.75" x14ac:dyDescent="0.15">
      <c r="C14613"/>
    </row>
    <row r="14614" spans="3:3" ht="18.75" x14ac:dyDescent="0.15">
      <c r="C14614"/>
    </row>
    <row r="14615" spans="3:3" ht="18.75" x14ac:dyDescent="0.15">
      <c r="C14615"/>
    </row>
    <row r="14616" spans="3:3" ht="18.75" x14ac:dyDescent="0.15">
      <c r="C14616"/>
    </row>
    <row r="14617" spans="3:3" ht="18.75" x14ac:dyDescent="0.15">
      <c r="C14617"/>
    </row>
    <row r="14618" spans="3:3" ht="18.75" x14ac:dyDescent="0.15">
      <c r="C14618"/>
    </row>
    <row r="14619" spans="3:3" ht="18.75" x14ac:dyDescent="0.15">
      <c r="C14619"/>
    </row>
    <row r="14620" spans="3:3" ht="18.75" x14ac:dyDescent="0.15">
      <c r="C14620"/>
    </row>
    <row r="14621" spans="3:3" ht="18.75" x14ac:dyDescent="0.15">
      <c r="C14621"/>
    </row>
    <row r="14622" spans="3:3" ht="18.75" x14ac:dyDescent="0.15">
      <c r="C14622"/>
    </row>
    <row r="14623" spans="3:3" ht="18.75" x14ac:dyDescent="0.15">
      <c r="C14623"/>
    </row>
    <row r="14624" spans="3:3" ht="18.75" x14ac:dyDescent="0.15">
      <c r="C14624"/>
    </row>
    <row r="14625" spans="3:3" ht="18.75" x14ac:dyDescent="0.15">
      <c r="C14625"/>
    </row>
    <row r="14626" spans="3:3" ht="18.75" x14ac:dyDescent="0.15">
      <c r="C14626"/>
    </row>
    <row r="14627" spans="3:3" ht="18.75" x14ac:dyDescent="0.15">
      <c r="C14627"/>
    </row>
    <row r="14628" spans="3:3" ht="18.75" x14ac:dyDescent="0.15">
      <c r="C14628"/>
    </row>
    <row r="14629" spans="3:3" ht="18.75" x14ac:dyDescent="0.15">
      <c r="C14629"/>
    </row>
    <row r="14630" spans="3:3" ht="18.75" x14ac:dyDescent="0.15">
      <c r="C14630"/>
    </row>
    <row r="14631" spans="3:3" ht="18.75" x14ac:dyDescent="0.15">
      <c r="C14631"/>
    </row>
    <row r="14632" spans="3:3" ht="18.75" x14ac:dyDescent="0.15">
      <c r="C14632"/>
    </row>
    <row r="14633" spans="3:3" ht="18.75" x14ac:dyDescent="0.15">
      <c r="C14633"/>
    </row>
    <row r="14634" spans="3:3" ht="18.75" x14ac:dyDescent="0.15">
      <c r="C14634"/>
    </row>
    <row r="14635" spans="3:3" ht="18.75" x14ac:dyDescent="0.15">
      <c r="C14635"/>
    </row>
    <row r="14636" spans="3:3" ht="18.75" x14ac:dyDescent="0.15">
      <c r="C14636"/>
    </row>
    <row r="14637" spans="3:3" ht="18.75" x14ac:dyDescent="0.15">
      <c r="C14637"/>
    </row>
    <row r="14638" spans="3:3" ht="18.75" x14ac:dyDescent="0.15">
      <c r="C14638"/>
    </row>
    <row r="14639" spans="3:3" ht="18.75" x14ac:dyDescent="0.15">
      <c r="C14639"/>
    </row>
    <row r="14640" spans="3:3" ht="18.75" x14ac:dyDescent="0.15">
      <c r="C14640"/>
    </row>
    <row r="14641" spans="3:3" ht="18.75" x14ac:dyDescent="0.15">
      <c r="C14641"/>
    </row>
    <row r="14642" spans="3:3" ht="18.75" x14ac:dyDescent="0.15">
      <c r="C14642"/>
    </row>
    <row r="14643" spans="3:3" ht="18.75" x14ac:dyDescent="0.15">
      <c r="C14643"/>
    </row>
    <row r="14644" spans="3:3" ht="18.75" x14ac:dyDescent="0.15">
      <c r="C14644"/>
    </row>
    <row r="14645" spans="3:3" ht="18.75" x14ac:dyDescent="0.15">
      <c r="C14645"/>
    </row>
    <row r="14646" spans="3:3" ht="18.75" x14ac:dyDescent="0.15">
      <c r="C14646"/>
    </row>
    <row r="14647" spans="3:3" ht="18.75" x14ac:dyDescent="0.15">
      <c r="C14647"/>
    </row>
    <row r="14648" spans="3:3" ht="18.75" x14ac:dyDescent="0.15">
      <c r="C14648"/>
    </row>
    <row r="14649" spans="3:3" ht="18.75" x14ac:dyDescent="0.15">
      <c r="C14649"/>
    </row>
    <row r="14650" spans="3:3" ht="18.75" x14ac:dyDescent="0.15">
      <c r="C14650"/>
    </row>
    <row r="14651" spans="3:3" ht="18.75" x14ac:dyDescent="0.15">
      <c r="C14651"/>
    </row>
    <row r="14652" spans="3:3" ht="18.75" x14ac:dyDescent="0.15">
      <c r="C14652"/>
    </row>
    <row r="14653" spans="3:3" ht="18.75" x14ac:dyDescent="0.15">
      <c r="C14653"/>
    </row>
    <row r="14654" spans="3:3" ht="18.75" x14ac:dyDescent="0.15">
      <c r="C14654"/>
    </row>
    <row r="14655" spans="3:3" ht="18.75" x14ac:dyDescent="0.15">
      <c r="C14655"/>
    </row>
    <row r="14656" spans="3:3" ht="18.75" x14ac:dyDescent="0.15">
      <c r="C14656"/>
    </row>
    <row r="14657" spans="3:3" ht="18.75" x14ac:dyDescent="0.15">
      <c r="C14657"/>
    </row>
    <row r="14658" spans="3:3" ht="18.75" x14ac:dyDescent="0.15">
      <c r="C14658"/>
    </row>
    <row r="14659" spans="3:3" ht="18.75" x14ac:dyDescent="0.15">
      <c r="C14659"/>
    </row>
    <row r="14660" spans="3:3" ht="18.75" x14ac:dyDescent="0.15">
      <c r="C14660"/>
    </row>
    <row r="14661" spans="3:3" ht="18.75" x14ac:dyDescent="0.15">
      <c r="C14661"/>
    </row>
    <row r="14662" spans="3:3" ht="18.75" x14ac:dyDescent="0.15">
      <c r="C14662"/>
    </row>
    <row r="14663" spans="3:3" ht="18.75" x14ac:dyDescent="0.15">
      <c r="C14663"/>
    </row>
    <row r="14664" spans="3:3" ht="18.75" x14ac:dyDescent="0.15">
      <c r="C14664"/>
    </row>
    <row r="14665" spans="3:3" ht="18.75" x14ac:dyDescent="0.15">
      <c r="C14665"/>
    </row>
    <row r="14666" spans="3:3" ht="18.75" x14ac:dyDescent="0.15">
      <c r="C14666"/>
    </row>
    <row r="14667" spans="3:3" ht="18.75" x14ac:dyDescent="0.15">
      <c r="C14667"/>
    </row>
    <row r="14668" spans="3:3" ht="18.75" x14ac:dyDescent="0.15">
      <c r="C14668"/>
    </row>
    <row r="14669" spans="3:3" ht="18.75" x14ac:dyDescent="0.15">
      <c r="C14669"/>
    </row>
    <row r="14670" spans="3:3" ht="18.75" x14ac:dyDescent="0.15">
      <c r="C14670"/>
    </row>
    <row r="14671" spans="3:3" ht="18.75" x14ac:dyDescent="0.15">
      <c r="C14671"/>
    </row>
    <row r="14672" spans="3:3" ht="18.75" x14ac:dyDescent="0.15">
      <c r="C14672"/>
    </row>
    <row r="14673" spans="3:3" ht="18.75" x14ac:dyDescent="0.15">
      <c r="C14673"/>
    </row>
    <row r="14674" spans="3:3" ht="18.75" x14ac:dyDescent="0.15">
      <c r="C14674"/>
    </row>
    <row r="14675" spans="3:3" ht="18.75" x14ac:dyDescent="0.15">
      <c r="C14675"/>
    </row>
    <row r="14676" spans="3:3" ht="18.75" x14ac:dyDescent="0.15">
      <c r="C14676"/>
    </row>
    <row r="14677" spans="3:3" ht="18.75" x14ac:dyDescent="0.15">
      <c r="C14677"/>
    </row>
    <row r="14678" spans="3:3" ht="18.75" x14ac:dyDescent="0.15">
      <c r="C14678"/>
    </row>
    <row r="14679" spans="3:3" ht="18.75" x14ac:dyDescent="0.15">
      <c r="C14679"/>
    </row>
    <row r="14680" spans="3:3" ht="18.75" x14ac:dyDescent="0.15">
      <c r="C14680"/>
    </row>
    <row r="14681" spans="3:3" ht="18.75" x14ac:dyDescent="0.15">
      <c r="C14681"/>
    </row>
    <row r="14682" spans="3:3" ht="18.75" x14ac:dyDescent="0.15">
      <c r="C14682"/>
    </row>
    <row r="14683" spans="3:3" ht="18.75" x14ac:dyDescent="0.15">
      <c r="C14683"/>
    </row>
    <row r="14684" spans="3:3" ht="18.75" x14ac:dyDescent="0.15">
      <c r="C14684"/>
    </row>
    <row r="14685" spans="3:3" ht="18.75" x14ac:dyDescent="0.15">
      <c r="C14685"/>
    </row>
    <row r="14686" spans="3:3" ht="18.75" x14ac:dyDescent="0.15">
      <c r="C14686"/>
    </row>
    <row r="14687" spans="3:3" ht="18.75" x14ac:dyDescent="0.15">
      <c r="C14687"/>
    </row>
    <row r="14688" spans="3:3" ht="18.75" x14ac:dyDescent="0.15">
      <c r="C14688"/>
    </row>
    <row r="14689" spans="3:3" ht="18.75" x14ac:dyDescent="0.15">
      <c r="C14689"/>
    </row>
    <row r="14690" spans="3:3" ht="18.75" x14ac:dyDescent="0.15">
      <c r="C14690"/>
    </row>
    <row r="14691" spans="3:3" ht="18.75" x14ac:dyDescent="0.15">
      <c r="C14691"/>
    </row>
    <row r="14692" spans="3:3" ht="18.75" x14ac:dyDescent="0.15">
      <c r="C14692"/>
    </row>
    <row r="14693" spans="3:3" ht="18.75" x14ac:dyDescent="0.15">
      <c r="C14693"/>
    </row>
    <row r="14694" spans="3:3" ht="18.75" x14ac:dyDescent="0.15">
      <c r="C14694"/>
    </row>
    <row r="14695" spans="3:3" ht="18.75" x14ac:dyDescent="0.15">
      <c r="C14695"/>
    </row>
    <row r="14696" spans="3:3" ht="18.75" x14ac:dyDescent="0.15">
      <c r="C14696"/>
    </row>
    <row r="14697" spans="3:3" ht="18.75" x14ac:dyDescent="0.15">
      <c r="C14697"/>
    </row>
    <row r="14698" spans="3:3" ht="18.75" x14ac:dyDescent="0.15">
      <c r="C14698"/>
    </row>
    <row r="14699" spans="3:3" ht="18.75" x14ac:dyDescent="0.15">
      <c r="C14699"/>
    </row>
    <row r="14700" spans="3:3" ht="18.75" x14ac:dyDescent="0.15">
      <c r="C14700"/>
    </row>
    <row r="14701" spans="3:3" ht="18.75" x14ac:dyDescent="0.15">
      <c r="C14701"/>
    </row>
    <row r="14702" spans="3:3" ht="18.75" x14ac:dyDescent="0.15">
      <c r="C14702"/>
    </row>
    <row r="14703" spans="3:3" ht="18.75" x14ac:dyDescent="0.15">
      <c r="C14703"/>
    </row>
    <row r="14704" spans="3:3" ht="18.75" x14ac:dyDescent="0.15">
      <c r="C14704"/>
    </row>
    <row r="14705" spans="3:3" ht="18.75" x14ac:dyDescent="0.15">
      <c r="C14705"/>
    </row>
    <row r="14706" spans="3:3" ht="18.75" x14ac:dyDescent="0.15">
      <c r="C14706"/>
    </row>
    <row r="14707" spans="3:3" ht="18.75" x14ac:dyDescent="0.15">
      <c r="C14707"/>
    </row>
    <row r="14708" spans="3:3" ht="18.75" x14ac:dyDescent="0.15">
      <c r="C14708"/>
    </row>
    <row r="14709" spans="3:3" ht="18.75" x14ac:dyDescent="0.15">
      <c r="C14709"/>
    </row>
    <row r="14710" spans="3:3" ht="18.75" x14ac:dyDescent="0.15">
      <c r="C14710"/>
    </row>
    <row r="14711" spans="3:3" ht="18.75" x14ac:dyDescent="0.15">
      <c r="C14711"/>
    </row>
    <row r="14712" spans="3:3" ht="18.75" x14ac:dyDescent="0.15">
      <c r="C14712"/>
    </row>
    <row r="14713" spans="3:3" ht="18.75" x14ac:dyDescent="0.15">
      <c r="C14713"/>
    </row>
    <row r="14714" spans="3:3" ht="18.75" x14ac:dyDescent="0.15">
      <c r="C14714"/>
    </row>
    <row r="14715" spans="3:3" ht="18.75" x14ac:dyDescent="0.15">
      <c r="C14715"/>
    </row>
    <row r="14716" spans="3:3" ht="18.75" x14ac:dyDescent="0.15">
      <c r="C14716"/>
    </row>
    <row r="14717" spans="3:3" ht="18.75" x14ac:dyDescent="0.15">
      <c r="C14717"/>
    </row>
    <row r="14718" spans="3:3" ht="18.75" x14ac:dyDescent="0.15">
      <c r="C14718"/>
    </row>
    <row r="14719" spans="3:3" ht="18.75" x14ac:dyDescent="0.15">
      <c r="C14719"/>
    </row>
    <row r="14720" spans="3:3" ht="18.75" x14ac:dyDescent="0.15">
      <c r="C14720"/>
    </row>
    <row r="14721" spans="3:3" ht="18.75" x14ac:dyDescent="0.15">
      <c r="C14721"/>
    </row>
    <row r="14722" spans="3:3" ht="18.75" x14ac:dyDescent="0.15">
      <c r="C14722"/>
    </row>
    <row r="14723" spans="3:3" ht="18.75" x14ac:dyDescent="0.15">
      <c r="C14723"/>
    </row>
    <row r="14724" spans="3:3" ht="18.75" x14ac:dyDescent="0.15">
      <c r="C14724"/>
    </row>
    <row r="14725" spans="3:3" ht="18.75" x14ac:dyDescent="0.15">
      <c r="C14725"/>
    </row>
    <row r="14726" spans="3:3" ht="18.75" x14ac:dyDescent="0.15">
      <c r="C14726"/>
    </row>
    <row r="14727" spans="3:3" ht="18.75" x14ac:dyDescent="0.15">
      <c r="C14727"/>
    </row>
    <row r="14728" spans="3:3" ht="18.75" x14ac:dyDescent="0.15">
      <c r="C14728"/>
    </row>
    <row r="14729" spans="3:3" ht="18.75" x14ac:dyDescent="0.15">
      <c r="C14729"/>
    </row>
    <row r="14730" spans="3:3" ht="18.75" x14ac:dyDescent="0.15">
      <c r="C14730"/>
    </row>
    <row r="14731" spans="3:3" ht="18.75" x14ac:dyDescent="0.15">
      <c r="C14731"/>
    </row>
    <row r="14732" spans="3:3" ht="18.75" x14ac:dyDescent="0.15">
      <c r="C14732"/>
    </row>
    <row r="14733" spans="3:3" ht="18.75" x14ac:dyDescent="0.15">
      <c r="C14733"/>
    </row>
    <row r="14734" spans="3:3" ht="18.75" x14ac:dyDescent="0.15">
      <c r="C14734"/>
    </row>
    <row r="14735" spans="3:3" ht="18.75" x14ac:dyDescent="0.15">
      <c r="C14735"/>
    </row>
    <row r="14736" spans="3:3" ht="18.75" x14ac:dyDescent="0.15">
      <c r="C14736"/>
    </row>
    <row r="14737" spans="3:3" ht="18.75" x14ac:dyDescent="0.15">
      <c r="C14737"/>
    </row>
    <row r="14738" spans="3:3" ht="18.75" x14ac:dyDescent="0.15">
      <c r="C14738"/>
    </row>
    <row r="14739" spans="3:3" ht="18.75" x14ac:dyDescent="0.15">
      <c r="C14739"/>
    </row>
    <row r="14740" spans="3:3" ht="18.75" x14ac:dyDescent="0.15">
      <c r="C14740"/>
    </row>
    <row r="14741" spans="3:3" ht="18.75" x14ac:dyDescent="0.15">
      <c r="C14741"/>
    </row>
    <row r="14742" spans="3:3" ht="18.75" x14ac:dyDescent="0.15">
      <c r="C14742"/>
    </row>
    <row r="14743" spans="3:3" ht="18.75" x14ac:dyDescent="0.15">
      <c r="C14743"/>
    </row>
    <row r="14744" spans="3:3" ht="18.75" x14ac:dyDescent="0.15">
      <c r="C14744"/>
    </row>
    <row r="14745" spans="3:3" ht="18.75" x14ac:dyDescent="0.15">
      <c r="C14745"/>
    </row>
    <row r="14746" spans="3:3" ht="18.75" x14ac:dyDescent="0.15">
      <c r="C14746"/>
    </row>
    <row r="14747" spans="3:3" ht="18.75" x14ac:dyDescent="0.15">
      <c r="C14747"/>
    </row>
    <row r="14748" spans="3:3" ht="18.75" x14ac:dyDescent="0.15">
      <c r="C14748"/>
    </row>
    <row r="14749" spans="3:3" ht="18.75" x14ac:dyDescent="0.15">
      <c r="C14749"/>
    </row>
    <row r="14750" spans="3:3" ht="18.75" x14ac:dyDescent="0.15">
      <c r="C14750"/>
    </row>
    <row r="14751" spans="3:3" ht="18.75" x14ac:dyDescent="0.15">
      <c r="C14751"/>
    </row>
    <row r="14752" spans="3:3" ht="18.75" x14ac:dyDescent="0.15">
      <c r="C14752"/>
    </row>
    <row r="14753" spans="3:3" ht="18.75" x14ac:dyDescent="0.15">
      <c r="C14753"/>
    </row>
    <row r="14754" spans="3:3" ht="18.75" x14ac:dyDescent="0.15">
      <c r="C14754"/>
    </row>
    <row r="14755" spans="3:3" ht="18.75" x14ac:dyDescent="0.15">
      <c r="C14755"/>
    </row>
    <row r="14756" spans="3:3" ht="18.75" x14ac:dyDescent="0.15">
      <c r="C14756"/>
    </row>
    <row r="14757" spans="3:3" ht="18.75" x14ac:dyDescent="0.15">
      <c r="C14757"/>
    </row>
    <row r="14758" spans="3:3" ht="18.75" x14ac:dyDescent="0.15">
      <c r="C14758"/>
    </row>
    <row r="14759" spans="3:3" ht="18.75" x14ac:dyDescent="0.15">
      <c r="C14759"/>
    </row>
    <row r="14760" spans="3:3" ht="18.75" x14ac:dyDescent="0.15">
      <c r="C14760"/>
    </row>
    <row r="14761" spans="3:3" ht="18.75" x14ac:dyDescent="0.15">
      <c r="C14761"/>
    </row>
    <row r="14762" spans="3:3" ht="18.75" x14ac:dyDescent="0.15">
      <c r="C14762"/>
    </row>
    <row r="14763" spans="3:3" ht="18.75" x14ac:dyDescent="0.15">
      <c r="C14763"/>
    </row>
    <row r="14764" spans="3:3" ht="18.75" x14ac:dyDescent="0.15">
      <c r="C14764"/>
    </row>
    <row r="14765" spans="3:3" ht="18.75" x14ac:dyDescent="0.15">
      <c r="C14765"/>
    </row>
    <row r="14766" spans="3:3" ht="18.75" x14ac:dyDescent="0.15">
      <c r="C14766"/>
    </row>
    <row r="14767" spans="3:3" ht="18.75" x14ac:dyDescent="0.15">
      <c r="C14767"/>
    </row>
    <row r="14768" spans="3:3" ht="18.75" x14ac:dyDescent="0.15">
      <c r="C14768"/>
    </row>
    <row r="14769" spans="3:3" ht="18.75" x14ac:dyDescent="0.15">
      <c r="C14769"/>
    </row>
    <row r="14770" spans="3:3" ht="18.75" x14ac:dyDescent="0.15">
      <c r="C14770"/>
    </row>
    <row r="14771" spans="3:3" ht="18.75" x14ac:dyDescent="0.15">
      <c r="C14771"/>
    </row>
    <row r="14772" spans="3:3" ht="18.75" x14ac:dyDescent="0.15">
      <c r="C14772"/>
    </row>
    <row r="14773" spans="3:3" ht="18.75" x14ac:dyDescent="0.15">
      <c r="C14773"/>
    </row>
    <row r="14774" spans="3:3" ht="18.75" x14ac:dyDescent="0.15">
      <c r="C14774"/>
    </row>
    <row r="14775" spans="3:3" ht="18.75" x14ac:dyDescent="0.15">
      <c r="C14775"/>
    </row>
    <row r="14776" spans="3:3" ht="18.75" x14ac:dyDescent="0.15">
      <c r="C14776"/>
    </row>
    <row r="14777" spans="3:3" ht="18.75" x14ac:dyDescent="0.15">
      <c r="C14777"/>
    </row>
    <row r="14778" spans="3:3" ht="18.75" x14ac:dyDescent="0.15">
      <c r="C14778"/>
    </row>
    <row r="14779" spans="3:3" ht="18.75" x14ac:dyDescent="0.15">
      <c r="C14779"/>
    </row>
    <row r="14780" spans="3:3" ht="18.75" x14ac:dyDescent="0.15">
      <c r="C14780"/>
    </row>
    <row r="14781" spans="3:3" ht="18.75" x14ac:dyDescent="0.15">
      <c r="C14781"/>
    </row>
    <row r="14782" spans="3:3" ht="18.75" x14ac:dyDescent="0.15">
      <c r="C14782"/>
    </row>
    <row r="14783" spans="3:3" ht="18.75" x14ac:dyDescent="0.15">
      <c r="C14783"/>
    </row>
    <row r="14784" spans="3:3" ht="18.75" x14ac:dyDescent="0.15">
      <c r="C14784"/>
    </row>
    <row r="14785" spans="3:3" ht="18.75" x14ac:dyDescent="0.15">
      <c r="C14785"/>
    </row>
    <row r="14786" spans="3:3" ht="18.75" x14ac:dyDescent="0.15">
      <c r="C14786"/>
    </row>
    <row r="14787" spans="3:3" ht="18.75" x14ac:dyDescent="0.15">
      <c r="C14787"/>
    </row>
    <row r="14788" spans="3:3" ht="18.75" x14ac:dyDescent="0.15">
      <c r="C14788"/>
    </row>
    <row r="14789" spans="3:3" ht="18.75" x14ac:dyDescent="0.15">
      <c r="C14789"/>
    </row>
    <row r="14790" spans="3:3" ht="18.75" x14ac:dyDescent="0.15">
      <c r="C14790"/>
    </row>
    <row r="14791" spans="3:3" ht="18.75" x14ac:dyDescent="0.15">
      <c r="C14791"/>
    </row>
    <row r="14792" spans="3:3" ht="18.75" x14ac:dyDescent="0.15">
      <c r="C14792"/>
    </row>
    <row r="14793" spans="3:3" ht="18.75" x14ac:dyDescent="0.15">
      <c r="C14793"/>
    </row>
    <row r="14794" spans="3:3" ht="18.75" x14ac:dyDescent="0.15">
      <c r="C14794"/>
    </row>
    <row r="14795" spans="3:3" ht="18.75" x14ac:dyDescent="0.15">
      <c r="C14795"/>
    </row>
    <row r="14796" spans="3:3" ht="18.75" x14ac:dyDescent="0.15">
      <c r="C14796"/>
    </row>
    <row r="14797" spans="3:3" ht="18.75" x14ac:dyDescent="0.15">
      <c r="C14797"/>
    </row>
    <row r="14798" spans="3:3" ht="18.75" x14ac:dyDescent="0.15">
      <c r="C14798"/>
    </row>
    <row r="14799" spans="3:3" ht="18.75" x14ac:dyDescent="0.15">
      <c r="C14799"/>
    </row>
    <row r="14800" spans="3:3" ht="18.75" x14ac:dyDescent="0.15">
      <c r="C14800"/>
    </row>
    <row r="14801" spans="3:3" ht="18.75" x14ac:dyDescent="0.15">
      <c r="C14801"/>
    </row>
    <row r="14802" spans="3:3" ht="18.75" x14ac:dyDescent="0.15">
      <c r="C14802"/>
    </row>
    <row r="14803" spans="3:3" ht="18.75" x14ac:dyDescent="0.15">
      <c r="C14803"/>
    </row>
    <row r="14804" spans="3:3" ht="18.75" x14ac:dyDescent="0.15">
      <c r="C14804"/>
    </row>
    <row r="14805" spans="3:3" ht="18.75" x14ac:dyDescent="0.15">
      <c r="C14805"/>
    </row>
    <row r="14806" spans="3:3" ht="18.75" x14ac:dyDescent="0.15">
      <c r="C14806"/>
    </row>
    <row r="14807" spans="3:3" ht="18.75" x14ac:dyDescent="0.15">
      <c r="C14807"/>
    </row>
    <row r="14808" spans="3:3" ht="18.75" x14ac:dyDescent="0.15">
      <c r="C14808"/>
    </row>
    <row r="14809" spans="3:3" ht="18.75" x14ac:dyDescent="0.15">
      <c r="C14809"/>
    </row>
    <row r="14810" spans="3:3" ht="18.75" x14ac:dyDescent="0.15">
      <c r="C14810"/>
    </row>
    <row r="14811" spans="3:3" ht="18.75" x14ac:dyDescent="0.15">
      <c r="C14811"/>
    </row>
    <row r="14812" spans="3:3" ht="18.75" x14ac:dyDescent="0.15">
      <c r="C14812"/>
    </row>
    <row r="14813" spans="3:3" ht="18.75" x14ac:dyDescent="0.15">
      <c r="C14813"/>
    </row>
    <row r="14814" spans="3:3" ht="18.75" x14ac:dyDescent="0.15">
      <c r="C14814"/>
    </row>
    <row r="14815" spans="3:3" ht="18.75" x14ac:dyDescent="0.15">
      <c r="C14815"/>
    </row>
    <row r="14816" spans="3:3" ht="18.75" x14ac:dyDescent="0.15">
      <c r="C14816"/>
    </row>
    <row r="14817" spans="3:3" ht="18.75" x14ac:dyDescent="0.15">
      <c r="C14817"/>
    </row>
    <row r="14818" spans="3:3" ht="18.75" x14ac:dyDescent="0.15">
      <c r="C14818"/>
    </row>
    <row r="14819" spans="3:3" ht="18.75" x14ac:dyDescent="0.15">
      <c r="C14819"/>
    </row>
    <row r="14820" spans="3:3" ht="18.75" x14ac:dyDescent="0.15">
      <c r="C14820"/>
    </row>
    <row r="14821" spans="3:3" ht="18.75" x14ac:dyDescent="0.15">
      <c r="C14821"/>
    </row>
    <row r="14822" spans="3:3" ht="18.75" x14ac:dyDescent="0.15">
      <c r="C14822"/>
    </row>
    <row r="14823" spans="3:3" ht="18.75" x14ac:dyDescent="0.15">
      <c r="C14823"/>
    </row>
    <row r="14824" spans="3:3" ht="18.75" x14ac:dyDescent="0.15">
      <c r="C14824"/>
    </row>
    <row r="14825" spans="3:3" ht="18.75" x14ac:dyDescent="0.15">
      <c r="C14825"/>
    </row>
    <row r="14826" spans="3:3" ht="18.75" x14ac:dyDescent="0.15">
      <c r="C14826"/>
    </row>
    <row r="14827" spans="3:3" ht="18.75" x14ac:dyDescent="0.15">
      <c r="C14827"/>
    </row>
    <row r="14828" spans="3:3" ht="18.75" x14ac:dyDescent="0.15">
      <c r="C14828"/>
    </row>
    <row r="14829" spans="3:3" ht="18.75" x14ac:dyDescent="0.15">
      <c r="C14829"/>
    </row>
    <row r="14830" spans="3:3" ht="18.75" x14ac:dyDescent="0.15">
      <c r="C14830"/>
    </row>
    <row r="14831" spans="3:3" ht="18.75" x14ac:dyDescent="0.15">
      <c r="C14831"/>
    </row>
    <row r="14832" spans="3:3" ht="18.75" x14ac:dyDescent="0.15">
      <c r="C14832"/>
    </row>
    <row r="14833" spans="3:3" ht="18.75" x14ac:dyDescent="0.15">
      <c r="C14833"/>
    </row>
    <row r="14834" spans="3:3" ht="18.75" x14ac:dyDescent="0.15">
      <c r="C14834"/>
    </row>
    <row r="14835" spans="3:3" ht="18.75" x14ac:dyDescent="0.15">
      <c r="C14835"/>
    </row>
    <row r="14836" spans="3:3" ht="18.75" x14ac:dyDescent="0.15">
      <c r="C14836"/>
    </row>
    <row r="14837" spans="3:3" ht="18.75" x14ac:dyDescent="0.15">
      <c r="C14837"/>
    </row>
    <row r="14838" spans="3:3" ht="18.75" x14ac:dyDescent="0.15">
      <c r="C14838"/>
    </row>
    <row r="14839" spans="3:3" ht="18.75" x14ac:dyDescent="0.15">
      <c r="C14839"/>
    </row>
    <row r="14840" spans="3:3" ht="18.75" x14ac:dyDescent="0.15">
      <c r="C14840"/>
    </row>
    <row r="14841" spans="3:3" ht="18.75" x14ac:dyDescent="0.15">
      <c r="C14841"/>
    </row>
    <row r="14842" spans="3:3" ht="18.75" x14ac:dyDescent="0.15">
      <c r="C14842"/>
    </row>
    <row r="14843" spans="3:3" ht="18.75" x14ac:dyDescent="0.15">
      <c r="C14843"/>
    </row>
    <row r="14844" spans="3:3" ht="18.75" x14ac:dyDescent="0.15">
      <c r="C14844"/>
    </row>
    <row r="14845" spans="3:3" ht="18.75" x14ac:dyDescent="0.15">
      <c r="C14845"/>
    </row>
    <row r="14846" spans="3:3" ht="18.75" x14ac:dyDescent="0.15">
      <c r="C14846"/>
    </row>
    <row r="14847" spans="3:3" ht="18.75" x14ac:dyDescent="0.15">
      <c r="C14847"/>
    </row>
    <row r="14848" spans="3:3" ht="18.75" x14ac:dyDescent="0.15">
      <c r="C14848"/>
    </row>
    <row r="14849" spans="3:3" ht="18.75" x14ac:dyDescent="0.15">
      <c r="C14849"/>
    </row>
    <row r="14850" spans="3:3" ht="18.75" x14ac:dyDescent="0.15">
      <c r="C14850"/>
    </row>
    <row r="14851" spans="3:3" ht="18.75" x14ac:dyDescent="0.15">
      <c r="C14851"/>
    </row>
    <row r="14852" spans="3:3" ht="18.75" x14ac:dyDescent="0.15">
      <c r="C14852"/>
    </row>
    <row r="14853" spans="3:3" ht="18.75" x14ac:dyDescent="0.15">
      <c r="C14853"/>
    </row>
    <row r="14854" spans="3:3" ht="18.75" x14ac:dyDescent="0.15">
      <c r="C14854"/>
    </row>
    <row r="14855" spans="3:3" ht="18.75" x14ac:dyDescent="0.15">
      <c r="C14855"/>
    </row>
    <row r="14856" spans="3:3" ht="18.75" x14ac:dyDescent="0.15">
      <c r="C14856"/>
    </row>
    <row r="14857" spans="3:3" ht="18.75" x14ac:dyDescent="0.15">
      <c r="C14857"/>
    </row>
    <row r="14858" spans="3:3" ht="18.75" x14ac:dyDescent="0.15">
      <c r="C14858"/>
    </row>
    <row r="14859" spans="3:3" ht="18.75" x14ac:dyDescent="0.15">
      <c r="C14859"/>
    </row>
    <row r="14860" spans="3:3" ht="18.75" x14ac:dyDescent="0.15">
      <c r="C14860"/>
    </row>
    <row r="14861" spans="3:3" ht="18.75" x14ac:dyDescent="0.15">
      <c r="C14861"/>
    </row>
    <row r="14862" spans="3:3" ht="18.75" x14ac:dyDescent="0.15">
      <c r="C14862"/>
    </row>
    <row r="14863" spans="3:3" ht="18.75" x14ac:dyDescent="0.15">
      <c r="C14863"/>
    </row>
    <row r="14864" spans="3:3" ht="18.75" x14ac:dyDescent="0.15">
      <c r="C14864"/>
    </row>
    <row r="14865" spans="3:3" ht="18.75" x14ac:dyDescent="0.15">
      <c r="C14865"/>
    </row>
    <row r="14866" spans="3:3" ht="18.75" x14ac:dyDescent="0.15">
      <c r="C14866"/>
    </row>
    <row r="14867" spans="3:3" ht="18.75" x14ac:dyDescent="0.15">
      <c r="C14867"/>
    </row>
    <row r="14868" spans="3:3" ht="18.75" x14ac:dyDescent="0.15">
      <c r="C14868"/>
    </row>
    <row r="14869" spans="3:3" ht="18.75" x14ac:dyDescent="0.15">
      <c r="C14869"/>
    </row>
    <row r="14870" spans="3:3" ht="18.75" x14ac:dyDescent="0.15">
      <c r="C14870"/>
    </row>
    <row r="14871" spans="3:3" ht="18.75" x14ac:dyDescent="0.15">
      <c r="C14871"/>
    </row>
    <row r="14872" spans="3:3" ht="18.75" x14ac:dyDescent="0.15">
      <c r="C14872"/>
    </row>
    <row r="14873" spans="3:3" ht="18.75" x14ac:dyDescent="0.15">
      <c r="C14873"/>
    </row>
    <row r="14874" spans="3:3" ht="18.75" x14ac:dyDescent="0.15">
      <c r="C14874"/>
    </row>
    <row r="14875" spans="3:3" ht="18.75" x14ac:dyDescent="0.15">
      <c r="C14875"/>
    </row>
    <row r="14876" spans="3:3" ht="18.75" x14ac:dyDescent="0.15">
      <c r="C14876"/>
    </row>
    <row r="14877" spans="3:3" ht="18.75" x14ac:dyDescent="0.15">
      <c r="C14877"/>
    </row>
    <row r="14878" spans="3:3" ht="18.75" x14ac:dyDescent="0.15">
      <c r="C14878"/>
    </row>
    <row r="14879" spans="3:3" ht="18.75" x14ac:dyDescent="0.15">
      <c r="C14879"/>
    </row>
    <row r="14880" spans="3:3" ht="18.75" x14ac:dyDescent="0.15">
      <c r="C14880"/>
    </row>
    <row r="14881" spans="3:3" ht="18.75" x14ac:dyDescent="0.15">
      <c r="C14881"/>
    </row>
    <row r="14882" spans="3:3" ht="18.75" x14ac:dyDescent="0.15">
      <c r="C14882"/>
    </row>
    <row r="14883" spans="3:3" ht="18.75" x14ac:dyDescent="0.15">
      <c r="C14883"/>
    </row>
    <row r="14884" spans="3:3" ht="18.75" x14ac:dyDescent="0.15">
      <c r="C14884"/>
    </row>
    <row r="14885" spans="3:3" ht="18.75" x14ac:dyDescent="0.15">
      <c r="C14885"/>
    </row>
    <row r="14886" spans="3:3" ht="18.75" x14ac:dyDescent="0.15">
      <c r="C14886"/>
    </row>
    <row r="14887" spans="3:3" ht="18.75" x14ac:dyDescent="0.15">
      <c r="C14887"/>
    </row>
    <row r="14888" spans="3:3" ht="18.75" x14ac:dyDescent="0.15">
      <c r="C14888"/>
    </row>
    <row r="14889" spans="3:3" ht="18.75" x14ac:dyDescent="0.15">
      <c r="C14889"/>
    </row>
    <row r="14890" spans="3:3" ht="18.75" x14ac:dyDescent="0.15">
      <c r="C14890"/>
    </row>
    <row r="14891" spans="3:3" ht="18.75" x14ac:dyDescent="0.15">
      <c r="C14891"/>
    </row>
    <row r="14892" spans="3:3" ht="18.75" x14ac:dyDescent="0.15">
      <c r="C14892"/>
    </row>
    <row r="14893" spans="3:3" ht="18.75" x14ac:dyDescent="0.15">
      <c r="C14893"/>
    </row>
    <row r="14894" spans="3:3" ht="18.75" x14ac:dyDescent="0.15">
      <c r="C14894"/>
    </row>
    <row r="14895" spans="3:3" ht="18.75" x14ac:dyDescent="0.15">
      <c r="C14895"/>
    </row>
    <row r="14896" spans="3:3" ht="18.75" x14ac:dyDescent="0.15">
      <c r="C14896"/>
    </row>
    <row r="14897" spans="3:3" ht="18.75" x14ac:dyDescent="0.15">
      <c r="C14897"/>
    </row>
    <row r="14898" spans="3:3" ht="18.75" x14ac:dyDescent="0.15">
      <c r="C14898"/>
    </row>
    <row r="14899" spans="3:3" ht="18.75" x14ac:dyDescent="0.15">
      <c r="C14899"/>
    </row>
    <row r="14900" spans="3:3" ht="18.75" x14ac:dyDescent="0.15">
      <c r="C14900"/>
    </row>
    <row r="14901" spans="3:3" ht="18.75" x14ac:dyDescent="0.15">
      <c r="C14901"/>
    </row>
    <row r="14902" spans="3:3" ht="18.75" x14ac:dyDescent="0.15">
      <c r="C14902"/>
    </row>
    <row r="14903" spans="3:3" ht="18.75" x14ac:dyDescent="0.15">
      <c r="C14903"/>
    </row>
    <row r="14904" spans="3:3" ht="18.75" x14ac:dyDescent="0.15">
      <c r="C14904"/>
    </row>
    <row r="14905" spans="3:3" ht="18.75" x14ac:dyDescent="0.15">
      <c r="C14905"/>
    </row>
    <row r="14906" spans="3:3" ht="18.75" x14ac:dyDescent="0.15">
      <c r="C14906"/>
    </row>
    <row r="14907" spans="3:3" ht="18.75" x14ac:dyDescent="0.15">
      <c r="C14907"/>
    </row>
    <row r="14908" spans="3:3" ht="18.75" x14ac:dyDescent="0.15">
      <c r="C14908"/>
    </row>
    <row r="14909" spans="3:3" ht="18.75" x14ac:dyDescent="0.15">
      <c r="C14909"/>
    </row>
    <row r="14910" spans="3:3" ht="18.75" x14ac:dyDescent="0.15">
      <c r="C14910"/>
    </row>
    <row r="14911" spans="3:3" ht="18.75" x14ac:dyDescent="0.15">
      <c r="C14911"/>
    </row>
    <row r="14912" spans="3:3" ht="18.75" x14ac:dyDescent="0.15">
      <c r="C14912"/>
    </row>
    <row r="14913" spans="3:3" ht="18.75" x14ac:dyDescent="0.15">
      <c r="C14913"/>
    </row>
    <row r="14914" spans="3:3" ht="18.75" x14ac:dyDescent="0.15">
      <c r="C14914"/>
    </row>
    <row r="14915" spans="3:3" ht="18.75" x14ac:dyDescent="0.15">
      <c r="C14915"/>
    </row>
    <row r="14916" spans="3:3" ht="18.75" x14ac:dyDescent="0.15">
      <c r="C14916"/>
    </row>
    <row r="14917" spans="3:3" ht="18.75" x14ac:dyDescent="0.15">
      <c r="C14917"/>
    </row>
    <row r="14918" spans="3:3" ht="18.75" x14ac:dyDescent="0.15">
      <c r="C14918"/>
    </row>
    <row r="14919" spans="3:3" ht="18.75" x14ac:dyDescent="0.15">
      <c r="C14919"/>
    </row>
    <row r="14920" spans="3:3" ht="18.75" x14ac:dyDescent="0.15">
      <c r="C14920"/>
    </row>
    <row r="14921" spans="3:3" ht="18.75" x14ac:dyDescent="0.15">
      <c r="C14921"/>
    </row>
    <row r="14922" spans="3:3" ht="18.75" x14ac:dyDescent="0.15">
      <c r="C14922"/>
    </row>
    <row r="14923" spans="3:3" ht="18.75" x14ac:dyDescent="0.15">
      <c r="C14923"/>
    </row>
    <row r="14924" spans="3:3" ht="18.75" x14ac:dyDescent="0.15">
      <c r="C14924"/>
    </row>
    <row r="14925" spans="3:3" ht="18.75" x14ac:dyDescent="0.15">
      <c r="C14925"/>
    </row>
    <row r="14926" spans="3:3" ht="18.75" x14ac:dyDescent="0.15">
      <c r="C14926"/>
    </row>
    <row r="14927" spans="3:3" ht="18.75" x14ac:dyDescent="0.15">
      <c r="C14927"/>
    </row>
    <row r="14928" spans="3:3" ht="18.75" x14ac:dyDescent="0.15">
      <c r="C14928"/>
    </row>
    <row r="14929" spans="3:3" ht="18.75" x14ac:dyDescent="0.15">
      <c r="C14929"/>
    </row>
    <row r="14930" spans="3:3" ht="18.75" x14ac:dyDescent="0.15">
      <c r="C14930"/>
    </row>
    <row r="14931" spans="3:3" ht="18.75" x14ac:dyDescent="0.15">
      <c r="C14931"/>
    </row>
    <row r="14932" spans="3:3" ht="18.75" x14ac:dyDescent="0.15">
      <c r="C14932"/>
    </row>
    <row r="14933" spans="3:3" ht="18.75" x14ac:dyDescent="0.15">
      <c r="C14933"/>
    </row>
    <row r="14934" spans="3:3" ht="18.75" x14ac:dyDescent="0.15">
      <c r="C14934"/>
    </row>
    <row r="14935" spans="3:3" ht="18.75" x14ac:dyDescent="0.15">
      <c r="C14935"/>
    </row>
    <row r="14936" spans="3:3" ht="18.75" x14ac:dyDescent="0.15">
      <c r="C14936"/>
    </row>
    <row r="14937" spans="3:3" ht="18.75" x14ac:dyDescent="0.15">
      <c r="C14937"/>
    </row>
    <row r="14938" spans="3:3" ht="18.75" x14ac:dyDescent="0.15">
      <c r="C14938"/>
    </row>
    <row r="14939" spans="3:3" ht="18.75" x14ac:dyDescent="0.15">
      <c r="C14939"/>
    </row>
    <row r="14940" spans="3:3" ht="18.75" x14ac:dyDescent="0.15">
      <c r="C14940"/>
    </row>
    <row r="14941" spans="3:3" ht="18.75" x14ac:dyDescent="0.15">
      <c r="C14941"/>
    </row>
    <row r="14942" spans="3:3" ht="18.75" x14ac:dyDescent="0.15">
      <c r="C14942"/>
    </row>
    <row r="14943" spans="3:3" ht="18.75" x14ac:dyDescent="0.15">
      <c r="C14943"/>
    </row>
    <row r="14944" spans="3:3" ht="18.75" x14ac:dyDescent="0.15">
      <c r="C14944"/>
    </row>
    <row r="14945" spans="3:3" ht="18.75" x14ac:dyDescent="0.15">
      <c r="C14945"/>
    </row>
    <row r="14946" spans="3:3" ht="18.75" x14ac:dyDescent="0.15">
      <c r="C14946"/>
    </row>
    <row r="14947" spans="3:3" ht="18.75" x14ac:dyDescent="0.15">
      <c r="C14947"/>
    </row>
    <row r="14948" spans="3:3" ht="18.75" x14ac:dyDescent="0.15">
      <c r="C14948"/>
    </row>
    <row r="14949" spans="3:3" ht="18.75" x14ac:dyDescent="0.15">
      <c r="C14949"/>
    </row>
    <row r="14950" spans="3:3" ht="18.75" x14ac:dyDescent="0.15">
      <c r="C14950"/>
    </row>
    <row r="14951" spans="3:3" ht="18.75" x14ac:dyDescent="0.15">
      <c r="C14951"/>
    </row>
    <row r="14952" spans="3:3" ht="18.75" x14ac:dyDescent="0.15">
      <c r="C14952"/>
    </row>
    <row r="14953" spans="3:3" ht="18.75" x14ac:dyDescent="0.15">
      <c r="C14953"/>
    </row>
    <row r="14954" spans="3:3" ht="18.75" x14ac:dyDescent="0.15">
      <c r="C14954"/>
    </row>
    <row r="14955" spans="3:3" ht="18.75" x14ac:dyDescent="0.15">
      <c r="C14955"/>
    </row>
    <row r="14956" spans="3:3" ht="18.75" x14ac:dyDescent="0.15">
      <c r="C14956"/>
    </row>
    <row r="14957" spans="3:3" ht="18.75" x14ac:dyDescent="0.15">
      <c r="C14957"/>
    </row>
    <row r="14958" spans="3:3" ht="18.75" x14ac:dyDescent="0.15">
      <c r="C14958"/>
    </row>
    <row r="14959" spans="3:3" ht="18.75" x14ac:dyDescent="0.15">
      <c r="C14959"/>
    </row>
    <row r="14960" spans="3:3" ht="18.75" x14ac:dyDescent="0.15">
      <c r="C14960"/>
    </row>
    <row r="14961" spans="3:3" ht="18.75" x14ac:dyDescent="0.15">
      <c r="C14961"/>
    </row>
    <row r="14962" spans="3:3" ht="18.75" x14ac:dyDescent="0.15">
      <c r="C14962"/>
    </row>
    <row r="14963" spans="3:3" ht="18.75" x14ac:dyDescent="0.15">
      <c r="C14963"/>
    </row>
    <row r="14964" spans="3:3" ht="18.75" x14ac:dyDescent="0.15">
      <c r="C14964"/>
    </row>
    <row r="14965" spans="3:3" ht="18.75" x14ac:dyDescent="0.15">
      <c r="C14965"/>
    </row>
    <row r="14966" spans="3:3" ht="18.75" x14ac:dyDescent="0.15">
      <c r="C14966"/>
    </row>
    <row r="14967" spans="3:3" ht="18.75" x14ac:dyDescent="0.15">
      <c r="C14967"/>
    </row>
    <row r="14968" spans="3:3" ht="18.75" x14ac:dyDescent="0.15">
      <c r="C14968"/>
    </row>
    <row r="14969" spans="3:3" ht="18.75" x14ac:dyDescent="0.15">
      <c r="C14969"/>
    </row>
    <row r="14970" spans="3:3" ht="18.75" x14ac:dyDescent="0.15">
      <c r="C14970"/>
    </row>
    <row r="14971" spans="3:3" ht="18.75" x14ac:dyDescent="0.15">
      <c r="C14971"/>
    </row>
    <row r="14972" spans="3:3" ht="18.75" x14ac:dyDescent="0.15">
      <c r="C14972"/>
    </row>
    <row r="14973" spans="3:3" ht="18.75" x14ac:dyDescent="0.15">
      <c r="C14973"/>
    </row>
    <row r="14974" spans="3:3" ht="18.75" x14ac:dyDescent="0.15">
      <c r="C14974"/>
    </row>
    <row r="14975" spans="3:3" ht="18.75" x14ac:dyDescent="0.15">
      <c r="C14975"/>
    </row>
    <row r="14976" spans="3:3" ht="18.75" x14ac:dyDescent="0.15">
      <c r="C14976"/>
    </row>
    <row r="14977" spans="3:3" ht="18.75" x14ac:dyDescent="0.15">
      <c r="C14977"/>
    </row>
    <row r="14978" spans="3:3" ht="18.75" x14ac:dyDescent="0.15">
      <c r="C14978"/>
    </row>
    <row r="14979" spans="3:3" ht="18.75" x14ac:dyDescent="0.15">
      <c r="C14979"/>
    </row>
    <row r="14980" spans="3:3" ht="18.75" x14ac:dyDescent="0.15">
      <c r="C14980"/>
    </row>
    <row r="14981" spans="3:3" ht="18.75" x14ac:dyDescent="0.15">
      <c r="C14981"/>
    </row>
    <row r="14982" spans="3:3" ht="18.75" x14ac:dyDescent="0.15">
      <c r="C14982"/>
    </row>
    <row r="14983" spans="3:3" ht="18.75" x14ac:dyDescent="0.15">
      <c r="C14983"/>
    </row>
    <row r="14984" spans="3:3" ht="18.75" x14ac:dyDescent="0.15">
      <c r="C14984"/>
    </row>
    <row r="14985" spans="3:3" ht="18.75" x14ac:dyDescent="0.15">
      <c r="C14985"/>
    </row>
    <row r="14986" spans="3:3" ht="18.75" x14ac:dyDescent="0.15">
      <c r="C14986"/>
    </row>
    <row r="14987" spans="3:3" ht="18.75" x14ac:dyDescent="0.15">
      <c r="C14987"/>
    </row>
    <row r="14988" spans="3:3" ht="18.75" x14ac:dyDescent="0.15">
      <c r="C14988"/>
    </row>
    <row r="14989" spans="3:3" ht="18.75" x14ac:dyDescent="0.15">
      <c r="C14989"/>
    </row>
    <row r="14990" spans="3:3" ht="18.75" x14ac:dyDescent="0.15">
      <c r="C14990"/>
    </row>
    <row r="14991" spans="3:3" ht="18.75" x14ac:dyDescent="0.15">
      <c r="C14991"/>
    </row>
    <row r="14992" spans="3:3" ht="18.75" x14ac:dyDescent="0.15">
      <c r="C14992"/>
    </row>
    <row r="14993" spans="3:3" ht="18.75" x14ac:dyDescent="0.15">
      <c r="C14993"/>
    </row>
    <row r="14994" spans="3:3" ht="18.75" x14ac:dyDescent="0.15">
      <c r="C14994"/>
    </row>
    <row r="14995" spans="3:3" ht="18.75" x14ac:dyDescent="0.15">
      <c r="C14995"/>
    </row>
    <row r="14996" spans="3:3" ht="18.75" x14ac:dyDescent="0.15">
      <c r="C14996"/>
    </row>
    <row r="14997" spans="3:3" ht="18.75" x14ac:dyDescent="0.15">
      <c r="C14997"/>
    </row>
    <row r="14998" spans="3:3" ht="18.75" x14ac:dyDescent="0.15">
      <c r="C14998"/>
    </row>
    <row r="14999" spans="3:3" ht="18.75" x14ac:dyDescent="0.15">
      <c r="C14999"/>
    </row>
    <row r="15000" spans="3:3" ht="18.75" x14ac:dyDescent="0.15">
      <c r="C15000"/>
    </row>
    <row r="15001" spans="3:3" ht="18.75" x14ac:dyDescent="0.15">
      <c r="C15001"/>
    </row>
    <row r="15002" spans="3:3" ht="18.75" x14ac:dyDescent="0.15">
      <c r="C15002"/>
    </row>
    <row r="15003" spans="3:3" ht="18.75" x14ac:dyDescent="0.15">
      <c r="C15003"/>
    </row>
    <row r="15004" spans="3:3" ht="18.75" x14ac:dyDescent="0.15">
      <c r="C15004"/>
    </row>
    <row r="15005" spans="3:3" ht="18.75" x14ac:dyDescent="0.15">
      <c r="C15005"/>
    </row>
    <row r="15006" spans="3:3" ht="18.75" x14ac:dyDescent="0.15">
      <c r="C15006"/>
    </row>
    <row r="15007" spans="3:3" ht="18.75" x14ac:dyDescent="0.15">
      <c r="C15007"/>
    </row>
    <row r="15008" spans="3:3" ht="18.75" x14ac:dyDescent="0.15">
      <c r="C15008"/>
    </row>
    <row r="15009" spans="3:3" ht="18.75" x14ac:dyDescent="0.15">
      <c r="C15009"/>
    </row>
    <row r="15010" spans="3:3" ht="18.75" x14ac:dyDescent="0.15">
      <c r="C15010"/>
    </row>
    <row r="15011" spans="3:3" ht="18.75" x14ac:dyDescent="0.15">
      <c r="C15011"/>
    </row>
    <row r="15012" spans="3:3" ht="18.75" x14ac:dyDescent="0.15">
      <c r="C15012"/>
    </row>
    <row r="15013" spans="3:3" ht="18.75" x14ac:dyDescent="0.15">
      <c r="C15013"/>
    </row>
    <row r="15014" spans="3:3" ht="18.75" x14ac:dyDescent="0.15">
      <c r="C15014"/>
    </row>
    <row r="15015" spans="3:3" ht="18.75" x14ac:dyDescent="0.15">
      <c r="C15015"/>
    </row>
    <row r="15016" spans="3:3" ht="18.75" x14ac:dyDescent="0.15">
      <c r="C15016"/>
    </row>
    <row r="15017" spans="3:3" ht="18.75" x14ac:dyDescent="0.15">
      <c r="C15017"/>
    </row>
    <row r="15018" spans="3:3" ht="18.75" x14ac:dyDescent="0.15">
      <c r="C15018"/>
    </row>
    <row r="15019" spans="3:3" ht="18.75" x14ac:dyDescent="0.15">
      <c r="C15019"/>
    </row>
    <row r="15020" spans="3:3" ht="18.75" x14ac:dyDescent="0.15">
      <c r="C15020"/>
    </row>
    <row r="15021" spans="3:3" ht="18.75" x14ac:dyDescent="0.15">
      <c r="C15021"/>
    </row>
    <row r="15022" spans="3:3" ht="18.75" x14ac:dyDescent="0.15">
      <c r="C15022"/>
    </row>
    <row r="15023" spans="3:3" ht="18.75" x14ac:dyDescent="0.15">
      <c r="C15023"/>
    </row>
    <row r="15024" spans="3:3" ht="18.75" x14ac:dyDescent="0.15">
      <c r="C15024"/>
    </row>
    <row r="15025" spans="3:3" ht="18.75" x14ac:dyDescent="0.15">
      <c r="C15025"/>
    </row>
    <row r="15026" spans="3:3" ht="18.75" x14ac:dyDescent="0.15">
      <c r="C15026"/>
    </row>
    <row r="15027" spans="3:3" ht="18.75" x14ac:dyDescent="0.15">
      <c r="C15027"/>
    </row>
    <row r="15028" spans="3:3" ht="18.75" x14ac:dyDescent="0.15">
      <c r="C15028"/>
    </row>
    <row r="15029" spans="3:3" ht="18.75" x14ac:dyDescent="0.15">
      <c r="C15029"/>
    </row>
    <row r="15030" spans="3:3" ht="18.75" x14ac:dyDescent="0.15">
      <c r="C15030"/>
    </row>
    <row r="15031" spans="3:3" ht="18.75" x14ac:dyDescent="0.15">
      <c r="C15031"/>
    </row>
    <row r="15032" spans="3:3" ht="18.75" x14ac:dyDescent="0.15">
      <c r="C15032"/>
    </row>
    <row r="15033" spans="3:3" ht="18.75" x14ac:dyDescent="0.15">
      <c r="C15033"/>
    </row>
    <row r="15034" spans="3:3" ht="18.75" x14ac:dyDescent="0.15">
      <c r="C15034"/>
    </row>
    <row r="15035" spans="3:3" ht="18.75" x14ac:dyDescent="0.15">
      <c r="C15035"/>
    </row>
    <row r="15036" spans="3:3" ht="18.75" x14ac:dyDescent="0.15">
      <c r="C15036"/>
    </row>
    <row r="15037" spans="3:3" ht="18.75" x14ac:dyDescent="0.15">
      <c r="C15037"/>
    </row>
    <row r="15038" spans="3:3" ht="18.75" x14ac:dyDescent="0.15">
      <c r="C15038"/>
    </row>
    <row r="15039" spans="3:3" ht="18.75" x14ac:dyDescent="0.15">
      <c r="C15039"/>
    </row>
    <row r="15040" spans="3:3" ht="18.75" x14ac:dyDescent="0.15">
      <c r="C15040"/>
    </row>
    <row r="15041" spans="3:3" ht="18.75" x14ac:dyDescent="0.15">
      <c r="C15041"/>
    </row>
    <row r="15042" spans="3:3" ht="18.75" x14ac:dyDescent="0.15">
      <c r="C15042"/>
    </row>
    <row r="15043" spans="3:3" ht="18.75" x14ac:dyDescent="0.15">
      <c r="C15043"/>
    </row>
    <row r="15044" spans="3:3" ht="18.75" x14ac:dyDescent="0.15">
      <c r="C15044"/>
    </row>
    <row r="15045" spans="3:3" ht="18.75" x14ac:dyDescent="0.15">
      <c r="C15045"/>
    </row>
    <row r="15046" spans="3:3" ht="18.75" x14ac:dyDescent="0.15">
      <c r="C15046"/>
    </row>
    <row r="15047" spans="3:3" ht="18.75" x14ac:dyDescent="0.15">
      <c r="C15047"/>
    </row>
    <row r="15048" spans="3:3" ht="18.75" x14ac:dyDescent="0.15">
      <c r="C15048"/>
    </row>
    <row r="15049" spans="3:3" ht="18.75" x14ac:dyDescent="0.15">
      <c r="C15049"/>
    </row>
    <row r="15050" spans="3:3" ht="18.75" x14ac:dyDescent="0.15">
      <c r="C15050"/>
    </row>
    <row r="15051" spans="3:3" ht="18.75" x14ac:dyDescent="0.15">
      <c r="C15051"/>
    </row>
    <row r="15052" spans="3:3" ht="18.75" x14ac:dyDescent="0.15">
      <c r="C15052"/>
    </row>
    <row r="15053" spans="3:3" ht="18.75" x14ac:dyDescent="0.15">
      <c r="C15053"/>
    </row>
    <row r="15054" spans="3:3" ht="18.75" x14ac:dyDescent="0.15">
      <c r="C15054"/>
    </row>
    <row r="15055" spans="3:3" ht="18.75" x14ac:dyDescent="0.15">
      <c r="C15055"/>
    </row>
    <row r="15056" spans="3:3" ht="18.75" x14ac:dyDescent="0.15">
      <c r="C15056"/>
    </row>
    <row r="15057" spans="3:3" ht="18.75" x14ac:dyDescent="0.15">
      <c r="C15057"/>
    </row>
    <row r="15058" spans="3:3" ht="18.75" x14ac:dyDescent="0.15">
      <c r="C15058"/>
    </row>
    <row r="15059" spans="3:3" ht="18.75" x14ac:dyDescent="0.15">
      <c r="C15059"/>
    </row>
    <row r="15060" spans="3:3" ht="18.75" x14ac:dyDescent="0.15">
      <c r="C15060"/>
    </row>
    <row r="15061" spans="3:3" ht="18.75" x14ac:dyDescent="0.15">
      <c r="C15061"/>
    </row>
    <row r="15062" spans="3:3" ht="18.75" x14ac:dyDescent="0.15">
      <c r="C15062"/>
    </row>
    <row r="15063" spans="3:3" ht="18.75" x14ac:dyDescent="0.15">
      <c r="C15063"/>
    </row>
    <row r="15064" spans="3:3" ht="18.75" x14ac:dyDescent="0.15">
      <c r="C15064"/>
    </row>
    <row r="15065" spans="3:3" ht="18.75" x14ac:dyDescent="0.15">
      <c r="C15065"/>
    </row>
    <row r="15066" spans="3:3" ht="18.75" x14ac:dyDescent="0.15">
      <c r="C15066"/>
    </row>
    <row r="15067" spans="3:3" ht="18.75" x14ac:dyDescent="0.15">
      <c r="C15067"/>
    </row>
    <row r="15068" spans="3:3" ht="18.75" x14ac:dyDescent="0.15">
      <c r="C15068"/>
    </row>
    <row r="15069" spans="3:3" ht="18.75" x14ac:dyDescent="0.15">
      <c r="C15069"/>
    </row>
    <row r="15070" spans="3:3" ht="18.75" x14ac:dyDescent="0.15">
      <c r="C15070"/>
    </row>
    <row r="15071" spans="3:3" ht="18.75" x14ac:dyDescent="0.15">
      <c r="C15071"/>
    </row>
    <row r="15072" spans="3:3" ht="18.75" x14ac:dyDescent="0.15">
      <c r="C15072"/>
    </row>
    <row r="15073" spans="3:3" ht="18.75" x14ac:dyDescent="0.15">
      <c r="C15073"/>
    </row>
    <row r="15074" spans="3:3" ht="18.75" x14ac:dyDescent="0.15">
      <c r="C15074"/>
    </row>
    <row r="15075" spans="3:3" ht="18.75" x14ac:dyDescent="0.15">
      <c r="C15075"/>
    </row>
    <row r="15076" spans="3:3" ht="18.75" x14ac:dyDescent="0.15">
      <c r="C15076"/>
    </row>
    <row r="15077" spans="3:3" ht="18.75" x14ac:dyDescent="0.15">
      <c r="C15077"/>
    </row>
    <row r="15078" spans="3:3" ht="18.75" x14ac:dyDescent="0.15">
      <c r="C15078"/>
    </row>
    <row r="15079" spans="3:3" ht="18.75" x14ac:dyDescent="0.15">
      <c r="C15079"/>
    </row>
    <row r="15080" spans="3:3" ht="18.75" x14ac:dyDescent="0.15">
      <c r="C15080"/>
    </row>
    <row r="15081" spans="3:3" ht="18.75" x14ac:dyDescent="0.15">
      <c r="C15081"/>
    </row>
    <row r="15082" spans="3:3" ht="18.75" x14ac:dyDescent="0.15">
      <c r="C15082"/>
    </row>
    <row r="15083" spans="3:3" ht="18.75" x14ac:dyDescent="0.15">
      <c r="C15083"/>
    </row>
    <row r="15084" spans="3:3" ht="18.75" x14ac:dyDescent="0.15">
      <c r="C15084"/>
    </row>
    <row r="15085" spans="3:3" ht="18.75" x14ac:dyDescent="0.15">
      <c r="C15085"/>
    </row>
    <row r="15086" spans="3:3" ht="18.75" x14ac:dyDescent="0.15">
      <c r="C15086"/>
    </row>
    <row r="15087" spans="3:3" ht="18.75" x14ac:dyDescent="0.15">
      <c r="C15087"/>
    </row>
    <row r="15088" spans="3:3" ht="18.75" x14ac:dyDescent="0.15">
      <c r="C15088"/>
    </row>
    <row r="15089" spans="3:3" ht="18.75" x14ac:dyDescent="0.15">
      <c r="C15089"/>
    </row>
    <row r="15090" spans="3:3" ht="18.75" x14ac:dyDescent="0.15">
      <c r="C15090"/>
    </row>
    <row r="15091" spans="3:3" ht="18.75" x14ac:dyDescent="0.15">
      <c r="C15091"/>
    </row>
    <row r="15092" spans="3:3" ht="18.75" x14ac:dyDescent="0.15">
      <c r="C15092"/>
    </row>
    <row r="15093" spans="3:3" ht="18.75" x14ac:dyDescent="0.15">
      <c r="C15093"/>
    </row>
    <row r="15094" spans="3:3" ht="18.75" x14ac:dyDescent="0.15">
      <c r="C15094"/>
    </row>
    <row r="15095" spans="3:3" ht="18.75" x14ac:dyDescent="0.15">
      <c r="C15095"/>
    </row>
    <row r="15096" spans="3:3" ht="18.75" x14ac:dyDescent="0.15">
      <c r="C15096"/>
    </row>
    <row r="15097" spans="3:3" ht="18.75" x14ac:dyDescent="0.15">
      <c r="C15097"/>
    </row>
    <row r="15098" spans="3:3" ht="18.75" x14ac:dyDescent="0.15">
      <c r="C15098"/>
    </row>
    <row r="15099" spans="3:3" ht="18.75" x14ac:dyDescent="0.15">
      <c r="C15099"/>
    </row>
    <row r="15100" spans="3:3" ht="18.75" x14ac:dyDescent="0.15">
      <c r="C15100"/>
    </row>
    <row r="15101" spans="3:3" ht="18.75" x14ac:dyDescent="0.15">
      <c r="C15101"/>
    </row>
    <row r="15102" spans="3:3" ht="18.75" x14ac:dyDescent="0.15">
      <c r="C15102"/>
    </row>
    <row r="15103" spans="3:3" ht="18.75" x14ac:dyDescent="0.15">
      <c r="C15103"/>
    </row>
    <row r="15104" spans="3:3" ht="18.75" x14ac:dyDescent="0.15">
      <c r="C15104"/>
    </row>
    <row r="15105" spans="3:3" ht="18.75" x14ac:dyDescent="0.15">
      <c r="C15105"/>
    </row>
    <row r="15106" spans="3:3" ht="18.75" x14ac:dyDescent="0.15">
      <c r="C15106"/>
    </row>
    <row r="15107" spans="3:3" ht="18.75" x14ac:dyDescent="0.15">
      <c r="C15107"/>
    </row>
    <row r="15108" spans="3:3" ht="18.75" x14ac:dyDescent="0.15">
      <c r="C15108"/>
    </row>
    <row r="15109" spans="3:3" ht="18.75" x14ac:dyDescent="0.15">
      <c r="C15109"/>
    </row>
    <row r="15110" spans="3:3" ht="18.75" x14ac:dyDescent="0.15">
      <c r="C15110"/>
    </row>
    <row r="15111" spans="3:3" ht="18.75" x14ac:dyDescent="0.15">
      <c r="C15111"/>
    </row>
    <row r="15112" spans="3:3" ht="18.75" x14ac:dyDescent="0.15">
      <c r="C15112"/>
    </row>
    <row r="15113" spans="3:3" ht="18.75" x14ac:dyDescent="0.15">
      <c r="C15113"/>
    </row>
    <row r="15114" spans="3:3" ht="18.75" x14ac:dyDescent="0.15">
      <c r="C15114"/>
    </row>
    <row r="15115" spans="3:3" ht="18.75" x14ac:dyDescent="0.15">
      <c r="C15115"/>
    </row>
    <row r="15116" spans="3:3" ht="18.75" x14ac:dyDescent="0.15">
      <c r="C15116"/>
    </row>
    <row r="15117" spans="3:3" ht="18.75" x14ac:dyDescent="0.15">
      <c r="C15117"/>
    </row>
    <row r="15118" spans="3:3" ht="18.75" x14ac:dyDescent="0.15">
      <c r="C15118"/>
    </row>
    <row r="15119" spans="3:3" ht="18.75" x14ac:dyDescent="0.15">
      <c r="C15119"/>
    </row>
    <row r="15120" spans="3:3" ht="18.75" x14ac:dyDescent="0.15">
      <c r="C15120"/>
    </row>
    <row r="15121" spans="3:3" ht="18.75" x14ac:dyDescent="0.15">
      <c r="C15121"/>
    </row>
    <row r="15122" spans="3:3" ht="18.75" x14ac:dyDescent="0.15">
      <c r="C15122"/>
    </row>
    <row r="15123" spans="3:3" ht="18.75" x14ac:dyDescent="0.15">
      <c r="C15123"/>
    </row>
    <row r="15124" spans="3:3" ht="18.75" x14ac:dyDescent="0.15">
      <c r="C15124"/>
    </row>
    <row r="15125" spans="3:3" ht="18.75" x14ac:dyDescent="0.15">
      <c r="C15125"/>
    </row>
    <row r="15126" spans="3:3" ht="18.75" x14ac:dyDescent="0.15">
      <c r="C15126"/>
    </row>
    <row r="15127" spans="3:3" ht="18.75" x14ac:dyDescent="0.15">
      <c r="C15127"/>
    </row>
    <row r="15128" spans="3:3" ht="18.75" x14ac:dyDescent="0.15">
      <c r="C15128"/>
    </row>
    <row r="15129" spans="3:3" ht="18.75" x14ac:dyDescent="0.15">
      <c r="C15129"/>
    </row>
    <row r="15130" spans="3:3" ht="18.75" x14ac:dyDescent="0.15">
      <c r="C15130"/>
    </row>
    <row r="15131" spans="3:3" ht="18.75" x14ac:dyDescent="0.15">
      <c r="C15131"/>
    </row>
    <row r="15132" spans="3:3" ht="18.75" x14ac:dyDescent="0.15">
      <c r="C15132"/>
    </row>
    <row r="15133" spans="3:3" ht="18.75" x14ac:dyDescent="0.15">
      <c r="C15133"/>
    </row>
    <row r="15134" spans="3:3" ht="18.75" x14ac:dyDescent="0.15">
      <c r="C15134"/>
    </row>
    <row r="15135" spans="3:3" ht="18.75" x14ac:dyDescent="0.15">
      <c r="C15135"/>
    </row>
    <row r="15136" spans="3:3" ht="18.75" x14ac:dyDescent="0.15">
      <c r="C15136"/>
    </row>
    <row r="15137" spans="3:3" ht="18.75" x14ac:dyDescent="0.15">
      <c r="C15137"/>
    </row>
    <row r="15138" spans="3:3" ht="18.75" x14ac:dyDescent="0.15">
      <c r="C15138"/>
    </row>
    <row r="15139" spans="3:3" ht="18.75" x14ac:dyDescent="0.15">
      <c r="C15139"/>
    </row>
    <row r="15140" spans="3:3" ht="18.75" x14ac:dyDescent="0.15">
      <c r="C15140"/>
    </row>
    <row r="15141" spans="3:3" ht="18.75" x14ac:dyDescent="0.15">
      <c r="C15141"/>
    </row>
    <row r="15142" spans="3:3" ht="18.75" x14ac:dyDescent="0.15">
      <c r="C15142"/>
    </row>
    <row r="15143" spans="3:3" ht="18.75" x14ac:dyDescent="0.15">
      <c r="C15143"/>
    </row>
    <row r="15144" spans="3:3" ht="18.75" x14ac:dyDescent="0.15">
      <c r="C15144"/>
    </row>
    <row r="15145" spans="3:3" ht="18.75" x14ac:dyDescent="0.15">
      <c r="C15145"/>
    </row>
    <row r="15146" spans="3:3" ht="18.75" x14ac:dyDescent="0.15">
      <c r="C15146"/>
    </row>
    <row r="15147" spans="3:3" ht="18.75" x14ac:dyDescent="0.15">
      <c r="C15147"/>
    </row>
    <row r="15148" spans="3:3" ht="18.75" x14ac:dyDescent="0.15">
      <c r="C15148"/>
    </row>
    <row r="15149" spans="3:3" ht="18.75" x14ac:dyDescent="0.15">
      <c r="C15149"/>
    </row>
    <row r="15150" spans="3:3" ht="18.75" x14ac:dyDescent="0.15">
      <c r="C15150"/>
    </row>
    <row r="15151" spans="3:3" ht="18.75" x14ac:dyDescent="0.15">
      <c r="C15151"/>
    </row>
    <row r="15152" spans="3:3" ht="18.75" x14ac:dyDescent="0.15">
      <c r="C15152"/>
    </row>
    <row r="15153" spans="3:3" ht="18.75" x14ac:dyDescent="0.15">
      <c r="C15153"/>
    </row>
    <row r="15154" spans="3:3" ht="18.75" x14ac:dyDescent="0.15">
      <c r="C15154"/>
    </row>
    <row r="15155" spans="3:3" ht="18.75" x14ac:dyDescent="0.15">
      <c r="C15155"/>
    </row>
    <row r="15156" spans="3:3" ht="18.75" x14ac:dyDescent="0.15">
      <c r="C15156"/>
    </row>
    <row r="15157" spans="3:3" ht="18.75" x14ac:dyDescent="0.15">
      <c r="C15157"/>
    </row>
    <row r="15158" spans="3:3" ht="18.75" x14ac:dyDescent="0.15">
      <c r="C15158"/>
    </row>
    <row r="15159" spans="3:3" ht="18.75" x14ac:dyDescent="0.15">
      <c r="C15159"/>
    </row>
    <row r="15160" spans="3:3" ht="18.75" x14ac:dyDescent="0.15">
      <c r="C15160"/>
    </row>
    <row r="15161" spans="3:3" ht="18.75" x14ac:dyDescent="0.15">
      <c r="C15161"/>
    </row>
    <row r="15162" spans="3:3" ht="18.75" x14ac:dyDescent="0.15">
      <c r="C15162"/>
    </row>
    <row r="15163" spans="3:3" ht="18.75" x14ac:dyDescent="0.15">
      <c r="C15163"/>
    </row>
    <row r="15164" spans="3:3" ht="18.75" x14ac:dyDescent="0.15">
      <c r="C15164"/>
    </row>
    <row r="15165" spans="3:3" ht="18.75" x14ac:dyDescent="0.15">
      <c r="C15165"/>
    </row>
    <row r="15166" spans="3:3" ht="18.75" x14ac:dyDescent="0.15">
      <c r="C15166"/>
    </row>
    <row r="15167" spans="3:3" ht="18.75" x14ac:dyDescent="0.15">
      <c r="C15167"/>
    </row>
    <row r="15168" spans="3:3" ht="18.75" x14ac:dyDescent="0.15">
      <c r="C15168"/>
    </row>
    <row r="15169" spans="3:3" ht="18.75" x14ac:dyDescent="0.15">
      <c r="C15169"/>
    </row>
    <row r="15170" spans="3:3" ht="18.75" x14ac:dyDescent="0.15">
      <c r="C15170"/>
    </row>
    <row r="15171" spans="3:3" ht="18.75" x14ac:dyDescent="0.15">
      <c r="C15171"/>
    </row>
    <row r="15172" spans="3:3" ht="18.75" x14ac:dyDescent="0.15">
      <c r="C15172"/>
    </row>
    <row r="15173" spans="3:3" ht="18.75" x14ac:dyDescent="0.15">
      <c r="C15173"/>
    </row>
    <row r="15174" spans="3:3" ht="18.75" x14ac:dyDescent="0.15">
      <c r="C15174"/>
    </row>
    <row r="15175" spans="3:3" ht="18.75" x14ac:dyDescent="0.15">
      <c r="C15175"/>
    </row>
    <row r="15176" spans="3:3" ht="18.75" x14ac:dyDescent="0.15">
      <c r="C15176"/>
    </row>
    <row r="15177" spans="3:3" ht="18.75" x14ac:dyDescent="0.15">
      <c r="C15177"/>
    </row>
    <row r="15178" spans="3:3" ht="18.75" x14ac:dyDescent="0.15">
      <c r="C15178"/>
    </row>
    <row r="15179" spans="3:3" ht="18.75" x14ac:dyDescent="0.15">
      <c r="C15179"/>
    </row>
    <row r="15180" spans="3:3" ht="18.75" x14ac:dyDescent="0.15">
      <c r="C15180"/>
    </row>
    <row r="15181" spans="3:3" ht="18.75" x14ac:dyDescent="0.15">
      <c r="C15181"/>
    </row>
    <row r="15182" spans="3:3" ht="18.75" x14ac:dyDescent="0.15">
      <c r="C15182"/>
    </row>
    <row r="15183" spans="3:3" ht="18.75" x14ac:dyDescent="0.15">
      <c r="C15183"/>
    </row>
    <row r="15184" spans="3:3" ht="18.75" x14ac:dyDescent="0.15">
      <c r="C15184"/>
    </row>
    <row r="15185" spans="3:3" ht="18.75" x14ac:dyDescent="0.15">
      <c r="C15185"/>
    </row>
    <row r="15186" spans="3:3" ht="18.75" x14ac:dyDescent="0.15">
      <c r="C15186"/>
    </row>
    <row r="15187" spans="3:3" ht="18.75" x14ac:dyDescent="0.15">
      <c r="C15187"/>
    </row>
    <row r="15188" spans="3:3" ht="18.75" x14ac:dyDescent="0.15">
      <c r="C15188"/>
    </row>
    <row r="15189" spans="3:3" ht="18.75" x14ac:dyDescent="0.15">
      <c r="C15189"/>
    </row>
    <row r="15190" spans="3:3" ht="18.75" x14ac:dyDescent="0.15">
      <c r="C15190"/>
    </row>
    <row r="15191" spans="3:3" ht="18.75" x14ac:dyDescent="0.15">
      <c r="C15191"/>
    </row>
    <row r="15192" spans="3:3" ht="18.75" x14ac:dyDescent="0.15">
      <c r="C15192"/>
    </row>
    <row r="15193" spans="3:3" ht="18.75" x14ac:dyDescent="0.15">
      <c r="C15193"/>
    </row>
    <row r="15194" spans="3:3" ht="18.75" x14ac:dyDescent="0.15">
      <c r="C15194"/>
    </row>
    <row r="15195" spans="3:3" ht="18.75" x14ac:dyDescent="0.15">
      <c r="C15195"/>
    </row>
    <row r="15196" spans="3:3" ht="18.75" x14ac:dyDescent="0.15">
      <c r="C15196"/>
    </row>
    <row r="15197" spans="3:3" ht="18.75" x14ac:dyDescent="0.15">
      <c r="C15197"/>
    </row>
    <row r="15198" spans="3:3" ht="18.75" x14ac:dyDescent="0.15">
      <c r="C15198"/>
    </row>
    <row r="15199" spans="3:3" ht="18.75" x14ac:dyDescent="0.15">
      <c r="C15199"/>
    </row>
    <row r="15200" spans="3:3" ht="18.75" x14ac:dyDescent="0.15">
      <c r="C15200"/>
    </row>
    <row r="15201" spans="3:3" ht="18.75" x14ac:dyDescent="0.15">
      <c r="C15201"/>
    </row>
    <row r="15202" spans="3:3" ht="18.75" x14ac:dyDescent="0.15">
      <c r="C15202"/>
    </row>
    <row r="15203" spans="3:3" ht="18.75" x14ac:dyDescent="0.15">
      <c r="C15203"/>
    </row>
    <row r="15204" spans="3:3" ht="18.75" x14ac:dyDescent="0.15">
      <c r="C15204"/>
    </row>
    <row r="15205" spans="3:3" ht="18.75" x14ac:dyDescent="0.15">
      <c r="C15205"/>
    </row>
    <row r="15206" spans="3:3" ht="18.75" x14ac:dyDescent="0.15">
      <c r="C15206"/>
    </row>
    <row r="15207" spans="3:3" ht="18.75" x14ac:dyDescent="0.15">
      <c r="C15207"/>
    </row>
    <row r="15208" spans="3:3" ht="18.75" x14ac:dyDescent="0.15">
      <c r="C15208"/>
    </row>
    <row r="15209" spans="3:3" ht="18.75" x14ac:dyDescent="0.15">
      <c r="C15209"/>
    </row>
    <row r="15210" spans="3:3" ht="18.75" x14ac:dyDescent="0.15">
      <c r="C15210"/>
    </row>
    <row r="15211" spans="3:3" ht="18.75" x14ac:dyDescent="0.15">
      <c r="C15211"/>
    </row>
    <row r="15212" spans="3:3" ht="18.75" x14ac:dyDescent="0.15">
      <c r="C15212"/>
    </row>
    <row r="15213" spans="3:3" ht="18.75" x14ac:dyDescent="0.15">
      <c r="C15213"/>
    </row>
    <row r="15214" spans="3:3" ht="18.75" x14ac:dyDescent="0.15">
      <c r="C15214"/>
    </row>
    <row r="15215" spans="3:3" ht="18.75" x14ac:dyDescent="0.15">
      <c r="C15215"/>
    </row>
    <row r="15216" spans="3:3" ht="18.75" x14ac:dyDescent="0.15">
      <c r="C15216"/>
    </row>
    <row r="15217" spans="3:3" ht="18.75" x14ac:dyDescent="0.15">
      <c r="C15217"/>
    </row>
    <row r="15218" spans="3:3" ht="18.75" x14ac:dyDescent="0.15">
      <c r="C15218"/>
    </row>
    <row r="15219" spans="3:3" ht="18.75" x14ac:dyDescent="0.15">
      <c r="C15219"/>
    </row>
    <row r="15220" spans="3:3" ht="18.75" x14ac:dyDescent="0.15">
      <c r="C15220"/>
    </row>
    <row r="15221" spans="3:3" ht="18.75" x14ac:dyDescent="0.15">
      <c r="C15221"/>
    </row>
    <row r="15222" spans="3:3" ht="18.75" x14ac:dyDescent="0.15">
      <c r="C15222"/>
    </row>
    <row r="15223" spans="3:3" ht="18.75" x14ac:dyDescent="0.15">
      <c r="C15223"/>
    </row>
    <row r="15224" spans="3:3" ht="18.75" x14ac:dyDescent="0.15">
      <c r="C15224"/>
    </row>
    <row r="15225" spans="3:3" ht="18.75" x14ac:dyDescent="0.15">
      <c r="C15225"/>
    </row>
    <row r="15226" spans="3:3" ht="18.75" x14ac:dyDescent="0.15">
      <c r="C15226"/>
    </row>
    <row r="15227" spans="3:3" ht="18.75" x14ac:dyDescent="0.15">
      <c r="C15227"/>
    </row>
    <row r="15228" spans="3:3" ht="18.75" x14ac:dyDescent="0.15">
      <c r="C15228"/>
    </row>
    <row r="15229" spans="3:3" ht="18.75" x14ac:dyDescent="0.15">
      <c r="C15229"/>
    </row>
    <row r="15230" spans="3:3" ht="18.75" x14ac:dyDescent="0.15">
      <c r="C15230"/>
    </row>
    <row r="15231" spans="3:3" ht="18.75" x14ac:dyDescent="0.15">
      <c r="C15231"/>
    </row>
    <row r="15232" spans="3:3" ht="18.75" x14ac:dyDescent="0.15">
      <c r="C15232"/>
    </row>
    <row r="15233" spans="3:3" ht="18.75" x14ac:dyDescent="0.15">
      <c r="C15233"/>
    </row>
    <row r="15234" spans="3:3" ht="18.75" x14ac:dyDescent="0.15">
      <c r="C15234"/>
    </row>
    <row r="15235" spans="3:3" ht="18.75" x14ac:dyDescent="0.15">
      <c r="C15235"/>
    </row>
    <row r="15236" spans="3:3" ht="18.75" x14ac:dyDescent="0.15">
      <c r="C15236"/>
    </row>
    <row r="15237" spans="3:3" ht="18.75" x14ac:dyDescent="0.15">
      <c r="C15237"/>
    </row>
    <row r="15238" spans="3:3" ht="18.75" x14ac:dyDescent="0.15">
      <c r="C15238"/>
    </row>
    <row r="15239" spans="3:3" ht="18.75" x14ac:dyDescent="0.15">
      <c r="C15239"/>
    </row>
    <row r="15240" spans="3:3" ht="18.75" x14ac:dyDescent="0.15">
      <c r="C15240"/>
    </row>
    <row r="15241" spans="3:3" ht="18.75" x14ac:dyDescent="0.15">
      <c r="C15241"/>
    </row>
    <row r="15242" spans="3:3" ht="18.75" x14ac:dyDescent="0.15">
      <c r="C15242"/>
    </row>
    <row r="15243" spans="3:3" ht="18.75" x14ac:dyDescent="0.15">
      <c r="C15243"/>
    </row>
    <row r="15244" spans="3:3" ht="18.75" x14ac:dyDescent="0.15">
      <c r="C15244"/>
    </row>
    <row r="15245" spans="3:3" ht="18.75" x14ac:dyDescent="0.15">
      <c r="C15245"/>
    </row>
    <row r="15246" spans="3:3" ht="18.75" x14ac:dyDescent="0.15">
      <c r="C15246"/>
    </row>
    <row r="15247" spans="3:3" ht="18.75" x14ac:dyDescent="0.15">
      <c r="C15247"/>
    </row>
    <row r="15248" spans="3:3" ht="18.75" x14ac:dyDescent="0.15">
      <c r="C15248"/>
    </row>
    <row r="15249" spans="3:3" ht="18.75" x14ac:dyDescent="0.15">
      <c r="C15249"/>
    </row>
    <row r="15250" spans="3:3" ht="18.75" x14ac:dyDescent="0.15">
      <c r="C15250"/>
    </row>
    <row r="15251" spans="3:3" ht="18.75" x14ac:dyDescent="0.15">
      <c r="C15251"/>
    </row>
    <row r="15252" spans="3:3" ht="18.75" x14ac:dyDescent="0.15">
      <c r="C15252"/>
    </row>
    <row r="15253" spans="3:3" ht="18.75" x14ac:dyDescent="0.15">
      <c r="C15253"/>
    </row>
    <row r="15254" spans="3:3" ht="18.75" x14ac:dyDescent="0.15">
      <c r="C15254"/>
    </row>
    <row r="15255" spans="3:3" ht="18.75" x14ac:dyDescent="0.15">
      <c r="C15255"/>
    </row>
    <row r="15256" spans="3:3" ht="18.75" x14ac:dyDescent="0.15">
      <c r="C15256"/>
    </row>
    <row r="15257" spans="3:3" ht="18.75" x14ac:dyDescent="0.15">
      <c r="C15257"/>
    </row>
    <row r="15258" spans="3:3" ht="18.75" x14ac:dyDescent="0.15">
      <c r="C15258"/>
    </row>
    <row r="15259" spans="3:3" ht="18.75" x14ac:dyDescent="0.15">
      <c r="C15259"/>
    </row>
    <row r="15260" spans="3:3" ht="18.75" x14ac:dyDescent="0.15">
      <c r="C15260"/>
    </row>
    <row r="15261" spans="3:3" ht="18.75" x14ac:dyDescent="0.15">
      <c r="C15261"/>
    </row>
    <row r="15262" spans="3:3" ht="18.75" x14ac:dyDescent="0.15">
      <c r="C15262"/>
    </row>
    <row r="15263" spans="3:3" ht="18.75" x14ac:dyDescent="0.15">
      <c r="C15263"/>
    </row>
    <row r="15264" spans="3:3" ht="18.75" x14ac:dyDescent="0.15">
      <c r="C15264"/>
    </row>
    <row r="15265" spans="3:3" ht="18.75" x14ac:dyDescent="0.15">
      <c r="C15265"/>
    </row>
    <row r="15266" spans="3:3" ht="18.75" x14ac:dyDescent="0.15">
      <c r="C15266"/>
    </row>
    <row r="15267" spans="3:3" ht="18.75" x14ac:dyDescent="0.15">
      <c r="C15267"/>
    </row>
    <row r="15268" spans="3:3" ht="18.75" x14ac:dyDescent="0.15">
      <c r="C15268"/>
    </row>
    <row r="15269" spans="3:3" ht="18.75" x14ac:dyDescent="0.15">
      <c r="C15269"/>
    </row>
    <row r="15270" spans="3:3" ht="18.75" x14ac:dyDescent="0.15">
      <c r="C15270"/>
    </row>
    <row r="15271" spans="3:3" ht="18.75" x14ac:dyDescent="0.15">
      <c r="C15271"/>
    </row>
    <row r="15272" spans="3:3" ht="18.75" x14ac:dyDescent="0.15">
      <c r="C15272"/>
    </row>
    <row r="15273" spans="3:3" ht="18.75" x14ac:dyDescent="0.15">
      <c r="C15273"/>
    </row>
    <row r="15274" spans="3:3" ht="18.75" x14ac:dyDescent="0.15">
      <c r="C15274"/>
    </row>
    <row r="15275" spans="3:3" ht="18.75" x14ac:dyDescent="0.15">
      <c r="C15275"/>
    </row>
    <row r="15276" spans="3:3" ht="18.75" x14ac:dyDescent="0.15">
      <c r="C15276"/>
    </row>
    <row r="15277" spans="3:3" ht="18.75" x14ac:dyDescent="0.15">
      <c r="C15277"/>
    </row>
    <row r="15278" spans="3:3" ht="18.75" x14ac:dyDescent="0.15">
      <c r="C15278"/>
    </row>
    <row r="15279" spans="3:3" ht="18.75" x14ac:dyDescent="0.15">
      <c r="C15279"/>
    </row>
    <row r="15280" spans="3:3" ht="18.75" x14ac:dyDescent="0.15">
      <c r="C15280"/>
    </row>
    <row r="15281" spans="3:3" ht="18.75" x14ac:dyDescent="0.15">
      <c r="C15281"/>
    </row>
    <row r="15282" spans="3:3" ht="18.75" x14ac:dyDescent="0.15">
      <c r="C15282"/>
    </row>
    <row r="15283" spans="3:3" ht="18.75" x14ac:dyDescent="0.15">
      <c r="C15283"/>
    </row>
    <row r="15284" spans="3:3" ht="18.75" x14ac:dyDescent="0.15">
      <c r="C15284"/>
    </row>
    <row r="15285" spans="3:3" ht="18.75" x14ac:dyDescent="0.15">
      <c r="C15285"/>
    </row>
    <row r="15286" spans="3:3" ht="18.75" x14ac:dyDescent="0.15">
      <c r="C15286"/>
    </row>
    <row r="15287" spans="3:3" ht="18.75" x14ac:dyDescent="0.15">
      <c r="C15287"/>
    </row>
    <row r="15288" spans="3:3" ht="18.75" x14ac:dyDescent="0.15">
      <c r="C15288"/>
    </row>
    <row r="15289" spans="3:3" ht="18.75" x14ac:dyDescent="0.15">
      <c r="C15289"/>
    </row>
    <row r="15290" spans="3:3" ht="18.75" x14ac:dyDescent="0.15">
      <c r="C15290"/>
    </row>
    <row r="15291" spans="3:3" ht="18.75" x14ac:dyDescent="0.15">
      <c r="C15291"/>
    </row>
    <row r="15292" spans="3:3" ht="18.75" x14ac:dyDescent="0.15">
      <c r="C15292"/>
    </row>
    <row r="15293" spans="3:3" ht="18.75" x14ac:dyDescent="0.15">
      <c r="C15293"/>
    </row>
    <row r="15294" spans="3:3" ht="18.75" x14ac:dyDescent="0.15">
      <c r="C15294"/>
    </row>
    <row r="15295" spans="3:3" ht="18.75" x14ac:dyDescent="0.15">
      <c r="C15295"/>
    </row>
    <row r="15296" spans="3:3" ht="18.75" x14ac:dyDescent="0.15">
      <c r="C15296"/>
    </row>
    <row r="15297" spans="3:3" ht="18.75" x14ac:dyDescent="0.15">
      <c r="C15297"/>
    </row>
    <row r="15298" spans="3:3" ht="18.75" x14ac:dyDescent="0.15">
      <c r="C15298"/>
    </row>
    <row r="15299" spans="3:3" ht="18.75" x14ac:dyDescent="0.15">
      <c r="C15299"/>
    </row>
    <row r="15300" spans="3:3" ht="18.75" x14ac:dyDescent="0.15">
      <c r="C15300"/>
    </row>
    <row r="15301" spans="3:3" ht="18.75" x14ac:dyDescent="0.15">
      <c r="C15301"/>
    </row>
    <row r="15302" spans="3:3" ht="18.75" x14ac:dyDescent="0.15">
      <c r="C15302"/>
    </row>
    <row r="15303" spans="3:3" ht="18.75" x14ac:dyDescent="0.15">
      <c r="C15303"/>
    </row>
    <row r="15304" spans="3:3" ht="18.75" x14ac:dyDescent="0.15">
      <c r="C15304"/>
    </row>
    <row r="15305" spans="3:3" ht="18.75" x14ac:dyDescent="0.15">
      <c r="C15305"/>
    </row>
    <row r="15306" spans="3:3" ht="18.75" x14ac:dyDescent="0.15">
      <c r="C15306"/>
    </row>
    <row r="15307" spans="3:3" ht="18.75" x14ac:dyDescent="0.15">
      <c r="C15307"/>
    </row>
    <row r="15308" spans="3:3" ht="18.75" x14ac:dyDescent="0.15">
      <c r="C15308"/>
    </row>
    <row r="15309" spans="3:3" ht="18.75" x14ac:dyDescent="0.15">
      <c r="C15309"/>
    </row>
    <row r="15310" spans="3:3" ht="18.75" x14ac:dyDescent="0.15">
      <c r="C15310"/>
    </row>
    <row r="15311" spans="3:3" ht="18.75" x14ac:dyDescent="0.15">
      <c r="C15311"/>
    </row>
    <row r="15312" spans="3:3" ht="18.75" x14ac:dyDescent="0.15">
      <c r="C15312"/>
    </row>
    <row r="15313" spans="3:3" ht="18.75" x14ac:dyDescent="0.15">
      <c r="C15313"/>
    </row>
    <row r="15314" spans="3:3" ht="18.75" x14ac:dyDescent="0.15">
      <c r="C15314"/>
    </row>
    <row r="15315" spans="3:3" ht="18.75" x14ac:dyDescent="0.15">
      <c r="C15315"/>
    </row>
    <row r="15316" spans="3:3" ht="18.75" x14ac:dyDescent="0.15">
      <c r="C15316"/>
    </row>
    <row r="15317" spans="3:3" ht="18.75" x14ac:dyDescent="0.15">
      <c r="C15317"/>
    </row>
    <row r="15318" spans="3:3" ht="18.75" x14ac:dyDescent="0.15">
      <c r="C15318"/>
    </row>
    <row r="15319" spans="3:3" ht="18.75" x14ac:dyDescent="0.15">
      <c r="C15319"/>
    </row>
    <row r="15320" spans="3:3" ht="18.75" x14ac:dyDescent="0.15">
      <c r="C15320"/>
    </row>
    <row r="15321" spans="3:3" ht="18.75" x14ac:dyDescent="0.15">
      <c r="C15321"/>
    </row>
    <row r="15322" spans="3:3" ht="18.75" x14ac:dyDescent="0.15">
      <c r="C15322"/>
    </row>
    <row r="15323" spans="3:3" ht="18.75" x14ac:dyDescent="0.15">
      <c r="C15323"/>
    </row>
    <row r="15324" spans="3:3" ht="18.75" x14ac:dyDescent="0.15">
      <c r="C15324"/>
    </row>
    <row r="15325" spans="3:3" ht="18.75" x14ac:dyDescent="0.15">
      <c r="C15325"/>
    </row>
    <row r="15326" spans="3:3" ht="18.75" x14ac:dyDescent="0.15">
      <c r="C15326"/>
    </row>
    <row r="15327" spans="3:3" ht="18.75" x14ac:dyDescent="0.15">
      <c r="C15327"/>
    </row>
    <row r="15328" spans="3:3" ht="18.75" x14ac:dyDescent="0.15">
      <c r="C15328"/>
    </row>
    <row r="15329" spans="3:3" ht="18.75" x14ac:dyDescent="0.15">
      <c r="C15329"/>
    </row>
    <row r="15330" spans="3:3" ht="18.75" x14ac:dyDescent="0.15">
      <c r="C15330"/>
    </row>
    <row r="15331" spans="3:3" ht="18.75" x14ac:dyDescent="0.15">
      <c r="C15331"/>
    </row>
    <row r="15332" spans="3:3" ht="18.75" x14ac:dyDescent="0.15">
      <c r="C15332"/>
    </row>
    <row r="15333" spans="3:3" ht="18.75" x14ac:dyDescent="0.15">
      <c r="C15333"/>
    </row>
    <row r="15334" spans="3:3" ht="18.75" x14ac:dyDescent="0.15">
      <c r="C15334"/>
    </row>
    <row r="15335" spans="3:3" ht="18.75" x14ac:dyDescent="0.15">
      <c r="C15335"/>
    </row>
    <row r="15336" spans="3:3" ht="18.75" x14ac:dyDescent="0.15">
      <c r="C15336"/>
    </row>
    <row r="15337" spans="3:3" ht="18.75" x14ac:dyDescent="0.15">
      <c r="C15337"/>
    </row>
    <row r="15338" spans="3:3" ht="18.75" x14ac:dyDescent="0.15">
      <c r="C15338"/>
    </row>
    <row r="15339" spans="3:3" ht="18.75" x14ac:dyDescent="0.15">
      <c r="C15339"/>
    </row>
    <row r="15340" spans="3:3" ht="18.75" x14ac:dyDescent="0.15">
      <c r="C15340"/>
    </row>
    <row r="15341" spans="3:3" ht="18.75" x14ac:dyDescent="0.15">
      <c r="C15341"/>
    </row>
    <row r="15342" spans="3:3" ht="18.75" x14ac:dyDescent="0.15">
      <c r="C15342"/>
    </row>
    <row r="15343" spans="3:3" ht="18.75" x14ac:dyDescent="0.15">
      <c r="C15343"/>
    </row>
    <row r="15344" spans="3:3" ht="18.75" x14ac:dyDescent="0.15">
      <c r="C15344"/>
    </row>
    <row r="15345" spans="3:3" ht="18.75" x14ac:dyDescent="0.15">
      <c r="C15345"/>
    </row>
    <row r="15346" spans="3:3" ht="18.75" x14ac:dyDescent="0.15">
      <c r="C15346"/>
    </row>
    <row r="15347" spans="3:3" ht="18.75" x14ac:dyDescent="0.15">
      <c r="C15347"/>
    </row>
    <row r="15348" spans="3:3" ht="18.75" x14ac:dyDescent="0.15">
      <c r="C15348"/>
    </row>
    <row r="15349" spans="3:3" ht="18.75" x14ac:dyDescent="0.15">
      <c r="C15349"/>
    </row>
    <row r="15350" spans="3:3" ht="18.75" x14ac:dyDescent="0.15">
      <c r="C15350"/>
    </row>
    <row r="15351" spans="3:3" ht="18.75" x14ac:dyDescent="0.15">
      <c r="C15351"/>
    </row>
    <row r="15352" spans="3:3" ht="18.75" x14ac:dyDescent="0.15">
      <c r="C15352"/>
    </row>
    <row r="15353" spans="3:3" ht="18.75" x14ac:dyDescent="0.15">
      <c r="C15353"/>
    </row>
    <row r="15354" spans="3:3" ht="18.75" x14ac:dyDescent="0.15">
      <c r="C15354"/>
    </row>
    <row r="15355" spans="3:3" ht="18.75" x14ac:dyDescent="0.15">
      <c r="C15355"/>
    </row>
    <row r="15356" spans="3:3" ht="18.75" x14ac:dyDescent="0.15">
      <c r="C15356"/>
    </row>
    <row r="15357" spans="3:3" ht="18.75" x14ac:dyDescent="0.15">
      <c r="C15357"/>
    </row>
    <row r="15358" spans="3:3" ht="18.75" x14ac:dyDescent="0.15">
      <c r="C15358"/>
    </row>
    <row r="15359" spans="3:3" ht="18.75" x14ac:dyDescent="0.15">
      <c r="C15359"/>
    </row>
    <row r="15360" spans="3:3" ht="18.75" x14ac:dyDescent="0.15">
      <c r="C15360"/>
    </row>
    <row r="15361" spans="3:3" ht="18.75" x14ac:dyDescent="0.15">
      <c r="C15361"/>
    </row>
    <row r="15362" spans="3:3" ht="18.75" x14ac:dyDescent="0.15">
      <c r="C15362"/>
    </row>
    <row r="15363" spans="3:3" ht="18.75" x14ac:dyDescent="0.15">
      <c r="C15363"/>
    </row>
    <row r="15364" spans="3:3" ht="18.75" x14ac:dyDescent="0.15">
      <c r="C15364"/>
    </row>
    <row r="15365" spans="3:3" ht="18.75" x14ac:dyDescent="0.15">
      <c r="C15365"/>
    </row>
    <row r="15366" spans="3:3" ht="18.75" x14ac:dyDescent="0.15">
      <c r="C15366"/>
    </row>
    <row r="15367" spans="3:3" ht="18.75" x14ac:dyDescent="0.15">
      <c r="C15367"/>
    </row>
    <row r="15368" spans="3:3" ht="18.75" x14ac:dyDescent="0.15">
      <c r="C15368"/>
    </row>
    <row r="15369" spans="3:3" ht="18.75" x14ac:dyDescent="0.15">
      <c r="C15369"/>
    </row>
    <row r="15370" spans="3:3" ht="18.75" x14ac:dyDescent="0.15">
      <c r="C15370"/>
    </row>
    <row r="15371" spans="3:3" ht="18.75" x14ac:dyDescent="0.15">
      <c r="C15371"/>
    </row>
    <row r="15372" spans="3:3" ht="18.75" x14ac:dyDescent="0.15">
      <c r="C15372"/>
    </row>
    <row r="15373" spans="3:3" ht="18.75" x14ac:dyDescent="0.15">
      <c r="C15373"/>
    </row>
    <row r="15374" spans="3:3" ht="18.75" x14ac:dyDescent="0.15">
      <c r="C15374"/>
    </row>
    <row r="15375" spans="3:3" ht="18.75" x14ac:dyDescent="0.15">
      <c r="C15375"/>
    </row>
    <row r="15376" spans="3:3" ht="18.75" x14ac:dyDescent="0.15">
      <c r="C15376"/>
    </row>
    <row r="15377" spans="3:3" ht="18.75" x14ac:dyDescent="0.15">
      <c r="C15377"/>
    </row>
    <row r="15378" spans="3:3" ht="18.75" x14ac:dyDescent="0.15">
      <c r="C15378"/>
    </row>
    <row r="15379" spans="3:3" ht="18.75" x14ac:dyDescent="0.15">
      <c r="C15379"/>
    </row>
    <row r="15380" spans="3:3" ht="18.75" x14ac:dyDescent="0.15">
      <c r="C15380"/>
    </row>
    <row r="15381" spans="3:3" ht="18.75" x14ac:dyDescent="0.15">
      <c r="C15381"/>
    </row>
    <row r="15382" spans="3:3" ht="18.75" x14ac:dyDescent="0.15">
      <c r="C15382"/>
    </row>
    <row r="15383" spans="3:3" ht="18.75" x14ac:dyDescent="0.15">
      <c r="C15383"/>
    </row>
    <row r="15384" spans="3:3" ht="18.75" x14ac:dyDescent="0.15">
      <c r="C15384"/>
    </row>
    <row r="15385" spans="3:3" ht="18.75" x14ac:dyDescent="0.15">
      <c r="C15385"/>
    </row>
    <row r="15386" spans="3:3" ht="18.75" x14ac:dyDescent="0.15">
      <c r="C15386"/>
    </row>
    <row r="15387" spans="3:3" ht="18.75" x14ac:dyDescent="0.15">
      <c r="C15387"/>
    </row>
    <row r="15388" spans="3:3" ht="18.75" x14ac:dyDescent="0.15">
      <c r="C15388"/>
    </row>
    <row r="15389" spans="3:3" ht="18.75" x14ac:dyDescent="0.15">
      <c r="C15389"/>
    </row>
    <row r="15390" spans="3:3" ht="18.75" x14ac:dyDescent="0.15">
      <c r="C15390"/>
    </row>
    <row r="15391" spans="3:3" ht="18.75" x14ac:dyDescent="0.15">
      <c r="C15391"/>
    </row>
    <row r="15392" spans="3:3" ht="18.75" x14ac:dyDescent="0.15">
      <c r="C15392"/>
    </row>
    <row r="15393" spans="3:3" ht="18.75" x14ac:dyDescent="0.15">
      <c r="C15393"/>
    </row>
    <row r="15394" spans="3:3" ht="18.75" x14ac:dyDescent="0.15">
      <c r="C15394"/>
    </row>
    <row r="15395" spans="3:3" ht="18.75" x14ac:dyDescent="0.15">
      <c r="C15395"/>
    </row>
    <row r="15396" spans="3:3" ht="18.75" x14ac:dyDescent="0.15">
      <c r="C15396"/>
    </row>
    <row r="15397" spans="3:3" ht="18.75" x14ac:dyDescent="0.15">
      <c r="C15397"/>
    </row>
    <row r="15398" spans="3:3" ht="18.75" x14ac:dyDescent="0.15">
      <c r="C15398"/>
    </row>
    <row r="15399" spans="3:3" ht="18.75" x14ac:dyDescent="0.15">
      <c r="C15399"/>
    </row>
    <row r="15400" spans="3:3" ht="18.75" x14ac:dyDescent="0.15">
      <c r="C15400"/>
    </row>
    <row r="15401" spans="3:3" ht="18.75" x14ac:dyDescent="0.15">
      <c r="C15401"/>
    </row>
    <row r="15402" spans="3:3" ht="18.75" x14ac:dyDescent="0.15">
      <c r="C15402"/>
    </row>
    <row r="15403" spans="3:3" ht="18.75" x14ac:dyDescent="0.15">
      <c r="C15403"/>
    </row>
    <row r="15404" spans="3:3" ht="18.75" x14ac:dyDescent="0.15">
      <c r="C15404"/>
    </row>
    <row r="15405" spans="3:3" ht="18.75" x14ac:dyDescent="0.15">
      <c r="C15405"/>
    </row>
    <row r="15406" spans="3:3" ht="18.75" x14ac:dyDescent="0.15">
      <c r="C15406"/>
    </row>
    <row r="15407" spans="3:3" ht="18.75" x14ac:dyDescent="0.15">
      <c r="C15407"/>
    </row>
    <row r="15408" spans="3:3" ht="18.75" x14ac:dyDescent="0.15">
      <c r="C15408"/>
    </row>
    <row r="15409" spans="3:3" ht="18.75" x14ac:dyDescent="0.15">
      <c r="C15409"/>
    </row>
    <row r="15410" spans="3:3" ht="18.75" x14ac:dyDescent="0.15">
      <c r="C15410"/>
    </row>
    <row r="15411" spans="3:3" ht="18.75" x14ac:dyDescent="0.15">
      <c r="C15411"/>
    </row>
    <row r="15412" spans="3:3" ht="18.75" x14ac:dyDescent="0.15">
      <c r="C15412"/>
    </row>
    <row r="15413" spans="3:3" ht="18.75" x14ac:dyDescent="0.15">
      <c r="C15413"/>
    </row>
    <row r="15414" spans="3:3" ht="18.75" x14ac:dyDescent="0.15">
      <c r="C15414"/>
    </row>
    <row r="15415" spans="3:3" ht="18.75" x14ac:dyDescent="0.15">
      <c r="C15415"/>
    </row>
    <row r="15416" spans="3:3" ht="18.75" x14ac:dyDescent="0.15">
      <c r="C15416"/>
    </row>
    <row r="15417" spans="3:3" ht="18.75" x14ac:dyDescent="0.15">
      <c r="C15417"/>
    </row>
    <row r="15418" spans="3:3" ht="18.75" x14ac:dyDescent="0.15">
      <c r="C15418"/>
    </row>
    <row r="15419" spans="3:3" ht="18.75" x14ac:dyDescent="0.15">
      <c r="C15419"/>
    </row>
    <row r="15420" spans="3:3" ht="18.75" x14ac:dyDescent="0.15">
      <c r="C15420"/>
    </row>
    <row r="15421" spans="3:3" ht="18.75" x14ac:dyDescent="0.15">
      <c r="C15421"/>
    </row>
    <row r="15422" spans="3:3" ht="18.75" x14ac:dyDescent="0.15">
      <c r="C15422"/>
    </row>
    <row r="15423" spans="3:3" ht="18.75" x14ac:dyDescent="0.15">
      <c r="C15423"/>
    </row>
    <row r="15424" spans="3:3" ht="18.75" x14ac:dyDescent="0.15">
      <c r="C15424"/>
    </row>
    <row r="15425" spans="3:3" ht="18.75" x14ac:dyDescent="0.15">
      <c r="C15425"/>
    </row>
    <row r="15426" spans="3:3" ht="18.75" x14ac:dyDescent="0.15">
      <c r="C15426"/>
    </row>
    <row r="15427" spans="3:3" ht="18.75" x14ac:dyDescent="0.15">
      <c r="C15427"/>
    </row>
    <row r="15428" spans="3:3" ht="18.75" x14ac:dyDescent="0.15">
      <c r="C15428"/>
    </row>
    <row r="15429" spans="3:3" ht="18.75" x14ac:dyDescent="0.15">
      <c r="C15429"/>
    </row>
    <row r="15430" spans="3:3" ht="18.75" x14ac:dyDescent="0.15">
      <c r="C15430"/>
    </row>
    <row r="15431" spans="3:3" ht="18.75" x14ac:dyDescent="0.15">
      <c r="C15431"/>
    </row>
    <row r="15432" spans="3:3" ht="18.75" x14ac:dyDescent="0.15">
      <c r="C15432"/>
    </row>
    <row r="15433" spans="3:3" ht="18.75" x14ac:dyDescent="0.15">
      <c r="C15433"/>
    </row>
    <row r="15434" spans="3:3" ht="18.75" x14ac:dyDescent="0.15">
      <c r="C15434"/>
    </row>
    <row r="15435" spans="3:3" ht="18.75" x14ac:dyDescent="0.15">
      <c r="C15435"/>
    </row>
    <row r="15436" spans="3:3" ht="18.75" x14ac:dyDescent="0.15">
      <c r="C15436"/>
    </row>
    <row r="15437" spans="3:3" ht="18.75" x14ac:dyDescent="0.15">
      <c r="C15437"/>
    </row>
    <row r="15438" spans="3:3" ht="18.75" x14ac:dyDescent="0.15">
      <c r="C15438"/>
    </row>
    <row r="15439" spans="3:3" ht="18.75" x14ac:dyDescent="0.15">
      <c r="C15439"/>
    </row>
    <row r="15440" spans="3:3" ht="18.75" x14ac:dyDescent="0.15">
      <c r="C15440"/>
    </row>
    <row r="15441" spans="3:3" ht="18.75" x14ac:dyDescent="0.15">
      <c r="C15441"/>
    </row>
    <row r="15442" spans="3:3" ht="18.75" x14ac:dyDescent="0.15">
      <c r="C15442"/>
    </row>
    <row r="15443" spans="3:3" ht="18.75" x14ac:dyDescent="0.15">
      <c r="C15443"/>
    </row>
    <row r="15444" spans="3:3" ht="18.75" x14ac:dyDescent="0.15">
      <c r="C15444"/>
    </row>
    <row r="15445" spans="3:3" ht="18.75" x14ac:dyDescent="0.15">
      <c r="C15445"/>
    </row>
    <row r="15446" spans="3:3" ht="18.75" x14ac:dyDescent="0.15">
      <c r="C15446"/>
    </row>
    <row r="15447" spans="3:3" ht="18.75" x14ac:dyDescent="0.15">
      <c r="C15447"/>
    </row>
    <row r="15448" spans="3:3" ht="18.75" x14ac:dyDescent="0.15">
      <c r="C15448"/>
    </row>
    <row r="15449" spans="3:3" ht="18.75" x14ac:dyDescent="0.15">
      <c r="C15449"/>
    </row>
    <row r="15450" spans="3:3" ht="18.75" x14ac:dyDescent="0.15">
      <c r="C15450"/>
    </row>
    <row r="15451" spans="3:3" ht="18.75" x14ac:dyDescent="0.15">
      <c r="C15451"/>
    </row>
    <row r="15452" spans="3:3" ht="18.75" x14ac:dyDescent="0.15">
      <c r="C15452"/>
    </row>
    <row r="15453" spans="3:3" ht="18.75" x14ac:dyDescent="0.15">
      <c r="C15453"/>
    </row>
    <row r="15454" spans="3:3" ht="18.75" x14ac:dyDescent="0.15">
      <c r="C15454"/>
    </row>
    <row r="15455" spans="3:3" ht="18.75" x14ac:dyDescent="0.15">
      <c r="C15455"/>
    </row>
    <row r="15456" spans="3:3" ht="18.75" x14ac:dyDescent="0.15">
      <c r="C15456"/>
    </row>
    <row r="15457" spans="3:3" ht="18.75" x14ac:dyDescent="0.15">
      <c r="C15457"/>
    </row>
    <row r="15458" spans="3:3" ht="18.75" x14ac:dyDescent="0.15">
      <c r="C15458"/>
    </row>
    <row r="15459" spans="3:3" ht="18.75" x14ac:dyDescent="0.15">
      <c r="C15459"/>
    </row>
    <row r="15460" spans="3:3" ht="18.75" x14ac:dyDescent="0.15">
      <c r="C15460"/>
    </row>
    <row r="15461" spans="3:3" ht="18.75" x14ac:dyDescent="0.15">
      <c r="C15461"/>
    </row>
    <row r="15462" spans="3:3" ht="18.75" x14ac:dyDescent="0.15">
      <c r="C15462"/>
    </row>
    <row r="15463" spans="3:3" ht="18.75" x14ac:dyDescent="0.15">
      <c r="C15463"/>
    </row>
    <row r="15464" spans="3:3" ht="18.75" x14ac:dyDescent="0.15">
      <c r="C15464"/>
    </row>
    <row r="15465" spans="3:3" ht="18.75" x14ac:dyDescent="0.15">
      <c r="C15465"/>
    </row>
    <row r="15466" spans="3:3" ht="18.75" x14ac:dyDescent="0.15">
      <c r="C15466"/>
    </row>
    <row r="15467" spans="3:3" ht="18.75" x14ac:dyDescent="0.15">
      <c r="C15467"/>
    </row>
    <row r="15468" spans="3:3" ht="18.75" x14ac:dyDescent="0.15">
      <c r="C15468"/>
    </row>
    <row r="15469" spans="3:3" ht="18.75" x14ac:dyDescent="0.15">
      <c r="C15469"/>
    </row>
    <row r="15470" spans="3:3" ht="18.75" x14ac:dyDescent="0.15">
      <c r="C15470"/>
    </row>
    <row r="15471" spans="3:3" ht="18.75" x14ac:dyDescent="0.15">
      <c r="C15471"/>
    </row>
    <row r="15472" spans="3:3" ht="18.75" x14ac:dyDescent="0.15">
      <c r="C15472"/>
    </row>
    <row r="15473" spans="3:3" ht="18.75" x14ac:dyDescent="0.15">
      <c r="C15473"/>
    </row>
    <row r="15474" spans="3:3" ht="18.75" x14ac:dyDescent="0.15">
      <c r="C15474"/>
    </row>
    <row r="15475" spans="3:3" ht="18.75" x14ac:dyDescent="0.15">
      <c r="C15475"/>
    </row>
    <row r="15476" spans="3:3" ht="18.75" x14ac:dyDescent="0.15">
      <c r="C15476"/>
    </row>
    <row r="15477" spans="3:3" ht="18.75" x14ac:dyDescent="0.15">
      <c r="C15477"/>
    </row>
    <row r="15478" spans="3:3" ht="18.75" x14ac:dyDescent="0.15">
      <c r="C15478"/>
    </row>
    <row r="15479" spans="3:3" ht="18.75" x14ac:dyDescent="0.15">
      <c r="C15479"/>
    </row>
    <row r="15480" spans="3:3" ht="18.75" x14ac:dyDescent="0.15">
      <c r="C15480"/>
    </row>
    <row r="15481" spans="3:3" ht="18.75" x14ac:dyDescent="0.15">
      <c r="C15481"/>
    </row>
    <row r="15482" spans="3:3" ht="18.75" x14ac:dyDescent="0.15">
      <c r="C15482"/>
    </row>
    <row r="15483" spans="3:3" ht="18.75" x14ac:dyDescent="0.15">
      <c r="C15483"/>
    </row>
    <row r="15484" spans="3:3" ht="18.75" x14ac:dyDescent="0.15">
      <c r="C15484"/>
    </row>
    <row r="15485" spans="3:3" ht="18.75" x14ac:dyDescent="0.15">
      <c r="C15485"/>
    </row>
    <row r="15486" spans="3:3" ht="18.75" x14ac:dyDescent="0.15">
      <c r="C15486"/>
    </row>
    <row r="15487" spans="3:3" ht="18.75" x14ac:dyDescent="0.15">
      <c r="C15487"/>
    </row>
    <row r="15488" spans="3:3" ht="18.75" x14ac:dyDescent="0.15">
      <c r="C15488"/>
    </row>
    <row r="15489" spans="3:3" ht="18.75" x14ac:dyDescent="0.15">
      <c r="C15489"/>
    </row>
    <row r="15490" spans="3:3" ht="18.75" x14ac:dyDescent="0.15">
      <c r="C15490"/>
    </row>
    <row r="15491" spans="3:3" ht="18.75" x14ac:dyDescent="0.15">
      <c r="C15491"/>
    </row>
    <row r="15492" spans="3:3" ht="18.75" x14ac:dyDescent="0.15">
      <c r="C15492"/>
    </row>
    <row r="15493" spans="3:3" ht="18.75" x14ac:dyDescent="0.15">
      <c r="C15493"/>
    </row>
    <row r="15494" spans="3:3" ht="18.75" x14ac:dyDescent="0.15">
      <c r="C15494"/>
    </row>
    <row r="15495" spans="3:3" ht="18.75" x14ac:dyDescent="0.15">
      <c r="C15495"/>
    </row>
    <row r="15496" spans="3:3" ht="18.75" x14ac:dyDescent="0.15">
      <c r="C15496"/>
    </row>
    <row r="15497" spans="3:3" ht="18.75" x14ac:dyDescent="0.15">
      <c r="C15497"/>
    </row>
    <row r="15498" spans="3:3" ht="18.75" x14ac:dyDescent="0.15">
      <c r="C15498"/>
    </row>
    <row r="15499" spans="3:3" ht="18.75" x14ac:dyDescent="0.15">
      <c r="C15499"/>
    </row>
    <row r="15500" spans="3:3" ht="18.75" x14ac:dyDescent="0.15">
      <c r="C15500"/>
    </row>
    <row r="15501" spans="3:3" ht="18.75" x14ac:dyDescent="0.15">
      <c r="C15501"/>
    </row>
    <row r="15502" spans="3:3" ht="18.75" x14ac:dyDescent="0.15">
      <c r="C15502"/>
    </row>
    <row r="15503" spans="3:3" ht="18.75" x14ac:dyDescent="0.15">
      <c r="C15503"/>
    </row>
    <row r="15504" spans="3:3" ht="18.75" x14ac:dyDescent="0.15">
      <c r="C15504"/>
    </row>
    <row r="15505" spans="3:3" ht="18.75" x14ac:dyDescent="0.15">
      <c r="C15505"/>
    </row>
    <row r="15506" spans="3:3" ht="18.75" x14ac:dyDescent="0.15">
      <c r="C15506"/>
    </row>
    <row r="15507" spans="3:3" ht="18.75" x14ac:dyDescent="0.15">
      <c r="C15507"/>
    </row>
    <row r="15508" spans="3:3" ht="18.75" x14ac:dyDescent="0.15">
      <c r="C15508"/>
    </row>
    <row r="15509" spans="3:3" ht="18.75" x14ac:dyDescent="0.15">
      <c r="C15509"/>
    </row>
    <row r="15510" spans="3:3" ht="18.75" x14ac:dyDescent="0.15">
      <c r="C15510"/>
    </row>
    <row r="15511" spans="3:3" ht="18.75" x14ac:dyDescent="0.15">
      <c r="C15511"/>
    </row>
    <row r="15512" spans="3:3" ht="18.75" x14ac:dyDescent="0.15">
      <c r="C15512"/>
    </row>
    <row r="15513" spans="3:3" ht="18.75" x14ac:dyDescent="0.15">
      <c r="C15513"/>
    </row>
    <row r="15514" spans="3:3" ht="18.75" x14ac:dyDescent="0.15">
      <c r="C15514"/>
    </row>
    <row r="15515" spans="3:3" ht="18.75" x14ac:dyDescent="0.15">
      <c r="C15515"/>
    </row>
    <row r="15516" spans="3:3" ht="18.75" x14ac:dyDescent="0.15">
      <c r="C15516"/>
    </row>
    <row r="15517" spans="3:3" ht="18.75" x14ac:dyDescent="0.15">
      <c r="C15517"/>
    </row>
    <row r="15518" spans="3:3" ht="18.75" x14ac:dyDescent="0.15">
      <c r="C15518"/>
    </row>
    <row r="15519" spans="3:3" ht="18.75" x14ac:dyDescent="0.15">
      <c r="C15519"/>
    </row>
    <row r="15520" spans="3:3" ht="18.75" x14ac:dyDescent="0.15">
      <c r="C15520"/>
    </row>
    <row r="15521" spans="3:3" ht="18.75" x14ac:dyDescent="0.15">
      <c r="C15521"/>
    </row>
    <row r="15522" spans="3:3" ht="18.75" x14ac:dyDescent="0.15">
      <c r="C15522"/>
    </row>
    <row r="15523" spans="3:3" ht="18.75" x14ac:dyDescent="0.15">
      <c r="C15523"/>
    </row>
    <row r="15524" spans="3:3" ht="18.75" x14ac:dyDescent="0.15">
      <c r="C15524"/>
    </row>
    <row r="15525" spans="3:3" ht="18.75" x14ac:dyDescent="0.15">
      <c r="C15525"/>
    </row>
    <row r="15526" spans="3:3" ht="18.75" x14ac:dyDescent="0.15">
      <c r="C15526"/>
    </row>
    <row r="15527" spans="3:3" ht="18.75" x14ac:dyDescent="0.15">
      <c r="C15527"/>
    </row>
    <row r="15528" spans="3:3" ht="18.75" x14ac:dyDescent="0.15">
      <c r="C15528"/>
    </row>
    <row r="15529" spans="3:3" ht="18.75" x14ac:dyDescent="0.15">
      <c r="C15529"/>
    </row>
    <row r="15530" spans="3:3" ht="18.75" x14ac:dyDescent="0.15">
      <c r="C15530"/>
    </row>
    <row r="15531" spans="3:3" ht="18.75" x14ac:dyDescent="0.15">
      <c r="C15531"/>
    </row>
    <row r="15532" spans="3:3" ht="18.75" x14ac:dyDescent="0.15">
      <c r="C15532"/>
    </row>
    <row r="15533" spans="3:3" ht="18.75" x14ac:dyDescent="0.15">
      <c r="C15533"/>
    </row>
    <row r="15534" spans="3:3" ht="18.75" x14ac:dyDescent="0.15">
      <c r="C15534"/>
    </row>
    <row r="15535" spans="3:3" ht="18.75" x14ac:dyDescent="0.15">
      <c r="C15535"/>
    </row>
    <row r="15536" spans="3:3" ht="18.75" x14ac:dyDescent="0.15">
      <c r="C15536"/>
    </row>
    <row r="15537" spans="3:3" ht="18.75" x14ac:dyDescent="0.15">
      <c r="C15537"/>
    </row>
    <row r="15538" spans="3:3" ht="18.75" x14ac:dyDescent="0.15">
      <c r="C15538"/>
    </row>
    <row r="15539" spans="3:3" ht="18.75" x14ac:dyDescent="0.15">
      <c r="C15539"/>
    </row>
    <row r="15540" spans="3:3" ht="18.75" x14ac:dyDescent="0.15">
      <c r="C15540"/>
    </row>
    <row r="15541" spans="3:3" ht="18.75" x14ac:dyDescent="0.15">
      <c r="C15541"/>
    </row>
    <row r="15542" spans="3:3" ht="18.75" x14ac:dyDescent="0.15">
      <c r="C15542"/>
    </row>
    <row r="15543" spans="3:3" ht="18.75" x14ac:dyDescent="0.15">
      <c r="C15543"/>
    </row>
    <row r="15544" spans="3:3" ht="18.75" x14ac:dyDescent="0.15">
      <c r="C15544"/>
    </row>
    <row r="15545" spans="3:3" ht="18.75" x14ac:dyDescent="0.15">
      <c r="C15545"/>
    </row>
    <row r="15546" spans="3:3" ht="18.75" x14ac:dyDescent="0.15">
      <c r="C15546"/>
    </row>
    <row r="15547" spans="3:3" ht="18.75" x14ac:dyDescent="0.15">
      <c r="C15547"/>
    </row>
    <row r="15548" spans="3:3" ht="18.75" x14ac:dyDescent="0.15">
      <c r="C15548"/>
    </row>
    <row r="15549" spans="3:3" ht="18.75" x14ac:dyDescent="0.15">
      <c r="C15549"/>
    </row>
    <row r="15550" spans="3:3" ht="18.75" x14ac:dyDescent="0.15">
      <c r="C15550"/>
    </row>
    <row r="15551" spans="3:3" ht="18.75" x14ac:dyDescent="0.15">
      <c r="C15551"/>
    </row>
    <row r="15552" spans="3:3" ht="18.75" x14ac:dyDescent="0.15">
      <c r="C15552"/>
    </row>
    <row r="15553" spans="3:3" ht="18.75" x14ac:dyDescent="0.15">
      <c r="C15553"/>
    </row>
    <row r="15554" spans="3:3" ht="18.75" x14ac:dyDescent="0.15">
      <c r="C15554"/>
    </row>
    <row r="15555" spans="3:3" ht="18.75" x14ac:dyDescent="0.15">
      <c r="C15555"/>
    </row>
    <row r="15556" spans="3:3" ht="18.75" x14ac:dyDescent="0.15">
      <c r="C15556"/>
    </row>
    <row r="15557" spans="3:3" ht="18.75" x14ac:dyDescent="0.15">
      <c r="C15557"/>
    </row>
    <row r="15558" spans="3:3" ht="18.75" x14ac:dyDescent="0.15">
      <c r="C15558"/>
    </row>
    <row r="15559" spans="3:3" ht="18.75" x14ac:dyDescent="0.15">
      <c r="C15559"/>
    </row>
    <row r="15560" spans="3:3" ht="18.75" x14ac:dyDescent="0.15">
      <c r="C15560"/>
    </row>
    <row r="15561" spans="3:3" ht="18.75" x14ac:dyDescent="0.15">
      <c r="C15561"/>
    </row>
    <row r="15562" spans="3:3" ht="18.75" x14ac:dyDescent="0.15">
      <c r="C15562"/>
    </row>
    <row r="15563" spans="3:3" ht="18.75" x14ac:dyDescent="0.15">
      <c r="C15563"/>
    </row>
    <row r="15564" spans="3:3" ht="18.75" x14ac:dyDescent="0.15">
      <c r="C15564"/>
    </row>
    <row r="15565" spans="3:3" ht="18.75" x14ac:dyDescent="0.15">
      <c r="C15565"/>
    </row>
    <row r="15566" spans="3:3" ht="18.75" x14ac:dyDescent="0.15">
      <c r="C15566"/>
    </row>
    <row r="15567" spans="3:3" ht="18.75" x14ac:dyDescent="0.15">
      <c r="C15567"/>
    </row>
    <row r="15568" spans="3:3" ht="18.75" x14ac:dyDescent="0.15">
      <c r="C15568"/>
    </row>
    <row r="15569" spans="3:3" ht="18.75" x14ac:dyDescent="0.15">
      <c r="C15569"/>
    </row>
    <row r="15570" spans="3:3" ht="18.75" x14ac:dyDescent="0.15">
      <c r="C15570"/>
    </row>
    <row r="15571" spans="3:3" ht="18.75" x14ac:dyDescent="0.15">
      <c r="C15571"/>
    </row>
    <row r="15572" spans="3:3" ht="18.75" x14ac:dyDescent="0.15">
      <c r="C15572"/>
    </row>
    <row r="15573" spans="3:3" ht="18.75" x14ac:dyDescent="0.15">
      <c r="C15573"/>
    </row>
    <row r="15574" spans="3:3" ht="18.75" x14ac:dyDescent="0.15">
      <c r="C15574"/>
    </row>
    <row r="15575" spans="3:3" ht="18.75" x14ac:dyDescent="0.15">
      <c r="C15575"/>
    </row>
    <row r="15576" spans="3:3" ht="18.75" x14ac:dyDescent="0.15">
      <c r="C15576"/>
    </row>
    <row r="15577" spans="3:3" ht="18.75" x14ac:dyDescent="0.15">
      <c r="C15577"/>
    </row>
    <row r="15578" spans="3:3" ht="18.75" x14ac:dyDescent="0.15">
      <c r="C15578"/>
    </row>
    <row r="15579" spans="3:3" ht="18.75" x14ac:dyDescent="0.15">
      <c r="C15579"/>
    </row>
    <row r="15580" spans="3:3" ht="18.75" x14ac:dyDescent="0.15">
      <c r="C15580"/>
    </row>
    <row r="15581" spans="3:3" ht="18.75" x14ac:dyDescent="0.15">
      <c r="C15581"/>
    </row>
    <row r="15582" spans="3:3" ht="18.75" x14ac:dyDescent="0.15">
      <c r="C15582"/>
    </row>
    <row r="15583" spans="3:3" ht="18.75" x14ac:dyDescent="0.15">
      <c r="C15583"/>
    </row>
    <row r="15584" spans="3:3" ht="18.75" x14ac:dyDescent="0.15">
      <c r="C15584"/>
    </row>
    <row r="15585" spans="3:3" ht="18.75" x14ac:dyDescent="0.15">
      <c r="C15585"/>
    </row>
    <row r="15586" spans="3:3" ht="18.75" x14ac:dyDescent="0.15">
      <c r="C15586"/>
    </row>
    <row r="15587" spans="3:3" ht="18.75" x14ac:dyDescent="0.15">
      <c r="C15587"/>
    </row>
    <row r="15588" spans="3:3" ht="18.75" x14ac:dyDescent="0.15">
      <c r="C15588"/>
    </row>
    <row r="15589" spans="3:3" ht="18.75" x14ac:dyDescent="0.15">
      <c r="C15589"/>
    </row>
    <row r="15590" spans="3:3" ht="18.75" x14ac:dyDescent="0.15">
      <c r="C15590"/>
    </row>
    <row r="15591" spans="3:3" ht="18.75" x14ac:dyDescent="0.15">
      <c r="C15591"/>
    </row>
    <row r="15592" spans="3:3" ht="18.75" x14ac:dyDescent="0.15">
      <c r="C15592"/>
    </row>
    <row r="15593" spans="3:3" ht="18.75" x14ac:dyDescent="0.15">
      <c r="C15593"/>
    </row>
    <row r="15594" spans="3:3" ht="18.75" x14ac:dyDescent="0.15">
      <c r="C15594"/>
    </row>
    <row r="15595" spans="3:3" ht="18.75" x14ac:dyDescent="0.15">
      <c r="C15595"/>
    </row>
    <row r="15596" spans="3:3" ht="18.75" x14ac:dyDescent="0.15">
      <c r="C15596"/>
    </row>
    <row r="15597" spans="3:3" ht="18.75" x14ac:dyDescent="0.15">
      <c r="C15597"/>
    </row>
    <row r="15598" spans="3:3" ht="18.75" x14ac:dyDescent="0.15">
      <c r="C15598"/>
    </row>
    <row r="15599" spans="3:3" ht="18.75" x14ac:dyDescent="0.15">
      <c r="C15599"/>
    </row>
    <row r="15600" spans="3:3" ht="18.75" x14ac:dyDescent="0.15">
      <c r="C15600"/>
    </row>
    <row r="15601" spans="3:3" ht="18.75" x14ac:dyDescent="0.15">
      <c r="C15601"/>
    </row>
    <row r="15602" spans="3:3" ht="18.75" x14ac:dyDescent="0.15">
      <c r="C15602"/>
    </row>
    <row r="15603" spans="3:3" ht="18.75" x14ac:dyDescent="0.15">
      <c r="C15603"/>
    </row>
    <row r="15604" spans="3:3" ht="18.75" x14ac:dyDescent="0.15">
      <c r="C15604"/>
    </row>
    <row r="15605" spans="3:3" ht="18.75" x14ac:dyDescent="0.15">
      <c r="C15605"/>
    </row>
    <row r="15606" spans="3:3" ht="18.75" x14ac:dyDescent="0.15">
      <c r="C15606"/>
    </row>
    <row r="15607" spans="3:3" ht="18.75" x14ac:dyDescent="0.15">
      <c r="C15607"/>
    </row>
    <row r="15608" spans="3:3" ht="18.75" x14ac:dyDescent="0.15">
      <c r="C15608"/>
    </row>
    <row r="15609" spans="3:3" ht="18.75" x14ac:dyDescent="0.15">
      <c r="C15609"/>
    </row>
    <row r="15610" spans="3:3" ht="18.75" x14ac:dyDescent="0.15">
      <c r="C15610"/>
    </row>
    <row r="15611" spans="3:3" ht="18.75" x14ac:dyDescent="0.15">
      <c r="C15611"/>
    </row>
    <row r="15612" spans="3:3" ht="18.75" x14ac:dyDescent="0.15">
      <c r="C15612"/>
    </row>
    <row r="15613" spans="3:3" ht="18.75" x14ac:dyDescent="0.15">
      <c r="C15613"/>
    </row>
    <row r="15614" spans="3:3" ht="18.75" x14ac:dyDescent="0.15">
      <c r="C15614"/>
    </row>
    <row r="15615" spans="3:3" ht="18.75" x14ac:dyDescent="0.15">
      <c r="C15615"/>
    </row>
    <row r="15616" spans="3:3" ht="18.75" x14ac:dyDescent="0.15">
      <c r="C15616"/>
    </row>
    <row r="15617" spans="3:3" ht="18.75" x14ac:dyDescent="0.15">
      <c r="C15617"/>
    </row>
    <row r="15618" spans="3:3" ht="18.75" x14ac:dyDescent="0.15">
      <c r="C15618"/>
    </row>
    <row r="15619" spans="3:3" ht="18.75" x14ac:dyDescent="0.15">
      <c r="C15619"/>
    </row>
    <row r="15620" spans="3:3" ht="18.75" x14ac:dyDescent="0.15">
      <c r="C15620"/>
    </row>
    <row r="15621" spans="3:3" ht="18.75" x14ac:dyDescent="0.15">
      <c r="C15621"/>
    </row>
    <row r="15622" spans="3:3" ht="18.75" x14ac:dyDescent="0.15">
      <c r="C15622"/>
    </row>
    <row r="15623" spans="3:3" ht="18.75" x14ac:dyDescent="0.15">
      <c r="C15623"/>
    </row>
    <row r="15624" spans="3:3" ht="18.75" x14ac:dyDescent="0.15">
      <c r="C15624"/>
    </row>
    <row r="15625" spans="3:3" ht="18.75" x14ac:dyDescent="0.15">
      <c r="C15625"/>
    </row>
    <row r="15626" spans="3:3" ht="18.75" x14ac:dyDescent="0.15">
      <c r="C15626"/>
    </row>
    <row r="15627" spans="3:3" ht="18.75" x14ac:dyDescent="0.15">
      <c r="C15627"/>
    </row>
    <row r="15628" spans="3:3" ht="18.75" x14ac:dyDescent="0.15">
      <c r="C15628"/>
    </row>
    <row r="15629" spans="3:3" ht="18.75" x14ac:dyDescent="0.15">
      <c r="C15629"/>
    </row>
    <row r="15630" spans="3:3" ht="18.75" x14ac:dyDescent="0.15">
      <c r="C15630"/>
    </row>
    <row r="15631" spans="3:3" ht="18.75" x14ac:dyDescent="0.15">
      <c r="C15631"/>
    </row>
    <row r="15632" spans="3:3" ht="18.75" x14ac:dyDescent="0.15">
      <c r="C15632"/>
    </row>
    <row r="15633" spans="3:3" ht="18.75" x14ac:dyDescent="0.15">
      <c r="C15633"/>
    </row>
    <row r="15634" spans="3:3" ht="18.75" x14ac:dyDescent="0.15">
      <c r="C15634"/>
    </row>
    <row r="15635" spans="3:3" ht="18.75" x14ac:dyDescent="0.15">
      <c r="C15635"/>
    </row>
    <row r="15636" spans="3:3" ht="18.75" x14ac:dyDescent="0.15">
      <c r="C15636"/>
    </row>
    <row r="15637" spans="3:3" ht="18.75" x14ac:dyDescent="0.15">
      <c r="C15637"/>
    </row>
    <row r="15638" spans="3:3" ht="18.75" x14ac:dyDescent="0.15">
      <c r="C15638"/>
    </row>
    <row r="15639" spans="3:3" ht="18.75" x14ac:dyDescent="0.15">
      <c r="C15639"/>
    </row>
    <row r="15640" spans="3:3" ht="18.75" x14ac:dyDescent="0.15">
      <c r="C15640"/>
    </row>
    <row r="15641" spans="3:3" ht="18.75" x14ac:dyDescent="0.15">
      <c r="C15641"/>
    </row>
    <row r="15642" spans="3:3" ht="18.75" x14ac:dyDescent="0.15">
      <c r="C15642"/>
    </row>
    <row r="15643" spans="3:3" ht="18.75" x14ac:dyDescent="0.15">
      <c r="C15643"/>
    </row>
    <row r="15644" spans="3:3" ht="18.75" x14ac:dyDescent="0.15">
      <c r="C15644"/>
    </row>
    <row r="15645" spans="3:3" ht="18.75" x14ac:dyDescent="0.15">
      <c r="C15645"/>
    </row>
    <row r="15646" spans="3:3" ht="18.75" x14ac:dyDescent="0.15">
      <c r="C15646"/>
    </row>
    <row r="15647" spans="3:3" ht="18.75" x14ac:dyDescent="0.15">
      <c r="C15647"/>
    </row>
    <row r="15648" spans="3:3" ht="18.75" x14ac:dyDescent="0.15">
      <c r="C15648"/>
    </row>
    <row r="15649" spans="3:3" ht="18.75" x14ac:dyDescent="0.15">
      <c r="C15649"/>
    </row>
    <row r="15650" spans="3:3" ht="18.75" x14ac:dyDescent="0.15">
      <c r="C15650"/>
    </row>
    <row r="15651" spans="3:3" ht="18.75" x14ac:dyDescent="0.15">
      <c r="C15651"/>
    </row>
    <row r="15652" spans="3:3" ht="18.75" x14ac:dyDescent="0.15">
      <c r="C15652"/>
    </row>
    <row r="15653" spans="3:3" ht="18.75" x14ac:dyDescent="0.15">
      <c r="C15653"/>
    </row>
    <row r="15654" spans="3:3" ht="18.75" x14ac:dyDescent="0.15">
      <c r="C15654"/>
    </row>
    <row r="15655" spans="3:3" ht="18.75" x14ac:dyDescent="0.15">
      <c r="C15655"/>
    </row>
    <row r="15656" spans="3:3" ht="18.75" x14ac:dyDescent="0.15">
      <c r="C15656"/>
    </row>
    <row r="15657" spans="3:3" ht="18.75" x14ac:dyDescent="0.15">
      <c r="C15657"/>
    </row>
    <row r="15658" spans="3:3" ht="18.75" x14ac:dyDescent="0.15">
      <c r="C15658"/>
    </row>
    <row r="15659" spans="3:3" ht="18.75" x14ac:dyDescent="0.15">
      <c r="C15659"/>
    </row>
    <row r="15660" spans="3:3" ht="18.75" x14ac:dyDescent="0.15">
      <c r="C15660"/>
    </row>
    <row r="15661" spans="3:3" ht="18.75" x14ac:dyDescent="0.15">
      <c r="C15661"/>
    </row>
    <row r="15662" spans="3:3" ht="18.75" x14ac:dyDescent="0.15">
      <c r="C15662"/>
    </row>
    <row r="15663" spans="3:3" ht="18.75" x14ac:dyDescent="0.15">
      <c r="C15663"/>
    </row>
    <row r="15664" spans="3:3" ht="18.75" x14ac:dyDescent="0.15">
      <c r="C15664"/>
    </row>
    <row r="15665" spans="3:3" ht="18.75" x14ac:dyDescent="0.15">
      <c r="C15665"/>
    </row>
    <row r="15666" spans="3:3" ht="18.75" x14ac:dyDescent="0.15">
      <c r="C15666"/>
    </row>
    <row r="15667" spans="3:3" ht="18.75" x14ac:dyDescent="0.15">
      <c r="C15667"/>
    </row>
    <row r="15668" spans="3:3" ht="18.75" x14ac:dyDescent="0.15">
      <c r="C15668"/>
    </row>
    <row r="15669" spans="3:3" ht="18.75" x14ac:dyDescent="0.15">
      <c r="C15669"/>
    </row>
    <row r="15670" spans="3:3" ht="18.75" x14ac:dyDescent="0.15">
      <c r="C15670"/>
    </row>
    <row r="15671" spans="3:3" ht="18.75" x14ac:dyDescent="0.15">
      <c r="C15671"/>
    </row>
    <row r="15672" spans="3:3" ht="18.75" x14ac:dyDescent="0.15">
      <c r="C15672"/>
    </row>
    <row r="15673" spans="3:3" ht="18.75" x14ac:dyDescent="0.15">
      <c r="C15673"/>
    </row>
    <row r="15674" spans="3:3" ht="18.75" x14ac:dyDescent="0.15">
      <c r="C15674"/>
    </row>
    <row r="15675" spans="3:3" ht="18.75" x14ac:dyDescent="0.15">
      <c r="C15675"/>
    </row>
    <row r="15676" spans="3:3" ht="18.75" x14ac:dyDescent="0.15">
      <c r="C15676"/>
    </row>
    <row r="15677" spans="3:3" ht="18.75" x14ac:dyDescent="0.15">
      <c r="C15677"/>
    </row>
    <row r="15678" spans="3:3" ht="18.75" x14ac:dyDescent="0.15">
      <c r="C15678"/>
    </row>
    <row r="15679" spans="3:3" ht="18.75" x14ac:dyDescent="0.15">
      <c r="C15679"/>
    </row>
    <row r="15680" spans="3:3" ht="18.75" x14ac:dyDescent="0.15">
      <c r="C15680"/>
    </row>
    <row r="15681" spans="3:3" ht="18.75" x14ac:dyDescent="0.15">
      <c r="C15681"/>
    </row>
    <row r="15682" spans="3:3" ht="18.75" x14ac:dyDescent="0.15">
      <c r="C15682"/>
    </row>
    <row r="15683" spans="3:3" ht="18.75" x14ac:dyDescent="0.15">
      <c r="C15683"/>
    </row>
    <row r="15684" spans="3:3" ht="18.75" x14ac:dyDescent="0.15">
      <c r="C15684"/>
    </row>
    <row r="15685" spans="3:3" ht="18.75" x14ac:dyDescent="0.15">
      <c r="C15685"/>
    </row>
    <row r="15686" spans="3:3" ht="18.75" x14ac:dyDescent="0.15">
      <c r="C15686"/>
    </row>
    <row r="15687" spans="3:3" ht="18.75" x14ac:dyDescent="0.15">
      <c r="C15687"/>
    </row>
    <row r="15688" spans="3:3" ht="18.75" x14ac:dyDescent="0.15">
      <c r="C15688"/>
    </row>
    <row r="15689" spans="3:3" ht="18.75" x14ac:dyDescent="0.15">
      <c r="C15689"/>
    </row>
    <row r="15690" spans="3:3" ht="18.75" x14ac:dyDescent="0.15">
      <c r="C15690"/>
    </row>
    <row r="15691" spans="3:3" ht="18.75" x14ac:dyDescent="0.15">
      <c r="C15691"/>
    </row>
    <row r="15692" spans="3:3" ht="18.75" x14ac:dyDescent="0.15">
      <c r="C15692"/>
    </row>
    <row r="15693" spans="3:3" ht="18.75" x14ac:dyDescent="0.15">
      <c r="C15693"/>
    </row>
    <row r="15694" spans="3:3" ht="18.75" x14ac:dyDescent="0.15">
      <c r="C15694"/>
    </row>
    <row r="15695" spans="3:3" ht="18.75" x14ac:dyDescent="0.15">
      <c r="C15695"/>
    </row>
    <row r="15696" spans="3:3" ht="18.75" x14ac:dyDescent="0.15">
      <c r="C15696"/>
    </row>
    <row r="15697" spans="3:3" ht="18.75" x14ac:dyDescent="0.15">
      <c r="C15697"/>
    </row>
    <row r="15698" spans="3:3" ht="18.75" x14ac:dyDescent="0.15">
      <c r="C15698"/>
    </row>
    <row r="15699" spans="3:3" ht="18.75" x14ac:dyDescent="0.15">
      <c r="C15699"/>
    </row>
    <row r="15700" spans="3:3" ht="18.75" x14ac:dyDescent="0.15">
      <c r="C15700"/>
    </row>
    <row r="15701" spans="3:3" ht="18.75" x14ac:dyDescent="0.15">
      <c r="C15701"/>
    </row>
    <row r="15702" spans="3:3" ht="18.75" x14ac:dyDescent="0.15">
      <c r="C15702"/>
    </row>
    <row r="15703" spans="3:3" ht="18.75" x14ac:dyDescent="0.15">
      <c r="C15703"/>
    </row>
    <row r="15704" spans="3:3" ht="18.75" x14ac:dyDescent="0.15">
      <c r="C15704"/>
    </row>
    <row r="15705" spans="3:3" ht="18.75" x14ac:dyDescent="0.15">
      <c r="C15705"/>
    </row>
    <row r="15706" spans="3:3" ht="18.75" x14ac:dyDescent="0.15">
      <c r="C15706"/>
    </row>
    <row r="15707" spans="3:3" ht="18.75" x14ac:dyDescent="0.15">
      <c r="C15707"/>
    </row>
    <row r="15708" spans="3:3" ht="18.75" x14ac:dyDescent="0.15">
      <c r="C15708"/>
    </row>
    <row r="15709" spans="3:3" ht="18.75" x14ac:dyDescent="0.15">
      <c r="C15709"/>
    </row>
    <row r="15710" spans="3:3" ht="18.75" x14ac:dyDescent="0.15">
      <c r="C15710"/>
    </row>
    <row r="15711" spans="3:3" ht="18.75" x14ac:dyDescent="0.15">
      <c r="C15711"/>
    </row>
    <row r="15712" spans="3:3" ht="18.75" x14ac:dyDescent="0.15">
      <c r="C15712"/>
    </row>
    <row r="15713" spans="3:3" ht="18.75" x14ac:dyDescent="0.15">
      <c r="C15713"/>
    </row>
    <row r="15714" spans="3:3" ht="18.75" x14ac:dyDescent="0.15">
      <c r="C15714"/>
    </row>
    <row r="15715" spans="3:3" ht="18.75" x14ac:dyDescent="0.15">
      <c r="C15715"/>
    </row>
    <row r="15716" spans="3:3" ht="18.75" x14ac:dyDescent="0.15">
      <c r="C15716"/>
    </row>
    <row r="15717" spans="3:3" ht="18.75" x14ac:dyDescent="0.15">
      <c r="C15717"/>
    </row>
    <row r="15718" spans="3:3" ht="18.75" x14ac:dyDescent="0.15">
      <c r="C15718"/>
    </row>
    <row r="15719" spans="3:3" ht="18.75" x14ac:dyDescent="0.15">
      <c r="C15719"/>
    </row>
    <row r="15720" spans="3:3" ht="18.75" x14ac:dyDescent="0.15">
      <c r="C15720"/>
    </row>
    <row r="15721" spans="3:3" ht="18.75" x14ac:dyDescent="0.15">
      <c r="C15721"/>
    </row>
    <row r="15722" spans="3:3" ht="18.75" x14ac:dyDescent="0.15">
      <c r="C15722"/>
    </row>
    <row r="15723" spans="3:3" ht="18.75" x14ac:dyDescent="0.15">
      <c r="C15723"/>
    </row>
    <row r="15724" spans="3:3" ht="18.75" x14ac:dyDescent="0.15">
      <c r="C15724"/>
    </row>
    <row r="15725" spans="3:3" ht="18.75" x14ac:dyDescent="0.15">
      <c r="C15725"/>
    </row>
    <row r="15726" spans="3:3" ht="18.75" x14ac:dyDescent="0.15">
      <c r="C15726"/>
    </row>
    <row r="15727" spans="3:3" ht="18.75" x14ac:dyDescent="0.15">
      <c r="C15727"/>
    </row>
    <row r="15728" spans="3:3" ht="18.75" x14ac:dyDescent="0.15">
      <c r="C15728"/>
    </row>
    <row r="15729" spans="3:3" ht="18.75" x14ac:dyDescent="0.15">
      <c r="C15729"/>
    </row>
    <row r="15730" spans="3:3" ht="18.75" x14ac:dyDescent="0.15">
      <c r="C15730"/>
    </row>
    <row r="15731" spans="3:3" ht="18.75" x14ac:dyDescent="0.15">
      <c r="C15731"/>
    </row>
    <row r="15732" spans="3:3" ht="18.75" x14ac:dyDescent="0.15">
      <c r="C15732"/>
    </row>
    <row r="15733" spans="3:3" ht="18.75" x14ac:dyDescent="0.15">
      <c r="C15733"/>
    </row>
    <row r="15734" spans="3:3" ht="18.75" x14ac:dyDescent="0.15">
      <c r="C15734"/>
    </row>
    <row r="15735" spans="3:3" ht="18.75" x14ac:dyDescent="0.15">
      <c r="C15735"/>
    </row>
    <row r="15736" spans="3:3" ht="18.75" x14ac:dyDescent="0.15">
      <c r="C15736"/>
    </row>
    <row r="15737" spans="3:3" ht="18.75" x14ac:dyDescent="0.15">
      <c r="C15737"/>
    </row>
    <row r="15738" spans="3:3" ht="18.75" x14ac:dyDescent="0.15">
      <c r="C15738"/>
    </row>
    <row r="15739" spans="3:3" ht="18.75" x14ac:dyDescent="0.15">
      <c r="C15739"/>
    </row>
    <row r="15740" spans="3:3" ht="18.75" x14ac:dyDescent="0.15">
      <c r="C15740"/>
    </row>
    <row r="15741" spans="3:3" ht="18.75" x14ac:dyDescent="0.15">
      <c r="C15741"/>
    </row>
    <row r="15742" spans="3:3" ht="18.75" x14ac:dyDescent="0.15">
      <c r="C15742"/>
    </row>
    <row r="15743" spans="3:3" ht="18.75" x14ac:dyDescent="0.15">
      <c r="C15743"/>
    </row>
    <row r="15744" spans="3:3" ht="18.75" x14ac:dyDescent="0.15">
      <c r="C15744"/>
    </row>
    <row r="15745" spans="3:3" ht="18.75" x14ac:dyDescent="0.15">
      <c r="C15745"/>
    </row>
    <row r="15746" spans="3:3" ht="18.75" x14ac:dyDescent="0.15">
      <c r="C15746"/>
    </row>
    <row r="15747" spans="3:3" ht="18.75" x14ac:dyDescent="0.15">
      <c r="C15747"/>
    </row>
    <row r="15748" spans="3:3" ht="18.75" x14ac:dyDescent="0.15">
      <c r="C15748"/>
    </row>
    <row r="15749" spans="3:3" ht="18.75" x14ac:dyDescent="0.15">
      <c r="C15749"/>
    </row>
    <row r="15750" spans="3:3" ht="18.75" x14ac:dyDescent="0.15">
      <c r="C15750"/>
    </row>
    <row r="15751" spans="3:3" ht="18.75" x14ac:dyDescent="0.15">
      <c r="C15751"/>
    </row>
    <row r="15752" spans="3:3" ht="18.75" x14ac:dyDescent="0.15">
      <c r="C15752"/>
    </row>
    <row r="15753" spans="3:3" ht="18.75" x14ac:dyDescent="0.15">
      <c r="C15753"/>
    </row>
    <row r="15754" spans="3:3" ht="18.75" x14ac:dyDescent="0.15">
      <c r="C15754"/>
    </row>
    <row r="15755" spans="3:3" ht="18.75" x14ac:dyDescent="0.15">
      <c r="C15755"/>
    </row>
    <row r="15756" spans="3:3" ht="18.75" x14ac:dyDescent="0.15">
      <c r="C15756"/>
    </row>
    <row r="15757" spans="3:3" ht="18.75" x14ac:dyDescent="0.15">
      <c r="C15757"/>
    </row>
    <row r="15758" spans="3:3" ht="18.75" x14ac:dyDescent="0.15">
      <c r="C15758"/>
    </row>
    <row r="15759" spans="3:3" ht="18.75" x14ac:dyDescent="0.15">
      <c r="C15759"/>
    </row>
    <row r="15760" spans="3:3" ht="18.75" x14ac:dyDescent="0.15">
      <c r="C15760"/>
    </row>
    <row r="15761" spans="3:3" ht="18.75" x14ac:dyDescent="0.15">
      <c r="C15761"/>
    </row>
    <row r="15762" spans="3:3" ht="18.75" x14ac:dyDescent="0.15">
      <c r="C15762"/>
    </row>
    <row r="15763" spans="3:3" ht="18.75" x14ac:dyDescent="0.15">
      <c r="C15763"/>
    </row>
    <row r="15764" spans="3:3" ht="18.75" x14ac:dyDescent="0.15">
      <c r="C15764"/>
    </row>
    <row r="15765" spans="3:3" ht="18.75" x14ac:dyDescent="0.15">
      <c r="C15765"/>
    </row>
    <row r="15766" spans="3:3" ht="18.75" x14ac:dyDescent="0.15">
      <c r="C15766"/>
    </row>
    <row r="15767" spans="3:3" ht="18.75" x14ac:dyDescent="0.15">
      <c r="C15767"/>
    </row>
    <row r="15768" spans="3:3" ht="18.75" x14ac:dyDescent="0.15">
      <c r="C15768"/>
    </row>
    <row r="15769" spans="3:3" ht="18.75" x14ac:dyDescent="0.15">
      <c r="C15769"/>
    </row>
    <row r="15770" spans="3:3" ht="18.75" x14ac:dyDescent="0.15">
      <c r="C15770"/>
    </row>
    <row r="15771" spans="3:3" ht="18.75" x14ac:dyDescent="0.15">
      <c r="C15771"/>
    </row>
    <row r="15772" spans="3:3" ht="18.75" x14ac:dyDescent="0.15">
      <c r="C15772"/>
    </row>
    <row r="15773" spans="3:3" ht="18.75" x14ac:dyDescent="0.15">
      <c r="C15773"/>
    </row>
    <row r="15774" spans="3:3" ht="18.75" x14ac:dyDescent="0.15">
      <c r="C15774"/>
    </row>
    <row r="15775" spans="3:3" ht="18.75" x14ac:dyDescent="0.15">
      <c r="C15775"/>
    </row>
    <row r="15776" spans="3:3" ht="18.75" x14ac:dyDescent="0.15">
      <c r="C15776"/>
    </row>
    <row r="15777" spans="3:3" ht="18.75" x14ac:dyDescent="0.15">
      <c r="C15777"/>
    </row>
    <row r="15778" spans="3:3" ht="18.75" x14ac:dyDescent="0.15">
      <c r="C15778"/>
    </row>
    <row r="15779" spans="3:3" ht="18.75" x14ac:dyDescent="0.15">
      <c r="C15779"/>
    </row>
    <row r="15780" spans="3:3" ht="18.75" x14ac:dyDescent="0.15">
      <c r="C15780"/>
    </row>
    <row r="15781" spans="3:3" ht="18.75" x14ac:dyDescent="0.15">
      <c r="C15781"/>
    </row>
    <row r="15782" spans="3:3" ht="18.75" x14ac:dyDescent="0.15">
      <c r="C15782"/>
    </row>
    <row r="15783" spans="3:3" ht="18.75" x14ac:dyDescent="0.15">
      <c r="C15783"/>
    </row>
    <row r="15784" spans="3:3" ht="18.75" x14ac:dyDescent="0.15">
      <c r="C15784"/>
    </row>
    <row r="15785" spans="3:3" ht="18.75" x14ac:dyDescent="0.15">
      <c r="C15785"/>
    </row>
    <row r="15786" spans="3:3" ht="18.75" x14ac:dyDescent="0.15">
      <c r="C15786"/>
    </row>
    <row r="15787" spans="3:3" ht="18.75" x14ac:dyDescent="0.15">
      <c r="C15787"/>
    </row>
    <row r="15788" spans="3:3" ht="18.75" x14ac:dyDescent="0.15">
      <c r="C15788"/>
    </row>
    <row r="15789" spans="3:3" ht="18.75" x14ac:dyDescent="0.15">
      <c r="C15789"/>
    </row>
    <row r="15790" spans="3:3" ht="18.75" x14ac:dyDescent="0.15">
      <c r="C15790"/>
    </row>
    <row r="15791" spans="3:3" ht="18.75" x14ac:dyDescent="0.15">
      <c r="C15791"/>
    </row>
    <row r="15792" spans="3:3" ht="18.75" x14ac:dyDescent="0.15">
      <c r="C15792"/>
    </row>
    <row r="15793" spans="3:3" ht="18.75" x14ac:dyDescent="0.15">
      <c r="C15793"/>
    </row>
    <row r="15794" spans="3:3" ht="18.75" x14ac:dyDescent="0.15">
      <c r="C15794"/>
    </row>
    <row r="15795" spans="3:3" ht="18.75" x14ac:dyDescent="0.15">
      <c r="C15795"/>
    </row>
    <row r="15796" spans="3:3" ht="18.75" x14ac:dyDescent="0.15">
      <c r="C15796"/>
    </row>
    <row r="15797" spans="3:3" ht="18.75" x14ac:dyDescent="0.15">
      <c r="C15797"/>
    </row>
    <row r="15798" spans="3:3" ht="18.75" x14ac:dyDescent="0.15">
      <c r="C15798"/>
    </row>
    <row r="15799" spans="3:3" ht="18.75" x14ac:dyDescent="0.15">
      <c r="C15799"/>
    </row>
    <row r="15800" spans="3:3" ht="18.75" x14ac:dyDescent="0.15">
      <c r="C15800"/>
    </row>
    <row r="15801" spans="3:3" ht="18.75" x14ac:dyDescent="0.15">
      <c r="C15801"/>
    </row>
    <row r="15802" spans="3:3" ht="18.75" x14ac:dyDescent="0.15">
      <c r="C15802"/>
    </row>
    <row r="15803" spans="3:3" ht="18.75" x14ac:dyDescent="0.15">
      <c r="C15803"/>
    </row>
    <row r="15804" spans="3:3" ht="18.75" x14ac:dyDescent="0.15">
      <c r="C15804"/>
    </row>
    <row r="15805" spans="3:3" ht="18.75" x14ac:dyDescent="0.15">
      <c r="C15805"/>
    </row>
    <row r="15806" spans="3:3" ht="18.75" x14ac:dyDescent="0.15">
      <c r="C15806"/>
    </row>
    <row r="15807" spans="3:3" ht="18.75" x14ac:dyDescent="0.15">
      <c r="C15807"/>
    </row>
    <row r="15808" spans="3:3" ht="18.75" x14ac:dyDescent="0.15">
      <c r="C15808"/>
    </row>
    <row r="15809" spans="3:3" ht="18.75" x14ac:dyDescent="0.15">
      <c r="C15809"/>
    </row>
    <row r="15810" spans="3:3" ht="18.75" x14ac:dyDescent="0.15">
      <c r="C15810"/>
    </row>
    <row r="15811" spans="3:3" ht="18.75" x14ac:dyDescent="0.15">
      <c r="C15811"/>
    </row>
    <row r="15812" spans="3:3" ht="18.75" x14ac:dyDescent="0.15">
      <c r="C15812"/>
    </row>
    <row r="15813" spans="3:3" ht="18.75" x14ac:dyDescent="0.15">
      <c r="C15813"/>
    </row>
    <row r="15814" spans="3:3" ht="18.75" x14ac:dyDescent="0.15">
      <c r="C15814"/>
    </row>
    <row r="15815" spans="3:3" ht="18.75" x14ac:dyDescent="0.15">
      <c r="C15815"/>
    </row>
    <row r="15816" spans="3:3" ht="18.75" x14ac:dyDescent="0.15">
      <c r="C15816"/>
    </row>
    <row r="15817" spans="3:3" ht="18.75" x14ac:dyDescent="0.15">
      <c r="C15817"/>
    </row>
    <row r="15818" spans="3:3" ht="18.75" x14ac:dyDescent="0.15">
      <c r="C15818"/>
    </row>
    <row r="15819" spans="3:3" ht="18.75" x14ac:dyDescent="0.15">
      <c r="C15819"/>
    </row>
    <row r="15820" spans="3:3" ht="18.75" x14ac:dyDescent="0.15">
      <c r="C15820"/>
    </row>
    <row r="15821" spans="3:3" ht="18.75" x14ac:dyDescent="0.15">
      <c r="C15821"/>
    </row>
    <row r="15822" spans="3:3" ht="18.75" x14ac:dyDescent="0.15">
      <c r="C15822"/>
    </row>
    <row r="15823" spans="3:3" ht="18.75" x14ac:dyDescent="0.15">
      <c r="C15823"/>
    </row>
    <row r="15824" spans="3:3" ht="18.75" x14ac:dyDescent="0.15">
      <c r="C15824"/>
    </row>
    <row r="15825" spans="3:3" ht="18.75" x14ac:dyDescent="0.15">
      <c r="C15825"/>
    </row>
    <row r="15826" spans="3:3" ht="18.75" x14ac:dyDescent="0.15">
      <c r="C15826"/>
    </row>
    <row r="15827" spans="3:3" ht="18.75" x14ac:dyDescent="0.15">
      <c r="C15827"/>
    </row>
    <row r="15828" spans="3:3" ht="18.75" x14ac:dyDescent="0.15">
      <c r="C15828"/>
    </row>
    <row r="15829" spans="3:3" ht="18.75" x14ac:dyDescent="0.15">
      <c r="C15829"/>
    </row>
    <row r="15830" spans="3:3" ht="18.75" x14ac:dyDescent="0.15">
      <c r="C15830"/>
    </row>
    <row r="15831" spans="3:3" ht="18.75" x14ac:dyDescent="0.15">
      <c r="C15831"/>
    </row>
    <row r="15832" spans="3:3" ht="18.75" x14ac:dyDescent="0.15">
      <c r="C15832"/>
    </row>
    <row r="15833" spans="3:3" ht="18.75" x14ac:dyDescent="0.15">
      <c r="C15833"/>
    </row>
    <row r="15834" spans="3:3" ht="18.75" x14ac:dyDescent="0.15">
      <c r="C15834"/>
    </row>
    <row r="15835" spans="3:3" ht="18.75" x14ac:dyDescent="0.15">
      <c r="C15835"/>
    </row>
    <row r="15836" spans="3:3" ht="18.75" x14ac:dyDescent="0.15">
      <c r="C15836"/>
    </row>
    <row r="15837" spans="3:3" ht="18.75" x14ac:dyDescent="0.15">
      <c r="C15837"/>
    </row>
    <row r="15838" spans="3:3" ht="18.75" x14ac:dyDescent="0.15">
      <c r="C15838"/>
    </row>
    <row r="15839" spans="3:3" ht="18.75" x14ac:dyDescent="0.15">
      <c r="C15839"/>
    </row>
    <row r="15840" spans="3:3" ht="18.75" x14ac:dyDescent="0.15">
      <c r="C15840"/>
    </row>
    <row r="15841" spans="3:3" ht="18.75" x14ac:dyDescent="0.15">
      <c r="C15841"/>
    </row>
    <row r="15842" spans="3:3" ht="18.75" x14ac:dyDescent="0.15">
      <c r="C15842"/>
    </row>
    <row r="15843" spans="3:3" ht="18.75" x14ac:dyDescent="0.15">
      <c r="C15843"/>
    </row>
    <row r="15844" spans="3:3" ht="18.75" x14ac:dyDescent="0.15">
      <c r="C15844"/>
    </row>
    <row r="15845" spans="3:3" ht="18.75" x14ac:dyDescent="0.15">
      <c r="C15845"/>
    </row>
    <row r="15846" spans="3:3" ht="18.75" x14ac:dyDescent="0.15">
      <c r="C15846"/>
    </row>
    <row r="15847" spans="3:3" ht="18.75" x14ac:dyDescent="0.15">
      <c r="C15847"/>
    </row>
    <row r="15848" spans="3:3" ht="18.75" x14ac:dyDescent="0.15">
      <c r="C15848"/>
    </row>
    <row r="15849" spans="3:3" ht="18.75" x14ac:dyDescent="0.15">
      <c r="C15849"/>
    </row>
    <row r="15850" spans="3:3" ht="18.75" x14ac:dyDescent="0.15">
      <c r="C15850"/>
    </row>
    <row r="15851" spans="3:3" ht="18.75" x14ac:dyDescent="0.15">
      <c r="C15851"/>
    </row>
    <row r="15852" spans="3:3" ht="18.75" x14ac:dyDescent="0.15">
      <c r="C15852"/>
    </row>
    <row r="15853" spans="3:3" ht="18.75" x14ac:dyDescent="0.15">
      <c r="C15853"/>
    </row>
    <row r="15854" spans="3:3" ht="18.75" x14ac:dyDescent="0.15">
      <c r="C15854"/>
    </row>
    <row r="15855" spans="3:3" ht="18.75" x14ac:dyDescent="0.15">
      <c r="C15855"/>
    </row>
    <row r="15856" spans="3:3" ht="18.75" x14ac:dyDescent="0.15">
      <c r="C15856"/>
    </row>
    <row r="15857" spans="3:3" ht="18.75" x14ac:dyDescent="0.15">
      <c r="C15857"/>
    </row>
    <row r="15858" spans="3:3" ht="18.75" x14ac:dyDescent="0.15">
      <c r="C15858"/>
    </row>
    <row r="15859" spans="3:3" ht="18.75" x14ac:dyDescent="0.15">
      <c r="C15859"/>
    </row>
    <row r="15860" spans="3:3" ht="18.75" x14ac:dyDescent="0.15">
      <c r="C15860"/>
    </row>
    <row r="15861" spans="3:3" ht="18.75" x14ac:dyDescent="0.15">
      <c r="C15861"/>
    </row>
    <row r="15862" spans="3:3" ht="18.75" x14ac:dyDescent="0.15">
      <c r="C15862"/>
    </row>
    <row r="15863" spans="3:3" ht="18.75" x14ac:dyDescent="0.15">
      <c r="C15863"/>
    </row>
    <row r="15864" spans="3:3" ht="18.75" x14ac:dyDescent="0.15">
      <c r="C15864"/>
    </row>
    <row r="15865" spans="3:3" ht="18.75" x14ac:dyDescent="0.15">
      <c r="C15865"/>
    </row>
    <row r="15866" spans="3:3" ht="18.75" x14ac:dyDescent="0.15">
      <c r="C15866"/>
    </row>
    <row r="15867" spans="3:3" ht="18.75" x14ac:dyDescent="0.15">
      <c r="C15867"/>
    </row>
    <row r="15868" spans="3:3" ht="18.75" x14ac:dyDescent="0.15">
      <c r="C15868"/>
    </row>
    <row r="15869" spans="3:3" ht="18.75" x14ac:dyDescent="0.15">
      <c r="C15869"/>
    </row>
    <row r="15870" spans="3:3" ht="18.75" x14ac:dyDescent="0.15">
      <c r="C15870"/>
    </row>
    <row r="15871" spans="3:3" ht="18.75" x14ac:dyDescent="0.15">
      <c r="C15871"/>
    </row>
    <row r="15872" spans="3:3" ht="18.75" x14ac:dyDescent="0.15">
      <c r="C15872"/>
    </row>
    <row r="15873" spans="3:3" ht="18.75" x14ac:dyDescent="0.15">
      <c r="C15873"/>
    </row>
    <row r="15874" spans="3:3" ht="18.75" x14ac:dyDescent="0.15">
      <c r="C15874"/>
    </row>
    <row r="15875" spans="3:3" ht="18.75" x14ac:dyDescent="0.15">
      <c r="C15875"/>
    </row>
    <row r="15876" spans="3:3" ht="18.75" x14ac:dyDescent="0.15">
      <c r="C15876"/>
    </row>
    <row r="15877" spans="3:3" ht="18.75" x14ac:dyDescent="0.15">
      <c r="C15877"/>
    </row>
    <row r="15878" spans="3:3" ht="18.75" x14ac:dyDescent="0.15">
      <c r="C15878"/>
    </row>
    <row r="15879" spans="3:3" ht="18.75" x14ac:dyDescent="0.15">
      <c r="C15879"/>
    </row>
    <row r="15880" spans="3:3" ht="18.75" x14ac:dyDescent="0.15">
      <c r="C15880"/>
    </row>
    <row r="15881" spans="3:3" ht="18.75" x14ac:dyDescent="0.15">
      <c r="C15881"/>
    </row>
    <row r="15882" spans="3:3" ht="18.75" x14ac:dyDescent="0.15">
      <c r="C15882"/>
    </row>
    <row r="15883" spans="3:3" ht="18.75" x14ac:dyDescent="0.15">
      <c r="C15883"/>
    </row>
    <row r="15884" spans="3:3" ht="18.75" x14ac:dyDescent="0.15">
      <c r="C15884"/>
    </row>
    <row r="15885" spans="3:3" ht="18.75" x14ac:dyDescent="0.15">
      <c r="C15885"/>
    </row>
    <row r="15886" spans="3:3" ht="18.75" x14ac:dyDescent="0.15">
      <c r="C15886"/>
    </row>
    <row r="15887" spans="3:3" ht="18.75" x14ac:dyDescent="0.15">
      <c r="C15887"/>
    </row>
    <row r="15888" spans="3:3" ht="18.75" x14ac:dyDescent="0.15">
      <c r="C15888"/>
    </row>
    <row r="15889" spans="3:3" ht="18.75" x14ac:dyDescent="0.15">
      <c r="C15889"/>
    </row>
    <row r="15890" spans="3:3" ht="18.75" x14ac:dyDescent="0.15">
      <c r="C15890"/>
    </row>
    <row r="15891" spans="3:3" ht="18.75" x14ac:dyDescent="0.15">
      <c r="C15891"/>
    </row>
    <row r="15892" spans="3:3" ht="18.75" x14ac:dyDescent="0.15">
      <c r="C15892"/>
    </row>
    <row r="15893" spans="3:3" ht="18.75" x14ac:dyDescent="0.15">
      <c r="C15893"/>
    </row>
    <row r="15894" spans="3:3" ht="18.75" x14ac:dyDescent="0.15">
      <c r="C15894"/>
    </row>
    <row r="15895" spans="3:3" ht="18.75" x14ac:dyDescent="0.15">
      <c r="C15895"/>
    </row>
    <row r="15896" spans="3:3" ht="18.75" x14ac:dyDescent="0.15">
      <c r="C15896"/>
    </row>
    <row r="15897" spans="3:3" ht="18.75" x14ac:dyDescent="0.15">
      <c r="C15897"/>
    </row>
    <row r="15898" spans="3:3" ht="18.75" x14ac:dyDescent="0.15">
      <c r="C15898"/>
    </row>
    <row r="15899" spans="3:3" ht="18.75" x14ac:dyDescent="0.15">
      <c r="C15899"/>
    </row>
    <row r="15900" spans="3:3" ht="18.75" x14ac:dyDescent="0.15">
      <c r="C15900"/>
    </row>
    <row r="15901" spans="3:3" ht="18.75" x14ac:dyDescent="0.15">
      <c r="C15901"/>
    </row>
    <row r="15902" spans="3:3" ht="18.75" x14ac:dyDescent="0.15">
      <c r="C15902"/>
    </row>
    <row r="15903" spans="3:3" ht="18.75" x14ac:dyDescent="0.15">
      <c r="C15903"/>
    </row>
    <row r="15904" spans="3:3" ht="18.75" x14ac:dyDescent="0.15">
      <c r="C15904"/>
    </row>
    <row r="15905" spans="3:3" ht="18.75" x14ac:dyDescent="0.15">
      <c r="C15905"/>
    </row>
    <row r="15906" spans="3:3" ht="18.75" x14ac:dyDescent="0.15">
      <c r="C15906"/>
    </row>
    <row r="15907" spans="3:3" ht="18.75" x14ac:dyDescent="0.15">
      <c r="C15907"/>
    </row>
    <row r="15908" spans="3:3" ht="18.75" x14ac:dyDescent="0.15">
      <c r="C15908"/>
    </row>
    <row r="15909" spans="3:3" ht="18.75" x14ac:dyDescent="0.15">
      <c r="C15909"/>
    </row>
    <row r="15910" spans="3:3" ht="18.75" x14ac:dyDescent="0.15">
      <c r="C15910"/>
    </row>
    <row r="15911" spans="3:3" ht="18.75" x14ac:dyDescent="0.15">
      <c r="C15911"/>
    </row>
    <row r="15912" spans="3:3" ht="18.75" x14ac:dyDescent="0.15">
      <c r="C15912"/>
    </row>
    <row r="15913" spans="3:3" ht="18.75" x14ac:dyDescent="0.15">
      <c r="C15913"/>
    </row>
    <row r="15914" spans="3:3" ht="18.75" x14ac:dyDescent="0.15">
      <c r="C15914"/>
    </row>
    <row r="15915" spans="3:3" ht="18.75" x14ac:dyDescent="0.15">
      <c r="C15915"/>
    </row>
    <row r="15916" spans="3:3" ht="18.75" x14ac:dyDescent="0.15">
      <c r="C15916"/>
    </row>
    <row r="15917" spans="3:3" ht="18.75" x14ac:dyDescent="0.15">
      <c r="C15917"/>
    </row>
    <row r="15918" spans="3:3" ht="18.75" x14ac:dyDescent="0.15">
      <c r="C15918"/>
    </row>
    <row r="15919" spans="3:3" ht="18.75" x14ac:dyDescent="0.15">
      <c r="C15919"/>
    </row>
    <row r="15920" spans="3:3" ht="18.75" x14ac:dyDescent="0.15">
      <c r="C15920"/>
    </row>
    <row r="15921" spans="3:3" ht="18.75" x14ac:dyDescent="0.15">
      <c r="C15921"/>
    </row>
    <row r="15922" spans="3:3" ht="18.75" x14ac:dyDescent="0.15">
      <c r="C15922"/>
    </row>
    <row r="15923" spans="3:3" ht="18.75" x14ac:dyDescent="0.15">
      <c r="C15923"/>
    </row>
    <row r="15924" spans="3:3" ht="18.75" x14ac:dyDescent="0.15">
      <c r="C15924"/>
    </row>
    <row r="15925" spans="3:3" ht="18.75" x14ac:dyDescent="0.15">
      <c r="C15925"/>
    </row>
    <row r="15926" spans="3:3" ht="18.75" x14ac:dyDescent="0.15">
      <c r="C15926"/>
    </row>
    <row r="15927" spans="3:3" ht="18.75" x14ac:dyDescent="0.15">
      <c r="C15927"/>
    </row>
    <row r="15928" spans="3:3" ht="18.75" x14ac:dyDescent="0.15">
      <c r="C15928"/>
    </row>
    <row r="15929" spans="3:3" ht="18.75" x14ac:dyDescent="0.15">
      <c r="C15929"/>
    </row>
    <row r="15930" spans="3:3" ht="18.75" x14ac:dyDescent="0.15">
      <c r="C15930"/>
    </row>
    <row r="15931" spans="3:3" ht="18.75" x14ac:dyDescent="0.15">
      <c r="C15931"/>
    </row>
    <row r="15932" spans="3:3" ht="18.75" x14ac:dyDescent="0.15">
      <c r="C15932"/>
    </row>
    <row r="15933" spans="3:3" ht="18.75" x14ac:dyDescent="0.15">
      <c r="C15933"/>
    </row>
    <row r="15934" spans="3:3" ht="18.75" x14ac:dyDescent="0.15">
      <c r="C15934"/>
    </row>
    <row r="15935" spans="3:3" ht="18.75" x14ac:dyDescent="0.15">
      <c r="C15935"/>
    </row>
    <row r="15936" spans="3:3" ht="18.75" x14ac:dyDescent="0.15">
      <c r="C15936"/>
    </row>
    <row r="15937" spans="3:3" ht="18.75" x14ac:dyDescent="0.15">
      <c r="C15937"/>
    </row>
    <row r="15938" spans="3:3" ht="18.75" x14ac:dyDescent="0.15">
      <c r="C15938"/>
    </row>
    <row r="15939" spans="3:3" ht="18.75" x14ac:dyDescent="0.15">
      <c r="C15939"/>
    </row>
    <row r="15940" spans="3:3" ht="18.75" x14ac:dyDescent="0.15">
      <c r="C15940"/>
    </row>
    <row r="15941" spans="3:3" ht="18.75" x14ac:dyDescent="0.15">
      <c r="C15941"/>
    </row>
    <row r="15942" spans="3:3" ht="18.75" x14ac:dyDescent="0.15">
      <c r="C15942"/>
    </row>
    <row r="15943" spans="3:3" ht="18.75" x14ac:dyDescent="0.15">
      <c r="C15943"/>
    </row>
    <row r="15944" spans="3:3" ht="18.75" x14ac:dyDescent="0.15">
      <c r="C15944"/>
    </row>
    <row r="15945" spans="3:3" ht="18.75" x14ac:dyDescent="0.15">
      <c r="C15945"/>
    </row>
    <row r="15946" spans="3:3" ht="18.75" x14ac:dyDescent="0.15">
      <c r="C15946"/>
    </row>
    <row r="15947" spans="3:3" ht="18.75" x14ac:dyDescent="0.15">
      <c r="C15947"/>
    </row>
    <row r="15948" spans="3:3" ht="18.75" x14ac:dyDescent="0.15">
      <c r="C15948"/>
    </row>
    <row r="15949" spans="3:3" ht="18.75" x14ac:dyDescent="0.15">
      <c r="C15949"/>
    </row>
    <row r="15950" spans="3:3" ht="18.75" x14ac:dyDescent="0.15">
      <c r="C15950"/>
    </row>
    <row r="15951" spans="3:3" ht="18.75" x14ac:dyDescent="0.15">
      <c r="C15951"/>
    </row>
    <row r="15952" spans="3:3" ht="18.75" x14ac:dyDescent="0.15">
      <c r="C15952"/>
    </row>
    <row r="15953" spans="3:3" ht="18.75" x14ac:dyDescent="0.15">
      <c r="C15953"/>
    </row>
    <row r="15954" spans="3:3" ht="18.75" x14ac:dyDescent="0.15">
      <c r="C15954"/>
    </row>
    <row r="15955" spans="3:3" ht="18.75" x14ac:dyDescent="0.15">
      <c r="C15955"/>
    </row>
    <row r="15956" spans="3:3" ht="18.75" x14ac:dyDescent="0.15">
      <c r="C15956"/>
    </row>
    <row r="15957" spans="3:3" ht="18.75" x14ac:dyDescent="0.15">
      <c r="C15957"/>
    </row>
    <row r="15958" spans="3:3" ht="18.75" x14ac:dyDescent="0.15">
      <c r="C15958"/>
    </row>
    <row r="15959" spans="3:3" ht="18.75" x14ac:dyDescent="0.15">
      <c r="C15959"/>
    </row>
    <row r="15960" spans="3:3" ht="18.75" x14ac:dyDescent="0.15">
      <c r="C15960"/>
    </row>
    <row r="15961" spans="3:3" ht="18.75" x14ac:dyDescent="0.15">
      <c r="C15961"/>
    </row>
    <row r="15962" spans="3:3" ht="18.75" x14ac:dyDescent="0.15">
      <c r="C15962"/>
    </row>
    <row r="15963" spans="3:3" ht="18.75" x14ac:dyDescent="0.15">
      <c r="C15963"/>
    </row>
    <row r="15964" spans="3:3" ht="18.75" x14ac:dyDescent="0.15">
      <c r="C15964"/>
    </row>
    <row r="15965" spans="3:3" ht="18.75" x14ac:dyDescent="0.15">
      <c r="C15965"/>
    </row>
    <row r="15966" spans="3:3" ht="18.75" x14ac:dyDescent="0.15">
      <c r="C15966"/>
    </row>
    <row r="15967" spans="3:3" ht="18.75" x14ac:dyDescent="0.15">
      <c r="C15967"/>
    </row>
    <row r="15968" spans="3:3" ht="18.75" x14ac:dyDescent="0.15">
      <c r="C15968"/>
    </row>
    <row r="15969" spans="3:3" ht="18.75" x14ac:dyDescent="0.15">
      <c r="C15969"/>
    </row>
    <row r="15970" spans="3:3" ht="18.75" x14ac:dyDescent="0.15">
      <c r="C15970"/>
    </row>
    <row r="15971" spans="3:3" ht="18.75" x14ac:dyDescent="0.15">
      <c r="C15971"/>
    </row>
    <row r="15972" spans="3:3" ht="18.75" x14ac:dyDescent="0.15">
      <c r="C15972"/>
    </row>
    <row r="15973" spans="3:3" ht="18.75" x14ac:dyDescent="0.15">
      <c r="C15973"/>
    </row>
    <row r="15974" spans="3:3" ht="18.75" x14ac:dyDescent="0.15">
      <c r="C15974"/>
    </row>
    <row r="15975" spans="3:3" ht="18.75" x14ac:dyDescent="0.15">
      <c r="C15975"/>
    </row>
    <row r="15976" spans="3:3" ht="18.75" x14ac:dyDescent="0.15">
      <c r="C15976"/>
    </row>
    <row r="15977" spans="3:3" ht="18.75" x14ac:dyDescent="0.15">
      <c r="C15977"/>
    </row>
    <row r="15978" spans="3:3" ht="18.75" x14ac:dyDescent="0.15">
      <c r="C15978"/>
    </row>
    <row r="15979" spans="3:3" ht="18.75" x14ac:dyDescent="0.15">
      <c r="C15979"/>
    </row>
    <row r="15980" spans="3:3" ht="18.75" x14ac:dyDescent="0.15">
      <c r="C15980"/>
    </row>
    <row r="15981" spans="3:3" ht="18.75" x14ac:dyDescent="0.15">
      <c r="C15981"/>
    </row>
    <row r="15982" spans="3:3" ht="18.75" x14ac:dyDescent="0.15">
      <c r="C15982"/>
    </row>
    <row r="15983" spans="3:3" ht="18.75" x14ac:dyDescent="0.15">
      <c r="C15983"/>
    </row>
    <row r="15984" spans="3:3" ht="18.75" x14ac:dyDescent="0.15">
      <c r="C15984"/>
    </row>
    <row r="15985" spans="3:3" ht="18.75" x14ac:dyDescent="0.15">
      <c r="C15985"/>
    </row>
    <row r="15986" spans="3:3" ht="18.75" x14ac:dyDescent="0.15">
      <c r="C15986"/>
    </row>
    <row r="15987" spans="3:3" ht="18.75" x14ac:dyDescent="0.15">
      <c r="C15987"/>
    </row>
    <row r="15988" spans="3:3" ht="18.75" x14ac:dyDescent="0.15">
      <c r="C15988"/>
    </row>
    <row r="15989" spans="3:3" ht="18.75" x14ac:dyDescent="0.15">
      <c r="C15989"/>
    </row>
    <row r="15990" spans="3:3" ht="18.75" x14ac:dyDescent="0.15">
      <c r="C15990"/>
    </row>
    <row r="15991" spans="3:3" ht="18.75" x14ac:dyDescent="0.15">
      <c r="C15991"/>
    </row>
    <row r="15992" spans="3:3" ht="18.75" x14ac:dyDescent="0.15">
      <c r="C15992"/>
    </row>
    <row r="15993" spans="3:3" ht="18.75" x14ac:dyDescent="0.15">
      <c r="C15993"/>
    </row>
    <row r="15994" spans="3:3" ht="18.75" x14ac:dyDescent="0.15">
      <c r="C15994"/>
    </row>
    <row r="15995" spans="3:3" ht="18.75" x14ac:dyDescent="0.15">
      <c r="C15995"/>
    </row>
    <row r="15996" spans="3:3" ht="18.75" x14ac:dyDescent="0.15">
      <c r="C15996"/>
    </row>
    <row r="15997" spans="3:3" ht="18.75" x14ac:dyDescent="0.15">
      <c r="C15997"/>
    </row>
    <row r="15998" spans="3:3" ht="18.75" x14ac:dyDescent="0.15">
      <c r="C15998"/>
    </row>
    <row r="15999" spans="3:3" ht="18.75" x14ac:dyDescent="0.15">
      <c r="C15999"/>
    </row>
    <row r="16000" spans="3:3" ht="18.75" x14ac:dyDescent="0.15">
      <c r="C16000"/>
    </row>
    <row r="16001" spans="3:3" ht="18.75" x14ac:dyDescent="0.15">
      <c r="C16001"/>
    </row>
    <row r="16002" spans="3:3" ht="18.75" x14ac:dyDescent="0.15">
      <c r="C16002"/>
    </row>
    <row r="16003" spans="3:3" ht="18.75" x14ac:dyDescent="0.15">
      <c r="C16003"/>
    </row>
    <row r="16004" spans="3:3" ht="18.75" x14ac:dyDescent="0.15">
      <c r="C16004"/>
    </row>
    <row r="16005" spans="3:3" ht="18.75" x14ac:dyDescent="0.15">
      <c r="C16005"/>
    </row>
    <row r="16006" spans="3:3" ht="18.75" x14ac:dyDescent="0.15">
      <c r="C16006"/>
    </row>
    <row r="16007" spans="3:3" ht="18.75" x14ac:dyDescent="0.15">
      <c r="C16007"/>
    </row>
    <row r="16008" spans="3:3" ht="18.75" x14ac:dyDescent="0.15">
      <c r="C16008"/>
    </row>
    <row r="16009" spans="3:3" ht="18.75" x14ac:dyDescent="0.15">
      <c r="C16009"/>
    </row>
    <row r="16010" spans="3:3" ht="18.75" x14ac:dyDescent="0.15">
      <c r="C16010"/>
    </row>
    <row r="16011" spans="3:3" ht="18.75" x14ac:dyDescent="0.15">
      <c r="C16011"/>
    </row>
    <row r="16012" spans="3:3" ht="18.75" x14ac:dyDescent="0.15">
      <c r="C16012"/>
    </row>
    <row r="16013" spans="3:3" ht="18.75" x14ac:dyDescent="0.15">
      <c r="C16013"/>
    </row>
    <row r="16014" spans="3:3" ht="18.75" x14ac:dyDescent="0.15">
      <c r="C16014"/>
    </row>
    <row r="16015" spans="3:3" ht="18.75" x14ac:dyDescent="0.15">
      <c r="C16015"/>
    </row>
    <row r="16016" spans="3:3" ht="18.75" x14ac:dyDescent="0.15">
      <c r="C16016"/>
    </row>
    <row r="16017" spans="3:3" ht="18.75" x14ac:dyDescent="0.15">
      <c r="C16017"/>
    </row>
    <row r="16018" spans="3:3" ht="18.75" x14ac:dyDescent="0.15">
      <c r="C16018"/>
    </row>
    <row r="16019" spans="3:3" ht="18.75" x14ac:dyDescent="0.15">
      <c r="C16019"/>
    </row>
    <row r="16020" spans="3:3" ht="18.75" x14ac:dyDescent="0.15">
      <c r="C16020"/>
    </row>
    <row r="16021" spans="3:3" ht="18.75" x14ac:dyDescent="0.15">
      <c r="C16021"/>
    </row>
    <row r="16022" spans="3:3" ht="18.75" x14ac:dyDescent="0.15">
      <c r="C16022"/>
    </row>
    <row r="16023" spans="3:3" ht="18.75" x14ac:dyDescent="0.15">
      <c r="C16023"/>
    </row>
    <row r="16024" spans="3:3" ht="18.75" x14ac:dyDescent="0.15">
      <c r="C16024"/>
    </row>
    <row r="16025" spans="3:3" ht="18.75" x14ac:dyDescent="0.15">
      <c r="C16025"/>
    </row>
    <row r="16026" spans="3:3" ht="18.75" x14ac:dyDescent="0.15">
      <c r="C16026"/>
    </row>
    <row r="16027" spans="3:3" ht="18.75" x14ac:dyDescent="0.15">
      <c r="C16027"/>
    </row>
    <row r="16028" spans="3:3" ht="18.75" x14ac:dyDescent="0.15">
      <c r="C16028"/>
    </row>
    <row r="16029" spans="3:3" ht="18.75" x14ac:dyDescent="0.15">
      <c r="C16029"/>
    </row>
    <row r="16030" spans="3:3" ht="18.75" x14ac:dyDescent="0.15">
      <c r="C16030"/>
    </row>
    <row r="16031" spans="3:3" ht="18.75" x14ac:dyDescent="0.15">
      <c r="C16031"/>
    </row>
    <row r="16032" spans="3:3" ht="18.75" x14ac:dyDescent="0.15">
      <c r="C16032"/>
    </row>
    <row r="16033" spans="3:3" ht="18.75" x14ac:dyDescent="0.15">
      <c r="C16033"/>
    </row>
    <row r="16034" spans="3:3" ht="18.75" x14ac:dyDescent="0.15">
      <c r="C16034"/>
    </row>
    <row r="16035" spans="3:3" ht="18.75" x14ac:dyDescent="0.15">
      <c r="C16035"/>
    </row>
    <row r="16036" spans="3:3" ht="18.75" x14ac:dyDescent="0.15">
      <c r="C16036"/>
    </row>
    <row r="16037" spans="3:3" ht="18.75" x14ac:dyDescent="0.15">
      <c r="C16037"/>
    </row>
    <row r="16038" spans="3:3" ht="18.75" x14ac:dyDescent="0.15">
      <c r="C16038"/>
    </row>
    <row r="16039" spans="3:3" ht="18.75" x14ac:dyDescent="0.15">
      <c r="C16039"/>
    </row>
    <row r="16040" spans="3:3" ht="18.75" x14ac:dyDescent="0.15">
      <c r="C16040"/>
    </row>
    <row r="16041" spans="3:3" ht="18.75" x14ac:dyDescent="0.15">
      <c r="C16041"/>
    </row>
    <row r="16042" spans="3:3" ht="18.75" x14ac:dyDescent="0.15">
      <c r="C16042"/>
    </row>
    <row r="16043" spans="3:3" ht="18.75" x14ac:dyDescent="0.15">
      <c r="C16043"/>
    </row>
    <row r="16044" spans="3:3" ht="18.75" x14ac:dyDescent="0.15">
      <c r="C16044"/>
    </row>
    <row r="16045" spans="3:3" ht="18.75" x14ac:dyDescent="0.15">
      <c r="C16045"/>
    </row>
    <row r="16046" spans="3:3" ht="18.75" x14ac:dyDescent="0.15">
      <c r="C16046"/>
    </row>
    <row r="16047" spans="3:3" ht="18.75" x14ac:dyDescent="0.15">
      <c r="C16047"/>
    </row>
    <row r="16048" spans="3:3" ht="18.75" x14ac:dyDescent="0.15">
      <c r="C16048"/>
    </row>
    <row r="16049" spans="3:3" ht="18.75" x14ac:dyDescent="0.15">
      <c r="C16049"/>
    </row>
    <row r="16050" spans="3:3" ht="18.75" x14ac:dyDescent="0.15">
      <c r="C16050"/>
    </row>
    <row r="16051" spans="3:3" ht="18.75" x14ac:dyDescent="0.15">
      <c r="C16051"/>
    </row>
    <row r="16052" spans="3:3" ht="18.75" x14ac:dyDescent="0.15">
      <c r="C16052"/>
    </row>
    <row r="16053" spans="3:3" ht="18.75" x14ac:dyDescent="0.15">
      <c r="C16053"/>
    </row>
    <row r="16054" spans="3:3" ht="18.75" x14ac:dyDescent="0.15">
      <c r="C16054"/>
    </row>
    <row r="16055" spans="3:3" ht="18.75" x14ac:dyDescent="0.15">
      <c r="C16055"/>
    </row>
    <row r="16056" spans="3:3" ht="18.75" x14ac:dyDescent="0.15">
      <c r="C16056"/>
    </row>
    <row r="16057" spans="3:3" ht="18.75" x14ac:dyDescent="0.15">
      <c r="C16057"/>
    </row>
    <row r="16058" spans="3:3" ht="18.75" x14ac:dyDescent="0.15">
      <c r="C16058"/>
    </row>
    <row r="16059" spans="3:3" ht="18.75" x14ac:dyDescent="0.15">
      <c r="C16059"/>
    </row>
    <row r="16060" spans="3:3" ht="18.75" x14ac:dyDescent="0.15">
      <c r="C16060"/>
    </row>
    <row r="16061" spans="3:3" ht="18.75" x14ac:dyDescent="0.15">
      <c r="C16061"/>
    </row>
    <row r="16062" spans="3:3" ht="18.75" x14ac:dyDescent="0.15">
      <c r="C16062"/>
    </row>
    <row r="16063" spans="3:3" ht="18.75" x14ac:dyDescent="0.15">
      <c r="C16063"/>
    </row>
    <row r="16064" spans="3:3" ht="18.75" x14ac:dyDescent="0.15">
      <c r="C16064"/>
    </row>
    <row r="16065" spans="3:3" ht="18.75" x14ac:dyDescent="0.15">
      <c r="C16065"/>
    </row>
    <row r="16066" spans="3:3" ht="18.75" x14ac:dyDescent="0.15">
      <c r="C16066"/>
    </row>
    <row r="16067" spans="3:3" ht="18.75" x14ac:dyDescent="0.15">
      <c r="C16067"/>
    </row>
    <row r="16068" spans="3:3" ht="18.75" x14ac:dyDescent="0.15">
      <c r="C16068"/>
    </row>
    <row r="16069" spans="3:3" ht="18.75" x14ac:dyDescent="0.15">
      <c r="C16069"/>
    </row>
    <row r="16070" spans="3:3" ht="18.75" x14ac:dyDescent="0.15">
      <c r="C16070"/>
    </row>
    <row r="16071" spans="3:3" ht="18.75" x14ac:dyDescent="0.15">
      <c r="C16071"/>
    </row>
    <row r="16072" spans="3:3" ht="18.75" x14ac:dyDescent="0.15">
      <c r="C16072"/>
    </row>
    <row r="16073" spans="3:3" ht="18.75" x14ac:dyDescent="0.15">
      <c r="C16073"/>
    </row>
    <row r="16074" spans="3:3" ht="18.75" x14ac:dyDescent="0.15">
      <c r="C16074"/>
    </row>
    <row r="16075" spans="3:3" ht="18.75" x14ac:dyDescent="0.15">
      <c r="C16075"/>
    </row>
    <row r="16076" spans="3:3" ht="18.75" x14ac:dyDescent="0.15">
      <c r="C16076"/>
    </row>
    <row r="16077" spans="3:3" ht="18.75" x14ac:dyDescent="0.15">
      <c r="C16077"/>
    </row>
    <row r="16078" spans="3:3" ht="18.75" x14ac:dyDescent="0.15">
      <c r="C16078"/>
    </row>
    <row r="16079" spans="3:3" ht="18.75" x14ac:dyDescent="0.15">
      <c r="C16079"/>
    </row>
    <row r="16080" spans="3:3" ht="18.75" x14ac:dyDescent="0.15">
      <c r="C16080"/>
    </row>
    <row r="16081" spans="3:3" ht="18.75" x14ac:dyDescent="0.15">
      <c r="C16081"/>
    </row>
    <row r="16082" spans="3:3" ht="18.75" x14ac:dyDescent="0.15">
      <c r="C16082"/>
    </row>
    <row r="16083" spans="3:3" ht="18.75" x14ac:dyDescent="0.15">
      <c r="C16083"/>
    </row>
    <row r="16084" spans="3:3" ht="18.75" x14ac:dyDescent="0.15">
      <c r="C16084"/>
    </row>
    <row r="16085" spans="3:3" ht="18.75" x14ac:dyDescent="0.15">
      <c r="C16085"/>
    </row>
    <row r="16086" spans="3:3" ht="18.75" x14ac:dyDescent="0.15">
      <c r="C16086"/>
    </row>
    <row r="16087" spans="3:3" ht="18.75" x14ac:dyDescent="0.15">
      <c r="C16087"/>
    </row>
    <row r="16088" spans="3:3" ht="18.75" x14ac:dyDescent="0.15">
      <c r="C16088"/>
    </row>
    <row r="16089" spans="3:3" ht="18.75" x14ac:dyDescent="0.15">
      <c r="C16089"/>
    </row>
    <row r="16090" spans="3:3" ht="18.75" x14ac:dyDescent="0.15">
      <c r="C16090"/>
    </row>
    <row r="16091" spans="3:3" ht="18.75" x14ac:dyDescent="0.15">
      <c r="C16091"/>
    </row>
    <row r="16092" spans="3:3" ht="18.75" x14ac:dyDescent="0.15">
      <c r="C16092"/>
    </row>
    <row r="16093" spans="3:3" ht="18.75" x14ac:dyDescent="0.15">
      <c r="C16093"/>
    </row>
    <row r="16094" spans="3:3" ht="18.75" x14ac:dyDescent="0.15">
      <c r="C16094"/>
    </row>
    <row r="16095" spans="3:3" ht="18.75" x14ac:dyDescent="0.15">
      <c r="C16095"/>
    </row>
    <row r="16096" spans="3:3" ht="18.75" x14ac:dyDescent="0.15">
      <c r="C16096"/>
    </row>
    <row r="16097" spans="3:3" ht="18.75" x14ac:dyDescent="0.15">
      <c r="C16097"/>
    </row>
    <row r="16098" spans="3:3" ht="18.75" x14ac:dyDescent="0.15">
      <c r="C16098"/>
    </row>
    <row r="16099" spans="3:3" ht="18.75" x14ac:dyDescent="0.15">
      <c r="C16099"/>
    </row>
    <row r="16100" spans="3:3" ht="18.75" x14ac:dyDescent="0.15">
      <c r="C16100"/>
    </row>
    <row r="16101" spans="3:3" ht="18.75" x14ac:dyDescent="0.15">
      <c r="C16101"/>
    </row>
    <row r="16102" spans="3:3" ht="18.75" x14ac:dyDescent="0.15">
      <c r="C16102"/>
    </row>
    <row r="16103" spans="3:3" ht="18.75" x14ac:dyDescent="0.15">
      <c r="C16103"/>
    </row>
    <row r="16104" spans="3:3" ht="18.75" x14ac:dyDescent="0.15">
      <c r="C16104"/>
    </row>
    <row r="16105" spans="3:3" ht="18.75" x14ac:dyDescent="0.15">
      <c r="C16105"/>
    </row>
    <row r="16106" spans="3:3" ht="18.75" x14ac:dyDescent="0.15">
      <c r="C16106"/>
    </row>
    <row r="16107" spans="3:3" ht="18.75" x14ac:dyDescent="0.15">
      <c r="C16107"/>
    </row>
    <row r="16108" spans="3:3" ht="18.75" x14ac:dyDescent="0.15">
      <c r="C16108"/>
    </row>
    <row r="16109" spans="3:3" ht="18.75" x14ac:dyDescent="0.15">
      <c r="C16109"/>
    </row>
    <row r="16110" spans="3:3" ht="18.75" x14ac:dyDescent="0.15">
      <c r="C16110"/>
    </row>
    <row r="16111" spans="3:3" ht="18.75" x14ac:dyDescent="0.15">
      <c r="C16111"/>
    </row>
    <row r="16112" spans="3:3" ht="18.75" x14ac:dyDescent="0.15">
      <c r="C16112"/>
    </row>
    <row r="16113" spans="3:3" ht="18.75" x14ac:dyDescent="0.15">
      <c r="C16113"/>
    </row>
    <row r="16114" spans="3:3" ht="18.75" x14ac:dyDescent="0.15">
      <c r="C16114"/>
    </row>
    <row r="16115" spans="3:3" ht="18.75" x14ac:dyDescent="0.15">
      <c r="C16115"/>
    </row>
    <row r="16116" spans="3:3" ht="18.75" x14ac:dyDescent="0.15">
      <c r="C16116"/>
    </row>
    <row r="16117" spans="3:3" ht="18.75" x14ac:dyDescent="0.15">
      <c r="C16117"/>
    </row>
    <row r="16118" spans="3:3" ht="18.75" x14ac:dyDescent="0.15">
      <c r="C16118"/>
    </row>
    <row r="16119" spans="3:3" ht="18.75" x14ac:dyDescent="0.15">
      <c r="C16119"/>
    </row>
    <row r="16120" spans="3:3" ht="18.75" x14ac:dyDescent="0.15">
      <c r="C16120"/>
    </row>
    <row r="16121" spans="3:3" ht="18.75" x14ac:dyDescent="0.15">
      <c r="C16121"/>
    </row>
    <row r="16122" spans="3:3" ht="18.75" x14ac:dyDescent="0.15">
      <c r="C16122"/>
    </row>
    <row r="16123" spans="3:3" ht="18.75" x14ac:dyDescent="0.15">
      <c r="C16123"/>
    </row>
    <row r="16124" spans="3:3" ht="18.75" x14ac:dyDescent="0.15">
      <c r="C16124"/>
    </row>
    <row r="16125" spans="3:3" ht="18.75" x14ac:dyDescent="0.15">
      <c r="C16125"/>
    </row>
    <row r="16126" spans="3:3" ht="18.75" x14ac:dyDescent="0.15">
      <c r="C16126"/>
    </row>
    <row r="16127" spans="3:3" ht="18.75" x14ac:dyDescent="0.15">
      <c r="C16127"/>
    </row>
    <row r="16128" spans="3:3" ht="18.75" x14ac:dyDescent="0.15">
      <c r="C16128"/>
    </row>
    <row r="16129" spans="3:3" ht="18.75" x14ac:dyDescent="0.15">
      <c r="C16129"/>
    </row>
    <row r="16130" spans="3:3" ht="18.75" x14ac:dyDescent="0.15">
      <c r="C16130"/>
    </row>
    <row r="16131" spans="3:3" ht="18.75" x14ac:dyDescent="0.15">
      <c r="C16131"/>
    </row>
    <row r="16132" spans="3:3" ht="18.75" x14ac:dyDescent="0.15">
      <c r="C16132"/>
    </row>
    <row r="16133" spans="3:3" ht="18.75" x14ac:dyDescent="0.15">
      <c r="C16133"/>
    </row>
    <row r="16134" spans="3:3" ht="18.75" x14ac:dyDescent="0.15">
      <c r="C16134"/>
    </row>
    <row r="16135" spans="3:3" ht="18.75" x14ac:dyDescent="0.15">
      <c r="C16135"/>
    </row>
    <row r="16136" spans="3:3" ht="18.75" x14ac:dyDescent="0.15">
      <c r="C16136"/>
    </row>
    <row r="16137" spans="3:3" ht="18.75" x14ac:dyDescent="0.15">
      <c r="C16137"/>
    </row>
    <row r="16138" spans="3:3" ht="18.75" x14ac:dyDescent="0.15">
      <c r="C16138"/>
    </row>
    <row r="16139" spans="3:3" ht="18.75" x14ac:dyDescent="0.15">
      <c r="C16139"/>
    </row>
    <row r="16140" spans="3:3" ht="18.75" x14ac:dyDescent="0.15">
      <c r="C16140"/>
    </row>
    <row r="16141" spans="3:3" ht="18.75" x14ac:dyDescent="0.15">
      <c r="C16141"/>
    </row>
    <row r="16142" spans="3:3" ht="18.75" x14ac:dyDescent="0.15">
      <c r="C16142"/>
    </row>
    <row r="16143" spans="3:3" ht="18.75" x14ac:dyDescent="0.15">
      <c r="C16143"/>
    </row>
    <row r="16144" spans="3:3" ht="18.75" x14ac:dyDescent="0.15">
      <c r="C16144"/>
    </row>
    <row r="16145" spans="3:3" ht="18.75" x14ac:dyDescent="0.15">
      <c r="C16145"/>
    </row>
    <row r="16146" spans="3:3" ht="18.75" x14ac:dyDescent="0.15">
      <c r="C16146"/>
    </row>
    <row r="16147" spans="3:3" ht="18.75" x14ac:dyDescent="0.15">
      <c r="C16147"/>
    </row>
    <row r="16148" spans="3:3" ht="18.75" x14ac:dyDescent="0.15">
      <c r="C16148"/>
    </row>
    <row r="16149" spans="3:3" ht="18.75" x14ac:dyDescent="0.15">
      <c r="C16149"/>
    </row>
    <row r="16150" spans="3:3" ht="18.75" x14ac:dyDescent="0.15">
      <c r="C16150"/>
    </row>
    <row r="16151" spans="3:3" ht="18.75" x14ac:dyDescent="0.15">
      <c r="C16151"/>
    </row>
    <row r="16152" spans="3:3" ht="18.75" x14ac:dyDescent="0.15">
      <c r="C16152"/>
    </row>
    <row r="16153" spans="3:3" ht="18.75" x14ac:dyDescent="0.15">
      <c r="C16153"/>
    </row>
    <row r="16154" spans="3:3" ht="18.75" x14ac:dyDescent="0.15">
      <c r="C16154"/>
    </row>
    <row r="16155" spans="3:3" ht="18.75" x14ac:dyDescent="0.15">
      <c r="C16155"/>
    </row>
    <row r="16156" spans="3:3" ht="18.75" x14ac:dyDescent="0.15">
      <c r="C16156"/>
    </row>
    <row r="16157" spans="3:3" ht="18.75" x14ac:dyDescent="0.15">
      <c r="C16157"/>
    </row>
    <row r="16158" spans="3:3" ht="18.75" x14ac:dyDescent="0.15">
      <c r="C16158"/>
    </row>
    <row r="16159" spans="3:3" ht="18.75" x14ac:dyDescent="0.15">
      <c r="C16159"/>
    </row>
    <row r="16160" spans="3:3" ht="18.75" x14ac:dyDescent="0.15">
      <c r="C16160"/>
    </row>
    <row r="16161" spans="3:3" ht="18.75" x14ac:dyDescent="0.15">
      <c r="C16161"/>
    </row>
    <row r="16162" spans="3:3" ht="18.75" x14ac:dyDescent="0.15">
      <c r="C16162"/>
    </row>
    <row r="16163" spans="3:3" ht="18.75" x14ac:dyDescent="0.15">
      <c r="C16163"/>
    </row>
    <row r="16164" spans="3:3" ht="18.75" x14ac:dyDescent="0.15">
      <c r="C16164"/>
    </row>
    <row r="16165" spans="3:3" ht="18.75" x14ac:dyDescent="0.15">
      <c r="C16165"/>
    </row>
    <row r="16166" spans="3:3" ht="18.75" x14ac:dyDescent="0.15">
      <c r="C16166"/>
    </row>
    <row r="16167" spans="3:3" ht="18.75" x14ac:dyDescent="0.15">
      <c r="C16167"/>
    </row>
    <row r="16168" spans="3:3" ht="18.75" x14ac:dyDescent="0.15">
      <c r="C16168"/>
    </row>
    <row r="16169" spans="3:3" ht="18.75" x14ac:dyDescent="0.15">
      <c r="C16169"/>
    </row>
    <row r="16170" spans="3:3" ht="18.75" x14ac:dyDescent="0.15">
      <c r="C16170"/>
    </row>
    <row r="16171" spans="3:3" ht="18.75" x14ac:dyDescent="0.15">
      <c r="C16171"/>
    </row>
    <row r="16172" spans="3:3" ht="18.75" x14ac:dyDescent="0.15">
      <c r="C16172"/>
    </row>
    <row r="16173" spans="3:3" ht="18.75" x14ac:dyDescent="0.15">
      <c r="C16173"/>
    </row>
    <row r="16174" spans="3:3" ht="18.75" x14ac:dyDescent="0.15">
      <c r="C16174"/>
    </row>
    <row r="16175" spans="3:3" ht="18.75" x14ac:dyDescent="0.15">
      <c r="C16175"/>
    </row>
    <row r="16176" spans="3:3" ht="18.75" x14ac:dyDescent="0.15">
      <c r="C16176"/>
    </row>
    <row r="16177" spans="3:3" ht="18.75" x14ac:dyDescent="0.15">
      <c r="C16177"/>
    </row>
    <row r="16178" spans="3:3" ht="18.75" x14ac:dyDescent="0.15">
      <c r="C16178"/>
    </row>
    <row r="16179" spans="3:3" ht="18.75" x14ac:dyDescent="0.15">
      <c r="C16179"/>
    </row>
    <row r="16180" spans="3:3" ht="18.75" x14ac:dyDescent="0.15">
      <c r="C16180"/>
    </row>
    <row r="16181" spans="3:3" ht="18.75" x14ac:dyDescent="0.15">
      <c r="C16181"/>
    </row>
    <row r="16182" spans="3:3" ht="18.75" x14ac:dyDescent="0.15">
      <c r="C16182"/>
    </row>
    <row r="16183" spans="3:3" ht="18.75" x14ac:dyDescent="0.15">
      <c r="C16183"/>
    </row>
    <row r="16184" spans="3:3" ht="18.75" x14ac:dyDescent="0.15">
      <c r="C16184"/>
    </row>
    <row r="16185" spans="3:3" ht="18.75" x14ac:dyDescent="0.15">
      <c r="C16185"/>
    </row>
    <row r="16186" spans="3:3" ht="18.75" x14ac:dyDescent="0.15">
      <c r="C16186"/>
    </row>
    <row r="16187" spans="3:3" ht="18.75" x14ac:dyDescent="0.15">
      <c r="C16187"/>
    </row>
    <row r="16188" spans="3:3" ht="18.75" x14ac:dyDescent="0.15">
      <c r="C16188"/>
    </row>
    <row r="16189" spans="3:3" ht="18.75" x14ac:dyDescent="0.15">
      <c r="C16189"/>
    </row>
    <row r="16190" spans="3:3" ht="18.75" x14ac:dyDescent="0.15">
      <c r="C16190"/>
    </row>
    <row r="16191" spans="3:3" ht="18.75" x14ac:dyDescent="0.15">
      <c r="C16191"/>
    </row>
    <row r="16192" spans="3:3" ht="18.75" x14ac:dyDescent="0.15">
      <c r="C16192"/>
    </row>
    <row r="16193" spans="3:3" ht="18.75" x14ac:dyDescent="0.15">
      <c r="C16193"/>
    </row>
    <row r="16194" spans="3:3" ht="18.75" x14ac:dyDescent="0.15">
      <c r="C16194"/>
    </row>
    <row r="16195" spans="3:3" ht="18.75" x14ac:dyDescent="0.15">
      <c r="C16195"/>
    </row>
    <row r="16196" spans="3:3" ht="18.75" x14ac:dyDescent="0.15">
      <c r="C16196"/>
    </row>
    <row r="16197" spans="3:3" ht="18.75" x14ac:dyDescent="0.15">
      <c r="C16197"/>
    </row>
    <row r="16198" spans="3:3" ht="18.75" x14ac:dyDescent="0.15">
      <c r="C16198"/>
    </row>
    <row r="16199" spans="3:3" ht="18.75" x14ac:dyDescent="0.15">
      <c r="C16199"/>
    </row>
    <row r="16200" spans="3:3" ht="18.75" x14ac:dyDescent="0.15">
      <c r="C16200"/>
    </row>
    <row r="16201" spans="3:3" ht="18.75" x14ac:dyDescent="0.15">
      <c r="C16201"/>
    </row>
    <row r="16202" spans="3:3" ht="18.75" x14ac:dyDescent="0.15">
      <c r="C16202"/>
    </row>
    <row r="16203" spans="3:3" ht="18.75" x14ac:dyDescent="0.15">
      <c r="C16203"/>
    </row>
    <row r="16204" spans="3:3" ht="18.75" x14ac:dyDescent="0.15">
      <c r="C16204"/>
    </row>
    <row r="16205" spans="3:3" ht="18.75" x14ac:dyDescent="0.15">
      <c r="C16205"/>
    </row>
    <row r="16206" spans="3:3" ht="18.75" x14ac:dyDescent="0.15">
      <c r="C16206"/>
    </row>
    <row r="16207" spans="3:3" ht="18.75" x14ac:dyDescent="0.15">
      <c r="C16207"/>
    </row>
    <row r="16208" spans="3:3" ht="18.75" x14ac:dyDescent="0.15">
      <c r="C16208"/>
    </row>
    <row r="16209" spans="3:3" ht="18.75" x14ac:dyDescent="0.15">
      <c r="C16209"/>
    </row>
    <row r="16210" spans="3:3" ht="18.75" x14ac:dyDescent="0.15">
      <c r="C16210"/>
    </row>
    <row r="16211" spans="3:3" ht="18.75" x14ac:dyDescent="0.15">
      <c r="C16211"/>
    </row>
    <row r="16212" spans="3:3" ht="18.75" x14ac:dyDescent="0.15">
      <c r="C16212"/>
    </row>
    <row r="16213" spans="3:3" ht="18.75" x14ac:dyDescent="0.15">
      <c r="C16213"/>
    </row>
    <row r="16214" spans="3:3" ht="18.75" x14ac:dyDescent="0.15">
      <c r="C16214"/>
    </row>
    <row r="16215" spans="3:3" ht="18.75" x14ac:dyDescent="0.15">
      <c r="C16215"/>
    </row>
    <row r="16216" spans="3:3" ht="18.75" x14ac:dyDescent="0.15">
      <c r="C16216"/>
    </row>
    <row r="16217" spans="3:3" ht="18.75" x14ac:dyDescent="0.15">
      <c r="C16217"/>
    </row>
    <row r="16218" spans="3:3" ht="18.75" x14ac:dyDescent="0.15">
      <c r="C16218"/>
    </row>
    <row r="16219" spans="3:3" ht="18.75" x14ac:dyDescent="0.15">
      <c r="C16219"/>
    </row>
    <row r="16220" spans="3:3" ht="18.75" x14ac:dyDescent="0.15">
      <c r="C16220"/>
    </row>
    <row r="16221" spans="3:3" ht="18.75" x14ac:dyDescent="0.15">
      <c r="C16221"/>
    </row>
    <row r="16222" spans="3:3" ht="18.75" x14ac:dyDescent="0.15">
      <c r="C16222"/>
    </row>
    <row r="16223" spans="3:3" ht="18.75" x14ac:dyDescent="0.15">
      <c r="C16223"/>
    </row>
    <row r="16224" spans="3:3" ht="18.75" x14ac:dyDescent="0.15">
      <c r="C16224"/>
    </row>
    <row r="16225" spans="3:3" ht="18.75" x14ac:dyDescent="0.15">
      <c r="C16225"/>
    </row>
    <row r="16226" spans="3:3" ht="18.75" x14ac:dyDescent="0.15">
      <c r="C16226"/>
    </row>
    <row r="16227" spans="3:3" ht="18.75" x14ac:dyDescent="0.15">
      <c r="C16227"/>
    </row>
    <row r="16228" spans="3:3" ht="18.75" x14ac:dyDescent="0.15">
      <c r="C16228"/>
    </row>
    <row r="16229" spans="3:3" ht="18.75" x14ac:dyDescent="0.15">
      <c r="C16229"/>
    </row>
    <row r="16230" spans="3:3" ht="18.75" x14ac:dyDescent="0.15">
      <c r="C16230"/>
    </row>
    <row r="16231" spans="3:3" ht="18.75" x14ac:dyDescent="0.15">
      <c r="C16231"/>
    </row>
    <row r="16232" spans="3:3" ht="18.75" x14ac:dyDescent="0.15">
      <c r="C16232"/>
    </row>
    <row r="16233" spans="3:3" ht="18.75" x14ac:dyDescent="0.15">
      <c r="C16233"/>
    </row>
    <row r="16234" spans="3:3" ht="18.75" x14ac:dyDescent="0.15">
      <c r="C16234"/>
    </row>
    <row r="16235" spans="3:3" ht="18.75" x14ac:dyDescent="0.15">
      <c r="C16235"/>
    </row>
    <row r="16236" spans="3:3" ht="18.75" x14ac:dyDescent="0.15">
      <c r="C16236"/>
    </row>
    <row r="16237" spans="3:3" ht="18.75" x14ac:dyDescent="0.15">
      <c r="C16237"/>
    </row>
    <row r="16238" spans="3:3" ht="18.75" x14ac:dyDescent="0.15">
      <c r="C16238"/>
    </row>
    <row r="16239" spans="3:3" ht="18.75" x14ac:dyDescent="0.15">
      <c r="C16239"/>
    </row>
    <row r="16240" spans="3:3" ht="18.75" x14ac:dyDescent="0.15">
      <c r="C16240"/>
    </row>
    <row r="16241" spans="3:3" ht="18.75" x14ac:dyDescent="0.15">
      <c r="C16241"/>
    </row>
    <row r="16242" spans="3:3" ht="18.75" x14ac:dyDescent="0.15">
      <c r="C16242"/>
    </row>
    <row r="16243" spans="3:3" ht="18.75" x14ac:dyDescent="0.15">
      <c r="C16243"/>
    </row>
    <row r="16244" spans="3:3" ht="18.75" x14ac:dyDescent="0.15">
      <c r="C16244"/>
    </row>
    <row r="16245" spans="3:3" ht="18.75" x14ac:dyDescent="0.15">
      <c r="C16245"/>
    </row>
    <row r="16246" spans="3:3" ht="18.75" x14ac:dyDescent="0.15">
      <c r="C16246"/>
    </row>
    <row r="16247" spans="3:3" ht="18.75" x14ac:dyDescent="0.15">
      <c r="C16247"/>
    </row>
    <row r="16248" spans="3:3" ht="18.75" x14ac:dyDescent="0.15">
      <c r="C16248"/>
    </row>
    <row r="16249" spans="3:3" ht="18.75" x14ac:dyDescent="0.15">
      <c r="C16249"/>
    </row>
    <row r="16250" spans="3:3" ht="18.75" x14ac:dyDescent="0.15">
      <c r="C16250"/>
    </row>
    <row r="16251" spans="3:3" ht="18.75" x14ac:dyDescent="0.15">
      <c r="C16251"/>
    </row>
    <row r="16252" spans="3:3" ht="18.75" x14ac:dyDescent="0.15">
      <c r="C16252"/>
    </row>
    <row r="16253" spans="3:3" ht="18.75" x14ac:dyDescent="0.15">
      <c r="C16253"/>
    </row>
    <row r="16254" spans="3:3" ht="18.75" x14ac:dyDescent="0.15">
      <c r="C16254"/>
    </row>
    <row r="16255" spans="3:3" ht="18.75" x14ac:dyDescent="0.15">
      <c r="C16255"/>
    </row>
    <row r="16256" spans="3:3" ht="18.75" x14ac:dyDescent="0.15">
      <c r="C16256"/>
    </row>
    <row r="16257" spans="3:3" ht="18.75" x14ac:dyDescent="0.15">
      <c r="C16257"/>
    </row>
    <row r="16258" spans="3:3" ht="18.75" x14ac:dyDescent="0.15">
      <c r="C16258"/>
    </row>
    <row r="16259" spans="3:3" ht="18.75" x14ac:dyDescent="0.15">
      <c r="C16259"/>
    </row>
    <row r="16260" spans="3:3" ht="18.75" x14ac:dyDescent="0.15">
      <c r="C16260"/>
    </row>
    <row r="16261" spans="3:3" ht="18.75" x14ac:dyDescent="0.15">
      <c r="C16261"/>
    </row>
    <row r="16262" spans="3:3" ht="18.75" x14ac:dyDescent="0.15">
      <c r="C16262"/>
    </row>
    <row r="16263" spans="3:3" ht="18.75" x14ac:dyDescent="0.15">
      <c r="C16263"/>
    </row>
    <row r="16264" spans="3:3" ht="18.75" x14ac:dyDescent="0.15">
      <c r="C16264"/>
    </row>
    <row r="16265" spans="3:3" ht="18.75" x14ac:dyDescent="0.15">
      <c r="C16265"/>
    </row>
    <row r="16266" spans="3:3" ht="18.75" x14ac:dyDescent="0.15">
      <c r="C16266"/>
    </row>
    <row r="16267" spans="3:3" ht="18.75" x14ac:dyDescent="0.15">
      <c r="C16267"/>
    </row>
    <row r="16268" spans="3:3" ht="18.75" x14ac:dyDescent="0.15">
      <c r="C16268"/>
    </row>
    <row r="16269" spans="3:3" ht="18.75" x14ac:dyDescent="0.15">
      <c r="C16269"/>
    </row>
    <row r="16270" spans="3:3" ht="18.75" x14ac:dyDescent="0.15">
      <c r="C16270"/>
    </row>
    <row r="16271" spans="3:3" ht="18.75" x14ac:dyDescent="0.15">
      <c r="C16271"/>
    </row>
    <row r="16272" spans="3:3" ht="18.75" x14ac:dyDescent="0.15">
      <c r="C16272"/>
    </row>
    <row r="16273" spans="3:3" ht="18.75" x14ac:dyDescent="0.15">
      <c r="C16273"/>
    </row>
    <row r="16274" spans="3:3" ht="18.75" x14ac:dyDescent="0.15">
      <c r="C16274"/>
    </row>
    <row r="16275" spans="3:3" ht="18.75" x14ac:dyDescent="0.15">
      <c r="C16275"/>
    </row>
    <row r="16276" spans="3:3" ht="18.75" x14ac:dyDescent="0.15">
      <c r="C16276"/>
    </row>
    <row r="16277" spans="3:3" ht="18.75" x14ac:dyDescent="0.15">
      <c r="C16277"/>
    </row>
    <row r="16278" spans="3:3" ht="18.75" x14ac:dyDescent="0.15">
      <c r="C16278"/>
    </row>
    <row r="16279" spans="3:3" ht="18.75" x14ac:dyDescent="0.15">
      <c r="C16279"/>
    </row>
    <row r="16280" spans="3:3" ht="18.75" x14ac:dyDescent="0.15">
      <c r="C16280"/>
    </row>
    <row r="16281" spans="3:3" ht="18.75" x14ac:dyDescent="0.15">
      <c r="C16281"/>
    </row>
    <row r="16282" spans="3:3" ht="18.75" x14ac:dyDescent="0.15">
      <c r="C16282"/>
    </row>
    <row r="16283" spans="3:3" ht="18.75" x14ac:dyDescent="0.15">
      <c r="C16283"/>
    </row>
    <row r="16284" spans="3:3" ht="18.75" x14ac:dyDescent="0.15">
      <c r="C16284"/>
    </row>
    <row r="16285" spans="3:3" ht="18.75" x14ac:dyDescent="0.15">
      <c r="C16285"/>
    </row>
    <row r="16286" spans="3:3" ht="18.75" x14ac:dyDescent="0.15">
      <c r="C16286"/>
    </row>
    <row r="16287" spans="3:3" ht="18.75" x14ac:dyDescent="0.15">
      <c r="C16287"/>
    </row>
    <row r="16288" spans="3:3" ht="18.75" x14ac:dyDescent="0.15">
      <c r="C16288"/>
    </row>
    <row r="16289" spans="3:3" ht="18.75" x14ac:dyDescent="0.15">
      <c r="C16289"/>
    </row>
    <row r="16290" spans="3:3" ht="18.75" x14ac:dyDescent="0.15">
      <c r="C16290"/>
    </row>
    <row r="16291" spans="3:3" ht="18.75" x14ac:dyDescent="0.15">
      <c r="C16291"/>
    </row>
    <row r="16292" spans="3:3" ht="18.75" x14ac:dyDescent="0.15">
      <c r="C16292"/>
    </row>
    <row r="16293" spans="3:3" ht="18.75" x14ac:dyDescent="0.15">
      <c r="C16293"/>
    </row>
    <row r="16294" spans="3:3" ht="18.75" x14ac:dyDescent="0.15">
      <c r="C16294"/>
    </row>
    <row r="16295" spans="3:3" ht="18.75" x14ac:dyDescent="0.15">
      <c r="C16295"/>
    </row>
    <row r="16296" spans="3:3" ht="18.75" x14ac:dyDescent="0.15">
      <c r="C16296"/>
    </row>
    <row r="16297" spans="3:3" ht="18.75" x14ac:dyDescent="0.15">
      <c r="C16297"/>
    </row>
    <row r="16298" spans="3:3" ht="18.75" x14ac:dyDescent="0.15">
      <c r="C16298"/>
    </row>
    <row r="16299" spans="3:3" ht="18.75" x14ac:dyDescent="0.15">
      <c r="C16299"/>
    </row>
    <row r="16300" spans="3:3" ht="18.75" x14ac:dyDescent="0.15">
      <c r="C16300"/>
    </row>
    <row r="16301" spans="3:3" ht="18.75" x14ac:dyDescent="0.15">
      <c r="C16301"/>
    </row>
    <row r="16302" spans="3:3" ht="18.75" x14ac:dyDescent="0.15">
      <c r="C16302"/>
    </row>
    <row r="16303" spans="3:3" ht="18.75" x14ac:dyDescent="0.15">
      <c r="C16303"/>
    </row>
    <row r="16304" spans="3:3" ht="18.75" x14ac:dyDescent="0.15">
      <c r="C16304"/>
    </row>
    <row r="16305" spans="3:3" ht="18.75" x14ac:dyDescent="0.15">
      <c r="C16305"/>
    </row>
    <row r="16306" spans="3:3" ht="18.75" x14ac:dyDescent="0.15">
      <c r="C16306"/>
    </row>
    <row r="16307" spans="3:3" ht="18.75" x14ac:dyDescent="0.15">
      <c r="C16307"/>
    </row>
    <row r="16308" spans="3:3" ht="18.75" x14ac:dyDescent="0.15">
      <c r="C16308"/>
    </row>
    <row r="16309" spans="3:3" ht="18.75" x14ac:dyDescent="0.15">
      <c r="C16309"/>
    </row>
    <row r="16310" spans="3:3" ht="18.75" x14ac:dyDescent="0.15">
      <c r="C16310"/>
    </row>
    <row r="16311" spans="3:3" ht="18.75" x14ac:dyDescent="0.15">
      <c r="C16311"/>
    </row>
    <row r="16312" spans="3:3" ht="18.75" x14ac:dyDescent="0.15">
      <c r="C16312"/>
    </row>
    <row r="16313" spans="3:3" ht="18.75" x14ac:dyDescent="0.15">
      <c r="C16313"/>
    </row>
    <row r="16314" spans="3:3" ht="18.75" x14ac:dyDescent="0.15">
      <c r="C16314"/>
    </row>
    <row r="16315" spans="3:3" ht="18.75" x14ac:dyDescent="0.15">
      <c r="C16315"/>
    </row>
    <row r="16316" spans="3:3" ht="18.75" x14ac:dyDescent="0.15">
      <c r="C16316"/>
    </row>
    <row r="16317" spans="3:3" ht="18.75" x14ac:dyDescent="0.15">
      <c r="C16317"/>
    </row>
    <row r="16318" spans="3:3" ht="18.75" x14ac:dyDescent="0.15">
      <c r="C16318"/>
    </row>
    <row r="16319" spans="3:3" ht="18.75" x14ac:dyDescent="0.15">
      <c r="C16319"/>
    </row>
    <row r="16320" spans="3:3" ht="18.75" x14ac:dyDescent="0.15">
      <c r="C16320"/>
    </row>
    <row r="16321" spans="3:3" ht="18.75" x14ac:dyDescent="0.15">
      <c r="C16321"/>
    </row>
    <row r="16322" spans="3:3" ht="18.75" x14ac:dyDescent="0.15">
      <c r="C16322"/>
    </row>
    <row r="16323" spans="3:3" ht="18.75" x14ac:dyDescent="0.15">
      <c r="C16323"/>
    </row>
    <row r="16324" spans="3:3" ht="18.75" x14ac:dyDescent="0.15">
      <c r="C16324"/>
    </row>
    <row r="16325" spans="3:3" ht="18.75" x14ac:dyDescent="0.15">
      <c r="C16325"/>
    </row>
    <row r="16326" spans="3:3" ht="18.75" x14ac:dyDescent="0.15">
      <c r="C16326"/>
    </row>
    <row r="16327" spans="3:3" ht="18.75" x14ac:dyDescent="0.15">
      <c r="C16327"/>
    </row>
    <row r="16328" spans="3:3" ht="18.75" x14ac:dyDescent="0.15">
      <c r="C16328"/>
    </row>
    <row r="16329" spans="3:3" ht="18.75" x14ac:dyDescent="0.15">
      <c r="C16329"/>
    </row>
    <row r="16330" spans="3:3" ht="18.75" x14ac:dyDescent="0.15">
      <c r="C16330"/>
    </row>
    <row r="16331" spans="3:3" ht="18.75" x14ac:dyDescent="0.15">
      <c r="C16331"/>
    </row>
    <row r="16332" spans="3:3" ht="18.75" x14ac:dyDescent="0.15">
      <c r="C16332"/>
    </row>
    <row r="16333" spans="3:3" ht="18.75" x14ac:dyDescent="0.15">
      <c r="C16333"/>
    </row>
    <row r="16334" spans="3:3" ht="18.75" x14ac:dyDescent="0.15">
      <c r="C16334"/>
    </row>
    <row r="16335" spans="3:3" ht="18.75" x14ac:dyDescent="0.15">
      <c r="C16335"/>
    </row>
    <row r="16336" spans="3:3" ht="18.75" x14ac:dyDescent="0.15">
      <c r="C16336"/>
    </row>
    <row r="16337" spans="3:3" ht="18.75" x14ac:dyDescent="0.15">
      <c r="C16337"/>
    </row>
    <row r="16338" spans="3:3" ht="18.75" x14ac:dyDescent="0.15">
      <c r="C16338"/>
    </row>
    <row r="16339" spans="3:3" ht="18.75" x14ac:dyDescent="0.15">
      <c r="C16339"/>
    </row>
    <row r="16340" spans="3:3" ht="18.75" x14ac:dyDescent="0.15">
      <c r="C16340"/>
    </row>
    <row r="16341" spans="3:3" ht="18.75" x14ac:dyDescent="0.15">
      <c r="C16341"/>
    </row>
    <row r="16342" spans="3:3" ht="18.75" x14ac:dyDescent="0.15">
      <c r="C16342"/>
    </row>
    <row r="16343" spans="3:3" ht="18.75" x14ac:dyDescent="0.15">
      <c r="C16343"/>
    </row>
    <row r="16344" spans="3:3" ht="18.75" x14ac:dyDescent="0.15">
      <c r="C16344"/>
    </row>
    <row r="16345" spans="3:3" ht="18.75" x14ac:dyDescent="0.15">
      <c r="C16345"/>
    </row>
    <row r="16346" spans="3:3" ht="18.75" x14ac:dyDescent="0.15">
      <c r="C16346"/>
    </row>
    <row r="16347" spans="3:3" ht="18.75" x14ac:dyDescent="0.15">
      <c r="C16347"/>
    </row>
    <row r="16348" spans="3:3" ht="18.75" x14ac:dyDescent="0.15">
      <c r="C16348"/>
    </row>
    <row r="16349" spans="3:3" ht="18.75" x14ac:dyDescent="0.15">
      <c r="C16349"/>
    </row>
    <row r="16350" spans="3:3" ht="18.75" x14ac:dyDescent="0.15">
      <c r="C16350"/>
    </row>
    <row r="16351" spans="3:3" ht="18.75" x14ac:dyDescent="0.15">
      <c r="C16351"/>
    </row>
    <row r="16352" spans="3:3" ht="18.75" x14ac:dyDescent="0.15">
      <c r="C16352"/>
    </row>
    <row r="16353" spans="3:3" ht="18.75" x14ac:dyDescent="0.15">
      <c r="C16353"/>
    </row>
    <row r="16354" spans="3:3" ht="18.75" x14ac:dyDescent="0.15">
      <c r="C16354"/>
    </row>
    <row r="16355" spans="3:3" ht="18.75" x14ac:dyDescent="0.15">
      <c r="C16355"/>
    </row>
    <row r="16356" spans="3:3" ht="18.75" x14ac:dyDescent="0.15">
      <c r="C16356"/>
    </row>
    <row r="16357" spans="3:3" ht="18.75" x14ac:dyDescent="0.15">
      <c r="C16357"/>
    </row>
    <row r="16358" spans="3:3" ht="18.75" x14ac:dyDescent="0.15">
      <c r="C16358"/>
    </row>
    <row r="16359" spans="3:3" ht="18.75" x14ac:dyDescent="0.15">
      <c r="C16359"/>
    </row>
    <row r="16360" spans="3:3" ht="18.75" x14ac:dyDescent="0.15">
      <c r="C16360"/>
    </row>
    <row r="16361" spans="3:3" ht="18.75" x14ac:dyDescent="0.15">
      <c r="C16361"/>
    </row>
    <row r="16362" spans="3:3" ht="18.75" x14ac:dyDescent="0.15">
      <c r="C16362"/>
    </row>
    <row r="16363" spans="3:3" ht="18.75" x14ac:dyDescent="0.15">
      <c r="C16363"/>
    </row>
    <row r="16364" spans="3:3" ht="18.75" x14ac:dyDescent="0.15">
      <c r="C16364"/>
    </row>
    <row r="16365" spans="3:3" ht="18.75" x14ac:dyDescent="0.15">
      <c r="C16365"/>
    </row>
    <row r="16366" spans="3:3" ht="18.75" x14ac:dyDescent="0.15">
      <c r="C16366"/>
    </row>
    <row r="16367" spans="3:3" ht="18.75" x14ac:dyDescent="0.15">
      <c r="C16367"/>
    </row>
    <row r="16368" spans="3:3" ht="18.75" x14ac:dyDescent="0.15">
      <c r="C16368"/>
    </row>
    <row r="16369" spans="3:3" ht="18.75" x14ac:dyDescent="0.15">
      <c r="C16369"/>
    </row>
    <row r="16370" spans="3:3" ht="18.75" x14ac:dyDescent="0.15">
      <c r="C16370"/>
    </row>
    <row r="16371" spans="3:3" ht="18.75" x14ac:dyDescent="0.15">
      <c r="C16371"/>
    </row>
    <row r="16372" spans="3:3" ht="18.75" x14ac:dyDescent="0.15">
      <c r="C16372"/>
    </row>
    <row r="16373" spans="3:3" ht="18.75" x14ac:dyDescent="0.15">
      <c r="C16373"/>
    </row>
    <row r="16374" spans="3:3" ht="18.75" x14ac:dyDescent="0.15">
      <c r="C16374"/>
    </row>
    <row r="16375" spans="3:3" ht="18.75" x14ac:dyDescent="0.15">
      <c r="C16375"/>
    </row>
  </sheetData>
  <sheetProtection deleteRows="0"/>
  <phoneticPr fontId="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F93F-A80F-4C68-980A-66B9B4EEC056}">
  <sheetPr codeName="Sheet19"/>
  <dimension ref="C2:W113"/>
  <sheetViews>
    <sheetView workbookViewId="0">
      <selection activeCell="E8" sqref="E8"/>
    </sheetView>
  </sheetViews>
  <sheetFormatPr defaultColWidth="17.75" defaultRowHeight="13.5" x14ac:dyDescent="0.4"/>
  <cols>
    <col min="1" max="4" width="17.75" style="1021" customWidth="1"/>
    <col min="5" max="5" width="17.75" style="1035" customWidth="1"/>
    <col min="6" max="6" width="20" style="1025" customWidth="1"/>
    <col min="7" max="18" width="17.75" style="1021"/>
    <col min="19" max="24" width="0" style="1021" hidden="1" customWidth="1"/>
    <col min="25" max="16384" width="17.75" style="1021"/>
  </cols>
  <sheetData>
    <row r="2" spans="3:23" x14ac:dyDescent="0.4">
      <c r="C2" s="1021" t="s">
        <v>2967</v>
      </c>
    </row>
    <row r="3" spans="3:23" x14ac:dyDescent="0.4">
      <c r="C3" s="1021" t="s">
        <v>2966</v>
      </c>
      <c r="D3" s="1021" t="s">
        <v>2966</v>
      </c>
      <c r="E3" s="1035" t="s">
        <v>2965</v>
      </c>
      <c r="F3" s="1025" t="s">
        <v>1068</v>
      </c>
    </row>
    <row r="4" spans="3:23" x14ac:dyDescent="0.4">
      <c r="D4" s="1021" t="str">
        <f t="shared" ref="D4:D9" si="0">IF(E4="",0,E4)</f>
        <v>令和</v>
      </c>
      <c r="E4" s="1036" t="s">
        <v>784</v>
      </c>
      <c r="F4" s="1025" t="s">
        <v>2943</v>
      </c>
      <c r="G4" s="1021" t="s">
        <v>2942</v>
      </c>
      <c r="H4" s="1023" t="s">
        <v>898</v>
      </c>
      <c r="I4" s="1023" t="s">
        <v>869</v>
      </c>
      <c r="J4" s="1023" t="s">
        <v>937</v>
      </c>
      <c r="K4" s="1023"/>
      <c r="L4" s="1023"/>
      <c r="M4" s="1023"/>
      <c r="N4" s="1023"/>
      <c r="O4" s="1023"/>
      <c r="P4" s="1023"/>
      <c r="S4" s="1021" t="str">
        <f t="shared" ref="S4:S10" si="1">CONCATENATE(H4,I4,J4,K4,L4,M4,N4,O4,P4)</f>
        <v>報告日－元号</v>
      </c>
      <c r="W4" s="1021" t="s">
        <v>2944</v>
      </c>
    </row>
    <row r="5" spans="3:23" x14ac:dyDescent="0.4">
      <c r="D5" s="1021">
        <f t="shared" si="0"/>
        <v>0</v>
      </c>
      <c r="E5" s="1036">
        <f>'1_入力シート【基本情報】'!$BF$10</f>
        <v>0</v>
      </c>
      <c r="F5" s="1025" t="str">
        <f>SUBSTITUTE(G5,CHAR(10),"")</f>
        <v>0</v>
      </c>
      <c r="G5" s="1025">
        <f>'1_入力シート【基本情報】'!$BF$10</f>
        <v>0</v>
      </c>
      <c r="H5" s="1023" t="s">
        <v>898</v>
      </c>
      <c r="I5" s="1023" t="s">
        <v>869</v>
      </c>
      <c r="J5" s="1023" t="s">
        <v>896</v>
      </c>
      <c r="K5" s="1023"/>
      <c r="L5" s="1023"/>
      <c r="M5" s="1023"/>
      <c r="N5" s="1023"/>
      <c r="O5" s="1023"/>
      <c r="P5" s="1023"/>
      <c r="S5" s="1021" t="str">
        <f t="shared" si="1"/>
        <v>報告日－年</v>
      </c>
      <c r="W5" s="1021" t="s">
        <v>2945</v>
      </c>
    </row>
    <row r="6" spans="3:23" x14ac:dyDescent="0.4">
      <c r="D6" s="1021">
        <f t="shared" si="0"/>
        <v>0</v>
      </c>
      <c r="E6" s="1036">
        <f>'1_入力シート【基本情報】'!$BK$10</f>
        <v>0</v>
      </c>
      <c r="F6" s="1025" t="str">
        <f t="shared" ref="F6:F10" si="2">SUBSTITUTE(G6,CHAR(10),"")</f>
        <v>0</v>
      </c>
      <c r="G6" s="1025">
        <f>'1_入力シート【基本情報】'!$BK$10</f>
        <v>0</v>
      </c>
      <c r="H6" s="1023" t="s">
        <v>898</v>
      </c>
      <c r="I6" s="1023" t="s">
        <v>869</v>
      </c>
      <c r="J6" s="1023" t="s">
        <v>899</v>
      </c>
      <c r="K6" s="1023"/>
      <c r="L6" s="1023"/>
      <c r="M6" s="1023"/>
      <c r="N6" s="1023"/>
      <c r="O6" s="1023"/>
      <c r="P6" s="1023"/>
      <c r="S6" s="1021" t="str">
        <f t="shared" si="1"/>
        <v>報告日－月</v>
      </c>
      <c r="W6" s="1021" t="s">
        <v>2946</v>
      </c>
    </row>
    <row r="7" spans="3:23" x14ac:dyDescent="0.4">
      <c r="D7" s="1021">
        <f t="shared" si="0"/>
        <v>0</v>
      </c>
      <c r="E7" s="1036">
        <f>'1_入力シート【基本情報】'!$BP$10</f>
        <v>0</v>
      </c>
      <c r="F7" s="1025" t="str">
        <f t="shared" si="2"/>
        <v>0</v>
      </c>
      <c r="G7" s="1025">
        <f>'1_入力シート【基本情報】'!$BP$10</f>
        <v>0</v>
      </c>
      <c r="H7" s="1023" t="s">
        <v>898</v>
      </c>
      <c r="I7" s="1023" t="s">
        <v>869</v>
      </c>
      <c r="J7" s="1023" t="s">
        <v>900</v>
      </c>
      <c r="K7" s="1023"/>
      <c r="L7" s="1023"/>
      <c r="M7" s="1023"/>
      <c r="N7" s="1023"/>
      <c r="O7" s="1023"/>
      <c r="P7" s="1023"/>
      <c r="S7" s="1021" t="str">
        <f t="shared" si="1"/>
        <v>報告日－日</v>
      </c>
      <c r="W7" s="1021" t="s">
        <v>2947</v>
      </c>
    </row>
    <row r="8" spans="3:23" x14ac:dyDescent="0.4">
      <c r="D8" s="1035">
        <f t="shared" si="0"/>
        <v>0</v>
      </c>
      <c r="E8" s="1027">
        <f>'1_入力シート【基本情報】'!$AB$13</f>
        <v>0</v>
      </c>
      <c r="F8" s="1025" t="str">
        <f t="shared" si="2"/>
        <v>0</v>
      </c>
      <c r="G8" s="1035">
        <f>'1_入力シート【基本情報】'!$AB$13</f>
        <v>0</v>
      </c>
      <c r="H8" s="1023" t="s">
        <v>640</v>
      </c>
      <c r="I8" s="1023" t="s">
        <v>869</v>
      </c>
      <c r="J8" s="1028">
        <v>1</v>
      </c>
      <c r="K8" s="1023"/>
      <c r="L8" s="1023"/>
      <c r="M8" s="1023"/>
      <c r="N8" s="1023"/>
      <c r="O8" s="1023"/>
      <c r="P8" s="1023"/>
      <c r="S8" s="1021" t="str">
        <f t="shared" si="1"/>
        <v>ID－1</v>
      </c>
      <c r="W8" s="1021" t="s">
        <v>2948</v>
      </c>
    </row>
    <row r="9" spans="3:23" x14ac:dyDescent="0.4">
      <c r="D9" s="1021">
        <f t="shared" si="0"/>
        <v>0</v>
      </c>
      <c r="E9" s="1027">
        <f>'1_入力シート【基本情報】'!$AK$13</f>
        <v>0</v>
      </c>
      <c r="F9" s="1025" t="str">
        <f t="shared" si="2"/>
        <v>0</v>
      </c>
      <c r="G9" s="1027">
        <f>'1_入力シート【基本情報】'!$AK$13</f>
        <v>0</v>
      </c>
      <c r="H9" s="1023" t="s">
        <v>640</v>
      </c>
      <c r="I9" s="1023" t="s">
        <v>869</v>
      </c>
      <c r="J9" s="1028">
        <v>2</v>
      </c>
      <c r="K9" s="1023"/>
      <c r="L9" s="1023"/>
      <c r="M9" s="1023"/>
      <c r="N9" s="1023"/>
      <c r="O9" s="1023"/>
      <c r="P9" s="1023"/>
      <c r="S9" s="1021" t="str">
        <f t="shared" si="1"/>
        <v>ID－2</v>
      </c>
      <c r="W9" s="1021" t="s">
        <v>2949</v>
      </c>
    </row>
    <row r="10" spans="3:23" x14ac:dyDescent="0.4">
      <c r="D10" s="1021">
        <f>IF(E10="",0,E10)</f>
        <v>0</v>
      </c>
      <c r="E10" s="1027">
        <f>'1_入力シート【基本情報】'!$AT$13</f>
        <v>0</v>
      </c>
      <c r="F10" s="1025" t="str">
        <f t="shared" si="2"/>
        <v>0</v>
      </c>
      <c r="G10" s="1027">
        <f>'1_入力シート【基本情報】'!$AT$13</f>
        <v>0</v>
      </c>
      <c r="H10" s="1023" t="s">
        <v>640</v>
      </c>
      <c r="I10" s="1023" t="s">
        <v>869</v>
      </c>
      <c r="J10" s="1028">
        <v>3</v>
      </c>
      <c r="K10" s="1023"/>
      <c r="L10" s="1023"/>
      <c r="M10" s="1023"/>
      <c r="N10" s="1023"/>
      <c r="O10" s="1023"/>
      <c r="P10" s="1023"/>
      <c r="S10" s="1021" t="str">
        <f t="shared" si="1"/>
        <v>ID－3</v>
      </c>
      <c r="W10" s="1021" t="s">
        <v>2950</v>
      </c>
    </row>
    <row r="11" spans="3:23" x14ac:dyDescent="0.4">
      <c r="D11" s="1021">
        <f>IF(E11="",0,E11)</f>
        <v>0</v>
      </c>
      <c r="E11" s="1036" t="str">
        <f>'＜入力不要＞概要書'!$O$11</f>
        <v/>
      </c>
      <c r="F11" s="1025" t="str">
        <f>SUBSTITUTE(D11,CHAR(10),"")</f>
        <v>0</v>
      </c>
      <c r="H11" s="1023" t="s">
        <v>2754</v>
      </c>
      <c r="I11" s="1023" t="s">
        <v>2835</v>
      </c>
      <c r="J11" s="1023" t="s">
        <v>2792</v>
      </c>
      <c r="K11" s="1023" t="s">
        <v>2835</v>
      </c>
      <c r="L11" s="1022" t="s">
        <v>2755</v>
      </c>
      <c r="M11" s="1022"/>
      <c r="N11" s="1023"/>
      <c r="O11" s="1023"/>
      <c r="P11" s="1023"/>
      <c r="S11" s="1021" t="str">
        <f>CONCATENATE(H11,I11,J11,K11,L11,M11,N11,O11,P11)</f>
        <v>第一面－【１．所有者】－【イ．氏名のフリガナ】</v>
      </c>
      <c r="W11" s="1021" t="s">
        <v>2836</v>
      </c>
    </row>
    <row r="12" spans="3:23" x14ac:dyDescent="0.4">
      <c r="D12" s="1021">
        <f>IF(E12="",0,E12)</f>
        <v>0</v>
      </c>
      <c r="E12" s="1036" t="str">
        <f>'＜入力不要＞概要書'!$O$12</f>
        <v/>
      </c>
      <c r="F12" s="1025" t="str">
        <f t="shared" ref="F12:F19" si="3">SUBSTITUTE(D12,CHAR(10),"")</f>
        <v>0</v>
      </c>
      <c r="H12" s="1023" t="s">
        <v>2754</v>
      </c>
      <c r="I12" s="1023" t="s">
        <v>2835</v>
      </c>
      <c r="J12" s="1023" t="s">
        <v>2792</v>
      </c>
      <c r="K12" s="1023" t="s">
        <v>2835</v>
      </c>
      <c r="L12" s="1022" t="s">
        <v>2756</v>
      </c>
      <c r="M12" s="1022"/>
      <c r="N12" s="1023"/>
      <c r="O12" s="1023"/>
      <c r="P12" s="1023"/>
      <c r="S12" s="1021" t="str">
        <f t="shared" ref="S12:S68" si="4">CONCATENATE(H12,I12,J12,K12,L12,M12,N12,O12,P12)</f>
        <v>第一面－【１．所有者】－【ロ．氏名】</v>
      </c>
      <c r="W12" s="1021" t="s">
        <v>2837</v>
      </c>
    </row>
    <row r="13" spans="3:23" x14ac:dyDescent="0.4">
      <c r="D13" s="1021">
        <f t="shared" ref="D13:D15" si="5">IF(E13="",0,E13)</f>
        <v>0</v>
      </c>
      <c r="E13" s="1036" t="str">
        <f>'＜入力不要＞概要書'!$O$13</f>
        <v/>
      </c>
      <c r="F13" s="1025" t="str">
        <f t="shared" si="3"/>
        <v>0</v>
      </c>
      <c r="H13" s="1023" t="s">
        <v>2754</v>
      </c>
      <c r="I13" s="1023" t="s">
        <v>2835</v>
      </c>
      <c r="J13" s="1023" t="s">
        <v>2792</v>
      </c>
      <c r="K13" s="1023" t="s">
        <v>2835</v>
      </c>
      <c r="L13" s="1022" t="s">
        <v>2757</v>
      </c>
      <c r="M13" s="1022"/>
      <c r="N13" s="1023"/>
      <c r="O13" s="1023"/>
      <c r="P13" s="1023"/>
      <c r="S13" s="1021" t="str">
        <f t="shared" si="4"/>
        <v>第一面－【１．所有者】－【ハ．郵便番号】</v>
      </c>
      <c r="W13" s="1021" t="s">
        <v>2838</v>
      </c>
    </row>
    <row r="14" spans="3:23" x14ac:dyDescent="0.4">
      <c r="D14" s="1021">
        <f t="shared" si="5"/>
        <v>0</v>
      </c>
      <c r="E14" s="1036" t="str">
        <f>'＜入力不要＞概要書'!$O$14</f>
        <v/>
      </c>
      <c r="F14" s="1025" t="str">
        <f t="shared" si="3"/>
        <v>0</v>
      </c>
      <c r="H14" s="1023" t="s">
        <v>2754</v>
      </c>
      <c r="I14" s="1023" t="s">
        <v>2835</v>
      </c>
      <c r="J14" s="1023" t="s">
        <v>2792</v>
      </c>
      <c r="K14" s="1023" t="s">
        <v>2835</v>
      </c>
      <c r="L14" s="1022" t="s">
        <v>2758</v>
      </c>
      <c r="M14" s="1022"/>
      <c r="N14" s="1023"/>
      <c r="O14" s="1023"/>
      <c r="P14" s="1023"/>
      <c r="S14" s="1021" t="str">
        <f t="shared" si="4"/>
        <v>第一面－【１．所有者】－【ニ．住所】</v>
      </c>
      <c r="W14" s="1021" t="s">
        <v>2839</v>
      </c>
    </row>
    <row r="15" spans="3:23" x14ac:dyDescent="0.4">
      <c r="D15" s="1021">
        <f t="shared" si="5"/>
        <v>0</v>
      </c>
      <c r="E15" s="1036" t="str">
        <f>'＜入力不要＞概要書'!$O$18</f>
        <v/>
      </c>
      <c r="F15" s="1025" t="str">
        <f t="shared" si="3"/>
        <v>0</v>
      </c>
      <c r="H15" s="1023" t="s">
        <v>2753</v>
      </c>
      <c r="I15" s="1023" t="s">
        <v>2835</v>
      </c>
      <c r="J15" s="1023" t="s">
        <v>2793</v>
      </c>
      <c r="K15" s="1023" t="s">
        <v>2835</v>
      </c>
      <c r="L15" s="1023" t="s">
        <v>2759</v>
      </c>
      <c r="M15" s="1023"/>
      <c r="N15" s="1023"/>
      <c r="O15" s="1023"/>
      <c r="P15" s="1023"/>
      <c r="S15" s="1021" t="str">
        <f t="shared" si="4"/>
        <v>第一面－【２．管理者】－【イ．氏名のフリガナ】</v>
      </c>
      <c r="W15" s="1021" t="s">
        <v>2840</v>
      </c>
    </row>
    <row r="16" spans="3:23" x14ac:dyDescent="0.4">
      <c r="D16" s="1021">
        <f>IF(E16="",0,E16)</f>
        <v>0</v>
      </c>
      <c r="E16" s="1036" t="str">
        <f>'＜入力不要＞概要書'!$O$19</f>
        <v/>
      </c>
      <c r="F16" s="1025" t="str">
        <f t="shared" si="3"/>
        <v>0</v>
      </c>
      <c r="H16" s="1023" t="s">
        <v>2753</v>
      </c>
      <c r="I16" s="1023" t="s">
        <v>2835</v>
      </c>
      <c r="J16" s="1023" t="s">
        <v>2793</v>
      </c>
      <c r="K16" s="1023" t="s">
        <v>2835</v>
      </c>
      <c r="L16" s="1023" t="s">
        <v>2760</v>
      </c>
      <c r="M16" s="1023"/>
      <c r="N16" s="1023"/>
      <c r="O16" s="1023"/>
      <c r="P16" s="1023"/>
      <c r="S16" s="1021" t="str">
        <f t="shared" si="4"/>
        <v>第一面－【２．管理者】－【ロ．氏名】</v>
      </c>
      <c r="W16" s="1021" t="s">
        <v>2841</v>
      </c>
    </row>
    <row r="17" spans="4:23" x14ac:dyDescent="0.4">
      <c r="D17" s="1021">
        <f t="shared" ref="D17:D19" si="6">IF(E17="",0,E17)</f>
        <v>0</v>
      </c>
      <c r="E17" s="1036" t="str">
        <f>'＜入力不要＞概要書'!$O$20</f>
        <v/>
      </c>
      <c r="F17" s="1025" t="str">
        <f t="shared" si="3"/>
        <v>0</v>
      </c>
      <c r="H17" s="1023" t="s">
        <v>2753</v>
      </c>
      <c r="I17" s="1023" t="s">
        <v>2835</v>
      </c>
      <c r="J17" s="1023" t="s">
        <v>2793</v>
      </c>
      <c r="K17" s="1023" t="s">
        <v>2835</v>
      </c>
      <c r="L17" s="1023" t="s">
        <v>2761</v>
      </c>
      <c r="M17" s="1023"/>
      <c r="N17" s="1023"/>
      <c r="O17" s="1023"/>
      <c r="P17" s="1023"/>
      <c r="S17" s="1021" t="str">
        <f t="shared" si="4"/>
        <v>第一面－【２．管理者】－【ハ．郵便番号】</v>
      </c>
      <c r="W17" s="1021" t="s">
        <v>2842</v>
      </c>
    </row>
    <row r="18" spans="4:23" x14ac:dyDescent="0.4">
      <c r="D18" s="1021">
        <f t="shared" si="6"/>
        <v>0</v>
      </c>
      <c r="E18" s="1036" t="str">
        <f>'＜入力不要＞概要書'!$O$21</f>
        <v/>
      </c>
      <c r="F18" s="1025" t="str">
        <f t="shared" si="3"/>
        <v>0</v>
      </c>
      <c r="H18" s="1023" t="s">
        <v>2753</v>
      </c>
      <c r="I18" s="1023" t="s">
        <v>2835</v>
      </c>
      <c r="J18" s="1023" t="s">
        <v>2793</v>
      </c>
      <c r="K18" s="1023" t="s">
        <v>2835</v>
      </c>
      <c r="L18" s="1023" t="s">
        <v>2762</v>
      </c>
      <c r="M18" s="1023"/>
      <c r="N18" s="1023"/>
      <c r="O18" s="1023"/>
      <c r="P18" s="1023"/>
      <c r="S18" s="1021" t="str">
        <f t="shared" si="4"/>
        <v>第一面－【２．管理者】－【ニ．住所】</v>
      </c>
      <c r="W18" s="1021" t="s">
        <v>2843</v>
      </c>
    </row>
    <row r="19" spans="4:23" x14ac:dyDescent="0.4">
      <c r="D19" s="1021" t="str">
        <f t="shared" si="6"/>
        <v>京都市</v>
      </c>
      <c r="E19" s="1036" t="str">
        <f>'＜入力不要＞概要書'!$O$25</f>
        <v>京都市</v>
      </c>
      <c r="F19" s="1025" t="str">
        <f t="shared" si="3"/>
        <v>京都市</v>
      </c>
      <c r="H19" s="1023" t="s">
        <v>2754</v>
      </c>
      <c r="I19" s="1023" t="s">
        <v>2835</v>
      </c>
      <c r="J19" s="1023" t="s">
        <v>2794</v>
      </c>
      <c r="K19" s="1023" t="s">
        <v>2835</v>
      </c>
      <c r="L19" s="1023" t="s">
        <v>2763</v>
      </c>
      <c r="M19" s="1023"/>
      <c r="N19" s="1023"/>
      <c r="O19" s="1023"/>
      <c r="P19" s="1023"/>
      <c r="S19" s="1021" t="str">
        <f t="shared" si="4"/>
        <v>第一面－【３．報告対象建築物】－【イ．所在地】</v>
      </c>
      <c r="W19" s="1021" t="s">
        <v>2844</v>
      </c>
    </row>
    <row r="20" spans="4:23" x14ac:dyDescent="0.4">
      <c r="E20" s="1036" t="str">
        <f>'＜入力不要＞概要書'!$O$26</f>
        <v/>
      </c>
      <c r="F20" s="1025" t="str">
        <f>SUBSTITUTE(G20,CHAR(10),"")</f>
        <v>0</v>
      </c>
      <c r="G20" s="1025">
        <f>'＜入力不要＞概要書'!$O$27</f>
        <v>0</v>
      </c>
      <c r="H20" s="1023" t="s">
        <v>2754</v>
      </c>
      <c r="I20" s="1023" t="s">
        <v>2835</v>
      </c>
      <c r="J20" s="1023" t="s">
        <v>2794</v>
      </c>
      <c r="K20" s="1023" t="s">
        <v>2835</v>
      </c>
      <c r="L20" s="1023" t="s">
        <v>2764</v>
      </c>
      <c r="M20" s="1023"/>
      <c r="N20" s="1023"/>
      <c r="O20" s="1023"/>
      <c r="P20" s="1023"/>
      <c r="S20" s="1021" t="str">
        <f t="shared" si="4"/>
        <v>第一面－【３．報告対象建築物】－【ロ．名称のフリガナ】</v>
      </c>
      <c r="W20" s="1021" t="s">
        <v>2845</v>
      </c>
    </row>
    <row r="21" spans="4:23" x14ac:dyDescent="0.4">
      <c r="E21" s="1036">
        <f>'＜入力不要＞概要書'!$O$27</f>
        <v>0</v>
      </c>
      <c r="F21" s="1025" t="str">
        <f>SUBSTITUTE(G21,CHAR(10),"")</f>
        <v>0</v>
      </c>
      <c r="G21" s="1025">
        <f>'＜入力不要＞概要書'!$O$28</f>
        <v>0</v>
      </c>
      <c r="H21" s="1023" t="s">
        <v>2754</v>
      </c>
      <c r="I21" s="1023" t="s">
        <v>2835</v>
      </c>
      <c r="J21" s="1023" t="s">
        <v>2794</v>
      </c>
      <c r="K21" s="1023" t="s">
        <v>2835</v>
      </c>
      <c r="L21" s="1023" t="s">
        <v>2765</v>
      </c>
      <c r="M21" s="1023"/>
      <c r="N21" s="1023"/>
      <c r="O21" s="1023"/>
      <c r="P21" s="1023"/>
      <c r="S21" s="1021" t="str">
        <f t="shared" si="4"/>
        <v>第一面－【３．報告対象建築物】－【ハ．名称】</v>
      </c>
      <c r="W21" s="1021" t="s">
        <v>2846</v>
      </c>
    </row>
    <row r="22" spans="4:23" x14ac:dyDescent="0.4">
      <c r="D22" s="1021">
        <f t="shared" ref="D22:D41" si="7">IF(E22="",0,E22)</f>
        <v>0</v>
      </c>
      <c r="E22" s="1036">
        <f>'＜入力不要＞概要書'!$O$28</f>
        <v>0</v>
      </c>
      <c r="F22" s="1025" t="str">
        <f>SUBSTITUTE(D22,CHAR(10),"")</f>
        <v>0</v>
      </c>
      <c r="H22" s="1023" t="s">
        <v>2754</v>
      </c>
      <c r="I22" s="1023" t="s">
        <v>2835</v>
      </c>
      <c r="J22" s="1023" t="s">
        <v>2794</v>
      </c>
      <c r="K22" s="1023" t="s">
        <v>2835</v>
      </c>
      <c r="L22" s="1023" t="s">
        <v>2766</v>
      </c>
      <c r="M22" s="1023"/>
      <c r="N22" s="1023"/>
      <c r="O22" s="1023"/>
      <c r="P22" s="1023"/>
      <c r="S22" s="1021" t="str">
        <f t="shared" si="4"/>
        <v>第一面－【３．報告対象建築物】－【ニ．用途】</v>
      </c>
      <c r="W22" s="1021" t="s">
        <v>2847</v>
      </c>
    </row>
    <row r="23" spans="4:23" x14ac:dyDescent="0.4">
      <c r="D23" s="1021">
        <f t="shared" si="7"/>
        <v>0</v>
      </c>
      <c r="E23" s="1036" t="str">
        <f>IF('＜入力不要＞報告書'!E44="","",'＜入力不要＞報告書'!E44)</f>
        <v/>
      </c>
      <c r="F23" s="1025" t="str">
        <f t="shared" ref="F23:F86" si="8">SUBSTITUTE(D23,CHAR(10),"")</f>
        <v>0</v>
      </c>
      <c r="H23" s="1023" t="s">
        <v>2754</v>
      </c>
      <c r="I23" s="1023" t="s">
        <v>2835</v>
      </c>
      <c r="J23" s="1023" t="s">
        <v>2795</v>
      </c>
      <c r="K23" s="1023" t="s">
        <v>2835</v>
      </c>
      <c r="L23" s="1023" t="s">
        <v>2767</v>
      </c>
      <c r="M23" s="1023"/>
      <c r="N23" s="1023"/>
      <c r="O23" s="1023"/>
      <c r="P23" s="1023"/>
      <c r="S23" s="1021" t="str">
        <f t="shared" si="4"/>
        <v>第一面－【４．検査による指摘の概要】－要是正の指摘あり</v>
      </c>
      <c r="W23" s="1021" t="s">
        <v>2848</v>
      </c>
    </row>
    <row r="24" spans="4:23" x14ac:dyDescent="0.4">
      <c r="D24" s="1021">
        <f t="shared" si="7"/>
        <v>0</v>
      </c>
      <c r="E24" s="1036" t="str">
        <f>IF('＜入力不要＞報告書'!P44="","",'＜入力不要＞報告書'!P44)</f>
        <v/>
      </c>
      <c r="F24" s="1025" t="str">
        <f t="shared" si="8"/>
        <v>0</v>
      </c>
      <c r="H24" s="1023" t="s">
        <v>2754</v>
      </c>
      <c r="I24" s="1023" t="s">
        <v>2835</v>
      </c>
      <c r="J24" s="1023" t="s">
        <v>2795</v>
      </c>
      <c r="K24" s="1023" t="s">
        <v>2835</v>
      </c>
      <c r="L24" s="1023" t="s">
        <v>2768</v>
      </c>
      <c r="M24" s="1023"/>
      <c r="N24" s="1023"/>
      <c r="O24" s="1023"/>
      <c r="P24" s="1023"/>
      <c r="S24" s="1021" t="str">
        <f t="shared" si="4"/>
        <v>第一面－【４．検査による指摘の概要】－既存不適格</v>
      </c>
      <c r="W24" s="1021" t="s">
        <v>2849</v>
      </c>
    </row>
    <row r="25" spans="4:23" x14ac:dyDescent="0.4">
      <c r="D25" s="1021">
        <f t="shared" si="7"/>
        <v>0</v>
      </c>
      <c r="E25" s="1036" t="str">
        <f>IF('＜入力不要＞報告書'!Y44="","",'＜入力不要＞報告書'!Y44)</f>
        <v/>
      </c>
      <c r="F25" s="1025" t="str">
        <f t="shared" si="8"/>
        <v>0</v>
      </c>
      <c r="H25" s="1023" t="s">
        <v>2754</v>
      </c>
      <c r="I25" s="1023" t="s">
        <v>2835</v>
      </c>
      <c r="J25" s="1023" t="s">
        <v>2795</v>
      </c>
      <c r="K25" s="1023" t="s">
        <v>2835</v>
      </c>
      <c r="L25" s="1023" t="s">
        <v>136</v>
      </c>
      <c r="M25" s="1023"/>
      <c r="N25" s="1023"/>
      <c r="O25" s="1023"/>
      <c r="P25" s="1023"/>
      <c r="S25" s="1021" t="str">
        <f t="shared" si="4"/>
        <v>第一面－【４．検査による指摘の概要】－指摘なし</v>
      </c>
      <c r="W25" s="1021" t="s">
        <v>2850</v>
      </c>
    </row>
    <row r="26" spans="4:23" x14ac:dyDescent="0.4">
      <c r="D26" s="1021">
        <f t="shared" si="7"/>
        <v>0</v>
      </c>
      <c r="E26" s="1036" t="str">
        <f>IF('＜入力不要＞報告書'!M138="","",'＜入力不要＞報告書'!M138)</f>
        <v/>
      </c>
      <c r="F26" s="1025" t="str">
        <f t="shared" si="8"/>
        <v>0</v>
      </c>
      <c r="H26" s="1023" t="s">
        <v>2754</v>
      </c>
      <c r="I26" s="1023" t="s">
        <v>2835</v>
      </c>
      <c r="J26" s="1023" t="s">
        <v>2796</v>
      </c>
      <c r="K26" s="1023" t="s">
        <v>2835</v>
      </c>
      <c r="L26" s="1023" t="s">
        <v>2769</v>
      </c>
      <c r="M26" s="1023" t="s">
        <v>2835</v>
      </c>
      <c r="N26" s="1023" t="s">
        <v>2770</v>
      </c>
      <c r="O26" s="1023"/>
      <c r="P26" s="1023"/>
      <c r="S26" s="1021" t="str">
        <f t="shared" si="4"/>
        <v>第一面－【５．不具合の発生状況】－【イ．不具合】－有</v>
      </c>
      <c r="W26" s="1021" t="s">
        <v>2851</v>
      </c>
    </row>
    <row r="27" spans="4:23" x14ac:dyDescent="0.4">
      <c r="D27" s="1021">
        <f t="shared" si="7"/>
        <v>0</v>
      </c>
      <c r="E27" s="1036" t="str">
        <f>IF('＜入力不要＞報告書'!R138="","",'＜入力不要＞報告書'!R138)</f>
        <v/>
      </c>
      <c r="F27" s="1025" t="str">
        <f t="shared" si="8"/>
        <v>0</v>
      </c>
      <c r="H27" s="1023" t="s">
        <v>2754</v>
      </c>
      <c r="I27" s="1023" t="s">
        <v>2835</v>
      </c>
      <c r="J27" s="1023" t="s">
        <v>2796</v>
      </c>
      <c r="K27" s="1023" t="s">
        <v>2835</v>
      </c>
      <c r="L27" s="1023" t="s">
        <v>2769</v>
      </c>
      <c r="M27" s="1023" t="s">
        <v>2835</v>
      </c>
      <c r="N27" s="1023" t="s">
        <v>2771</v>
      </c>
      <c r="O27" s="1023"/>
      <c r="P27" s="1023"/>
      <c r="S27" s="1021" t="str">
        <f t="shared" si="4"/>
        <v>第一面－【５．不具合の発生状況】－【イ．不具合】－無</v>
      </c>
      <c r="W27" s="1021" t="s">
        <v>2852</v>
      </c>
    </row>
    <row r="28" spans="4:23" x14ac:dyDescent="0.4">
      <c r="D28" s="1021">
        <f t="shared" si="7"/>
        <v>0</v>
      </c>
      <c r="E28" s="1036" t="str">
        <f>IF('＜入力不要＞報告書'!M139="","",'＜入力不要＞報告書'!M139)</f>
        <v/>
      </c>
      <c r="F28" s="1025" t="str">
        <f t="shared" si="8"/>
        <v>0</v>
      </c>
      <c r="H28" s="1023" t="s">
        <v>2754</v>
      </c>
      <c r="I28" s="1023" t="s">
        <v>2835</v>
      </c>
      <c r="J28" s="1023" t="s">
        <v>2796</v>
      </c>
      <c r="K28" s="1023" t="s">
        <v>2835</v>
      </c>
      <c r="L28" s="1023" t="s">
        <v>2772</v>
      </c>
      <c r="M28" s="1023" t="s">
        <v>2835</v>
      </c>
      <c r="N28" s="1023" t="s">
        <v>2770</v>
      </c>
      <c r="O28" s="1023"/>
      <c r="P28" s="1023"/>
      <c r="S28" s="1021" t="str">
        <f t="shared" si="4"/>
        <v>第一面－【５．不具合の発生状況】－【ロ．不具合記録】－有</v>
      </c>
      <c r="W28" s="1021" t="s">
        <v>2853</v>
      </c>
    </row>
    <row r="29" spans="4:23" x14ac:dyDescent="0.4">
      <c r="D29" s="1021">
        <f t="shared" si="7"/>
        <v>0</v>
      </c>
      <c r="E29" s="1036" t="str">
        <f>IF('＜入力不要＞報告書'!R139="","",'＜入力不要＞報告書'!R139)</f>
        <v/>
      </c>
      <c r="F29" s="1025" t="str">
        <f t="shared" si="8"/>
        <v>0</v>
      </c>
      <c r="H29" s="1023" t="s">
        <v>2754</v>
      </c>
      <c r="I29" s="1023" t="s">
        <v>2835</v>
      </c>
      <c r="J29" s="1023" t="s">
        <v>2796</v>
      </c>
      <c r="K29" s="1023" t="s">
        <v>2835</v>
      </c>
      <c r="L29" s="1023" t="s">
        <v>2772</v>
      </c>
      <c r="M29" s="1023" t="s">
        <v>2835</v>
      </c>
      <c r="N29" s="1023" t="s">
        <v>2771</v>
      </c>
      <c r="O29" s="1023"/>
      <c r="P29" s="1023"/>
      <c r="S29" s="1021" t="str">
        <f t="shared" si="4"/>
        <v>第一面－【５．不具合の発生状況】－【ロ．不具合記録】－無</v>
      </c>
      <c r="W29" s="1021" t="s">
        <v>2854</v>
      </c>
    </row>
    <row r="30" spans="4:23" x14ac:dyDescent="0.4">
      <c r="D30" s="1021">
        <f t="shared" si="7"/>
        <v>0</v>
      </c>
      <c r="E30" s="1036" t="str">
        <f>'＜入力不要＞概要書'!$M$38</f>
        <v/>
      </c>
      <c r="F30" s="1025" t="str">
        <f t="shared" si="8"/>
        <v>0</v>
      </c>
      <c r="H30" s="1023" t="s">
        <v>2754</v>
      </c>
      <c r="I30" s="1023" t="s">
        <v>2835</v>
      </c>
      <c r="J30" s="1023" t="s">
        <v>2796</v>
      </c>
      <c r="K30" s="1023" t="s">
        <v>2835</v>
      </c>
      <c r="L30" s="1023" t="s">
        <v>2773</v>
      </c>
      <c r="M30" s="1023"/>
      <c r="N30" s="1023"/>
      <c r="O30" s="1023"/>
      <c r="P30" s="1023"/>
      <c r="S30" s="1021" t="str">
        <f t="shared" si="4"/>
        <v>第一面－【５．不具合の発生状況】－【ハ．不具合の概要】</v>
      </c>
      <c r="W30" s="1021" t="s">
        <v>2855</v>
      </c>
    </row>
    <row r="31" spans="4:23" x14ac:dyDescent="0.4">
      <c r="D31" s="1021">
        <f t="shared" si="7"/>
        <v>0</v>
      </c>
      <c r="E31" s="1036" t="str">
        <f>IF('＜入力不要＞報告書'!M140="","",'＜入力不要＞報告書'!M140)</f>
        <v/>
      </c>
      <c r="F31" s="1025" t="str">
        <f t="shared" si="8"/>
        <v>0</v>
      </c>
      <c r="H31" s="1023" t="s">
        <v>2754</v>
      </c>
      <c r="I31" s="1023" t="s">
        <v>2835</v>
      </c>
      <c r="J31" s="1023" t="s">
        <v>2796</v>
      </c>
      <c r="K31" s="1023" t="s">
        <v>2835</v>
      </c>
      <c r="L31" s="1023" t="s">
        <v>2774</v>
      </c>
      <c r="M31" s="1023" t="s">
        <v>2835</v>
      </c>
      <c r="N31" s="1023" t="s">
        <v>2775</v>
      </c>
      <c r="O31" s="1023"/>
      <c r="P31" s="1023"/>
      <c r="S31" s="1021" t="str">
        <f t="shared" si="4"/>
        <v>第一面－【５．不具合の発生状況】－【ニ．改善の状況】－実施済</v>
      </c>
      <c r="W31" s="1021" t="s">
        <v>2856</v>
      </c>
    </row>
    <row r="32" spans="4:23" x14ac:dyDescent="0.4">
      <c r="D32" s="1021">
        <f t="shared" si="7"/>
        <v>0</v>
      </c>
      <c r="E32" s="1036" t="str">
        <f>IF('＜入力不要＞報告書'!R140="","",'＜入力不要＞報告書'!R140)</f>
        <v/>
      </c>
      <c r="F32" s="1025" t="str">
        <f t="shared" si="8"/>
        <v>0</v>
      </c>
      <c r="H32" s="1023" t="s">
        <v>2754</v>
      </c>
      <c r="I32" s="1023" t="s">
        <v>2835</v>
      </c>
      <c r="J32" s="1023" t="s">
        <v>2796</v>
      </c>
      <c r="K32" s="1023" t="s">
        <v>2835</v>
      </c>
      <c r="L32" s="1023" t="s">
        <v>2774</v>
      </c>
      <c r="M32" s="1023" t="s">
        <v>2835</v>
      </c>
      <c r="N32" s="1023" t="s">
        <v>2776</v>
      </c>
      <c r="O32" s="1023"/>
      <c r="P32" s="1023"/>
      <c r="S32" s="1021" t="str">
        <f t="shared" si="4"/>
        <v>第一面－【５．不具合の発生状況】－【ニ．改善の状況】－改善予定</v>
      </c>
      <c r="W32" s="1021" t="s">
        <v>2857</v>
      </c>
    </row>
    <row r="33" spans="4:23" x14ac:dyDescent="0.4">
      <c r="D33" s="1021">
        <f t="shared" si="7"/>
        <v>0</v>
      </c>
      <c r="E33" s="1036" t="str">
        <f>'＜入力不要＞概要書'!$X$44</f>
        <v/>
      </c>
      <c r="F33" s="1025" t="str">
        <f t="shared" si="8"/>
        <v>0</v>
      </c>
      <c r="H33" s="1023" t="s">
        <v>2754</v>
      </c>
      <c r="I33" s="1023" t="s">
        <v>2835</v>
      </c>
      <c r="J33" s="1023" t="s">
        <v>2796</v>
      </c>
      <c r="K33" s="1023" t="s">
        <v>2835</v>
      </c>
      <c r="L33" s="1023" t="s">
        <v>2774</v>
      </c>
      <c r="M33" s="1023" t="s">
        <v>2835</v>
      </c>
      <c r="N33" s="1023" t="s">
        <v>2776</v>
      </c>
      <c r="O33" s="1023" t="s">
        <v>2835</v>
      </c>
      <c r="P33" s="1023" t="s">
        <v>2786</v>
      </c>
      <c r="S33" s="1021" t="str">
        <f t="shared" si="4"/>
        <v>第一面－【５．不具合の発生状況】－【ニ．改善の状況】－改善予定－（令和固定）</v>
      </c>
      <c r="W33" s="1021" t="s">
        <v>2858</v>
      </c>
    </row>
    <row r="34" spans="4:23" x14ac:dyDescent="0.4">
      <c r="D34" s="1021">
        <f t="shared" si="7"/>
        <v>0</v>
      </c>
      <c r="E34" s="1036" t="str">
        <f>'＜入力不要＞概要書'!$Z$44</f>
        <v/>
      </c>
      <c r="F34" s="1025" t="str">
        <f t="shared" si="8"/>
        <v>0</v>
      </c>
      <c r="H34" s="1023" t="s">
        <v>2754</v>
      </c>
      <c r="I34" s="1023" t="s">
        <v>2835</v>
      </c>
      <c r="J34" s="1023" t="s">
        <v>2796</v>
      </c>
      <c r="K34" s="1023" t="s">
        <v>2835</v>
      </c>
      <c r="L34" s="1023" t="s">
        <v>2774</v>
      </c>
      <c r="M34" s="1023" t="s">
        <v>2835</v>
      </c>
      <c r="N34" s="1023" t="s">
        <v>2776</v>
      </c>
      <c r="O34" s="1023" t="s">
        <v>2835</v>
      </c>
      <c r="P34" s="1023" t="s">
        <v>896</v>
      </c>
      <c r="S34" s="1021" t="str">
        <f t="shared" si="4"/>
        <v>第一面－【５．不具合の発生状況】－【ニ．改善の状況】－改善予定－年</v>
      </c>
      <c r="W34" s="1021" t="s">
        <v>2859</v>
      </c>
    </row>
    <row r="35" spans="4:23" x14ac:dyDescent="0.4">
      <c r="D35" s="1021">
        <f t="shared" si="7"/>
        <v>0</v>
      </c>
      <c r="E35" s="1036" t="str">
        <f>'＜入力不要＞概要書'!$AC$44</f>
        <v/>
      </c>
      <c r="F35" s="1025" t="str">
        <f t="shared" si="8"/>
        <v>0</v>
      </c>
      <c r="H35" s="1023" t="s">
        <v>2754</v>
      </c>
      <c r="I35" s="1023" t="s">
        <v>2835</v>
      </c>
      <c r="J35" s="1023" t="s">
        <v>2796</v>
      </c>
      <c r="K35" s="1023" t="s">
        <v>2835</v>
      </c>
      <c r="L35" s="1023" t="s">
        <v>2774</v>
      </c>
      <c r="M35" s="1023" t="s">
        <v>2835</v>
      </c>
      <c r="N35" s="1023" t="s">
        <v>2776</v>
      </c>
      <c r="O35" s="1023" t="s">
        <v>2835</v>
      </c>
      <c r="P35" s="1023" t="s">
        <v>899</v>
      </c>
      <c r="S35" s="1021" t="str">
        <f t="shared" si="4"/>
        <v>第一面－【５．不具合の発生状況】－【ニ．改善の状況】－改善予定－月</v>
      </c>
      <c r="W35" s="1021" t="s">
        <v>2860</v>
      </c>
    </row>
    <row r="36" spans="4:23" x14ac:dyDescent="0.4">
      <c r="D36" s="1021">
        <f t="shared" si="7"/>
        <v>0</v>
      </c>
      <c r="E36" s="1036" t="str">
        <f>IF('＜入力不要＞報告書'!AM140="","",'＜入力不要＞報告書'!AM140)</f>
        <v/>
      </c>
      <c r="F36" s="1025" t="str">
        <f t="shared" si="8"/>
        <v>0</v>
      </c>
      <c r="H36" s="1023" t="s">
        <v>2754</v>
      </c>
      <c r="I36" s="1023" t="s">
        <v>2835</v>
      </c>
      <c r="J36" s="1023" t="s">
        <v>2796</v>
      </c>
      <c r="K36" s="1023" t="s">
        <v>2835</v>
      </c>
      <c r="L36" s="1023" t="s">
        <v>2774</v>
      </c>
      <c r="M36" s="1023" t="s">
        <v>2835</v>
      </c>
      <c r="N36" s="1023" t="s">
        <v>2777</v>
      </c>
      <c r="O36" s="1023"/>
      <c r="P36" s="1023"/>
      <c r="S36" s="1021" t="str">
        <f t="shared" si="4"/>
        <v>第一面－【５．不具合の発生状況】－【ニ．改善の状況】－予定なし</v>
      </c>
      <c r="W36" s="1021" t="s">
        <v>2861</v>
      </c>
    </row>
    <row r="37" spans="4:23" x14ac:dyDescent="0.4">
      <c r="D37" s="1021">
        <f t="shared" si="7"/>
        <v>0</v>
      </c>
      <c r="E37" s="1036" t="str">
        <f>'＜入力不要＞概要書'!$V$45</f>
        <v/>
      </c>
      <c r="F37" s="1025" t="str">
        <f t="shared" si="8"/>
        <v>0</v>
      </c>
      <c r="H37" s="1023" t="s">
        <v>2754</v>
      </c>
      <c r="I37" s="1023" t="s">
        <v>2835</v>
      </c>
      <c r="J37" s="1023" t="s">
        <v>2796</v>
      </c>
      <c r="K37" s="1023" t="s">
        <v>2835</v>
      </c>
      <c r="L37" s="1023" t="s">
        <v>2774</v>
      </c>
      <c r="M37" s="1023" t="s">
        <v>2835</v>
      </c>
      <c r="N37" s="1023" t="s">
        <v>2777</v>
      </c>
      <c r="O37" s="1023" t="s">
        <v>2835</v>
      </c>
      <c r="P37" s="1023" t="s">
        <v>2778</v>
      </c>
      <c r="S37" s="1021" t="str">
        <f t="shared" si="4"/>
        <v>第一面－【５．不具合の発生状況】－【ニ．改善の状況】－予定なし－理由</v>
      </c>
      <c r="W37" s="1021" t="s">
        <v>2862</v>
      </c>
    </row>
    <row r="38" spans="4:23" x14ac:dyDescent="0.4">
      <c r="D38" s="1021">
        <f t="shared" si="7"/>
        <v>0</v>
      </c>
      <c r="E38" s="1036" t="str">
        <f>'＜入力不要＞概要書'!$O$67</f>
        <v/>
      </c>
      <c r="F38" s="1025" t="str">
        <f t="shared" si="8"/>
        <v>0</v>
      </c>
      <c r="H38" s="1023" t="s">
        <v>2779</v>
      </c>
      <c r="I38" s="1023" t="s">
        <v>2835</v>
      </c>
      <c r="J38" s="1023" t="s">
        <v>2797</v>
      </c>
      <c r="K38" s="1023" t="s">
        <v>2835</v>
      </c>
      <c r="L38" s="1023" t="s">
        <v>2781</v>
      </c>
      <c r="M38" s="1023" t="s">
        <v>2835</v>
      </c>
      <c r="N38" s="1023" t="s">
        <v>930</v>
      </c>
      <c r="O38" s="1023"/>
      <c r="P38" s="1023"/>
      <c r="S38" s="1021" t="str">
        <f t="shared" si="4"/>
        <v>第二面－【１．建築物の概要】－【イ．階数】－地上</v>
      </c>
      <c r="W38" s="1021" t="s">
        <v>2863</v>
      </c>
    </row>
    <row r="39" spans="4:23" x14ac:dyDescent="0.4">
      <c r="D39" s="1021">
        <f t="shared" si="7"/>
        <v>0</v>
      </c>
      <c r="E39" s="1036" t="str">
        <f>'＜入力不要＞概要書'!$V$67</f>
        <v/>
      </c>
      <c r="F39" s="1025" t="str">
        <f t="shared" si="8"/>
        <v>0</v>
      </c>
      <c r="H39" s="1023" t="s">
        <v>2779</v>
      </c>
      <c r="I39" s="1023" t="s">
        <v>2835</v>
      </c>
      <c r="J39" s="1023" t="s">
        <v>2797</v>
      </c>
      <c r="K39" s="1023" t="s">
        <v>2835</v>
      </c>
      <c r="L39" s="1023" t="s">
        <v>2781</v>
      </c>
      <c r="M39" s="1023" t="s">
        <v>2835</v>
      </c>
      <c r="N39" s="1023" t="s">
        <v>931</v>
      </c>
      <c r="O39" s="1023"/>
      <c r="P39" s="1023"/>
      <c r="S39" s="1021" t="str">
        <f t="shared" si="4"/>
        <v>第二面－【１．建築物の概要】－【イ．階数】－地下</v>
      </c>
      <c r="W39" s="1021" t="s">
        <v>2864</v>
      </c>
    </row>
    <row r="40" spans="4:23" x14ac:dyDescent="0.4">
      <c r="D40" s="1021">
        <f t="shared" si="7"/>
        <v>0</v>
      </c>
      <c r="E40" s="1036" t="str">
        <f>'＜入力不要＞概要書'!$M$68</f>
        <v/>
      </c>
      <c r="F40" s="1025" t="str">
        <f t="shared" si="8"/>
        <v>0</v>
      </c>
      <c r="H40" s="1023" t="s">
        <v>2779</v>
      </c>
      <c r="I40" s="1023" t="s">
        <v>2835</v>
      </c>
      <c r="J40" s="1023" t="s">
        <v>2797</v>
      </c>
      <c r="K40" s="1023" t="s">
        <v>2835</v>
      </c>
      <c r="L40" s="1023" t="s">
        <v>2782</v>
      </c>
      <c r="M40" s="1023" t="s">
        <v>2835</v>
      </c>
      <c r="N40" s="1023" t="s">
        <v>2783</v>
      </c>
      <c r="O40" s="1023"/>
      <c r="P40" s="1023"/>
      <c r="S40" s="1021" t="str">
        <f t="shared" si="4"/>
        <v>第二面－【１．建築物の概要】－【ロ．建築面積】－㎡</v>
      </c>
      <c r="W40" s="1021" t="s">
        <v>2865</v>
      </c>
    </row>
    <row r="41" spans="4:23" x14ac:dyDescent="0.4">
      <c r="D41" s="1021">
        <f t="shared" si="7"/>
        <v>0</v>
      </c>
      <c r="E41" s="1037" t="str">
        <f>'＜入力不要＞概要書'!$M$69</f>
        <v/>
      </c>
      <c r="F41" s="1025" t="str">
        <f t="shared" si="8"/>
        <v>0</v>
      </c>
      <c r="H41" s="1023" t="s">
        <v>2779</v>
      </c>
      <c r="I41" s="1023" t="s">
        <v>2835</v>
      </c>
      <c r="J41" s="1023" t="s">
        <v>2797</v>
      </c>
      <c r="K41" s="1023" t="s">
        <v>2835</v>
      </c>
      <c r="L41" s="1023" t="s">
        <v>2784</v>
      </c>
      <c r="M41" s="1023" t="s">
        <v>2835</v>
      </c>
      <c r="N41" s="1023" t="s">
        <v>2783</v>
      </c>
      <c r="O41" s="1023"/>
      <c r="P41" s="1023"/>
      <c r="S41" s="1021" t="str">
        <f t="shared" si="4"/>
        <v>第二面－【１．建築物の概要】－【ハ．延べ面積】－㎡</v>
      </c>
      <c r="W41" s="1021" t="s">
        <v>2866</v>
      </c>
    </row>
    <row r="42" spans="4:23" x14ac:dyDescent="0.4">
      <c r="E42" s="1036">
        <f>'＜入力不要＞概要書'!$T$73</f>
        <v>0</v>
      </c>
      <c r="F42" s="1025" t="str">
        <f>SUBSTITUTE(G42,CHAR(10),"")</f>
        <v>0</v>
      </c>
      <c r="G42" s="1025">
        <f>'＜入力不要＞概要書'!$V$73</f>
        <v>0</v>
      </c>
      <c r="H42" s="1023" t="s">
        <v>2780</v>
      </c>
      <c r="I42" s="1023" t="s">
        <v>2835</v>
      </c>
      <c r="J42" s="1023" t="s">
        <v>2925</v>
      </c>
      <c r="K42" s="1023" t="s">
        <v>2835</v>
      </c>
      <c r="L42" s="1023" t="s">
        <v>2785</v>
      </c>
      <c r="M42" s="1023" t="s">
        <v>2835</v>
      </c>
      <c r="N42" s="1023" t="s">
        <v>937</v>
      </c>
      <c r="O42" s="1023"/>
      <c r="P42" s="1023"/>
      <c r="S42" s="1021" t="str">
        <f t="shared" si="4"/>
        <v>第二面－【２．確認済証交付年月日等】－【イ．確認済証交付年月日】－元号</v>
      </c>
      <c r="W42" s="1021" t="s">
        <v>2926</v>
      </c>
    </row>
    <row r="43" spans="4:23" x14ac:dyDescent="0.4">
      <c r="E43" s="1036">
        <f>'＜入力不要＞概要書'!$V$73</f>
        <v>0</v>
      </c>
      <c r="F43" s="1025" t="str">
        <f t="shared" ref="F43:F44" si="9">SUBSTITUTE(G43,CHAR(10),"")</f>
        <v>0</v>
      </c>
      <c r="G43" s="1025">
        <f>'＜入力不要＞概要書'!$Y$73</f>
        <v>0</v>
      </c>
      <c r="H43" s="1023" t="s">
        <v>2780</v>
      </c>
      <c r="I43" s="1023" t="s">
        <v>2835</v>
      </c>
      <c r="J43" s="1023" t="s">
        <v>2925</v>
      </c>
      <c r="K43" s="1023" t="s">
        <v>2835</v>
      </c>
      <c r="L43" s="1023" t="s">
        <v>2785</v>
      </c>
      <c r="M43" s="1023" t="s">
        <v>2835</v>
      </c>
      <c r="N43" s="1023" t="s">
        <v>2833</v>
      </c>
      <c r="O43" s="1023"/>
      <c r="P43" s="1023"/>
      <c r="S43" s="1021" t="str">
        <f t="shared" si="4"/>
        <v>第二面－【２．確認済証交付年月日等】－【イ．確認済証交付年月日】－年</v>
      </c>
      <c r="W43" s="1021" t="s">
        <v>2927</v>
      </c>
    </row>
    <row r="44" spans="4:23" x14ac:dyDescent="0.4">
      <c r="E44" s="1036">
        <f>'＜入力不要＞概要書'!$Y$73</f>
        <v>0</v>
      </c>
      <c r="F44" s="1025" t="str">
        <f t="shared" si="9"/>
        <v>0</v>
      </c>
      <c r="G44" s="1025">
        <f>'＜入力不要＞概要書'!$AB$73</f>
        <v>0</v>
      </c>
      <c r="H44" s="1023" t="s">
        <v>2780</v>
      </c>
      <c r="I44" s="1023" t="s">
        <v>2835</v>
      </c>
      <c r="J44" s="1023" t="s">
        <v>2925</v>
      </c>
      <c r="K44" s="1023" t="s">
        <v>2835</v>
      </c>
      <c r="L44" s="1023" t="s">
        <v>2785</v>
      </c>
      <c r="M44" s="1023" t="s">
        <v>2835</v>
      </c>
      <c r="N44" s="1023" t="s">
        <v>899</v>
      </c>
      <c r="O44" s="1023"/>
      <c r="P44" s="1023"/>
      <c r="S44" s="1021" t="str">
        <f t="shared" si="4"/>
        <v>第二面－【２．確認済証交付年月日等】－【イ．確認済証交付年月日】－月</v>
      </c>
      <c r="W44" s="1021" t="s">
        <v>2928</v>
      </c>
    </row>
    <row r="45" spans="4:23" x14ac:dyDescent="0.4">
      <c r="D45" s="1021">
        <f t="shared" ref="D45:D48" si="10">IF(E45="",0,E45)</f>
        <v>0</v>
      </c>
      <c r="E45" s="1036">
        <f>'＜入力不要＞概要書'!$AB$73</f>
        <v>0</v>
      </c>
      <c r="F45" s="1025" t="str">
        <f t="shared" si="8"/>
        <v>0</v>
      </c>
      <c r="H45" s="1023" t="s">
        <v>2780</v>
      </c>
      <c r="I45" s="1023" t="s">
        <v>2835</v>
      </c>
      <c r="J45" s="1023" t="s">
        <v>2925</v>
      </c>
      <c r="K45" s="1023" t="s">
        <v>2835</v>
      </c>
      <c r="L45" s="1023" t="s">
        <v>2785</v>
      </c>
      <c r="M45" s="1023" t="s">
        <v>2835</v>
      </c>
      <c r="N45" s="1023" t="s">
        <v>900</v>
      </c>
      <c r="O45" s="1023"/>
      <c r="P45" s="1023"/>
      <c r="S45" s="1021" t="str">
        <f t="shared" si="4"/>
        <v>第二面－【２．確認済証交付年月日等】－【イ．確認済証交付年月日】－日</v>
      </c>
      <c r="W45" s="1021" t="s">
        <v>2929</v>
      </c>
    </row>
    <row r="46" spans="4:23" x14ac:dyDescent="0.4">
      <c r="D46" s="1021">
        <f t="shared" si="10"/>
        <v>0</v>
      </c>
      <c r="E46" s="1036" t="str">
        <f>'＜入力不要＞概要書'!$AH$73</f>
        <v/>
      </c>
      <c r="F46" s="1025" t="str">
        <f t="shared" si="8"/>
        <v>0</v>
      </c>
      <c r="H46" s="1023" t="s">
        <v>2780</v>
      </c>
      <c r="I46" s="1023" t="s">
        <v>2835</v>
      </c>
      <c r="J46" s="1023" t="s">
        <v>2925</v>
      </c>
      <c r="K46" s="1023" t="s">
        <v>2835</v>
      </c>
      <c r="L46" s="1023" t="s">
        <v>2785</v>
      </c>
      <c r="M46" s="1023" t="s">
        <v>2835</v>
      </c>
      <c r="N46" s="1023" t="s">
        <v>1027</v>
      </c>
      <c r="O46" s="1023"/>
      <c r="P46" s="1023"/>
      <c r="S46" s="1021" t="str">
        <f t="shared" si="4"/>
        <v>第二面－【２．確認済証交付年月日等】－【イ．確認済証交付年月日】－番号</v>
      </c>
      <c r="W46" s="1021" t="s">
        <v>2930</v>
      </c>
    </row>
    <row r="47" spans="4:23" x14ac:dyDescent="0.4">
      <c r="D47" s="1021">
        <f t="shared" si="10"/>
        <v>0</v>
      </c>
      <c r="E47" s="1036" t="str">
        <f>IF('＜入力不要＞報告書'!Q73="","",IF('＜入力不要＞報告書'!Q73="","",'＜入力不要＞報告書'!Q73))</f>
        <v/>
      </c>
      <c r="F47" s="1025" t="str">
        <f t="shared" si="8"/>
        <v>0</v>
      </c>
      <c r="H47" s="1023" t="s">
        <v>2780</v>
      </c>
      <c r="I47" s="1023" t="s">
        <v>2835</v>
      </c>
      <c r="J47" s="1023" t="s">
        <v>2925</v>
      </c>
      <c r="K47" s="1023" t="s">
        <v>2835</v>
      </c>
      <c r="L47" s="1023" t="s">
        <v>3312</v>
      </c>
      <c r="M47" s="1023" t="s">
        <v>2835</v>
      </c>
      <c r="N47" s="1023" t="s">
        <v>2787</v>
      </c>
      <c r="O47" s="1023"/>
      <c r="P47" s="1023"/>
      <c r="S47" s="1021" t="str">
        <f t="shared" si="4"/>
        <v>第二面－【２．確認済証交付年月日等】－【ロ．確認済証交付者】－建築主事</v>
      </c>
      <c r="W47" s="1021" t="s">
        <v>2931</v>
      </c>
    </row>
    <row r="48" spans="4:23" x14ac:dyDescent="0.4">
      <c r="D48" s="1021">
        <f t="shared" si="10"/>
        <v>0</v>
      </c>
      <c r="E48" s="1036" t="str">
        <f>IF('＜入力不要＞報告書'!W73="","",IF('＜入力不要＞報告書'!W73="","",'＜入力不要＞報告書'!W73))</f>
        <v/>
      </c>
      <c r="F48" s="1025" t="str">
        <f t="shared" si="8"/>
        <v>0</v>
      </c>
      <c r="H48" s="1023" t="s">
        <v>2780</v>
      </c>
      <c r="I48" s="1023" t="s">
        <v>2835</v>
      </c>
      <c r="J48" s="1023" t="s">
        <v>2925</v>
      </c>
      <c r="K48" s="1023" t="s">
        <v>2835</v>
      </c>
      <c r="L48" s="1023" t="s">
        <v>3312</v>
      </c>
      <c r="M48" s="1023" t="s">
        <v>2835</v>
      </c>
      <c r="N48" s="1023" t="s">
        <v>2788</v>
      </c>
      <c r="O48" s="1023"/>
      <c r="P48" s="1023"/>
      <c r="S48" s="1021" t="str">
        <f t="shared" si="4"/>
        <v>第二面－【２．確認済証交付年月日等】－【ロ．確認済証交付者】－指定確認検査機関</v>
      </c>
      <c r="W48" s="1021" t="s">
        <v>2932</v>
      </c>
    </row>
    <row r="49" spans="4:23" x14ac:dyDescent="0.4">
      <c r="E49" s="1036" t="str">
        <f>'＜入力不要＞概要書'!$AG$74</f>
        <v/>
      </c>
      <c r="F49" s="1025" t="str">
        <f>SUBSTITUTE(G49,CHAR(10),"")</f>
        <v>0</v>
      </c>
      <c r="G49" s="1025">
        <f>'＜入力不要＞概要書'!$T$75</f>
        <v>0</v>
      </c>
      <c r="H49" s="1023" t="s">
        <v>2780</v>
      </c>
      <c r="I49" s="1023" t="s">
        <v>2835</v>
      </c>
      <c r="J49" s="1023" t="s">
        <v>2925</v>
      </c>
      <c r="K49" s="1023" t="s">
        <v>2835</v>
      </c>
      <c r="L49" s="1023" t="s">
        <v>3312</v>
      </c>
      <c r="M49" s="1023" t="s">
        <v>2835</v>
      </c>
      <c r="N49" s="1023" t="s">
        <v>2788</v>
      </c>
      <c r="O49" s="1023" t="s">
        <v>2835</v>
      </c>
      <c r="P49" s="1023" t="s">
        <v>951</v>
      </c>
      <c r="S49" s="1021" t="str">
        <f t="shared" si="4"/>
        <v>第二面－【２．確認済証交付年月日等】－【ロ．確認済証交付者】－指定確認検査機関－名称</v>
      </c>
      <c r="W49" s="1021" t="s">
        <v>2933</v>
      </c>
    </row>
    <row r="50" spans="4:23" x14ac:dyDescent="0.4">
      <c r="E50" s="1036">
        <f>'＜入力不要＞概要書'!$T$75</f>
        <v>0</v>
      </c>
      <c r="F50" s="1025" t="str">
        <f t="shared" ref="F50:F52" si="11">SUBSTITUTE(G50,CHAR(10),"")</f>
        <v>0</v>
      </c>
      <c r="G50" s="1025">
        <f>'＜入力不要＞概要書'!$V$75</f>
        <v>0</v>
      </c>
      <c r="H50" s="1023" t="s">
        <v>2780</v>
      </c>
      <c r="I50" s="1023" t="s">
        <v>2835</v>
      </c>
      <c r="J50" s="1023" t="s">
        <v>2925</v>
      </c>
      <c r="K50" s="1023" t="s">
        <v>2835</v>
      </c>
      <c r="L50" s="1023" t="s">
        <v>2789</v>
      </c>
      <c r="M50" s="1023" t="s">
        <v>2835</v>
      </c>
      <c r="N50" s="1023" t="s">
        <v>937</v>
      </c>
      <c r="O50" s="1023"/>
      <c r="P50" s="1023"/>
      <c r="S50" s="1021" t="str">
        <f t="shared" si="4"/>
        <v>第二面－【２．確認済証交付年月日等】－【ハ．検査済証交付年月日】－元号</v>
      </c>
      <c r="W50" s="1021" t="s">
        <v>2934</v>
      </c>
    </row>
    <row r="51" spans="4:23" x14ac:dyDescent="0.4">
      <c r="E51" s="1036">
        <f>'＜入力不要＞概要書'!$V$75</f>
        <v>0</v>
      </c>
      <c r="F51" s="1025" t="str">
        <f t="shared" si="11"/>
        <v>0</v>
      </c>
      <c r="G51" s="1025">
        <f>'＜入力不要＞概要書'!$Y$75</f>
        <v>0</v>
      </c>
      <c r="H51" s="1023" t="s">
        <v>2780</v>
      </c>
      <c r="I51" s="1023" t="s">
        <v>2835</v>
      </c>
      <c r="J51" s="1023" t="s">
        <v>2925</v>
      </c>
      <c r="K51" s="1023" t="s">
        <v>2835</v>
      </c>
      <c r="L51" s="1023" t="s">
        <v>2789</v>
      </c>
      <c r="M51" s="1023" t="s">
        <v>2835</v>
      </c>
      <c r="N51" s="1023" t="s">
        <v>896</v>
      </c>
      <c r="O51" s="1023"/>
      <c r="P51" s="1023"/>
      <c r="S51" s="1021" t="str">
        <f t="shared" si="4"/>
        <v>第二面－【２．確認済証交付年月日等】－【ハ．検査済証交付年月日】－年</v>
      </c>
      <c r="W51" s="1021" t="s">
        <v>2935</v>
      </c>
    </row>
    <row r="52" spans="4:23" x14ac:dyDescent="0.4">
      <c r="E52" s="1036">
        <f>'＜入力不要＞概要書'!$Y$75</f>
        <v>0</v>
      </c>
      <c r="F52" s="1025" t="str">
        <f t="shared" si="11"/>
        <v>0</v>
      </c>
      <c r="G52" s="1025">
        <f>'＜入力不要＞概要書'!$AB$75</f>
        <v>0</v>
      </c>
      <c r="H52" s="1023" t="s">
        <v>2780</v>
      </c>
      <c r="I52" s="1023" t="s">
        <v>2835</v>
      </c>
      <c r="J52" s="1023" t="s">
        <v>2925</v>
      </c>
      <c r="K52" s="1023" t="s">
        <v>2835</v>
      </c>
      <c r="L52" s="1023" t="s">
        <v>2789</v>
      </c>
      <c r="M52" s="1023" t="s">
        <v>2835</v>
      </c>
      <c r="N52" s="1023" t="s">
        <v>899</v>
      </c>
      <c r="O52" s="1023"/>
      <c r="P52" s="1023"/>
      <c r="S52" s="1021" t="str">
        <f t="shared" si="4"/>
        <v>第二面－【２．確認済証交付年月日等】－【ハ．検査済証交付年月日】－月</v>
      </c>
      <c r="W52" s="1021" t="s">
        <v>2936</v>
      </c>
    </row>
    <row r="53" spans="4:23" x14ac:dyDescent="0.4">
      <c r="D53" s="1021">
        <f t="shared" ref="D53:D57" si="12">IF(E53="",0,E53)</f>
        <v>0</v>
      </c>
      <c r="E53" s="1036">
        <f>'＜入力不要＞概要書'!$AB$75</f>
        <v>0</v>
      </c>
      <c r="F53" s="1025" t="str">
        <f t="shared" si="8"/>
        <v>0</v>
      </c>
      <c r="G53" s="1025"/>
      <c r="H53" s="1023" t="s">
        <v>2780</v>
      </c>
      <c r="I53" s="1023" t="s">
        <v>2835</v>
      </c>
      <c r="J53" s="1023" t="s">
        <v>2925</v>
      </c>
      <c r="K53" s="1023" t="s">
        <v>2835</v>
      </c>
      <c r="L53" s="1023" t="s">
        <v>2789</v>
      </c>
      <c r="M53" s="1023" t="s">
        <v>2835</v>
      </c>
      <c r="N53" s="1023" t="s">
        <v>900</v>
      </c>
      <c r="O53" s="1023"/>
      <c r="P53" s="1023"/>
      <c r="S53" s="1021" t="str">
        <f t="shared" si="4"/>
        <v>第二面－【２．確認済証交付年月日等】－【ハ．検査済証交付年月日】－日</v>
      </c>
      <c r="W53" s="1021" t="s">
        <v>2937</v>
      </c>
    </row>
    <row r="54" spans="4:23" x14ac:dyDescent="0.4">
      <c r="D54" s="1021">
        <f t="shared" si="12"/>
        <v>0</v>
      </c>
      <c r="E54" s="1036" t="str">
        <f>'＜入力不要＞概要書'!$AH$75</f>
        <v/>
      </c>
      <c r="F54" s="1025" t="str">
        <f t="shared" si="8"/>
        <v>0</v>
      </c>
      <c r="H54" s="1023" t="s">
        <v>2780</v>
      </c>
      <c r="I54" s="1023" t="s">
        <v>2835</v>
      </c>
      <c r="J54" s="1023" t="s">
        <v>2925</v>
      </c>
      <c r="K54" s="1023" t="s">
        <v>2835</v>
      </c>
      <c r="L54" s="1023" t="s">
        <v>2789</v>
      </c>
      <c r="M54" s="1023" t="s">
        <v>2835</v>
      </c>
      <c r="N54" s="1023" t="s">
        <v>1027</v>
      </c>
      <c r="O54" s="1023"/>
      <c r="P54" s="1023"/>
      <c r="S54" s="1021" t="str">
        <f t="shared" si="4"/>
        <v>第二面－【２．確認済証交付年月日等】－【ハ．検査済証交付年月日】－番号</v>
      </c>
      <c r="W54" s="1021" t="s">
        <v>2938</v>
      </c>
    </row>
    <row r="55" spans="4:23" x14ac:dyDescent="0.4">
      <c r="D55" s="1021">
        <f t="shared" si="12"/>
        <v>0</v>
      </c>
      <c r="E55" s="1036" t="str">
        <f>IF('＜入力不要＞報告書'!Q75="","",IF('＜入力不要＞報告書'!Q75="","",'＜入力不要＞報告書'!Q75))</f>
        <v/>
      </c>
      <c r="F55" s="1025" t="str">
        <f t="shared" si="8"/>
        <v>0</v>
      </c>
      <c r="H55" s="1023" t="s">
        <v>2780</v>
      </c>
      <c r="I55" s="1023" t="s">
        <v>2835</v>
      </c>
      <c r="J55" s="1023" t="s">
        <v>2925</v>
      </c>
      <c r="K55" s="1023" t="s">
        <v>2835</v>
      </c>
      <c r="L55" s="1023" t="s">
        <v>2790</v>
      </c>
      <c r="M55" s="1023" t="s">
        <v>2835</v>
      </c>
      <c r="N55" s="1023" t="s">
        <v>2787</v>
      </c>
      <c r="O55" s="1023"/>
      <c r="P55" s="1023"/>
      <c r="S55" s="1021" t="str">
        <f t="shared" si="4"/>
        <v>第二面－【２．確認済証交付年月日等】－【ニ．検査済証交付者】－建築主事</v>
      </c>
      <c r="W55" s="1021" t="s">
        <v>2939</v>
      </c>
    </row>
    <row r="56" spans="4:23" x14ac:dyDescent="0.4">
      <c r="D56" s="1021">
        <f t="shared" si="12"/>
        <v>0</v>
      </c>
      <c r="E56" s="1036" t="str">
        <f>IF('＜入力不要＞報告書'!W75="","",IF('＜入力不要＞報告書'!W75="","",'＜入力不要＞報告書'!W75))</f>
        <v/>
      </c>
      <c r="F56" s="1025" t="str">
        <f t="shared" si="8"/>
        <v>0</v>
      </c>
      <c r="H56" s="1023" t="s">
        <v>2780</v>
      </c>
      <c r="I56" s="1023" t="s">
        <v>2835</v>
      </c>
      <c r="J56" s="1023" t="s">
        <v>2925</v>
      </c>
      <c r="K56" s="1023" t="s">
        <v>2835</v>
      </c>
      <c r="L56" s="1023" t="s">
        <v>2790</v>
      </c>
      <c r="M56" s="1023" t="s">
        <v>2835</v>
      </c>
      <c r="N56" s="1023" t="s">
        <v>2788</v>
      </c>
      <c r="O56" s="1023"/>
      <c r="P56" s="1023"/>
      <c r="S56" s="1021" t="str">
        <f t="shared" si="4"/>
        <v>第二面－【２．確認済証交付年月日等】－【ニ．検査済証交付者】－指定確認検査機関</v>
      </c>
      <c r="W56" s="1021" t="s">
        <v>2940</v>
      </c>
    </row>
    <row r="57" spans="4:23" x14ac:dyDescent="0.4">
      <c r="D57" s="1021">
        <f t="shared" si="12"/>
        <v>0</v>
      </c>
      <c r="E57" s="1036" t="str">
        <f>'＜入力不要＞概要書'!$AG$76</f>
        <v/>
      </c>
      <c r="F57" s="1025" t="str">
        <f t="shared" si="8"/>
        <v>0</v>
      </c>
      <c r="H57" s="1023" t="s">
        <v>2780</v>
      </c>
      <c r="I57" s="1023" t="s">
        <v>2835</v>
      </c>
      <c r="J57" s="1023" t="s">
        <v>2925</v>
      </c>
      <c r="K57" s="1023" t="s">
        <v>2835</v>
      </c>
      <c r="L57" s="1023" t="s">
        <v>2790</v>
      </c>
      <c r="M57" s="1023" t="s">
        <v>2835</v>
      </c>
      <c r="N57" s="1023" t="s">
        <v>2788</v>
      </c>
      <c r="O57" s="1023" t="s">
        <v>2835</v>
      </c>
      <c r="P57" s="1023" t="s">
        <v>951</v>
      </c>
      <c r="S57" s="1021" t="str">
        <f t="shared" si="4"/>
        <v>第二面－【２．確認済証交付年月日等】－【ニ．検査済証交付者】－指定確認検査機関－名称</v>
      </c>
      <c r="W57" s="1021" t="s">
        <v>2941</v>
      </c>
    </row>
    <row r="58" spans="4:23" x14ac:dyDescent="0.4">
      <c r="E58" s="1036" t="str">
        <f>'＜入力不要＞概要書'!$R$80</f>
        <v/>
      </c>
      <c r="F58" s="1025" t="str">
        <f>SUBSTITUTE(G58,CHAR(10),"")</f>
        <v>0</v>
      </c>
      <c r="G58" s="1025">
        <f>'＜入力不要＞概要書'!$T$80</f>
        <v>0</v>
      </c>
      <c r="H58" s="1023" t="s">
        <v>2780</v>
      </c>
      <c r="I58" s="1023" t="s">
        <v>2835</v>
      </c>
      <c r="J58" s="1023" t="s">
        <v>2798</v>
      </c>
      <c r="K58" s="1023" t="s">
        <v>2835</v>
      </c>
      <c r="L58" s="1023" t="s">
        <v>2799</v>
      </c>
      <c r="M58" s="1023" t="s">
        <v>2835</v>
      </c>
      <c r="N58" s="1023" t="s">
        <v>2800</v>
      </c>
      <c r="O58" s="1023"/>
      <c r="P58" s="1023"/>
      <c r="S58" s="1021" t="str">
        <f t="shared" si="4"/>
        <v>第二面－【３．検査日等】－【イ．今回の検査】－（令和固定）</v>
      </c>
      <c r="W58" s="1021" t="s">
        <v>2867</v>
      </c>
    </row>
    <row r="59" spans="4:23" x14ac:dyDescent="0.4">
      <c r="E59" s="1036">
        <f>'＜入力不要＞概要書'!$T$80</f>
        <v>0</v>
      </c>
      <c r="F59" s="1025" t="str">
        <f t="shared" ref="F59:F60" si="13">SUBSTITUTE(G59,CHAR(10),"")</f>
        <v>0</v>
      </c>
      <c r="G59" s="1025">
        <f>'＜入力不要＞概要書'!$W$80</f>
        <v>0</v>
      </c>
      <c r="H59" s="1023" t="s">
        <v>2780</v>
      </c>
      <c r="I59" s="1023" t="s">
        <v>2835</v>
      </c>
      <c r="J59" s="1023" t="s">
        <v>2798</v>
      </c>
      <c r="K59" s="1023" t="s">
        <v>2835</v>
      </c>
      <c r="L59" s="1023" t="s">
        <v>2799</v>
      </c>
      <c r="M59" s="1023" t="s">
        <v>2835</v>
      </c>
      <c r="N59" s="1023" t="s">
        <v>896</v>
      </c>
      <c r="O59" s="1023"/>
      <c r="P59" s="1023"/>
      <c r="S59" s="1021" t="str">
        <f t="shared" si="4"/>
        <v>第二面－【３．検査日等】－【イ．今回の検査】－年</v>
      </c>
      <c r="W59" s="1021" t="s">
        <v>2868</v>
      </c>
    </row>
    <row r="60" spans="4:23" x14ac:dyDescent="0.4">
      <c r="E60" s="1036">
        <f>'＜入力不要＞概要書'!$W$80</f>
        <v>0</v>
      </c>
      <c r="F60" s="1025" t="str">
        <f t="shared" si="13"/>
        <v>0</v>
      </c>
      <c r="G60" s="1025">
        <f>'＜入力不要＞概要書'!$Z$80</f>
        <v>0</v>
      </c>
      <c r="H60" s="1023" t="s">
        <v>2780</v>
      </c>
      <c r="I60" s="1023" t="s">
        <v>2835</v>
      </c>
      <c r="J60" s="1023" t="s">
        <v>2798</v>
      </c>
      <c r="K60" s="1023" t="s">
        <v>2835</v>
      </c>
      <c r="L60" s="1023" t="s">
        <v>2799</v>
      </c>
      <c r="M60" s="1023" t="s">
        <v>2835</v>
      </c>
      <c r="N60" s="1023" t="s">
        <v>899</v>
      </c>
      <c r="O60" s="1023"/>
      <c r="P60" s="1023"/>
      <c r="S60" s="1021" t="str">
        <f t="shared" si="4"/>
        <v>第二面－【３．検査日等】－【イ．今回の検査】－月</v>
      </c>
      <c r="W60" s="1021" t="s">
        <v>2869</v>
      </c>
    </row>
    <row r="61" spans="4:23" x14ac:dyDescent="0.4">
      <c r="D61" s="1021">
        <f>IF(E61="",0,E61)</f>
        <v>0</v>
      </c>
      <c r="E61" s="1036">
        <f>'＜入力不要＞概要書'!$Z$80</f>
        <v>0</v>
      </c>
      <c r="F61" s="1025" t="str">
        <f t="shared" si="8"/>
        <v>0</v>
      </c>
      <c r="H61" s="1023" t="s">
        <v>2780</v>
      </c>
      <c r="I61" s="1023" t="s">
        <v>2835</v>
      </c>
      <c r="J61" s="1023" t="s">
        <v>2798</v>
      </c>
      <c r="K61" s="1023" t="s">
        <v>2835</v>
      </c>
      <c r="L61" s="1023" t="s">
        <v>2799</v>
      </c>
      <c r="M61" s="1023" t="s">
        <v>2835</v>
      </c>
      <c r="N61" s="1023" t="s">
        <v>900</v>
      </c>
      <c r="O61" s="1023"/>
      <c r="P61" s="1023"/>
      <c r="S61" s="1021" t="str">
        <f t="shared" si="4"/>
        <v>第二面－【３．検査日等】－【イ．今回の検査】－日</v>
      </c>
      <c r="W61" s="1021" t="s">
        <v>2870</v>
      </c>
    </row>
    <row r="62" spans="4:23" x14ac:dyDescent="0.4">
      <c r="E62" s="1036" t="str">
        <f>IF('＜入力不要＞報告書'!N80="","",IF('＜入力不要＞報告書'!N80="","",'＜入力不要＞報告書'!N80))</f>
        <v/>
      </c>
      <c r="F62" s="1025" t="str">
        <f>SUBSTITUTE(G62,CHAR(10),"")</f>
        <v>0</v>
      </c>
      <c r="G62" s="1025">
        <f>'＜入力不要＞概要書'!$R$81</f>
        <v>0</v>
      </c>
      <c r="H62" s="1023" t="s">
        <v>2780</v>
      </c>
      <c r="I62" s="1023" t="s">
        <v>2835</v>
      </c>
      <c r="J62" s="1023" t="s">
        <v>2798</v>
      </c>
      <c r="K62" s="1023" t="s">
        <v>2835</v>
      </c>
      <c r="L62" s="1023" t="s">
        <v>2801</v>
      </c>
      <c r="M62" s="1023" t="s">
        <v>2835</v>
      </c>
      <c r="N62" s="1023" t="s">
        <v>2802</v>
      </c>
      <c r="O62" s="1023"/>
      <c r="P62" s="1023"/>
      <c r="S62" s="1021" t="str">
        <f t="shared" si="4"/>
        <v>第二面－【３．検査日等】－【ロ．前回の検査】－実施</v>
      </c>
      <c r="W62" s="1021" t="s">
        <v>2871</v>
      </c>
    </row>
    <row r="63" spans="4:23" x14ac:dyDescent="0.4">
      <c r="E63" s="1036">
        <f>'＜入力不要＞概要書'!$R$81</f>
        <v>0</v>
      </c>
      <c r="F63" s="1025" t="str">
        <f t="shared" ref="F63:F65" si="14">SUBSTITUTE(G63,CHAR(10),"")</f>
        <v>0</v>
      </c>
      <c r="G63" s="1025">
        <f>'＜入力不要＞概要書'!$T$81</f>
        <v>0</v>
      </c>
      <c r="H63" s="1023" t="s">
        <v>2780</v>
      </c>
      <c r="I63" s="1023" t="s">
        <v>2835</v>
      </c>
      <c r="J63" s="1023" t="s">
        <v>2798</v>
      </c>
      <c r="K63" s="1023" t="s">
        <v>2835</v>
      </c>
      <c r="L63" s="1023" t="s">
        <v>2801</v>
      </c>
      <c r="M63" s="1023" t="s">
        <v>2835</v>
      </c>
      <c r="N63" s="1023" t="s">
        <v>2802</v>
      </c>
      <c r="O63" s="1023" t="s">
        <v>2835</v>
      </c>
      <c r="P63" s="1023" t="s">
        <v>937</v>
      </c>
      <c r="S63" s="1021" t="str">
        <f t="shared" si="4"/>
        <v>第二面－【３．検査日等】－【ロ．前回の検査】－実施－元号</v>
      </c>
      <c r="W63" s="1021" t="s">
        <v>2872</v>
      </c>
    </row>
    <row r="64" spans="4:23" x14ac:dyDescent="0.4">
      <c r="E64" s="1036">
        <f>'＜入力不要＞概要書'!$T$81</f>
        <v>0</v>
      </c>
      <c r="F64" s="1025" t="str">
        <f t="shared" si="14"/>
        <v>0</v>
      </c>
      <c r="G64" s="1025">
        <f>'＜入力不要＞概要書'!$W$81</f>
        <v>0</v>
      </c>
      <c r="H64" s="1023" t="s">
        <v>2780</v>
      </c>
      <c r="I64" s="1023" t="s">
        <v>2835</v>
      </c>
      <c r="J64" s="1023" t="s">
        <v>2798</v>
      </c>
      <c r="K64" s="1023" t="s">
        <v>2835</v>
      </c>
      <c r="L64" s="1023" t="s">
        <v>2801</v>
      </c>
      <c r="M64" s="1023" t="s">
        <v>2835</v>
      </c>
      <c r="N64" s="1023" t="s">
        <v>2802</v>
      </c>
      <c r="O64" s="1023" t="s">
        <v>2835</v>
      </c>
      <c r="P64" s="1023" t="s">
        <v>896</v>
      </c>
      <c r="S64" s="1021" t="str">
        <f t="shared" si="4"/>
        <v>第二面－【３．検査日等】－【ロ．前回の検査】－実施－年</v>
      </c>
      <c r="W64" s="1021" t="s">
        <v>2873</v>
      </c>
    </row>
    <row r="65" spans="4:23" x14ac:dyDescent="0.4">
      <c r="E65" s="1036">
        <f>'＜入力不要＞概要書'!$W$81</f>
        <v>0</v>
      </c>
      <c r="F65" s="1025" t="str">
        <f t="shared" si="14"/>
        <v>0</v>
      </c>
      <c r="G65" s="1025">
        <f>'＜入力不要＞概要書'!$Z$81</f>
        <v>0</v>
      </c>
      <c r="H65" s="1023" t="s">
        <v>2780</v>
      </c>
      <c r="I65" s="1023" t="s">
        <v>2835</v>
      </c>
      <c r="J65" s="1023" t="s">
        <v>2798</v>
      </c>
      <c r="K65" s="1023" t="s">
        <v>2835</v>
      </c>
      <c r="L65" s="1023" t="s">
        <v>2801</v>
      </c>
      <c r="M65" s="1023" t="s">
        <v>2835</v>
      </c>
      <c r="N65" s="1023" t="s">
        <v>2802</v>
      </c>
      <c r="O65" s="1023" t="s">
        <v>2835</v>
      </c>
      <c r="P65" s="1023" t="s">
        <v>899</v>
      </c>
      <c r="S65" s="1021" t="str">
        <f t="shared" si="4"/>
        <v>第二面－【３．検査日等】－【ロ．前回の検査】－実施－月</v>
      </c>
      <c r="W65" s="1021" t="s">
        <v>2874</v>
      </c>
    </row>
    <row r="66" spans="4:23" x14ac:dyDescent="0.4">
      <c r="D66" s="1021">
        <f t="shared" ref="D66:D78" si="15">IF(E66="",0,E66)</f>
        <v>0</v>
      </c>
      <c r="E66" s="1036">
        <f>'＜入力不要＞概要書'!$Z$81</f>
        <v>0</v>
      </c>
      <c r="F66" s="1025" t="str">
        <f t="shared" si="8"/>
        <v>0</v>
      </c>
      <c r="H66" s="1023" t="s">
        <v>2780</v>
      </c>
      <c r="I66" s="1023" t="s">
        <v>2835</v>
      </c>
      <c r="J66" s="1023" t="s">
        <v>2798</v>
      </c>
      <c r="K66" s="1023" t="s">
        <v>2835</v>
      </c>
      <c r="L66" s="1023" t="s">
        <v>2801</v>
      </c>
      <c r="M66" s="1023" t="s">
        <v>2835</v>
      </c>
      <c r="N66" s="1023" t="s">
        <v>2802</v>
      </c>
      <c r="O66" s="1023" t="s">
        <v>2835</v>
      </c>
      <c r="P66" s="1023" t="s">
        <v>900</v>
      </c>
      <c r="S66" s="1021" t="str">
        <f t="shared" si="4"/>
        <v>第二面－【３．検査日等】－【ロ．前回の検査】－実施－日</v>
      </c>
      <c r="W66" s="1021" t="s">
        <v>2875</v>
      </c>
    </row>
    <row r="67" spans="4:23" x14ac:dyDescent="0.4">
      <c r="D67" s="1021">
        <f t="shared" si="15"/>
        <v>0</v>
      </c>
      <c r="E67" s="1036" t="str">
        <f>IF('＜入力不要＞報告書'!AG80="","",IF('＜入力不要＞報告書'!AG80="","",'＜入力不要＞報告書'!AG80))</f>
        <v/>
      </c>
      <c r="F67" s="1025" t="str">
        <f t="shared" si="8"/>
        <v>0</v>
      </c>
      <c r="H67" s="1023" t="s">
        <v>2780</v>
      </c>
      <c r="I67" s="1023" t="s">
        <v>2835</v>
      </c>
      <c r="J67" s="1023" t="s">
        <v>2798</v>
      </c>
      <c r="K67" s="1023" t="s">
        <v>2835</v>
      </c>
      <c r="L67" s="1023" t="s">
        <v>2801</v>
      </c>
      <c r="M67" s="1023" t="s">
        <v>2835</v>
      </c>
      <c r="N67" s="1023" t="s">
        <v>2803</v>
      </c>
      <c r="O67" s="1023"/>
      <c r="P67" s="1023"/>
      <c r="S67" s="1021" t="str">
        <f t="shared" si="4"/>
        <v>第二面－【３．検査日等】－【ロ．前回の検査】－未実施</v>
      </c>
      <c r="W67" s="1021" t="s">
        <v>2876</v>
      </c>
    </row>
    <row r="68" spans="4:23" x14ac:dyDescent="0.4">
      <c r="D68" s="1021">
        <f t="shared" si="15"/>
        <v>0</v>
      </c>
      <c r="E68" s="1036" t="str">
        <f>IF('＜入力不要＞報告書'!V81="","",IF('＜入力不要＞報告書'!V81="","",'＜入力不要＞報告書'!V81))</f>
        <v/>
      </c>
      <c r="F68" s="1025" t="str">
        <f t="shared" si="8"/>
        <v>0</v>
      </c>
      <c r="H68" s="1023" t="s">
        <v>2780</v>
      </c>
      <c r="I68" s="1023" t="s">
        <v>2835</v>
      </c>
      <c r="J68" s="1023" t="s">
        <v>2798</v>
      </c>
      <c r="K68" s="1023" t="s">
        <v>2835</v>
      </c>
      <c r="L68" s="1023" t="s">
        <v>2804</v>
      </c>
      <c r="M68" s="1023" t="s">
        <v>2835</v>
      </c>
      <c r="N68" s="1023" t="s">
        <v>2770</v>
      </c>
      <c r="O68" s="1023"/>
      <c r="P68" s="1023"/>
      <c r="S68" s="1021" t="str">
        <f t="shared" si="4"/>
        <v>第二面－【３．検査日等】－【ハ．前回の検査に関する書類の写し】－有</v>
      </c>
      <c r="W68" s="1021" t="s">
        <v>2877</v>
      </c>
    </row>
    <row r="69" spans="4:23" x14ac:dyDescent="0.4">
      <c r="D69" s="1021">
        <f t="shared" si="15"/>
        <v>0</v>
      </c>
      <c r="E69" s="1036" t="str">
        <f>IF('＜入力不要＞報告書'!Z81="","",IF('＜入力不要＞報告書'!Z81="","",'＜入力不要＞報告書'!Z81))</f>
        <v/>
      </c>
      <c r="F69" s="1025" t="str">
        <f t="shared" si="8"/>
        <v>0</v>
      </c>
      <c r="H69" s="1023" t="s">
        <v>2780</v>
      </c>
      <c r="I69" s="1023" t="s">
        <v>2835</v>
      </c>
      <c r="J69" s="1023" t="s">
        <v>2798</v>
      </c>
      <c r="K69" s="1023" t="s">
        <v>2835</v>
      </c>
      <c r="L69" s="1023" t="s">
        <v>2804</v>
      </c>
      <c r="M69" s="1023" t="s">
        <v>2835</v>
      </c>
      <c r="N69" s="1023" t="s">
        <v>2771</v>
      </c>
      <c r="O69" s="1023"/>
      <c r="P69" s="1023"/>
      <c r="S69" s="1021" t="str">
        <f t="shared" ref="S69:S113" si="16">CONCATENATE(H69,I69,J69,K69,L69,M69,N69,O69,P69)</f>
        <v>第二面－【３．検査日等】－【ハ．前回の検査に関する書類の写し】－無</v>
      </c>
      <c r="W69" s="1021" t="s">
        <v>2878</v>
      </c>
    </row>
    <row r="70" spans="4:23" x14ac:dyDescent="0.4">
      <c r="D70" s="1021">
        <f t="shared" si="15"/>
        <v>0</v>
      </c>
      <c r="E70" s="1036" t="str">
        <f>'＜入力不要＞概要書'!$P$87</f>
        <v/>
      </c>
      <c r="F70" s="1025" t="str">
        <f t="shared" si="8"/>
        <v>0</v>
      </c>
      <c r="H70" s="1023" t="s">
        <v>2791</v>
      </c>
      <c r="I70" s="1023" t="s">
        <v>2835</v>
      </c>
      <c r="J70" s="1023" t="s">
        <v>2805</v>
      </c>
      <c r="K70" s="1023" t="s">
        <v>2835</v>
      </c>
      <c r="L70" s="1023" t="s">
        <v>2897</v>
      </c>
      <c r="M70" s="1023" t="s">
        <v>2835</v>
      </c>
      <c r="N70" s="1023" t="s">
        <v>2806</v>
      </c>
      <c r="O70" s="1023" t="s">
        <v>2835</v>
      </c>
      <c r="P70" s="1023" t="s">
        <v>946</v>
      </c>
      <c r="S70" s="1021" t="str">
        <f t="shared" si="16"/>
        <v>第二面－【４．防火設備の検査者】－代表となる検査者－【イ．資格】－建築士</v>
      </c>
      <c r="W70" s="1021" t="s">
        <v>2899</v>
      </c>
    </row>
    <row r="71" spans="4:23" x14ac:dyDescent="0.4">
      <c r="D71" s="1021">
        <f t="shared" si="15"/>
        <v>0</v>
      </c>
      <c r="E71" s="1036" t="str">
        <f>'＜入力不要＞概要書'!$Z$87</f>
        <v/>
      </c>
      <c r="F71" s="1025" t="str">
        <f t="shared" si="8"/>
        <v>0</v>
      </c>
      <c r="H71" s="1023" t="s">
        <v>2791</v>
      </c>
      <c r="I71" s="1023" t="s">
        <v>2835</v>
      </c>
      <c r="J71" s="1023" t="s">
        <v>2805</v>
      </c>
      <c r="K71" s="1023" t="s">
        <v>2835</v>
      </c>
      <c r="L71" s="1023" t="s">
        <v>2897</v>
      </c>
      <c r="M71" s="1023" t="s">
        <v>2835</v>
      </c>
      <c r="N71" s="1023" t="s">
        <v>2806</v>
      </c>
      <c r="O71" s="1023" t="s">
        <v>2835</v>
      </c>
      <c r="P71" s="1023" t="s">
        <v>2807</v>
      </c>
      <c r="S71" s="1021" t="str">
        <f t="shared" si="16"/>
        <v>第二面－【４．防火設備の検査者】－代表となる検査者－【イ．資格】－建築士登録</v>
      </c>
      <c r="W71" s="1021" t="s">
        <v>2900</v>
      </c>
    </row>
    <row r="72" spans="4:23" x14ac:dyDescent="0.4">
      <c r="D72" s="1021">
        <f t="shared" si="15"/>
        <v>0</v>
      </c>
      <c r="E72" s="1036" t="str">
        <f>'＜入力不要＞概要書'!$AM$87</f>
        <v/>
      </c>
      <c r="F72" s="1025" t="str">
        <f t="shared" si="8"/>
        <v>0</v>
      </c>
      <c r="H72" s="1023" t="s">
        <v>2791</v>
      </c>
      <c r="I72" s="1023" t="s">
        <v>2835</v>
      </c>
      <c r="J72" s="1023" t="s">
        <v>2805</v>
      </c>
      <c r="K72" s="1023" t="s">
        <v>2835</v>
      </c>
      <c r="L72" s="1023" t="s">
        <v>2897</v>
      </c>
      <c r="M72" s="1023" t="s">
        <v>2835</v>
      </c>
      <c r="N72" s="1023" t="s">
        <v>2806</v>
      </c>
      <c r="O72" s="1023" t="s">
        <v>2835</v>
      </c>
      <c r="P72" s="1023" t="s">
        <v>2808</v>
      </c>
      <c r="S72" s="1021" t="str">
        <f t="shared" si="16"/>
        <v>第二面－【４．防火設備の検査者】－代表となる検査者－【イ．資格】－建築士登録番号</v>
      </c>
      <c r="W72" s="1021" t="s">
        <v>2901</v>
      </c>
    </row>
    <row r="73" spans="4:23" x14ac:dyDescent="0.4">
      <c r="D73" s="1021">
        <f t="shared" si="15"/>
        <v>0</v>
      </c>
      <c r="E73" s="1036" t="str">
        <f>'＜入力不要＞概要書'!$AM$88</f>
        <v/>
      </c>
      <c r="F73" s="1025" t="str">
        <f t="shared" si="8"/>
        <v>0</v>
      </c>
      <c r="H73" s="1023" t="s">
        <v>2791</v>
      </c>
      <c r="I73" s="1023" t="s">
        <v>2835</v>
      </c>
      <c r="J73" s="1023" t="s">
        <v>2805</v>
      </c>
      <c r="K73" s="1023" t="s">
        <v>2835</v>
      </c>
      <c r="L73" s="1023" t="s">
        <v>2897</v>
      </c>
      <c r="M73" s="1023" t="s">
        <v>2835</v>
      </c>
      <c r="N73" s="1023" t="s">
        <v>2806</v>
      </c>
      <c r="O73" s="1023" t="s">
        <v>2835</v>
      </c>
      <c r="P73" s="1023" t="s">
        <v>2809</v>
      </c>
      <c r="S73" s="1021" t="str">
        <f t="shared" si="16"/>
        <v>第二面－【４．防火設備の検査者】－代表となる検査者－【イ．資格】－防火設備検査員番号</v>
      </c>
      <c r="W73" s="1021" t="s">
        <v>2902</v>
      </c>
    </row>
    <row r="74" spans="4:23" x14ac:dyDescent="0.4">
      <c r="D74" s="1021">
        <f t="shared" si="15"/>
        <v>0</v>
      </c>
      <c r="E74" s="1036" t="str">
        <f>'＜入力不要＞概要書'!$O$89</f>
        <v/>
      </c>
      <c r="F74" s="1025" t="str">
        <f t="shared" si="8"/>
        <v>0</v>
      </c>
      <c r="H74" s="1023" t="s">
        <v>2791</v>
      </c>
      <c r="I74" s="1023" t="s">
        <v>2835</v>
      </c>
      <c r="J74" s="1023" t="s">
        <v>2805</v>
      </c>
      <c r="K74" s="1023" t="s">
        <v>2835</v>
      </c>
      <c r="L74" s="1023" t="s">
        <v>2897</v>
      </c>
      <c r="M74" s="1023" t="s">
        <v>2835</v>
      </c>
      <c r="N74" s="1023" t="s">
        <v>2810</v>
      </c>
      <c r="O74" s="1023"/>
      <c r="P74" s="1023"/>
      <c r="S74" s="1021" t="str">
        <f t="shared" si="16"/>
        <v>第二面－【４．防火設備の検査者】－代表となる検査者－【ロ．氏名のフリガナ】</v>
      </c>
      <c r="W74" s="1021" t="s">
        <v>2903</v>
      </c>
    </row>
    <row r="75" spans="4:23" x14ac:dyDescent="0.4">
      <c r="D75" s="1021">
        <f t="shared" si="15"/>
        <v>0</v>
      </c>
      <c r="E75" s="1036" t="str">
        <f>'＜入力不要＞概要書'!$O$90</f>
        <v/>
      </c>
      <c r="F75" s="1025" t="str">
        <f t="shared" si="8"/>
        <v>0</v>
      </c>
      <c r="H75" s="1023" t="s">
        <v>2791</v>
      </c>
      <c r="I75" s="1023" t="s">
        <v>2835</v>
      </c>
      <c r="J75" s="1023" t="s">
        <v>2805</v>
      </c>
      <c r="K75" s="1023" t="s">
        <v>2835</v>
      </c>
      <c r="L75" s="1023" t="s">
        <v>2897</v>
      </c>
      <c r="M75" s="1023" t="s">
        <v>2835</v>
      </c>
      <c r="N75" s="1023" t="s">
        <v>2811</v>
      </c>
      <c r="O75" s="1023"/>
      <c r="P75" s="1023"/>
      <c r="S75" s="1021" t="str">
        <f t="shared" si="16"/>
        <v>第二面－【４．防火設備の検査者】－代表となる検査者－【ハ．氏名】</v>
      </c>
      <c r="W75" s="1021" t="s">
        <v>2904</v>
      </c>
    </row>
    <row r="76" spans="4:23" x14ac:dyDescent="0.4">
      <c r="D76" s="1021">
        <f t="shared" si="15"/>
        <v>0</v>
      </c>
      <c r="E76" s="1036" t="str">
        <f>'＜入力不要＞概要書'!$O$91</f>
        <v/>
      </c>
      <c r="F76" s="1025" t="str">
        <f t="shared" si="8"/>
        <v>0</v>
      </c>
      <c r="H76" s="1023" t="s">
        <v>2791</v>
      </c>
      <c r="I76" s="1023" t="s">
        <v>2835</v>
      </c>
      <c r="J76" s="1023" t="s">
        <v>2805</v>
      </c>
      <c r="K76" s="1023" t="s">
        <v>2835</v>
      </c>
      <c r="L76" s="1023" t="s">
        <v>2897</v>
      </c>
      <c r="M76" s="1023" t="s">
        <v>2835</v>
      </c>
      <c r="N76" s="1023" t="s">
        <v>2812</v>
      </c>
      <c r="O76" s="1023" t="s">
        <v>2835</v>
      </c>
      <c r="P76" s="1023" t="s">
        <v>951</v>
      </c>
      <c r="S76" s="1021" t="str">
        <f t="shared" si="16"/>
        <v>第二面－【４．防火設備の検査者】－代表となる検査者－【ニ．勤務先】－名称</v>
      </c>
      <c r="W76" s="1021" t="s">
        <v>2905</v>
      </c>
    </row>
    <row r="77" spans="4:23" x14ac:dyDescent="0.4">
      <c r="D77" s="1021">
        <f t="shared" si="15"/>
        <v>0</v>
      </c>
      <c r="E77" s="1036" t="str">
        <f>'＜入力不要＞概要書'!$P$92</f>
        <v/>
      </c>
      <c r="F77" s="1025" t="str">
        <f t="shared" si="8"/>
        <v>0</v>
      </c>
      <c r="H77" s="1023" t="s">
        <v>2791</v>
      </c>
      <c r="I77" s="1023" t="s">
        <v>2835</v>
      </c>
      <c r="J77" s="1023" t="s">
        <v>2805</v>
      </c>
      <c r="K77" s="1023" t="s">
        <v>2835</v>
      </c>
      <c r="L77" s="1023" t="s">
        <v>2897</v>
      </c>
      <c r="M77" s="1023" t="s">
        <v>2835</v>
      </c>
      <c r="N77" s="1023" t="s">
        <v>2812</v>
      </c>
      <c r="O77" s="1023" t="s">
        <v>2835</v>
      </c>
      <c r="P77" s="1023" t="s">
        <v>2813</v>
      </c>
      <c r="S77" s="1021" t="str">
        <f t="shared" si="16"/>
        <v>第二面－【４．防火設備の検査者】－代表となる検査者－【ニ．勤務先】－建築士事務所</v>
      </c>
      <c r="W77" s="1021" t="s">
        <v>2906</v>
      </c>
    </row>
    <row r="78" spans="4:23" x14ac:dyDescent="0.4">
      <c r="D78" s="1021">
        <f t="shared" si="15"/>
        <v>0</v>
      </c>
      <c r="E78" s="1036" t="str">
        <f>'＜入力不要＞概要書'!$Z$92</f>
        <v/>
      </c>
      <c r="F78" s="1025" t="str">
        <f t="shared" si="8"/>
        <v>0</v>
      </c>
      <c r="H78" s="1023" t="s">
        <v>2791</v>
      </c>
      <c r="I78" s="1023" t="s">
        <v>2835</v>
      </c>
      <c r="J78" s="1023" t="s">
        <v>2805</v>
      </c>
      <c r="K78" s="1023" t="s">
        <v>2835</v>
      </c>
      <c r="L78" s="1023" t="s">
        <v>2897</v>
      </c>
      <c r="M78" s="1023" t="s">
        <v>2835</v>
      </c>
      <c r="N78" s="1023" t="s">
        <v>2812</v>
      </c>
      <c r="O78" s="1023" t="s">
        <v>2835</v>
      </c>
      <c r="P78" s="1023" t="s">
        <v>954</v>
      </c>
      <c r="S78" s="1021" t="str">
        <f t="shared" si="16"/>
        <v>第二面－【４．防火設備の検査者】－代表となる検査者－【ニ．勤務先】－知事登録</v>
      </c>
      <c r="W78" s="1021" t="s">
        <v>2907</v>
      </c>
    </row>
    <row r="79" spans="4:23" x14ac:dyDescent="0.4">
      <c r="D79" s="1021">
        <f>IF(E79="",0,E79)</f>
        <v>0</v>
      </c>
      <c r="E79" s="1036" t="str">
        <f>'＜入力不要＞概要書'!$AM$92</f>
        <v/>
      </c>
      <c r="F79" s="1025" t="str">
        <f t="shared" si="8"/>
        <v>0</v>
      </c>
      <c r="H79" s="1023" t="s">
        <v>2791</v>
      </c>
      <c r="I79" s="1023" t="s">
        <v>2835</v>
      </c>
      <c r="J79" s="1023" t="s">
        <v>2805</v>
      </c>
      <c r="K79" s="1023" t="s">
        <v>2835</v>
      </c>
      <c r="L79" s="1023" t="s">
        <v>2897</v>
      </c>
      <c r="M79" s="1023" t="s">
        <v>2835</v>
      </c>
      <c r="N79" s="1023" t="s">
        <v>2812</v>
      </c>
      <c r="O79" s="1023" t="s">
        <v>2835</v>
      </c>
      <c r="P79" s="1023" t="s">
        <v>2814</v>
      </c>
      <c r="S79" s="1021" t="str">
        <f t="shared" si="16"/>
        <v>第二面－【４．防火設備の検査者】－代表となる検査者－【ニ．勤務先】－知事登録番号</v>
      </c>
      <c r="W79" s="1021" t="s">
        <v>2908</v>
      </c>
    </row>
    <row r="80" spans="4:23" x14ac:dyDescent="0.4">
      <c r="E80" s="1036" t="str">
        <f>'＜入力不要＞概要書'!$O$93</f>
        <v/>
      </c>
      <c r="F80" s="1025" t="str">
        <f>SUBSTITUTE(G80,CHAR(10),"")</f>
        <v>0</v>
      </c>
      <c r="G80" s="1025">
        <f>'＜入力不要＞概要書'!$O$94</f>
        <v>0</v>
      </c>
      <c r="H80" s="1023" t="s">
        <v>2791</v>
      </c>
      <c r="I80" s="1023" t="s">
        <v>2835</v>
      </c>
      <c r="J80" s="1023" t="s">
        <v>2805</v>
      </c>
      <c r="K80" s="1023" t="s">
        <v>2835</v>
      </c>
      <c r="L80" s="1023" t="s">
        <v>2897</v>
      </c>
      <c r="M80" s="1023" t="s">
        <v>2835</v>
      </c>
      <c r="N80" s="1023" t="s">
        <v>2815</v>
      </c>
      <c r="O80" s="1023"/>
      <c r="P80" s="1023"/>
      <c r="S80" s="1021" t="str">
        <f t="shared" si="16"/>
        <v>第二面－【４．防火設備の検査者】－代表となる検査者－【ホ．郵便番号】</v>
      </c>
      <c r="W80" s="1021" t="s">
        <v>2909</v>
      </c>
    </row>
    <row r="81" spans="4:23" x14ac:dyDescent="0.4">
      <c r="D81" s="1021">
        <f>IF(E81="",0,E81)</f>
        <v>0</v>
      </c>
      <c r="E81" s="1036">
        <f>'＜入力不要＞概要書'!$O$94</f>
        <v>0</v>
      </c>
      <c r="F81" s="1025" t="str">
        <f t="shared" si="8"/>
        <v>0</v>
      </c>
      <c r="H81" s="1023" t="s">
        <v>2791</v>
      </c>
      <c r="I81" s="1023" t="s">
        <v>2835</v>
      </c>
      <c r="J81" s="1023" t="s">
        <v>2805</v>
      </c>
      <c r="K81" s="1023" t="s">
        <v>2835</v>
      </c>
      <c r="L81" s="1023" t="s">
        <v>2897</v>
      </c>
      <c r="M81" s="1023" t="s">
        <v>2835</v>
      </c>
      <c r="N81" s="1023" t="s">
        <v>2816</v>
      </c>
      <c r="O81" s="1023"/>
      <c r="P81" s="1023"/>
      <c r="S81" s="1021" t="str">
        <f t="shared" si="16"/>
        <v>第二面－【４．防火設備の検査者】－代表となる検査者－【ヘ．所在地】</v>
      </c>
      <c r="W81" s="1021" t="s">
        <v>2910</v>
      </c>
    </row>
    <row r="82" spans="4:23" x14ac:dyDescent="0.4">
      <c r="D82" s="1021">
        <f t="shared" ref="D82:D87" si="17">IF(E82="",0,E82)</f>
        <v>0</v>
      </c>
      <c r="E82" s="1036" t="str">
        <f>'＜入力不要＞概要書'!$O$95</f>
        <v/>
      </c>
      <c r="F82" s="1025" t="str">
        <f t="shared" si="8"/>
        <v>0</v>
      </c>
      <c r="H82" s="1023" t="s">
        <v>2791</v>
      </c>
      <c r="I82" s="1023" t="s">
        <v>2835</v>
      </c>
      <c r="J82" s="1023" t="s">
        <v>2805</v>
      </c>
      <c r="K82" s="1023" t="s">
        <v>2835</v>
      </c>
      <c r="L82" s="1023" t="s">
        <v>2897</v>
      </c>
      <c r="M82" s="1023" t="s">
        <v>2835</v>
      </c>
      <c r="N82" s="1023" t="s">
        <v>2817</v>
      </c>
      <c r="O82" s="1023"/>
      <c r="P82" s="1023"/>
      <c r="S82" s="1021" t="str">
        <f t="shared" si="16"/>
        <v>第二面－【４．防火設備の検査者】－代表となる検査者－【ト．電話番号】</v>
      </c>
      <c r="W82" s="1021" t="s">
        <v>2911</v>
      </c>
    </row>
    <row r="83" spans="4:23" x14ac:dyDescent="0.4">
      <c r="D83" s="1021">
        <f t="shared" si="17"/>
        <v>0</v>
      </c>
      <c r="E83" s="1036" t="str">
        <f>'＜入力不要＞概要書'!$P$97</f>
        <v/>
      </c>
      <c r="F83" s="1025" t="str">
        <f t="shared" si="8"/>
        <v>0</v>
      </c>
      <c r="H83" s="1023" t="s">
        <v>2791</v>
      </c>
      <c r="I83" s="1023" t="s">
        <v>2835</v>
      </c>
      <c r="J83" s="1023" t="s">
        <v>2805</v>
      </c>
      <c r="K83" s="1023" t="s">
        <v>2835</v>
      </c>
      <c r="L83" s="1023" t="s">
        <v>2898</v>
      </c>
      <c r="M83" s="1023" t="s">
        <v>2835</v>
      </c>
      <c r="N83" s="1023" t="s">
        <v>2806</v>
      </c>
      <c r="O83" s="1023" t="s">
        <v>2835</v>
      </c>
      <c r="P83" s="1023" t="s">
        <v>946</v>
      </c>
      <c r="S83" s="1021" t="str">
        <f t="shared" si="16"/>
        <v>第二面－【４．防火設備の検査者】－その他の検査者－【イ．資格】－建築士</v>
      </c>
      <c r="W83" s="1021" t="s">
        <v>2912</v>
      </c>
    </row>
    <row r="84" spans="4:23" x14ac:dyDescent="0.4">
      <c r="D84" s="1021">
        <f t="shared" si="17"/>
        <v>0</v>
      </c>
      <c r="E84" s="1036" t="str">
        <f>'＜入力不要＞概要書'!$Z$97</f>
        <v/>
      </c>
      <c r="F84" s="1025" t="str">
        <f t="shared" si="8"/>
        <v>0</v>
      </c>
      <c r="H84" s="1023" t="s">
        <v>2791</v>
      </c>
      <c r="I84" s="1023" t="s">
        <v>2835</v>
      </c>
      <c r="J84" s="1023" t="s">
        <v>2805</v>
      </c>
      <c r="K84" s="1023" t="s">
        <v>2835</v>
      </c>
      <c r="L84" s="1023" t="s">
        <v>2898</v>
      </c>
      <c r="M84" s="1023" t="s">
        <v>2835</v>
      </c>
      <c r="N84" s="1023" t="s">
        <v>2806</v>
      </c>
      <c r="O84" s="1023" t="s">
        <v>2835</v>
      </c>
      <c r="P84" s="1023" t="s">
        <v>2807</v>
      </c>
      <c r="S84" s="1021" t="str">
        <f t="shared" si="16"/>
        <v>第二面－【４．防火設備の検査者】－その他の検査者－【イ．資格】－建築士登録</v>
      </c>
      <c r="W84" s="1021" t="s">
        <v>2913</v>
      </c>
    </row>
    <row r="85" spans="4:23" x14ac:dyDescent="0.4">
      <c r="D85" s="1021">
        <f t="shared" si="17"/>
        <v>0</v>
      </c>
      <c r="E85" s="1036" t="str">
        <f>'＜入力不要＞概要書'!$AM$97</f>
        <v/>
      </c>
      <c r="F85" s="1025" t="str">
        <f t="shared" si="8"/>
        <v>0</v>
      </c>
      <c r="H85" s="1023" t="s">
        <v>2791</v>
      </c>
      <c r="I85" s="1023" t="s">
        <v>2835</v>
      </c>
      <c r="J85" s="1023" t="s">
        <v>2805</v>
      </c>
      <c r="K85" s="1023" t="s">
        <v>2835</v>
      </c>
      <c r="L85" s="1023" t="s">
        <v>2898</v>
      </c>
      <c r="M85" s="1023" t="s">
        <v>2835</v>
      </c>
      <c r="N85" s="1023" t="s">
        <v>2806</v>
      </c>
      <c r="O85" s="1023" t="s">
        <v>2835</v>
      </c>
      <c r="P85" s="1023" t="s">
        <v>2808</v>
      </c>
      <c r="S85" s="1021" t="str">
        <f t="shared" si="16"/>
        <v>第二面－【４．防火設備の検査者】－その他の検査者－【イ．資格】－建築士登録番号</v>
      </c>
      <c r="W85" s="1021" t="s">
        <v>2914</v>
      </c>
    </row>
    <row r="86" spans="4:23" x14ac:dyDescent="0.4">
      <c r="D86" s="1021">
        <f t="shared" si="17"/>
        <v>0</v>
      </c>
      <c r="E86" s="1036" t="str">
        <f>'＜入力不要＞概要書'!$AM$98</f>
        <v/>
      </c>
      <c r="F86" s="1025" t="str">
        <f t="shared" si="8"/>
        <v>0</v>
      </c>
      <c r="H86" s="1023" t="s">
        <v>2791</v>
      </c>
      <c r="I86" s="1023" t="s">
        <v>2835</v>
      </c>
      <c r="J86" s="1023" t="s">
        <v>2805</v>
      </c>
      <c r="K86" s="1023" t="s">
        <v>2835</v>
      </c>
      <c r="L86" s="1023" t="s">
        <v>2898</v>
      </c>
      <c r="M86" s="1023" t="s">
        <v>2835</v>
      </c>
      <c r="N86" s="1023" t="s">
        <v>2806</v>
      </c>
      <c r="O86" s="1023" t="s">
        <v>2835</v>
      </c>
      <c r="P86" s="1023" t="s">
        <v>2809</v>
      </c>
      <c r="S86" s="1021" t="str">
        <f t="shared" si="16"/>
        <v>第二面－【４．防火設備の検査者】－その他の検査者－【イ．資格】－防火設備検査員番号</v>
      </c>
      <c r="W86" s="1021" t="s">
        <v>2915</v>
      </c>
    </row>
    <row r="87" spans="4:23" x14ac:dyDescent="0.4">
      <c r="D87" s="1021">
        <f t="shared" si="17"/>
        <v>0</v>
      </c>
      <c r="E87" s="1036" t="str">
        <f>'＜入力不要＞概要書'!$O$99</f>
        <v/>
      </c>
      <c r="F87" s="1025" t="str">
        <f t="shared" ref="F87:F113" si="18">SUBSTITUTE(D87,CHAR(10),"")</f>
        <v>0</v>
      </c>
      <c r="H87" s="1023" t="s">
        <v>2791</v>
      </c>
      <c r="I87" s="1023" t="s">
        <v>2835</v>
      </c>
      <c r="J87" s="1023" t="s">
        <v>2805</v>
      </c>
      <c r="K87" s="1023" t="s">
        <v>2835</v>
      </c>
      <c r="L87" s="1023" t="s">
        <v>2898</v>
      </c>
      <c r="M87" s="1023" t="s">
        <v>2835</v>
      </c>
      <c r="N87" s="1023" t="s">
        <v>2810</v>
      </c>
      <c r="O87" s="1023"/>
      <c r="P87" s="1023"/>
      <c r="S87" s="1021" t="str">
        <f t="shared" si="16"/>
        <v>第二面－【４．防火設備の検査者】－その他の検査者－【ロ．氏名のフリガナ】</v>
      </c>
      <c r="W87" s="1021" t="s">
        <v>2916</v>
      </c>
    </row>
    <row r="88" spans="4:23" x14ac:dyDescent="0.4">
      <c r="E88" s="1036" t="str">
        <f>'＜入力不要＞概要書'!$O$100</f>
        <v/>
      </c>
      <c r="F88" s="1025" t="str">
        <f>SUBSTITUTE(G88,CHAR(10),"")</f>
        <v>0</v>
      </c>
      <c r="G88" s="1025">
        <f>'＜入力不要＞概要書'!$O$101</f>
        <v>0</v>
      </c>
      <c r="H88" s="1023" t="s">
        <v>2791</v>
      </c>
      <c r="I88" s="1023" t="s">
        <v>2835</v>
      </c>
      <c r="J88" s="1023" t="s">
        <v>2805</v>
      </c>
      <c r="K88" s="1023" t="s">
        <v>2835</v>
      </c>
      <c r="L88" s="1023" t="s">
        <v>2898</v>
      </c>
      <c r="M88" s="1023" t="s">
        <v>2835</v>
      </c>
      <c r="N88" s="1023" t="s">
        <v>2811</v>
      </c>
      <c r="O88" s="1023"/>
      <c r="P88" s="1023"/>
      <c r="S88" s="1021" t="str">
        <f t="shared" si="16"/>
        <v>第二面－【４．防火設備の検査者】－その他の検査者－【ハ．氏名】</v>
      </c>
      <c r="W88" s="1021" t="s">
        <v>2917</v>
      </c>
    </row>
    <row r="89" spans="4:23" x14ac:dyDescent="0.4">
      <c r="D89" s="1021">
        <f t="shared" ref="D89:D91" si="19">IF(E89="",0,E89)</f>
        <v>0</v>
      </c>
      <c r="E89" s="1036">
        <f>'＜入力不要＞概要書'!$O$101</f>
        <v>0</v>
      </c>
      <c r="F89" s="1025" t="str">
        <f t="shared" si="18"/>
        <v>0</v>
      </c>
      <c r="H89" s="1023" t="s">
        <v>2791</v>
      </c>
      <c r="I89" s="1023" t="s">
        <v>2835</v>
      </c>
      <c r="J89" s="1023" t="s">
        <v>2805</v>
      </c>
      <c r="K89" s="1023" t="s">
        <v>2835</v>
      </c>
      <c r="L89" s="1023" t="s">
        <v>2898</v>
      </c>
      <c r="M89" s="1023" t="s">
        <v>2835</v>
      </c>
      <c r="N89" s="1023" t="s">
        <v>2812</v>
      </c>
      <c r="O89" s="1023" t="s">
        <v>2835</v>
      </c>
      <c r="P89" s="1023" t="s">
        <v>951</v>
      </c>
      <c r="S89" s="1021" t="str">
        <f t="shared" si="16"/>
        <v>第二面－【４．防火設備の検査者】－その他の検査者－【ニ．勤務先】－名称</v>
      </c>
      <c r="W89" s="1021" t="s">
        <v>2918</v>
      </c>
    </row>
    <row r="90" spans="4:23" x14ac:dyDescent="0.4">
      <c r="D90" s="1021">
        <f t="shared" si="19"/>
        <v>0</v>
      </c>
      <c r="E90" s="1036" t="str">
        <f>'＜入力不要＞概要書'!$P$102</f>
        <v/>
      </c>
      <c r="F90" s="1025" t="str">
        <f t="shared" si="18"/>
        <v>0</v>
      </c>
      <c r="H90" s="1023" t="s">
        <v>2791</v>
      </c>
      <c r="I90" s="1023" t="s">
        <v>2835</v>
      </c>
      <c r="J90" s="1023" t="s">
        <v>2805</v>
      </c>
      <c r="K90" s="1023" t="s">
        <v>2835</v>
      </c>
      <c r="L90" s="1023" t="s">
        <v>2898</v>
      </c>
      <c r="M90" s="1023" t="s">
        <v>2835</v>
      </c>
      <c r="N90" s="1023" t="s">
        <v>2812</v>
      </c>
      <c r="O90" s="1023" t="s">
        <v>2835</v>
      </c>
      <c r="P90" s="1023" t="s">
        <v>2813</v>
      </c>
      <c r="S90" s="1021" t="str">
        <f t="shared" si="16"/>
        <v>第二面－【４．防火設備の検査者】－その他の検査者－【ニ．勤務先】－建築士事務所</v>
      </c>
      <c r="W90" s="1021" t="s">
        <v>2919</v>
      </c>
    </row>
    <row r="91" spans="4:23" x14ac:dyDescent="0.4">
      <c r="D91" s="1021">
        <f t="shared" si="19"/>
        <v>0</v>
      </c>
      <c r="E91" s="1036" t="str">
        <f>'＜入力不要＞概要書'!$Z$102</f>
        <v/>
      </c>
      <c r="F91" s="1025" t="str">
        <f t="shared" si="18"/>
        <v>0</v>
      </c>
      <c r="H91" s="1023" t="s">
        <v>2791</v>
      </c>
      <c r="I91" s="1023" t="s">
        <v>2835</v>
      </c>
      <c r="J91" s="1023" t="s">
        <v>2805</v>
      </c>
      <c r="K91" s="1023" t="s">
        <v>2835</v>
      </c>
      <c r="L91" s="1023" t="s">
        <v>2898</v>
      </c>
      <c r="M91" s="1023" t="s">
        <v>2835</v>
      </c>
      <c r="N91" s="1023" t="s">
        <v>2812</v>
      </c>
      <c r="O91" s="1023" t="s">
        <v>2835</v>
      </c>
      <c r="P91" s="1023" t="s">
        <v>954</v>
      </c>
      <c r="S91" s="1021" t="str">
        <f t="shared" si="16"/>
        <v>第二面－【４．防火設備の検査者】－その他の検査者－【ニ．勤務先】－知事登録</v>
      </c>
      <c r="W91" s="1021" t="s">
        <v>2920</v>
      </c>
    </row>
    <row r="92" spans="4:23" x14ac:dyDescent="0.4">
      <c r="D92" s="1021">
        <f>IF(E92="",0,E92)</f>
        <v>0</v>
      </c>
      <c r="E92" s="1036" t="str">
        <f>'＜入力不要＞概要書'!$AM$102</f>
        <v/>
      </c>
      <c r="F92" s="1025" t="str">
        <f t="shared" si="18"/>
        <v>0</v>
      </c>
      <c r="H92" s="1023" t="s">
        <v>2791</v>
      </c>
      <c r="I92" s="1023" t="s">
        <v>2835</v>
      </c>
      <c r="J92" s="1023" t="s">
        <v>2805</v>
      </c>
      <c r="K92" s="1023" t="s">
        <v>2835</v>
      </c>
      <c r="L92" s="1023" t="s">
        <v>2898</v>
      </c>
      <c r="M92" s="1023" t="s">
        <v>2835</v>
      </c>
      <c r="N92" s="1023" t="s">
        <v>2812</v>
      </c>
      <c r="O92" s="1023" t="s">
        <v>2835</v>
      </c>
      <c r="P92" s="1023" t="s">
        <v>2814</v>
      </c>
      <c r="S92" s="1021" t="str">
        <f t="shared" si="16"/>
        <v>第二面－【４．防火設備の検査者】－その他の検査者－【ニ．勤務先】－知事登録番号</v>
      </c>
      <c r="W92" s="1021" t="s">
        <v>2921</v>
      </c>
    </row>
    <row r="93" spans="4:23" x14ac:dyDescent="0.4">
      <c r="D93" s="1021">
        <f>IF(E93="",0,E93)</f>
        <v>0</v>
      </c>
      <c r="E93" s="1036" t="str">
        <f>'＜入力不要＞概要書'!$O$103</f>
        <v/>
      </c>
      <c r="F93" s="1025" t="str">
        <f t="shared" si="18"/>
        <v>0</v>
      </c>
      <c r="H93" s="1023" t="s">
        <v>2791</v>
      </c>
      <c r="I93" s="1023" t="s">
        <v>2835</v>
      </c>
      <c r="J93" s="1023" t="s">
        <v>2805</v>
      </c>
      <c r="K93" s="1023" t="s">
        <v>2835</v>
      </c>
      <c r="L93" s="1023" t="s">
        <v>2898</v>
      </c>
      <c r="M93" s="1023" t="s">
        <v>2835</v>
      </c>
      <c r="N93" s="1023" t="s">
        <v>2815</v>
      </c>
      <c r="O93" s="1023"/>
      <c r="P93" s="1023"/>
      <c r="S93" s="1021" t="str">
        <f t="shared" si="16"/>
        <v>第二面－【４．防火設備の検査者】－その他の検査者－【ホ．郵便番号】</v>
      </c>
      <c r="W93" s="1021" t="s">
        <v>2922</v>
      </c>
    </row>
    <row r="94" spans="4:23" x14ac:dyDescent="0.4">
      <c r="D94" s="1021">
        <f>IF(E94="",0,E94)</f>
        <v>0</v>
      </c>
      <c r="E94" s="1036" t="str">
        <f>'＜入力不要＞概要書'!$O$104</f>
        <v/>
      </c>
      <c r="F94" s="1025" t="str">
        <f t="shared" si="18"/>
        <v>0</v>
      </c>
      <c r="H94" s="1023" t="s">
        <v>2791</v>
      </c>
      <c r="I94" s="1023" t="s">
        <v>2835</v>
      </c>
      <c r="J94" s="1023" t="s">
        <v>2805</v>
      </c>
      <c r="K94" s="1023" t="s">
        <v>2835</v>
      </c>
      <c r="L94" s="1023" t="s">
        <v>2898</v>
      </c>
      <c r="M94" s="1023" t="s">
        <v>2835</v>
      </c>
      <c r="N94" s="1023" t="s">
        <v>2816</v>
      </c>
      <c r="O94" s="1023"/>
      <c r="P94" s="1023"/>
      <c r="S94" s="1021" t="str">
        <f t="shared" si="16"/>
        <v>第二面－【４．防火設備の検査者】－その他の検査者－【ヘ．所在地】</v>
      </c>
      <c r="W94" s="1021" t="s">
        <v>2923</v>
      </c>
    </row>
    <row r="95" spans="4:23" x14ac:dyDescent="0.4">
      <c r="D95" s="1021">
        <f t="shared" ref="D95:D113" si="20">IF(E95="",0,E95)</f>
        <v>0</v>
      </c>
      <c r="E95" s="1036" t="str">
        <f>'＜入力不要＞概要書'!$O$105</f>
        <v/>
      </c>
      <c r="F95" s="1025" t="str">
        <f t="shared" si="18"/>
        <v>0</v>
      </c>
      <c r="H95" s="1023" t="s">
        <v>2791</v>
      </c>
      <c r="I95" s="1023" t="s">
        <v>2835</v>
      </c>
      <c r="J95" s="1023" t="s">
        <v>2805</v>
      </c>
      <c r="K95" s="1023" t="s">
        <v>2835</v>
      </c>
      <c r="L95" s="1023" t="s">
        <v>2898</v>
      </c>
      <c r="M95" s="1023" t="s">
        <v>2835</v>
      </c>
      <c r="N95" s="1023" t="s">
        <v>2817</v>
      </c>
      <c r="O95" s="1023"/>
      <c r="P95" s="1023"/>
      <c r="S95" s="1021" t="str">
        <f t="shared" si="16"/>
        <v>第二面－【４．防火設備の検査者】－その他の検査者－【ト．電話番号】</v>
      </c>
      <c r="W95" s="1021" t="s">
        <v>2924</v>
      </c>
    </row>
    <row r="96" spans="4:23" x14ac:dyDescent="0.4">
      <c r="D96" s="1021">
        <f t="shared" si="20"/>
        <v>0</v>
      </c>
      <c r="E96" s="1036" t="str">
        <f>IF('＜入力不要＞報告書'!E119="","",IF('＜入力不要＞報告書'!E119="","",'＜入力不要＞報告書'!E119))</f>
        <v/>
      </c>
      <c r="F96" s="1025" t="str">
        <f t="shared" si="18"/>
        <v>0</v>
      </c>
      <c r="H96" s="1023" t="s">
        <v>2818</v>
      </c>
      <c r="I96" s="1023" t="s">
        <v>2835</v>
      </c>
      <c r="J96" s="1023" t="s">
        <v>2819</v>
      </c>
      <c r="K96" s="1023" t="s">
        <v>2835</v>
      </c>
      <c r="L96" s="1023" t="s">
        <v>2820</v>
      </c>
      <c r="M96" s="1023" t="s">
        <v>2835</v>
      </c>
      <c r="N96" s="1023" t="s">
        <v>2821</v>
      </c>
      <c r="O96" s="1023"/>
      <c r="P96" s="1023"/>
      <c r="S96" s="1021" t="str">
        <f t="shared" si="16"/>
        <v>第二面－【５．防火設備の概要】－【イ．避難安全検証法等の適用】－区画避難安全検証法</v>
      </c>
      <c r="W96" s="1021" t="s">
        <v>2879</v>
      </c>
    </row>
    <row r="97" spans="4:23" x14ac:dyDescent="0.4">
      <c r="D97" s="1021">
        <f t="shared" si="20"/>
        <v>0</v>
      </c>
      <c r="E97" s="1036" t="str">
        <f>'＜入力不要＞概要書'!$P$120</f>
        <v/>
      </c>
      <c r="F97" s="1025" t="str">
        <f t="shared" si="18"/>
        <v>0</v>
      </c>
      <c r="H97" s="1023" t="s">
        <v>2818</v>
      </c>
      <c r="I97" s="1023" t="s">
        <v>2835</v>
      </c>
      <c r="J97" s="1023" t="s">
        <v>2819</v>
      </c>
      <c r="K97" s="1023" t="s">
        <v>2835</v>
      </c>
      <c r="L97" s="1023" t="s">
        <v>2820</v>
      </c>
      <c r="M97" s="1023" t="s">
        <v>2835</v>
      </c>
      <c r="N97" s="1023" t="s">
        <v>2821</v>
      </c>
      <c r="O97" s="1023" t="s">
        <v>2835</v>
      </c>
      <c r="P97" s="1023" t="s">
        <v>963</v>
      </c>
      <c r="S97" s="1021" t="str">
        <f t="shared" si="16"/>
        <v>第二面－【５．防火設備の概要】－【イ．避難安全検証法等の適用】－区画避難安全検証法－階</v>
      </c>
      <c r="W97" s="1021" t="s">
        <v>2880</v>
      </c>
    </row>
    <row r="98" spans="4:23" x14ac:dyDescent="0.4">
      <c r="D98" s="1021">
        <f t="shared" si="20"/>
        <v>0</v>
      </c>
      <c r="E98" s="1036" t="str">
        <f>IF('＜入力不要＞報告書'!X119="","",IF('＜入力不要＞報告書'!X119="","",'＜入力不要＞報告書'!X119))</f>
        <v/>
      </c>
      <c r="F98" s="1025" t="str">
        <f t="shared" si="18"/>
        <v>0</v>
      </c>
      <c r="H98" s="1023" t="s">
        <v>2818</v>
      </c>
      <c r="I98" s="1023" t="s">
        <v>2835</v>
      </c>
      <c r="J98" s="1023" t="s">
        <v>2819</v>
      </c>
      <c r="K98" s="1023" t="s">
        <v>2835</v>
      </c>
      <c r="L98" s="1023" t="s">
        <v>2820</v>
      </c>
      <c r="M98" s="1023" t="s">
        <v>2835</v>
      </c>
      <c r="N98" s="1023" t="s">
        <v>2822</v>
      </c>
      <c r="O98" s="1023"/>
      <c r="P98" s="1023"/>
      <c r="S98" s="1021" t="str">
        <f t="shared" si="16"/>
        <v>第二面－【５．防火設備の概要】－【イ．避難安全検証法等の適用】－階避難安全検証法</v>
      </c>
      <c r="W98" s="1021" t="s">
        <v>2881</v>
      </c>
    </row>
    <row r="99" spans="4:23" x14ac:dyDescent="0.4">
      <c r="D99" s="1021">
        <f t="shared" si="20"/>
        <v>0</v>
      </c>
      <c r="E99" s="1036" t="str">
        <f>'＜入力不要＞概要書'!$AH$120</f>
        <v/>
      </c>
      <c r="F99" s="1025" t="str">
        <f t="shared" si="18"/>
        <v>0</v>
      </c>
      <c r="H99" s="1023" t="s">
        <v>2818</v>
      </c>
      <c r="I99" s="1023" t="s">
        <v>2835</v>
      </c>
      <c r="J99" s="1023" t="s">
        <v>2819</v>
      </c>
      <c r="K99" s="1023" t="s">
        <v>2835</v>
      </c>
      <c r="L99" s="1023" t="s">
        <v>2820</v>
      </c>
      <c r="M99" s="1023" t="s">
        <v>2835</v>
      </c>
      <c r="N99" s="1023" t="s">
        <v>2822</v>
      </c>
      <c r="O99" s="1023" t="s">
        <v>2835</v>
      </c>
      <c r="P99" s="1023" t="s">
        <v>963</v>
      </c>
      <c r="S99" s="1021" t="str">
        <f t="shared" si="16"/>
        <v>第二面－【５．防火設備の概要】－【イ．避難安全検証法等の適用】－階避難安全検証法－階</v>
      </c>
      <c r="W99" s="1021" t="s">
        <v>2882</v>
      </c>
    </row>
    <row r="100" spans="4:23" x14ac:dyDescent="0.4">
      <c r="D100" s="1021">
        <f t="shared" si="20"/>
        <v>0</v>
      </c>
      <c r="E100" s="1036" t="str">
        <f>IF('＜入力不要＞報告書'!E120="","",IF('＜入力不要＞報告書'!E120="","",'＜入力不要＞報告書'!E120))</f>
        <v/>
      </c>
      <c r="F100" s="1025" t="str">
        <f t="shared" si="18"/>
        <v>0</v>
      </c>
      <c r="H100" s="1023" t="s">
        <v>2818</v>
      </c>
      <c r="I100" s="1023" t="s">
        <v>2835</v>
      </c>
      <c r="J100" s="1023" t="s">
        <v>2819</v>
      </c>
      <c r="K100" s="1023" t="s">
        <v>2835</v>
      </c>
      <c r="L100" s="1023" t="s">
        <v>2820</v>
      </c>
      <c r="M100" s="1023" t="s">
        <v>2835</v>
      </c>
      <c r="N100" s="1023" t="s">
        <v>2823</v>
      </c>
      <c r="O100" s="1023"/>
      <c r="P100" s="1023"/>
      <c r="S100" s="1021" t="str">
        <f t="shared" si="16"/>
        <v>第二面－【５．防火設備の概要】－【イ．避難安全検証法等の適用】－全館避難安全検証法</v>
      </c>
      <c r="W100" s="1021" t="s">
        <v>2883</v>
      </c>
    </row>
    <row r="101" spans="4:23" x14ac:dyDescent="0.4">
      <c r="D101" s="1021">
        <f t="shared" si="20"/>
        <v>0</v>
      </c>
      <c r="E101" s="1036" t="str">
        <f>IF('＜入力不要＞報告書'!X120="","",IF('＜入力不要＞報告書'!X120="","",'＜入力不要＞報告書'!X120))</f>
        <v/>
      </c>
      <c r="F101" s="1025" t="str">
        <f t="shared" si="18"/>
        <v>0</v>
      </c>
      <c r="H101" s="1023" t="s">
        <v>2818</v>
      </c>
      <c r="I101" s="1023" t="s">
        <v>2835</v>
      </c>
      <c r="J101" s="1023" t="s">
        <v>2819</v>
      </c>
      <c r="K101" s="1023" t="s">
        <v>2835</v>
      </c>
      <c r="L101" s="1023" t="s">
        <v>2820</v>
      </c>
      <c r="M101" s="1023" t="s">
        <v>2835</v>
      </c>
      <c r="N101" s="1023" t="s">
        <v>966</v>
      </c>
      <c r="O101" s="1023"/>
      <c r="P101" s="1023"/>
      <c r="S101" s="1021" t="str">
        <f t="shared" si="16"/>
        <v>第二面－【５．防火設備の概要】－【イ．避難安全検証法等の適用】－その他</v>
      </c>
      <c r="W101" s="1021" t="s">
        <v>2884</v>
      </c>
    </row>
    <row r="102" spans="4:23" x14ac:dyDescent="0.4">
      <c r="D102" s="1021">
        <f t="shared" si="20"/>
        <v>0</v>
      </c>
      <c r="E102" s="1036" t="str">
        <f>'＜入力不要＞概要書'!$AE$121</f>
        <v/>
      </c>
      <c r="F102" s="1025" t="str">
        <f t="shared" si="18"/>
        <v>0</v>
      </c>
      <c r="H102" s="1023" t="s">
        <v>2818</v>
      </c>
      <c r="I102" s="1023" t="s">
        <v>2835</v>
      </c>
      <c r="J102" s="1023" t="s">
        <v>2819</v>
      </c>
      <c r="K102" s="1023" t="s">
        <v>2835</v>
      </c>
      <c r="L102" s="1023" t="s">
        <v>2820</v>
      </c>
      <c r="M102" s="1023" t="s">
        <v>2835</v>
      </c>
      <c r="N102" s="1023" t="s">
        <v>966</v>
      </c>
      <c r="O102" s="1023" t="s">
        <v>2835</v>
      </c>
      <c r="P102" s="1023" t="s">
        <v>2824</v>
      </c>
      <c r="S102" s="1021" t="str">
        <f t="shared" si="16"/>
        <v>第二面－【５．防火設備の概要】－【イ．避難安全検証法等の適用】－その他－詳細</v>
      </c>
      <c r="W102" s="1021" t="s">
        <v>2885</v>
      </c>
    </row>
    <row r="103" spans="4:23" x14ac:dyDescent="0.4">
      <c r="D103" s="1021">
        <f t="shared" si="20"/>
        <v>0</v>
      </c>
      <c r="E103" s="1036" t="str">
        <f>IF('＜入力不要＞報告書'!E122="","",IF('＜入力不要＞報告書'!E122="","",'＜入力不要＞報告書'!E122))</f>
        <v/>
      </c>
      <c r="F103" s="1025" t="str">
        <f t="shared" si="18"/>
        <v>0</v>
      </c>
      <c r="H103" s="1023" t="s">
        <v>2818</v>
      </c>
      <c r="I103" s="1023" t="s">
        <v>2835</v>
      </c>
      <c r="J103" s="1023" t="s">
        <v>2819</v>
      </c>
      <c r="K103" s="1023" t="s">
        <v>2835</v>
      </c>
      <c r="L103" s="1023" t="s">
        <v>2825</v>
      </c>
      <c r="M103" s="1023" t="s">
        <v>2835</v>
      </c>
      <c r="N103" s="1023" t="s">
        <v>2826</v>
      </c>
      <c r="O103" s="1023"/>
      <c r="P103" s="1023"/>
      <c r="S103" s="1021" t="str">
        <f t="shared" si="16"/>
        <v>第二面－【５．防火設備の概要】－【ロ．防火設備】－防火扉</v>
      </c>
      <c r="W103" s="1021" t="s">
        <v>2886</v>
      </c>
    </row>
    <row r="104" spans="4:23" x14ac:dyDescent="0.4">
      <c r="D104" s="1021">
        <f t="shared" si="20"/>
        <v>0</v>
      </c>
      <c r="E104" s="1036" t="str">
        <f>'＜入力不要＞概要書'!$Q$123</f>
        <v/>
      </c>
      <c r="F104" s="1025" t="str">
        <f t="shared" si="18"/>
        <v>0</v>
      </c>
      <c r="H104" s="1023" t="s">
        <v>2818</v>
      </c>
      <c r="I104" s="1023" t="s">
        <v>2835</v>
      </c>
      <c r="J104" s="1023" t="s">
        <v>2819</v>
      </c>
      <c r="K104" s="1023" t="s">
        <v>2835</v>
      </c>
      <c r="L104" s="1023" t="s">
        <v>2825</v>
      </c>
      <c r="M104" s="1023" t="s">
        <v>2835</v>
      </c>
      <c r="N104" s="1023" t="s">
        <v>2826</v>
      </c>
      <c r="O104" s="1023" t="s">
        <v>2835</v>
      </c>
      <c r="P104" s="1023" t="s">
        <v>2827</v>
      </c>
      <c r="S104" s="1021" t="str">
        <f t="shared" si="16"/>
        <v>第二面－【５．防火設備の概要】－【ロ．防火設備】－防火扉－枚</v>
      </c>
      <c r="W104" s="1021" t="s">
        <v>2887</v>
      </c>
    </row>
    <row r="105" spans="4:23" x14ac:dyDescent="0.4">
      <c r="D105" s="1021">
        <f t="shared" si="20"/>
        <v>0</v>
      </c>
      <c r="E105" s="1036" t="str">
        <f>IF('＜入力不要＞報告書'!X122="","",IF('＜入力不要＞報告書'!X122="","",'＜入力不要＞報告書'!X122))</f>
        <v/>
      </c>
      <c r="F105" s="1025" t="str">
        <f t="shared" si="18"/>
        <v>0</v>
      </c>
      <c r="H105" s="1023" t="s">
        <v>2818</v>
      </c>
      <c r="I105" s="1023" t="s">
        <v>2835</v>
      </c>
      <c r="J105" s="1023" t="s">
        <v>2819</v>
      </c>
      <c r="K105" s="1023" t="s">
        <v>2835</v>
      </c>
      <c r="L105" s="1023" t="s">
        <v>2825</v>
      </c>
      <c r="M105" s="1023" t="s">
        <v>2835</v>
      </c>
      <c r="N105" s="1023" t="s">
        <v>2828</v>
      </c>
      <c r="O105" s="1023"/>
      <c r="P105" s="1023"/>
      <c r="S105" s="1021" t="str">
        <f t="shared" si="16"/>
        <v>第二面－【５．防火設備の概要】－【ロ．防火設備】－防火シャッター</v>
      </c>
      <c r="W105" s="1021" t="s">
        <v>2888</v>
      </c>
    </row>
    <row r="106" spans="4:23" x14ac:dyDescent="0.4">
      <c r="D106" s="1021">
        <f t="shared" si="20"/>
        <v>0</v>
      </c>
      <c r="E106" s="1036" t="str">
        <f>'＜入力不要＞概要書'!$AH$123</f>
        <v/>
      </c>
      <c r="F106" s="1025" t="str">
        <f t="shared" si="18"/>
        <v>0</v>
      </c>
      <c r="H106" s="1023" t="s">
        <v>2818</v>
      </c>
      <c r="I106" s="1023" t="s">
        <v>2835</v>
      </c>
      <c r="J106" s="1023" t="s">
        <v>2819</v>
      </c>
      <c r="K106" s="1023" t="s">
        <v>2835</v>
      </c>
      <c r="L106" s="1023" t="s">
        <v>2825</v>
      </c>
      <c r="M106" s="1023" t="s">
        <v>2835</v>
      </c>
      <c r="N106" s="1023" t="s">
        <v>2828</v>
      </c>
      <c r="O106" s="1023" t="s">
        <v>2835</v>
      </c>
      <c r="P106" s="1023" t="s">
        <v>2827</v>
      </c>
      <c r="S106" s="1021" t="str">
        <f t="shared" si="16"/>
        <v>第二面－【５．防火設備の概要】－【ロ．防火設備】－防火シャッター－枚</v>
      </c>
      <c r="W106" s="1021" t="s">
        <v>2889</v>
      </c>
    </row>
    <row r="107" spans="4:23" x14ac:dyDescent="0.4">
      <c r="D107" s="1021">
        <f t="shared" si="20"/>
        <v>0</v>
      </c>
      <c r="E107" s="1036" t="str">
        <f>IF('＜入力不要＞報告書'!E123="","",IF('＜入力不要＞報告書'!E123="","",'＜入力不要＞報告書'!E123))</f>
        <v/>
      </c>
      <c r="F107" s="1025" t="str">
        <f t="shared" si="18"/>
        <v>0</v>
      </c>
      <c r="H107" s="1023" t="s">
        <v>2818</v>
      </c>
      <c r="I107" s="1023" t="s">
        <v>2835</v>
      </c>
      <c r="J107" s="1023" t="s">
        <v>2819</v>
      </c>
      <c r="K107" s="1023" t="s">
        <v>2835</v>
      </c>
      <c r="L107" s="1023" t="s">
        <v>2825</v>
      </c>
      <c r="M107" s="1023" t="s">
        <v>2835</v>
      </c>
      <c r="N107" s="1023" t="s">
        <v>2829</v>
      </c>
      <c r="O107" s="1023"/>
      <c r="P107" s="1023"/>
      <c r="S107" s="1021" t="str">
        <f t="shared" si="16"/>
        <v>第二面－【５．防火設備の概要】－【ロ．防火設備】－耐火クロススクリーン</v>
      </c>
      <c r="W107" s="1021" t="s">
        <v>2890</v>
      </c>
    </row>
    <row r="108" spans="4:23" x14ac:dyDescent="0.4">
      <c r="D108" s="1021">
        <f t="shared" si="20"/>
        <v>0</v>
      </c>
      <c r="E108" s="1036" t="str">
        <f>'＜入力不要＞概要書'!$Q$124</f>
        <v/>
      </c>
      <c r="F108" s="1025" t="str">
        <f t="shared" si="18"/>
        <v>0</v>
      </c>
      <c r="H108" s="1023" t="s">
        <v>2818</v>
      </c>
      <c r="I108" s="1023" t="s">
        <v>2835</v>
      </c>
      <c r="J108" s="1023" t="s">
        <v>2819</v>
      </c>
      <c r="K108" s="1023" t="s">
        <v>2835</v>
      </c>
      <c r="L108" s="1023" t="s">
        <v>2825</v>
      </c>
      <c r="M108" s="1023" t="s">
        <v>2835</v>
      </c>
      <c r="N108" s="1023" t="s">
        <v>2829</v>
      </c>
      <c r="O108" s="1023" t="s">
        <v>2835</v>
      </c>
      <c r="P108" s="1023" t="s">
        <v>2827</v>
      </c>
      <c r="S108" s="1021" t="str">
        <f t="shared" si="16"/>
        <v>第二面－【５．防火設備の概要】－【ロ．防火設備】－耐火クロススクリーン－枚</v>
      </c>
      <c r="W108" s="1021" t="s">
        <v>2891</v>
      </c>
    </row>
    <row r="109" spans="4:23" x14ac:dyDescent="0.4">
      <c r="D109" s="1021">
        <f t="shared" si="20"/>
        <v>0</v>
      </c>
      <c r="E109" s="1036" t="str">
        <f>IF('＜入力不要＞報告書'!X123="","",IF('＜入力不要＞報告書'!X123="","",'＜入力不要＞報告書'!X123))</f>
        <v/>
      </c>
      <c r="F109" s="1025" t="str">
        <f t="shared" si="18"/>
        <v>0</v>
      </c>
      <c r="H109" s="1023" t="s">
        <v>2818</v>
      </c>
      <c r="I109" s="1023" t="s">
        <v>2835</v>
      </c>
      <c r="J109" s="1023" t="s">
        <v>2819</v>
      </c>
      <c r="K109" s="1023" t="s">
        <v>2835</v>
      </c>
      <c r="L109" s="1023" t="s">
        <v>2825</v>
      </c>
      <c r="M109" s="1023" t="s">
        <v>2835</v>
      </c>
      <c r="N109" s="1023" t="s">
        <v>2830</v>
      </c>
      <c r="O109" s="1023"/>
      <c r="P109" s="1023"/>
      <c r="S109" s="1021" t="str">
        <f t="shared" si="16"/>
        <v>第二面－【５．防火設備の概要】－【ロ．防火設備】－ドレンチャー</v>
      </c>
      <c r="W109" s="1021" t="s">
        <v>2892</v>
      </c>
    </row>
    <row r="110" spans="4:23" x14ac:dyDescent="0.4">
      <c r="D110" s="1021">
        <f t="shared" si="20"/>
        <v>0</v>
      </c>
      <c r="E110" s="1036" t="str">
        <f>'＜入力不要＞概要書'!$AH$124</f>
        <v/>
      </c>
      <c r="F110" s="1025" t="str">
        <f t="shared" si="18"/>
        <v>0</v>
      </c>
      <c r="H110" s="1023" t="s">
        <v>2818</v>
      </c>
      <c r="I110" s="1023" t="s">
        <v>2835</v>
      </c>
      <c r="J110" s="1023" t="s">
        <v>2819</v>
      </c>
      <c r="K110" s="1023" t="s">
        <v>2835</v>
      </c>
      <c r="L110" s="1023" t="s">
        <v>2825</v>
      </c>
      <c r="M110" s="1023" t="s">
        <v>2835</v>
      </c>
      <c r="N110" s="1023" t="s">
        <v>2830</v>
      </c>
      <c r="O110" s="1023" t="s">
        <v>2835</v>
      </c>
      <c r="P110" s="1023" t="s">
        <v>2831</v>
      </c>
      <c r="S110" s="1021" t="str">
        <f t="shared" si="16"/>
        <v>第二面－【５．防火設備の概要】－【ロ．防火設備】－ドレンチャー－台</v>
      </c>
      <c r="W110" s="1021" t="s">
        <v>2893</v>
      </c>
    </row>
    <row r="111" spans="4:23" x14ac:dyDescent="0.4">
      <c r="D111" s="1021">
        <f t="shared" si="20"/>
        <v>0</v>
      </c>
      <c r="E111" s="1036" t="str">
        <f>IF('＜入力不要＞報告書'!E124="","",IF('＜入力不要＞報告書'!E124="","",'＜入力不要＞報告書'!E124))</f>
        <v/>
      </c>
      <c r="F111" s="1025" t="str">
        <f t="shared" si="18"/>
        <v>0</v>
      </c>
      <c r="H111" s="1023" t="s">
        <v>2818</v>
      </c>
      <c r="I111" s="1023" t="s">
        <v>2835</v>
      </c>
      <c r="J111" s="1023" t="s">
        <v>2819</v>
      </c>
      <c r="K111" s="1023" t="s">
        <v>2835</v>
      </c>
      <c r="L111" s="1023" t="s">
        <v>2825</v>
      </c>
      <c r="M111" s="1023" t="s">
        <v>2835</v>
      </c>
      <c r="N111" s="1023" t="s">
        <v>966</v>
      </c>
      <c r="O111" s="1023"/>
      <c r="P111" s="1023"/>
      <c r="S111" s="1021" t="str">
        <f t="shared" si="16"/>
        <v>第二面－【５．防火設備の概要】－【ロ．防火設備】－その他</v>
      </c>
      <c r="W111" s="1021" t="s">
        <v>2894</v>
      </c>
    </row>
    <row r="112" spans="4:23" x14ac:dyDescent="0.4">
      <c r="D112" s="1021">
        <f t="shared" si="20"/>
        <v>0</v>
      </c>
      <c r="E112" s="1038" t="str">
        <f>'＜入力不要＞概要書'!$Q$125</f>
        <v/>
      </c>
      <c r="F112" s="1025" t="str">
        <f t="shared" si="18"/>
        <v>0</v>
      </c>
      <c r="H112" s="1023" t="s">
        <v>2818</v>
      </c>
      <c r="I112" s="1023" t="s">
        <v>2835</v>
      </c>
      <c r="J112" s="1023" t="s">
        <v>2819</v>
      </c>
      <c r="K112" s="1023" t="s">
        <v>2835</v>
      </c>
      <c r="L112" s="1023" t="s">
        <v>2825</v>
      </c>
      <c r="M112" s="1023" t="s">
        <v>2835</v>
      </c>
      <c r="N112" s="1023" t="s">
        <v>966</v>
      </c>
      <c r="O112" s="1023" t="s">
        <v>2835</v>
      </c>
      <c r="P112" s="1023" t="s">
        <v>2831</v>
      </c>
      <c r="S112" s="1021" t="str">
        <f t="shared" si="16"/>
        <v>第二面－【５．防火設備の概要】－【ロ．防火設備】－その他－台</v>
      </c>
      <c r="W112" s="1021" t="s">
        <v>2895</v>
      </c>
    </row>
    <row r="113" spans="4:23" ht="36" customHeight="1" x14ac:dyDescent="0.4">
      <c r="D113" s="1021">
        <f t="shared" si="20"/>
        <v>0</v>
      </c>
      <c r="E113" s="1035">
        <f>'＜入力不要＞概要書'!$E$129</f>
        <v>0</v>
      </c>
      <c r="F113" s="1025" t="str">
        <f t="shared" si="18"/>
        <v>0</v>
      </c>
      <c r="H113" s="1024" t="s">
        <v>2780</v>
      </c>
      <c r="I113" s="1023" t="s">
        <v>2835</v>
      </c>
      <c r="J113" s="1024" t="s">
        <v>2832</v>
      </c>
      <c r="K113" s="1023" t="s">
        <v>2835</v>
      </c>
      <c r="L113" s="1024" t="s">
        <v>2834</v>
      </c>
      <c r="M113" s="1024"/>
      <c r="N113" s="1024"/>
      <c r="O113" s="1024"/>
      <c r="P113" s="1024"/>
      <c r="S113" s="1021" t="str">
        <f t="shared" si="16"/>
        <v>第二面－【６．備考】－自由入力欄</v>
      </c>
      <c r="W113" s="1021" t="s">
        <v>2896</v>
      </c>
    </row>
  </sheetData>
  <autoFilter ref="A1:Z113" xr:uid="{DE45F93F-A80F-4C68-980A-66B9B4EEC056}"/>
  <phoneticPr fontId="3"/>
  <dataValidations disablePrompts="1" count="1">
    <dataValidation imeMode="hiragana" allowBlank="1" showInputMessage="1" showErrorMessage="1" sqref="E41" xr:uid="{ECB269F7-105A-4D71-A012-2878F47FBD97}"/>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A217D-6056-4FE9-B06F-BFA316B8AF9A}">
  <sheetPr codeName="Sheet20"/>
  <dimension ref="A1:DF2"/>
  <sheetViews>
    <sheetView topLeftCell="AL1" workbookViewId="0">
      <selection activeCell="AT2" sqref="AT2"/>
    </sheetView>
  </sheetViews>
  <sheetFormatPr defaultRowHeight="18.75" x14ac:dyDescent="0.4"/>
  <cols>
    <col min="1" max="103" width="20.625" customWidth="1"/>
    <col min="104" max="104" width="23.875" bestFit="1" customWidth="1"/>
    <col min="105" max="105" width="25" bestFit="1" customWidth="1"/>
    <col min="106" max="106" width="26.125" bestFit="1" customWidth="1"/>
    <col min="107" max="107" width="27.25" bestFit="1" customWidth="1"/>
    <col min="108" max="109" width="23.875" bestFit="1" customWidth="1"/>
    <col min="110" max="111" width="21.625" bestFit="1" customWidth="1"/>
    <col min="113" max="113" width="13.875" bestFit="1" customWidth="1"/>
  </cols>
  <sheetData>
    <row r="1" spans="1:110" s="248" customFormat="1" ht="50.1" customHeight="1" x14ac:dyDescent="0.4">
      <c r="A1" s="1026" t="s">
        <v>2944</v>
      </c>
      <c r="B1" s="1026" t="s">
        <v>2945</v>
      </c>
      <c r="C1" s="1026" t="s">
        <v>2946</v>
      </c>
      <c r="D1" s="1026" t="s">
        <v>2947</v>
      </c>
      <c r="E1" s="1026" t="s">
        <v>2948</v>
      </c>
      <c r="F1" s="1026" t="s">
        <v>2949</v>
      </c>
      <c r="G1" s="1026" t="s">
        <v>2950</v>
      </c>
      <c r="H1" s="1026" t="s">
        <v>2836</v>
      </c>
      <c r="I1" s="1026" t="s">
        <v>2837</v>
      </c>
      <c r="J1" s="1026" t="s">
        <v>2838</v>
      </c>
      <c r="K1" s="1026" t="s">
        <v>2839</v>
      </c>
      <c r="L1" s="1026" t="s">
        <v>2840</v>
      </c>
      <c r="M1" s="1026" t="s">
        <v>2841</v>
      </c>
      <c r="N1" s="1026" t="s">
        <v>2842</v>
      </c>
      <c r="O1" s="1026" t="s">
        <v>2843</v>
      </c>
      <c r="P1" s="1026" t="s">
        <v>2844</v>
      </c>
      <c r="Q1" s="1026" t="s">
        <v>2845</v>
      </c>
      <c r="R1" s="1026" t="s">
        <v>2846</v>
      </c>
      <c r="S1" s="1026" t="s">
        <v>2847</v>
      </c>
      <c r="T1" s="1026" t="s">
        <v>2848</v>
      </c>
      <c r="U1" s="1026" t="s">
        <v>2849</v>
      </c>
      <c r="V1" s="1026" t="s">
        <v>2850</v>
      </c>
      <c r="W1" s="1026" t="s">
        <v>2851</v>
      </c>
      <c r="X1" s="1026" t="s">
        <v>2852</v>
      </c>
      <c r="Y1" s="1026" t="s">
        <v>2853</v>
      </c>
      <c r="Z1" s="1026" t="s">
        <v>2854</v>
      </c>
      <c r="AA1" s="1026" t="s">
        <v>2855</v>
      </c>
      <c r="AB1" s="1026" t="s">
        <v>2856</v>
      </c>
      <c r="AC1" s="1026" t="s">
        <v>2857</v>
      </c>
      <c r="AD1" s="1026" t="s">
        <v>2858</v>
      </c>
      <c r="AE1" s="1026" t="s">
        <v>2859</v>
      </c>
      <c r="AF1" s="1026" t="s">
        <v>2860</v>
      </c>
      <c r="AG1" s="1026" t="s">
        <v>2861</v>
      </c>
      <c r="AH1" s="1026" t="s">
        <v>2862</v>
      </c>
      <c r="AI1" s="1026" t="s">
        <v>2863</v>
      </c>
      <c r="AJ1" s="1026" t="s">
        <v>2864</v>
      </c>
      <c r="AK1" s="1026" t="s">
        <v>2865</v>
      </c>
      <c r="AL1" s="1026" t="s">
        <v>2866</v>
      </c>
      <c r="AM1" s="1026" t="s">
        <v>2926</v>
      </c>
      <c r="AN1" s="1026" t="s">
        <v>2927</v>
      </c>
      <c r="AO1" s="1026" t="s">
        <v>2928</v>
      </c>
      <c r="AP1" s="1026" t="s">
        <v>2929</v>
      </c>
      <c r="AQ1" s="1026" t="s">
        <v>2930</v>
      </c>
      <c r="AR1" s="1026" t="s">
        <v>3314</v>
      </c>
      <c r="AS1" s="1026" t="s">
        <v>3313</v>
      </c>
      <c r="AT1" s="1026" t="s">
        <v>3315</v>
      </c>
      <c r="AU1" s="1026" t="s">
        <v>2934</v>
      </c>
      <c r="AV1" s="1026" t="s">
        <v>2935</v>
      </c>
      <c r="AW1" s="1026" t="s">
        <v>2936</v>
      </c>
      <c r="AX1" s="1026" t="s">
        <v>2937</v>
      </c>
      <c r="AY1" s="1026" t="s">
        <v>2938</v>
      </c>
      <c r="AZ1" s="1026" t="s">
        <v>2939</v>
      </c>
      <c r="BA1" s="1026" t="s">
        <v>2940</v>
      </c>
      <c r="BB1" s="1026" t="s">
        <v>2941</v>
      </c>
      <c r="BC1" s="1026" t="s">
        <v>2867</v>
      </c>
      <c r="BD1" s="1026" t="s">
        <v>2868</v>
      </c>
      <c r="BE1" s="1026" t="s">
        <v>2869</v>
      </c>
      <c r="BF1" s="1026" t="s">
        <v>2870</v>
      </c>
      <c r="BG1" s="1026" t="s">
        <v>2871</v>
      </c>
      <c r="BH1" s="1026" t="s">
        <v>2872</v>
      </c>
      <c r="BI1" s="1026" t="s">
        <v>2873</v>
      </c>
      <c r="BJ1" s="1026" t="s">
        <v>2874</v>
      </c>
      <c r="BK1" s="1026" t="s">
        <v>2875</v>
      </c>
      <c r="BL1" s="1026" t="s">
        <v>2876</v>
      </c>
      <c r="BM1" s="1026" t="s">
        <v>2877</v>
      </c>
      <c r="BN1" s="1026" t="s">
        <v>2878</v>
      </c>
      <c r="BO1" s="1026" t="s">
        <v>2899</v>
      </c>
      <c r="BP1" s="1026" t="s">
        <v>2900</v>
      </c>
      <c r="BQ1" s="1026" t="s">
        <v>2901</v>
      </c>
      <c r="BR1" s="1026" t="s">
        <v>2902</v>
      </c>
      <c r="BS1" s="1026" t="s">
        <v>2903</v>
      </c>
      <c r="BT1" s="1026" t="s">
        <v>2904</v>
      </c>
      <c r="BU1" s="1026" t="s">
        <v>2905</v>
      </c>
      <c r="BV1" s="1026" t="s">
        <v>2906</v>
      </c>
      <c r="BW1" s="1026" t="s">
        <v>2907</v>
      </c>
      <c r="BX1" s="1026" t="s">
        <v>2908</v>
      </c>
      <c r="BY1" s="1026" t="s">
        <v>2909</v>
      </c>
      <c r="BZ1" s="1026" t="s">
        <v>2910</v>
      </c>
      <c r="CA1" s="1026" t="s">
        <v>2911</v>
      </c>
      <c r="CB1" s="1026" t="s">
        <v>2912</v>
      </c>
      <c r="CC1" s="1026" t="s">
        <v>2913</v>
      </c>
      <c r="CD1" s="1026" t="s">
        <v>2914</v>
      </c>
      <c r="CE1" s="1026" t="s">
        <v>2915</v>
      </c>
      <c r="CF1" s="1026" t="s">
        <v>2916</v>
      </c>
      <c r="CG1" s="1026" t="s">
        <v>2917</v>
      </c>
      <c r="CH1" s="1026" t="s">
        <v>2918</v>
      </c>
      <c r="CI1" s="1026" t="s">
        <v>2919</v>
      </c>
      <c r="CJ1" s="1026" t="s">
        <v>2920</v>
      </c>
      <c r="CK1" s="1026" t="s">
        <v>2921</v>
      </c>
      <c r="CL1" s="1026" t="s">
        <v>2922</v>
      </c>
      <c r="CM1" s="1026" t="s">
        <v>2923</v>
      </c>
      <c r="CN1" s="1026" t="s">
        <v>2924</v>
      </c>
      <c r="CO1" s="1026" t="s">
        <v>2879</v>
      </c>
      <c r="CP1" s="1026" t="s">
        <v>2880</v>
      </c>
      <c r="CQ1" s="1026" t="s">
        <v>2881</v>
      </c>
      <c r="CR1" s="1026" t="s">
        <v>2882</v>
      </c>
      <c r="CS1" s="1026" t="s">
        <v>2883</v>
      </c>
      <c r="CT1" s="1026" t="s">
        <v>2884</v>
      </c>
      <c r="CU1" s="1026" t="s">
        <v>2885</v>
      </c>
      <c r="CV1" s="1026" t="s">
        <v>2886</v>
      </c>
      <c r="CW1" s="1026" t="s">
        <v>2887</v>
      </c>
      <c r="CX1" s="1026" t="s">
        <v>2888</v>
      </c>
      <c r="CY1" s="1026" t="s">
        <v>2889</v>
      </c>
      <c r="CZ1" s="1026" t="s">
        <v>2890</v>
      </c>
      <c r="DA1" s="1026" t="s">
        <v>2891</v>
      </c>
      <c r="DB1" s="1026" t="s">
        <v>2892</v>
      </c>
      <c r="DC1" s="1026" t="s">
        <v>2893</v>
      </c>
      <c r="DD1" s="1026" t="s">
        <v>2894</v>
      </c>
      <c r="DE1" s="1026" t="s">
        <v>2895</v>
      </c>
      <c r="DF1" s="1026" t="s">
        <v>2896</v>
      </c>
    </row>
    <row r="2" spans="1:110" x14ac:dyDescent="0.4">
      <c r="A2" t="str">
        <f t="array" ref="A2:DF2">TRANSPOSE(概要書リンクシート!F4:F113)</f>
        <v>令和</v>
      </c>
      <c r="B2" t="str">
        <v>0</v>
      </c>
      <c r="C2" t="str">
        <v>0</v>
      </c>
      <c r="D2" t="str">
        <v>0</v>
      </c>
      <c r="E2" t="str">
        <v>0</v>
      </c>
      <c r="F2" t="str">
        <v>0</v>
      </c>
      <c r="G2" t="str">
        <v>0</v>
      </c>
      <c r="H2" t="str">
        <v>0</v>
      </c>
      <c r="I2" t="str">
        <v>0</v>
      </c>
      <c r="J2" t="str">
        <v>0</v>
      </c>
      <c r="K2" t="str">
        <v>0</v>
      </c>
      <c r="L2" t="str">
        <v>0</v>
      </c>
      <c r="M2" t="str">
        <v>0</v>
      </c>
      <c r="N2" t="str">
        <v>0</v>
      </c>
      <c r="O2" t="str">
        <v>0</v>
      </c>
      <c r="P2" t="str">
        <v>京都市</v>
      </c>
      <c r="Q2" t="str">
        <v>0</v>
      </c>
      <c r="R2" t="str">
        <v>0</v>
      </c>
      <c r="S2" t="str">
        <v>0</v>
      </c>
      <c r="T2" t="str">
        <v>0</v>
      </c>
      <c r="U2" t="str">
        <v>0</v>
      </c>
      <c r="V2" t="str">
        <v>0</v>
      </c>
      <c r="W2" t="str">
        <v>0</v>
      </c>
      <c r="X2" t="str">
        <v>0</v>
      </c>
      <c r="Y2" t="str">
        <v>0</v>
      </c>
      <c r="Z2" t="str">
        <v>0</v>
      </c>
      <c r="AA2" t="str">
        <v>0</v>
      </c>
      <c r="AB2" t="str">
        <v>0</v>
      </c>
      <c r="AC2" t="str">
        <v>0</v>
      </c>
      <c r="AD2" t="str">
        <v>0</v>
      </c>
      <c r="AE2" t="str">
        <v>0</v>
      </c>
      <c r="AF2" t="str">
        <v>0</v>
      </c>
      <c r="AG2" t="str">
        <v>0</v>
      </c>
      <c r="AH2" t="str">
        <v>0</v>
      </c>
      <c r="AI2" t="str">
        <v>0</v>
      </c>
      <c r="AJ2" t="str">
        <v>0</v>
      </c>
      <c r="AK2" t="str">
        <v>0</v>
      </c>
      <c r="AL2" t="str">
        <v>0</v>
      </c>
      <c r="AM2" t="str">
        <v>0</v>
      </c>
      <c r="AN2" t="str">
        <v>0</v>
      </c>
      <c r="AO2" t="str">
        <v>0</v>
      </c>
      <c r="AP2" t="str">
        <v>0</v>
      </c>
      <c r="AQ2" t="str">
        <v>0</v>
      </c>
      <c r="AR2" t="str">
        <v>0</v>
      </c>
      <c r="AS2" t="str">
        <v>0</v>
      </c>
      <c r="AT2" t="str">
        <v>0</v>
      </c>
      <c r="AU2" t="str">
        <v>0</v>
      </c>
      <c r="AV2" t="str">
        <v>0</v>
      </c>
      <c r="AW2" t="str">
        <v>0</v>
      </c>
      <c r="AX2" t="str">
        <v>0</v>
      </c>
      <c r="AY2" t="str">
        <v>0</v>
      </c>
      <c r="AZ2" t="str">
        <v>0</v>
      </c>
      <c r="BA2" t="str">
        <v>0</v>
      </c>
      <c r="BB2" t="str">
        <v>0</v>
      </c>
      <c r="BC2" t="str">
        <v>0</v>
      </c>
      <c r="BD2" t="str">
        <v>0</v>
      </c>
      <c r="BE2" t="str">
        <v>0</v>
      </c>
      <c r="BF2" t="str">
        <v>0</v>
      </c>
      <c r="BG2" t="str">
        <v>0</v>
      </c>
      <c r="BH2" t="str">
        <v>0</v>
      </c>
      <c r="BI2" t="str">
        <v>0</v>
      </c>
      <c r="BJ2" t="str">
        <v>0</v>
      </c>
      <c r="BK2" t="str">
        <v>0</v>
      </c>
      <c r="BL2" t="str">
        <v>0</v>
      </c>
      <c r="BM2" t="str">
        <v>0</v>
      </c>
      <c r="BN2" t="str">
        <v>0</v>
      </c>
      <c r="BO2" t="str">
        <v>0</v>
      </c>
      <c r="BP2" t="str">
        <v>0</v>
      </c>
      <c r="BQ2" t="str">
        <v>0</v>
      </c>
      <c r="BR2" t="str">
        <v>0</v>
      </c>
      <c r="BS2" t="str">
        <v>0</v>
      </c>
      <c r="BT2" t="str">
        <v>0</v>
      </c>
      <c r="BU2" t="str">
        <v>0</v>
      </c>
      <c r="BV2" t="str">
        <v>0</v>
      </c>
      <c r="BW2" t="str">
        <v>0</v>
      </c>
      <c r="BX2" t="str">
        <v>0</v>
      </c>
      <c r="BY2" t="str">
        <v>0</v>
      </c>
      <c r="BZ2" t="str">
        <v>0</v>
      </c>
      <c r="CA2" t="str">
        <v>0</v>
      </c>
      <c r="CB2" t="str">
        <v>0</v>
      </c>
      <c r="CC2" t="str">
        <v>0</v>
      </c>
      <c r="CD2" t="str">
        <v>0</v>
      </c>
      <c r="CE2" t="str">
        <v>0</v>
      </c>
      <c r="CF2" t="str">
        <v>0</v>
      </c>
      <c r="CG2" t="str">
        <v>0</v>
      </c>
      <c r="CH2" t="str">
        <v>0</v>
      </c>
      <c r="CI2" t="str">
        <v>0</v>
      </c>
      <c r="CJ2" t="str">
        <v>0</v>
      </c>
      <c r="CK2" t="str">
        <v>0</v>
      </c>
      <c r="CL2" t="str">
        <v>0</v>
      </c>
      <c r="CM2" t="str">
        <v>0</v>
      </c>
      <c r="CN2" t="str">
        <v>0</v>
      </c>
      <c r="CO2" t="str">
        <v>0</v>
      </c>
      <c r="CP2" t="str">
        <v>0</v>
      </c>
      <c r="CQ2" t="str">
        <v>0</v>
      </c>
      <c r="CR2" t="str">
        <v>0</v>
      </c>
      <c r="CS2" t="str">
        <v>0</v>
      </c>
      <c r="CT2" t="str">
        <v>0</v>
      </c>
      <c r="CU2" t="str">
        <v>0</v>
      </c>
      <c r="CV2" t="str">
        <v>0</v>
      </c>
      <c r="CW2" t="str">
        <v>0</v>
      </c>
      <c r="CX2" t="str">
        <v>0</v>
      </c>
      <c r="CY2" t="str">
        <v>0</v>
      </c>
      <c r="CZ2" t="str">
        <v>0</v>
      </c>
      <c r="DA2" t="str">
        <v>0</v>
      </c>
      <c r="DB2" t="str">
        <v>0</v>
      </c>
      <c r="DC2" t="str">
        <v>0</v>
      </c>
      <c r="DD2" t="str">
        <v>0</v>
      </c>
      <c r="DE2" t="str">
        <v>0</v>
      </c>
      <c r="DF2" t="str">
        <v>0</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CE8B6-556B-42FC-99DA-F2662B646998}">
  <sheetPr codeName="Sheet18">
    <tabColor theme="7"/>
    <pageSetUpPr fitToPage="1"/>
  </sheetPr>
  <dimension ref="A1:O51"/>
  <sheetViews>
    <sheetView showGridLines="0" showZeros="0" tabSelected="1" zoomScale="70" zoomScaleNormal="70" zoomScaleSheetLayoutView="70" workbookViewId="0">
      <pane ySplit="1" topLeftCell="A2" activePane="bottomLeft" state="frozen"/>
      <selection pane="bottomLeft"/>
    </sheetView>
  </sheetViews>
  <sheetFormatPr defaultRowHeight="18.75" x14ac:dyDescent="0.4"/>
  <cols>
    <col min="1" max="1" width="3.25" style="1052" customWidth="1"/>
    <col min="2" max="2" width="7.125" style="1052" customWidth="1"/>
    <col min="3" max="3" width="92" style="1052" customWidth="1"/>
    <col min="4" max="4" width="4.5" style="1052" customWidth="1"/>
    <col min="5" max="5" width="9" style="1052" customWidth="1"/>
    <col min="6" max="6" width="4.5" style="1052" customWidth="1"/>
    <col min="7" max="7" width="9" style="1052" customWidth="1"/>
    <col min="8" max="8" width="9.5" style="1052" customWidth="1"/>
    <col min="9" max="9" width="10.625" style="1052" customWidth="1"/>
    <col min="10" max="10" width="6.375" style="1052" hidden="1" customWidth="1"/>
    <col min="11" max="11" width="12.625" style="1052" hidden="1" customWidth="1"/>
    <col min="12" max="12" width="14.375" style="1052" hidden="1" customWidth="1"/>
    <col min="13" max="13" width="19.875" style="1052" hidden="1" customWidth="1"/>
    <col min="14" max="14" width="16.875" style="1052" hidden="1" customWidth="1"/>
    <col min="15" max="15" width="3.5" style="1052" hidden="1" customWidth="1"/>
    <col min="16" max="259" width="9" style="1052"/>
    <col min="260" max="260" width="3.25" style="1052" customWidth="1"/>
    <col min="261" max="261" width="7.125" style="1052" customWidth="1"/>
    <col min="262" max="262" width="83.625" style="1052" customWidth="1"/>
    <col min="263" max="263" width="27.125" style="1052" customWidth="1"/>
    <col min="264" max="265" width="3.25" style="1052" customWidth="1"/>
    <col min="266" max="266" width="4.875" style="1052" customWidth="1"/>
    <col min="267" max="267" width="2.5" style="1052" customWidth="1"/>
    <col min="268" max="515" width="9" style="1052"/>
    <col min="516" max="516" width="3.25" style="1052" customWidth="1"/>
    <col min="517" max="517" width="7.125" style="1052" customWidth="1"/>
    <col min="518" max="518" width="83.625" style="1052" customWidth="1"/>
    <col min="519" max="519" width="27.125" style="1052" customWidth="1"/>
    <col min="520" max="521" width="3.25" style="1052" customWidth="1"/>
    <col min="522" max="522" width="4.875" style="1052" customWidth="1"/>
    <col min="523" max="523" width="2.5" style="1052" customWidth="1"/>
    <col min="524" max="771" width="9" style="1052"/>
    <col min="772" max="772" width="3.25" style="1052" customWidth="1"/>
    <col min="773" max="773" width="7.125" style="1052" customWidth="1"/>
    <col min="774" max="774" width="83.625" style="1052" customWidth="1"/>
    <col min="775" max="775" width="27.125" style="1052" customWidth="1"/>
    <col min="776" max="777" width="3.25" style="1052" customWidth="1"/>
    <col min="778" max="778" width="4.875" style="1052" customWidth="1"/>
    <col min="779" max="779" width="2.5" style="1052" customWidth="1"/>
    <col min="780" max="1027" width="9" style="1052"/>
    <col min="1028" max="1028" width="3.25" style="1052" customWidth="1"/>
    <col min="1029" max="1029" width="7.125" style="1052" customWidth="1"/>
    <col min="1030" max="1030" width="83.625" style="1052" customWidth="1"/>
    <col min="1031" max="1031" width="27.125" style="1052" customWidth="1"/>
    <col min="1032" max="1033" width="3.25" style="1052" customWidth="1"/>
    <col min="1034" max="1034" width="4.875" style="1052" customWidth="1"/>
    <col min="1035" max="1035" width="2.5" style="1052" customWidth="1"/>
    <col min="1036" max="1283" width="9" style="1052"/>
    <col min="1284" max="1284" width="3.25" style="1052" customWidth="1"/>
    <col min="1285" max="1285" width="7.125" style="1052" customWidth="1"/>
    <col min="1286" max="1286" width="83.625" style="1052" customWidth="1"/>
    <col min="1287" max="1287" width="27.125" style="1052" customWidth="1"/>
    <col min="1288" max="1289" width="3.25" style="1052" customWidth="1"/>
    <col min="1290" max="1290" width="4.875" style="1052" customWidth="1"/>
    <col min="1291" max="1291" width="2.5" style="1052" customWidth="1"/>
    <col min="1292" max="1539" width="9" style="1052"/>
    <col min="1540" max="1540" width="3.25" style="1052" customWidth="1"/>
    <col min="1541" max="1541" width="7.125" style="1052" customWidth="1"/>
    <col min="1542" max="1542" width="83.625" style="1052" customWidth="1"/>
    <col min="1543" max="1543" width="27.125" style="1052" customWidth="1"/>
    <col min="1544" max="1545" width="3.25" style="1052" customWidth="1"/>
    <col min="1546" max="1546" width="4.875" style="1052" customWidth="1"/>
    <col min="1547" max="1547" width="2.5" style="1052" customWidth="1"/>
    <col min="1548" max="1795" width="9" style="1052"/>
    <col min="1796" max="1796" width="3.25" style="1052" customWidth="1"/>
    <col min="1797" max="1797" width="7.125" style="1052" customWidth="1"/>
    <col min="1798" max="1798" width="83.625" style="1052" customWidth="1"/>
    <col min="1799" max="1799" width="27.125" style="1052" customWidth="1"/>
    <col min="1800" max="1801" width="3.25" style="1052" customWidth="1"/>
    <col min="1802" max="1802" width="4.875" style="1052" customWidth="1"/>
    <col min="1803" max="1803" width="2.5" style="1052" customWidth="1"/>
    <col min="1804" max="2051" width="9" style="1052"/>
    <col min="2052" max="2052" width="3.25" style="1052" customWidth="1"/>
    <col min="2053" max="2053" width="7.125" style="1052" customWidth="1"/>
    <col min="2054" max="2054" width="83.625" style="1052" customWidth="1"/>
    <col min="2055" max="2055" width="27.125" style="1052" customWidth="1"/>
    <col min="2056" max="2057" width="3.25" style="1052" customWidth="1"/>
    <col min="2058" max="2058" width="4.875" style="1052" customWidth="1"/>
    <col min="2059" max="2059" width="2.5" style="1052" customWidth="1"/>
    <col min="2060" max="2307" width="9" style="1052"/>
    <col min="2308" max="2308" width="3.25" style="1052" customWidth="1"/>
    <col min="2309" max="2309" width="7.125" style="1052" customWidth="1"/>
    <col min="2310" max="2310" width="83.625" style="1052" customWidth="1"/>
    <col min="2311" max="2311" width="27.125" style="1052" customWidth="1"/>
    <col min="2312" max="2313" width="3.25" style="1052" customWidth="1"/>
    <col min="2314" max="2314" width="4.875" style="1052" customWidth="1"/>
    <col min="2315" max="2315" width="2.5" style="1052" customWidth="1"/>
    <col min="2316" max="2563" width="9" style="1052"/>
    <col min="2564" max="2564" width="3.25" style="1052" customWidth="1"/>
    <col min="2565" max="2565" width="7.125" style="1052" customWidth="1"/>
    <col min="2566" max="2566" width="83.625" style="1052" customWidth="1"/>
    <col min="2567" max="2567" width="27.125" style="1052" customWidth="1"/>
    <col min="2568" max="2569" width="3.25" style="1052" customWidth="1"/>
    <col min="2570" max="2570" width="4.875" style="1052" customWidth="1"/>
    <col min="2571" max="2571" width="2.5" style="1052" customWidth="1"/>
    <col min="2572" max="2819" width="9" style="1052"/>
    <col min="2820" max="2820" width="3.25" style="1052" customWidth="1"/>
    <col min="2821" max="2821" width="7.125" style="1052" customWidth="1"/>
    <col min="2822" max="2822" width="83.625" style="1052" customWidth="1"/>
    <col min="2823" max="2823" width="27.125" style="1052" customWidth="1"/>
    <col min="2824" max="2825" width="3.25" style="1052" customWidth="1"/>
    <col min="2826" max="2826" width="4.875" style="1052" customWidth="1"/>
    <col min="2827" max="2827" width="2.5" style="1052" customWidth="1"/>
    <col min="2828" max="3075" width="9" style="1052"/>
    <col min="3076" max="3076" width="3.25" style="1052" customWidth="1"/>
    <col min="3077" max="3077" width="7.125" style="1052" customWidth="1"/>
    <col min="3078" max="3078" width="83.625" style="1052" customWidth="1"/>
    <col min="3079" max="3079" width="27.125" style="1052" customWidth="1"/>
    <col min="3080" max="3081" width="3.25" style="1052" customWidth="1"/>
    <col min="3082" max="3082" width="4.875" style="1052" customWidth="1"/>
    <col min="3083" max="3083" width="2.5" style="1052" customWidth="1"/>
    <col min="3084" max="3331" width="9" style="1052"/>
    <col min="3332" max="3332" width="3.25" style="1052" customWidth="1"/>
    <col min="3333" max="3333" width="7.125" style="1052" customWidth="1"/>
    <col min="3334" max="3334" width="83.625" style="1052" customWidth="1"/>
    <col min="3335" max="3335" width="27.125" style="1052" customWidth="1"/>
    <col min="3336" max="3337" width="3.25" style="1052" customWidth="1"/>
    <col min="3338" max="3338" width="4.875" style="1052" customWidth="1"/>
    <col min="3339" max="3339" width="2.5" style="1052" customWidth="1"/>
    <col min="3340" max="3587" width="9" style="1052"/>
    <col min="3588" max="3588" width="3.25" style="1052" customWidth="1"/>
    <col min="3589" max="3589" width="7.125" style="1052" customWidth="1"/>
    <col min="3590" max="3590" width="83.625" style="1052" customWidth="1"/>
    <col min="3591" max="3591" width="27.125" style="1052" customWidth="1"/>
    <col min="3592" max="3593" width="3.25" style="1052" customWidth="1"/>
    <col min="3594" max="3594" width="4.875" style="1052" customWidth="1"/>
    <col min="3595" max="3595" width="2.5" style="1052" customWidth="1"/>
    <col min="3596" max="3843" width="9" style="1052"/>
    <col min="3844" max="3844" width="3.25" style="1052" customWidth="1"/>
    <col min="3845" max="3845" width="7.125" style="1052" customWidth="1"/>
    <col min="3846" max="3846" width="83.625" style="1052" customWidth="1"/>
    <col min="3847" max="3847" width="27.125" style="1052" customWidth="1"/>
    <col min="3848" max="3849" width="3.25" style="1052" customWidth="1"/>
    <col min="3850" max="3850" width="4.875" style="1052" customWidth="1"/>
    <col min="3851" max="3851" width="2.5" style="1052" customWidth="1"/>
    <col min="3852" max="4099" width="9" style="1052"/>
    <col min="4100" max="4100" width="3.25" style="1052" customWidth="1"/>
    <col min="4101" max="4101" width="7.125" style="1052" customWidth="1"/>
    <col min="4102" max="4102" width="83.625" style="1052" customWidth="1"/>
    <col min="4103" max="4103" width="27.125" style="1052" customWidth="1"/>
    <col min="4104" max="4105" width="3.25" style="1052" customWidth="1"/>
    <col min="4106" max="4106" width="4.875" style="1052" customWidth="1"/>
    <col min="4107" max="4107" width="2.5" style="1052" customWidth="1"/>
    <col min="4108" max="4355" width="9" style="1052"/>
    <col min="4356" max="4356" width="3.25" style="1052" customWidth="1"/>
    <col min="4357" max="4357" width="7.125" style="1052" customWidth="1"/>
    <col min="4358" max="4358" width="83.625" style="1052" customWidth="1"/>
    <col min="4359" max="4359" width="27.125" style="1052" customWidth="1"/>
    <col min="4360" max="4361" width="3.25" style="1052" customWidth="1"/>
    <col min="4362" max="4362" width="4.875" style="1052" customWidth="1"/>
    <col min="4363" max="4363" width="2.5" style="1052" customWidth="1"/>
    <col min="4364" max="4611" width="9" style="1052"/>
    <col min="4612" max="4612" width="3.25" style="1052" customWidth="1"/>
    <col min="4613" max="4613" width="7.125" style="1052" customWidth="1"/>
    <col min="4614" max="4614" width="83.625" style="1052" customWidth="1"/>
    <col min="4615" max="4615" width="27.125" style="1052" customWidth="1"/>
    <col min="4616" max="4617" width="3.25" style="1052" customWidth="1"/>
    <col min="4618" max="4618" width="4.875" style="1052" customWidth="1"/>
    <col min="4619" max="4619" width="2.5" style="1052" customWidth="1"/>
    <col min="4620" max="4867" width="9" style="1052"/>
    <col min="4868" max="4868" width="3.25" style="1052" customWidth="1"/>
    <col min="4869" max="4869" width="7.125" style="1052" customWidth="1"/>
    <col min="4870" max="4870" width="83.625" style="1052" customWidth="1"/>
    <col min="4871" max="4871" width="27.125" style="1052" customWidth="1"/>
    <col min="4872" max="4873" width="3.25" style="1052" customWidth="1"/>
    <col min="4874" max="4874" width="4.875" style="1052" customWidth="1"/>
    <col min="4875" max="4875" width="2.5" style="1052" customWidth="1"/>
    <col min="4876" max="5123" width="9" style="1052"/>
    <col min="5124" max="5124" width="3.25" style="1052" customWidth="1"/>
    <col min="5125" max="5125" width="7.125" style="1052" customWidth="1"/>
    <col min="5126" max="5126" width="83.625" style="1052" customWidth="1"/>
    <col min="5127" max="5127" width="27.125" style="1052" customWidth="1"/>
    <col min="5128" max="5129" width="3.25" style="1052" customWidth="1"/>
    <col min="5130" max="5130" width="4.875" style="1052" customWidth="1"/>
    <col min="5131" max="5131" width="2.5" style="1052" customWidth="1"/>
    <col min="5132" max="5379" width="9" style="1052"/>
    <col min="5380" max="5380" width="3.25" style="1052" customWidth="1"/>
    <col min="5381" max="5381" width="7.125" style="1052" customWidth="1"/>
    <col min="5382" max="5382" width="83.625" style="1052" customWidth="1"/>
    <col min="5383" max="5383" width="27.125" style="1052" customWidth="1"/>
    <col min="5384" max="5385" width="3.25" style="1052" customWidth="1"/>
    <col min="5386" max="5386" width="4.875" style="1052" customWidth="1"/>
    <col min="5387" max="5387" width="2.5" style="1052" customWidth="1"/>
    <col min="5388" max="5635" width="9" style="1052"/>
    <col min="5636" max="5636" width="3.25" style="1052" customWidth="1"/>
    <col min="5637" max="5637" width="7.125" style="1052" customWidth="1"/>
    <col min="5638" max="5638" width="83.625" style="1052" customWidth="1"/>
    <col min="5639" max="5639" width="27.125" style="1052" customWidth="1"/>
    <col min="5640" max="5641" width="3.25" style="1052" customWidth="1"/>
    <col min="5642" max="5642" width="4.875" style="1052" customWidth="1"/>
    <col min="5643" max="5643" width="2.5" style="1052" customWidth="1"/>
    <col min="5644" max="5891" width="9" style="1052"/>
    <col min="5892" max="5892" width="3.25" style="1052" customWidth="1"/>
    <col min="5893" max="5893" width="7.125" style="1052" customWidth="1"/>
    <col min="5894" max="5894" width="83.625" style="1052" customWidth="1"/>
    <col min="5895" max="5895" width="27.125" style="1052" customWidth="1"/>
    <col min="5896" max="5897" width="3.25" style="1052" customWidth="1"/>
    <col min="5898" max="5898" width="4.875" style="1052" customWidth="1"/>
    <col min="5899" max="5899" width="2.5" style="1052" customWidth="1"/>
    <col min="5900" max="6147" width="9" style="1052"/>
    <col min="6148" max="6148" width="3.25" style="1052" customWidth="1"/>
    <col min="6149" max="6149" width="7.125" style="1052" customWidth="1"/>
    <col min="6150" max="6150" width="83.625" style="1052" customWidth="1"/>
    <col min="6151" max="6151" width="27.125" style="1052" customWidth="1"/>
    <col min="6152" max="6153" width="3.25" style="1052" customWidth="1"/>
    <col min="6154" max="6154" width="4.875" style="1052" customWidth="1"/>
    <col min="6155" max="6155" width="2.5" style="1052" customWidth="1"/>
    <col min="6156" max="6403" width="9" style="1052"/>
    <col min="6404" max="6404" width="3.25" style="1052" customWidth="1"/>
    <col min="6405" max="6405" width="7.125" style="1052" customWidth="1"/>
    <col min="6406" max="6406" width="83.625" style="1052" customWidth="1"/>
    <col min="6407" max="6407" width="27.125" style="1052" customWidth="1"/>
    <col min="6408" max="6409" width="3.25" style="1052" customWidth="1"/>
    <col min="6410" max="6410" width="4.875" style="1052" customWidth="1"/>
    <col min="6411" max="6411" width="2.5" style="1052" customWidth="1"/>
    <col min="6412" max="6659" width="9" style="1052"/>
    <col min="6660" max="6660" width="3.25" style="1052" customWidth="1"/>
    <col min="6661" max="6661" width="7.125" style="1052" customWidth="1"/>
    <col min="6662" max="6662" width="83.625" style="1052" customWidth="1"/>
    <col min="6663" max="6663" width="27.125" style="1052" customWidth="1"/>
    <col min="6664" max="6665" width="3.25" style="1052" customWidth="1"/>
    <col min="6666" max="6666" width="4.875" style="1052" customWidth="1"/>
    <col min="6667" max="6667" width="2.5" style="1052" customWidth="1"/>
    <col min="6668" max="6915" width="9" style="1052"/>
    <col min="6916" max="6916" width="3.25" style="1052" customWidth="1"/>
    <col min="6917" max="6917" width="7.125" style="1052" customWidth="1"/>
    <col min="6918" max="6918" width="83.625" style="1052" customWidth="1"/>
    <col min="6919" max="6919" width="27.125" style="1052" customWidth="1"/>
    <col min="6920" max="6921" width="3.25" style="1052" customWidth="1"/>
    <col min="6922" max="6922" width="4.875" style="1052" customWidth="1"/>
    <col min="6923" max="6923" width="2.5" style="1052" customWidth="1"/>
    <col min="6924" max="7171" width="9" style="1052"/>
    <col min="7172" max="7172" width="3.25" style="1052" customWidth="1"/>
    <col min="7173" max="7173" width="7.125" style="1052" customWidth="1"/>
    <col min="7174" max="7174" width="83.625" style="1052" customWidth="1"/>
    <col min="7175" max="7175" width="27.125" style="1052" customWidth="1"/>
    <col min="7176" max="7177" width="3.25" style="1052" customWidth="1"/>
    <col min="7178" max="7178" width="4.875" style="1052" customWidth="1"/>
    <col min="7179" max="7179" width="2.5" style="1052" customWidth="1"/>
    <col min="7180" max="7427" width="9" style="1052"/>
    <col min="7428" max="7428" width="3.25" style="1052" customWidth="1"/>
    <col min="7429" max="7429" width="7.125" style="1052" customWidth="1"/>
    <col min="7430" max="7430" width="83.625" style="1052" customWidth="1"/>
    <col min="7431" max="7431" width="27.125" style="1052" customWidth="1"/>
    <col min="7432" max="7433" width="3.25" style="1052" customWidth="1"/>
    <col min="7434" max="7434" width="4.875" style="1052" customWidth="1"/>
    <col min="7435" max="7435" width="2.5" style="1052" customWidth="1"/>
    <col min="7436" max="7683" width="9" style="1052"/>
    <col min="7684" max="7684" width="3.25" style="1052" customWidth="1"/>
    <col min="7685" max="7685" width="7.125" style="1052" customWidth="1"/>
    <col min="7686" max="7686" width="83.625" style="1052" customWidth="1"/>
    <col min="7687" max="7687" width="27.125" style="1052" customWidth="1"/>
    <col min="7688" max="7689" width="3.25" style="1052" customWidth="1"/>
    <col min="7690" max="7690" width="4.875" style="1052" customWidth="1"/>
    <col min="7691" max="7691" width="2.5" style="1052" customWidth="1"/>
    <col min="7692" max="7939" width="9" style="1052"/>
    <col min="7940" max="7940" width="3.25" style="1052" customWidth="1"/>
    <col min="7941" max="7941" width="7.125" style="1052" customWidth="1"/>
    <col min="7942" max="7942" width="83.625" style="1052" customWidth="1"/>
    <col min="7943" max="7943" width="27.125" style="1052" customWidth="1"/>
    <col min="7944" max="7945" width="3.25" style="1052" customWidth="1"/>
    <col min="7946" max="7946" width="4.875" style="1052" customWidth="1"/>
    <col min="7947" max="7947" width="2.5" style="1052" customWidth="1"/>
    <col min="7948" max="8195" width="9" style="1052"/>
    <col min="8196" max="8196" width="3.25" style="1052" customWidth="1"/>
    <col min="8197" max="8197" width="7.125" style="1052" customWidth="1"/>
    <col min="8198" max="8198" width="83.625" style="1052" customWidth="1"/>
    <col min="8199" max="8199" width="27.125" style="1052" customWidth="1"/>
    <col min="8200" max="8201" width="3.25" style="1052" customWidth="1"/>
    <col min="8202" max="8202" width="4.875" style="1052" customWidth="1"/>
    <col min="8203" max="8203" width="2.5" style="1052" customWidth="1"/>
    <col min="8204" max="8451" width="9" style="1052"/>
    <col min="8452" max="8452" width="3.25" style="1052" customWidth="1"/>
    <col min="8453" max="8453" width="7.125" style="1052" customWidth="1"/>
    <col min="8454" max="8454" width="83.625" style="1052" customWidth="1"/>
    <col min="8455" max="8455" width="27.125" style="1052" customWidth="1"/>
    <col min="8456" max="8457" width="3.25" style="1052" customWidth="1"/>
    <col min="8458" max="8458" width="4.875" style="1052" customWidth="1"/>
    <col min="8459" max="8459" width="2.5" style="1052" customWidth="1"/>
    <col min="8460" max="8707" width="9" style="1052"/>
    <col min="8708" max="8708" width="3.25" style="1052" customWidth="1"/>
    <col min="8709" max="8709" width="7.125" style="1052" customWidth="1"/>
    <col min="8710" max="8710" width="83.625" style="1052" customWidth="1"/>
    <col min="8711" max="8711" width="27.125" style="1052" customWidth="1"/>
    <col min="8712" max="8713" width="3.25" style="1052" customWidth="1"/>
    <col min="8714" max="8714" width="4.875" style="1052" customWidth="1"/>
    <col min="8715" max="8715" width="2.5" style="1052" customWidth="1"/>
    <col min="8716" max="8963" width="9" style="1052"/>
    <col min="8964" max="8964" width="3.25" style="1052" customWidth="1"/>
    <col min="8965" max="8965" width="7.125" style="1052" customWidth="1"/>
    <col min="8966" max="8966" width="83.625" style="1052" customWidth="1"/>
    <col min="8967" max="8967" width="27.125" style="1052" customWidth="1"/>
    <col min="8968" max="8969" width="3.25" style="1052" customWidth="1"/>
    <col min="8970" max="8970" width="4.875" style="1052" customWidth="1"/>
    <col min="8971" max="8971" width="2.5" style="1052" customWidth="1"/>
    <col min="8972" max="9219" width="9" style="1052"/>
    <col min="9220" max="9220" width="3.25" style="1052" customWidth="1"/>
    <col min="9221" max="9221" width="7.125" style="1052" customWidth="1"/>
    <col min="9222" max="9222" width="83.625" style="1052" customWidth="1"/>
    <col min="9223" max="9223" width="27.125" style="1052" customWidth="1"/>
    <col min="9224" max="9225" width="3.25" style="1052" customWidth="1"/>
    <col min="9226" max="9226" width="4.875" style="1052" customWidth="1"/>
    <col min="9227" max="9227" width="2.5" style="1052" customWidth="1"/>
    <col min="9228" max="9475" width="9" style="1052"/>
    <col min="9476" max="9476" width="3.25" style="1052" customWidth="1"/>
    <col min="9477" max="9477" width="7.125" style="1052" customWidth="1"/>
    <col min="9478" max="9478" width="83.625" style="1052" customWidth="1"/>
    <col min="9479" max="9479" width="27.125" style="1052" customWidth="1"/>
    <col min="9480" max="9481" width="3.25" style="1052" customWidth="1"/>
    <col min="9482" max="9482" width="4.875" style="1052" customWidth="1"/>
    <col min="9483" max="9483" width="2.5" style="1052" customWidth="1"/>
    <col min="9484" max="9731" width="9" style="1052"/>
    <col min="9732" max="9732" width="3.25" style="1052" customWidth="1"/>
    <col min="9733" max="9733" width="7.125" style="1052" customWidth="1"/>
    <col min="9734" max="9734" width="83.625" style="1052" customWidth="1"/>
    <col min="9735" max="9735" width="27.125" style="1052" customWidth="1"/>
    <col min="9736" max="9737" width="3.25" style="1052" customWidth="1"/>
    <col min="9738" max="9738" width="4.875" style="1052" customWidth="1"/>
    <col min="9739" max="9739" width="2.5" style="1052" customWidth="1"/>
    <col min="9740" max="9987" width="9" style="1052"/>
    <col min="9988" max="9988" width="3.25" style="1052" customWidth="1"/>
    <col min="9989" max="9989" width="7.125" style="1052" customWidth="1"/>
    <col min="9990" max="9990" width="83.625" style="1052" customWidth="1"/>
    <col min="9991" max="9991" width="27.125" style="1052" customWidth="1"/>
    <col min="9992" max="9993" width="3.25" style="1052" customWidth="1"/>
    <col min="9994" max="9994" width="4.875" style="1052" customWidth="1"/>
    <col min="9995" max="9995" width="2.5" style="1052" customWidth="1"/>
    <col min="9996" max="10243" width="9" style="1052"/>
    <col min="10244" max="10244" width="3.25" style="1052" customWidth="1"/>
    <col min="10245" max="10245" width="7.125" style="1052" customWidth="1"/>
    <col min="10246" max="10246" width="83.625" style="1052" customWidth="1"/>
    <col min="10247" max="10247" width="27.125" style="1052" customWidth="1"/>
    <col min="10248" max="10249" width="3.25" style="1052" customWidth="1"/>
    <col min="10250" max="10250" width="4.875" style="1052" customWidth="1"/>
    <col min="10251" max="10251" width="2.5" style="1052" customWidth="1"/>
    <col min="10252" max="10499" width="9" style="1052"/>
    <col min="10500" max="10500" width="3.25" style="1052" customWidth="1"/>
    <col min="10501" max="10501" width="7.125" style="1052" customWidth="1"/>
    <col min="10502" max="10502" width="83.625" style="1052" customWidth="1"/>
    <col min="10503" max="10503" width="27.125" style="1052" customWidth="1"/>
    <col min="10504" max="10505" width="3.25" style="1052" customWidth="1"/>
    <col min="10506" max="10506" width="4.875" style="1052" customWidth="1"/>
    <col min="10507" max="10507" width="2.5" style="1052" customWidth="1"/>
    <col min="10508" max="10755" width="9" style="1052"/>
    <col min="10756" max="10756" width="3.25" style="1052" customWidth="1"/>
    <col min="10757" max="10757" width="7.125" style="1052" customWidth="1"/>
    <col min="10758" max="10758" width="83.625" style="1052" customWidth="1"/>
    <col min="10759" max="10759" width="27.125" style="1052" customWidth="1"/>
    <col min="10760" max="10761" width="3.25" style="1052" customWidth="1"/>
    <col min="10762" max="10762" width="4.875" style="1052" customWidth="1"/>
    <col min="10763" max="10763" width="2.5" style="1052" customWidth="1"/>
    <col min="10764" max="11011" width="9" style="1052"/>
    <col min="11012" max="11012" width="3.25" style="1052" customWidth="1"/>
    <col min="11013" max="11013" width="7.125" style="1052" customWidth="1"/>
    <col min="11014" max="11014" width="83.625" style="1052" customWidth="1"/>
    <col min="11015" max="11015" width="27.125" style="1052" customWidth="1"/>
    <col min="11016" max="11017" width="3.25" style="1052" customWidth="1"/>
    <col min="11018" max="11018" width="4.875" style="1052" customWidth="1"/>
    <col min="11019" max="11019" width="2.5" style="1052" customWidth="1"/>
    <col min="11020" max="11267" width="9" style="1052"/>
    <col min="11268" max="11268" width="3.25" style="1052" customWidth="1"/>
    <col min="11269" max="11269" width="7.125" style="1052" customWidth="1"/>
    <col min="11270" max="11270" width="83.625" style="1052" customWidth="1"/>
    <col min="11271" max="11271" width="27.125" style="1052" customWidth="1"/>
    <col min="11272" max="11273" width="3.25" style="1052" customWidth="1"/>
    <col min="11274" max="11274" width="4.875" style="1052" customWidth="1"/>
    <col min="11275" max="11275" width="2.5" style="1052" customWidth="1"/>
    <col min="11276" max="11523" width="9" style="1052"/>
    <col min="11524" max="11524" width="3.25" style="1052" customWidth="1"/>
    <col min="11525" max="11525" width="7.125" style="1052" customWidth="1"/>
    <col min="11526" max="11526" width="83.625" style="1052" customWidth="1"/>
    <col min="11527" max="11527" width="27.125" style="1052" customWidth="1"/>
    <col min="11528" max="11529" width="3.25" style="1052" customWidth="1"/>
    <col min="11530" max="11530" width="4.875" style="1052" customWidth="1"/>
    <col min="11531" max="11531" width="2.5" style="1052" customWidth="1"/>
    <col min="11532" max="11779" width="9" style="1052"/>
    <col min="11780" max="11780" width="3.25" style="1052" customWidth="1"/>
    <col min="11781" max="11781" width="7.125" style="1052" customWidth="1"/>
    <col min="11782" max="11782" width="83.625" style="1052" customWidth="1"/>
    <col min="11783" max="11783" width="27.125" style="1052" customWidth="1"/>
    <col min="11784" max="11785" width="3.25" style="1052" customWidth="1"/>
    <col min="11786" max="11786" width="4.875" style="1052" customWidth="1"/>
    <col min="11787" max="11787" width="2.5" style="1052" customWidth="1"/>
    <col min="11788" max="12035" width="9" style="1052"/>
    <col min="12036" max="12036" width="3.25" style="1052" customWidth="1"/>
    <col min="12037" max="12037" width="7.125" style="1052" customWidth="1"/>
    <col min="12038" max="12038" width="83.625" style="1052" customWidth="1"/>
    <col min="12039" max="12039" width="27.125" style="1052" customWidth="1"/>
    <col min="12040" max="12041" width="3.25" style="1052" customWidth="1"/>
    <col min="12042" max="12042" width="4.875" style="1052" customWidth="1"/>
    <col min="12043" max="12043" width="2.5" style="1052" customWidth="1"/>
    <col min="12044" max="12291" width="9" style="1052"/>
    <col min="12292" max="12292" width="3.25" style="1052" customWidth="1"/>
    <col min="12293" max="12293" width="7.125" style="1052" customWidth="1"/>
    <col min="12294" max="12294" width="83.625" style="1052" customWidth="1"/>
    <col min="12295" max="12295" width="27.125" style="1052" customWidth="1"/>
    <col min="12296" max="12297" width="3.25" style="1052" customWidth="1"/>
    <col min="12298" max="12298" width="4.875" style="1052" customWidth="1"/>
    <col min="12299" max="12299" width="2.5" style="1052" customWidth="1"/>
    <col min="12300" max="12547" width="9" style="1052"/>
    <col min="12548" max="12548" width="3.25" style="1052" customWidth="1"/>
    <col min="12549" max="12549" width="7.125" style="1052" customWidth="1"/>
    <col min="12550" max="12550" width="83.625" style="1052" customWidth="1"/>
    <col min="12551" max="12551" width="27.125" style="1052" customWidth="1"/>
    <col min="12552" max="12553" width="3.25" style="1052" customWidth="1"/>
    <col min="12554" max="12554" width="4.875" style="1052" customWidth="1"/>
    <col min="12555" max="12555" width="2.5" style="1052" customWidth="1"/>
    <col min="12556" max="12803" width="9" style="1052"/>
    <col min="12804" max="12804" width="3.25" style="1052" customWidth="1"/>
    <col min="12805" max="12805" width="7.125" style="1052" customWidth="1"/>
    <col min="12806" max="12806" width="83.625" style="1052" customWidth="1"/>
    <col min="12807" max="12807" width="27.125" style="1052" customWidth="1"/>
    <col min="12808" max="12809" width="3.25" style="1052" customWidth="1"/>
    <col min="12810" max="12810" width="4.875" style="1052" customWidth="1"/>
    <col min="12811" max="12811" width="2.5" style="1052" customWidth="1"/>
    <col min="12812" max="13059" width="9" style="1052"/>
    <col min="13060" max="13060" width="3.25" style="1052" customWidth="1"/>
    <col min="13061" max="13061" width="7.125" style="1052" customWidth="1"/>
    <col min="13062" max="13062" width="83.625" style="1052" customWidth="1"/>
    <col min="13063" max="13063" width="27.125" style="1052" customWidth="1"/>
    <col min="13064" max="13065" width="3.25" style="1052" customWidth="1"/>
    <col min="13066" max="13066" width="4.875" style="1052" customWidth="1"/>
    <col min="13067" max="13067" width="2.5" style="1052" customWidth="1"/>
    <col min="13068" max="13315" width="9" style="1052"/>
    <col min="13316" max="13316" width="3.25" style="1052" customWidth="1"/>
    <col min="13317" max="13317" width="7.125" style="1052" customWidth="1"/>
    <col min="13318" max="13318" width="83.625" style="1052" customWidth="1"/>
    <col min="13319" max="13319" width="27.125" style="1052" customWidth="1"/>
    <col min="13320" max="13321" width="3.25" style="1052" customWidth="1"/>
    <col min="13322" max="13322" width="4.875" style="1052" customWidth="1"/>
    <col min="13323" max="13323" width="2.5" style="1052" customWidth="1"/>
    <col min="13324" max="13571" width="9" style="1052"/>
    <col min="13572" max="13572" width="3.25" style="1052" customWidth="1"/>
    <col min="13573" max="13573" width="7.125" style="1052" customWidth="1"/>
    <col min="13574" max="13574" width="83.625" style="1052" customWidth="1"/>
    <col min="13575" max="13575" width="27.125" style="1052" customWidth="1"/>
    <col min="13576" max="13577" width="3.25" style="1052" customWidth="1"/>
    <col min="13578" max="13578" width="4.875" style="1052" customWidth="1"/>
    <col min="13579" max="13579" width="2.5" style="1052" customWidth="1"/>
    <col min="13580" max="13827" width="9" style="1052"/>
    <col min="13828" max="13828" width="3.25" style="1052" customWidth="1"/>
    <col min="13829" max="13829" width="7.125" style="1052" customWidth="1"/>
    <col min="13830" max="13830" width="83.625" style="1052" customWidth="1"/>
    <col min="13831" max="13831" width="27.125" style="1052" customWidth="1"/>
    <col min="13832" max="13833" width="3.25" style="1052" customWidth="1"/>
    <col min="13834" max="13834" width="4.875" style="1052" customWidth="1"/>
    <col min="13835" max="13835" width="2.5" style="1052" customWidth="1"/>
    <col min="13836" max="14083" width="9" style="1052"/>
    <col min="14084" max="14084" width="3.25" style="1052" customWidth="1"/>
    <col min="14085" max="14085" width="7.125" style="1052" customWidth="1"/>
    <col min="14086" max="14086" width="83.625" style="1052" customWidth="1"/>
    <col min="14087" max="14087" width="27.125" style="1052" customWidth="1"/>
    <col min="14088" max="14089" width="3.25" style="1052" customWidth="1"/>
    <col min="14090" max="14090" width="4.875" style="1052" customWidth="1"/>
    <col min="14091" max="14091" width="2.5" style="1052" customWidth="1"/>
    <col min="14092" max="14339" width="9" style="1052"/>
    <col min="14340" max="14340" width="3.25" style="1052" customWidth="1"/>
    <col min="14341" max="14341" width="7.125" style="1052" customWidth="1"/>
    <col min="14342" max="14342" width="83.625" style="1052" customWidth="1"/>
    <col min="14343" max="14343" width="27.125" style="1052" customWidth="1"/>
    <col min="14344" max="14345" width="3.25" style="1052" customWidth="1"/>
    <col min="14346" max="14346" width="4.875" style="1052" customWidth="1"/>
    <col min="14347" max="14347" width="2.5" style="1052" customWidth="1"/>
    <col min="14348" max="14595" width="9" style="1052"/>
    <col min="14596" max="14596" width="3.25" style="1052" customWidth="1"/>
    <col min="14597" max="14597" width="7.125" style="1052" customWidth="1"/>
    <col min="14598" max="14598" width="83.625" style="1052" customWidth="1"/>
    <col min="14599" max="14599" width="27.125" style="1052" customWidth="1"/>
    <col min="14600" max="14601" width="3.25" style="1052" customWidth="1"/>
    <col min="14602" max="14602" width="4.875" style="1052" customWidth="1"/>
    <col min="14603" max="14603" width="2.5" style="1052" customWidth="1"/>
    <col min="14604" max="14851" width="9" style="1052"/>
    <col min="14852" max="14852" width="3.25" style="1052" customWidth="1"/>
    <col min="14853" max="14853" width="7.125" style="1052" customWidth="1"/>
    <col min="14854" max="14854" width="83.625" style="1052" customWidth="1"/>
    <col min="14855" max="14855" width="27.125" style="1052" customWidth="1"/>
    <col min="14856" max="14857" width="3.25" style="1052" customWidth="1"/>
    <col min="14858" max="14858" width="4.875" style="1052" customWidth="1"/>
    <col min="14859" max="14859" width="2.5" style="1052" customWidth="1"/>
    <col min="14860" max="15107" width="9" style="1052"/>
    <col min="15108" max="15108" width="3.25" style="1052" customWidth="1"/>
    <col min="15109" max="15109" width="7.125" style="1052" customWidth="1"/>
    <col min="15110" max="15110" width="83.625" style="1052" customWidth="1"/>
    <col min="15111" max="15111" width="27.125" style="1052" customWidth="1"/>
    <col min="15112" max="15113" width="3.25" style="1052" customWidth="1"/>
    <col min="15114" max="15114" width="4.875" style="1052" customWidth="1"/>
    <col min="15115" max="15115" width="2.5" style="1052" customWidth="1"/>
    <col min="15116" max="15363" width="9" style="1052"/>
    <col min="15364" max="15364" width="3.25" style="1052" customWidth="1"/>
    <col min="15365" max="15365" width="7.125" style="1052" customWidth="1"/>
    <col min="15366" max="15366" width="83.625" style="1052" customWidth="1"/>
    <col min="15367" max="15367" width="27.125" style="1052" customWidth="1"/>
    <col min="15368" max="15369" width="3.25" style="1052" customWidth="1"/>
    <col min="15370" max="15370" width="4.875" style="1052" customWidth="1"/>
    <col min="15371" max="15371" width="2.5" style="1052" customWidth="1"/>
    <col min="15372" max="15619" width="9" style="1052"/>
    <col min="15620" max="15620" width="3.25" style="1052" customWidth="1"/>
    <col min="15621" max="15621" width="7.125" style="1052" customWidth="1"/>
    <col min="15622" max="15622" width="83.625" style="1052" customWidth="1"/>
    <col min="15623" max="15623" width="27.125" style="1052" customWidth="1"/>
    <col min="15624" max="15625" width="3.25" style="1052" customWidth="1"/>
    <col min="15626" max="15626" width="4.875" style="1052" customWidth="1"/>
    <col min="15627" max="15627" width="2.5" style="1052" customWidth="1"/>
    <col min="15628" max="15875" width="9" style="1052"/>
    <col min="15876" max="15876" width="3.25" style="1052" customWidth="1"/>
    <col min="15877" max="15877" width="7.125" style="1052" customWidth="1"/>
    <col min="15878" max="15878" width="83.625" style="1052" customWidth="1"/>
    <col min="15879" max="15879" width="27.125" style="1052" customWidth="1"/>
    <col min="15880" max="15881" width="3.25" style="1052" customWidth="1"/>
    <col min="15882" max="15882" width="4.875" style="1052" customWidth="1"/>
    <col min="15883" max="15883" width="2.5" style="1052" customWidth="1"/>
    <col min="15884" max="16131" width="9" style="1052"/>
    <col min="16132" max="16132" width="3.25" style="1052" customWidth="1"/>
    <col min="16133" max="16133" width="7.125" style="1052" customWidth="1"/>
    <col min="16134" max="16134" width="83.625" style="1052" customWidth="1"/>
    <col min="16135" max="16135" width="27.125" style="1052" customWidth="1"/>
    <col min="16136" max="16137" width="3.25" style="1052" customWidth="1"/>
    <col min="16138" max="16138" width="4.875" style="1052" customWidth="1"/>
    <col min="16139" max="16139" width="2.5" style="1052" customWidth="1"/>
    <col min="16140" max="16384" width="9" style="1052"/>
  </cols>
  <sheetData>
    <row r="1" spans="1:15" ht="33" x14ac:dyDescent="0.4">
      <c r="A1" s="1162" t="s">
        <v>3004</v>
      </c>
      <c r="B1" s="1163"/>
      <c r="C1" s="1163"/>
      <c r="D1" s="1163"/>
      <c r="E1" s="1163"/>
      <c r="F1" s="1507" t="str">
        <f>HYPERLINK("#目次!$F$26:$F$39","目次、シート一覧へ")</f>
        <v>目次、シート一覧へ</v>
      </c>
      <c r="G1" s="1507"/>
      <c r="H1" s="1507"/>
    </row>
    <row r="2" spans="1:15" ht="66.75" customHeight="1" thickBot="1" x14ac:dyDescent="0.45">
      <c r="A2" s="1508" t="s">
        <v>3005</v>
      </c>
      <c r="B2" s="1508"/>
      <c r="C2" s="1508"/>
      <c r="D2" s="1508"/>
      <c r="E2" s="1508"/>
      <c r="F2" s="1508"/>
      <c r="G2" s="1508"/>
      <c r="H2" s="1508"/>
    </row>
    <row r="3" spans="1:15" x14ac:dyDescent="0.4">
      <c r="A3" s="1164"/>
      <c r="B3" s="1165"/>
      <c r="C3" s="1165"/>
      <c r="D3" s="1165"/>
      <c r="E3" s="1165"/>
      <c r="F3" s="1165"/>
      <c r="G3" s="1165"/>
      <c r="H3" s="1166" t="str">
        <f>目次!J1 &amp; 目次!L1</f>
        <v>Kyoto City(R7.7)　Ver120</v>
      </c>
    </row>
    <row r="4" spans="1:15" ht="42" customHeight="1" x14ac:dyDescent="0.8">
      <c r="A4" s="1167"/>
      <c r="B4" s="1163"/>
      <c r="C4" s="1168" t="s">
        <v>3006</v>
      </c>
      <c r="D4" s="1509" t="s">
        <v>3007</v>
      </c>
      <c r="E4" s="1509"/>
      <c r="F4" s="1509"/>
      <c r="G4" s="1509"/>
      <c r="H4" s="1510"/>
    </row>
    <row r="5" spans="1:15" ht="21.75" customHeight="1" x14ac:dyDescent="0.45">
      <c r="A5" s="1169"/>
      <c r="B5" s="1170"/>
      <c r="C5" s="1171"/>
      <c r="D5" s="1171"/>
      <c r="E5" s="1171"/>
      <c r="F5" s="1172"/>
      <c r="G5" s="1338" t="str">
        <f>'＜入力不要＞報告書'!$AL$3 &amp; '＜入力不要＞報告書'!$AM$3</f>
        <v/>
      </c>
      <c r="H5" s="1339" t="str">
        <f>'＜入力不要＞報告書'!$AN$3</f>
        <v/>
      </c>
    </row>
    <row r="6" spans="1:15" ht="19.5" customHeight="1" x14ac:dyDescent="0.4">
      <c r="A6" s="1169"/>
      <c r="B6" s="1173" t="s">
        <v>3008</v>
      </c>
      <c r="C6" s="1171"/>
      <c r="D6" s="1171"/>
      <c r="E6" s="1171"/>
      <c r="F6" s="1171"/>
      <c r="G6" s="1171"/>
      <c r="H6" s="1174"/>
      <c r="I6" s="1054"/>
      <c r="J6" s="1511" t="s">
        <v>3009</v>
      </c>
      <c r="K6" s="1511"/>
      <c r="L6" s="1511"/>
      <c r="M6" s="1511"/>
      <c r="N6" s="1511"/>
      <c r="O6" s="1511"/>
    </row>
    <row r="7" spans="1:15" ht="19.5" x14ac:dyDescent="0.4">
      <c r="A7" s="1169"/>
      <c r="B7" s="1173" t="s">
        <v>3010</v>
      </c>
      <c r="C7" s="1171"/>
      <c r="D7" s="1171"/>
      <c r="E7" s="1171"/>
      <c r="F7" s="1458" t="s">
        <v>3309</v>
      </c>
      <c r="G7" s="1454"/>
      <c r="H7" s="1174"/>
      <c r="K7" s="1055" t="s">
        <v>3011</v>
      </c>
      <c r="L7" s="1512" t="s">
        <v>3012</v>
      </c>
      <c r="M7" s="1512"/>
      <c r="N7" s="1512"/>
      <c r="O7" s="1512"/>
    </row>
    <row r="8" spans="1:15" ht="7.5" customHeight="1" x14ac:dyDescent="0.4">
      <c r="A8" s="1169"/>
      <c r="B8" s="1173"/>
      <c r="C8" s="1171"/>
      <c r="D8" s="1171"/>
      <c r="E8" s="1171"/>
      <c r="F8" s="1171"/>
      <c r="G8" s="1171"/>
      <c r="H8" s="1174"/>
      <c r="L8" s="1056"/>
      <c r="M8" s="1056"/>
      <c r="N8" s="1056"/>
      <c r="O8" s="1056"/>
    </row>
    <row r="9" spans="1:15" ht="28.5" x14ac:dyDescent="0.55000000000000004">
      <c r="A9" s="1169"/>
      <c r="B9" s="1170"/>
      <c r="C9" s="1175" t="str">
        <f>IF(O51="NG","↓未入力項目が残っています。↓","")</f>
        <v>↓未入力項目が残っています。↓</v>
      </c>
      <c r="D9" s="1171"/>
      <c r="E9" s="1171"/>
      <c r="F9" s="1340" t="s">
        <v>3175</v>
      </c>
      <c r="G9" s="1341">
        <f>'1_入力シート【基本情報】'!$M$10</f>
        <v>0</v>
      </c>
      <c r="H9" s="1342" t="s">
        <v>3176</v>
      </c>
      <c r="L9" s="1056"/>
      <c r="M9" s="1056"/>
      <c r="N9" s="1056"/>
      <c r="O9" s="1056"/>
    </row>
    <row r="10" spans="1:15" ht="7.5" customHeight="1" x14ac:dyDescent="0.4">
      <c r="A10" s="1169"/>
      <c r="B10" s="1173"/>
      <c r="C10" s="1171"/>
      <c r="D10" s="1171"/>
      <c r="E10" s="1171"/>
      <c r="F10" s="1171"/>
      <c r="G10" s="1171"/>
      <c r="H10" s="1174"/>
      <c r="L10" s="1056"/>
      <c r="M10" s="1056"/>
      <c r="N10" s="1056"/>
      <c r="O10" s="1056"/>
    </row>
    <row r="11" spans="1:15" ht="6" customHeight="1" thickBot="1" x14ac:dyDescent="0.45">
      <c r="A11" s="1057"/>
      <c r="B11" s="1058"/>
      <c r="C11" s="1058"/>
      <c r="D11" s="1058"/>
      <c r="E11" s="1058"/>
      <c r="F11" s="1058"/>
      <c r="G11" s="1058"/>
      <c r="H11" s="1059"/>
    </row>
    <row r="12" spans="1:15" ht="24.95" customHeight="1" x14ac:dyDescent="0.4">
      <c r="A12" s="1513" t="s">
        <v>3013</v>
      </c>
      <c r="B12" s="1514"/>
      <c r="C12" s="1514"/>
      <c r="D12" s="1514"/>
      <c r="E12" s="1514"/>
      <c r="F12" s="1514"/>
      <c r="G12" s="1514"/>
      <c r="H12" s="1515"/>
      <c r="K12" s="1052" t="s">
        <v>3014</v>
      </c>
      <c r="L12" s="1052" t="s">
        <v>3015</v>
      </c>
      <c r="M12" s="1052" t="s">
        <v>3016</v>
      </c>
      <c r="N12" s="1052" t="s">
        <v>3017</v>
      </c>
      <c r="O12" s="1052" t="s">
        <v>3018</v>
      </c>
    </row>
    <row r="13" spans="1:15" ht="27" customHeight="1" x14ac:dyDescent="0.4">
      <c r="A13" s="1060"/>
      <c r="B13" s="1061" t="s">
        <v>3019</v>
      </c>
      <c r="C13" s="1061"/>
      <c r="D13" s="1062"/>
      <c r="E13" s="1062"/>
      <c r="F13" s="1062"/>
      <c r="G13" s="1062"/>
      <c r="H13" s="1063"/>
      <c r="I13" s="1064"/>
      <c r="K13" s="1065"/>
      <c r="L13" s="1065"/>
      <c r="M13" s="1065"/>
      <c r="N13" s="1065"/>
      <c r="O13" s="1065"/>
    </row>
    <row r="14" spans="1:15" ht="24.75" customHeight="1" x14ac:dyDescent="0.4">
      <c r="A14" s="1060"/>
      <c r="B14" s="1066" t="s">
        <v>3020</v>
      </c>
      <c r="C14" s="1067"/>
      <c r="D14" s="1067"/>
      <c r="E14" s="1067"/>
      <c r="F14" s="1067"/>
      <c r="G14" s="1067"/>
      <c r="H14" s="1068"/>
      <c r="I14" s="1064"/>
      <c r="M14" s="1065"/>
      <c r="N14" s="1065"/>
      <c r="O14" s="1065"/>
    </row>
    <row r="15" spans="1:15" ht="22.5" customHeight="1" x14ac:dyDescent="0.4">
      <c r="A15" s="1069"/>
      <c r="B15" s="1070" t="s">
        <v>3021</v>
      </c>
      <c r="C15" s="1070"/>
      <c r="D15" s="1071"/>
      <c r="E15" s="1071"/>
      <c r="F15" s="1071"/>
      <c r="G15" s="1071"/>
      <c r="H15" s="1072"/>
      <c r="I15" s="1064"/>
      <c r="M15" s="1065"/>
      <c r="N15" s="1065"/>
      <c r="O15" s="1065"/>
    </row>
    <row r="16" spans="1:15" ht="7.5" customHeight="1" x14ac:dyDescent="0.4">
      <c r="A16" s="1073"/>
      <c r="B16" s="1074"/>
      <c r="C16" s="1074"/>
      <c r="D16" s="1074"/>
      <c r="E16" s="1074"/>
      <c r="F16" s="1074"/>
      <c r="G16" s="1074"/>
      <c r="H16" s="1075"/>
      <c r="I16" s="1054"/>
      <c r="K16" s="1065"/>
      <c r="L16" s="1065"/>
      <c r="M16" s="1065"/>
      <c r="N16" s="1065"/>
      <c r="O16" s="1065"/>
    </row>
    <row r="17" spans="1:15" ht="24.75" customHeight="1" x14ac:dyDescent="0.4">
      <c r="A17" s="1073"/>
      <c r="B17" s="1076"/>
      <c r="C17" s="1077" t="s">
        <v>3022</v>
      </c>
      <c r="D17" s="1078"/>
      <c r="E17" s="1078"/>
      <c r="F17" s="1078"/>
      <c r="G17" s="1078"/>
      <c r="H17" s="1075"/>
      <c r="I17" s="1064"/>
      <c r="K17" s="1079" t="b">
        <v>0</v>
      </c>
      <c r="L17" s="1080"/>
      <c r="M17" s="1081" t="b">
        <v>1</v>
      </c>
      <c r="N17" s="1081" t="b">
        <f>K17=TRUE</f>
        <v>0</v>
      </c>
      <c r="O17" s="1081" t="str">
        <f>IF(M17=FALSE,"OK",IF(N17=TRUE,"OK","NG"))</f>
        <v>NG</v>
      </c>
    </row>
    <row r="18" spans="1:15" ht="24.75" customHeight="1" x14ac:dyDescent="0.4">
      <c r="A18" s="1073"/>
      <c r="B18" s="1076"/>
      <c r="C18" s="1077" t="s">
        <v>3023</v>
      </c>
      <c r="D18" s="1078"/>
      <c r="E18" s="1078"/>
      <c r="F18" s="1078"/>
      <c r="G18" s="1078"/>
      <c r="H18" s="1075"/>
      <c r="I18" s="1064"/>
      <c r="K18" s="1079" t="b">
        <v>0</v>
      </c>
      <c r="L18" s="1080"/>
      <c r="M18" s="1081" t="b">
        <v>1</v>
      </c>
      <c r="N18" s="1081" t="b">
        <f t="shared" ref="N18" si="0">K18=TRUE</f>
        <v>0</v>
      </c>
      <c r="O18" s="1081" t="str">
        <f t="shared" ref="O18:O47" si="1">IF(M18=FALSE,"OK",IF(N18=TRUE,"OK","NG"))</f>
        <v>NG</v>
      </c>
    </row>
    <row r="19" spans="1:15" ht="19.5" x14ac:dyDescent="0.4">
      <c r="A19" s="1082"/>
      <c r="B19" s="1076"/>
      <c r="C19" s="1083" t="s">
        <v>3174</v>
      </c>
      <c r="D19" s="1084"/>
      <c r="E19" s="1085" t="s">
        <v>3024</v>
      </c>
      <c r="F19" s="1086"/>
      <c r="G19" s="1087" t="s">
        <v>3025</v>
      </c>
      <c r="H19" s="1088"/>
      <c r="I19" s="1054"/>
      <c r="K19" s="1089"/>
      <c r="L19" s="1081"/>
      <c r="M19" s="1081"/>
      <c r="N19" s="1081"/>
      <c r="O19" s="1081"/>
    </row>
    <row r="20" spans="1:15" ht="19.5" x14ac:dyDescent="0.4">
      <c r="A20" s="1082"/>
      <c r="B20" s="1076"/>
      <c r="C20" s="1071" t="s">
        <v>3026</v>
      </c>
      <c r="D20" s="1071"/>
      <c r="E20" s="1071"/>
      <c r="F20" s="1071"/>
      <c r="G20" s="1071"/>
      <c r="H20" s="1090"/>
      <c r="I20" s="1054"/>
      <c r="K20" s="1089"/>
      <c r="L20" s="1081"/>
      <c r="M20" s="1081"/>
      <c r="N20" s="1081"/>
      <c r="O20" s="1081"/>
    </row>
    <row r="21" spans="1:15" ht="27" customHeight="1" x14ac:dyDescent="0.4">
      <c r="A21" s="1082"/>
      <c r="B21" s="1076"/>
      <c r="C21" s="1078" t="s">
        <v>3027</v>
      </c>
      <c r="D21" s="1078"/>
      <c r="E21" s="1078"/>
      <c r="F21" s="1078"/>
      <c r="G21" s="1078"/>
      <c r="H21" s="1091"/>
      <c r="I21" s="1054"/>
      <c r="K21" s="1089"/>
      <c r="L21" s="1081"/>
      <c r="M21" s="1081"/>
      <c r="N21" s="1081"/>
      <c r="O21" s="1081"/>
    </row>
    <row r="22" spans="1:15" ht="24.75" customHeight="1" x14ac:dyDescent="0.4">
      <c r="A22" s="1073"/>
      <c r="B22" s="1076"/>
      <c r="C22" s="1077" t="s">
        <v>3028</v>
      </c>
      <c r="D22" s="1078"/>
      <c r="E22" s="1078"/>
      <c r="F22" s="1078"/>
      <c r="G22" s="1078"/>
      <c r="H22" s="1075"/>
      <c r="I22" s="1064"/>
      <c r="K22" s="1079" t="b">
        <v>0</v>
      </c>
      <c r="L22" s="1080"/>
      <c r="M22" s="1081" t="b">
        <v>1</v>
      </c>
      <c r="N22" s="1081" t="b">
        <f t="shared" ref="N22:N32" si="2">K22=TRUE</f>
        <v>0</v>
      </c>
      <c r="O22" s="1081" t="str">
        <f t="shared" si="1"/>
        <v>NG</v>
      </c>
    </row>
    <row r="23" spans="1:15" ht="24.75" customHeight="1" x14ac:dyDescent="0.4">
      <c r="A23" s="1073"/>
      <c r="B23" s="1076"/>
      <c r="C23" s="1077" t="s">
        <v>3029</v>
      </c>
      <c r="D23" s="1078"/>
      <c r="E23" s="1078"/>
      <c r="F23" s="1078"/>
      <c r="G23" s="1078"/>
      <c r="H23" s="1075"/>
      <c r="I23" s="1064"/>
      <c r="K23" s="1079" t="b">
        <v>0</v>
      </c>
      <c r="L23" s="1080"/>
      <c r="M23" s="1081" t="b">
        <v>1</v>
      </c>
      <c r="N23" s="1081" t="b">
        <f t="shared" si="2"/>
        <v>0</v>
      </c>
      <c r="O23" s="1081" t="str">
        <f t="shared" si="1"/>
        <v>NG</v>
      </c>
    </row>
    <row r="24" spans="1:15" ht="24.75" customHeight="1" x14ac:dyDescent="0.4">
      <c r="A24" s="1073"/>
      <c r="B24" s="1076"/>
      <c r="C24" s="1077" t="s">
        <v>3030</v>
      </c>
      <c r="D24" s="1078"/>
      <c r="E24" s="1078"/>
      <c r="F24" s="1078"/>
      <c r="G24" s="1078"/>
      <c r="H24" s="1075"/>
      <c r="I24" s="1064"/>
      <c r="K24" s="1079" t="b">
        <v>0</v>
      </c>
      <c r="L24" s="1080"/>
      <c r="M24" s="1081" t="b">
        <v>1</v>
      </c>
      <c r="N24" s="1081" t="b">
        <f t="shared" si="2"/>
        <v>0</v>
      </c>
      <c r="O24" s="1081" t="str">
        <f t="shared" si="1"/>
        <v>NG</v>
      </c>
    </row>
    <row r="25" spans="1:15" ht="24.75" customHeight="1" x14ac:dyDescent="0.4">
      <c r="A25" s="1073"/>
      <c r="B25" s="1076"/>
      <c r="C25" s="1077" t="s">
        <v>3031</v>
      </c>
      <c r="D25" s="1078"/>
      <c r="E25" s="1078"/>
      <c r="F25" s="1078"/>
      <c r="G25" s="1078"/>
      <c r="H25" s="1075"/>
      <c r="I25" s="1064"/>
      <c r="K25" s="1079" t="b">
        <v>0</v>
      </c>
      <c r="L25" s="1080"/>
      <c r="M25" s="1081" t="b">
        <v>1</v>
      </c>
      <c r="N25" s="1081" t="b">
        <f t="shared" si="2"/>
        <v>0</v>
      </c>
      <c r="O25" s="1081" t="str">
        <f t="shared" si="1"/>
        <v>NG</v>
      </c>
    </row>
    <row r="26" spans="1:15" ht="24.75" customHeight="1" x14ac:dyDescent="0.4">
      <c r="A26" s="1073"/>
      <c r="B26" s="1076"/>
      <c r="C26" s="1077" t="s">
        <v>3353</v>
      </c>
      <c r="D26" s="1078"/>
      <c r="E26" s="1078"/>
      <c r="F26" s="1078"/>
      <c r="G26" s="1078"/>
      <c r="H26" s="1075"/>
      <c r="I26" s="1064"/>
      <c r="K26" s="1079" t="b">
        <v>0</v>
      </c>
      <c r="L26" s="1080"/>
      <c r="M26" s="1081" t="b">
        <v>1</v>
      </c>
      <c r="N26" s="1081" t="b">
        <f t="shared" si="2"/>
        <v>0</v>
      </c>
      <c r="O26" s="1081" t="str">
        <f t="shared" si="1"/>
        <v>NG</v>
      </c>
    </row>
    <row r="27" spans="1:15" ht="13.5" customHeight="1" x14ac:dyDescent="0.4">
      <c r="A27" s="1082"/>
      <c r="B27" s="1076"/>
      <c r="C27" s="1078"/>
      <c r="D27" s="1078"/>
      <c r="E27" s="1078"/>
      <c r="F27" s="1078"/>
      <c r="G27" s="1078"/>
      <c r="H27" s="1091"/>
      <c r="I27" s="1054"/>
      <c r="K27" s="1089"/>
      <c r="L27" s="1081"/>
      <c r="M27" s="1081"/>
      <c r="N27" s="1081"/>
      <c r="O27" s="1081"/>
    </row>
    <row r="28" spans="1:15" ht="22.5" customHeight="1" x14ac:dyDescent="0.4">
      <c r="A28" s="1069"/>
      <c r="B28" s="1070" t="s">
        <v>3032</v>
      </c>
      <c r="C28" s="1070"/>
      <c r="D28" s="1071"/>
      <c r="E28" s="1071"/>
      <c r="F28" s="1071"/>
      <c r="G28" s="1071"/>
      <c r="H28" s="1072"/>
      <c r="I28" s="1064"/>
      <c r="K28" s="1079"/>
      <c r="L28" s="1080"/>
      <c r="M28" s="1081"/>
      <c r="N28" s="1081"/>
      <c r="O28" s="1081"/>
    </row>
    <row r="29" spans="1:15" ht="8.1" customHeight="1" x14ac:dyDescent="0.4">
      <c r="A29" s="1073"/>
      <c r="B29" s="1074"/>
      <c r="C29" s="1074"/>
      <c r="D29" s="1074"/>
      <c r="E29" s="1074"/>
      <c r="F29" s="1074"/>
      <c r="G29" s="1074"/>
      <c r="H29" s="1075"/>
      <c r="I29" s="1054"/>
      <c r="K29" s="1089"/>
      <c r="L29" s="1081"/>
      <c r="M29" s="1081"/>
      <c r="N29" s="1081"/>
      <c r="O29" s="1081"/>
    </row>
    <row r="30" spans="1:15" ht="24.75" customHeight="1" x14ac:dyDescent="0.4">
      <c r="A30" s="1073"/>
      <c r="B30" s="1076"/>
      <c r="C30" s="1077" t="s">
        <v>3033</v>
      </c>
      <c r="D30" s="1078"/>
      <c r="E30" s="1078"/>
      <c r="F30" s="1078"/>
      <c r="G30" s="1078"/>
      <c r="H30" s="1075"/>
      <c r="I30" s="1064"/>
      <c r="K30" s="1079" t="b">
        <v>0</v>
      </c>
      <c r="L30" s="1080"/>
      <c r="M30" s="1081" t="b">
        <v>1</v>
      </c>
      <c r="N30" s="1081" t="b">
        <f t="shared" si="2"/>
        <v>0</v>
      </c>
      <c r="O30" s="1081" t="str">
        <f t="shared" si="1"/>
        <v>NG</v>
      </c>
    </row>
    <row r="31" spans="1:15" ht="66" customHeight="1" x14ac:dyDescent="0.4">
      <c r="A31" s="1073"/>
      <c r="B31" s="1076"/>
      <c r="C31" s="1505" t="s">
        <v>3034</v>
      </c>
      <c r="D31" s="1505"/>
      <c r="E31" s="1505"/>
      <c r="F31" s="1505"/>
      <c r="G31" s="1505"/>
      <c r="H31" s="1506"/>
      <c r="I31" s="1064"/>
      <c r="K31" s="1079" t="b">
        <v>0</v>
      </c>
      <c r="L31" s="1080"/>
      <c r="M31" s="1081" t="b">
        <v>1</v>
      </c>
      <c r="N31" s="1081" t="b">
        <f t="shared" si="2"/>
        <v>0</v>
      </c>
      <c r="O31" s="1081" t="str">
        <f>IF(M31=FALSE,"OK",IF(N31=TRUE,"OK","NG"))</f>
        <v>NG</v>
      </c>
    </row>
    <row r="32" spans="1:15" ht="24.75" customHeight="1" x14ac:dyDescent="0.4">
      <c r="A32" s="1073"/>
      <c r="B32" s="1076"/>
      <c r="C32" s="1092" t="s">
        <v>3035</v>
      </c>
      <c r="D32" s="1078"/>
      <c r="E32" s="1078"/>
      <c r="F32" s="1078"/>
      <c r="G32" s="1074"/>
      <c r="H32" s="1075"/>
      <c r="I32" s="1093"/>
      <c r="K32" s="1089" t="b">
        <v>0</v>
      </c>
      <c r="L32" s="1081"/>
      <c r="M32" s="1081" t="b">
        <v>1</v>
      </c>
      <c r="N32" s="1081" t="b">
        <f t="shared" si="2"/>
        <v>0</v>
      </c>
      <c r="O32" s="1081" t="str">
        <f>IF(M32=FALSE,"OK",IF(N32=TRUE,"OK","NG"))</f>
        <v>NG</v>
      </c>
    </row>
    <row r="33" spans="1:15" ht="13.5" customHeight="1" x14ac:dyDescent="0.4">
      <c r="A33" s="1082"/>
      <c r="B33" s="1076"/>
      <c r="C33" s="1078"/>
      <c r="D33" s="1078"/>
      <c r="E33" s="1078"/>
      <c r="F33" s="1078"/>
      <c r="G33" s="1078"/>
      <c r="H33" s="1094"/>
      <c r="K33" s="1095"/>
      <c r="L33" s="1095"/>
      <c r="M33" s="1095"/>
      <c r="N33" s="1095"/>
      <c r="O33" s="1095"/>
    </row>
    <row r="34" spans="1:15" ht="24.75" customHeight="1" x14ac:dyDescent="0.4">
      <c r="A34" s="1069"/>
      <c r="B34" s="1096" t="s">
        <v>3036</v>
      </c>
      <c r="C34" s="1070"/>
      <c r="D34" s="1071"/>
      <c r="E34" s="1071"/>
      <c r="F34" s="1071"/>
      <c r="G34" s="1097"/>
      <c r="H34" s="1098"/>
      <c r="I34" s="1099"/>
      <c r="K34" s="1079"/>
      <c r="L34" s="1080"/>
      <c r="M34" s="1081"/>
      <c r="N34" s="1081"/>
      <c r="O34" s="1081"/>
    </row>
    <row r="35" spans="1:15" ht="8.1" customHeight="1" x14ac:dyDescent="0.4">
      <c r="A35" s="1073"/>
      <c r="B35" s="1074"/>
      <c r="C35" s="1074"/>
      <c r="D35" s="1074"/>
      <c r="E35" s="1074"/>
      <c r="F35" s="1074"/>
      <c r="G35" s="1074"/>
      <c r="H35" s="1100"/>
      <c r="I35" s="1099"/>
      <c r="K35" s="1079"/>
      <c r="L35" s="1080"/>
      <c r="M35" s="1081"/>
      <c r="N35" s="1081"/>
      <c r="O35" s="1081"/>
    </row>
    <row r="36" spans="1:15" ht="24.75" customHeight="1" x14ac:dyDescent="0.4">
      <c r="A36" s="1073"/>
      <c r="B36" s="1074"/>
      <c r="C36" s="1077" t="s">
        <v>3037</v>
      </c>
      <c r="D36" s="1078"/>
      <c r="E36" s="1078"/>
      <c r="F36" s="1078"/>
      <c r="G36" s="1074"/>
      <c r="H36" s="1075"/>
      <c r="K36" s="1089" t="b">
        <v>0</v>
      </c>
      <c r="L36" s="1081"/>
      <c r="M36" s="1081" t="b">
        <v>1</v>
      </c>
      <c r="N36" s="1081" t="b">
        <f t="shared" ref="N36" si="3">K36=TRUE</f>
        <v>0</v>
      </c>
      <c r="O36" s="1081" t="str">
        <f>IF(M36=FALSE,"OK",IF(N36=TRUE,"OK","NG"))</f>
        <v>NG</v>
      </c>
    </row>
    <row r="37" spans="1:15" ht="8.1" customHeight="1" x14ac:dyDescent="0.4">
      <c r="A37" s="1073"/>
      <c r="B37" s="1074"/>
      <c r="C37" s="1077"/>
      <c r="D37" s="1078"/>
      <c r="E37" s="1078"/>
      <c r="F37" s="1078"/>
      <c r="G37" s="1074"/>
      <c r="H37" s="1075"/>
      <c r="K37" s="1089"/>
      <c r="L37" s="1081"/>
      <c r="M37" s="1081"/>
      <c r="N37" s="1081"/>
      <c r="O37" s="1081"/>
    </row>
    <row r="38" spans="1:15" ht="27" customHeight="1" x14ac:dyDescent="0.4">
      <c r="A38" s="1101"/>
      <c r="B38" s="1102" t="s">
        <v>3038</v>
      </c>
      <c r="C38" s="1102"/>
      <c r="D38" s="1103"/>
      <c r="E38" s="1103"/>
      <c r="F38" s="1103"/>
      <c r="G38" s="1103"/>
      <c r="H38" s="1104"/>
      <c r="I38" s="1064"/>
      <c r="K38" s="1079"/>
      <c r="L38" s="1080"/>
      <c r="M38" s="1081"/>
      <c r="N38" s="1081"/>
      <c r="O38" s="1081"/>
    </row>
    <row r="39" spans="1:15" ht="66.75" customHeight="1" x14ac:dyDescent="0.4">
      <c r="A39" s="1101"/>
      <c r="B39" s="1516" t="s">
        <v>3039</v>
      </c>
      <c r="C39" s="1516"/>
      <c r="D39" s="1516"/>
      <c r="E39" s="1516"/>
      <c r="F39" s="1516"/>
      <c r="G39" s="1516"/>
      <c r="H39" s="1517"/>
      <c r="I39" s="1064"/>
      <c r="K39" s="1079"/>
      <c r="L39" s="1080"/>
      <c r="M39" s="1081"/>
      <c r="N39" s="1081"/>
      <c r="O39" s="1081"/>
    </row>
    <row r="40" spans="1:15" ht="22.5" customHeight="1" x14ac:dyDescent="0.4">
      <c r="A40" s="1069"/>
      <c r="B40" s="1070" t="s">
        <v>3040</v>
      </c>
      <c r="C40" s="1070"/>
      <c r="D40" s="1071"/>
      <c r="E40" s="1071"/>
      <c r="F40" s="1071"/>
      <c r="G40" s="1071"/>
      <c r="H40" s="1072"/>
      <c r="I40" s="1064"/>
      <c r="K40" s="1079"/>
      <c r="L40" s="1080"/>
      <c r="M40" s="1081"/>
      <c r="N40" s="1081"/>
      <c r="O40" s="1081"/>
    </row>
    <row r="41" spans="1:15" ht="8.1" customHeight="1" x14ac:dyDescent="0.4">
      <c r="A41" s="1073"/>
      <c r="B41" s="1074"/>
      <c r="C41" s="1078"/>
      <c r="D41" s="1078"/>
      <c r="E41" s="1078"/>
      <c r="F41" s="1078"/>
      <c r="G41" s="1078"/>
      <c r="H41" s="1075"/>
      <c r="I41" s="1064"/>
      <c r="K41" s="1079"/>
      <c r="L41" s="1080"/>
      <c r="M41" s="1081"/>
      <c r="N41" s="1081"/>
      <c r="O41" s="1081"/>
    </row>
    <row r="42" spans="1:15" ht="24.75" customHeight="1" x14ac:dyDescent="0.4">
      <c r="A42" s="1073"/>
      <c r="B42" s="1076"/>
      <c r="C42" s="1077" t="s">
        <v>3041</v>
      </c>
      <c r="D42" s="1078"/>
      <c r="E42" s="1078"/>
      <c r="F42" s="1078"/>
      <c r="G42" s="1078"/>
      <c r="H42" s="1075"/>
      <c r="I42" s="1064"/>
      <c r="K42" s="1079" t="b">
        <v>0</v>
      </c>
      <c r="L42" s="1080"/>
      <c r="M42" s="1081" t="b">
        <v>1</v>
      </c>
      <c r="N42" s="1081" t="b">
        <f t="shared" ref="N42" si="4">K42=TRUE</f>
        <v>0</v>
      </c>
      <c r="O42" s="1081" t="str">
        <f t="shared" si="1"/>
        <v>NG</v>
      </c>
    </row>
    <row r="43" spans="1:15" ht="9.9499999999999993" customHeight="1" x14ac:dyDescent="0.4">
      <c r="A43" s="1073"/>
      <c r="B43" s="1074"/>
      <c r="C43" s="1074"/>
      <c r="D43" s="1074"/>
      <c r="E43" s="1074"/>
      <c r="F43" s="1074"/>
      <c r="G43" s="1074"/>
      <c r="H43" s="1075"/>
      <c r="K43" s="1089"/>
      <c r="L43" s="1081"/>
      <c r="M43" s="1081"/>
      <c r="N43" s="1081"/>
      <c r="O43" s="1081"/>
    </row>
    <row r="44" spans="1:15" ht="22.5" customHeight="1" x14ac:dyDescent="0.4">
      <c r="A44" s="1069"/>
      <c r="B44" s="1070" t="s">
        <v>3042</v>
      </c>
      <c r="C44" s="1070"/>
      <c r="D44" s="1071"/>
      <c r="E44" s="1071"/>
      <c r="F44" s="1071"/>
      <c r="G44" s="1071"/>
      <c r="H44" s="1072"/>
      <c r="I44" s="1064"/>
      <c r="K44" s="1079"/>
      <c r="L44" s="1080"/>
      <c r="M44" s="1081"/>
      <c r="N44" s="1081"/>
      <c r="O44" s="1081"/>
    </row>
    <row r="45" spans="1:15" ht="8.1" customHeight="1" thickBot="1" x14ac:dyDescent="0.45">
      <c r="A45" s="1073"/>
      <c r="B45" s="1074"/>
      <c r="C45" s="1078"/>
      <c r="D45" s="1078"/>
      <c r="E45" s="1078"/>
      <c r="F45" s="1078"/>
      <c r="G45" s="1078"/>
      <c r="H45" s="1075"/>
      <c r="I45" s="1064"/>
      <c r="K45" s="1079"/>
      <c r="L45" s="1080"/>
      <c r="M45" s="1081"/>
      <c r="N45" s="1081"/>
      <c r="O45" s="1081"/>
    </row>
    <row r="46" spans="1:15" ht="24.75" customHeight="1" thickBot="1" x14ac:dyDescent="0.45">
      <c r="A46" s="1073"/>
      <c r="B46" s="1105" t="s">
        <v>3043</v>
      </c>
      <c r="C46" s="1077" t="s">
        <v>3044</v>
      </c>
      <c r="D46" s="1078"/>
      <c r="E46" s="1078"/>
      <c r="F46" s="1078"/>
      <c r="G46" s="1078"/>
      <c r="H46" s="1075"/>
      <c r="I46" s="1064"/>
      <c r="K46" s="1089"/>
      <c r="L46" s="1081" t="str">
        <f>B46</f>
        <v>未選択</v>
      </c>
      <c r="M46" s="1081" t="b">
        <v>1</v>
      </c>
      <c r="N46" s="1080" t="b">
        <f>AND(L46&lt;&gt;0,L46&lt;&gt;"未選択")</f>
        <v>0</v>
      </c>
      <c r="O46" s="1081" t="str">
        <f t="shared" si="1"/>
        <v>NG</v>
      </c>
    </row>
    <row r="47" spans="1:15" ht="46.5" customHeight="1" x14ac:dyDescent="0.4">
      <c r="A47" s="1073"/>
      <c r="B47" s="1076"/>
      <c r="C47" s="1505" t="s">
        <v>3045</v>
      </c>
      <c r="D47" s="1505"/>
      <c r="E47" s="1505"/>
      <c r="F47" s="1505"/>
      <c r="G47" s="1505"/>
      <c r="H47" s="1506"/>
      <c r="I47" s="1064"/>
      <c r="K47" s="1079" t="b">
        <v>0</v>
      </c>
      <c r="L47" s="1080"/>
      <c r="M47" s="1081" t="b">
        <f>B46&lt;&gt;"無"</f>
        <v>1</v>
      </c>
      <c r="N47" s="1081" t="b">
        <f t="shared" ref="N47" si="5">K47=TRUE</f>
        <v>0</v>
      </c>
      <c r="O47" s="1081" t="str">
        <f t="shared" si="1"/>
        <v>NG</v>
      </c>
    </row>
    <row r="48" spans="1:15" ht="24.75" customHeight="1" x14ac:dyDescent="0.4">
      <c r="A48" s="1073"/>
      <c r="B48" s="1074"/>
      <c r="C48" s="1078" t="s">
        <v>3046</v>
      </c>
      <c r="D48" s="1078"/>
      <c r="E48" s="1078"/>
      <c r="F48" s="1078"/>
      <c r="G48" s="1078"/>
      <c r="H48" s="1075"/>
      <c r="I48" s="1099"/>
      <c r="K48" s="1079"/>
      <c r="L48" s="1080"/>
      <c r="M48" s="1081"/>
      <c r="N48" s="1081"/>
      <c r="O48" s="1081"/>
    </row>
    <row r="49" spans="1:15" ht="9.9499999999999993" customHeight="1" thickBot="1" x14ac:dyDescent="0.45">
      <c r="A49" s="1073"/>
      <c r="B49" s="1074"/>
      <c r="C49" s="1074"/>
      <c r="D49" s="1074"/>
      <c r="E49" s="1074"/>
      <c r="F49" s="1074"/>
      <c r="G49" s="1074"/>
      <c r="H49" s="1075"/>
      <c r="K49" s="1089"/>
      <c r="L49" s="1081"/>
      <c r="M49" s="1081"/>
      <c r="N49" s="1081"/>
      <c r="O49" s="1081"/>
    </row>
    <row r="50" spans="1:15" ht="12.75" customHeight="1" x14ac:dyDescent="0.4">
      <c r="A50" s="1053"/>
      <c r="B50" s="1106"/>
      <c r="C50" s="1106"/>
      <c r="D50" s="1106"/>
      <c r="E50" s="1106"/>
      <c r="F50" s="1106"/>
      <c r="G50" s="1106"/>
      <c r="H50" s="1107"/>
      <c r="K50" s="1108"/>
      <c r="L50" s="1065"/>
      <c r="M50" s="1065"/>
      <c r="N50" s="1065"/>
      <c r="O50" s="1065"/>
    </row>
    <row r="51" spans="1:15" x14ac:dyDescent="0.4">
      <c r="J51" s="1052" t="s">
        <v>3047</v>
      </c>
      <c r="O51" s="1095" t="str">
        <f>IF(COUNTIF(O13:O50,"NG")=0,"OK","NG")</f>
        <v>NG</v>
      </c>
    </row>
  </sheetData>
  <sheetProtection algorithmName="SHA-512" hashValue="rVmbSo22YAYx4qKGvXjN4kTA7LakfExpjxUqoJDkFgpZ/eCMUFwJ2bevs+PMgYzwNfboGuOax3Oao+6wcnTkSA==" saltValue="zw/eRXGky9hp3w3BFAPZIQ==" spinCount="100000" sheet="1" objects="1" scenarios="1"/>
  <protectedRanges>
    <protectedRange sqref="B17:B19 B22:B26 B30:B31 B42 B47" name="p1 1"/>
    <protectedRange sqref="B32" name="p1 1_1"/>
  </protectedRanges>
  <mergeCells count="9">
    <mergeCell ref="C47:H47"/>
    <mergeCell ref="F1:H1"/>
    <mergeCell ref="A2:H2"/>
    <mergeCell ref="D4:H4"/>
    <mergeCell ref="J6:O6"/>
    <mergeCell ref="L7:O7"/>
    <mergeCell ref="A12:H12"/>
    <mergeCell ref="C31:H31"/>
    <mergeCell ref="B39:H39"/>
  </mergeCells>
  <phoneticPr fontId="3"/>
  <conditionalFormatting sqref="A47:H49">
    <cfRule type="expression" dxfId="516" priority="2">
      <formula>$B$46="無"</formula>
    </cfRule>
  </conditionalFormatting>
  <conditionalFormatting sqref="C9">
    <cfRule type="expression" dxfId="515" priority="1">
      <formula>$O$51="NG"</formula>
    </cfRule>
  </conditionalFormatting>
  <dataValidations count="2">
    <dataValidation type="list" allowBlank="1" showInputMessage="1" showErrorMessage="1" sqref="B46" xr:uid="{7191C01A-737A-4E49-BC6C-E14B32042C1A}">
      <formula1>"未選択,有,無"</formula1>
    </dataValidation>
    <dataValidation type="list" allowBlank="1" showInputMessage="1" showErrorMessage="1" sqref="B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B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B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B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B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B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B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B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B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B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B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B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B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B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B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B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B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B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B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B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B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B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B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B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B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B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B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B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B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B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B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B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B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B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B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B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B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B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B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B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B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B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B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B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B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B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B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B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B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B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B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B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B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B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B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B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B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B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B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B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B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B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B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B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B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B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B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B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B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B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B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B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B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B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B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xr:uid="{04A04A6A-8D1F-4B1C-99C2-1113D1CB9B03}">
      <formula1>"はい,いいえ"</formula1>
    </dataValidation>
  </dataValidations>
  <printOptions horizontalCentered="1" verticalCentered="1"/>
  <pageMargins left="0.62992125984251968" right="0.23622047244094491" top="0.23622047244094491" bottom="0.23622047244094491"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xdr:col>
                    <xdr:colOff>133350</xdr:colOff>
                    <xdr:row>41</xdr:row>
                    <xdr:rowOff>0</xdr:rowOff>
                  </from>
                  <to>
                    <xdr:col>2</xdr:col>
                    <xdr:colOff>0</xdr:colOff>
                    <xdr:row>42</xdr:row>
                    <xdr:rowOff>38100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xdr:col>
                    <xdr:colOff>133350</xdr:colOff>
                    <xdr:row>41</xdr:row>
                    <xdr:rowOff>0</xdr:rowOff>
                  </from>
                  <to>
                    <xdr:col>2</xdr:col>
                    <xdr:colOff>0</xdr:colOff>
                    <xdr:row>42</xdr:row>
                    <xdr:rowOff>38100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xdr:col>
                    <xdr:colOff>133350</xdr:colOff>
                    <xdr:row>16</xdr:row>
                    <xdr:rowOff>0</xdr:rowOff>
                  </from>
                  <to>
                    <xdr:col>2</xdr:col>
                    <xdr:colOff>0</xdr:colOff>
                    <xdr:row>17</xdr:row>
                    <xdr:rowOff>38100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xdr:col>
                    <xdr:colOff>133350</xdr:colOff>
                    <xdr:row>17</xdr:row>
                    <xdr:rowOff>0</xdr:rowOff>
                  </from>
                  <to>
                    <xdr:col>2</xdr:col>
                    <xdr:colOff>0</xdr:colOff>
                    <xdr:row>18</xdr:row>
                    <xdr:rowOff>38100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xdr:col>
                    <xdr:colOff>133350</xdr:colOff>
                    <xdr:row>22</xdr:row>
                    <xdr:rowOff>0</xdr:rowOff>
                  </from>
                  <to>
                    <xdr:col>2</xdr:col>
                    <xdr:colOff>0</xdr:colOff>
                    <xdr:row>23</xdr:row>
                    <xdr:rowOff>38100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1</xdr:col>
                    <xdr:colOff>133350</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1</xdr:col>
                    <xdr:colOff>133350</xdr:colOff>
                    <xdr:row>46</xdr:row>
                    <xdr:rowOff>0</xdr:rowOff>
                  </from>
                  <to>
                    <xdr:col>2</xdr:col>
                    <xdr:colOff>0</xdr:colOff>
                    <xdr:row>46</xdr:row>
                    <xdr:rowOff>352425</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1</xdr:col>
                    <xdr:colOff>133350</xdr:colOff>
                    <xdr:row>46</xdr:row>
                    <xdr:rowOff>0</xdr:rowOff>
                  </from>
                  <to>
                    <xdr:col>2</xdr:col>
                    <xdr:colOff>0</xdr:colOff>
                    <xdr:row>46</xdr:row>
                    <xdr:rowOff>352425</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1</xdr:col>
                    <xdr:colOff>133350</xdr:colOff>
                    <xdr:row>35</xdr:row>
                    <xdr:rowOff>0</xdr:rowOff>
                  </from>
                  <to>
                    <xdr:col>2</xdr:col>
                    <xdr:colOff>0</xdr:colOff>
                    <xdr:row>36</xdr:row>
                    <xdr:rowOff>38100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1</xdr:col>
                    <xdr:colOff>133350</xdr:colOff>
                    <xdr:row>31</xdr:row>
                    <xdr:rowOff>0</xdr:rowOff>
                  </from>
                  <to>
                    <xdr:col>2</xdr:col>
                    <xdr:colOff>0</xdr:colOff>
                    <xdr:row>32</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AF79-3577-4C6B-B0D8-8FC718687DFE}">
  <sheetPr codeName="Sheet21"/>
  <dimension ref="B2:N38"/>
  <sheetViews>
    <sheetView topLeftCell="A22" workbookViewId="0">
      <selection activeCell="J38" sqref="J38"/>
    </sheetView>
  </sheetViews>
  <sheetFormatPr defaultRowHeight="18.75" x14ac:dyDescent="0.4"/>
  <sheetData>
    <row r="2" spans="2:14" x14ac:dyDescent="0.4">
      <c r="B2" s="1041" t="s">
        <v>2997</v>
      </c>
      <c r="C2" s="1021"/>
      <c r="D2" s="1021"/>
      <c r="E2" s="1021"/>
      <c r="F2" s="1021"/>
      <c r="G2" s="1021"/>
    </row>
    <row r="3" spans="2:14" x14ac:dyDescent="0.4">
      <c r="B3" s="1041"/>
      <c r="C3" s="1021"/>
      <c r="D3" s="1021"/>
      <c r="E3" s="1021"/>
      <c r="F3" s="1021"/>
      <c r="G3" s="1021"/>
    </row>
    <row r="4" spans="2:14" x14ac:dyDescent="0.4">
      <c r="B4" s="1041"/>
      <c r="C4" s="1021"/>
      <c r="D4" s="1021"/>
      <c r="E4" s="1021"/>
      <c r="F4" s="1021"/>
      <c r="G4" s="1021"/>
    </row>
    <row r="5" spans="2:14" x14ac:dyDescent="0.4">
      <c r="B5" s="1041" t="s">
        <v>678</v>
      </c>
      <c r="C5" s="1021"/>
      <c r="D5" s="1021"/>
      <c r="E5" s="1021"/>
      <c r="F5" s="1021"/>
      <c r="G5" s="1021" t="s">
        <v>2998</v>
      </c>
      <c r="J5" t="s">
        <v>3188</v>
      </c>
    </row>
    <row r="6" spans="2:14" x14ac:dyDescent="0.4">
      <c r="B6" s="1047" t="s">
        <v>640</v>
      </c>
      <c r="C6" s="1047"/>
      <c r="D6" s="1047"/>
      <c r="E6" s="1047"/>
      <c r="F6" s="1047"/>
      <c r="G6" s="1322">
        <f>'1_入力シート【基本情報】'!$AT$13</f>
        <v>0</v>
      </c>
      <c r="J6" s="258" t="str">
        <f>SUBSTITUTE(G6,CHAR(10),"")</f>
        <v>0</v>
      </c>
      <c r="K6" s="1425"/>
    </row>
    <row r="7" spans="2:14" x14ac:dyDescent="0.4">
      <c r="B7" s="1042" t="s">
        <v>2970</v>
      </c>
      <c r="C7" s="1042"/>
      <c r="D7" s="1042"/>
      <c r="E7" s="1042"/>
      <c r="F7" s="1042"/>
      <c r="G7" s="1043">
        <f>'＜入力不要＞概要書'!$O$27</f>
        <v>0</v>
      </c>
      <c r="J7" s="258" t="str">
        <f t="shared" ref="J7:J32" si="0">SUBSTITUTE(G7,CHAR(10),"")</f>
        <v>0</v>
      </c>
      <c r="K7" s="1425"/>
    </row>
    <row r="8" spans="2:14" x14ac:dyDescent="0.4">
      <c r="B8" s="1042" t="s">
        <v>2971</v>
      </c>
      <c r="C8" s="1042"/>
      <c r="D8" s="1042"/>
      <c r="E8" s="1042"/>
      <c r="F8" s="1042"/>
      <c r="G8" s="1043">
        <v>0</v>
      </c>
      <c r="J8" s="258" t="str">
        <f t="shared" si="0"/>
        <v>0</v>
      </c>
      <c r="K8" s="1425"/>
      <c r="N8" t="s">
        <v>2999</v>
      </c>
    </row>
    <row r="9" spans="2:14" x14ac:dyDescent="0.4">
      <c r="B9" s="1042" t="s">
        <v>2972</v>
      </c>
      <c r="C9" s="1042"/>
      <c r="D9" s="1042"/>
      <c r="E9" s="1042"/>
      <c r="F9" s="1042"/>
      <c r="G9" s="1043" t="str">
        <f>'＜入力不要＞概要書'!$O$25</f>
        <v>京都市</v>
      </c>
      <c r="J9" s="258" t="str">
        <f t="shared" si="0"/>
        <v>京都市</v>
      </c>
      <c r="K9" s="1425"/>
    </row>
    <row r="10" spans="2:14" x14ac:dyDescent="0.4">
      <c r="B10" s="1042" t="s">
        <v>2973</v>
      </c>
      <c r="C10" s="1042"/>
      <c r="D10" s="1042"/>
      <c r="E10" s="1042"/>
      <c r="F10" s="1042"/>
      <c r="G10" s="1043" t="str">
        <f>IF('1_入力シート【基本情報】'!$AB$21="","0",'1_入力シート【基本情報】'!$AB$21)</f>
        <v>0</v>
      </c>
      <c r="J10" s="258" t="str">
        <f t="shared" si="0"/>
        <v>0</v>
      </c>
      <c r="K10" s="1425"/>
    </row>
    <row r="11" spans="2:14" x14ac:dyDescent="0.4">
      <c r="B11" s="1042" t="s">
        <v>2974</v>
      </c>
      <c r="C11" s="1042"/>
      <c r="D11" s="1042"/>
      <c r="E11" s="1042"/>
      <c r="F11" s="1042"/>
      <c r="G11" s="1043" t="str">
        <f>'＜入力不要＞概要書'!$T$73&amp;'＜入力不要＞概要書'!$V$73&amp;"年"&amp;'＜入力不要＞概要書'!$Y$73&amp;"月"&amp;'＜入力不要＞概要書'!$AB$73&amp;"日"</f>
        <v>00年0月0日</v>
      </c>
      <c r="J11" s="258" t="str">
        <f t="shared" si="0"/>
        <v>00年0月0日</v>
      </c>
      <c r="K11" s="1425"/>
    </row>
    <row r="12" spans="2:14" x14ac:dyDescent="0.4">
      <c r="B12" s="1042" t="s">
        <v>2975</v>
      </c>
      <c r="C12" s="1042"/>
      <c r="D12" s="1042"/>
      <c r="E12" s="1042"/>
      <c r="F12" s="1042"/>
      <c r="G12" s="1043" t="str">
        <f>IF('＜入力不要＞概要書'!$AH$73="","0",'＜入力不要＞概要書'!$AH$73)</f>
        <v>0</v>
      </c>
      <c r="J12" s="258" t="str">
        <f t="shared" si="0"/>
        <v>0</v>
      </c>
      <c r="K12" s="1425"/>
    </row>
    <row r="13" spans="2:14" x14ac:dyDescent="0.4">
      <c r="B13" s="1042" t="s">
        <v>2976</v>
      </c>
      <c r="C13" s="1042"/>
      <c r="D13" s="1042"/>
      <c r="E13" s="1042"/>
      <c r="F13" s="1042"/>
      <c r="G13" s="1043" t="str">
        <f>'＜入力不要＞概要書'!$T$75&amp;'＜入力不要＞概要書'!$V$75&amp;"年"&amp;'＜入力不要＞概要書'!$Y$75&amp;"月"&amp;'＜入力不要＞概要書'!$AB$75&amp;"日"</f>
        <v>00年0月0日</v>
      </c>
      <c r="J13" s="258" t="str">
        <f t="shared" si="0"/>
        <v>00年0月0日</v>
      </c>
      <c r="K13" s="1425"/>
    </row>
    <row r="14" spans="2:14" x14ac:dyDescent="0.4">
      <c r="B14" s="1042" t="s">
        <v>2977</v>
      </c>
      <c r="C14" s="1042"/>
      <c r="D14" s="1042"/>
      <c r="E14" s="1042"/>
      <c r="F14" s="1042"/>
      <c r="G14" s="1043" t="str">
        <f>'＜入力不要＞概要書'!$AH$75</f>
        <v/>
      </c>
      <c r="J14" s="258" t="str">
        <f t="shared" si="0"/>
        <v/>
      </c>
      <c r="K14" s="1425"/>
    </row>
    <row r="15" spans="2:14" x14ac:dyDescent="0.4">
      <c r="B15" s="1042" t="s">
        <v>2978</v>
      </c>
      <c r="C15" s="1042"/>
      <c r="D15" s="1042"/>
      <c r="E15" s="1042"/>
      <c r="F15" s="1042"/>
      <c r="G15" s="1043">
        <f>'1_入力シート【基本情報】'!$AB$38</f>
        <v>0</v>
      </c>
      <c r="J15" s="258" t="str">
        <f t="shared" si="0"/>
        <v>0</v>
      </c>
      <c r="K15" s="1425"/>
    </row>
    <row r="16" spans="2:14" x14ac:dyDescent="0.4">
      <c r="B16" s="1042" t="s">
        <v>2979</v>
      </c>
      <c r="C16" s="1042"/>
      <c r="D16" s="1042"/>
      <c r="E16" s="1042"/>
      <c r="F16" s="1042"/>
      <c r="G16" s="1043">
        <f>'1_入力シート【基本情報】'!$AB$40</f>
        <v>0</v>
      </c>
      <c r="J16" s="258" t="str">
        <f t="shared" si="0"/>
        <v>0</v>
      </c>
      <c r="K16" s="1425"/>
    </row>
    <row r="17" spans="2:11" x14ac:dyDescent="0.4">
      <c r="B17" s="1042" t="s">
        <v>2980</v>
      </c>
      <c r="C17" s="1042"/>
      <c r="D17" s="1042"/>
      <c r="E17" s="1042"/>
      <c r="F17" s="1042"/>
      <c r="G17" s="1043">
        <f>'1_入力シート【基本情報】'!$AB$42</f>
        <v>0</v>
      </c>
      <c r="J17" s="258" t="str">
        <f t="shared" si="0"/>
        <v>0</v>
      </c>
      <c r="K17" s="1425"/>
    </row>
    <row r="18" spans="2:11" x14ac:dyDescent="0.4">
      <c r="B18" s="1042" t="s">
        <v>2981</v>
      </c>
      <c r="C18" s="1042"/>
      <c r="D18" s="1042"/>
      <c r="E18" s="1042"/>
      <c r="F18" s="1042"/>
      <c r="G18" s="1043" t="str">
        <f>'＜入力不要＞概要書'!$O$13</f>
        <v/>
      </c>
      <c r="J18" s="258" t="str">
        <f t="shared" si="0"/>
        <v/>
      </c>
      <c r="K18" s="1425"/>
    </row>
    <row r="19" spans="2:11" x14ac:dyDescent="0.4">
      <c r="B19" s="1042" t="s">
        <v>2982</v>
      </c>
      <c r="C19" s="1042"/>
      <c r="D19" s="1042"/>
      <c r="E19" s="1042"/>
      <c r="F19" s="1042"/>
      <c r="G19" s="1043" t="str">
        <f>'＜入力不要＞概要書'!$O$14</f>
        <v/>
      </c>
      <c r="J19" s="258" t="str">
        <f t="shared" si="0"/>
        <v/>
      </c>
      <c r="K19" s="1425"/>
    </row>
    <row r="20" spans="2:11" x14ac:dyDescent="0.4">
      <c r="B20" s="1042" t="s">
        <v>2983</v>
      </c>
      <c r="C20" s="1042"/>
      <c r="D20" s="1042"/>
      <c r="E20" s="1042"/>
      <c r="F20" s="1042"/>
      <c r="G20" s="1043" t="str">
        <f>'＜入力不要＞報告書'!$O$25</f>
        <v/>
      </c>
      <c r="J20" s="258" t="str">
        <f t="shared" si="0"/>
        <v/>
      </c>
      <c r="K20" s="1425"/>
    </row>
    <row r="21" spans="2:11" x14ac:dyDescent="0.4">
      <c r="B21" s="1042" t="s">
        <v>2984</v>
      </c>
      <c r="C21" s="1042"/>
      <c r="D21" s="1042"/>
      <c r="E21" s="1042"/>
      <c r="F21" s="1042"/>
      <c r="G21" s="1043" t="str">
        <f>'1_入力シート【基本情報】'!$EW$49</f>
        <v/>
      </c>
      <c r="J21" s="258" t="str">
        <f t="shared" si="0"/>
        <v/>
      </c>
      <c r="K21" s="1425"/>
    </row>
    <row r="22" spans="2:11" x14ac:dyDescent="0.4">
      <c r="B22" s="1042" t="s">
        <v>2985</v>
      </c>
      <c r="C22" s="1042"/>
      <c r="D22" s="1042"/>
      <c r="E22" s="1042"/>
      <c r="F22" s="1042"/>
      <c r="G22" s="1043" t="str">
        <f>'1_入力シート【基本情報】'!$EW$50</f>
        <v/>
      </c>
      <c r="J22" s="258" t="str">
        <f t="shared" si="0"/>
        <v/>
      </c>
      <c r="K22" s="1425"/>
    </row>
    <row r="23" spans="2:11" x14ac:dyDescent="0.4">
      <c r="B23" s="1042" t="s">
        <v>2986</v>
      </c>
      <c r="C23" s="1042"/>
      <c r="D23" s="1044"/>
      <c r="E23" s="1042"/>
      <c r="F23" s="1042"/>
      <c r="G23" s="1043" t="str">
        <f>'1_入力シート【基本情報】'!$EW$51</f>
        <v/>
      </c>
      <c r="J23" s="258" t="str">
        <f t="shared" si="0"/>
        <v/>
      </c>
      <c r="K23" s="1425"/>
    </row>
    <row r="24" spans="2:11" x14ac:dyDescent="0.4">
      <c r="B24" s="1042" t="s">
        <v>2987</v>
      </c>
      <c r="C24" s="1042"/>
      <c r="D24" s="1044"/>
      <c r="E24" s="1042"/>
      <c r="F24" s="1042"/>
      <c r="G24" s="1043" t="str">
        <f>'＜入力不要＞概要書'!$O$20</f>
        <v/>
      </c>
      <c r="J24" s="258" t="str">
        <f t="shared" si="0"/>
        <v/>
      </c>
      <c r="K24" s="1425"/>
    </row>
    <row r="25" spans="2:11" x14ac:dyDescent="0.4">
      <c r="B25" s="1042" t="s">
        <v>2988</v>
      </c>
      <c r="C25" s="1042"/>
      <c r="D25" s="1044"/>
      <c r="E25" s="1042"/>
      <c r="F25" s="1042"/>
      <c r="G25" s="1043" t="str">
        <f>'＜入力不要＞概要書'!$O$21</f>
        <v/>
      </c>
      <c r="J25" s="258" t="str">
        <f t="shared" si="0"/>
        <v/>
      </c>
      <c r="K25" s="1425"/>
    </row>
    <row r="26" spans="2:11" x14ac:dyDescent="0.4">
      <c r="B26" s="1042" t="s">
        <v>2989</v>
      </c>
      <c r="C26" s="1042"/>
      <c r="D26" s="1044"/>
      <c r="E26" s="1042"/>
      <c r="F26" s="1042"/>
      <c r="G26" s="1043" t="str">
        <f>'＜入力不要＞報告書'!$O$33</f>
        <v/>
      </c>
      <c r="J26" s="258" t="str">
        <f t="shared" si="0"/>
        <v/>
      </c>
      <c r="K26" s="1425"/>
    </row>
    <row r="27" spans="2:11" x14ac:dyDescent="0.4">
      <c r="B27" s="1044" t="s">
        <v>2990</v>
      </c>
      <c r="C27" s="1042"/>
      <c r="D27" s="1044"/>
      <c r="E27" s="1042"/>
      <c r="F27" s="1042"/>
      <c r="G27" s="1043" t="str">
        <f>IF('＜入力不要＞報告書'!$E$44="","0",'＜入力不要＞報告書'!$E$44)</f>
        <v>0</v>
      </c>
      <c r="J27" s="258" t="str">
        <f t="shared" si="0"/>
        <v>0</v>
      </c>
      <c r="K27" s="1425"/>
    </row>
    <row r="28" spans="2:11" x14ac:dyDescent="0.4">
      <c r="B28" s="1044" t="s">
        <v>2991</v>
      </c>
      <c r="C28" s="1042"/>
      <c r="D28" s="1044"/>
      <c r="E28" s="1042"/>
      <c r="F28" s="1042"/>
      <c r="G28" s="1043" t="str">
        <f>IF('＜入力不要＞報告書'!$P$44="","0",'＜入力不要＞報告書'!$P$44)</f>
        <v>0</v>
      </c>
      <c r="J28" s="258" t="str">
        <f t="shared" si="0"/>
        <v>0</v>
      </c>
      <c r="K28" s="1425"/>
    </row>
    <row r="29" spans="2:11" x14ac:dyDescent="0.4">
      <c r="B29" s="1042" t="s">
        <v>2992</v>
      </c>
      <c r="C29" s="1042"/>
      <c r="D29" s="1044"/>
      <c r="E29" s="1042"/>
      <c r="F29" s="1042"/>
      <c r="G29" s="1043" t="str">
        <f>'＜入力不要＞報告書'!$C$151</f>
        <v>　</v>
      </c>
      <c r="J29" s="258" t="str">
        <f t="shared" si="0"/>
        <v>　</v>
      </c>
      <c r="K29" s="1425"/>
    </row>
    <row r="30" spans="2:11" x14ac:dyDescent="0.4">
      <c r="B30" s="1042" t="s">
        <v>2993</v>
      </c>
      <c r="C30" s="1042"/>
      <c r="D30" s="1044"/>
      <c r="E30" s="1042"/>
      <c r="F30" s="1042"/>
      <c r="G30" s="1043" t="str">
        <f>'＜入力不要＞報告書'!$C$162</f>
        <v>　</v>
      </c>
      <c r="J30" s="258" t="str">
        <f t="shared" si="0"/>
        <v>　</v>
      </c>
      <c r="K30" s="1425"/>
    </row>
    <row r="31" spans="2:11" x14ac:dyDescent="0.4">
      <c r="B31" s="1042" t="s">
        <v>2994</v>
      </c>
      <c r="C31" s="1042"/>
      <c r="D31" s="1044"/>
      <c r="E31" s="1042"/>
      <c r="F31" s="1042"/>
      <c r="G31" s="1043" t="str">
        <f>'＜入力不要＞報告書'!$C$173</f>
        <v>　</v>
      </c>
      <c r="J31" s="258" t="str">
        <f t="shared" si="0"/>
        <v>　</v>
      </c>
      <c r="K31" s="1425"/>
    </row>
    <row r="32" spans="2:11" x14ac:dyDescent="0.4">
      <c r="B32" s="1042" t="s">
        <v>2995</v>
      </c>
      <c r="C32" s="1042"/>
      <c r="D32" s="1044"/>
      <c r="E32" s="1042"/>
      <c r="F32" s="1042"/>
      <c r="G32" s="1043" t="str">
        <f>'＜入力不要＞報告書'!$C$184</f>
        <v>　</v>
      </c>
      <c r="J32" s="258" t="str">
        <f t="shared" si="0"/>
        <v>　</v>
      </c>
      <c r="K32" s="1425"/>
    </row>
    <row r="33" spans="2:14" x14ac:dyDescent="0.4">
      <c r="B33" s="1045" t="s">
        <v>2996</v>
      </c>
      <c r="C33" s="1045"/>
      <c r="D33" s="1045"/>
      <c r="E33" s="1045"/>
      <c r="F33" s="1045"/>
      <c r="G33" s="1046"/>
      <c r="J33" s="258"/>
      <c r="K33" s="1425"/>
      <c r="N33" t="s">
        <v>3000</v>
      </c>
    </row>
    <row r="34" spans="2:14" x14ac:dyDescent="0.4">
      <c r="B34" s="1029" t="s">
        <v>3156</v>
      </c>
      <c r="J34" s="258"/>
      <c r="K34" s="1425"/>
    </row>
    <row r="35" spans="2:14" x14ac:dyDescent="0.4">
      <c r="B35" s="1029" t="s">
        <v>3157</v>
      </c>
      <c r="G35">
        <f>'1_入力シート【基本情報】'!$AB$46</f>
        <v>0</v>
      </c>
      <c r="J35" s="258" t="str">
        <f>SUBSTITUTE(G35,CHAR(10),"")</f>
        <v>0</v>
      </c>
      <c r="K35" s="1425"/>
    </row>
    <row r="36" spans="2:14" x14ac:dyDescent="0.4">
      <c r="B36" s="1029" t="s">
        <v>3158</v>
      </c>
      <c r="G36" t="str">
        <f>'1_入力シート【基本情報】'!$EW$52</f>
        <v/>
      </c>
      <c r="J36" s="258" t="str">
        <f>SUBSTITUTE(G36,CHAR(10),"")</f>
        <v/>
      </c>
      <c r="K36" s="1425"/>
    </row>
    <row r="37" spans="2:14" x14ac:dyDescent="0.4">
      <c r="B37" s="1029" t="s">
        <v>3182</v>
      </c>
      <c r="G37" t="str">
        <f>目次!$L$1</f>
        <v>Ver120</v>
      </c>
      <c r="J37" s="258" t="str">
        <f>SUBSTITUTE(G37,CHAR(10),"")</f>
        <v>Ver120</v>
      </c>
      <c r="K37" s="1425"/>
    </row>
    <row r="38" spans="2:14" x14ac:dyDescent="0.4">
      <c r="B38" s="1029" t="s">
        <v>3332</v>
      </c>
      <c r="G38" t="str">
        <f>'1_入力シート【基本情報】'!$EW$37</f>
        <v/>
      </c>
      <c r="J38" s="258" t="str">
        <f>SUBSTITUTE(G38,CHAR(10),"")</f>
        <v/>
      </c>
    </row>
  </sheetData>
  <phoneticPr fontId="3"/>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4EF0-689A-401F-BEAD-B5F9F4DA2566}">
  <sheetPr codeName="Sheet22"/>
  <dimension ref="A1:AG2"/>
  <sheetViews>
    <sheetView workbookViewId="0">
      <selection activeCell="AG2" sqref="AG2"/>
    </sheetView>
  </sheetViews>
  <sheetFormatPr defaultRowHeight="18.75" x14ac:dyDescent="0.4"/>
  <sheetData>
    <row r="1" spans="1:33" x14ac:dyDescent="0.4">
      <c r="A1" s="1021" t="s">
        <v>640</v>
      </c>
      <c r="B1" s="1021" t="s">
        <v>2970</v>
      </c>
      <c r="C1" s="1021" t="s">
        <v>2971</v>
      </c>
      <c r="D1" s="1021" t="s">
        <v>2972</v>
      </c>
      <c r="E1" s="1021" t="s">
        <v>2973</v>
      </c>
      <c r="F1" s="1021" t="s">
        <v>2974</v>
      </c>
      <c r="G1" s="1021" t="s">
        <v>2975</v>
      </c>
      <c r="H1" s="1021" t="s">
        <v>2976</v>
      </c>
      <c r="I1" s="1021" t="s">
        <v>2977</v>
      </c>
      <c r="J1" s="1021" t="s">
        <v>2978</v>
      </c>
      <c r="K1" s="1021" t="s">
        <v>2979</v>
      </c>
      <c r="L1" s="1021" t="s">
        <v>2980</v>
      </c>
      <c r="M1" s="1021" t="s">
        <v>2981</v>
      </c>
      <c r="N1" s="1021" t="s">
        <v>2982</v>
      </c>
      <c r="O1" s="1021" t="s">
        <v>2983</v>
      </c>
      <c r="P1" s="1021" t="s">
        <v>2984</v>
      </c>
      <c r="Q1" s="1021" t="s">
        <v>2985</v>
      </c>
      <c r="R1" s="1021" t="s">
        <v>2986</v>
      </c>
      <c r="S1" s="1021" t="s">
        <v>2987</v>
      </c>
      <c r="T1" s="1021" t="s">
        <v>2988</v>
      </c>
      <c r="U1" s="1021" t="s">
        <v>2989</v>
      </c>
      <c r="V1" s="1041" t="s">
        <v>2990</v>
      </c>
      <c r="W1" s="1041" t="s">
        <v>2991</v>
      </c>
      <c r="X1" s="1021" t="s">
        <v>2992</v>
      </c>
      <c r="Y1" s="1021" t="s">
        <v>2993</v>
      </c>
      <c r="Z1" s="1021" t="s">
        <v>2994</v>
      </c>
      <c r="AA1" s="1021" t="s">
        <v>2995</v>
      </c>
      <c r="AB1" s="1021" t="s">
        <v>2996</v>
      </c>
      <c r="AC1" s="1021" t="s">
        <v>3156</v>
      </c>
      <c r="AD1" s="1021" t="s">
        <v>3157</v>
      </c>
      <c r="AE1" s="1021" t="s">
        <v>3158</v>
      </c>
      <c r="AF1" s="1021" t="s">
        <v>3182</v>
      </c>
      <c r="AG1" s="1021" t="s">
        <v>3332</v>
      </c>
    </row>
    <row r="2" spans="1:33" x14ac:dyDescent="0.4">
      <c r="A2" t="str">
        <f>京都市リンクシート!$J$6</f>
        <v>0</v>
      </c>
      <c r="B2" t="str">
        <f>京都市リンクシート!$J$7</f>
        <v>0</v>
      </c>
      <c r="C2" t="str">
        <f>京都市リンクシート!$J$8</f>
        <v>0</v>
      </c>
      <c r="D2" t="str">
        <f>京都市リンクシート!$J$9</f>
        <v>京都市</v>
      </c>
      <c r="E2" t="str">
        <f>京都市リンクシート!$J$10</f>
        <v>0</v>
      </c>
      <c r="F2" t="str">
        <f>京都市リンクシート!$J$11</f>
        <v>00年0月0日</v>
      </c>
      <c r="G2" t="str">
        <f>京都市リンクシート!$J$12</f>
        <v>0</v>
      </c>
      <c r="H2" t="str">
        <f>京都市リンクシート!$J$13</f>
        <v>00年0月0日</v>
      </c>
      <c r="I2" t="str">
        <f>京都市リンクシート!$J$14</f>
        <v/>
      </c>
      <c r="J2" t="str">
        <f>京都市リンクシート!$J$15</f>
        <v>0</v>
      </c>
      <c r="K2" t="str">
        <f>京都市リンクシート!$J$16</f>
        <v>0</v>
      </c>
      <c r="L2" t="str">
        <f>京都市リンクシート!$J$17</f>
        <v>0</v>
      </c>
      <c r="M2" t="str">
        <f>京都市リンクシート!$J$18</f>
        <v/>
      </c>
      <c r="N2" t="str">
        <f>京都市リンクシート!$J$19</f>
        <v/>
      </c>
      <c r="O2" t="str">
        <f>京都市リンクシート!$J$20</f>
        <v/>
      </c>
      <c r="P2" t="str">
        <f>京都市リンクシート!$J$21</f>
        <v/>
      </c>
      <c r="Q2" t="str">
        <f>京都市リンクシート!$J$22</f>
        <v/>
      </c>
      <c r="R2" t="str">
        <f>京都市リンクシート!$J$23</f>
        <v/>
      </c>
      <c r="S2" t="str">
        <f>京都市リンクシート!$J$24</f>
        <v/>
      </c>
      <c r="T2" t="str">
        <f>京都市リンクシート!$J$25</f>
        <v/>
      </c>
      <c r="U2" t="str">
        <f>京都市リンクシート!$J$26</f>
        <v/>
      </c>
      <c r="V2" t="str">
        <f>京都市リンクシート!$J$27</f>
        <v>0</v>
      </c>
      <c r="W2" t="str">
        <f>京都市リンクシート!$J$28</f>
        <v>0</v>
      </c>
      <c r="X2" t="str">
        <f>京都市リンクシート!$J$29</f>
        <v>　</v>
      </c>
      <c r="Y2" t="str">
        <f>京都市リンクシート!$J$30</f>
        <v>　</v>
      </c>
      <c r="Z2" t="str">
        <f>京都市リンクシート!$J$31</f>
        <v>　</v>
      </c>
      <c r="AA2" t="str">
        <f>京都市リンクシート!$J$32</f>
        <v>　</v>
      </c>
      <c r="AD2" t="str">
        <f>京都市リンクシート!$J$35</f>
        <v>0</v>
      </c>
      <c r="AE2" t="str">
        <f>京都市リンクシート!$J$36</f>
        <v/>
      </c>
      <c r="AF2" t="str">
        <f>京都市リンクシート!$J$37</f>
        <v>Ver120</v>
      </c>
      <c r="AG2" t="str">
        <f>京都市リンクシート!$J$38</f>
        <v/>
      </c>
    </row>
  </sheetData>
  <phoneticPr fontId="3"/>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FB53"/>
  <sheetViews>
    <sheetView workbookViewId="0">
      <selection activeCell="D42" sqref="D42"/>
    </sheetView>
  </sheetViews>
  <sheetFormatPr defaultColWidth="9" defaultRowHeight="18.75" x14ac:dyDescent="0.4"/>
  <cols>
    <col min="1" max="1" width="29.625" style="201" customWidth="1"/>
    <col min="3" max="3" width="32.125" style="201" customWidth="1"/>
    <col min="4" max="4" width="14.875" customWidth="1"/>
    <col min="5" max="5" width="29" style="201" customWidth="1"/>
    <col min="6" max="6" width="11" customWidth="1"/>
    <col min="7" max="7" width="40.25" style="201" customWidth="1"/>
    <col min="9" max="9" width="35.5" style="201" customWidth="1"/>
    <col min="11" max="11" width="41" style="201" customWidth="1"/>
    <col min="12" max="12" width="18.625" customWidth="1"/>
    <col min="13" max="13" width="29" style="201" customWidth="1"/>
    <col min="14" max="14" width="35" style="201" customWidth="1"/>
    <col min="15" max="15" width="39.25" style="201" customWidth="1"/>
    <col min="16" max="16" width="9" style="201"/>
    <col min="17" max="17" width="38.625" style="201" customWidth="1"/>
    <col min="18" max="18" width="9" style="201"/>
    <col min="19" max="19" width="40.625" style="201" customWidth="1"/>
    <col min="159" max="16384" width="9" style="201"/>
  </cols>
  <sheetData>
    <row r="1" spans="1:19" x14ac:dyDescent="0.4">
      <c r="A1" s="344"/>
    </row>
    <row r="2" spans="1:19" x14ac:dyDescent="0.4">
      <c r="A2" s="342" t="s">
        <v>740</v>
      </c>
      <c r="C2" s="346" t="s">
        <v>740</v>
      </c>
      <c r="E2" s="343"/>
      <c r="G2" s="342" t="s">
        <v>740</v>
      </c>
      <c r="I2" s="347" t="s">
        <v>740</v>
      </c>
      <c r="K2" s="342" t="s">
        <v>767</v>
      </c>
      <c r="M2" s="342" t="s">
        <v>740</v>
      </c>
      <c r="O2" s="347" t="s">
        <v>740</v>
      </c>
      <c r="Q2" s="347" t="s">
        <v>775</v>
      </c>
      <c r="S2" s="347" t="s">
        <v>775</v>
      </c>
    </row>
    <row r="3" spans="1:19" x14ac:dyDescent="0.4">
      <c r="A3" s="342" t="s">
        <v>742</v>
      </c>
      <c r="C3" s="346" t="s">
        <v>750</v>
      </c>
      <c r="E3" s="343"/>
      <c r="G3" s="342" t="s">
        <v>749</v>
      </c>
      <c r="I3" s="345" t="s">
        <v>743</v>
      </c>
      <c r="K3" s="340" t="s">
        <v>737</v>
      </c>
      <c r="M3" s="341" t="s">
        <v>753</v>
      </c>
      <c r="O3" s="347" t="s">
        <v>753</v>
      </c>
      <c r="Q3" s="347" t="s">
        <v>776</v>
      </c>
      <c r="S3" s="347" t="s">
        <v>776</v>
      </c>
    </row>
    <row r="4" spans="1:19" ht="19.5" thickBot="1" x14ac:dyDescent="0.45">
      <c r="A4" s="342" t="s">
        <v>741</v>
      </c>
      <c r="C4" s="346" t="s">
        <v>751</v>
      </c>
      <c r="E4" s="343"/>
      <c r="G4" s="342" t="s">
        <v>748</v>
      </c>
      <c r="I4" s="347" t="s">
        <v>762</v>
      </c>
      <c r="K4" s="342" t="s">
        <v>768</v>
      </c>
      <c r="M4" s="341" t="s">
        <v>752</v>
      </c>
      <c r="N4" s="341" t="s">
        <v>754</v>
      </c>
      <c r="O4" s="347" t="s">
        <v>752</v>
      </c>
      <c r="Q4" s="347" t="s">
        <v>777</v>
      </c>
      <c r="S4" s="347" t="s">
        <v>779</v>
      </c>
    </row>
    <row r="5" spans="1:19" x14ac:dyDescent="0.4">
      <c r="A5" s="212" t="s">
        <v>3244</v>
      </c>
      <c r="C5" s="348"/>
      <c r="G5" s="344"/>
      <c r="I5" s="343"/>
      <c r="K5" s="209" t="s">
        <v>308</v>
      </c>
      <c r="M5" s="208" t="s">
        <v>307</v>
      </c>
      <c r="O5" s="344"/>
      <c r="S5" s="347" t="s">
        <v>773</v>
      </c>
    </row>
    <row r="6" spans="1:19" ht="19.5" thickBot="1" x14ac:dyDescent="0.45">
      <c r="A6" s="204" t="s">
        <v>305</v>
      </c>
      <c r="C6" s="346" t="s">
        <v>740</v>
      </c>
      <c r="G6" s="1462" t="s">
        <v>740</v>
      </c>
      <c r="K6" s="206" t="s">
        <v>302</v>
      </c>
      <c r="M6" s="205" t="s">
        <v>301</v>
      </c>
      <c r="O6" s="347" t="s">
        <v>740</v>
      </c>
      <c r="Q6" s="347" t="s">
        <v>763</v>
      </c>
      <c r="S6" s="347" t="s">
        <v>765</v>
      </c>
    </row>
    <row r="7" spans="1:19" ht="19.5" thickBot="1" x14ac:dyDescent="0.45">
      <c r="C7" s="346" t="s">
        <v>744</v>
      </c>
      <c r="G7" s="1463" t="s">
        <v>756</v>
      </c>
      <c r="K7" s="203" t="s">
        <v>299</v>
      </c>
      <c r="M7" s="202" t="s">
        <v>298</v>
      </c>
      <c r="O7" s="347" t="s">
        <v>755</v>
      </c>
      <c r="Q7" s="345" t="s">
        <v>764</v>
      </c>
    </row>
    <row r="8" spans="1:19" ht="19.5" thickBot="1" x14ac:dyDescent="0.45">
      <c r="C8" s="346" t="s">
        <v>761</v>
      </c>
      <c r="G8" s="1463" t="s">
        <v>757</v>
      </c>
      <c r="I8" s="342" t="s">
        <v>767</v>
      </c>
      <c r="O8" s="347" t="s">
        <v>752</v>
      </c>
      <c r="Q8" s="347" t="s">
        <v>777</v>
      </c>
    </row>
    <row r="9" spans="1:19" x14ac:dyDescent="0.4">
      <c r="C9" s="212" t="s">
        <v>25</v>
      </c>
      <c r="G9" s="1463" t="s">
        <v>758</v>
      </c>
      <c r="I9" s="201" t="s">
        <v>738</v>
      </c>
      <c r="O9" s="208" t="s">
        <v>306</v>
      </c>
      <c r="Q9" s="212" t="s">
        <v>796</v>
      </c>
    </row>
    <row r="10" spans="1:19" ht="19.5" thickBot="1" x14ac:dyDescent="0.45">
      <c r="C10" s="204" t="s">
        <v>304</v>
      </c>
      <c r="G10" s="1463" t="s">
        <v>760</v>
      </c>
      <c r="I10" s="341" t="s">
        <v>739</v>
      </c>
      <c r="O10" s="205" t="s">
        <v>300</v>
      </c>
      <c r="Q10" s="243" t="s">
        <v>671</v>
      </c>
      <c r="S10" s="347" t="s">
        <v>763</v>
      </c>
    </row>
    <row r="11" spans="1:19" ht="19.5" thickBot="1" x14ac:dyDescent="0.45">
      <c r="C11" s="343"/>
      <c r="G11" s="1463" t="s">
        <v>759</v>
      </c>
      <c r="I11" s="210" t="s">
        <v>14</v>
      </c>
      <c r="O11" s="202" t="s">
        <v>298</v>
      </c>
      <c r="Q11" s="202" t="s">
        <v>297</v>
      </c>
      <c r="S11" s="345" t="s">
        <v>764</v>
      </c>
    </row>
    <row r="12" spans="1:19" ht="19.5" thickBot="1" x14ac:dyDescent="0.45">
      <c r="G12" s="210" t="s">
        <v>309</v>
      </c>
      <c r="I12" s="207" t="s">
        <v>6</v>
      </c>
      <c r="S12" s="347" t="s">
        <v>765</v>
      </c>
    </row>
    <row r="13" spans="1:19" ht="19.5" thickBot="1" x14ac:dyDescent="0.45">
      <c r="G13" s="243" t="s">
        <v>3344</v>
      </c>
      <c r="I13" s="204" t="s">
        <v>5</v>
      </c>
      <c r="S13" s="212" t="s">
        <v>637</v>
      </c>
    </row>
    <row r="14" spans="1:19" ht="19.5" thickBot="1" x14ac:dyDescent="0.45">
      <c r="G14" s="204" t="s">
        <v>303</v>
      </c>
      <c r="S14" s="243" t="s">
        <v>636</v>
      </c>
    </row>
    <row r="15" spans="1:19" x14ac:dyDescent="0.4">
      <c r="S15" s="243" t="s">
        <v>634</v>
      </c>
    </row>
    <row r="16" spans="1:19" ht="19.5" thickBot="1" x14ac:dyDescent="0.45">
      <c r="S16" s="213" t="s">
        <v>635</v>
      </c>
    </row>
    <row r="22" spans="1:13" ht="19.5" thickBot="1" x14ac:dyDescent="0.45">
      <c r="A22" s="342" t="s">
        <v>740</v>
      </c>
      <c r="C22" s="342" t="s">
        <v>740</v>
      </c>
      <c r="E22" s="347" t="s">
        <v>740</v>
      </c>
      <c r="K22" s="347" t="s">
        <v>763</v>
      </c>
      <c r="M22" s="347" t="s">
        <v>830</v>
      </c>
    </row>
    <row r="23" spans="1:13" x14ac:dyDescent="0.4">
      <c r="A23" s="341" t="s">
        <v>772</v>
      </c>
      <c r="C23" s="342" t="s">
        <v>746</v>
      </c>
      <c r="E23" s="345" t="s">
        <v>743</v>
      </c>
      <c r="G23" s="347" t="s">
        <v>775</v>
      </c>
      <c r="I23" s="264" t="s">
        <v>652</v>
      </c>
      <c r="K23" s="342" t="s">
        <v>773</v>
      </c>
      <c r="M23" s="347" t="s">
        <v>831</v>
      </c>
    </row>
    <row r="24" spans="1:13" ht="19.5" thickBot="1" x14ac:dyDescent="0.45">
      <c r="A24" s="342" t="s">
        <v>769</v>
      </c>
      <c r="C24" s="342" t="s">
        <v>747</v>
      </c>
      <c r="E24" s="347" t="s">
        <v>745</v>
      </c>
      <c r="G24" s="347" t="s">
        <v>776</v>
      </c>
      <c r="I24" s="265" t="s">
        <v>653</v>
      </c>
      <c r="K24" s="342" t="s">
        <v>768</v>
      </c>
      <c r="M24" s="347" t="s">
        <v>832</v>
      </c>
    </row>
    <row r="25" spans="1:13" x14ac:dyDescent="0.4">
      <c r="A25" s="342" t="s">
        <v>758</v>
      </c>
      <c r="C25" s="344"/>
      <c r="G25" s="347" t="s">
        <v>765</v>
      </c>
      <c r="I25" s="265" t="s">
        <v>654</v>
      </c>
      <c r="K25" s="209" t="s">
        <v>308</v>
      </c>
      <c r="M25" s="728" t="s">
        <v>808</v>
      </c>
    </row>
    <row r="26" spans="1:13" ht="19.5" thickBot="1" x14ac:dyDescent="0.45">
      <c r="A26" s="342" t="s">
        <v>770</v>
      </c>
      <c r="C26" s="342"/>
      <c r="I26" s="265" t="s">
        <v>655</v>
      </c>
      <c r="K26" s="203" t="s">
        <v>302</v>
      </c>
      <c r="M26" s="729" t="s">
        <v>809</v>
      </c>
    </row>
    <row r="27" spans="1:13" x14ac:dyDescent="0.4">
      <c r="A27" s="341" t="s">
        <v>771</v>
      </c>
      <c r="C27" s="342"/>
      <c r="I27" s="265" t="s">
        <v>656</v>
      </c>
    </row>
    <row r="28" spans="1:13" x14ac:dyDescent="0.4">
      <c r="A28" s="305" t="s">
        <v>675</v>
      </c>
      <c r="C28" s="342"/>
      <c r="I28" s="265" t="s">
        <v>657</v>
      </c>
    </row>
    <row r="29" spans="1:13" x14ac:dyDescent="0.4">
      <c r="A29" s="306"/>
      <c r="C29" s="341" t="s">
        <v>744</v>
      </c>
      <c r="I29" s="265" t="s">
        <v>658</v>
      </c>
    </row>
    <row r="30" spans="1:13" ht="19.5" thickBot="1" x14ac:dyDescent="0.45">
      <c r="C30" s="341" t="s">
        <v>745</v>
      </c>
      <c r="I30" s="265" t="s">
        <v>659</v>
      </c>
    </row>
    <row r="31" spans="1:13" x14ac:dyDescent="0.4">
      <c r="C31" s="212" t="s">
        <v>668</v>
      </c>
      <c r="E31" s="212" t="s">
        <v>632</v>
      </c>
      <c r="I31" s="265" t="s">
        <v>660</v>
      </c>
    </row>
    <row r="32" spans="1:13" ht="19.5" thickBot="1" x14ac:dyDescent="0.45">
      <c r="C32" s="243" t="s">
        <v>632</v>
      </c>
      <c r="E32" s="213" t="s">
        <v>633</v>
      </c>
      <c r="I32" s="265" t="s">
        <v>661</v>
      </c>
    </row>
    <row r="33" spans="1:9" ht="19.5" thickBot="1" x14ac:dyDescent="0.45">
      <c r="A33" s="256" t="s">
        <v>3123</v>
      </c>
      <c r="C33" s="213" t="s">
        <v>633</v>
      </c>
      <c r="I33" s="265" t="s">
        <v>662</v>
      </c>
    </row>
    <row r="34" spans="1:9" x14ac:dyDescent="0.4">
      <c r="A34" s="256" t="s">
        <v>3124</v>
      </c>
      <c r="G34" s="347" t="s">
        <v>763</v>
      </c>
      <c r="I34" s="265" t="s">
        <v>663</v>
      </c>
    </row>
    <row r="35" spans="1:9" x14ac:dyDescent="0.4">
      <c r="A35" s="309" t="s">
        <v>3125</v>
      </c>
      <c r="G35" s="345" t="s">
        <v>764</v>
      </c>
      <c r="I35" s="265" t="s">
        <v>664</v>
      </c>
    </row>
    <row r="36" spans="1:9" ht="19.5" thickBot="1" x14ac:dyDescent="0.45">
      <c r="A36" s="309" t="s">
        <v>3126</v>
      </c>
      <c r="G36" s="347" t="s">
        <v>765</v>
      </c>
      <c r="I36" s="266" t="s">
        <v>665</v>
      </c>
    </row>
    <row r="37" spans="1:9" x14ac:dyDescent="0.4">
      <c r="A37" s="309" t="s">
        <v>3127</v>
      </c>
      <c r="C37" s="256" t="s">
        <v>3316</v>
      </c>
    </row>
    <row r="38" spans="1:9" ht="19.5" thickBot="1" x14ac:dyDescent="0.45">
      <c r="A38" s="309" t="s">
        <v>3128</v>
      </c>
      <c r="C38" s="256" t="s">
        <v>3317</v>
      </c>
      <c r="G38" s="347" t="s">
        <v>763</v>
      </c>
    </row>
    <row r="39" spans="1:9" x14ac:dyDescent="0.4">
      <c r="A39" s="309" t="s">
        <v>3129</v>
      </c>
      <c r="C39" s="264" t="s">
        <v>3318</v>
      </c>
      <c r="G39" s="347" t="s">
        <v>766</v>
      </c>
    </row>
    <row r="40" spans="1:9" x14ac:dyDescent="0.4">
      <c r="A40" s="309" t="s">
        <v>3130</v>
      </c>
      <c r="C40" s="265" t="s">
        <v>3319</v>
      </c>
      <c r="G40" s="347" t="s">
        <v>765</v>
      </c>
    </row>
    <row r="41" spans="1:9" x14ac:dyDescent="0.4">
      <c r="A41" s="309" t="s">
        <v>3131</v>
      </c>
      <c r="C41" s="265" t="s">
        <v>3320</v>
      </c>
    </row>
    <row r="42" spans="1:9" x14ac:dyDescent="0.4">
      <c r="A42" s="309" t="s">
        <v>3132</v>
      </c>
      <c r="C42" s="265" t="s">
        <v>3321</v>
      </c>
      <c r="G42" s="347" t="s">
        <v>763</v>
      </c>
    </row>
    <row r="43" spans="1:9" x14ac:dyDescent="0.4">
      <c r="A43" s="309" t="s">
        <v>3133</v>
      </c>
      <c r="C43" s="265" t="s">
        <v>3322</v>
      </c>
      <c r="G43" s="347" t="s">
        <v>774</v>
      </c>
    </row>
    <row r="44" spans="1:9" x14ac:dyDescent="0.4">
      <c r="A44" s="309" t="s">
        <v>3134</v>
      </c>
      <c r="C44" s="265" t="s">
        <v>3323</v>
      </c>
      <c r="G44" s="347" t="s">
        <v>765</v>
      </c>
    </row>
    <row r="45" spans="1:9" ht="19.5" thickBot="1" x14ac:dyDescent="0.45">
      <c r="A45" s="309" t="s">
        <v>3135</v>
      </c>
      <c r="C45" s="265" t="s">
        <v>3324</v>
      </c>
    </row>
    <row r="46" spans="1:9" ht="19.5" thickBot="1" x14ac:dyDescent="0.45">
      <c r="A46" s="309" t="s">
        <v>3136</v>
      </c>
      <c r="C46" s="265" t="s">
        <v>3325</v>
      </c>
      <c r="G46" s="349">
        <v>1</v>
      </c>
    </row>
    <row r="47" spans="1:9" ht="19.5" thickBot="1" x14ac:dyDescent="0.45">
      <c r="A47"/>
      <c r="C47" s="265" t="s">
        <v>3326</v>
      </c>
      <c r="G47" s="349">
        <v>2</v>
      </c>
    </row>
    <row r="48" spans="1:9" ht="19.5" thickBot="1" x14ac:dyDescent="0.45">
      <c r="A48" s="1153" t="s">
        <v>3137</v>
      </c>
      <c r="C48" s="265" t="s">
        <v>3327</v>
      </c>
      <c r="G48" s="349">
        <v>3</v>
      </c>
    </row>
    <row r="49" spans="1:3" ht="19.5" thickBot="1" x14ac:dyDescent="0.45">
      <c r="A49" s="309">
        <v>1</v>
      </c>
      <c r="C49" s="266" t="s">
        <v>3328</v>
      </c>
    </row>
    <row r="50" spans="1:3" x14ac:dyDescent="0.4">
      <c r="A50" s="309">
        <v>2</v>
      </c>
    </row>
    <row r="51" spans="1:3" x14ac:dyDescent="0.4">
      <c r="A51" s="309">
        <v>3</v>
      </c>
    </row>
    <row r="52" spans="1:3" x14ac:dyDescent="0.4">
      <c r="A52" s="309">
        <v>4</v>
      </c>
    </row>
    <row r="53" spans="1:3" x14ac:dyDescent="0.4">
      <c r="A53" s="309">
        <v>5</v>
      </c>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GV209"/>
  <sheetViews>
    <sheetView showGridLines="0" topLeftCell="C1" zoomScale="70" zoomScaleNormal="70" workbookViewId="0">
      <pane ySplit="9" topLeftCell="A10" activePane="bottomLeft" state="frozen"/>
      <selection activeCell="I1" sqref="I1"/>
      <selection pane="bottomLeft" activeCell="BK67" sqref="BK67:BL67"/>
    </sheetView>
  </sheetViews>
  <sheetFormatPr defaultColWidth="9" defaultRowHeight="27" customHeight="1" x14ac:dyDescent="0.4"/>
  <cols>
    <col min="1" max="1" width="2.625" style="11" hidden="1" customWidth="1"/>
    <col min="2" max="2" width="2.625" style="10" hidden="1" customWidth="1"/>
    <col min="3" max="8" width="2.625" style="9" customWidth="1"/>
    <col min="9" max="9" width="2.125" style="956" customWidth="1"/>
    <col min="10" max="27" width="2.125" style="8" customWidth="1"/>
    <col min="28" max="72" width="2.125" style="7" customWidth="1"/>
    <col min="73" max="73" width="2.125" style="3" customWidth="1"/>
    <col min="74" max="82" width="2.125" style="6" customWidth="1"/>
    <col min="83" max="83" width="2.375" style="6" customWidth="1"/>
    <col min="84" max="85" width="2.75" style="6" customWidth="1"/>
    <col min="86" max="94" width="2.125" style="6" customWidth="1"/>
    <col min="95" max="95" width="1.875" style="6" customWidth="1"/>
    <col min="96" max="134" width="2.125" style="6" customWidth="1"/>
    <col min="135" max="135" width="2.125" style="6" hidden="1" customWidth="1"/>
    <col min="136" max="136" width="11.375" style="2" hidden="1" customWidth="1"/>
    <col min="137" max="137" width="11.375" style="297" hidden="1" customWidth="1"/>
    <col min="138" max="138" width="11" style="5" hidden="1" customWidth="1"/>
    <col min="139" max="139" width="13.875" style="5" hidden="1" customWidth="1"/>
    <col min="140" max="140" width="16.625" style="5" hidden="1" customWidth="1"/>
    <col min="141" max="141" width="14.625" style="5" hidden="1" customWidth="1"/>
    <col min="142" max="142" width="12.625" style="5" hidden="1" customWidth="1"/>
    <col min="143" max="143" width="13.875" style="5" hidden="1" customWidth="1"/>
    <col min="144" max="144" width="7.375" style="4" hidden="1" customWidth="1"/>
    <col min="145" max="145" width="14.375" style="4" hidden="1" customWidth="1"/>
    <col min="146" max="146" width="64" style="4" hidden="1" customWidth="1"/>
    <col min="147" max="147" width="15.125" style="4" hidden="1" customWidth="1"/>
    <col min="148" max="148" width="27" style="4" hidden="1" customWidth="1"/>
    <col min="149" max="149" width="34.25" style="4" hidden="1" customWidth="1"/>
    <col min="150" max="152" width="7.375" style="4" hidden="1" customWidth="1"/>
    <col min="153" max="153" width="18" style="4" hidden="1" customWidth="1"/>
    <col min="154" max="159" width="7.375" style="1" hidden="1" customWidth="1"/>
    <col min="160" max="165" width="7.375" style="3" hidden="1" customWidth="1"/>
    <col min="166" max="168" width="9" style="1" hidden="1" customWidth="1"/>
    <col min="169" max="169" width="4.125" style="1" hidden="1" customWidth="1"/>
    <col min="170" max="170" width="14" style="1" hidden="1" customWidth="1"/>
    <col min="171" max="172" width="9" style="1" hidden="1" customWidth="1"/>
    <col min="173" max="173" width="3.375" style="1" hidden="1" customWidth="1"/>
    <col min="174" max="194" width="9" style="1" hidden="1" customWidth="1"/>
    <col min="195" max="195" width="9" style="3" hidden="1" customWidth="1"/>
    <col min="196" max="204" width="9" style="1" hidden="1" customWidth="1"/>
    <col min="205" max="211" width="9" style="1" customWidth="1"/>
    <col min="212" max="16384" width="9" style="1"/>
  </cols>
  <sheetData>
    <row r="1" spans="1:195" ht="18" customHeight="1" x14ac:dyDescent="0.4">
      <c r="A1"/>
      <c r="B1"/>
      <c r="C1"/>
      <c r="D1"/>
      <c r="E1"/>
      <c r="F1"/>
      <c r="G1"/>
      <c r="H1"/>
      <c r="I1" s="955"/>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s="1155" t="s">
        <v>3138</v>
      </c>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G1"/>
      <c r="FD1" s="1"/>
      <c r="FE1" s="1"/>
      <c r="FF1" s="1"/>
      <c r="FG1" s="1"/>
      <c r="FH1" s="1"/>
      <c r="FI1" s="1"/>
    </row>
    <row r="2" spans="1:195" ht="27" customHeight="1" x14ac:dyDescent="0.4">
      <c r="A2"/>
      <c r="B2"/>
      <c r="C2"/>
      <c r="D2"/>
      <c r="E2"/>
      <c r="F2"/>
      <c r="G2"/>
      <c r="H2"/>
      <c r="I2" s="955"/>
      <c r="J2"/>
      <c r="K2"/>
      <c r="L2"/>
      <c r="M2" s="1712" t="str">
        <f>HYPERLINK("#目次!$F$26:$F$39","目次、シート一覧へ")</f>
        <v>目次、シート一覧へ</v>
      </c>
      <c r="N2" s="1712"/>
      <c r="O2" s="1712"/>
      <c r="P2" s="1712"/>
      <c r="Q2" s="1712"/>
      <c r="R2" s="1712"/>
      <c r="S2" s="1712"/>
      <c r="T2" s="1712"/>
      <c r="U2"/>
      <c r="V2"/>
      <c r="W2"/>
      <c r="X2" s="1731"/>
      <c r="Y2" s="1732"/>
      <c r="Z2" s="1733"/>
      <c r="AA2" s="7" t="s">
        <v>103</v>
      </c>
      <c r="AF2" s="1706"/>
      <c r="AG2" s="1706"/>
      <c r="AH2" s="1706"/>
      <c r="AI2" s="7" t="s">
        <v>102</v>
      </c>
      <c r="AN2" s="1726"/>
      <c r="AO2" s="1726"/>
      <c r="AP2" s="1726"/>
      <c r="AQ2" s="7" t="s">
        <v>101</v>
      </c>
      <c r="AZ2" s="1705"/>
      <c r="BA2" s="1705"/>
      <c r="BB2" s="1705"/>
      <c r="BC2" s="7" t="s">
        <v>100</v>
      </c>
      <c r="BU2"/>
      <c r="BV2"/>
      <c r="BW2" s="1150">
        <v>1</v>
      </c>
      <c r="BX2" s="1150">
        <v>2</v>
      </c>
      <c r="BY2" s="1150">
        <v>3</v>
      </c>
      <c r="BZ2" s="1150">
        <v>4</v>
      </c>
      <c r="CA2" s="1150">
        <v>5</v>
      </c>
      <c r="CB2" s="1150">
        <v>6</v>
      </c>
      <c r="CC2" s="1150">
        <v>7</v>
      </c>
      <c r="CD2" s="1150">
        <v>8</v>
      </c>
      <c r="CE2" s="1150">
        <v>9</v>
      </c>
      <c r="CF2" s="1156">
        <v>10</v>
      </c>
      <c r="CG2" s="1156">
        <v>11</v>
      </c>
      <c r="CH2" s="1154"/>
      <c r="CI2" s="1154"/>
      <c r="CJ2" s="1154"/>
      <c r="CK2" s="1154"/>
      <c r="CL2" s="1154"/>
      <c r="CM2" s="1154"/>
      <c r="CN2" s="1154"/>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G2"/>
      <c r="EH2" s="112" t="s">
        <v>99</v>
      </c>
      <c r="EI2" s="112" t="s">
        <v>98</v>
      </c>
      <c r="EJ2" s="112" t="s">
        <v>97</v>
      </c>
      <c r="EK2" s="112"/>
      <c r="EL2" s="112" t="s">
        <v>97</v>
      </c>
      <c r="EM2" s="112"/>
      <c r="EN2" s="111"/>
      <c r="EO2" s="110" t="s">
        <v>96</v>
      </c>
      <c r="EP2" s="110" t="s">
        <v>96</v>
      </c>
      <c r="EQ2" s="110" t="s">
        <v>96</v>
      </c>
      <c r="ER2" s="109"/>
      <c r="ES2" s="109"/>
      <c r="ET2" s="109"/>
      <c r="EU2" s="109"/>
      <c r="EV2" s="109"/>
      <c r="EW2" s="109"/>
      <c r="EX2" s="108" t="s">
        <v>95</v>
      </c>
      <c r="EY2" s="2"/>
      <c r="EZ2" s="2"/>
      <c r="FA2" s="107" t="s">
        <v>93</v>
      </c>
      <c r="FB2" s="107"/>
      <c r="FC2" s="2"/>
      <c r="FD2" s="2"/>
      <c r="FE2" s="2"/>
      <c r="FF2" s="2"/>
      <c r="FG2" s="2"/>
      <c r="FH2" s="2"/>
      <c r="FI2" s="2"/>
      <c r="FJ2" s="2"/>
      <c r="FK2" s="2"/>
      <c r="FL2" s="2"/>
      <c r="FM2" s="2"/>
      <c r="FN2" s="2"/>
      <c r="FO2" s="2"/>
      <c r="FP2" s="2"/>
      <c r="FQ2" s="2"/>
      <c r="FR2" s="2"/>
      <c r="FS2" s="2"/>
      <c r="FT2" s="2"/>
      <c r="FU2" s="2"/>
      <c r="FV2" s="2"/>
      <c r="FW2" s="108" t="s">
        <v>94</v>
      </c>
      <c r="FX2" s="108"/>
      <c r="FY2" s="107" t="s">
        <v>93</v>
      </c>
      <c r="FZ2" s="2"/>
      <c r="GA2" s="2"/>
      <c r="GB2" s="2"/>
      <c r="GC2" s="2"/>
      <c r="GD2" s="2"/>
      <c r="GE2" s="2"/>
      <c r="GF2" s="2"/>
      <c r="GG2" s="2"/>
      <c r="GH2" s="106" t="s">
        <v>92</v>
      </c>
      <c r="GI2" s="106" t="s">
        <v>91</v>
      </c>
      <c r="GJ2" s="106" t="s">
        <v>90</v>
      </c>
      <c r="GK2" s="106" t="s">
        <v>89</v>
      </c>
      <c r="GL2" s="106" t="s">
        <v>88</v>
      </c>
    </row>
    <row r="3" spans="1:195" ht="9.9499999999999993" customHeight="1" x14ac:dyDescent="0.4">
      <c r="A3"/>
      <c r="B3"/>
      <c r="C3"/>
      <c r="D3"/>
      <c r="E3"/>
      <c r="F3"/>
      <c r="G3"/>
      <c r="H3"/>
      <c r="I3" s="955"/>
      <c r="J3"/>
      <c r="K3"/>
      <c r="L3"/>
      <c r="M3"/>
      <c r="N3"/>
      <c r="O3"/>
      <c r="P3"/>
      <c r="Q3"/>
      <c r="R3"/>
      <c r="S3"/>
      <c r="T3"/>
      <c r="U3"/>
      <c r="V3"/>
      <c r="W3"/>
      <c r="AW3" s="12"/>
      <c r="AX3" s="12"/>
      <c r="AY3" s="12"/>
      <c r="AZ3" s="12"/>
      <c r="BA3" s="12"/>
      <c r="BB3" s="12"/>
      <c r="BC3" s="12"/>
      <c r="BD3" s="12"/>
      <c r="BE3" s="12"/>
      <c r="BF3" s="12"/>
      <c r="BG3" s="12"/>
      <c r="BH3" s="12"/>
      <c r="BI3" s="12"/>
      <c r="BJ3" s="12"/>
      <c r="BK3" s="12"/>
      <c r="BL3" s="12"/>
      <c r="BM3" s="12"/>
      <c r="BN3" s="12"/>
      <c r="BO3" s="12"/>
      <c r="BP3" s="12"/>
      <c r="BQ3" s="12"/>
      <c r="BR3" s="12"/>
      <c r="BS3" s="12"/>
      <c r="BT3" s="12"/>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G3"/>
      <c r="FD3" s="1"/>
      <c r="FE3" s="1"/>
      <c r="FF3" s="1"/>
      <c r="FG3" s="1"/>
      <c r="FH3" s="1"/>
      <c r="FI3" s="1"/>
    </row>
    <row r="4" spans="1:195" ht="27" hidden="1" customHeight="1" x14ac:dyDescent="0.4">
      <c r="A4"/>
      <c r="B4"/>
      <c r="C4"/>
      <c r="D4"/>
      <c r="E4"/>
      <c r="F4"/>
      <c r="G4"/>
      <c r="H4"/>
      <c r="I4" s="955"/>
      <c r="AW4" s="12"/>
      <c r="AX4" s="12"/>
      <c r="AY4" s="12"/>
      <c r="AZ4" s="12"/>
      <c r="BA4" s="12"/>
      <c r="BB4" s="12"/>
      <c r="BC4" s="12"/>
      <c r="BD4" s="12"/>
      <c r="BE4" s="12"/>
      <c r="BF4" s="12"/>
      <c r="BG4" s="12"/>
      <c r="BH4" s="12"/>
      <c r="BI4" s="12"/>
      <c r="BJ4" s="12"/>
      <c r="BK4" s="12"/>
      <c r="BL4" s="12"/>
      <c r="BM4" s="12"/>
      <c r="BN4" s="12"/>
      <c r="BO4" s="12"/>
      <c r="BP4" s="12"/>
      <c r="BQ4" s="12"/>
      <c r="BR4" s="12"/>
      <c r="BS4" s="12"/>
      <c r="BT4" s="12"/>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G4"/>
      <c r="FD4" s="1"/>
      <c r="FE4" s="1"/>
      <c r="FF4" s="1"/>
      <c r="FG4" s="1"/>
      <c r="FH4" s="1"/>
      <c r="FI4" s="1"/>
    </row>
    <row r="5" spans="1:195" ht="27" hidden="1" customHeight="1" x14ac:dyDescent="0.4">
      <c r="A5"/>
      <c r="B5"/>
      <c r="C5"/>
      <c r="D5"/>
      <c r="E5"/>
      <c r="F5"/>
      <c r="G5"/>
      <c r="H5"/>
      <c r="I5" s="955"/>
      <c r="AW5" s="12"/>
      <c r="AX5" s="12"/>
      <c r="AY5" s="12"/>
      <c r="AZ5" s="12"/>
      <c r="BA5" s="12"/>
      <c r="BB5" s="12"/>
      <c r="BC5" s="12"/>
      <c r="BD5" s="12"/>
      <c r="BE5" s="12"/>
      <c r="BF5" s="12"/>
      <c r="BG5" s="12"/>
      <c r="BH5" s="12"/>
      <c r="BI5" s="12"/>
      <c r="BJ5" s="12"/>
      <c r="BK5" s="12"/>
      <c r="BL5" s="12"/>
      <c r="BM5" s="12"/>
      <c r="BN5" s="12"/>
      <c r="BO5" s="12"/>
      <c r="BP5" s="12"/>
      <c r="BQ5" s="12"/>
      <c r="BR5" s="12"/>
      <c r="BS5" s="12"/>
      <c r="BT5" s="12"/>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G5"/>
      <c r="FD5" s="1"/>
      <c r="FE5" s="1"/>
      <c r="FF5" s="1"/>
      <c r="FG5" s="1"/>
      <c r="FH5" s="1"/>
      <c r="FI5" s="1"/>
    </row>
    <row r="6" spans="1:195" ht="15" hidden="1" customHeight="1" x14ac:dyDescent="0.4">
      <c r="A6"/>
      <c r="B6"/>
      <c r="C6"/>
      <c r="D6"/>
      <c r="E6"/>
      <c r="F6"/>
      <c r="G6"/>
      <c r="H6"/>
      <c r="I6" s="955"/>
      <c r="K6" s="1708"/>
      <c r="L6" s="1708"/>
      <c r="M6" s="1708"/>
      <c r="N6" s="1708"/>
      <c r="O6" s="1708"/>
      <c r="P6" s="1708"/>
      <c r="Q6" s="1708"/>
      <c r="R6" s="1708"/>
      <c r="S6" s="1708"/>
      <c r="T6" s="1708"/>
      <c r="U6" s="1708"/>
      <c r="V6" s="1708"/>
      <c r="W6" s="1708"/>
      <c r="X6" s="1708"/>
      <c r="Y6" s="1708"/>
      <c r="Z6" s="1708"/>
      <c r="AA6" s="1710" t="s">
        <v>87</v>
      </c>
      <c r="AB6" s="1710"/>
      <c r="AC6" s="1710"/>
      <c r="AR6" s="12"/>
      <c r="AS6" s="12"/>
      <c r="AT6" s="12"/>
      <c r="AU6" s="12"/>
      <c r="AV6" s="12"/>
      <c r="AW6" s="12"/>
      <c r="AX6" s="12"/>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G6"/>
      <c r="FD6" s="1"/>
      <c r="FE6" s="1"/>
      <c r="FF6" s="1"/>
      <c r="FG6" s="1"/>
      <c r="FH6" s="1"/>
      <c r="FI6" s="1"/>
    </row>
    <row r="7" spans="1:195" ht="15" hidden="1" customHeight="1" x14ac:dyDescent="0.4">
      <c r="A7"/>
      <c r="B7"/>
      <c r="C7"/>
      <c r="D7"/>
      <c r="E7"/>
      <c r="F7"/>
      <c r="G7"/>
      <c r="H7"/>
      <c r="I7" s="955"/>
      <c r="K7" s="1708"/>
      <c r="L7" s="1708"/>
      <c r="M7" s="1708"/>
      <c r="N7" s="1708"/>
      <c r="O7" s="1708"/>
      <c r="P7" s="1708"/>
      <c r="Q7" s="1708"/>
      <c r="R7" s="1708"/>
      <c r="S7" s="1708"/>
      <c r="T7" s="1708"/>
      <c r="U7" s="1708"/>
      <c r="V7" s="1708"/>
      <c r="W7" s="1708"/>
      <c r="X7" s="1708"/>
      <c r="Y7" s="1708"/>
      <c r="Z7" s="1708"/>
      <c r="AA7" s="1710"/>
      <c r="AB7" s="1710"/>
      <c r="AC7" s="1710"/>
      <c r="AR7" s="12"/>
      <c r="AS7" s="12"/>
      <c r="AT7" s="12"/>
      <c r="AU7" s="12"/>
      <c r="AV7" s="12"/>
      <c r="AW7" s="12"/>
      <c r="AX7" s="12"/>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G7"/>
      <c r="FD7" s="1"/>
      <c r="FE7" s="1"/>
      <c r="FF7" s="1"/>
      <c r="FG7" s="1"/>
      <c r="FH7" s="1"/>
      <c r="FI7" s="1"/>
    </row>
    <row r="8" spans="1:195" ht="15" hidden="1" customHeight="1" x14ac:dyDescent="0.4">
      <c r="A8"/>
      <c r="B8"/>
      <c r="C8"/>
      <c r="D8"/>
      <c r="E8"/>
      <c r="F8"/>
      <c r="G8"/>
      <c r="H8"/>
      <c r="I8" s="955"/>
      <c r="K8" s="1709"/>
      <c r="L8" s="1709"/>
      <c r="M8" s="1709"/>
      <c r="N8" s="1709"/>
      <c r="O8" s="1709"/>
      <c r="P8" s="1709"/>
      <c r="Q8" s="1709"/>
      <c r="R8" s="1709"/>
      <c r="S8" s="1709"/>
      <c r="T8" s="1709"/>
      <c r="U8" s="1709"/>
      <c r="V8" s="1709"/>
      <c r="W8" s="1709"/>
      <c r="X8" s="1709"/>
      <c r="Y8" s="1709"/>
      <c r="Z8" s="1709"/>
      <c r="AA8" s="1710"/>
      <c r="AB8" s="1710"/>
      <c r="AC8" s="1710"/>
      <c r="AR8" s="12"/>
      <c r="AS8" s="12"/>
      <c r="AT8" s="12"/>
      <c r="AU8" s="12"/>
      <c r="AV8" s="12"/>
      <c r="AW8" s="12"/>
      <c r="AX8" s="12"/>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G8"/>
      <c r="FD8" s="1"/>
      <c r="FE8" s="1"/>
      <c r="FF8" s="1"/>
      <c r="FG8" s="1"/>
      <c r="FH8" s="1"/>
      <c r="FI8" s="1"/>
    </row>
    <row r="9" spans="1:195" s="24" customFormat="1" ht="15" hidden="1" customHeight="1" x14ac:dyDescent="0.4">
      <c r="A9"/>
      <c r="B9"/>
      <c r="C9"/>
      <c r="D9"/>
      <c r="E9"/>
      <c r="F9"/>
      <c r="G9"/>
      <c r="H9"/>
      <c r="I9" s="955"/>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s="779"/>
      <c r="EG9"/>
      <c r="EH9" s="302" t="s">
        <v>1164</v>
      </c>
      <c r="EI9" s="303" t="s">
        <v>672</v>
      </c>
      <c r="EJ9" s="780" t="s">
        <v>1165</v>
      </c>
      <c r="EK9" s="780"/>
      <c r="EL9" s="25" t="s">
        <v>886</v>
      </c>
      <c r="EM9" s="25"/>
      <c r="GM9" s="25"/>
    </row>
    <row r="10" spans="1:195" s="22" customFormat="1" ht="35.1" customHeight="1" thickBot="1" x14ac:dyDescent="0.45">
      <c r="A10"/>
      <c r="B10"/>
      <c r="C10"/>
      <c r="D10"/>
      <c r="E10"/>
      <c r="F10"/>
      <c r="G10"/>
      <c r="H10"/>
      <c r="I10" s="955"/>
      <c r="J10" s="1702" t="s">
        <v>64</v>
      </c>
      <c r="K10" s="1703"/>
      <c r="L10" s="1703"/>
      <c r="M10" s="1704"/>
      <c r="N10" s="1704"/>
      <c r="O10" s="1704"/>
      <c r="P10" s="1728" t="s">
        <v>2712</v>
      </c>
      <c r="Q10" s="1729"/>
      <c r="R10" s="1729"/>
      <c r="S10" s="1729"/>
      <c r="T10" s="1729"/>
      <c r="U10" s="1729"/>
      <c r="V10" s="1730"/>
      <c r="W10" s="104"/>
      <c r="X10" s="1343" t="s">
        <v>3178</v>
      </c>
      <c r="Z10" s="104"/>
      <c r="AA10" s="104"/>
      <c r="AB10" s="103"/>
      <c r="AC10" s="103"/>
      <c r="AD10" s="103"/>
      <c r="AE10" s="103"/>
      <c r="AF10" s="103"/>
      <c r="AG10" s="103"/>
      <c r="AH10" s="103"/>
      <c r="AI10" s="103"/>
      <c r="AJ10" s="103"/>
      <c r="AK10" s="56"/>
      <c r="AL10" s="56"/>
      <c r="AM10" s="56"/>
      <c r="AN10" s="56"/>
      <c r="AO10" s="56"/>
      <c r="AP10" s="56"/>
      <c r="AQ10" s="56"/>
      <c r="AR10" s="56"/>
      <c r="AS10" s="56"/>
      <c r="AT10" s="56"/>
      <c r="AU10" s="56"/>
      <c r="AV10" s="56"/>
      <c r="AW10" s="1707" t="s">
        <v>86</v>
      </c>
      <c r="AX10" s="1589"/>
      <c r="AY10" s="1589"/>
      <c r="AZ10" s="1589"/>
      <c r="BA10" s="1589"/>
      <c r="BB10" s="1589"/>
      <c r="BC10" s="1535" t="s">
        <v>64</v>
      </c>
      <c r="BD10" s="1535"/>
      <c r="BE10" s="1535"/>
      <c r="BF10" s="1698"/>
      <c r="BG10" s="1698"/>
      <c r="BH10" s="1698"/>
      <c r="BI10" s="44" t="s">
        <v>12</v>
      </c>
      <c r="BJ10" s="44"/>
      <c r="BK10" s="1698"/>
      <c r="BL10" s="1698"/>
      <c r="BM10" s="1698"/>
      <c r="BN10" s="44" t="s">
        <v>62</v>
      </c>
      <c r="BO10" s="44"/>
      <c r="BP10" s="1698"/>
      <c r="BQ10" s="1698"/>
      <c r="BR10" s="1698"/>
      <c r="BS10" s="105" t="s">
        <v>68</v>
      </c>
      <c r="BT10" s="105"/>
      <c r="BU10"/>
      <c r="BV10" s="1343" t="s">
        <v>3270</v>
      </c>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s="23"/>
      <c r="EG10"/>
      <c r="EH10" s="965">
        <f>COUNTA(BF10,BK10,BP10)</f>
        <v>0</v>
      </c>
      <c r="EI10" s="965" t="str">
        <f>IF(EH10&lt;3,"","令和"&amp;BF10&amp;"年"&amp;BK10&amp;"月"&amp;BP10&amp;"日")</f>
        <v/>
      </c>
      <c r="EJ10" s="966" t="str">
        <f>IF(EH10&lt;3,"",DATEVALUE(EI10))</f>
        <v/>
      </c>
      <c r="EK10"/>
      <c r="EL10" s="455">
        <v>43465</v>
      </c>
      <c r="EM10"/>
      <c r="EN10" s="24"/>
      <c r="EO10" s="24"/>
      <c r="EP10" s="24"/>
      <c r="EQ10" s="24"/>
      <c r="ER10" s="24"/>
      <c r="ES10" s="24"/>
      <c r="ET10" s="24"/>
      <c r="EU10" s="24"/>
      <c r="EV10" s="24"/>
      <c r="EW10" s="24"/>
      <c r="GM10" s="21"/>
    </row>
    <row r="11" spans="1:195" ht="35.1" customHeight="1" thickBot="1" x14ac:dyDescent="0.45">
      <c r="A11"/>
      <c r="B11"/>
      <c r="C11" s="1329"/>
      <c r="D11" s="1330" t="s">
        <v>3173</v>
      </c>
      <c r="E11" s="408"/>
      <c r="F11" s="1329"/>
      <c r="G11" s="1330"/>
      <c r="H11" s="1331"/>
      <c r="I11" s="780"/>
      <c r="J11"/>
      <c r="K11"/>
      <c r="L11"/>
      <c r="M11" s="1343" t="s">
        <v>3177</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s="1343" t="s">
        <v>3243</v>
      </c>
      <c r="BE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G11"/>
      <c r="FD11" s="1"/>
      <c r="FE11" s="1"/>
      <c r="FF11" s="1"/>
      <c r="FG11" s="1"/>
      <c r="FH11" s="1"/>
      <c r="FI11" s="1"/>
    </row>
    <row r="12" spans="1:195" s="247" customFormat="1" ht="35.1" customHeight="1" x14ac:dyDescent="0.4">
      <c r="A12"/>
      <c r="B12"/>
      <c r="C12" s="1332"/>
      <c r="D12" s="1333"/>
      <c r="E12" s="1333"/>
      <c r="F12" s="1333"/>
      <c r="G12" s="1333"/>
      <c r="H12" s="1334"/>
      <c r="I12" s="780"/>
      <c r="J12" s="1691" t="s">
        <v>3001</v>
      </c>
      <c r="K12" s="1692"/>
      <c r="L12" s="1692"/>
      <c r="M12" s="1692"/>
      <c r="N12" s="1692"/>
      <c r="O12" s="1692"/>
      <c r="P12" s="1692"/>
      <c r="Q12" s="1692"/>
      <c r="R12" s="1692"/>
      <c r="S12" s="1692"/>
      <c r="T12" s="1692"/>
      <c r="U12" s="1692"/>
      <c r="V12" s="1692"/>
      <c r="W12" s="1692"/>
      <c r="X12" s="1692"/>
      <c r="Y12" s="1692"/>
      <c r="Z12" s="1692"/>
      <c r="AA12" s="1692"/>
      <c r="AB12" s="1692"/>
      <c r="AC12" s="1692"/>
      <c r="AD12" s="1692"/>
      <c r="AE12" s="1692"/>
      <c r="AF12" s="1692"/>
      <c r="AG12" s="1692"/>
      <c r="AH12" s="1692"/>
      <c r="AI12" s="1692"/>
      <c r="AJ12" s="1692"/>
      <c r="AK12" s="1692"/>
      <c r="AL12" s="1692"/>
      <c r="AM12" s="1692"/>
      <c r="AN12" s="1692"/>
      <c r="AO12" s="1692"/>
      <c r="AP12" s="1692"/>
      <c r="AQ12" s="1692"/>
      <c r="AR12" s="1692"/>
      <c r="AS12" s="1692"/>
      <c r="AT12" s="1692"/>
      <c r="AU12" s="1692"/>
      <c r="AV12" s="1692"/>
      <c r="AW12" s="1692"/>
      <c r="AX12" s="1692"/>
      <c r="AY12" s="1692"/>
      <c r="AZ12" s="1692"/>
      <c r="BA12" s="1692"/>
      <c r="BB12" s="1692"/>
      <c r="BC12" s="1692"/>
      <c r="BD12" s="1692"/>
      <c r="BE12" s="1692"/>
      <c r="BF12" s="1692"/>
      <c r="BG12" s="1692"/>
      <c r="BH12" s="1692"/>
      <c r="BI12" s="1692"/>
      <c r="BJ12" s="1692"/>
      <c r="BK12" s="1692"/>
      <c r="BL12" s="1699" t="s">
        <v>844</v>
      </c>
      <c r="BM12" s="1700"/>
      <c r="BN12" s="1700"/>
      <c r="BO12" s="1700"/>
      <c r="BP12" s="1700"/>
      <c r="BQ12" s="1700"/>
      <c r="BR12" s="1700"/>
      <c r="BS12" s="1700"/>
      <c r="BT12" s="1700"/>
      <c r="BU12" s="376"/>
      <c r="BV12" s="1323" t="s">
        <v>3160</v>
      </c>
      <c r="BW12" s="1323"/>
      <c r="BX12" s="1323"/>
      <c r="BY12" s="377"/>
      <c r="BZ12" s="377"/>
      <c r="CA12" s="377"/>
      <c r="CB12" s="377"/>
      <c r="CC12" s="377"/>
      <c r="CD12" s="377"/>
      <c r="CE12" s="377"/>
      <c r="CF12" s="377"/>
      <c r="CG12" s="377"/>
      <c r="CH12" s="377"/>
      <c r="CI12" s="377"/>
      <c r="CJ12" s="377"/>
      <c r="CK12" s="377"/>
      <c r="CL12" s="377"/>
      <c r="CM12" s="377"/>
      <c r="CN12" s="377"/>
      <c r="CO12" s="377"/>
      <c r="CP12" s="377"/>
      <c r="CQ12" s="377"/>
      <c r="CR12" s="377"/>
      <c r="CS12" s="377"/>
      <c r="CT12" s="377"/>
      <c r="CU12" s="378"/>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s="249"/>
      <c r="EG12"/>
      <c r="GM12" s="463"/>
    </row>
    <row r="13" spans="1:195" s="252" customFormat="1" ht="27" customHeight="1" x14ac:dyDescent="0.4">
      <c r="A13"/>
      <c r="B13"/>
      <c r="C13" s="1332"/>
      <c r="D13" s="1333"/>
      <c r="E13" s="1333"/>
      <c r="F13" s="1333"/>
      <c r="G13" s="1333"/>
      <c r="H13" s="1334"/>
      <c r="I13" s="780"/>
      <c r="J13" s="250"/>
      <c r="K13" s="251"/>
      <c r="L13" s="251"/>
      <c r="M13" s="1696" t="s">
        <v>640</v>
      </c>
      <c r="N13" s="1701"/>
      <c r="O13" s="1701"/>
      <c r="P13" s="1701"/>
      <c r="Q13" s="1701"/>
      <c r="R13" s="1701"/>
      <c r="S13" s="1701"/>
      <c r="T13" s="1701"/>
      <c r="U13" s="1701"/>
      <c r="V13" s="1701"/>
      <c r="W13" s="1701"/>
      <c r="X13" s="1701"/>
      <c r="Y13" s="1696"/>
      <c r="Z13" s="1701"/>
      <c r="AA13" s="1701"/>
      <c r="AB13" s="1713"/>
      <c r="AC13" s="1714"/>
      <c r="AD13" s="1714"/>
      <c r="AE13" s="1714"/>
      <c r="AF13" s="1714"/>
      <c r="AG13" s="1714"/>
      <c r="AH13" s="1714"/>
      <c r="AI13" s="1714"/>
      <c r="AJ13" s="1152"/>
      <c r="AK13" s="1714"/>
      <c r="AL13" s="1715"/>
      <c r="AM13" s="1715"/>
      <c r="AN13" s="1715"/>
      <c r="AO13" s="1715"/>
      <c r="AP13" s="1715"/>
      <c r="AQ13" s="1718" t="s">
        <v>869</v>
      </c>
      <c r="AR13" s="1719"/>
      <c r="AS13" s="1719"/>
      <c r="AT13" s="1716"/>
      <c r="AU13" s="1717"/>
      <c r="AV13" s="1717"/>
      <c r="AW13" s="1717"/>
      <c r="AX13" s="1717"/>
      <c r="AY13" s="1717"/>
      <c r="AZ13" s="725"/>
      <c r="BA13" s="725"/>
      <c r="BB13" s="725"/>
      <c r="BC13" s="725"/>
      <c r="BD13" s="725"/>
      <c r="BE13" s="725"/>
      <c r="BF13" s="725"/>
      <c r="BG13" s="725"/>
      <c r="BH13" s="725"/>
      <c r="BI13" s="725"/>
      <c r="BJ13" s="725"/>
      <c r="BK13" s="725"/>
      <c r="BL13" s="725"/>
      <c r="BM13" s="725"/>
      <c r="BN13" s="725"/>
      <c r="BO13" s="725"/>
      <c r="BP13" s="725"/>
      <c r="BQ13" s="725"/>
      <c r="BR13" s="725"/>
      <c r="BS13" s="725"/>
      <c r="BT13" s="725"/>
      <c r="BU13" s="379"/>
      <c r="BV13" s="1324" t="s">
        <v>3161</v>
      </c>
      <c r="BW13" s="1325"/>
      <c r="BX13" s="1325"/>
      <c r="BY13" s="380"/>
      <c r="BZ13" s="380"/>
      <c r="CA13" s="380"/>
      <c r="CB13" s="380"/>
      <c r="CC13" s="380"/>
      <c r="CD13" s="380"/>
      <c r="CE13" s="380"/>
      <c r="CF13" s="380"/>
      <c r="CG13" s="380"/>
      <c r="CH13" s="380"/>
      <c r="CI13" s="380"/>
      <c r="CJ13" s="380"/>
      <c r="CK13" s="380"/>
      <c r="CL13" s="380"/>
      <c r="CM13" s="380"/>
      <c r="CN13" s="380"/>
      <c r="CO13" s="380"/>
      <c r="CP13" s="380"/>
      <c r="CQ13" s="380"/>
      <c r="CR13" s="380"/>
      <c r="CS13" s="380"/>
      <c r="CT13" s="380"/>
      <c r="CU13" s="381"/>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s="253"/>
      <c r="EG13"/>
      <c r="GM13" s="464"/>
    </row>
    <row r="14" spans="1:195" s="252" customFormat="1" ht="27" customHeight="1" x14ac:dyDescent="0.4">
      <c r="A14"/>
      <c r="B14"/>
      <c r="C14" s="1332"/>
      <c r="D14" s="1333"/>
      <c r="E14" s="1333"/>
      <c r="F14" s="1333"/>
      <c r="G14" s="1333"/>
      <c r="H14" s="1334"/>
      <c r="I14" s="780"/>
      <c r="J14" s="250"/>
      <c r="K14" s="251"/>
      <c r="L14" s="251"/>
      <c r="M14" s="1570" t="s">
        <v>641</v>
      </c>
      <c r="N14" s="1689"/>
      <c r="O14" s="1689"/>
      <c r="P14" s="1689"/>
      <c r="Q14" s="1689"/>
      <c r="R14" s="1689"/>
      <c r="S14" s="1572" t="s">
        <v>52</v>
      </c>
      <c r="T14" s="1667"/>
      <c r="U14" s="1667"/>
      <c r="V14" s="1667"/>
      <c r="W14" s="1667"/>
      <c r="X14" s="1667"/>
      <c r="Y14" s="1667"/>
      <c r="Z14" s="1667"/>
      <c r="AA14" s="1667"/>
      <c r="AB14" s="1574"/>
      <c r="AC14" s="1575"/>
      <c r="AD14" s="1575"/>
      <c r="AE14" s="1575"/>
      <c r="AF14" s="1575"/>
      <c r="AG14" s="1575"/>
      <c r="AH14" s="1575"/>
      <c r="AI14" s="1575"/>
      <c r="AJ14" s="1575"/>
      <c r="AK14" s="1575"/>
      <c r="AL14" s="1575"/>
      <c r="AM14" s="1575"/>
      <c r="AN14" s="1575"/>
      <c r="AO14" s="1575"/>
      <c r="AP14" s="1575"/>
      <c r="AQ14" s="1575"/>
      <c r="AR14" s="1575"/>
      <c r="AS14" s="1575"/>
      <c r="AT14" s="1575"/>
      <c r="AU14" s="1575"/>
      <c r="AV14" s="1575"/>
      <c r="AW14" s="1575"/>
      <c r="AX14" s="1575"/>
      <c r="AY14" s="1575"/>
      <c r="AZ14" s="1575"/>
      <c r="BA14" s="1575"/>
      <c r="BB14" s="1575"/>
      <c r="BC14" s="1575"/>
      <c r="BD14" s="1575"/>
      <c r="BE14" s="1575"/>
      <c r="BF14" s="1575"/>
      <c r="BG14" s="1575"/>
      <c r="BH14" s="1575"/>
      <c r="BI14" s="1575"/>
      <c r="BJ14" s="1575"/>
      <c r="BK14" s="1575"/>
      <c r="BL14" s="1575"/>
      <c r="BM14" s="1575"/>
      <c r="BN14" s="1575"/>
      <c r="BO14" s="1575"/>
      <c r="BP14" s="1575"/>
      <c r="BQ14" s="1575"/>
      <c r="BR14" s="1575"/>
      <c r="BS14" s="1575"/>
      <c r="BT14" s="1576"/>
      <c r="BU14" s="379"/>
      <c r="BV14" s="1325"/>
      <c r="BW14" s="1324" t="s">
        <v>3162</v>
      </c>
      <c r="BX14" s="1325"/>
      <c r="BY14" s="380"/>
      <c r="BZ14" s="380"/>
      <c r="CA14" s="380"/>
      <c r="CB14" s="380"/>
      <c r="CC14" s="380"/>
      <c r="CD14" s="380"/>
      <c r="CE14" s="380"/>
      <c r="CF14" s="380"/>
      <c r="CG14" s="380"/>
      <c r="CH14" s="380"/>
      <c r="CI14" s="380"/>
      <c r="CJ14" s="380"/>
      <c r="CK14" s="380"/>
      <c r="CL14" s="380"/>
      <c r="CM14" s="380"/>
      <c r="CN14" s="380"/>
      <c r="CO14" s="380"/>
      <c r="CP14" s="380"/>
      <c r="CQ14" s="380"/>
      <c r="CR14" s="380"/>
      <c r="CS14" s="380"/>
      <c r="CT14" s="380"/>
      <c r="CU14" s="381"/>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s="253"/>
      <c r="EG14"/>
      <c r="GM14" s="464"/>
    </row>
    <row r="15" spans="1:195" s="247" customFormat="1" ht="27" customHeight="1" x14ac:dyDescent="0.4">
      <c r="A15"/>
      <c r="B15"/>
      <c r="C15" s="1332"/>
      <c r="D15" s="1333"/>
      <c r="E15" s="1333"/>
      <c r="F15" s="1333"/>
      <c r="G15" s="1333"/>
      <c r="H15" s="1334"/>
      <c r="I15" s="780"/>
      <c r="J15" s="254"/>
      <c r="K15" s="255"/>
      <c r="L15" s="255"/>
      <c r="M15" s="1689"/>
      <c r="N15" s="1689"/>
      <c r="O15" s="1689"/>
      <c r="P15" s="1689"/>
      <c r="Q15" s="1689"/>
      <c r="R15" s="1689"/>
      <c r="S15" s="1644" t="s">
        <v>641</v>
      </c>
      <c r="T15" s="1727"/>
      <c r="U15" s="1727"/>
      <c r="V15" s="1727"/>
      <c r="W15" s="1727"/>
      <c r="X15" s="1727"/>
      <c r="Y15" s="1727"/>
      <c r="Z15" s="1727"/>
      <c r="AA15" s="1727"/>
      <c r="AB15" s="1660"/>
      <c r="AC15" s="1661"/>
      <c r="AD15" s="1661"/>
      <c r="AE15" s="1661"/>
      <c r="AF15" s="1661"/>
      <c r="AG15" s="1661"/>
      <c r="AH15" s="1661"/>
      <c r="AI15" s="1661"/>
      <c r="AJ15" s="1661"/>
      <c r="AK15" s="1661"/>
      <c r="AL15" s="1661"/>
      <c r="AM15" s="1661"/>
      <c r="AN15" s="1661"/>
      <c r="AO15" s="1661"/>
      <c r="AP15" s="1661"/>
      <c r="AQ15" s="1661"/>
      <c r="AR15" s="1661"/>
      <c r="AS15" s="1661"/>
      <c r="AT15" s="1661"/>
      <c r="AU15" s="1661"/>
      <c r="AV15" s="1661"/>
      <c r="AW15" s="1661"/>
      <c r="AX15" s="1661"/>
      <c r="AY15" s="1661"/>
      <c r="AZ15" s="1661"/>
      <c r="BA15" s="1661"/>
      <c r="BB15" s="1661"/>
      <c r="BC15" s="1661"/>
      <c r="BD15" s="1661"/>
      <c r="BE15" s="1661"/>
      <c r="BF15" s="1661"/>
      <c r="BG15" s="1661"/>
      <c r="BH15" s="1661"/>
      <c r="BI15" s="1661"/>
      <c r="BJ15" s="1661"/>
      <c r="BK15" s="1661"/>
      <c r="BL15" s="1661"/>
      <c r="BM15" s="1661"/>
      <c r="BN15" s="1661"/>
      <c r="BO15" s="1661"/>
      <c r="BP15" s="1661"/>
      <c r="BQ15" s="1661"/>
      <c r="BR15" s="1661"/>
      <c r="BS15" s="1661"/>
      <c r="BT15" s="1662"/>
      <c r="BU15" s="382"/>
      <c r="BV15" s="1326"/>
      <c r="BW15" s="1326"/>
      <c r="BX15" s="1326"/>
      <c r="BY15" s="380"/>
      <c r="BZ15" s="380"/>
      <c r="CA15" s="380"/>
      <c r="CB15" s="380"/>
      <c r="CC15" s="380"/>
      <c r="CD15" s="380"/>
      <c r="CE15" s="380"/>
      <c r="CF15" s="380"/>
      <c r="CG15" s="380"/>
      <c r="CH15" s="380"/>
      <c r="CI15" s="380"/>
      <c r="CJ15" s="380"/>
      <c r="CK15" s="380"/>
      <c r="CL15" s="380"/>
      <c r="CM15" s="380"/>
      <c r="CN15" s="383"/>
      <c r="CO15" s="383"/>
      <c r="CP15" s="383"/>
      <c r="CQ15" s="383"/>
      <c r="CR15" s="383"/>
      <c r="CS15" s="383"/>
      <c r="CT15" s="383"/>
      <c r="CU15" s="384"/>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s="249"/>
      <c r="EG15"/>
      <c r="EI15" s="312" t="s">
        <v>730</v>
      </c>
      <c r="GM15" s="463"/>
    </row>
    <row r="16" spans="1:195" s="252" customFormat="1" ht="27" customHeight="1" x14ac:dyDescent="0.4">
      <c r="A16"/>
      <c r="B16"/>
      <c r="C16" s="1332"/>
      <c r="D16" s="1333"/>
      <c r="E16" s="1333"/>
      <c r="F16" s="1333"/>
      <c r="G16" s="1333"/>
      <c r="H16" s="1334"/>
      <c r="I16" s="780"/>
      <c r="J16" s="250"/>
      <c r="K16" s="251"/>
      <c r="L16" s="251"/>
      <c r="M16" s="1663" t="s">
        <v>642</v>
      </c>
      <c r="N16" s="1664"/>
      <c r="O16" s="1664"/>
      <c r="P16" s="1664"/>
      <c r="Q16" s="1664"/>
      <c r="R16" s="1664"/>
      <c r="S16" s="1572" t="s">
        <v>82</v>
      </c>
      <c r="T16" s="1666"/>
      <c r="U16" s="1666"/>
      <c r="V16" s="1666"/>
      <c r="W16" s="1666"/>
      <c r="X16" s="1666"/>
      <c r="Y16" s="1666"/>
      <c r="Z16" s="1667"/>
      <c r="AA16" s="1667"/>
      <c r="AB16" s="1668" t="s">
        <v>3168</v>
      </c>
      <c r="AC16" s="1669"/>
      <c r="AD16" s="1669"/>
      <c r="AE16" s="1669"/>
      <c r="AF16" s="1669"/>
      <c r="AG16" s="1670"/>
      <c r="AH16" s="1670"/>
      <c r="AI16" s="1670"/>
      <c r="AJ16" s="1670"/>
      <c r="AK16" s="1670"/>
      <c r="AL16" s="1670"/>
      <c r="AM16" s="1670"/>
      <c r="AN16" s="1670"/>
      <c r="AO16" s="1670"/>
      <c r="AP16" s="1670"/>
      <c r="AQ16" s="1670"/>
      <c r="AR16" s="1670"/>
      <c r="AS16" s="1670"/>
      <c r="AT16" s="1670"/>
      <c r="AU16" s="1670"/>
      <c r="AV16" s="1670"/>
      <c r="AW16" s="1670"/>
      <c r="AX16" s="1670"/>
      <c r="AY16" s="1670"/>
      <c r="AZ16" s="1670"/>
      <c r="BA16" s="1670"/>
      <c r="BB16" s="1670"/>
      <c r="BC16" s="1670"/>
      <c r="BD16" s="1670"/>
      <c r="BE16" s="1670"/>
      <c r="BF16" s="1670"/>
      <c r="BG16" s="1670"/>
      <c r="BH16" s="1670"/>
      <c r="BI16" s="1670"/>
      <c r="BJ16" s="1670"/>
      <c r="BK16" s="1670"/>
      <c r="BL16" s="1670"/>
      <c r="BM16" s="1670"/>
      <c r="BN16" s="1670"/>
      <c r="BO16" s="1670"/>
      <c r="BP16" s="1670"/>
      <c r="BQ16" s="1670"/>
      <c r="BR16" s="1670"/>
      <c r="BS16" s="1670"/>
      <c r="BT16" s="1671"/>
      <c r="BU16" s="379"/>
      <c r="BV16" s="1325" t="s">
        <v>3163</v>
      </c>
      <c r="BW16" s="1327" t="s">
        <v>3164</v>
      </c>
      <c r="BX16" s="1325"/>
      <c r="BY16" s="380"/>
      <c r="BZ16" s="380"/>
      <c r="CA16" s="380"/>
      <c r="CB16" s="380"/>
      <c r="CC16" s="380"/>
      <c r="CD16" s="380"/>
      <c r="CE16" s="380"/>
      <c r="CF16" s="380"/>
      <c r="CG16" s="380"/>
      <c r="CH16" s="380"/>
      <c r="CI16" s="380"/>
      <c r="CJ16" s="380"/>
      <c r="CK16" s="380"/>
      <c r="CL16" s="380"/>
      <c r="CM16" s="380"/>
      <c r="CN16" s="380"/>
      <c r="CO16" s="380"/>
      <c r="CP16" s="380"/>
      <c r="CQ16" s="380"/>
      <c r="CR16" s="380"/>
      <c r="CS16" s="380"/>
      <c r="CT16" s="380"/>
      <c r="CU16" s="381"/>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s="253"/>
      <c r="EG16"/>
      <c r="EI16" s="967" t="str">
        <f>CONCATENATE(AB17,AB18,AB19,AB20)</f>
        <v>京都市</v>
      </c>
      <c r="GM16" s="464"/>
    </row>
    <row r="17" spans="1:195" s="252" customFormat="1" ht="27" customHeight="1" x14ac:dyDescent="0.4">
      <c r="A17"/>
      <c r="B17"/>
      <c r="C17" s="1332"/>
      <c r="D17" s="1333"/>
      <c r="E17" s="1333"/>
      <c r="F17" s="1333"/>
      <c r="G17" s="1333"/>
      <c r="H17" s="1334"/>
      <c r="I17" s="780"/>
      <c r="J17" s="250"/>
      <c r="K17" s="251"/>
      <c r="L17" s="251"/>
      <c r="M17" s="1665"/>
      <c r="N17" s="1665"/>
      <c r="O17" s="1665"/>
      <c r="P17" s="1665"/>
      <c r="Q17" s="1665"/>
      <c r="R17" s="1665"/>
      <c r="S17" s="1672" t="s">
        <v>81</v>
      </c>
      <c r="T17" s="1673"/>
      <c r="U17" s="1673"/>
      <c r="V17" s="1673"/>
      <c r="W17" s="1673"/>
      <c r="X17" s="1673"/>
      <c r="Y17" s="1673"/>
      <c r="Z17" s="1673"/>
      <c r="AA17" s="1674"/>
      <c r="AB17" s="1675" t="s">
        <v>3169</v>
      </c>
      <c r="AC17" s="1676"/>
      <c r="AD17" s="1676"/>
      <c r="AE17" s="1677"/>
      <c r="AF17" s="1677"/>
      <c r="AG17" s="1677"/>
      <c r="AH17" s="1677"/>
      <c r="AI17" s="1677"/>
      <c r="AJ17" s="1677"/>
      <c r="AK17" s="1677"/>
      <c r="AL17" s="1677"/>
      <c r="AM17" s="1677"/>
      <c r="AN17" s="1677"/>
      <c r="AO17" s="1677"/>
      <c r="AP17" s="1677"/>
      <c r="AQ17" s="1677"/>
      <c r="AR17" s="1677"/>
      <c r="AS17" s="1677"/>
      <c r="AT17" s="1677"/>
      <c r="AU17" s="1677"/>
      <c r="AV17" s="1677"/>
      <c r="AW17" s="1677"/>
      <c r="AX17" s="1677"/>
      <c r="AY17" s="1677"/>
      <c r="AZ17" s="1677"/>
      <c r="BA17" s="1677"/>
      <c r="BB17" s="1677"/>
      <c r="BC17" s="1677"/>
      <c r="BD17" s="1677"/>
      <c r="BE17" s="1677"/>
      <c r="BF17" s="1677"/>
      <c r="BG17" s="1677"/>
      <c r="BH17" s="1677"/>
      <c r="BI17" s="1677"/>
      <c r="BJ17" s="1677"/>
      <c r="BK17" s="1677"/>
      <c r="BL17" s="1677"/>
      <c r="BM17" s="1677"/>
      <c r="BN17" s="1677"/>
      <c r="BO17" s="1677"/>
      <c r="BP17" s="1677"/>
      <c r="BQ17" s="1677"/>
      <c r="BR17" s="1677"/>
      <c r="BS17" s="1677"/>
      <c r="BT17" s="1678"/>
      <c r="BU17" s="379"/>
      <c r="BV17" s="1325"/>
      <c r="BW17" s="1327" t="s">
        <v>3165</v>
      </c>
      <c r="BX17" s="1325"/>
      <c r="BY17" s="380"/>
      <c r="BZ17" s="380"/>
      <c r="CA17" s="380"/>
      <c r="CB17" s="380"/>
      <c r="CC17" s="380"/>
      <c r="CD17" s="380"/>
      <c r="CE17" s="380"/>
      <c r="CF17" s="380"/>
      <c r="CG17" s="380"/>
      <c r="CH17" s="380"/>
      <c r="CI17" s="380"/>
      <c r="CJ17" s="380"/>
      <c r="CK17" s="380"/>
      <c r="CL17" s="380"/>
      <c r="CM17" s="380"/>
      <c r="CN17" s="380"/>
      <c r="CO17" s="380"/>
      <c r="CP17" s="380"/>
      <c r="CQ17" s="380"/>
      <c r="CR17" s="380"/>
      <c r="CS17" s="380"/>
      <c r="CT17" s="380"/>
      <c r="CU17" s="381"/>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s="253"/>
      <c r="EG17"/>
      <c r="GM17" s="464"/>
    </row>
    <row r="18" spans="1:195" customFormat="1" ht="27" customHeight="1" x14ac:dyDescent="0.4">
      <c r="C18" s="1332"/>
      <c r="D18" s="1333"/>
      <c r="E18" s="1333"/>
      <c r="F18" s="1333"/>
      <c r="G18" s="1333"/>
      <c r="H18" s="1334"/>
      <c r="I18" s="780"/>
      <c r="J18" s="250"/>
      <c r="K18" s="251"/>
      <c r="L18" s="251"/>
      <c r="M18" s="1665"/>
      <c r="N18" s="1665"/>
      <c r="O18" s="1665"/>
      <c r="P18" s="1665"/>
      <c r="Q18" s="1665"/>
      <c r="R18" s="1665"/>
      <c r="S18" s="1686" t="s">
        <v>80</v>
      </c>
      <c r="T18" s="1686"/>
      <c r="U18" s="1687"/>
      <c r="V18" s="1687"/>
      <c r="W18" s="1687"/>
      <c r="X18" s="1687"/>
      <c r="Y18" s="1687"/>
      <c r="Z18" s="1687"/>
      <c r="AA18" s="1688"/>
      <c r="AB18" s="1683"/>
      <c r="AC18" s="1684"/>
      <c r="AD18" s="1684"/>
      <c r="AE18" s="1684"/>
      <c r="AF18" s="1684"/>
      <c r="AG18" s="1684"/>
      <c r="AH18" s="1685"/>
      <c r="AI18" s="1674"/>
      <c r="AJ18" s="1674"/>
      <c r="AK18" s="1674"/>
      <c r="AL18" s="1674"/>
      <c r="AM18" s="1674"/>
      <c r="AN18" s="1674"/>
      <c r="AO18" s="1674"/>
      <c r="AP18" s="1674"/>
      <c r="AQ18" s="1674"/>
      <c r="AR18" s="1674"/>
      <c r="AS18" s="1674"/>
      <c r="AT18" s="1674"/>
      <c r="AU18" s="1674"/>
      <c r="AV18" s="1674"/>
      <c r="AW18" s="1674"/>
      <c r="AX18" s="1674"/>
      <c r="AY18" s="1674"/>
      <c r="AZ18" s="1674"/>
      <c r="BA18" s="1674"/>
      <c r="BB18" s="1674"/>
      <c r="BC18" s="1674"/>
      <c r="BD18" s="1674"/>
      <c r="BE18" s="1674"/>
      <c r="BF18" s="1674"/>
      <c r="BG18" s="1674"/>
      <c r="BH18" s="1674"/>
      <c r="BI18" s="1674"/>
      <c r="BJ18" s="1674"/>
      <c r="BK18" s="1674"/>
      <c r="BL18" s="1674"/>
      <c r="BM18" s="1674"/>
      <c r="BN18" s="1674"/>
      <c r="BO18" s="1674"/>
      <c r="BP18" s="1674"/>
      <c r="BQ18" s="1674"/>
      <c r="BR18" s="1674"/>
      <c r="BS18" s="1674"/>
      <c r="BT18" s="1674"/>
      <c r="BU18" s="385"/>
      <c r="BV18" s="1327" t="s">
        <v>3166</v>
      </c>
      <c r="BW18" s="1327"/>
      <c r="BX18" s="1325"/>
      <c r="BY18" s="256" t="s">
        <v>3329</v>
      </c>
      <c r="BZ18" s="380"/>
      <c r="CA18" s="380"/>
      <c r="CB18" s="380"/>
      <c r="CC18" s="380"/>
      <c r="CD18" s="380"/>
      <c r="CE18" s="380"/>
      <c r="CF18" s="380"/>
      <c r="CG18" s="380"/>
      <c r="CH18" s="380"/>
      <c r="CI18" s="380"/>
      <c r="CJ18" s="380"/>
      <c r="CK18" s="380"/>
      <c r="CL18" s="380"/>
      <c r="CM18" s="380"/>
      <c r="CN18" s="380"/>
      <c r="CO18" s="380"/>
      <c r="CP18" s="380"/>
      <c r="CQ18" s="380"/>
      <c r="CR18" s="380"/>
      <c r="CS18" s="380"/>
      <c r="CT18" s="380"/>
      <c r="CU18" s="381"/>
      <c r="EF18" s="256"/>
      <c r="GM18" s="447"/>
    </row>
    <row r="19" spans="1:195" customFormat="1" ht="27" customHeight="1" x14ac:dyDescent="0.4">
      <c r="C19" s="1332"/>
      <c r="D19" s="1333"/>
      <c r="E19" s="1333"/>
      <c r="F19" s="1333"/>
      <c r="G19" s="1333"/>
      <c r="H19" s="1334"/>
      <c r="I19" s="780"/>
      <c r="J19" s="250"/>
      <c r="K19" s="251"/>
      <c r="L19" s="251"/>
      <c r="M19" s="1665"/>
      <c r="N19" s="1665"/>
      <c r="O19" s="1665"/>
      <c r="P19" s="1665"/>
      <c r="Q19" s="1665"/>
      <c r="R19" s="1665"/>
      <c r="S19" s="1672" t="s">
        <v>79</v>
      </c>
      <c r="T19" s="1674"/>
      <c r="U19" s="1674"/>
      <c r="V19" s="1674"/>
      <c r="W19" s="1674"/>
      <c r="X19" s="1674"/>
      <c r="Y19" s="1674"/>
      <c r="Z19" s="1674"/>
      <c r="AA19" s="1674"/>
      <c r="AB19" s="1679"/>
      <c r="AC19" s="1680"/>
      <c r="AD19" s="1680"/>
      <c r="AE19" s="1680"/>
      <c r="AF19" s="1680"/>
      <c r="AG19" s="1680"/>
      <c r="AH19" s="1680"/>
      <c r="AI19" s="1680"/>
      <c r="AJ19" s="1680"/>
      <c r="AK19" s="1680"/>
      <c r="AL19" s="1680"/>
      <c r="AM19" s="1680"/>
      <c r="AN19" s="1680"/>
      <c r="AO19" s="1680"/>
      <c r="AP19" s="1680"/>
      <c r="AQ19" s="1680"/>
      <c r="AR19" s="1680"/>
      <c r="AS19" s="1680"/>
      <c r="AT19" s="1680"/>
      <c r="AU19" s="1680"/>
      <c r="AV19" s="1680"/>
      <c r="AW19" s="1680"/>
      <c r="AX19" s="1680"/>
      <c r="AY19" s="1680"/>
      <c r="AZ19" s="1680"/>
      <c r="BA19" s="1680"/>
      <c r="BB19" s="1680"/>
      <c r="BC19" s="1680"/>
      <c r="BD19" s="1681"/>
      <c r="BE19" s="1681"/>
      <c r="BF19" s="1681"/>
      <c r="BG19" s="1681"/>
      <c r="BH19" s="1681"/>
      <c r="BI19" s="1681"/>
      <c r="BJ19" s="1681"/>
      <c r="BK19" s="1681"/>
      <c r="BL19" s="1681"/>
      <c r="BM19" s="1681"/>
      <c r="BN19" s="1681"/>
      <c r="BO19" s="1681"/>
      <c r="BP19" s="1681"/>
      <c r="BQ19" s="1681"/>
      <c r="BR19" s="1681"/>
      <c r="BS19" s="1681"/>
      <c r="BT19" s="1682"/>
      <c r="BU19" s="385"/>
      <c r="BV19" s="1325"/>
      <c r="BW19" s="1327"/>
      <c r="BX19" s="1325"/>
      <c r="BY19" s="256" t="s">
        <v>3170</v>
      </c>
      <c r="BZ19" s="380"/>
      <c r="CA19" s="380"/>
      <c r="CB19" s="380"/>
      <c r="CC19" s="380"/>
      <c r="CD19" s="380"/>
      <c r="CE19" s="380"/>
      <c r="CF19" s="380"/>
      <c r="CG19" s="380"/>
      <c r="CH19" s="380"/>
      <c r="CI19" s="380"/>
      <c r="CJ19" s="380"/>
      <c r="CK19" s="380"/>
      <c r="CL19" s="380"/>
      <c r="CM19" s="380"/>
      <c r="CN19" s="380"/>
      <c r="CO19" s="380"/>
      <c r="CP19" s="380"/>
      <c r="CQ19" s="380"/>
      <c r="CR19" s="380"/>
      <c r="CS19" s="380"/>
      <c r="CT19" s="380"/>
      <c r="CU19" s="381"/>
      <c r="EF19" s="256"/>
      <c r="GM19" s="447"/>
    </row>
    <row r="20" spans="1:195" s="252" customFormat="1" ht="27" customHeight="1" x14ac:dyDescent="0.4">
      <c r="A20"/>
      <c r="B20"/>
      <c r="C20" s="1332"/>
      <c r="D20" s="1333"/>
      <c r="E20" s="1333"/>
      <c r="F20" s="1333"/>
      <c r="G20" s="1333"/>
      <c r="H20" s="1334"/>
      <c r="I20" s="780"/>
      <c r="J20" s="250"/>
      <c r="K20" s="251"/>
      <c r="L20" s="251"/>
      <c r="M20" s="1665"/>
      <c r="N20" s="1665"/>
      <c r="O20" s="1665"/>
      <c r="P20" s="1665"/>
      <c r="Q20" s="1665"/>
      <c r="R20" s="1665"/>
      <c r="S20" s="1686" t="s">
        <v>78</v>
      </c>
      <c r="T20" s="1688"/>
      <c r="U20" s="1688"/>
      <c r="V20" s="1688"/>
      <c r="W20" s="1688"/>
      <c r="X20" s="1688"/>
      <c r="Y20" s="1688"/>
      <c r="Z20" s="1688"/>
      <c r="AA20" s="1688"/>
      <c r="AB20" s="1720"/>
      <c r="AC20" s="1721"/>
      <c r="AD20" s="1721"/>
      <c r="AE20" s="1721"/>
      <c r="AF20" s="1721"/>
      <c r="AG20" s="1721"/>
      <c r="AH20" s="1721"/>
      <c r="AI20" s="1721"/>
      <c r="AJ20" s="1721"/>
      <c r="AK20" s="1721"/>
      <c r="AL20" s="1721"/>
      <c r="AM20" s="1721"/>
      <c r="AN20" s="1721"/>
      <c r="AO20" s="1721"/>
      <c r="AP20" s="1721"/>
      <c r="AQ20" s="1721"/>
      <c r="AR20" s="1721"/>
      <c r="AS20" s="1721"/>
      <c r="AT20" s="1721"/>
      <c r="AU20" s="1721"/>
      <c r="AV20" s="1721"/>
      <c r="AW20" s="1721"/>
      <c r="AX20" s="1721"/>
      <c r="AY20" s="1721"/>
      <c r="AZ20" s="1721"/>
      <c r="BA20" s="1721"/>
      <c r="BB20" s="1721"/>
      <c r="BC20" s="1721"/>
      <c r="BD20" s="1721"/>
      <c r="BE20" s="1721"/>
      <c r="BF20" s="1721"/>
      <c r="BG20" s="1721"/>
      <c r="BH20" s="1721"/>
      <c r="BI20" s="1721"/>
      <c r="BJ20" s="1721"/>
      <c r="BK20" s="1721"/>
      <c r="BL20" s="1721"/>
      <c r="BM20" s="1721"/>
      <c r="BN20" s="1721"/>
      <c r="BO20" s="1721"/>
      <c r="BP20" s="1721"/>
      <c r="BQ20" s="1721"/>
      <c r="BR20" s="1721"/>
      <c r="BS20" s="1721"/>
      <c r="BT20" s="1722"/>
      <c r="BU20" s="379"/>
      <c r="BV20" s="1325"/>
      <c r="BW20" s="1325"/>
      <c r="BX20" s="1325"/>
      <c r="BY20" s="256" t="s">
        <v>3171</v>
      </c>
      <c r="BZ20" s="380"/>
      <c r="CA20" s="380"/>
      <c r="CB20" s="380"/>
      <c r="CC20" s="380"/>
      <c r="CD20" s="380"/>
      <c r="CE20" s="380"/>
      <c r="CF20" s="380"/>
      <c r="CG20" s="380"/>
      <c r="CH20" s="380"/>
      <c r="CI20" s="380"/>
      <c r="CJ20" s="380"/>
      <c r="CK20" s="380"/>
      <c r="CL20" s="380"/>
      <c r="CM20" s="380"/>
      <c r="CN20" s="380"/>
      <c r="CO20" s="380"/>
      <c r="CP20" s="380"/>
      <c r="CQ20" s="380"/>
      <c r="CR20" s="380"/>
      <c r="CS20" s="380"/>
      <c r="CT20" s="380"/>
      <c r="CU20" s="381"/>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s="253"/>
      <c r="EG20"/>
      <c r="GM20" s="464"/>
    </row>
    <row r="21" spans="1:195" s="269" customFormat="1" ht="27" customHeight="1" thickBot="1" x14ac:dyDescent="0.45">
      <c r="A21"/>
      <c r="B21"/>
      <c r="C21" s="1332"/>
      <c r="D21" s="1333"/>
      <c r="E21" s="1333"/>
      <c r="F21" s="1333"/>
      <c r="G21" s="1333"/>
      <c r="H21" s="1334"/>
      <c r="I21" s="780"/>
      <c r="J21" s="283"/>
      <c r="K21" s="284"/>
      <c r="L21" s="284"/>
      <c r="M21" s="1601" t="s">
        <v>77</v>
      </c>
      <c r="N21" s="1601"/>
      <c r="O21" s="1601"/>
      <c r="P21" s="1601"/>
      <c r="Q21" s="1601"/>
      <c r="R21" s="1601"/>
      <c r="S21" s="1601"/>
      <c r="T21" s="1601"/>
      <c r="U21" s="1601"/>
      <c r="V21" s="1601"/>
      <c r="W21" s="1601"/>
      <c r="X21" s="1601"/>
      <c r="Y21" s="1601"/>
      <c r="Z21" s="1601"/>
      <c r="AA21" s="1601"/>
      <c r="AB21" s="1929"/>
      <c r="AC21" s="1930"/>
      <c r="AD21" s="1930"/>
      <c r="AE21" s="1930"/>
      <c r="AF21" s="1930"/>
      <c r="AG21" s="1930"/>
      <c r="AH21" s="1930"/>
      <c r="AI21" s="1930"/>
      <c r="AJ21" s="1930"/>
      <c r="AK21" s="1930"/>
      <c r="AL21" s="1930"/>
      <c r="AM21" s="1930"/>
      <c r="AN21" s="1930"/>
      <c r="AO21" s="1930"/>
      <c r="AP21" s="1930"/>
      <c r="AQ21" s="1930"/>
      <c r="AR21" s="1930"/>
      <c r="AS21" s="1930"/>
      <c r="AT21" s="1930"/>
      <c r="AU21" s="1930"/>
      <c r="AV21" s="1930"/>
      <c r="AW21" s="1930"/>
      <c r="AX21" s="1930"/>
      <c r="AY21" s="1930"/>
      <c r="AZ21" s="1930"/>
      <c r="BA21" s="1930"/>
      <c r="BB21" s="1930"/>
      <c r="BC21" s="1930"/>
      <c r="BD21" s="1930"/>
      <c r="BE21" s="1930"/>
      <c r="BF21" s="1930"/>
      <c r="BG21" s="1930"/>
      <c r="BH21" s="1930"/>
      <c r="BI21" s="1930"/>
      <c r="BJ21" s="1930"/>
      <c r="BK21" s="1930"/>
      <c r="BL21" s="1930"/>
      <c r="BM21" s="1930"/>
      <c r="BN21" s="1930"/>
      <c r="BO21" s="1930"/>
      <c r="BP21" s="1930"/>
      <c r="BQ21" s="1930"/>
      <c r="BR21" s="1930"/>
      <c r="BS21" s="1930"/>
      <c r="BT21" s="1931"/>
      <c r="BU21" s="386"/>
      <c r="BV21" s="284"/>
      <c r="BW21" s="284"/>
      <c r="BX21" s="284"/>
      <c r="BY21" s="57"/>
      <c r="BZ21" s="57"/>
      <c r="CA21" s="57"/>
      <c r="CB21" s="57"/>
      <c r="CC21" s="57"/>
      <c r="CD21" s="57"/>
      <c r="CE21" s="57"/>
      <c r="CF21" s="57"/>
      <c r="CG21" s="57"/>
      <c r="CH21" s="57"/>
      <c r="CI21" s="57"/>
      <c r="CJ21" s="57"/>
      <c r="CK21" s="57"/>
      <c r="CL21" s="57"/>
      <c r="CM21" s="57"/>
      <c r="CN21" s="57"/>
      <c r="CO21" s="57"/>
      <c r="CP21" s="57"/>
      <c r="CQ21" s="57"/>
      <c r="CR21" s="57"/>
      <c r="CS21" s="57"/>
      <c r="CT21" s="57"/>
      <c r="CU21" s="387"/>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s="49"/>
      <c r="EG21"/>
      <c r="EK21" s="308"/>
      <c r="GM21" s="465"/>
    </row>
    <row r="22" spans="1:195" customFormat="1" ht="15" customHeight="1" thickBot="1" x14ac:dyDescent="0.45">
      <c r="C22" s="1332"/>
      <c r="D22" s="1333"/>
      <c r="E22" s="1333"/>
      <c r="F22" s="1333"/>
      <c r="G22" s="1333"/>
      <c r="H22" s="1334"/>
      <c r="I22" s="780"/>
      <c r="J22" s="257"/>
      <c r="K22" s="257"/>
      <c r="L22" s="257"/>
      <c r="M22" s="257"/>
      <c r="N22" s="257"/>
      <c r="O22" s="257"/>
      <c r="P22" s="257"/>
      <c r="Q22" s="257"/>
      <c r="R22" s="257"/>
      <c r="S22" s="257"/>
      <c r="T22" s="257"/>
      <c r="U22" s="257"/>
      <c r="V22" s="257"/>
      <c r="W22" s="257"/>
      <c r="X22" s="257"/>
      <c r="Y22" s="257"/>
      <c r="Z22" s="257"/>
      <c r="AA22" s="257"/>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2"/>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EF22" s="256"/>
      <c r="EO22" s="968" t="str">
        <f>SUBSTITUTE(TRIM(V147&amp;"　"&amp;V148&amp;"　"&amp;V149&amp;"　"&amp;V150&amp;"　"&amp;V151&amp;"　"&amp;V152&amp;"　"&amp;V153),"　",",")</f>
        <v/>
      </c>
      <c r="GM22" s="447"/>
    </row>
    <row r="23" spans="1:195" s="247" customFormat="1" ht="35.1" customHeight="1" x14ac:dyDescent="0.4">
      <c r="A23"/>
      <c r="B23"/>
      <c r="C23" s="1332"/>
      <c r="D23" s="1333"/>
      <c r="E23" s="1333"/>
      <c r="F23" s="1333"/>
      <c r="G23" s="1333"/>
      <c r="H23" s="1334"/>
      <c r="I23" s="780"/>
      <c r="J23" s="1691" t="s">
        <v>643</v>
      </c>
      <c r="K23" s="1692"/>
      <c r="L23" s="1692"/>
      <c r="M23" s="1692"/>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c r="AL23" s="1692"/>
      <c r="AM23" s="1692"/>
      <c r="AN23" s="1692"/>
      <c r="AO23" s="1692"/>
      <c r="AP23" s="1692"/>
      <c r="AQ23" s="1692"/>
      <c r="AR23" s="1692"/>
      <c r="AS23" s="1692"/>
      <c r="AT23" s="1692"/>
      <c r="AU23" s="1692"/>
      <c r="AV23" s="1692"/>
      <c r="AW23" s="1692"/>
      <c r="AX23" s="1692"/>
      <c r="AY23" s="1692"/>
      <c r="AZ23" s="1692"/>
      <c r="BA23" s="1692"/>
      <c r="BB23" s="1692"/>
      <c r="BC23" s="1692"/>
      <c r="BD23" s="1692"/>
      <c r="BE23" s="1692"/>
      <c r="BF23" s="1692"/>
      <c r="BG23" s="1692"/>
      <c r="BH23" s="1692"/>
      <c r="BI23" s="1692"/>
      <c r="BJ23" s="1692"/>
      <c r="BK23" s="1692"/>
      <c r="BL23" s="1697"/>
      <c r="BM23" s="1692"/>
      <c r="BN23" s="1692"/>
      <c r="BO23" s="1692"/>
      <c r="BP23" s="1692"/>
      <c r="BQ23" s="1692"/>
      <c r="BR23" s="1692"/>
      <c r="BS23" s="1692"/>
      <c r="BT23" s="1692"/>
      <c r="BU23" s="388"/>
      <c r="BV23" s="388"/>
      <c r="BW23" s="388"/>
      <c r="BX23" s="376"/>
      <c r="BY23" s="376"/>
      <c r="BZ23" s="376"/>
      <c r="CA23" s="377"/>
      <c r="CB23" s="377"/>
      <c r="CC23" s="377"/>
      <c r="CD23" s="377"/>
      <c r="CE23" s="377"/>
      <c r="CF23" s="377"/>
      <c r="CG23" s="377"/>
      <c r="CH23" s="377"/>
      <c r="CI23" s="377"/>
      <c r="CJ23" s="377"/>
      <c r="CK23" s="377"/>
      <c r="CL23" s="377"/>
      <c r="CM23" s="377"/>
      <c r="CN23" s="377"/>
      <c r="CO23" s="377"/>
      <c r="CP23" s="377"/>
      <c r="CQ23" s="377"/>
      <c r="CR23" s="377"/>
      <c r="CS23" s="377"/>
      <c r="CT23" s="377"/>
      <c r="CU23" s="378"/>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s="249"/>
      <c r="EG23"/>
      <c r="EO23" s="330"/>
      <c r="EP23" s="331"/>
      <c r="EQ23" s="331"/>
      <c r="GM23" s="463"/>
    </row>
    <row r="24" spans="1:195" s="252" customFormat="1" ht="27" customHeight="1" x14ac:dyDescent="0.4">
      <c r="A24"/>
      <c r="B24"/>
      <c r="C24" s="1332"/>
      <c r="D24" s="1333"/>
      <c r="E24" s="1333"/>
      <c r="F24" s="1333"/>
      <c r="G24" s="1333"/>
      <c r="H24" s="1334"/>
      <c r="I24" s="780"/>
      <c r="J24" s="250"/>
      <c r="K24" s="251"/>
      <c r="L24" s="251"/>
      <c r="M24" s="1570" t="s">
        <v>644</v>
      </c>
      <c r="N24" s="1571"/>
      <c r="O24" s="1571"/>
      <c r="P24" s="1571"/>
      <c r="Q24" s="1571"/>
      <c r="R24" s="1571"/>
      <c r="S24" s="1572" t="s">
        <v>52</v>
      </c>
      <c r="T24" s="1573"/>
      <c r="U24" s="1573"/>
      <c r="V24" s="1573"/>
      <c r="W24" s="1573"/>
      <c r="X24" s="1573"/>
      <c r="Y24" s="1573"/>
      <c r="Z24" s="1573"/>
      <c r="AA24" s="1573"/>
      <c r="AB24" s="1574"/>
      <c r="AC24" s="1575"/>
      <c r="AD24" s="1575"/>
      <c r="AE24" s="1575"/>
      <c r="AF24" s="1575"/>
      <c r="AG24" s="1575"/>
      <c r="AH24" s="1575"/>
      <c r="AI24" s="1575"/>
      <c r="AJ24" s="1575"/>
      <c r="AK24" s="1575"/>
      <c r="AL24" s="1575"/>
      <c r="AM24" s="1575"/>
      <c r="AN24" s="1575"/>
      <c r="AO24" s="1575"/>
      <c r="AP24" s="1575"/>
      <c r="AQ24" s="1575"/>
      <c r="AR24" s="1575"/>
      <c r="AS24" s="1575"/>
      <c r="AT24" s="1575"/>
      <c r="AU24" s="1575"/>
      <c r="AV24" s="1575"/>
      <c r="AW24" s="1575"/>
      <c r="AX24" s="1575"/>
      <c r="AY24" s="1575"/>
      <c r="AZ24" s="1575"/>
      <c r="BA24" s="1575"/>
      <c r="BB24" s="1575"/>
      <c r="BC24" s="1575"/>
      <c r="BD24" s="1575"/>
      <c r="BE24" s="1575"/>
      <c r="BF24" s="1575"/>
      <c r="BG24" s="1575"/>
      <c r="BH24" s="1575"/>
      <c r="BI24" s="1575"/>
      <c r="BJ24" s="1575"/>
      <c r="BK24" s="1575"/>
      <c r="BL24" s="1575"/>
      <c r="BM24" s="1575"/>
      <c r="BN24" s="1575"/>
      <c r="BO24" s="1575"/>
      <c r="BP24" s="1575"/>
      <c r="BQ24" s="1575"/>
      <c r="BR24" s="1575"/>
      <c r="BS24" s="1575"/>
      <c r="BT24" s="1576"/>
      <c r="BU24" s="389"/>
      <c r="BV24" s="1426" t="s">
        <v>3167</v>
      </c>
      <c r="BW24" s="1427" t="s">
        <v>3172</v>
      </c>
      <c r="BX24" s="379"/>
      <c r="BY24" s="379"/>
      <c r="BZ24" s="379"/>
      <c r="CA24" s="380"/>
      <c r="CB24" s="380"/>
      <c r="CC24" s="380"/>
      <c r="CD24" s="380"/>
      <c r="CE24" s="380"/>
      <c r="CF24" s="380"/>
      <c r="CG24" s="380"/>
      <c r="CH24" s="380"/>
      <c r="CI24" s="380"/>
      <c r="CJ24" s="380"/>
      <c r="CK24" s="380"/>
      <c r="CL24" s="380"/>
      <c r="CM24" s="380"/>
      <c r="CN24" s="380"/>
      <c r="CO24" s="380"/>
      <c r="CP24" s="380"/>
      <c r="CQ24" s="380"/>
      <c r="CR24" s="380"/>
      <c r="CS24" s="380"/>
      <c r="CT24" s="380"/>
      <c r="CU24" s="381"/>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s="253"/>
      <c r="EG24"/>
      <c r="EO24" s="1690" t="str">
        <f>SUBSTITUTE(TRIM(AB24&amp;"　"&amp;AB26&amp;"　"&amp;AB28),"　","　")</f>
        <v/>
      </c>
      <c r="EP24" s="1690"/>
      <c r="EQ24" s="1690"/>
      <c r="ER24" s="1690"/>
      <c r="ES24" s="1690"/>
      <c r="GM24" s="464"/>
    </row>
    <row r="25" spans="1:195" s="252" customFormat="1" ht="27" customHeight="1" x14ac:dyDescent="0.4">
      <c r="A25"/>
      <c r="B25"/>
      <c r="C25" s="1332"/>
      <c r="D25" s="1333"/>
      <c r="E25" s="1333"/>
      <c r="F25" s="1333"/>
      <c r="G25" s="1333"/>
      <c r="H25" s="1334"/>
      <c r="I25" s="780"/>
      <c r="J25" s="250"/>
      <c r="K25" s="251"/>
      <c r="L25" s="251"/>
      <c r="M25" s="1571"/>
      <c r="N25" s="1571"/>
      <c r="O25" s="1571"/>
      <c r="P25" s="1571"/>
      <c r="Q25" s="1571"/>
      <c r="R25" s="1571"/>
      <c r="S25" s="1644" t="s">
        <v>645</v>
      </c>
      <c r="T25" s="1645"/>
      <c r="U25" s="1645"/>
      <c r="V25" s="1645"/>
      <c r="W25" s="1645"/>
      <c r="X25" s="1645"/>
      <c r="Y25" s="1645"/>
      <c r="Z25" s="1645"/>
      <c r="AA25" s="1645"/>
      <c r="AB25" s="1646"/>
      <c r="AC25" s="1647"/>
      <c r="AD25" s="1647"/>
      <c r="AE25" s="1647"/>
      <c r="AF25" s="1647"/>
      <c r="AG25" s="1647"/>
      <c r="AH25" s="1647"/>
      <c r="AI25" s="1647"/>
      <c r="AJ25" s="1647"/>
      <c r="AK25" s="1647"/>
      <c r="AL25" s="1647"/>
      <c r="AM25" s="1647"/>
      <c r="AN25" s="1647"/>
      <c r="AO25" s="1647"/>
      <c r="AP25" s="1647"/>
      <c r="AQ25" s="1647"/>
      <c r="AR25" s="1647"/>
      <c r="AS25" s="1647"/>
      <c r="AT25" s="1647"/>
      <c r="AU25" s="1647"/>
      <c r="AV25" s="1647"/>
      <c r="AW25" s="1647"/>
      <c r="AX25" s="1647"/>
      <c r="AY25" s="1647"/>
      <c r="AZ25" s="1647"/>
      <c r="BA25" s="1647"/>
      <c r="BB25" s="1647"/>
      <c r="BC25" s="1647"/>
      <c r="BD25" s="1647"/>
      <c r="BE25" s="1647"/>
      <c r="BF25" s="1647"/>
      <c r="BG25" s="1647"/>
      <c r="BH25" s="1647"/>
      <c r="BI25" s="1647"/>
      <c r="BJ25" s="1647"/>
      <c r="BK25" s="1647"/>
      <c r="BL25" s="1647"/>
      <c r="BM25" s="1647"/>
      <c r="BN25" s="1647"/>
      <c r="BO25" s="1647"/>
      <c r="BP25" s="1647"/>
      <c r="BQ25" s="1647"/>
      <c r="BR25" s="1647"/>
      <c r="BS25" s="1647"/>
      <c r="BT25" s="1648"/>
      <c r="BU25" s="389"/>
      <c r="BV25" s="389"/>
      <c r="BW25" s="389"/>
      <c r="BX25" s="379"/>
      <c r="BY25" s="379"/>
      <c r="BZ25" s="379"/>
      <c r="CA25" s="380"/>
      <c r="CB25" s="380"/>
      <c r="CC25" s="380"/>
      <c r="CD25" s="380"/>
      <c r="CE25" s="380"/>
      <c r="CF25" s="380"/>
      <c r="CG25" s="380"/>
      <c r="CH25" s="380"/>
      <c r="CI25" s="380"/>
      <c r="CJ25" s="380"/>
      <c r="CK25" s="380"/>
      <c r="CL25" s="380"/>
      <c r="CM25" s="380"/>
      <c r="CN25" s="380"/>
      <c r="CO25" s="380"/>
      <c r="CP25" s="380"/>
      <c r="CQ25" s="380"/>
      <c r="CR25" s="380"/>
      <c r="CS25" s="380"/>
      <c r="CT25" s="380"/>
      <c r="CU25" s="381"/>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s="253"/>
      <c r="EG25"/>
      <c r="EO25" s="1690" t="str">
        <f>SUBSTITUTE(TRIM(AB25&amp;"　"&amp;AB27&amp;"　"&amp;AB29),"　","　")</f>
        <v/>
      </c>
      <c r="EP25" s="1690"/>
      <c r="EQ25" s="1690"/>
      <c r="ER25" s="1690"/>
      <c r="ES25" s="1690"/>
      <c r="GM25" s="464"/>
    </row>
    <row r="26" spans="1:195" s="252" customFormat="1" ht="27" customHeight="1" x14ac:dyDescent="0.4">
      <c r="A26"/>
      <c r="B26"/>
      <c r="C26" s="1332"/>
      <c r="D26" s="1333"/>
      <c r="E26" s="1333"/>
      <c r="F26" s="1333"/>
      <c r="G26" s="1333"/>
      <c r="H26" s="1334"/>
      <c r="I26" s="780"/>
      <c r="J26" s="250"/>
      <c r="K26" s="251"/>
      <c r="L26" s="251"/>
      <c r="M26" s="1570" t="s">
        <v>646</v>
      </c>
      <c r="N26" s="1571"/>
      <c r="O26" s="1571"/>
      <c r="P26" s="1571"/>
      <c r="Q26" s="1571"/>
      <c r="R26" s="1571"/>
      <c r="S26" s="1572" t="s">
        <v>52</v>
      </c>
      <c r="T26" s="1573"/>
      <c r="U26" s="1573"/>
      <c r="V26" s="1573"/>
      <c r="W26" s="1573"/>
      <c r="X26" s="1573"/>
      <c r="Y26" s="1573"/>
      <c r="Z26" s="1573"/>
      <c r="AA26" s="1573"/>
      <c r="AB26" s="1574"/>
      <c r="AC26" s="1575"/>
      <c r="AD26" s="1575"/>
      <c r="AE26" s="1575"/>
      <c r="AF26" s="1575"/>
      <c r="AG26" s="1575"/>
      <c r="AH26" s="1575"/>
      <c r="AI26" s="1575"/>
      <c r="AJ26" s="1575"/>
      <c r="AK26" s="1575"/>
      <c r="AL26" s="1575"/>
      <c r="AM26" s="1575"/>
      <c r="AN26" s="1575"/>
      <c r="AO26" s="1575"/>
      <c r="AP26" s="1575"/>
      <c r="AQ26" s="1575"/>
      <c r="AR26" s="1575"/>
      <c r="AS26" s="1575"/>
      <c r="AT26" s="1575"/>
      <c r="AU26" s="1575"/>
      <c r="AV26" s="1575"/>
      <c r="AW26" s="1575"/>
      <c r="AX26" s="1575"/>
      <c r="AY26" s="1575"/>
      <c r="AZ26" s="1575"/>
      <c r="BA26" s="1575"/>
      <c r="BB26" s="1575"/>
      <c r="BC26" s="1575"/>
      <c r="BD26" s="1575"/>
      <c r="BE26" s="1575"/>
      <c r="BF26" s="1575"/>
      <c r="BG26" s="1575"/>
      <c r="BH26" s="1575"/>
      <c r="BI26" s="1575"/>
      <c r="BJ26" s="1575"/>
      <c r="BK26" s="1575"/>
      <c r="BL26" s="1575"/>
      <c r="BM26" s="1575"/>
      <c r="BN26" s="1575"/>
      <c r="BO26" s="1575"/>
      <c r="BP26" s="1575"/>
      <c r="BQ26" s="1575"/>
      <c r="BR26" s="1575"/>
      <c r="BS26" s="1575"/>
      <c r="BT26" s="1576"/>
      <c r="BU26" s="389"/>
      <c r="BV26" s="389"/>
      <c r="BW26" s="389"/>
      <c r="BX26" s="379"/>
      <c r="BY26" s="379"/>
      <c r="BZ26" s="379"/>
      <c r="CA26" s="380"/>
      <c r="CB26" s="380"/>
      <c r="CC26" s="380"/>
      <c r="CD26" s="380"/>
      <c r="CE26" s="380"/>
      <c r="CF26" s="380"/>
      <c r="CG26" s="380"/>
      <c r="CH26" s="380"/>
      <c r="CI26" s="380"/>
      <c r="CJ26" s="380"/>
      <c r="CK26" s="380"/>
      <c r="CL26" s="380"/>
      <c r="CM26" s="380"/>
      <c r="CN26" s="380"/>
      <c r="CO26" s="380"/>
      <c r="CP26" s="380"/>
      <c r="CQ26" s="380"/>
      <c r="CR26" s="380"/>
      <c r="CS26" s="380"/>
      <c r="CT26" s="380"/>
      <c r="CU26" s="381"/>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s="253"/>
      <c r="EG26"/>
      <c r="EO26" s="330"/>
      <c r="EP26" s="330"/>
      <c r="EQ26" s="330"/>
      <c r="GM26" s="464"/>
    </row>
    <row r="27" spans="1:195" s="252" customFormat="1" ht="27" customHeight="1" x14ac:dyDescent="0.4">
      <c r="A27"/>
      <c r="B27"/>
      <c r="C27" s="1332"/>
      <c r="D27" s="1333"/>
      <c r="E27" s="1333"/>
      <c r="F27" s="1333"/>
      <c r="G27" s="1333"/>
      <c r="H27" s="1334"/>
      <c r="I27" s="780"/>
      <c r="J27" s="250"/>
      <c r="K27" s="251"/>
      <c r="L27" s="251"/>
      <c r="M27" s="1571"/>
      <c r="N27" s="1571"/>
      <c r="O27" s="1571"/>
      <c r="P27" s="1571"/>
      <c r="Q27" s="1571"/>
      <c r="R27" s="1571"/>
      <c r="S27" s="1644" t="s">
        <v>647</v>
      </c>
      <c r="T27" s="1645"/>
      <c r="U27" s="1645"/>
      <c r="V27" s="1645"/>
      <c r="W27" s="1645"/>
      <c r="X27" s="1645"/>
      <c r="Y27" s="1645"/>
      <c r="Z27" s="1645"/>
      <c r="AA27" s="1645"/>
      <c r="AB27" s="1646"/>
      <c r="AC27" s="1647"/>
      <c r="AD27" s="1647"/>
      <c r="AE27" s="1647"/>
      <c r="AF27" s="1647"/>
      <c r="AG27" s="1647"/>
      <c r="AH27" s="1647"/>
      <c r="AI27" s="1647"/>
      <c r="AJ27" s="1647"/>
      <c r="AK27" s="1647"/>
      <c r="AL27" s="1647"/>
      <c r="AM27" s="1647"/>
      <c r="AN27" s="1647"/>
      <c r="AO27" s="1647"/>
      <c r="AP27" s="1647"/>
      <c r="AQ27" s="1647"/>
      <c r="AR27" s="1647"/>
      <c r="AS27" s="1647"/>
      <c r="AT27" s="1647"/>
      <c r="AU27" s="1647"/>
      <c r="AV27" s="1647"/>
      <c r="AW27" s="1647"/>
      <c r="AX27" s="1647"/>
      <c r="AY27" s="1647"/>
      <c r="AZ27" s="1647"/>
      <c r="BA27" s="1647"/>
      <c r="BB27" s="1647"/>
      <c r="BC27" s="1647"/>
      <c r="BD27" s="1647"/>
      <c r="BE27" s="1647"/>
      <c r="BF27" s="1647"/>
      <c r="BG27" s="1647"/>
      <c r="BH27" s="1647"/>
      <c r="BI27" s="1647"/>
      <c r="BJ27" s="1647"/>
      <c r="BK27" s="1647"/>
      <c r="BL27" s="1647"/>
      <c r="BM27" s="1647"/>
      <c r="BN27" s="1647"/>
      <c r="BO27" s="1647"/>
      <c r="BP27" s="1647"/>
      <c r="BQ27" s="1647"/>
      <c r="BR27" s="1647"/>
      <c r="BS27" s="1647"/>
      <c r="BT27" s="1648"/>
      <c r="BU27" s="389"/>
      <c r="BV27" s="389"/>
      <c r="BW27" s="389"/>
      <c r="BX27" s="379"/>
      <c r="BY27" s="379"/>
      <c r="BZ27" s="379"/>
      <c r="CA27" s="380"/>
      <c r="CB27" s="380"/>
      <c r="CC27" s="380"/>
      <c r="CD27" s="380"/>
      <c r="CE27" s="380"/>
      <c r="CF27" s="380"/>
      <c r="CG27" s="380"/>
      <c r="CH27" s="380"/>
      <c r="CI27" s="380"/>
      <c r="CJ27" s="380"/>
      <c r="CK27" s="380"/>
      <c r="CL27" s="380"/>
      <c r="CM27" s="380"/>
      <c r="CN27" s="380"/>
      <c r="CO27" s="380"/>
      <c r="CP27" s="380"/>
      <c r="CQ27" s="380"/>
      <c r="CR27" s="380"/>
      <c r="CS27" s="380"/>
      <c r="CT27" s="380"/>
      <c r="CU27" s="381"/>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s="253"/>
      <c r="EG27"/>
      <c r="EO27" s="330"/>
      <c r="EP27" s="330"/>
      <c r="EQ27" s="330"/>
      <c r="GM27" s="464"/>
    </row>
    <row r="28" spans="1:195" s="252" customFormat="1" ht="27" customHeight="1" x14ac:dyDescent="0.4">
      <c r="A28"/>
      <c r="B28"/>
      <c r="C28" s="1332"/>
      <c r="D28" s="1333"/>
      <c r="E28" s="1333"/>
      <c r="F28" s="1333"/>
      <c r="G28" s="1333"/>
      <c r="H28" s="1334"/>
      <c r="I28" s="780"/>
      <c r="J28" s="250"/>
      <c r="K28" s="251"/>
      <c r="L28" s="251"/>
      <c r="M28" s="1570" t="s">
        <v>51</v>
      </c>
      <c r="N28" s="1571"/>
      <c r="O28" s="1571"/>
      <c r="P28" s="1571"/>
      <c r="Q28" s="1571"/>
      <c r="R28" s="1571"/>
      <c r="S28" s="1572" t="s">
        <v>52</v>
      </c>
      <c r="T28" s="1573"/>
      <c r="U28" s="1573"/>
      <c r="V28" s="1573"/>
      <c r="W28" s="1573"/>
      <c r="X28" s="1573"/>
      <c r="Y28" s="1573"/>
      <c r="Z28" s="1573"/>
      <c r="AA28" s="1573"/>
      <c r="AB28" s="1574"/>
      <c r="AC28" s="1575"/>
      <c r="AD28" s="1575"/>
      <c r="AE28" s="1575"/>
      <c r="AF28" s="1575"/>
      <c r="AG28" s="1575"/>
      <c r="AH28" s="1575"/>
      <c r="AI28" s="1575"/>
      <c r="AJ28" s="1575"/>
      <c r="AK28" s="1575"/>
      <c r="AL28" s="1575"/>
      <c r="AM28" s="1575"/>
      <c r="AN28" s="1575"/>
      <c r="AO28" s="1575"/>
      <c r="AP28" s="1575"/>
      <c r="AQ28" s="1575"/>
      <c r="AR28" s="1575"/>
      <c r="AS28" s="1575"/>
      <c r="AT28" s="1575"/>
      <c r="AU28" s="1575"/>
      <c r="AV28" s="1575"/>
      <c r="AW28" s="1575"/>
      <c r="AX28" s="1575"/>
      <c r="AY28" s="1575"/>
      <c r="AZ28" s="1575"/>
      <c r="BA28" s="1575"/>
      <c r="BB28" s="1575"/>
      <c r="BC28" s="1575"/>
      <c r="BD28" s="1575"/>
      <c r="BE28" s="1575"/>
      <c r="BF28" s="1575"/>
      <c r="BG28" s="1575"/>
      <c r="BH28" s="1575"/>
      <c r="BI28" s="1575"/>
      <c r="BJ28" s="1575"/>
      <c r="BK28" s="1575"/>
      <c r="BL28" s="1575"/>
      <c r="BM28" s="1575"/>
      <c r="BN28" s="1575"/>
      <c r="BO28" s="1575"/>
      <c r="BP28" s="1575"/>
      <c r="BQ28" s="1575"/>
      <c r="BR28" s="1575"/>
      <c r="BS28" s="1575"/>
      <c r="BT28" s="1576"/>
      <c r="BU28" s="389"/>
      <c r="BV28" s="389"/>
      <c r="BW28" s="389"/>
      <c r="BX28" s="379"/>
      <c r="BY28" s="379"/>
      <c r="BZ28" s="379"/>
      <c r="CA28" s="380"/>
      <c r="CB28" s="380"/>
      <c r="CC28" s="380"/>
      <c r="CD28" s="380"/>
      <c r="CE28" s="380"/>
      <c r="CF28" s="380"/>
      <c r="CG28" s="380"/>
      <c r="CH28" s="380"/>
      <c r="CI28" s="380"/>
      <c r="CJ28" s="380"/>
      <c r="CK28" s="380"/>
      <c r="CL28" s="380"/>
      <c r="CM28" s="380"/>
      <c r="CN28" s="380"/>
      <c r="CO28" s="380"/>
      <c r="CP28" s="380"/>
      <c r="CQ28" s="380"/>
      <c r="CR28" s="380"/>
      <c r="CS28" s="380"/>
      <c r="CT28" s="380"/>
      <c r="CU28" s="381"/>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s="253"/>
      <c r="EG28"/>
      <c r="EH28" s="327" t="s">
        <v>734</v>
      </c>
      <c r="EO28" s="330"/>
      <c r="EP28" s="330"/>
      <c r="EQ28" s="330"/>
      <c r="GM28" s="464"/>
    </row>
    <row r="29" spans="1:195" s="252" customFormat="1" ht="27" customHeight="1" x14ac:dyDescent="0.4">
      <c r="A29"/>
      <c r="B29"/>
      <c r="C29" s="1332"/>
      <c r="D29" s="1333"/>
      <c r="E29" s="1333"/>
      <c r="F29" s="1333"/>
      <c r="G29" s="1333"/>
      <c r="H29" s="1334"/>
      <c r="I29" s="780"/>
      <c r="J29" s="250"/>
      <c r="K29" s="251"/>
      <c r="L29" s="251"/>
      <c r="M29" s="1571"/>
      <c r="N29" s="1571"/>
      <c r="O29" s="1571"/>
      <c r="P29" s="1571"/>
      <c r="Q29" s="1571"/>
      <c r="R29" s="1571"/>
      <c r="S29" s="1644" t="s">
        <v>51</v>
      </c>
      <c r="T29" s="1645"/>
      <c r="U29" s="1645"/>
      <c r="V29" s="1645"/>
      <c r="W29" s="1645"/>
      <c r="X29" s="1645"/>
      <c r="Y29" s="1645"/>
      <c r="Z29" s="1645"/>
      <c r="AA29" s="1645"/>
      <c r="AB29" s="1646"/>
      <c r="AC29" s="1647"/>
      <c r="AD29" s="1647"/>
      <c r="AE29" s="1647"/>
      <c r="AF29" s="1647"/>
      <c r="AG29" s="1647"/>
      <c r="AH29" s="1647"/>
      <c r="AI29" s="1647"/>
      <c r="AJ29" s="1647"/>
      <c r="AK29" s="1647"/>
      <c r="AL29" s="1647"/>
      <c r="AM29" s="1647"/>
      <c r="AN29" s="1647"/>
      <c r="AO29" s="1647"/>
      <c r="AP29" s="1647"/>
      <c r="AQ29" s="1647"/>
      <c r="AR29" s="1647"/>
      <c r="AS29" s="1647"/>
      <c r="AT29" s="1647"/>
      <c r="AU29" s="1647"/>
      <c r="AV29" s="1647"/>
      <c r="AW29" s="1647"/>
      <c r="AX29" s="1647"/>
      <c r="AY29" s="1647"/>
      <c r="AZ29" s="1647"/>
      <c r="BA29" s="1647"/>
      <c r="BB29" s="1647"/>
      <c r="BC29" s="1647"/>
      <c r="BD29" s="1647"/>
      <c r="BE29" s="1647"/>
      <c r="BF29" s="1647"/>
      <c r="BG29" s="1647"/>
      <c r="BH29" s="1647"/>
      <c r="BI29" s="1647"/>
      <c r="BJ29" s="1647"/>
      <c r="BK29" s="1647"/>
      <c r="BL29" s="1647"/>
      <c r="BM29" s="1647"/>
      <c r="BN29" s="1647"/>
      <c r="BO29" s="1647"/>
      <c r="BP29" s="1647"/>
      <c r="BQ29" s="1647"/>
      <c r="BR29" s="1647"/>
      <c r="BS29" s="1647"/>
      <c r="BT29" s="1648"/>
      <c r="BU29" s="389"/>
      <c r="BV29" s="389"/>
      <c r="BW29" s="389"/>
      <c r="BX29" s="379"/>
      <c r="BY29" s="379"/>
      <c r="BZ29" s="379"/>
      <c r="CA29" s="380"/>
      <c r="CB29" s="380"/>
      <c r="CC29" s="380"/>
      <c r="CD29" s="380"/>
      <c r="CE29" s="380"/>
      <c r="CF29" s="380"/>
      <c r="CG29" s="380"/>
      <c r="CH29" s="380"/>
      <c r="CI29" s="380"/>
      <c r="CJ29" s="380"/>
      <c r="CK29" s="380"/>
      <c r="CL29" s="380"/>
      <c r="CM29" s="380"/>
      <c r="CN29" s="380"/>
      <c r="CO29" s="380"/>
      <c r="CP29" s="380"/>
      <c r="CQ29" s="380"/>
      <c r="CR29" s="380"/>
      <c r="CS29" s="380"/>
      <c r="CT29" s="380"/>
      <c r="CU29" s="381"/>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s="253"/>
      <c r="EG29"/>
      <c r="EH29" s="259" t="s">
        <v>648</v>
      </c>
      <c r="EI29" s="259" t="s">
        <v>649</v>
      </c>
      <c r="EL29" s="1030" t="s">
        <v>2962</v>
      </c>
      <c r="EO29" s="330" t="s">
        <v>733</v>
      </c>
      <c r="EP29" s="330"/>
      <c r="EQ29" s="330"/>
      <c r="GM29" s="464"/>
    </row>
    <row r="30" spans="1:195" s="252" customFormat="1" ht="27" customHeight="1" x14ac:dyDescent="0.4">
      <c r="A30"/>
      <c r="B30"/>
      <c r="C30" s="1332"/>
      <c r="D30" s="1333"/>
      <c r="E30" s="1333"/>
      <c r="F30" s="1333"/>
      <c r="G30" s="1333"/>
      <c r="H30" s="1334"/>
      <c r="I30" s="780"/>
      <c r="J30" s="250"/>
      <c r="K30" s="251"/>
      <c r="L30" s="251"/>
      <c r="M30" s="1570" t="s">
        <v>44</v>
      </c>
      <c r="N30" s="1570"/>
      <c r="O30" s="1570"/>
      <c r="P30" s="1570"/>
      <c r="Q30" s="1570"/>
      <c r="R30" s="1570"/>
      <c r="S30" s="1570"/>
      <c r="T30" s="1570"/>
      <c r="U30" s="1570"/>
      <c r="V30" s="1570"/>
      <c r="W30" s="1570"/>
      <c r="X30" s="1570"/>
      <c r="Y30" s="1570"/>
      <c r="Z30" s="1570"/>
      <c r="AA30" s="1570"/>
      <c r="AB30" s="1652"/>
      <c r="AC30" s="1652"/>
      <c r="AD30" s="1652"/>
      <c r="AE30" s="1652"/>
      <c r="AF30" s="1652"/>
      <c r="AG30" s="1652"/>
      <c r="AH30" s="1530" t="s">
        <v>41</v>
      </c>
      <c r="AI30" s="1530"/>
      <c r="AJ30" s="1530"/>
      <c r="AK30" s="1652"/>
      <c r="AL30" s="1652"/>
      <c r="AM30" s="1652"/>
      <c r="AN30" s="1652"/>
      <c r="AO30" s="1652"/>
      <c r="AP30" s="1652"/>
      <c r="AQ30" s="781"/>
      <c r="AR30" s="78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c r="BP30" s="781"/>
      <c r="BQ30" s="781"/>
      <c r="BR30" s="781"/>
      <c r="BS30" s="781"/>
      <c r="BT30" s="781"/>
      <c r="BU30" s="389"/>
      <c r="BV30" s="389"/>
      <c r="BW30" s="389"/>
      <c r="BX30" s="379"/>
      <c r="BY30" s="379"/>
      <c r="BZ30" s="379"/>
      <c r="CA30" s="380"/>
      <c r="CB30" s="380"/>
      <c r="CC30" s="380"/>
      <c r="CD30" s="380"/>
      <c r="CE30" s="380"/>
      <c r="CF30" s="380"/>
      <c r="CG30" s="380"/>
      <c r="CH30" s="380"/>
      <c r="CI30" s="380"/>
      <c r="CJ30" s="380"/>
      <c r="CK30" s="380"/>
      <c r="CL30" s="380"/>
      <c r="CM30" s="380"/>
      <c r="CN30" s="380"/>
      <c r="CO30" s="380"/>
      <c r="CP30" s="380"/>
      <c r="CQ30" s="380"/>
      <c r="CR30" s="380"/>
      <c r="CS30" s="380"/>
      <c r="CT30" s="380"/>
      <c r="CU30" s="381"/>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s="253"/>
      <c r="EG30"/>
      <c r="EH30" s="969" t="str">
        <f>CONCATENATE(AB30,"-",AK30)</f>
        <v>-</v>
      </c>
      <c r="EI30" s="970" t="str">
        <f>ASC(EH30)</f>
        <v>-</v>
      </c>
      <c r="EL30" s="1031">
        <f>IF(EH30="-",1,0)</f>
        <v>1</v>
      </c>
      <c r="EO30" s="998">
        <f>$AB$25</f>
        <v>0</v>
      </c>
      <c r="EP30" s="998">
        <f>$AB$25</f>
        <v>0</v>
      </c>
      <c r="EQ30" s="330"/>
      <c r="GM30" s="464"/>
    </row>
    <row r="31" spans="1:195" s="252" customFormat="1" ht="27" customHeight="1" x14ac:dyDescent="0.4">
      <c r="A31"/>
      <c r="B31"/>
      <c r="C31" s="1332"/>
      <c r="D31" s="1333"/>
      <c r="E31" s="1333"/>
      <c r="F31" s="1333"/>
      <c r="G31" s="1333"/>
      <c r="H31" s="1334"/>
      <c r="I31" s="780"/>
      <c r="J31" s="250"/>
      <c r="K31" s="251"/>
      <c r="L31" s="251"/>
      <c r="M31" s="1570" t="s">
        <v>84</v>
      </c>
      <c r="N31" s="1570"/>
      <c r="O31" s="1570"/>
      <c r="P31" s="1570"/>
      <c r="Q31" s="1570"/>
      <c r="R31" s="1570"/>
      <c r="S31" s="1570"/>
      <c r="T31" s="1570"/>
      <c r="U31" s="1570"/>
      <c r="V31" s="1570"/>
      <c r="W31" s="1570"/>
      <c r="X31" s="1570"/>
      <c r="Y31" s="1570"/>
      <c r="Z31" s="1570"/>
      <c r="AA31" s="1570"/>
      <c r="AB31" s="1693"/>
      <c r="AC31" s="1694"/>
      <c r="AD31" s="1694"/>
      <c r="AE31" s="1694"/>
      <c r="AF31" s="1694"/>
      <c r="AG31" s="1694"/>
      <c r="AH31" s="1694"/>
      <c r="AI31" s="1694"/>
      <c r="AJ31" s="1694"/>
      <c r="AK31" s="1694"/>
      <c r="AL31" s="1694"/>
      <c r="AM31" s="1694"/>
      <c r="AN31" s="1694"/>
      <c r="AO31" s="1694"/>
      <c r="AP31" s="1694"/>
      <c r="AQ31" s="1694"/>
      <c r="AR31" s="1694"/>
      <c r="AS31" s="1694"/>
      <c r="AT31" s="1694"/>
      <c r="AU31" s="1694"/>
      <c r="AV31" s="1694"/>
      <c r="AW31" s="1694"/>
      <c r="AX31" s="1694"/>
      <c r="AY31" s="1694"/>
      <c r="AZ31" s="1694"/>
      <c r="BA31" s="1694"/>
      <c r="BB31" s="1694"/>
      <c r="BC31" s="1694"/>
      <c r="BD31" s="1694"/>
      <c r="BE31" s="1694"/>
      <c r="BF31" s="1694"/>
      <c r="BG31" s="1694"/>
      <c r="BH31" s="1694"/>
      <c r="BI31" s="1694"/>
      <c r="BJ31" s="1694"/>
      <c r="BK31" s="1694"/>
      <c r="BL31" s="1694"/>
      <c r="BM31" s="1694"/>
      <c r="BN31" s="1694"/>
      <c r="BO31" s="1694"/>
      <c r="BP31" s="1694"/>
      <c r="BQ31" s="1694"/>
      <c r="BR31" s="1694"/>
      <c r="BS31" s="1694"/>
      <c r="BT31" s="1695"/>
      <c r="BU31" s="389"/>
      <c r="BV31" s="389"/>
      <c r="BW31" s="389"/>
      <c r="BX31" s="379"/>
      <c r="BY31" s="379"/>
      <c r="BZ31" s="379"/>
      <c r="CA31" s="380"/>
      <c r="CB31" s="380"/>
      <c r="CC31" s="380"/>
      <c r="CD31" s="380"/>
      <c r="CE31" s="380"/>
      <c r="CF31" s="380"/>
      <c r="CG31" s="380"/>
      <c r="CH31" s="380"/>
      <c r="CI31" s="380"/>
      <c r="CJ31" s="380"/>
      <c r="CK31" s="380"/>
      <c r="CL31" s="380"/>
      <c r="CM31" s="380"/>
      <c r="CN31" s="380"/>
      <c r="CO31" s="380"/>
      <c r="CP31" s="380"/>
      <c r="CQ31" s="380"/>
      <c r="CR31" s="380"/>
      <c r="CS31" s="380"/>
      <c r="CT31" s="380"/>
      <c r="CU31" s="38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s="253"/>
      <c r="EG31"/>
      <c r="EH31" s="323" t="s">
        <v>83</v>
      </c>
      <c r="EI31" s="259" t="s">
        <v>649</v>
      </c>
      <c r="EJ31" s="323" t="s">
        <v>650</v>
      </c>
      <c r="EL31" s="1030" t="s">
        <v>2963</v>
      </c>
      <c r="EO31" s="330"/>
      <c r="EP31" s="330"/>
      <c r="EQ31" s="330"/>
      <c r="GM31" s="464"/>
    </row>
    <row r="32" spans="1:195" s="252" customFormat="1" ht="27" customHeight="1" x14ac:dyDescent="0.4">
      <c r="A32"/>
      <c r="B32"/>
      <c r="C32" s="1332"/>
      <c r="D32" s="1333"/>
      <c r="E32" s="1333"/>
      <c r="F32" s="1333"/>
      <c r="G32" s="1333"/>
      <c r="H32" s="1334"/>
      <c r="I32" s="780"/>
      <c r="J32" s="250"/>
      <c r="K32" s="251"/>
      <c r="L32" s="251"/>
      <c r="M32" s="1696" t="s">
        <v>42</v>
      </c>
      <c r="N32" s="1696"/>
      <c r="O32" s="1696"/>
      <c r="P32" s="1696"/>
      <c r="Q32" s="1696"/>
      <c r="R32" s="1696"/>
      <c r="S32" s="1696"/>
      <c r="T32" s="1696"/>
      <c r="U32" s="1696"/>
      <c r="V32" s="1696"/>
      <c r="W32" s="1696"/>
      <c r="X32" s="1696"/>
      <c r="Y32" s="1696"/>
      <c r="Z32" s="1696"/>
      <c r="AA32" s="1696"/>
      <c r="AB32" s="1652"/>
      <c r="AC32" s="1652"/>
      <c r="AD32" s="1652"/>
      <c r="AE32" s="1652"/>
      <c r="AF32" s="1652"/>
      <c r="AG32" s="1652"/>
      <c r="AH32" s="1530" t="s">
        <v>41</v>
      </c>
      <c r="AI32" s="1530"/>
      <c r="AJ32" s="1530"/>
      <c r="AK32" s="1652"/>
      <c r="AL32" s="1652"/>
      <c r="AM32" s="1652"/>
      <c r="AN32" s="1652"/>
      <c r="AO32" s="1652"/>
      <c r="AP32" s="1652"/>
      <c r="AQ32" s="1530" t="s">
        <v>41</v>
      </c>
      <c r="AR32" s="1530"/>
      <c r="AS32" s="1530"/>
      <c r="AT32" s="1652"/>
      <c r="AU32" s="1652"/>
      <c r="AV32" s="1652"/>
      <c r="AW32" s="1652"/>
      <c r="AX32" s="1652"/>
      <c r="AY32" s="1652"/>
      <c r="AZ32" s="782"/>
      <c r="BA32" s="783"/>
      <c r="BB32" s="783"/>
      <c r="BC32" s="783"/>
      <c r="BD32" s="783"/>
      <c r="BE32" s="783"/>
      <c r="BF32" s="783"/>
      <c r="BG32" s="783"/>
      <c r="BH32" s="783"/>
      <c r="BI32" s="783"/>
      <c r="BJ32" s="783"/>
      <c r="BK32" s="783"/>
      <c r="BL32" s="783"/>
      <c r="BM32" s="783"/>
      <c r="BN32" s="783"/>
      <c r="BO32" s="783"/>
      <c r="BP32" s="783"/>
      <c r="BQ32" s="783"/>
      <c r="BR32" s="783"/>
      <c r="BS32" s="783"/>
      <c r="BT32" s="783"/>
      <c r="BU32" s="389"/>
      <c r="BV32" s="389"/>
      <c r="BW32" s="389"/>
      <c r="BX32" s="379"/>
      <c r="BY32" s="379"/>
      <c r="BZ32" s="379"/>
      <c r="CA32" s="380"/>
      <c r="CB32" s="380"/>
      <c r="CC32" s="380"/>
      <c r="CD32" s="380"/>
      <c r="CE32" s="380"/>
      <c r="CF32" s="380"/>
      <c r="CG32" s="380"/>
      <c r="CH32" s="380"/>
      <c r="CI32" s="380"/>
      <c r="CJ32" s="380"/>
      <c r="CK32" s="380"/>
      <c r="CL32" s="380"/>
      <c r="CM32" s="380"/>
      <c r="CN32" s="380"/>
      <c r="CO32" s="380"/>
      <c r="CP32" s="380"/>
      <c r="CQ32" s="380"/>
      <c r="CR32" s="380"/>
      <c r="CS32" s="380"/>
      <c r="CT32" s="380"/>
      <c r="CU32" s="381"/>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s="253"/>
      <c r="EG32"/>
      <c r="EH32" s="972" t="str">
        <f>CONCATENATE(AB32,"-",AK32,"-",AT32)</f>
        <v>--</v>
      </c>
      <c r="EI32" s="970" t="str">
        <f>ASC(EH32)</f>
        <v>--</v>
      </c>
      <c r="EJ32" s="972" t="str">
        <f>CONCATENATE(AB33,"-",AK33,"-",AT33)</f>
        <v>--</v>
      </c>
      <c r="EK32" s="970" t="str">
        <f>ASC(EJ32)</f>
        <v>--</v>
      </c>
      <c r="EL32" s="1031">
        <f>IF(EH32="--",1,0)</f>
        <v>1</v>
      </c>
      <c r="EO32" s="999">
        <f>$AB$27</f>
        <v>0</v>
      </c>
      <c r="EP32" s="332"/>
      <c r="EQ32" s="332"/>
      <c r="GM32" s="464"/>
    </row>
    <row r="33" spans="1:195" customFormat="1" ht="27" customHeight="1" x14ac:dyDescent="0.4">
      <c r="C33" s="1332"/>
      <c r="D33" s="1333"/>
      <c r="E33" s="1333"/>
      <c r="F33" s="1333"/>
      <c r="G33" s="1333"/>
      <c r="H33" s="1334"/>
      <c r="I33" s="780"/>
      <c r="J33" s="260"/>
      <c r="K33" s="261"/>
      <c r="L33" s="261"/>
      <c r="M33" s="1570" t="s">
        <v>650</v>
      </c>
      <c r="N33" s="1570"/>
      <c r="O33" s="1570"/>
      <c r="P33" s="1570"/>
      <c r="Q33" s="1570"/>
      <c r="R33" s="1570"/>
      <c r="S33" s="1570"/>
      <c r="T33" s="1570"/>
      <c r="U33" s="1570"/>
      <c r="V33" s="1570"/>
      <c r="W33" s="1570"/>
      <c r="X33" s="1570"/>
      <c r="Y33" s="1570"/>
      <c r="Z33" s="1570"/>
      <c r="AA33" s="1570"/>
      <c r="AB33" s="1652"/>
      <c r="AC33" s="1652"/>
      <c r="AD33" s="1652"/>
      <c r="AE33" s="1652"/>
      <c r="AF33" s="1652"/>
      <c r="AG33" s="1652"/>
      <c r="AH33" s="1530" t="s">
        <v>41</v>
      </c>
      <c r="AI33" s="1530"/>
      <c r="AJ33" s="1530"/>
      <c r="AK33" s="1652"/>
      <c r="AL33" s="1652"/>
      <c r="AM33" s="1652"/>
      <c r="AN33" s="1652"/>
      <c r="AO33" s="1652"/>
      <c r="AP33" s="1652"/>
      <c r="AQ33" s="1530" t="s">
        <v>41</v>
      </c>
      <c r="AR33" s="1530"/>
      <c r="AS33" s="1530"/>
      <c r="AT33" s="1652"/>
      <c r="AU33" s="1652"/>
      <c r="AV33" s="1652"/>
      <c r="AW33" s="1652"/>
      <c r="AX33" s="1652"/>
      <c r="AY33" s="1652"/>
      <c r="AZ33" s="784"/>
      <c r="BA33" s="785"/>
      <c r="BB33" s="785"/>
      <c r="BC33" s="785"/>
      <c r="BD33" s="785"/>
      <c r="BE33" s="785"/>
      <c r="BF33" s="785"/>
      <c r="BG33" s="785"/>
      <c r="BH33" s="785"/>
      <c r="BI33" s="785"/>
      <c r="BJ33" s="785"/>
      <c r="BK33" s="785"/>
      <c r="BL33" s="785"/>
      <c r="BM33" s="785"/>
      <c r="BN33" s="785"/>
      <c r="BO33" s="785"/>
      <c r="BP33" s="785"/>
      <c r="BQ33" s="785"/>
      <c r="BR33" s="785"/>
      <c r="BS33" s="785"/>
      <c r="BT33" s="785"/>
      <c r="BU33" s="389"/>
      <c r="BV33" s="389"/>
      <c r="BW33" s="389"/>
      <c r="BX33" s="380"/>
      <c r="BY33" s="380"/>
      <c r="BZ33" s="380"/>
      <c r="CA33" s="380"/>
      <c r="CB33" s="380"/>
      <c r="CC33" s="380"/>
      <c r="CD33" s="380"/>
      <c r="CE33" s="380"/>
      <c r="CF33" s="380"/>
      <c r="CG33" s="380"/>
      <c r="CH33" s="380"/>
      <c r="CI33" s="380"/>
      <c r="CJ33" s="380"/>
      <c r="CK33" s="380"/>
      <c r="CL33" s="380"/>
      <c r="CM33" s="380"/>
      <c r="CN33" s="380"/>
      <c r="CO33" s="380"/>
      <c r="CP33" s="380"/>
      <c r="CQ33" s="380"/>
      <c r="CR33" s="380"/>
      <c r="CS33" s="380"/>
      <c r="CT33" s="380"/>
      <c r="CU33" s="381"/>
      <c r="EF33" s="256"/>
      <c r="EH33" s="972" t="str">
        <f>CONCATENATE(AB33,"-",AK33,"-",AT33)</f>
        <v>--</v>
      </c>
      <c r="EI33" s="5"/>
      <c r="EL33" s="910" t="s">
        <v>2964</v>
      </c>
      <c r="EO33" s="999">
        <f>$AB$28</f>
        <v>0</v>
      </c>
      <c r="EP33" s="332"/>
      <c r="EQ33" s="332"/>
      <c r="FA33" s="574"/>
      <c r="FB33" s="574"/>
      <c r="FC33" s="574"/>
      <c r="FD33" s="574"/>
      <c r="FE33" s="574"/>
      <c r="FF33" s="574"/>
      <c r="FG33" s="574"/>
      <c r="FH33" s="574"/>
      <c r="FI33" s="574"/>
      <c r="FJ33" s="574"/>
      <c r="FK33" s="574"/>
      <c r="FL33" s="574"/>
      <c r="FM33" s="574"/>
      <c r="FN33" s="574"/>
      <c r="FO33" s="574"/>
      <c r="FP33" s="574"/>
      <c r="FQ33" s="574"/>
      <c r="FR33" s="574"/>
      <c r="FS33" s="574"/>
      <c r="FT33" s="574"/>
      <c r="FU33" s="574"/>
      <c r="FV33" s="574"/>
      <c r="FW33" s="574"/>
      <c r="FX33" s="574"/>
      <c r="FY33" s="574"/>
      <c r="FZ33" s="574"/>
      <c r="GA33" s="574"/>
      <c r="GB33" s="574"/>
      <c r="GC33" s="574"/>
      <c r="GD33" s="574"/>
      <c r="GE33" s="574"/>
      <c r="GF33" s="574"/>
      <c r="GG33" s="574"/>
      <c r="GH33" s="574"/>
      <c r="GI33" s="574"/>
      <c r="GJ33" s="574"/>
      <c r="GK33" s="574"/>
      <c r="GL33" s="574"/>
      <c r="GM33" s="447"/>
    </row>
    <row r="34" spans="1:195" customFormat="1" ht="27" customHeight="1" thickBot="1" x14ac:dyDescent="0.45">
      <c r="C34" s="1332"/>
      <c r="D34" s="1333"/>
      <c r="E34" s="1333"/>
      <c r="F34" s="1333"/>
      <c r="G34" s="1333"/>
      <c r="H34" s="1334"/>
      <c r="I34" s="780"/>
      <c r="J34" s="262"/>
      <c r="K34" s="263"/>
      <c r="L34" s="263"/>
      <c r="M34" s="1655" t="s">
        <v>651</v>
      </c>
      <c r="N34" s="1655"/>
      <c r="O34" s="1655"/>
      <c r="P34" s="1655"/>
      <c r="Q34" s="1655"/>
      <c r="R34" s="1655"/>
      <c r="S34" s="1655"/>
      <c r="T34" s="1655"/>
      <c r="U34" s="1655"/>
      <c r="V34" s="1655"/>
      <c r="W34" s="1655"/>
      <c r="X34" s="1655"/>
      <c r="Y34" s="1655"/>
      <c r="Z34" s="1655"/>
      <c r="AA34" s="1655"/>
      <c r="AB34" s="1656"/>
      <c r="AC34" s="1657"/>
      <c r="AD34" s="1657"/>
      <c r="AE34" s="1657"/>
      <c r="AF34" s="1657"/>
      <c r="AG34" s="1657"/>
      <c r="AH34" s="1657"/>
      <c r="AI34" s="1657"/>
      <c r="AJ34" s="1657"/>
      <c r="AK34" s="1657"/>
      <c r="AL34" s="1657"/>
      <c r="AM34" s="1657"/>
      <c r="AN34" s="1657"/>
      <c r="AO34" s="1657"/>
      <c r="AP34" s="1657"/>
      <c r="AQ34" s="1657"/>
      <c r="AR34" s="1657"/>
      <c r="AS34" s="1657"/>
      <c r="AT34" s="1657"/>
      <c r="AU34" s="1657"/>
      <c r="AV34" s="1657"/>
      <c r="AW34" s="1657"/>
      <c r="AX34" s="1657"/>
      <c r="AY34" s="1657"/>
      <c r="AZ34" s="1657"/>
      <c r="BA34" s="1657"/>
      <c r="BB34" s="1657"/>
      <c r="BC34" s="1657"/>
      <c r="BD34" s="1657"/>
      <c r="BE34" s="1657"/>
      <c r="BF34" s="1657"/>
      <c r="BG34" s="1657"/>
      <c r="BH34" s="1657"/>
      <c r="BI34" s="1657"/>
      <c r="BJ34" s="1657"/>
      <c r="BK34" s="1657"/>
      <c r="BL34" s="1657"/>
      <c r="BM34" s="1657"/>
      <c r="BN34" s="1657"/>
      <c r="BO34" s="1657"/>
      <c r="BP34" s="1657"/>
      <c r="BQ34" s="1657"/>
      <c r="BR34" s="1657"/>
      <c r="BS34" s="1657"/>
      <c r="BT34" s="1658"/>
      <c r="BU34" s="390"/>
      <c r="BV34" s="390"/>
      <c r="BW34" s="390"/>
      <c r="BX34" s="391"/>
      <c r="BY34" s="391"/>
      <c r="BZ34" s="391"/>
      <c r="CA34" s="391"/>
      <c r="CB34" s="391"/>
      <c r="CC34" s="391"/>
      <c r="CD34" s="391"/>
      <c r="CE34" s="391"/>
      <c r="CF34" s="391"/>
      <c r="CG34" s="391"/>
      <c r="CH34" s="391"/>
      <c r="CI34" s="391"/>
      <c r="CJ34" s="391"/>
      <c r="CK34" s="391"/>
      <c r="CL34" s="391"/>
      <c r="CM34" s="391"/>
      <c r="CN34" s="392"/>
      <c r="CO34" s="392"/>
      <c r="CP34" s="392"/>
      <c r="CQ34" s="392"/>
      <c r="CR34" s="392"/>
      <c r="CS34" s="392"/>
      <c r="CT34" s="392"/>
      <c r="CU34" s="393"/>
      <c r="EF34" s="256"/>
      <c r="EG34" s="574"/>
      <c r="EH34" s="574"/>
      <c r="EI34" s="574"/>
      <c r="EJ34" s="574"/>
      <c r="EK34" s="574"/>
      <c r="EL34" s="1031">
        <f>IF(EJ32="--",1,0)</f>
        <v>1</v>
      </c>
      <c r="EM34" s="574"/>
      <c r="EN34" s="574"/>
      <c r="EO34" s="1015" t="s">
        <v>731</v>
      </c>
      <c r="EP34" s="574"/>
      <c r="EQ34" s="574"/>
      <c r="ER34" s="574"/>
      <c r="ES34" s="574"/>
      <c r="ET34" s="574"/>
      <c r="EU34" s="574"/>
      <c r="EV34" s="574"/>
      <c r="EW34" s="574"/>
      <c r="EX34" s="574"/>
      <c r="EY34" s="574"/>
      <c r="EZ34" s="574"/>
      <c r="FA34" s="574"/>
      <c r="FB34" s="574"/>
      <c r="FC34" s="574"/>
      <c r="FD34" s="574"/>
      <c r="FE34" s="574"/>
      <c r="FF34" s="574"/>
      <c r="FG34" s="574"/>
      <c r="FH34" s="574"/>
      <c r="FI34" s="574"/>
      <c r="FJ34" s="574"/>
      <c r="FK34" s="574"/>
      <c r="FL34" s="574"/>
      <c r="FM34" s="574"/>
      <c r="FN34" s="574"/>
      <c r="FO34" s="574"/>
      <c r="FP34" s="574"/>
      <c r="FQ34" s="574"/>
      <c r="FR34" s="574"/>
      <c r="FS34" s="574"/>
      <c r="FT34" s="574"/>
      <c r="FU34" s="574"/>
      <c r="FV34" s="574"/>
      <c r="FW34" s="574"/>
      <c r="FX34" s="574"/>
      <c r="FY34" s="574"/>
      <c r="FZ34" s="574"/>
      <c r="GA34" s="574"/>
      <c r="GB34" s="574"/>
      <c r="GC34" s="574"/>
      <c r="GD34" s="574"/>
      <c r="GE34" s="574"/>
      <c r="GF34" s="574"/>
      <c r="GG34" s="574"/>
      <c r="GH34" s="574"/>
      <c r="GI34" s="574"/>
      <c r="GJ34" s="574"/>
      <c r="GK34" s="574"/>
      <c r="GL34" s="574"/>
      <c r="GM34" s="447"/>
    </row>
    <row r="35" spans="1:195" customFormat="1" ht="15" customHeight="1" thickBot="1" x14ac:dyDescent="0.45">
      <c r="C35" s="1332"/>
      <c r="D35" s="1333"/>
      <c r="E35" s="1333"/>
      <c r="F35" s="1333"/>
      <c r="G35" s="1333"/>
      <c r="H35" s="1334"/>
      <c r="I35" s="780"/>
      <c r="J35" s="257"/>
      <c r="K35" s="257"/>
      <c r="L35" s="257"/>
      <c r="M35" s="257"/>
      <c r="N35" s="257"/>
      <c r="O35" s="257"/>
      <c r="P35" s="257"/>
      <c r="Q35" s="257"/>
      <c r="R35" s="257"/>
      <c r="S35" s="257"/>
      <c r="T35" s="257"/>
      <c r="U35" s="257"/>
      <c r="V35" s="257"/>
      <c r="W35" s="257"/>
      <c r="X35" s="257"/>
      <c r="Y35" s="257"/>
      <c r="Z35" s="257"/>
      <c r="AA35" s="257"/>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V35" s="248"/>
      <c r="BW35" s="248"/>
      <c r="BX35" s="248"/>
      <c r="BY35" s="248"/>
      <c r="BZ35" s="248"/>
      <c r="EF35" s="256"/>
      <c r="EG35" s="869"/>
      <c r="EH35" s="869"/>
      <c r="EI35" s="869"/>
      <c r="EJ35" s="869"/>
      <c r="EK35" s="869"/>
      <c r="EL35" s="869"/>
      <c r="EM35" s="869"/>
      <c r="EN35" s="869"/>
      <c r="EO35" s="869"/>
      <c r="EP35" s="869"/>
      <c r="EQ35" s="869"/>
      <c r="ER35" s="869"/>
      <c r="ES35" s="869"/>
      <c r="ET35" s="869"/>
      <c r="EU35" s="869"/>
      <c r="EV35" s="869"/>
      <c r="EW35" s="869"/>
      <c r="EX35" s="869"/>
      <c r="EY35" s="869"/>
      <c r="EZ35" s="869"/>
      <c r="FA35" s="574"/>
      <c r="FB35" s="574"/>
      <c r="FC35" s="574"/>
      <c r="FD35" s="574"/>
      <c r="FE35" s="574"/>
      <c r="FF35" s="574"/>
      <c r="FG35" s="574"/>
      <c r="FH35" s="574"/>
      <c r="FI35" s="574"/>
      <c r="FJ35" s="574"/>
      <c r="FK35" s="574"/>
      <c r="FL35" s="574"/>
      <c r="FM35" s="574"/>
      <c r="FN35" s="574"/>
      <c r="FO35" s="574"/>
      <c r="FP35" s="574"/>
      <c r="FQ35" s="574"/>
      <c r="FR35" s="574"/>
      <c r="FS35" s="574"/>
      <c r="FT35" s="574"/>
      <c r="FU35" s="574"/>
      <c r="FV35" s="574"/>
      <c r="FW35" s="574"/>
      <c r="FX35" s="574"/>
      <c r="FY35" s="574"/>
      <c r="FZ35" s="574"/>
      <c r="GA35" s="574"/>
      <c r="GB35" s="574"/>
      <c r="GC35" s="574"/>
      <c r="GD35" s="574"/>
      <c r="GE35" s="574"/>
      <c r="GF35" s="574"/>
      <c r="GG35" s="574"/>
      <c r="GH35" s="574"/>
      <c r="GI35" s="574"/>
      <c r="GJ35" s="574"/>
      <c r="GK35" s="574"/>
      <c r="GL35" s="574"/>
      <c r="GM35" s="447"/>
    </row>
    <row r="36" spans="1:195" s="20" customFormat="1" ht="35.1" customHeight="1" thickBot="1" x14ac:dyDescent="0.45">
      <c r="A36"/>
      <c r="B36"/>
      <c r="C36" s="1332"/>
      <c r="D36" s="1333"/>
      <c r="E36" s="1333"/>
      <c r="F36" s="1333"/>
      <c r="G36" s="1333"/>
      <c r="H36" s="1334"/>
      <c r="I36" s="780"/>
      <c r="J36" s="1459" t="s">
        <v>666</v>
      </c>
      <c r="K36" s="1460"/>
      <c r="L36" s="1460"/>
      <c r="M36" s="1460"/>
      <c r="N36" s="1460"/>
      <c r="O36" s="1460"/>
      <c r="P36" s="1460"/>
      <c r="Q36" s="1460"/>
      <c r="R36" s="1460"/>
      <c r="S36" s="1561" t="s">
        <v>3330</v>
      </c>
      <c r="T36" s="1562"/>
      <c r="U36" s="1562"/>
      <c r="V36" s="1562"/>
      <c r="W36" s="1562"/>
      <c r="X36" s="1562"/>
      <c r="Y36" s="1562"/>
      <c r="Z36" s="1562"/>
      <c r="AA36" s="1562"/>
      <c r="AB36" s="1563" t="str">
        <f>IF(EM36=TRUE,"←所有者が複数の場合ここにチェックを入れ、代表となる所有者のみ下欄に記入。他の所有者は、第一面の別紙をPDFにて作成し提出してください。","")</f>
        <v/>
      </c>
      <c r="AC36" s="1564"/>
      <c r="AD36" s="1564"/>
      <c r="AE36" s="1564"/>
      <c r="AF36" s="1564"/>
      <c r="AG36" s="1564"/>
      <c r="AH36" s="1564"/>
      <c r="AI36" s="1564"/>
      <c r="AJ36" s="1564"/>
      <c r="AK36" s="1564"/>
      <c r="AL36" s="1564"/>
      <c r="AM36" s="1564"/>
      <c r="AN36" s="1564"/>
      <c r="AO36" s="1564"/>
      <c r="AP36" s="1564"/>
      <c r="AQ36" s="1564"/>
      <c r="AR36" s="1564"/>
      <c r="AS36" s="1564"/>
      <c r="AT36" s="1564"/>
      <c r="AU36" s="1564"/>
      <c r="AV36" s="1564"/>
      <c r="AW36" s="1564"/>
      <c r="AX36" s="1564"/>
      <c r="AY36" s="1564"/>
      <c r="AZ36" s="1564"/>
      <c r="BA36" s="1564"/>
      <c r="BB36" s="1564"/>
      <c r="BC36" s="1564"/>
      <c r="BD36" s="1564"/>
      <c r="BE36" s="1564"/>
      <c r="BF36" s="1564"/>
      <c r="BG36" s="1564"/>
      <c r="BH36" s="1564"/>
      <c r="BI36" s="1564"/>
      <c r="BJ36" s="1564"/>
      <c r="BK36" s="1564"/>
      <c r="BL36" s="1653" t="s">
        <v>795</v>
      </c>
      <c r="BM36" s="1654"/>
      <c r="BN36" s="1654"/>
      <c r="BO36" s="1654"/>
      <c r="BP36" s="1654"/>
      <c r="BQ36" s="1654"/>
      <c r="BR36" s="1654"/>
      <c r="BS36" s="1654"/>
      <c r="BT36" s="1654"/>
      <c r="BU36" s="394"/>
      <c r="BV36" s="395"/>
      <c r="BW36" s="395"/>
      <c r="BX36" s="395"/>
      <c r="BY36" s="395"/>
      <c r="BZ36" s="395"/>
      <c r="CA36" s="395"/>
      <c r="CB36" s="395"/>
      <c r="CC36" s="395"/>
      <c r="CD36" s="395"/>
      <c r="CE36" s="395"/>
      <c r="CF36" s="395"/>
      <c r="CG36" s="395"/>
      <c r="CH36" s="395"/>
      <c r="CI36" s="395"/>
      <c r="CJ36" s="395"/>
      <c r="CK36" s="395"/>
      <c r="CL36" s="395"/>
      <c r="CM36" s="395"/>
      <c r="CN36" s="395"/>
      <c r="CO36" s="395"/>
      <c r="CP36" s="395"/>
      <c r="CQ36" s="395"/>
      <c r="CR36" s="395"/>
      <c r="CS36" s="395"/>
      <c r="CT36" s="395"/>
      <c r="CU36" s="39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s="98"/>
      <c r="EG36"/>
      <c r="EH36" s="100"/>
      <c r="EI36" s="100"/>
      <c r="EJ36" s="100"/>
      <c r="EK36" s="100"/>
      <c r="EL36" s="100"/>
      <c r="EM36" s="318" t="b">
        <v>0</v>
      </c>
      <c r="EN36" s="99"/>
      <c r="EQ36" s="1018"/>
      <c r="ER36" s="1017" t="str">
        <f>SUBSTITUTE(TRIM($AB$37&amp;"　"&amp;$AB$39&amp;"　"&amp;$AB$41),"　","　")</f>
        <v/>
      </c>
      <c r="ES36" s="1017"/>
      <c r="EW36" s="20" t="s">
        <v>3331</v>
      </c>
      <c r="GM36" s="466"/>
    </row>
    <row r="37" spans="1:195" s="252" customFormat="1" ht="27" customHeight="1" x14ac:dyDescent="0.4">
      <c r="A37"/>
      <c r="B37"/>
      <c r="C37" s="1332"/>
      <c r="D37" s="1333"/>
      <c r="E37" s="1333"/>
      <c r="F37" s="1333"/>
      <c r="G37" s="1333"/>
      <c r="H37" s="1334"/>
      <c r="I37" s="780"/>
      <c r="J37" s="250"/>
      <c r="K37" s="251"/>
      <c r="L37" s="251"/>
      <c r="M37" s="1570" t="s">
        <v>644</v>
      </c>
      <c r="N37" s="1571"/>
      <c r="O37" s="1571"/>
      <c r="P37" s="1571"/>
      <c r="Q37" s="1571"/>
      <c r="R37" s="1571"/>
      <c r="S37" s="1572" t="s">
        <v>52</v>
      </c>
      <c r="T37" s="1573"/>
      <c r="U37" s="1573"/>
      <c r="V37" s="1573"/>
      <c r="W37" s="1573"/>
      <c r="X37" s="1573"/>
      <c r="Y37" s="1573"/>
      <c r="Z37" s="1573"/>
      <c r="AA37" s="1573"/>
      <c r="AB37" s="1574"/>
      <c r="AC37" s="1575"/>
      <c r="AD37" s="1575"/>
      <c r="AE37" s="1575"/>
      <c r="AF37" s="1575"/>
      <c r="AG37" s="1575"/>
      <c r="AH37" s="1575"/>
      <c r="AI37" s="1575"/>
      <c r="AJ37" s="1575"/>
      <c r="AK37" s="1575"/>
      <c r="AL37" s="1575"/>
      <c r="AM37" s="1575"/>
      <c r="AN37" s="1575"/>
      <c r="AO37" s="1575"/>
      <c r="AP37" s="1575"/>
      <c r="AQ37" s="1575"/>
      <c r="AR37" s="1575"/>
      <c r="AS37" s="1575"/>
      <c r="AT37" s="1575"/>
      <c r="AU37" s="1575"/>
      <c r="AV37" s="1575"/>
      <c r="AW37" s="1575"/>
      <c r="AX37" s="1575"/>
      <c r="AY37" s="1575"/>
      <c r="AZ37" s="1575"/>
      <c r="BA37" s="1575"/>
      <c r="BB37" s="1575"/>
      <c r="BC37" s="1575"/>
      <c r="BD37" s="1575"/>
      <c r="BE37" s="1575"/>
      <c r="BF37" s="1575"/>
      <c r="BG37" s="1575"/>
      <c r="BH37" s="1575"/>
      <c r="BI37" s="1575"/>
      <c r="BJ37" s="1575"/>
      <c r="BK37" s="1575"/>
      <c r="BL37" s="1575"/>
      <c r="BM37" s="1575"/>
      <c r="BN37" s="1575"/>
      <c r="BO37" s="1575"/>
      <c r="BP37" s="1575"/>
      <c r="BQ37" s="1575"/>
      <c r="BR37" s="1575"/>
      <c r="BS37" s="1575"/>
      <c r="BT37" s="1576"/>
      <c r="BU37" s="389"/>
      <c r="BV37" s="2006" t="s">
        <v>3189</v>
      </c>
      <c r="BW37" s="2006"/>
      <c r="BX37" s="2006"/>
      <c r="BY37" s="2006"/>
      <c r="BZ37" s="2006"/>
      <c r="CA37" s="2006"/>
      <c r="CB37" s="2006"/>
      <c r="CC37" s="2006"/>
      <c r="CD37" s="2006"/>
      <c r="CE37" s="2006"/>
      <c r="CF37" s="2006"/>
      <c r="CG37" s="2006"/>
      <c r="CH37" s="2006"/>
      <c r="CI37" s="2006"/>
      <c r="CJ37" s="2006"/>
      <c r="CK37" s="2006"/>
      <c r="CL37" s="2006"/>
      <c r="CM37" s="2006"/>
      <c r="CN37" s="2006"/>
      <c r="CO37" s="2006"/>
      <c r="CP37" s="2006"/>
      <c r="CQ37" s="2006"/>
      <c r="CR37" s="2006"/>
      <c r="CS37" s="2006"/>
      <c r="CT37" s="2006"/>
      <c r="CU37" s="2007"/>
      <c r="CV37"/>
      <c r="CW37"/>
      <c r="CX37"/>
      <c r="CY37"/>
      <c r="CZ37"/>
      <c r="DA37" s="964"/>
      <c r="DB37" s="964"/>
      <c r="DC37"/>
      <c r="DD37"/>
      <c r="DE37"/>
      <c r="DF37"/>
      <c r="DG37"/>
      <c r="DH37"/>
      <c r="DI37"/>
      <c r="DJ37"/>
      <c r="DK37"/>
      <c r="DL37"/>
      <c r="DM37"/>
      <c r="DN37"/>
      <c r="DO37"/>
      <c r="DP37"/>
      <c r="DQ37"/>
      <c r="DR37"/>
      <c r="DS37"/>
      <c r="DT37"/>
      <c r="DU37"/>
      <c r="DV37"/>
      <c r="DW37"/>
      <c r="DX37"/>
      <c r="DY37"/>
      <c r="DZ37"/>
      <c r="EA37"/>
      <c r="EB37"/>
      <c r="EC37"/>
      <c r="ED37"/>
      <c r="EE37"/>
      <c r="EF37" s="253"/>
      <c r="EG37"/>
      <c r="EO37" s="1019" t="s">
        <v>2742</v>
      </c>
      <c r="EP37" s="973" t="str">
        <f t="shared" ref="EP37:EP40" si="0">TEXT(AB37,"")</f>
        <v/>
      </c>
      <c r="EQ37" s="1018"/>
      <c r="ER37" s="1017" t="str">
        <f>SUBSTITUTE(TRIM(AB38&amp;"　"&amp;AB40&amp;"　"&amp;AB42),"　","　")</f>
        <v/>
      </c>
      <c r="ES37" s="1017"/>
      <c r="EW37" s="1461" t="str">
        <f>IF(EM36,"レ","")</f>
        <v/>
      </c>
      <c r="GM37" s="464"/>
    </row>
    <row r="38" spans="1:195" s="252" customFormat="1" ht="27" customHeight="1" x14ac:dyDescent="0.4">
      <c r="A38"/>
      <c r="B38"/>
      <c r="C38" s="1332"/>
      <c r="D38" s="1333"/>
      <c r="E38" s="1333"/>
      <c r="F38" s="1333"/>
      <c r="G38" s="1333"/>
      <c r="H38" s="1334"/>
      <c r="I38" s="780"/>
      <c r="J38" s="250"/>
      <c r="K38" s="251"/>
      <c r="L38" s="251"/>
      <c r="M38" s="1571"/>
      <c r="N38" s="1571"/>
      <c r="O38" s="1571"/>
      <c r="P38" s="1571"/>
      <c r="Q38" s="1571"/>
      <c r="R38" s="1571"/>
      <c r="S38" s="1644" t="s">
        <v>645</v>
      </c>
      <c r="T38" s="1645"/>
      <c r="U38" s="1645"/>
      <c r="V38" s="1645"/>
      <c r="W38" s="1645"/>
      <c r="X38" s="1645"/>
      <c r="Y38" s="1645"/>
      <c r="Z38" s="1645"/>
      <c r="AA38" s="1645"/>
      <c r="AB38" s="1646"/>
      <c r="AC38" s="1647"/>
      <c r="AD38" s="1647"/>
      <c r="AE38" s="1647"/>
      <c r="AF38" s="1647"/>
      <c r="AG38" s="1647"/>
      <c r="AH38" s="1647"/>
      <c r="AI38" s="1647"/>
      <c r="AJ38" s="1647"/>
      <c r="AK38" s="1647"/>
      <c r="AL38" s="1647"/>
      <c r="AM38" s="1647"/>
      <c r="AN38" s="1647"/>
      <c r="AO38" s="1647"/>
      <c r="AP38" s="1647"/>
      <c r="AQ38" s="1647"/>
      <c r="AR38" s="1647"/>
      <c r="AS38" s="1647"/>
      <c r="AT38" s="1647"/>
      <c r="AU38" s="1647"/>
      <c r="AV38" s="1647"/>
      <c r="AW38" s="1647"/>
      <c r="AX38" s="1647"/>
      <c r="AY38" s="1647"/>
      <c r="AZ38" s="1647"/>
      <c r="BA38" s="1647"/>
      <c r="BB38" s="1647"/>
      <c r="BC38" s="1647"/>
      <c r="BD38" s="1647"/>
      <c r="BE38" s="1647"/>
      <c r="BF38" s="1647"/>
      <c r="BG38" s="1647"/>
      <c r="BH38" s="1647"/>
      <c r="BI38" s="1647"/>
      <c r="BJ38" s="1647"/>
      <c r="BK38" s="1647"/>
      <c r="BL38" s="1647"/>
      <c r="BM38" s="1647"/>
      <c r="BN38" s="1647"/>
      <c r="BO38" s="1647"/>
      <c r="BP38" s="1647"/>
      <c r="BQ38" s="1647"/>
      <c r="BR38" s="1647"/>
      <c r="BS38" s="1647"/>
      <c r="BT38" s="1648"/>
      <c r="BU38" s="389"/>
      <c r="BV38" s="2006"/>
      <c r="BW38" s="2006"/>
      <c r="BX38" s="2006"/>
      <c r="BY38" s="2006"/>
      <c r="BZ38" s="2006"/>
      <c r="CA38" s="2006"/>
      <c r="CB38" s="2006"/>
      <c r="CC38" s="2006"/>
      <c r="CD38" s="2006"/>
      <c r="CE38" s="2006"/>
      <c r="CF38" s="2006"/>
      <c r="CG38" s="2006"/>
      <c r="CH38" s="2006"/>
      <c r="CI38" s="2006"/>
      <c r="CJ38" s="2006"/>
      <c r="CK38" s="2006"/>
      <c r="CL38" s="2006"/>
      <c r="CM38" s="2006"/>
      <c r="CN38" s="2006"/>
      <c r="CO38" s="2006"/>
      <c r="CP38" s="2006"/>
      <c r="CQ38" s="2006"/>
      <c r="CR38" s="2006"/>
      <c r="CS38" s="2006"/>
      <c r="CT38" s="2006"/>
      <c r="CU38" s="2007"/>
      <c r="CV38"/>
      <c r="CW38"/>
      <c r="CX38"/>
      <c r="CY38"/>
      <c r="CZ38"/>
      <c r="DA38" s="964"/>
      <c r="DB38" s="964"/>
      <c r="DC38"/>
      <c r="DD38"/>
      <c r="DE38"/>
      <c r="DF38"/>
      <c r="DG38"/>
      <c r="DH38"/>
      <c r="DI38"/>
      <c r="DJ38"/>
      <c r="DK38"/>
      <c r="DL38"/>
      <c r="DM38"/>
      <c r="DN38"/>
      <c r="DO38"/>
      <c r="DP38"/>
      <c r="DQ38"/>
      <c r="DR38"/>
      <c r="DS38"/>
      <c r="DT38"/>
      <c r="DU38"/>
      <c r="DV38"/>
      <c r="DW38"/>
      <c r="DX38"/>
      <c r="DY38"/>
      <c r="DZ38"/>
      <c r="EA38"/>
      <c r="EB38"/>
      <c r="EC38"/>
      <c r="ED38"/>
      <c r="EE38"/>
      <c r="EF38" s="253"/>
      <c r="EG38"/>
      <c r="EO38" s="1019" t="s">
        <v>2743</v>
      </c>
      <c r="EP38" s="973" t="str">
        <f t="shared" si="0"/>
        <v/>
      </c>
      <c r="ER38" s="1017" t="str">
        <f>TRIM(AB38)</f>
        <v/>
      </c>
      <c r="GM38" s="464"/>
    </row>
    <row r="39" spans="1:195" s="252" customFormat="1" ht="27" customHeight="1" x14ac:dyDescent="0.4">
      <c r="A39"/>
      <c r="B39"/>
      <c r="C39" s="1332"/>
      <c r="D39" s="1333"/>
      <c r="E39" s="1333"/>
      <c r="F39" s="1333"/>
      <c r="G39" s="1333"/>
      <c r="H39" s="1334"/>
      <c r="I39" s="780"/>
      <c r="J39" s="250"/>
      <c r="K39" s="251"/>
      <c r="L39" s="251"/>
      <c r="M39" s="1570" t="s">
        <v>3198</v>
      </c>
      <c r="N39" s="1571"/>
      <c r="O39" s="1571"/>
      <c r="P39" s="1571"/>
      <c r="Q39" s="1571"/>
      <c r="R39" s="1571"/>
      <c r="S39" s="1572" t="s">
        <v>52</v>
      </c>
      <c r="T39" s="1573"/>
      <c r="U39" s="1573"/>
      <c r="V39" s="1573"/>
      <c r="W39" s="1573"/>
      <c r="X39" s="1573"/>
      <c r="Y39" s="1573"/>
      <c r="Z39" s="1573"/>
      <c r="AA39" s="1573"/>
      <c r="AB39" s="1574"/>
      <c r="AC39" s="1575"/>
      <c r="AD39" s="1575"/>
      <c r="AE39" s="1575"/>
      <c r="AF39" s="1575"/>
      <c r="AG39" s="1575"/>
      <c r="AH39" s="1575"/>
      <c r="AI39" s="1575"/>
      <c r="AJ39" s="1575"/>
      <c r="AK39" s="1575"/>
      <c r="AL39" s="1575"/>
      <c r="AM39" s="1575"/>
      <c r="AN39" s="1575"/>
      <c r="AO39" s="1575"/>
      <c r="AP39" s="1575"/>
      <c r="AQ39" s="1575"/>
      <c r="AR39" s="1575"/>
      <c r="AS39" s="1575"/>
      <c r="AT39" s="1575"/>
      <c r="AU39" s="1575"/>
      <c r="AV39" s="1575"/>
      <c r="AW39" s="1575"/>
      <c r="AX39" s="1575"/>
      <c r="AY39" s="1575"/>
      <c r="AZ39" s="1575"/>
      <c r="BA39" s="1575"/>
      <c r="BB39" s="1575"/>
      <c r="BC39" s="1575"/>
      <c r="BD39" s="1575"/>
      <c r="BE39" s="1575"/>
      <c r="BF39" s="1575"/>
      <c r="BG39" s="1575"/>
      <c r="BH39" s="1575"/>
      <c r="BI39" s="1575"/>
      <c r="BJ39" s="1575"/>
      <c r="BK39" s="1575"/>
      <c r="BL39" s="1575"/>
      <c r="BM39" s="1575"/>
      <c r="BN39" s="1575"/>
      <c r="BO39" s="1575"/>
      <c r="BP39" s="1575"/>
      <c r="BQ39" s="1575"/>
      <c r="BR39" s="1575"/>
      <c r="BS39" s="1575"/>
      <c r="BT39" s="1576"/>
      <c r="BU39" s="389"/>
      <c r="BV39" s="389"/>
      <c r="BW39" s="389"/>
      <c r="BX39" s="379"/>
      <c r="BY39" s="379"/>
      <c r="BZ39" s="379"/>
      <c r="CA39" s="380"/>
      <c r="CB39" s="380"/>
      <c r="CC39" s="380"/>
      <c r="CD39" s="380"/>
      <c r="CE39" s="380"/>
      <c r="CF39" s="380"/>
      <c r="CG39" s="380"/>
      <c r="CH39" s="380"/>
      <c r="CI39" s="380"/>
      <c r="CJ39" s="380"/>
      <c r="CK39" s="380"/>
      <c r="CL39" s="380"/>
      <c r="CM39" s="380"/>
      <c r="CN39" s="380"/>
      <c r="CO39" s="380"/>
      <c r="CP39" s="380"/>
      <c r="CQ39" s="380"/>
      <c r="CR39" s="380"/>
      <c r="CS39" s="380"/>
      <c r="CT39" s="380"/>
      <c r="CU39" s="381"/>
      <c r="CV39"/>
      <c r="CW39"/>
      <c r="CX39"/>
      <c r="CY39"/>
      <c r="CZ39"/>
      <c r="DA39" s="964"/>
      <c r="DB39" s="964"/>
      <c r="DC39"/>
      <c r="DD39"/>
      <c r="DE39"/>
      <c r="DF39"/>
      <c r="DG39"/>
      <c r="DH39"/>
      <c r="DI39"/>
      <c r="DJ39"/>
      <c r="DK39"/>
      <c r="DL39"/>
      <c r="DM39"/>
      <c r="DN39"/>
      <c r="DO39"/>
      <c r="DP39"/>
      <c r="DQ39"/>
      <c r="DR39"/>
      <c r="DS39"/>
      <c r="DT39"/>
      <c r="DU39"/>
      <c r="DV39"/>
      <c r="DW39"/>
      <c r="DX39"/>
      <c r="DY39"/>
      <c r="DZ39"/>
      <c r="EA39"/>
      <c r="EB39"/>
      <c r="EC39"/>
      <c r="ED39"/>
      <c r="EE39"/>
      <c r="EF39" s="253"/>
      <c r="EG39"/>
      <c r="EO39" s="1020" t="s">
        <v>2740</v>
      </c>
      <c r="EP39" s="973" t="str">
        <f t="shared" si="0"/>
        <v/>
      </c>
      <c r="EQ39" s="330"/>
      <c r="ER39" s="1017" t="str">
        <f>SUBSTITUTE(TRIM(AB40&amp;"　"&amp;AB42),"　","　")</f>
        <v/>
      </c>
      <c r="GM39" s="464"/>
    </row>
    <row r="40" spans="1:195" s="252" customFormat="1" ht="27" customHeight="1" x14ac:dyDescent="0.4">
      <c r="A40"/>
      <c r="B40"/>
      <c r="C40" s="1332"/>
      <c r="D40" s="1333"/>
      <c r="E40" s="1333"/>
      <c r="F40" s="1333"/>
      <c r="G40" s="1333"/>
      <c r="H40" s="1334"/>
      <c r="I40" s="780"/>
      <c r="J40" s="250"/>
      <c r="K40" s="251"/>
      <c r="L40" s="251"/>
      <c r="M40" s="1571"/>
      <c r="N40" s="1571"/>
      <c r="O40" s="1571"/>
      <c r="P40" s="1571"/>
      <c r="Q40" s="1571"/>
      <c r="R40" s="1571"/>
      <c r="S40" s="1644" t="s">
        <v>647</v>
      </c>
      <c r="T40" s="1645"/>
      <c r="U40" s="1645"/>
      <c r="V40" s="1645"/>
      <c r="W40" s="1645"/>
      <c r="X40" s="1645"/>
      <c r="Y40" s="1645"/>
      <c r="Z40" s="1645"/>
      <c r="AA40" s="1645"/>
      <c r="AB40" s="1646"/>
      <c r="AC40" s="1647"/>
      <c r="AD40" s="1647"/>
      <c r="AE40" s="1647"/>
      <c r="AF40" s="1647"/>
      <c r="AG40" s="1647"/>
      <c r="AH40" s="1647"/>
      <c r="AI40" s="1647"/>
      <c r="AJ40" s="1647"/>
      <c r="AK40" s="1647"/>
      <c r="AL40" s="1647"/>
      <c r="AM40" s="1647"/>
      <c r="AN40" s="1647"/>
      <c r="AO40" s="1647"/>
      <c r="AP40" s="1647"/>
      <c r="AQ40" s="1647"/>
      <c r="AR40" s="1647"/>
      <c r="AS40" s="1647"/>
      <c r="AT40" s="1647"/>
      <c r="AU40" s="1647"/>
      <c r="AV40" s="1647"/>
      <c r="AW40" s="1647"/>
      <c r="AX40" s="1647"/>
      <c r="AY40" s="1647"/>
      <c r="AZ40" s="1647"/>
      <c r="BA40" s="1647"/>
      <c r="BB40" s="1647"/>
      <c r="BC40" s="1647"/>
      <c r="BD40" s="1647"/>
      <c r="BE40" s="1647"/>
      <c r="BF40" s="1647"/>
      <c r="BG40" s="1647"/>
      <c r="BH40" s="1647"/>
      <c r="BI40" s="1647"/>
      <c r="BJ40" s="1647"/>
      <c r="BK40" s="1647"/>
      <c r="BL40" s="1647"/>
      <c r="BM40" s="1647"/>
      <c r="BN40" s="1647"/>
      <c r="BO40" s="1647"/>
      <c r="BP40" s="1647"/>
      <c r="BQ40" s="1647"/>
      <c r="BR40" s="1647"/>
      <c r="BS40" s="1647"/>
      <c r="BT40" s="1648"/>
      <c r="BU40" s="389"/>
      <c r="BV40" s="389"/>
      <c r="BW40" s="389"/>
      <c r="BX40" s="379"/>
      <c r="BY40" s="379"/>
      <c r="BZ40" s="379"/>
      <c r="CA40" s="380"/>
      <c r="CB40" s="380"/>
      <c r="CC40" s="380"/>
      <c r="CD40" s="380"/>
      <c r="CE40" s="380"/>
      <c r="CF40" s="380"/>
      <c r="CG40" s="380"/>
      <c r="CH40" s="380"/>
      <c r="CI40" s="380"/>
      <c r="CJ40" s="380"/>
      <c r="CK40" s="380"/>
      <c r="CL40" s="380"/>
      <c r="CM40" s="380"/>
      <c r="CN40" s="380"/>
      <c r="CO40" s="380"/>
      <c r="CP40" s="380"/>
      <c r="CQ40" s="380"/>
      <c r="CR40" s="380"/>
      <c r="CS40" s="380"/>
      <c r="CT40" s="380"/>
      <c r="CU40" s="381"/>
      <c r="CV40"/>
      <c r="CW40"/>
      <c r="CX40"/>
      <c r="CY40"/>
      <c r="CZ40"/>
      <c r="DA40" s="964"/>
      <c r="DB40" s="964"/>
      <c r="DC40"/>
      <c r="DD40"/>
      <c r="DE40"/>
      <c r="DF40"/>
      <c r="DG40"/>
      <c r="DH40"/>
      <c r="DI40"/>
      <c r="DJ40"/>
      <c r="DK40"/>
      <c r="DL40"/>
      <c r="DM40"/>
      <c r="DN40"/>
      <c r="DO40"/>
      <c r="DP40"/>
      <c r="DQ40"/>
      <c r="DR40"/>
      <c r="DS40"/>
      <c r="DT40"/>
      <c r="DU40"/>
      <c r="DV40"/>
      <c r="DW40"/>
      <c r="DX40"/>
      <c r="DY40"/>
      <c r="DZ40"/>
      <c r="EA40"/>
      <c r="EB40"/>
      <c r="EC40"/>
      <c r="ED40"/>
      <c r="EE40"/>
      <c r="EF40" s="253"/>
      <c r="EG40"/>
      <c r="EO40" s="1020" t="s">
        <v>2741</v>
      </c>
      <c r="EP40" s="973" t="str">
        <f t="shared" si="0"/>
        <v/>
      </c>
      <c r="EQ40" s="330"/>
      <c r="GM40" s="464"/>
    </row>
    <row r="41" spans="1:195" s="22" customFormat="1" ht="27" customHeight="1" x14ac:dyDescent="0.4">
      <c r="A41"/>
      <c r="B41"/>
      <c r="C41" s="1332"/>
      <c r="D41" s="1333"/>
      <c r="E41" s="1333"/>
      <c r="F41" s="1333"/>
      <c r="G41" s="1333"/>
      <c r="H41" s="1334"/>
      <c r="I41" s="780"/>
      <c r="J41" s="42"/>
      <c r="K41" s="39"/>
      <c r="L41" s="39"/>
      <c r="M41" s="1535" t="s">
        <v>51</v>
      </c>
      <c r="N41" s="1551"/>
      <c r="O41" s="1551"/>
      <c r="P41" s="1551"/>
      <c r="Q41" s="1551"/>
      <c r="R41" s="1551"/>
      <c r="S41" s="1565" t="s">
        <v>52</v>
      </c>
      <c r="T41" s="1566"/>
      <c r="U41" s="1566"/>
      <c r="V41" s="1566"/>
      <c r="W41" s="1566"/>
      <c r="X41" s="1566"/>
      <c r="Y41" s="1566"/>
      <c r="Z41" s="1566"/>
      <c r="AA41" s="1566"/>
      <c r="AB41" s="1574"/>
      <c r="AC41" s="1575"/>
      <c r="AD41" s="1575"/>
      <c r="AE41" s="1575"/>
      <c r="AF41" s="1575"/>
      <c r="AG41" s="1575"/>
      <c r="AH41" s="1575"/>
      <c r="AI41" s="1575"/>
      <c r="AJ41" s="1575"/>
      <c r="AK41" s="1575"/>
      <c r="AL41" s="1575"/>
      <c r="AM41" s="1575"/>
      <c r="AN41" s="1575"/>
      <c r="AO41" s="1575"/>
      <c r="AP41" s="1575"/>
      <c r="AQ41" s="1575"/>
      <c r="AR41" s="1575"/>
      <c r="AS41" s="1575"/>
      <c r="AT41" s="1575"/>
      <c r="AU41" s="1575"/>
      <c r="AV41" s="1575"/>
      <c r="AW41" s="1575"/>
      <c r="AX41" s="1575"/>
      <c r="AY41" s="1575"/>
      <c r="AZ41" s="1575"/>
      <c r="BA41" s="1575"/>
      <c r="BB41" s="1575"/>
      <c r="BC41" s="1575"/>
      <c r="BD41" s="1575"/>
      <c r="BE41" s="1575"/>
      <c r="BF41" s="1575"/>
      <c r="BG41" s="1575"/>
      <c r="BH41" s="1575"/>
      <c r="BI41" s="1575"/>
      <c r="BJ41" s="1575"/>
      <c r="BK41" s="1575"/>
      <c r="BL41" s="1575"/>
      <c r="BM41" s="1575"/>
      <c r="BN41" s="1575"/>
      <c r="BO41" s="1575"/>
      <c r="BP41" s="1575"/>
      <c r="BQ41" s="1575"/>
      <c r="BR41" s="1575"/>
      <c r="BS41" s="1575"/>
      <c r="BT41" s="1576"/>
      <c r="BU41" s="397"/>
      <c r="BV41" s="2006"/>
      <c r="BW41" s="2006"/>
      <c r="BX41" s="2006"/>
      <c r="BY41" s="2006"/>
      <c r="BZ41" s="2006"/>
      <c r="CA41" s="2006"/>
      <c r="CB41" s="2006"/>
      <c r="CC41" s="2006"/>
      <c r="CD41" s="2006"/>
      <c r="CE41" s="2006"/>
      <c r="CF41" s="2006"/>
      <c r="CG41" s="2006"/>
      <c r="CH41" s="2006"/>
      <c r="CI41" s="2006"/>
      <c r="CJ41" s="2006"/>
      <c r="CK41" s="2006"/>
      <c r="CL41" s="2006"/>
      <c r="CM41" s="2006"/>
      <c r="CN41" s="2006"/>
      <c r="CO41" s="2006"/>
      <c r="CP41" s="2006"/>
      <c r="CQ41" s="2006"/>
      <c r="CR41" s="2006"/>
      <c r="CS41" s="2006"/>
      <c r="CT41" s="2006"/>
      <c r="CU41" s="2007"/>
      <c r="CV41"/>
      <c r="CW41"/>
      <c r="CX41"/>
      <c r="CY41"/>
      <c r="CZ41"/>
      <c r="DA41" s="964"/>
      <c r="DB41" s="964"/>
      <c r="DC41"/>
      <c r="DD41"/>
      <c r="DE41"/>
      <c r="DF41"/>
      <c r="DG41"/>
      <c r="DH41"/>
      <c r="DI41"/>
      <c r="DJ41"/>
      <c r="DK41"/>
      <c r="DL41"/>
      <c r="DM41"/>
      <c r="DN41"/>
      <c r="DO41"/>
      <c r="DP41"/>
      <c r="DQ41"/>
      <c r="DR41"/>
      <c r="DS41"/>
      <c r="DT41"/>
      <c r="DU41"/>
      <c r="DV41"/>
      <c r="DW41"/>
      <c r="DX41"/>
      <c r="DY41"/>
      <c r="DZ41"/>
      <c r="EA41"/>
      <c r="EB41"/>
      <c r="EC41"/>
      <c r="ED41"/>
      <c r="EE41"/>
      <c r="EF41" s="23"/>
      <c r="EG41"/>
      <c r="EH41" s="25"/>
      <c r="EI41" s="25"/>
      <c r="EJ41" s="25"/>
      <c r="EK41" s="25"/>
      <c r="EL41" s="25"/>
      <c r="EM41" s="25"/>
      <c r="EN41" s="24"/>
      <c r="EO41" s="328" t="s">
        <v>52</v>
      </c>
      <c r="EP41" s="973" t="str">
        <f>TEXT(AB41,"")</f>
        <v/>
      </c>
      <c r="EQ41" s="317"/>
      <c r="ER41"/>
      <c r="ES41"/>
      <c r="GM41" s="21"/>
    </row>
    <row r="42" spans="1:195" s="20" customFormat="1" ht="27" customHeight="1" x14ac:dyDescent="0.4">
      <c r="A42"/>
      <c r="B42"/>
      <c r="C42" s="1332"/>
      <c r="D42" s="1333"/>
      <c r="E42" s="1333"/>
      <c r="F42" s="1333"/>
      <c r="G42" s="1333"/>
      <c r="H42" s="1334"/>
      <c r="I42" s="780"/>
      <c r="J42" s="102"/>
      <c r="K42" s="101"/>
      <c r="L42" s="101"/>
      <c r="M42" s="1551"/>
      <c r="N42" s="1551"/>
      <c r="O42" s="1551"/>
      <c r="P42" s="1551"/>
      <c r="Q42" s="1551"/>
      <c r="R42" s="1551"/>
      <c r="S42" s="1536" t="s">
        <v>51</v>
      </c>
      <c r="T42" s="1537"/>
      <c r="U42" s="1537"/>
      <c r="V42" s="1537"/>
      <c r="W42" s="1537"/>
      <c r="X42" s="1537"/>
      <c r="Y42" s="1537"/>
      <c r="Z42" s="1537"/>
      <c r="AA42" s="1537"/>
      <c r="AB42" s="1646"/>
      <c r="AC42" s="1647"/>
      <c r="AD42" s="1647"/>
      <c r="AE42" s="1647"/>
      <c r="AF42" s="1647"/>
      <c r="AG42" s="1647"/>
      <c r="AH42" s="1647"/>
      <c r="AI42" s="1647"/>
      <c r="AJ42" s="1647"/>
      <c r="AK42" s="1647"/>
      <c r="AL42" s="1647"/>
      <c r="AM42" s="1647"/>
      <c r="AN42" s="1647"/>
      <c r="AO42" s="1647"/>
      <c r="AP42" s="1647"/>
      <c r="AQ42" s="1647"/>
      <c r="AR42" s="1647"/>
      <c r="AS42" s="1647"/>
      <c r="AT42" s="1647"/>
      <c r="AU42" s="1647"/>
      <c r="AV42" s="1647"/>
      <c r="AW42" s="1647"/>
      <c r="AX42" s="1647"/>
      <c r="AY42" s="1647"/>
      <c r="AZ42" s="1647"/>
      <c r="BA42" s="1647"/>
      <c r="BB42" s="1647"/>
      <c r="BC42" s="1647"/>
      <c r="BD42" s="1647"/>
      <c r="BE42" s="1647"/>
      <c r="BF42" s="1647"/>
      <c r="BG42" s="1647"/>
      <c r="BH42" s="1647"/>
      <c r="BI42" s="1647"/>
      <c r="BJ42" s="1647"/>
      <c r="BK42" s="1647"/>
      <c r="BL42" s="1647"/>
      <c r="BM42" s="1647"/>
      <c r="BN42" s="1647"/>
      <c r="BO42" s="1647"/>
      <c r="BP42" s="1647"/>
      <c r="BQ42" s="1647"/>
      <c r="BR42" s="1647"/>
      <c r="BS42" s="1647"/>
      <c r="BT42" s="1648"/>
      <c r="BU42" s="400"/>
      <c r="BV42" s="2006"/>
      <c r="BW42" s="2006"/>
      <c r="BX42" s="2006"/>
      <c r="BY42" s="2006"/>
      <c r="BZ42" s="2006"/>
      <c r="CA42" s="2006"/>
      <c r="CB42" s="2006"/>
      <c r="CC42" s="2006"/>
      <c r="CD42" s="2006"/>
      <c r="CE42" s="2006"/>
      <c r="CF42" s="2006"/>
      <c r="CG42" s="2006"/>
      <c r="CH42" s="2006"/>
      <c r="CI42" s="2006"/>
      <c r="CJ42" s="2006"/>
      <c r="CK42" s="2006"/>
      <c r="CL42" s="2006"/>
      <c r="CM42" s="2006"/>
      <c r="CN42" s="2006"/>
      <c r="CO42" s="2006"/>
      <c r="CP42" s="2006"/>
      <c r="CQ42" s="2006"/>
      <c r="CR42" s="2006"/>
      <c r="CS42" s="2006"/>
      <c r="CT42" s="2006"/>
      <c r="CU42" s="2007"/>
      <c r="CV42"/>
      <c r="CW42"/>
      <c r="CX42"/>
      <c r="CY42"/>
      <c r="CZ42"/>
      <c r="DA42" s="964"/>
      <c r="DB42" s="964"/>
      <c r="DC42"/>
      <c r="DD42"/>
      <c r="DE42"/>
      <c r="DF42"/>
      <c r="DG42"/>
      <c r="DH42"/>
      <c r="DI42"/>
      <c r="DJ42"/>
      <c r="DK42"/>
      <c r="DL42"/>
      <c r="DM42"/>
      <c r="DN42"/>
      <c r="DO42"/>
      <c r="DP42"/>
      <c r="DQ42"/>
      <c r="DR42"/>
      <c r="DS42"/>
      <c r="DT42"/>
      <c r="DU42"/>
      <c r="DV42"/>
      <c r="DW42"/>
      <c r="DX42"/>
      <c r="DY42"/>
      <c r="DZ42"/>
      <c r="EA42"/>
      <c r="EB42"/>
      <c r="EC42"/>
      <c r="ED42"/>
      <c r="EE42"/>
      <c r="EF42" s="98"/>
      <c r="EG42"/>
      <c r="EH42" s="327" t="s">
        <v>734</v>
      </c>
      <c r="EI42" s="100"/>
      <c r="EJ42" s="100"/>
      <c r="EK42" s="100"/>
      <c r="EL42" s="1030" t="s">
        <v>2962</v>
      </c>
      <c r="EM42" s="100"/>
      <c r="EN42" s="99"/>
      <c r="EO42" s="328" t="s">
        <v>732</v>
      </c>
      <c r="EP42" s="973" t="str">
        <f>TEXT(AB42,"")</f>
        <v/>
      </c>
      <c r="EQ42" s="316"/>
      <c r="ER42"/>
      <c r="ES42"/>
      <c r="GM42" s="466"/>
    </row>
    <row r="43" spans="1:195" s="22" customFormat="1" ht="27" customHeight="1" x14ac:dyDescent="0.4">
      <c r="A43"/>
      <c r="B43"/>
      <c r="C43" s="1332"/>
      <c r="D43" s="1333"/>
      <c r="E43" s="1333"/>
      <c r="F43" s="1333"/>
      <c r="G43" s="1333"/>
      <c r="H43" s="1334"/>
      <c r="I43" s="780"/>
      <c r="J43" s="42"/>
      <c r="K43" s="39"/>
      <c r="L43" s="39"/>
      <c r="M43" s="1535" t="s">
        <v>44</v>
      </c>
      <c r="N43" s="1535"/>
      <c r="O43" s="1535"/>
      <c r="P43" s="1535"/>
      <c r="Q43" s="1535"/>
      <c r="R43" s="1535"/>
      <c r="S43" s="1535"/>
      <c r="T43" s="1535"/>
      <c r="U43" s="1535"/>
      <c r="V43" s="1535"/>
      <c r="W43" s="1535"/>
      <c r="X43" s="1535"/>
      <c r="Y43" s="1535"/>
      <c r="Z43" s="1535"/>
      <c r="AA43" s="1535"/>
      <c r="AB43" s="1534"/>
      <c r="AC43" s="1534"/>
      <c r="AD43" s="1534"/>
      <c r="AE43" s="1534"/>
      <c r="AF43" s="1534"/>
      <c r="AG43" s="1534"/>
      <c r="AH43" s="1538" t="s">
        <v>41</v>
      </c>
      <c r="AI43" s="1538"/>
      <c r="AJ43" s="1538"/>
      <c r="AK43" s="1534"/>
      <c r="AL43" s="1534"/>
      <c r="AM43" s="1534"/>
      <c r="AN43" s="1534"/>
      <c r="AO43" s="1534"/>
      <c r="AP43" s="1534"/>
      <c r="AQ43" s="786"/>
      <c r="AR43" s="786"/>
      <c r="AS43" s="786"/>
      <c r="AT43" s="786"/>
      <c r="AU43" s="786"/>
      <c r="AV43" s="786"/>
      <c r="AW43" s="786"/>
      <c r="AX43" s="786"/>
      <c r="AY43" s="786"/>
      <c r="AZ43" s="786"/>
      <c r="BA43" s="786"/>
      <c r="BB43" s="786"/>
      <c r="BC43" s="786"/>
      <c r="BD43" s="786"/>
      <c r="BE43" s="786"/>
      <c r="BF43" s="786"/>
      <c r="BG43" s="786"/>
      <c r="BH43" s="786"/>
      <c r="BI43" s="786"/>
      <c r="BJ43" s="786"/>
      <c r="BK43" s="786"/>
      <c r="BL43" s="786"/>
      <c r="BM43" s="786"/>
      <c r="BN43" s="786"/>
      <c r="BO43" s="786"/>
      <c r="BP43" s="786"/>
      <c r="BQ43" s="786"/>
      <c r="BR43" s="786"/>
      <c r="BS43" s="786"/>
      <c r="BT43" s="786"/>
      <c r="BU43" s="400"/>
      <c r="BV43" s="401"/>
      <c r="BW43" s="401"/>
      <c r="BX43" s="397"/>
      <c r="BY43" s="397"/>
      <c r="BZ43" s="397"/>
      <c r="CA43" s="398"/>
      <c r="CB43" s="398"/>
      <c r="CC43" s="398"/>
      <c r="CD43" s="398"/>
      <c r="CE43" s="398"/>
      <c r="CF43" s="398"/>
      <c r="CG43" s="398"/>
      <c r="CH43" s="398"/>
      <c r="CI43" s="398"/>
      <c r="CJ43" s="398"/>
      <c r="CK43" s="398"/>
      <c r="CL43" s="398"/>
      <c r="CM43" s="398"/>
      <c r="CN43" s="398"/>
      <c r="CO43" s="398"/>
      <c r="CP43" s="398"/>
      <c r="CQ43" s="398"/>
      <c r="CR43" s="398"/>
      <c r="CS43" s="398"/>
      <c r="CT43" s="398"/>
      <c r="CU43" s="399"/>
      <c r="CV43"/>
      <c r="CW43"/>
      <c r="CX43"/>
      <c r="CY43"/>
      <c r="CZ43"/>
      <c r="DA43" s="964"/>
      <c r="DB43" s="964"/>
      <c r="DC43"/>
      <c r="DD43"/>
      <c r="DE43"/>
      <c r="DF43"/>
      <c r="DG43"/>
      <c r="DH43"/>
      <c r="DI43"/>
      <c r="DJ43"/>
      <c r="DK43"/>
      <c r="DL43"/>
      <c r="DM43"/>
      <c r="DN43"/>
      <c r="DO43"/>
      <c r="DP43"/>
      <c r="DQ43"/>
      <c r="DR43"/>
      <c r="DS43"/>
      <c r="DT43"/>
      <c r="DU43"/>
      <c r="DV43"/>
      <c r="DW43"/>
      <c r="DX43"/>
      <c r="DY43"/>
      <c r="DZ43"/>
      <c r="EA43"/>
      <c r="EB43"/>
      <c r="EC43"/>
      <c r="ED43"/>
      <c r="EE43"/>
      <c r="EF43" s="23"/>
      <c r="EG43"/>
      <c r="EH43" s="971" t="str">
        <f>CONCATENATE(AB43,"-",AK43)</f>
        <v>-</v>
      </c>
      <c r="EI43" s="971" t="str">
        <f>ASC(EH43)</f>
        <v>-</v>
      </c>
      <c r="EJ43" s="25"/>
      <c r="EK43" s="25"/>
      <c r="EL43" s="1031">
        <f>IF(EH43="-",1,0)</f>
        <v>1</v>
      </c>
      <c r="EM43" s="25"/>
      <c r="EN43" s="24"/>
      <c r="EO43" s="328" t="s">
        <v>734</v>
      </c>
      <c r="EP43" s="1000" t="str">
        <f>$EI$43</f>
        <v>-</v>
      </c>
      <c r="EQ43" s="316"/>
      <c r="ER43"/>
      <c r="ES43"/>
      <c r="GM43" s="21"/>
    </row>
    <row r="44" spans="1:195" s="22" customFormat="1" ht="27" customHeight="1" x14ac:dyDescent="0.4">
      <c r="A44"/>
      <c r="B44"/>
      <c r="C44" s="1332"/>
      <c r="D44" s="1333"/>
      <c r="E44" s="1333"/>
      <c r="F44" s="1333"/>
      <c r="G44" s="1333"/>
      <c r="H44" s="1334"/>
      <c r="I44" s="780"/>
      <c r="J44" s="42"/>
      <c r="K44" s="39"/>
      <c r="L44" s="39"/>
      <c r="M44" s="1535" t="s">
        <v>84</v>
      </c>
      <c r="N44" s="1535"/>
      <c r="O44" s="1535"/>
      <c r="P44" s="1535"/>
      <c r="Q44" s="1535"/>
      <c r="R44" s="1535"/>
      <c r="S44" s="1535"/>
      <c r="T44" s="1535"/>
      <c r="U44" s="1535"/>
      <c r="V44" s="1535"/>
      <c r="W44" s="1535"/>
      <c r="X44" s="1535"/>
      <c r="Y44" s="1535"/>
      <c r="Z44" s="1535"/>
      <c r="AA44" s="1535"/>
      <c r="AB44" s="1616"/>
      <c r="AC44" s="1599"/>
      <c r="AD44" s="1599"/>
      <c r="AE44" s="1599"/>
      <c r="AF44" s="1599"/>
      <c r="AG44" s="1599"/>
      <c r="AH44" s="1599"/>
      <c r="AI44" s="1599"/>
      <c r="AJ44" s="1599"/>
      <c r="AK44" s="1599"/>
      <c r="AL44" s="1599"/>
      <c r="AM44" s="1599"/>
      <c r="AN44" s="1599"/>
      <c r="AO44" s="1599"/>
      <c r="AP44" s="1599"/>
      <c r="AQ44" s="1599"/>
      <c r="AR44" s="1599"/>
      <c r="AS44" s="1599"/>
      <c r="AT44" s="1599"/>
      <c r="AU44" s="1599"/>
      <c r="AV44" s="1599"/>
      <c r="AW44" s="1599"/>
      <c r="AX44" s="1599"/>
      <c r="AY44" s="1599"/>
      <c r="AZ44" s="1599"/>
      <c r="BA44" s="1599"/>
      <c r="BB44" s="1599"/>
      <c r="BC44" s="1599"/>
      <c r="BD44" s="1599"/>
      <c r="BE44" s="1599"/>
      <c r="BF44" s="1599"/>
      <c r="BG44" s="1599"/>
      <c r="BH44" s="1599"/>
      <c r="BI44" s="1599"/>
      <c r="BJ44" s="1599"/>
      <c r="BK44" s="1599"/>
      <c r="BL44" s="1599"/>
      <c r="BM44" s="1599"/>
      <c r="BN44" s="1599"/>
      <c r="BO44" s="1599"/>
      <c r="BP44" s="1599"/>
      <c r="BQ44" s="1599"/>
      <c r="BR44" s="1599"/>
      <c r="BS44" s="1599"/>
      <c r="BT44" s="1600"/>
      <c r="BU44" s="400"/>
      <c r="BV44" s="401"/>
      <c r="BW44" s="401"/>
      <c r="BX44" s="397"/>
      <c r="BY44" s="397"/>
      <c r="BZ44" s="397"/>
      <c r="CA44" s="398"/>
      <c r="CB44" s="398"/>
      <c r="CC44" s="398"/>
      <c r="CD44" s="398"/>
      <c r="CE44" s="398"/>
      <c r="CF44" s="398"/>
      <c r="CG44" s="398"/>
      <c r="CH44" s="398"/>
      <c r="CI44" s="398"/>
      <c r="CJ44" s="398"/>
      <c r="CK44" s="398"/>
      <c r="CL44" s="398"/>
      <c r="CM44" s="398"/>
      <c r="CN44" s="398"/>
      <c r="CO44" s="398"/>
      <c r="CP44" s="398"/>
      <c r="CQ44" s="398"/>
      <c r="CR44" s="398"/>
      <c r="CS44" s="398"/>
      <c r="CT44" s="398"/>
      <c r="CU44" s="399"/>
      <c r="CV44"/>
      <c r="CW44"/>
      <c r="CX44"/>
      <c r="CY44"/>
      <c r="CZ44"/>
      <c r="DA44" s="964"/>
      <c r="DB44" s="964"/>
      <c r="DC44"/>
      <c r="DD44"/>
      <c r="DE44"/>
      <c r="DF44"/>
      <c r="DG44"/>
      <c r="DH44"/>
      <c r="DI44"/>
      <c r="DJ44"/>
      <c r="DK44"/>
      <c r="DL44"/>
      <c r="DM44"/>
      <c r="DN44"/>
      <c r="DO44"/>
      <c r="DP44"/>
      <c r="DQ44"/>
      <c r="DR44"/>
      <c r="DS44"/>
      <c r="DT44"/>
      <c r="DU44"/>
      <c r="DV44"/>
      <c r="DW44"/>
      <c r="DX44"/>
      <c r="DY44"/>
      <c r="DZ44"/>
      <c r="EA44"/>
      <c r="EB44"/>
      <c r="EC44"/>
      <c r="ED44"/>
      <c r="EE44"/>
      <c r="EF44" s="23"/>
      <c r="EG44"/>
      <c r="EH44" s="323" t="s">
        <v>83</v>
      </c>
      <c r="EI44" s="25"/>
      <c r="EJ44" s="25"/>
      <c r="EK44" s="25"/>
      <c r="EL44" s="1030" t="s">
        <v>2963</v>
      </c>
      <c r="EM44" s="25"/>
      <c r="EN44" s="24"/>
      <c r="EO44" s="328" t="s">
        <v>84</v>
      </c>
      <c r="EP44" s="973" t="str">
        <f>TEXT(AB44,"")</f>
        <v/>
      </c>
      <c r="EQ44" s="316"/>
      <c r="ER44"/>
      <c r="ES44"/>
      <c r="GM44" s="21"/>
    </row>
    <row r="45" spans="1:195" s="22" customFormat="1" ht="27" customHeight="1" x14ac:dyDescent="0.4">
      <c r="A45"/>
      <c r="B45"/>
      <c r="C45" s="1332"/>
      <c r="D45" s="1333"/>
      <c r="E45" s="1333"/>
      <c r="F45" s="1333"/>
      <c r="G45" s="1333"/>
      <c r="H45" s="1334"/>
      <c r="I45" s="780"/>
      <c r="J45" s="42"/>
      <c r="K45" s="39"/>
      <c r="L45" s="39"/>
      <c r="M45" s="1659" t="s">
        <v>83</v>
      </c>
      <c r="N45" s="1659"/>
      <c r="O45" s="1659"/>
      <c r="P45" s="1659"/>
      <c r="Q45" s="1659"/>
      <c r="R45" s="1659"/>
      <c r="S45" s="1659"/>
      <c r="T45" s="1659"/>
      <c r="U45" s="1659"/>
      <c r="V45" s="1659"/>
      <c r="W45" s="1659"/>
      <c r="X45" s="1659"/>
      <c r="Y45" s="1659"/>
      <c r="Z45" s="1659"/>
      <c r="AA45" s="1659"/>
      <c r="AB45" s="1578"/>
      <c r="AC45" s="1578"/>
      <c r="AD45" s="1578"/>
      <c r="AE45" s="1578"/>
      <c r="AF45" s="1578"/>
      <c r="AG45" s="1578"/>
      <c r="AH45" s="1577" t="s">
        <v>41</v>
      </c>
      <c r="AI45" s="1577"/>
      <c r="AJ45" s="1577"/>
      <c r="AK45" s="1578"/>
      <c r="AL45" s="1578"/>
      <c r="AM45" s="1578"/>
      <c r="AN45" s="1578"/>
      <c r="AO45" s="1578"/>
      <c r="AP45" s="1578"/>
      <c r="AQ45" s="1577" t="s">
        <v>41</v>
      </c>
      <c r="AR45" s="1577"/>
      <c r="AS45" s="1577"/>
      <c r="AT45" s="1578"/>
      <c r="AU45" s="1578"/>
      <c r="AV45" s="1578"/>
      <c r="AW45" s="1578"/>
      <c r="AX45" s="1578"/>
      <c r="AY45" s="1578"/>
      <c r="AZ45" s="1176"/>
      <c r="BA45" s="1177"/>
      <c r="BB45" s="1177"/>
      <c r="BC45" s="1177"/>
      <c r="BD45" s="1177"/>
      <c r="BE45" s="1177"/>
      <c r="BF45" s="1177"/>
      <c r="BG45" s="1177"/>
      <c r="BH45" s="1177"/>
      <c r="BI45" s="1177"/>
      <c r="BJ45" s="1177"/>
      <c r="BK45" s="1177"/>
      <c r="BL45" s="1177"/>
      <c r="BM45" s="1177"/>
      <c r="BN45" s="1177"/>
      <c r="BO45" s="1177"/>
      <c r="BP45" s="1177"/>
      <c r="BQ45" s="1177"/>
      <c r="BR45" s="1177"/>
      <c r="BS45" s="1177"/>
      <c r="BT45" s="1177"/>
      <c r="BU45" s="400"/>
      <c r="BV45" s="401"/>
      <c r="BW45" s="401"/>
      <c r="BX45" s="397"/>
      <c r="BY45" s="397"/>
      <c r="BZ45" s="397"/>
      <c r="CA45" s="398"/>
      <c r="CB45" s="398"/>
      <c r="CC45" s="398"/>
      <c r="CD45" s="398"/>
      <c r="CE45" s="398"/>
      <c r="CF45" s="398"/>
      <c r="CG45" s="398"/>
      <c r="CH45" s="398"/>
      <c r="CI45" s="398"/>
      <c r="CJ45" s="398"/>
      <c r="CK45" s="398"/>
      <c r="CL45" s="398"/>
      <c r="CM45" s="398"/>
      <c r="CN45" s="398"/>
      <c r="CO45" s="398"/>
      <c r="CP45" s="398"/>
      <c r="CQ45" s="398"/>
      <c r="CR45" s="398"/>
      <c r="CS45" s="398"/>
      <c r="CT45" s="398"/>
      <c r="CU45" s="399"/>
      <c r="CV45"/>
      <c r="CW45"/>
      <c r="CX45"/>
      <c r="CY45"/>
      <c r="CZ45"/>
      <c r="DA45" s="964"/>
      <c r="DB45" s="964"/>
      <c r="DC45"/>
      <c r="DD45"/>
      <c r="DE45"/>
      <c r="DF45"/>
      <c r="DG45"/>
      <c r="DH45"/>
      <c r="DI45"/>
      <c r="DJ45"/>
      <c r="DK45"/>
      <c r="DL45"/>
      <c r="DM45"/>
      <c r="DN45"/>
      <c r="DO45"/>
      <c r="DP45"/>
      <c r="DQ45"/>
      <c r="DR45"/>
      <c r="DS45"/>
      <c r="DT45"/>
      <c r="DU45"/>
      <c r="DV45"/>
      <c r="DW45"/>
      <c r="DX45"/>
      <c r="DY45"/>
      <c r="DZ45"/>
      <c r="EA45"/>
      <c r="EB45"/>
      <c r="EC45"/>
      <c r="ED45"/>
      <c r="EE45"/>
      <c r="EF45" s="23"/>
      <c r="EG45"/>
      <c r="EH45" s="972" t="str">
        <f>CONCATENATE(AB45,"-",AK45,"-",AT45)</f>
        <v>--</v>
      </c>
      <c r="EI45" s="972" t="str">
        <f>ASC(EH45)</f>
        <v>--</v>
      </c>
      <c r="EJ45" s="25"/>
      <c r="EK45" s="25"/>
      <c r="EL45" s="1031">
        <f>IF(EH45="--",1,0)</f>
        <v>1</v>
      </c>
      <c r="EM45" s="25"/>
      <c r="EN45" s="24"/>
      <c r="EO45" s="328" t="s">
        <v>83</v>
      </c>
      <c r="EP45" s="1001" t="str">
        <f>$EI$45</f>
        <v>--</v>
      </c>
      <c r="EQ45" s="316"/>
      <c r="ER45" s="24"/>
      <c r="ES45" s="24"/>
      <c r="GM45" s="21"/>
    </row>
    <row r="46" spans="1:195" ht="31.5" customHeight="1" thickBot="1" x14ac:dyDescent="0.45">
      <c r="A46"/>
      <c r="B46"/>
      <c r="C46" s="1332"/>
      <c r="D46" s="1333"/>
      <c r="E46" s="1333"/>
      <c r="F46" s="1333"/>
      <c r="G46" s="1333"/>
      <c r="H46" s="1334"/>
      <c r="I46" s="780"/>
      <c r="J46" s="1181"/>
      <c r="K46" s="1180"/>
      <c r="L46" s="1180"/>
      <c r="M46" s="1649" t="s">
        <v>651</v>
      </c>
      <c r="N46" s="1649"/>
      <c r="O46" s="1649"/>
      <c r="P46" s="1649"/>
      <c r="Q46" s="1649"/>
      <c r="R46" s="1649"/>
      <c r="S46" s="1649"/>
      <c r="T46" s="1649"/>
      <c r="U46" s="1649"/>
      <c r="V46" s="1649"/>
      <c r="W46" s="1649"/>
      <c r="X46" s="1649"/>
      <c r="Y46" s="1649"/>
      <c r="Z46" s="1649"/>
      <c r="AA46" s="1649"/>
      <c r="AB46" s="1650"/>
      <c r="AC46" s="1651"/>
      <c r="AD46" s="1651"/>
      <c r="AE46" s="1651"/>
      <c r="AF46" s="1651"/>
      <c r="AG46" s="1651"/>
      <c r="AH46" s="1651"/>
      <c r="AI46" s="1651"/>
      <c r="AJ46" s="1651"/>
      <c r="AK46" s="1651"/>
      <c r="AL46" s="1651"/>
      <c r="AM46" s="1651"/>
      <c r="AN46" s="1651"/>
      <c r="AO46" s="1651"/>
      <c r="AP46" s="1651"/>
      <c r="AQ46" s="1651"/>
      <c r="AR46" s="1651"/>
      <c r="AS46" s="1651"/>
      <c r="AT46" s="1651"/>
      <c r="AU46" s="1651"/>
      <c r="AV46" s="1651"/>
      <c r="AW46" s="1651"/>
      <c r="AX46" s="1651"/>
      <c r="AY46" s="1651"/>
      <c r="AZ46" s="1651"/>
      <c r="BA46" s="1651"/>
      <c r="BB46" s="1651"/>
      <c r="BC46" s="1651"/>
      <c r="BD46" s="1651"/>
      <c r="BE46" s="1651"/>
      <c r="BF46" s="1651"/>
      <c r="BG46" s="1651"/>
      <c r="BH46" s="1651"/>
      <c r="BI46" s="1651"/>
      <c r="BJ46" s="1651"/>
      <c r="BK46" s="1651"/>
      <c r="BL46" s="1651"/>
      <c r="BM46" s="1651"/>
      <c r="BN46" s="1651"/>
      <c r="BO46" s="1651"/>
      <c r="BP46" s="1651"/>
      <c r="BQ46" s="1651"/>
      <c r="BR46" s="1651"/>
      <c r="BS46" s="1651"/>
      <c r="BT46" s="1651"/>
      <c r="BU46" s="1182"/>
      <c r="BV46" s="389"/>
      <c r="BW46" s="1183"/>
      <c r="BX46" s="380"/>
      <c r="BY46" s="1527"/>
      <c r="BZ46" s="1527"/>
      <c r="CA46" s="1527"/>
      <c r="CB46" s="1527"/>
      <c r="CC46" s="1527"/>
      <c r="CD46" s="1527"/>
      <c r="CE46" s="1527"/>
      <c r="CF46" s="1527"/>
      <c r="CG46" s="1527"/>
      <c r="CH46" s="1527"/>
      <c r="CI46" s="1527"/>
      <c r="CJ46" s="1527"/>
      <c r="CK46" s="1527"/>
      <c r="CL46" s="1527"/>
      <c r="CM46" s="1527"/>
      <c r="CN46" s="1185"/>
      <c r="CO46" s="1185"/>
      <c r="CP46" s="1185"/>
      <c r="CQ46" s="1185"/>
      <c r="CR46" s="1185"/>
      <c r="CS46" s="1185"/>
      <c r="CT46" s="1185"/>
      <c r="CU46" s="1186"/>
      <c r="CV46"/>
      <c r="CW46"/>
      <c r="CX46"/>
      <c r="CY46"/>
      <c r="CZ46"/>
      <c r="DA46" s="964"/>
      <c r="DB46" s="964"/>
      <c r="DC46"/>
      <c r="DD46"/>
      <c r="DE46"/>
      <c r="DF46"/>
      <c r="DG46"/>
      <c r="DH46"/>
      <c r="DI46"/>
      <c r="DJ46"/>
      <c r="DK46"/>
      <c r="DL46"/>
      <c r="DM46"/>
      <c r="DN46"/>
      <c r="DO46"/>
      <c r="DP46"/>
      <c r="DQ46"/>
      <c r="DR46"/>
      <c r="DS46"/>
      <c r="DT46"/>
      <c r="DU46"/>
      <c r="DV46"/>
      <c r="DW46"/>
      <c r="DX46"/>
      <c r="DY46"/>
      <c r="DZ46"/>
      <c r="EA46"/>
      <c r="EB46"/>
      <c r="EC46"/>
      <c r="ED46"/>
      <c r="EE46"/>
      <c r="EG46"/>
      <c r="EO46"/>
      <c r="EP46"/>
      <c r="EQ46"/>
      <c r="ER46"/>
      <c r="ES46" s="316"/>
      <c r="ET46"/>
      <c r="EU46" s="316"/>
      <c r="FD46" s="1"/>
      <c r="FE46" s="1"/>
      <c r="FF46" s="1"/>
      <c r="FG46" s="1"/>
      <c r="FH46" s="1"/>
      <c r="FI46" s="1"/>
    </row>
    <row r="47" spans="1:195" s="20" customFormat="1" ht="35.1" customHeight="1" thickTop="1" thickBot="1" x14ac:dyDescent="0.45">
      <c r="A47"/>
      <c r="B47"/>
      <c r="C47" s="1332"/>
      <c r="D47" s="1333"/>
      <c r="E47" s="1333"/>
      <c r="F47" s="1333"/>
      <c r="G47" s="1333"/>
      <c r="H47" s="1334"/>
      <c r="I47" s="780"/>
      <c r="J47" s="1178" t="s">
        <v>667</v>
      </c>
      <c r="K47" s="1179"/>
      <c r="L47" s="1179"/>
      <c r="M47" s="1179"/>
      <c r="N47" s="1179"/>
      <c r="O47" s="1179"/>
      <c r="P47" s="1179"/>
      <c r="Q47" s="1179"/>
      <c r="R47" s="1179"/>
      <c r="S47" s="1179"/>
      <c r="T47" s="1725" t="s">
        <v>865</v>
      </c>
      <c r="U47" s="1725"/>
      <c r="V47" s="1725"/>
      <c r="W47" s="1725"/>
      <c r="X47" s="1725"/>
      <c r="Y47" s="1725"/>
      <c r="Z47" s="1725"/>
      <c r="AA47" s="1179"/>
      <c r="AB47" s="1723" t="str">
        <f>IF(EM47=TRUE,"←所有者と同一の場合は記入不要です。様式には「３　所有者」が反映されます。","")</f>
        <v/>
      </c>
      <c r="AC47" s="1724"/>
      <c r="AD47" s="1724"/>
      <c r="AE47" s="1724"/>
      <c r="AF47" s="1724"/>
      <c r="AG47" s="1724"/>
      <c r="AH47" s="1724"/>
      <c r="AI47" s="1724"/>
      <c r="AJ47" s="1724"/>
      <c r="AK47" s="1724"/>
      <c r="AL47" s="1724"/>
      <c r="AM47" s="1724"/>
      <c r="AN47" s="1724"/>
      <c r="AO47" s="1724"/>
      <c r="AP47" s="1724"/>
      <c r="AQ47" s="1724"/>
      <c r="AR47" s="1724"/>
      <c r="AS47" s="1724"/>
      <c r="AT47" s="1724"/>
      <c r="AU47" s="1724"/>
      <c r="AV47" s="1724"/>
      <c r="AW47" s="1724"/>
      <c r="AX47" s="1724"/>
      <c r="AY47" s="1724"/>
      <c r="AZ47" s="1724"/>
      <c r="BA47" s="1724"/>
      <c r="BB47" s="1724"/>
      <c r="BC47" s="1724"/>
      <c r="BD47" s="1724"/>
      <c r="BE47" s="1724"/>
      <c r="BF47" s="1724"/>
      <c r="BG47" s="1724"/>
      <c r="BH47" s="1724"/>
      <c r="BI47" s="1724"/>
      <c r="BJ47" s="1724"/>
      <c r="BK47" s="1724"/>
      <c r="BL47" s="1582" t="s">
        <v>854</v>
      </c>
      <c r="BM47" s="1583"/>
      <c r="BN47" s="1583"/>
      <c r="BO47" s="1583"/>
      <c r="BP47" s="1583"/>
      <c r="BQ47" s="1583"/>
      <c r="BR47" s="1583"/>
      <c r="BS47" s="1583"/>
      <c r="BT47" s="1583"/>
      <c r="BU47" s="400"/>
      <c r="BV47" s="1184"/>
      <c r="BW47" s="1184"/>
      <c r="BX47" s="1184"/>
      <c r="BY47" s="398"/>
      <c r="BZ47" s="398"/>
      <c r="CA47" s="398"/>
      <c r="CB47" s="398"/>
      <c r="CC47" s="398"/>
      <c r="CD47" s="398"/>
      <c r="CE47" s="398"/>
      <c r="CF47" s="398"/>
      <c r="CG47" s="398"/>
      <c r="CH47" s="398"/>
      <c r="CI47" s="398"/>
      <c r="CJ47" s="398"/>
      <c r="CK47" s="398"/>
      <c r="CL47" s="398"/>
      <c r="CM47" s="398"/>
      <c r="CN47" s="398"/>
      <c r="CO47" s="398"/>
      <c r="CP47" s="398"/>
      <c r="CQ47" s="398"/>
      <c r="CR47" s="398"/>
      <c r="CS47" s="398"/>
      <c r="CT47" s="398"/>
      <c r="CU47" s="399"/>
      <c r="CV47"/>
      <c r="CW47"/>
      <c r="CX47"/>
      <c r="CY47"/>
      <c r="CZ47"/>
      <c r="DA47" s="964"/>
      <c r="DB47" s="964"/>
      <c r="DC47"/>
      <c r="DD47"/>
      <c r="DE47"/>
      <c r="DF47"/>
      <c r="DG47"/>
      <c r="DH47"/>
      <c r="DI47"/>
      <c r="DJ47"/>
      <c r="DK47"/>
      <c r="DL47"/>
      <c r="DM47"/>
      <c r="DN47"/>
      <c r="DO47"/>
      <c r="DP47"/>
      <c r="DQ47"/>
      <c r="DR47"/>
      <c r="DS47"/>
      <c r="DT47"/>
      <c r="DU47"/>
      <c r="DV47"/>
      <c r="DW47"/>
      <c r="DX47"/>
      <c r="DY47"/>
      <c r="DZ47"/>
      <c r="EA47"/>
      <c r="EB47"/>
      <c r="EC47"/>
      <c r="ED47"/>
      <c r="EE47"/>
      <c r="EF47" s="98"/>
      <c r="EG47"/>
      <c r="EH47" s="5"/>
      <c r="EI47" s="100"/>
      <c r="EJ47" s="100"/>
      <c r="EL47" s="100"/>
      <c r="EM47" s="318" t="b">
        <v>0</v>
      </c>
      <c r="EN47" s="99"/>
      <c r="EO47" s="313" t="s">
        <v>887</v>
      </c>
      <c r="EP47" s="314"/>
      <c r="EQ47" s="315"/>
      <c r="ER47" s="99"/>
      <c r="ES47" s="99"/>
      <c r="GM47" s="466"/>
    </row>
    <row r="48" spans="1:195" s="252" customFormat="1" ht="27" customHeight="1" x14ac:dyDescent="0.4">
      <c r="A48"/>
      <c r="B48"/>
      <c r="C48" s="1332"/>
      <c r="D48" s="1333"/>
      <c r="E48" s="1333"/>
      <c r="F48" s="1333"/>
      <c r="G48" s="1333"/>
      <c r="H48" s="1334"/>
      <c r="I48" s="780"/>
      <c r="J48" s="250"/>
      <c r="K48" s="251"/>
      <c r="L48" s="251"/>
      <c r="M48" s="1570" t="s">
        <v>644</v>
      </c>
      <c r="N48" s="1571"/>
      <c r="O48" s="1571"/>
      <c r="P48" s="1571"/>
      <c r="Q48" s="1571"/>
      <c r="R48" s="1571"/>
      <c r="S48" s="1572" t="s">
        <v>52</v>
      </c>
      <c r="T48" s="1573"/>
      <c r="U48" s="1573"/>
      <c r="V48" s="1573"/>
      <c r="W48" s="1573"/>
      <c r="X48" s="1573"/>
      <c r="Y48" s="1573"/>
      <c r="Z48" s="1573"/>
      <c r="AA48" s="1573"/>
      <c r="AB48" s="1574"/>
      <c r="AC48" s="1575"/>
      <c r="AD48" s="1575"/>
      <c r="AE48" s="1575"/>
      <c r="AF48" s="1575"/>
      <c r="AG48" s="1575"/>
      <c r="AH48" s="1575"/>
      <c r="AI48" s="1575"/>
      <c r="AJ48" s="1575"/>
      <c r="AK48" s="1575"/>
      <c r="AL48" s="1575"/>
      <c r="AM48" s="1575"/>
      <c r="AN48" s="1575"/>
      <c r="AO48" s="1575"/>
      <c r="AP48" s="1575"/>
      <c r="AQ48" s="1575"/>
      <c r="AR48" s="1575"/>
      <c r="AS48" s="1575"/>
      <c r="AT48" s="1575"/>
      <c r="AU48" s="1575"/>
      <c r="AV48" s="1575"/>
      <c r="AW48" s="1575"/>
      <c r="AX48" s="1575"/>
      <c r="AY48" s="1575"/>
      <c r="AZ48" s="1575"/>
      <c r="BA48" s="1575"/>
      <c r="BB48" s="1575"/>
      <c r="BC48" s="1575"/>
      <c r="BD48" s="1575"/>
      <c r="BE48" s="1575"/>
      <c r="BF48" s="1575"/>
      <c r="BG48" s="1575"/>
      <c r="BH48" s="1575"/>
      <c r="BI48" s="1575"/>
      <c r="BJ48" s="1575"/>
      <c r="BK48" s="1575"/>
      <c r="BL48" s="1575"/>
      <c r="BM48" s="1575"/>
      <c r="BN48" s="1575"/>
      <c r="BO48" s="1575"/>
      <c r="BP48" s="1575"/>
      <c r="BQ48" s="1575"/>
      <c r="BR48" s="1575"/>
      <c r="BS48" s="1575"/>
      <c r="BT48" s="1576"/>
      <c r="BU48" s="389"/>
      <c r="BV48" s="2003" t="s">
        <v>3190</v>
      </c>
      <c r="BW48" s="2004"/>
      <c r="BX48" s="2004"/>
      <c r="BY48" s="2004"/>
      <c r="BZ48" s="2004"/>
      <c r="CA48" s="2004"/>
      <c r="CB48" s="2004"/>
      <c r="CC48" s="2004"/>
      <c r="CD48" s="2004"/>
      <c r="CE48" s="2004"/>
      <c r="CF48" s="2004"/>
      <c r="CG48" s="2004"/>
      <c r="CH48" s="2004"/>
      <c r="CI48" s="2004"/>
      <c r="CJ48" s="2004"/>
      <c r="CK48" s="2004"/>
      <c r="CL48" s="2004"/>
      <c r="CM48" s="2004"/>
      <c r="CN48" s="2004"/>
      <c r="CO48" s="2004"/>
      <c r="CP48" s="2004"/>
      <c r="CQ48" s="2004"/>
      <c r="CR48" s="2004"/>
      <c r="CS48" s="2004"/>
      <c r="CT48" s="2004"/>
      <c r="CU48" s="2005"/>
      <c r="CV48"/>
      <c r="CW48"/>
      <c r="CX48"/>
      <c r="CY48"/>
      <c r="CZ48"/>
      <c r="DA48" s="964"/>
      <c r="DB48" s="964"/>
      <c r="DC48"/>
      <c r="DD48"/>
      <c r="DE48"/>
      <c r="DF48"/>
      <c r="DG48"/>
      <c r="DH48"/>
      <c r="DI48"/>
      <c r="DJ48"/>
      <c r="DK48"/>
      <c r="DL48"/>
      <c r="DM48"/>
      <c r="DN48"/>
      <c r="DO48"/>
      <c r="DP48"/>
      <c r="DQ48"/>
      <c r="DR48"/>
      <c r="DS48"/>
      <c r="DT48"/>
      <c r="DU48"/>
      <c r="DV48"/>
      <c r="DW48"/>
      <c r="DX48"/>
      <c r="DY48"/>
      <c r="DZ48"/>
      <c r="EA48"/>
      <c r="EB48"/>
      <c r="EC48"/>
      <c r="ED48"/>
      <c r="EE48"/>
      <c r="EF48" s="253"/>
      <c r="EG48"/>
      <c r="EO48" s="1019" t="s">
        <v>2742</v>
      </c>
      <c r="EP48" s="973" t="str">
        <f t="shared" ref="EP48:EP51" si="1">TEXT(AB48,"")</f>
        <v/>
      </c>
      <c r="EQ48" s="1018"/>
      <c r="ER48" s="1017" t="str">
        <f>SUBSTITUTE(TRIM(AB48&amp;"　"&amp;AB50&amp;"　"&amp;AB52),"　","　")</f>
        <v/>
      </c>
      <c r="ES48" s="1017"/>
      <c r="EV48" s="1048" t="s">
        <v>3002</v>
      </c>
      <c r="EW48" s="1049"/>
      <c r="GM48" s="464"/>
    </row>
    <row r="49" spans="1:195" s="252" customFormat="1" ht="27" customHeight="1" x14ac:dyDescent="0.4">
      <c r="A49"/>
      <c r="B49"/>
      <c r="C49" s="1332"/>
      <c r="D49" s="1333"/>
      <c r="E49" s="1333"/>
      <c r="F49" s="1333"/>
      <c r="G49" s="1333"/>
      <c r="H49" s="1334"/>
      <c r="I49" s="780"/>
      <c r="J49" s="250"/>
      <c r="K49" s="251"/>
      <c r="L49" s="251"/>
      <c r="M49" s="1571"/>
      <c r="N49" s="1571"/>
      <c r="O49" s="1571"/>
      <c r="P49" s="1571"/>
      <c r="Q49" s="1571"/>
      <c r="R49" s="1571"/>
      <c r="S49" s="1644" t="s">
        <v>645</v>
      </c>
      <c r="T49" s="1645"/>
      <c r="U49" s="1645"/>
      <c r="V49" s="1645"/>
      <c r="W49" s="1645"/>
      <c r="X49" s="1645"/>
      <c r="Y49" s="1645"/>
      <c r="Z49" s="1645"/>
      <c r="AA49" s="1645"/>
      <c r="AB49" s="1646"/>
      <c r="AC49" s="1647"/>
      <c r="AD49" s="1647"/>
      <c r="AE49" s="1647"/>
      <c r="AF49" s="1647"/>
      <c r="AG49" s="1647"/>
      <c r="AH49" s="1647"/>
      <c r="AI49" s="1647"/>
      <c r="AJ49" s="1647"/>
      <c r="AK49" s="1647"/>
      <c r="AL49" s="1647"/>
      <c r="AM49" s="1647"/>
      <c r="AN49" s="1647"/>
      <c r="AO49" s="1647"/>
      <c r="AP49" s="1647"/>
      <c r="AQ49" s="1647"/>
      <c r="AR49" s="1647"/>
      <c r="AS49" s="1647"/>
      <c r="AT49" s="1647"/>
      <c r="AU49" s="1647"/>
      <c r="AV49" s="1647"/>
      <c r="AW49" s="1647"/>
      <c r="AX49" s="1647"/>
      <c r="AY49" s="1647"/>
      <c r="AZ49" s="1647"/>
      <c r="BA49" s="1647"/>
      <c r="BB49" s="1647"/>
      <c r="BC49" s="1647"/>
      <c r="BD49" s="1647"/>
      <c r="BE49" s="1647"/>
      <c r="BF49" s="1647"/>
      <c r="BG49" s="1647"/>
      <c r="BH49" s="1647"/>
      <c r="BI49" s="1647"/>
      <c r="BJ49" s="1647"/>
      <c r="BK49" s="1647"/>
      <c r="BL49" s="1647"/>
      <c r="BM49" s="1647"/>
      <c r="BN49" s="1647"/>
      <c r="BO49" s="1647"/>
      <c r="BP49" s="1647"/>
      <c r="BQ49" s="1647"/>
      <c r="BR49" s="1647"/>
      <c r="BS49" s="1647"/>
      <c r="BT49" s="1648"/>
      <c r="BU49" s="389"/>
      <c r="BV49" s="2004"/>
      <c r="BW49" s="2004"/>
      <c r="BX49" s="2004"/>
      <c r="BY49" s="2004"/>
      <c r="BZ49" s="2004"/>
      <c r="CA49" s="2004"/>
      <c r="CB49" s="2004"/>
      <c r="CC49" s="2004"/>
      <c r="CD49" s="2004"/>
      <c r="CE49" s="2004"/>
      <c r="CF49" s="2004"/>
      <c r="CG49" s="2004"/>
      <c r="CH49" s="2004"/>
      <c r="CI49" s="2004"/>
      <c r="CJ49" s="2004"/>
      <c r="CK49" s="2004"/>
      <c r="CL49" s="2004"/>
      <c r="CM49" s="2004"/>
      <c r="CN49" s="2004"/>
      <c r="CO49" s="2004"/>
      <c r="CP49" s="2004"/>
      <c r="CQ49" s="2004"/>
      <c r="CR49" s="2004"/>
      <c r="CS49" s="2004"/>
      <c r="CT49" s="2004"/>
      <c r="CU49" s="2005"/>
      <c r="CV49"/>
      <c r="CW49"/>
      <c r="CX49"/>
      <c r="CY49"/>
      <c r="CZ49"/>
      <c r="DA49" s="964"/>
      <c r="DB49" s="964"/>
      <c r="DC49"/>
      <c r="DD49"/>
      <c r="DE49"/>
      <c r="DF49"/>
      <c r="DG49"/>
      <c r="DH49"/>
      <c r="DI49"/>
      <c r="DJ49"/>
      <c r="DK49"/>
      <c r="DL49"/>
      <c r="DM49"/>
      <c r="DN49"/>
      <c r="DO49"/>
      <c r="DP49"/>
      <c r="DQ49"/>
      <c r="DR49"/>
      <c r="DS49"/>
      <c r="DT49"/>
      <c r="DU49"/>
      <c r="DV49"/>
      <c r="DW49"/>
      <c r="DX49"/>
      <c r="DY49"/>
      <c r="DZ49"/>
      <c r="EA49"/>
      <c r="EB49"/>
      <c r="EC49"/>
      <c r="ED49"/>
      <c r="EE49"/>
      <c r="EF49" s="253"/>
      <c r="EG49"/>
      <c r="EO49" s="1019" t="s">
        <v>2743</v>
      </c>
      <c r="EP49" s="973" t="str">
        <f t="shared" si="1"/>
        <v/>
      </c>
      <c r="EQ49" s="1018"/>
      <c r="ER49" s="1017" t="str">
        <f>SUBSTITUTE(TRIM(AB49&amp;"　"&amp;AB51&amp;"　"&amp;AB53),"　","　")</f>
        <v/>
      </c>
      <c r="ES49" s="1017"/>
      <c r="EV49" s="1050" t="s">
        <v>644</v>
      </c>
      <c r="EW49" s="1051" t="str">
        <f>IF($EM$47=TRUE,IF($AB$38="",0,TEXT(AB38,"")),TEXT(AB49,""))</f>
        <v/>
      </c>
      <c r="GM49" s="464"/>
    </row>
    <row r="50" spans="1:195" s="252" customFormat="1" ht="27" customHeight="1" x14ac:dyDescent="0.4">
      <c r="A50"/>
      <c r="B50"/>
      <c r="C50" s="1332"/>
      <c r="D50" s="1333"/>
      <c r="E50" s="1333"/>
      <c r="F50" s="1333"/>
      <c r="G50" s="1333"/>
      <c r="H50" s="1334"/>
      <c r="I50" s="780"/>
      <c r="J50" s="250"/>
      <c r="K50" s="251"/>
      <c r="L50" s="251"/>
      <c r="M50" s="1570" t="s">
        <v>3198</v>
      </c>
      <c r="N50" s="1571"/>
      <c r="O50" s="1571"/>
      <c r="P50" s="1571"/>
      <c r="Q50" s="1571"/>
      <c r="R50" s="1571"/>
      <c r="S50" s="1572" t="s">
        <v>52</v>
      </c>
      <c r="T50" s="1573"/>
      <c r="U50" s="1573"/>
      <c r="V50" s="1573"/>
      <c r="W50" s="1573"/>
      <c r="X50" s="1573"/>
      <c r="Y50" s="1573"/>
      <c r="Z50" s="1573"/>
      <c r="AA50" s="1573"/>
      <c r="AB50" s="1574"/>
      <c r="AC50" s="1575"/>
      <c r="AD50" s="1575"/>
      <c r="AE50" s="1575"/>
      <c r="AF50" s="1575"/>
      <c r="AG50" s="1575"/>
      <c r="AH50" s="1575"/>
      <c r="AI50" s="1575"/>
      <c r="AJ50" s="1575"/>
      <c r="AK50" s="1575"/>
      <c r="AL50" s="1575"/>
      <c r="AM50" s="1575"/>
      <c r="AN50" s="1575"/>
      <c r="AO50" s="1575"/>
      <c r="AP50" s="1575"/>
      <c r="AQ50" s="1575"/>
      <c r="AR50" s="1575"/>
      <c r="AS50" s="1575"/>
      <c r="AT50" s="1575"/>
      <c r="AU50" s="1575"/>
      <c r="AV50" s="1575"/>
      <c r="AW50" s="1575"/>
      <c r="AX50" s="1575"/>
      <c r="AY50" s="1575"/>
      <c r="AZ50" s="1575"/>
      <c r="BA50" s="1575"/>
      <c r="BB50" s="1575"/>
      <c r="BC50" s="1575"/>
      <c r="BD50" s="1575"/>
      <c r="BE50" s="1575"/>
      <c r="BF50" s="1575"/>
      <c r="BG50" s="1575"/>
      <c r="BH50" s="1575"/>
      <c r="BI50" s="1575"/>
      <c r="BJ50" s="1575"/>
      <c r="BK50" s="1575"/>
      <c r="BL50" s="1575"/>
      <c r="BM50" s="1575"/>
      <c r="BN50" s="1575"/>
      <c r="BO50" s="1575"/>
      <c r="BP50" s="1575"/>
      <c r="BQ50" s="1575"/>
      <c r="BR50" s="1575"/>
      <c r="BS50" s="1575"/>
      <c r="BT50" s="1576"/>
      <c r="BU50" s="389"/>
      <c r="BV50" s="389"/>
      <c r="BW50" s="389"/>
      <c r="BX50" s="379"/>
      <c r="BY50" s="379"/>
      <c r="BZ50" s="379"/>
      <c r="CA50" s="380"/>
      <c r="CB50" s="380"/>
      <c r="CC50" s="380"/>
      <c r="CD50" s="380"/>
      <c r="CE50" s="380"/>
      <c r="CF50" s="380"/>
      <c r="CG50" s="380"/>
      <c r="CH50" s="380"/>
      <c r="CI50" s="380"/>
      <c r="CJ50" s="380"/>
      <c r="CK50" s="380"/>
      <c r="CL50" s="380"/>
      <c r="CM50" s="380"/>
      <c r="CN50" s="380"/>
      <c r="CO50" s="380"/>
      <c r="CP50" s="380"/>
      <c r="CQ50" s="380"/>
      <c r="CR50" s="380"/>
      <c r="CS50" s="380"/>
      <c r="CT50" s="380"/>
      <c r="CU50" s="381"/>
      <c r="CV50"/>
      <c r="CW50"/>
      <c r="CX50"/>
      <c r="CY50"/>
      <c r="CZ50"/>
      <c r="DA50" s="964"/>
      <c r="DB50" s="964"/>
      <c r="DC50"/>
      <c r="DD50"/>
      <c r="DE50"/>
      <c r="DF50"/>
      <c r="DG50"/>
      <c r="DH50"/>
      <c r="DI50"/>
      <c r="DJ50"/>
      <c r="DK50"/>
      <c r="DL50"/>
      <c r="DM50"/>
      <c r="DN50"/>
      <c r="DO50"/>
      <c r="DP50"/>
      <c r="DQ50"/>
      <c r="DR50"/>
      <c r="DS50"/>
      <c r="DT50"/>
      <c r="DU50"/>
      <c r="DV50"/>
      <c r="DW50"/>
      <c r="DX50"/>
      <c r="DY50"/>
      <c r="DZ50"/>
      <c r="EA50"/>
      <c r="EB50"/>
      <c r="EC50"/>
      <c r="ED50"/>
      <c r="EE50"/>
      <c r="EF50" s="253"/>
      <c r="EG50"/>
      <c r="EO50" s="1020" t="s">
        <v>2740</v>
      </c>
      <c r="EP50" s="973" t="str">
        <f t="shared" si="1"/>
        <v/>
      </c>
      <c r="EQ50" s="330"/>
      <c r="ER50" s="1017" t="str">
        <f>TRIM(AB49)</f>
        <v/>
      </c>
      <c r="EV50" s="1019" t="s">
        <v>3003</v>
      </c>
      <c r="EW50" s="1051" t="str">
        <f>IF($EM$47=TRUE,IF($AB$40="",0,TEXT(AB40,"")),TEXT(AB51,""))</f>
        <v/>
      </c>
      <c r="GM50" s="464"/>
    </row>
    <row r="51" spans="1:195" s="252" customFormat="1" ht="27" customHeight="1" x14ac:dyDescent="0.4">
      <c r="A51"/>
      <c r="B51"/>
      <c r="C51" s="1332"/>
      <c r="D51" s="1333"/>
      <c r="E51" s="1333"/>
      <c r="F51" s="1333"/>
      <c r="G51" s="1333"/>
      <c r="H51" s="1334"/>
      <c r="I51" s="780"/>
      <c r="J51" s="250"/>
      <c r="K51" s="251"/>
      <c r="L51" s="251"/>
      <c r="M51" s="1571"/>
      <c r="N51" s="1571"/>
      <c r="O51" s="1571"/>
      <c r="P51" s="1571"/>
      <c r="Q51" s="1571"/>
      <c r="R51" s="1571"/>
      <c r="S51" s="1644" t="s">
        <v>647</v>
      </c>
      <c r="T51" s="1645"/>
      <c r="U51" s="1645"/>
      <c r="V51" s="1645"/>
      <c r="W51" s="1645"/>
      <c r="X51" s="1645"/>
      <c r="Y51" s="1645"/>
      <c r="Z51" s="1645"/>
      <c r="AA51" s="1645"/>
      <c r="AB51" s="1646"/>
      <c r="AC51" s="1647"/>
      <c r="AD51" s="1647"/>
      <c r="AE51" s="1647"/>
      <c r="AF51" s="1647"/>
      <c r="AG51" s="1647"/>
      <c r="AH51" s="1647"/>
      <c r="AI51" s="1647"/>
      <c r="AJ51" s="1647"/>
      <c r="AK51" s="1647"/>
      <c r="AL51" s="1647"/>
      <c r="AM51" s="1647"/>
      <c r="AN51" s="1647"/>
      <c r="AO51" s="1647"/>
      <c r="AP51" s="1647"/>
      <c r="AQ51" s="1647"/>
      <c r="AR51" s="1647"/>
      <c r="AS51" s="1647"/>
      <c r="AT51" s="1647"/>
      <c r="AU51" s="1647"/>
      <c r="AV51" s="1647"/>
      <c r="AW51" s="1647"/>
      <c r="AX51" s="1647"/>
      <c r="AY51" s="1647"/>
      <c r="AZ51" s="1647"/>
      <c r="BA51" s="1647"/>
      <c r="BB51" s="1647"/>
      <c r="BC51" s="1647"/>
      <c r="BD51" s="1647"/>
      <c r="BE51" s="1647"/>
      <c r="BF51" s="1647"/>
      <c r="BG51" s="1647"/>
      <c r="BH51" s="1647"/>
      <c r="BI51" s="1647"/>
      <c r="BJ51" s="1647"/>
      <c r="BK51" s="1647"/>
      <c r="BL51" s="1647"/>
      <c r="BM51" s="1647"/>
      <c r="BN51" s="1647"/>
      <c r="BO51" s="1647"/>
      <c r="BP51" s="1647"/>
      <c r="BQ51" s="1647"/>
      <c r="BR51" s="1647"/>
      <c r="BS51" s="1647"/>
      <c r="BT51" s="1648"/>
      <c r="BU51" s="389"/>
      <c r="BV51" s="389"/>
      <c r="BW51" s="389"/>
      <c r="BX51" s="379"/>
      <c r="BY51" s="379"/>
      <c r="BZ51" s="379"/>
      <c r="CA51" s="380"/>
      <c r="CB51" s="380"/>
      <c r="CC51" s="380"/>
      <c r="CD51" s="380"/>
      <c r="CE51" s="380"/>
      <c r="CF51" s="380"/>
      <c r="CG51" s="380"/>
      <c r="CH51" s="380"/>
      <c r="CI51" s="380"/>
      <c r="CJ51" s="380"/>
      <c r="CK51" s="380"/>
      <c r="CL51" s="380"/>
      <c r="CM51" s="380"/>
      <c r="CN51" s="380"/>
      <c r="CO51" s="380"/>
      <c r="CP51" s="380"/>
      <c r="CQ51" s="380"/>
      <c r="CR51" s="380"/>
      <c r="CS51" s="380"/>
      <c r="CT51" s="380"/>
      <c r="CU51" s="381"/>
      <c r="CV51"/>
      <c r="CW51"/>
      <c r="CX51"/>
      <c r="CY51"/>
      <c r="CZ51"/>
      <c r="DA51" s="964"/>
      <c r="DB51" s="964"/>
      <c r="DC51"/>
      <c r="DD51"/>
      <c r="DE51"/>
      <c r="DF51"/>
      <c r="DG51"/>
      <c r="DH51"/>
      <c r="DI51"/>
      <c r="DJ51"/>
      <c r="DK51"/>
      <c r="DL51"/>
      <c r="DM51"/>
      <c r="DN51"/>
      <c r="DO51"/>
      <c r="DP51"/>
      <c r="DQ51"/>
      <c r="DR51"/>
      <c r="DS51"/>
      <c r="DT51"/>
      <c r="DU51"/>
      <c r="DV51"/>
      <c r="DW51"/>
      <c r="DX51"/>
      <c r="DY51"/>
      <c r="DZ51"/>
      <c r="EA51"/>
      <c r="EB51"/>
      <c r="EC51"/>
      <c r="ED51"/>
      <c r="EE51"/>
      <c r="EF51" s="253"/>
      <c r="EG51"/>
      <c r="EO51" s="1020" t="s">
        <v>2741</v>
      </c>
      <c r="EP51" s="973" t="str">
        <f t="shared" si="1"/>
        <v/>
      </c>
      <c r="EQ51" s="330"/>
      <c r="ER51" s="1017" t="str">
        <f>SUBSTITUTE(TRIM(AB51&amp;"　"&amp;AB53),"　","　")</f>
        <v/>
      </c>
      <c r="EV51" s="1019" t="s">
        <v>732</v>
      </c>
      <c r="EW51" s="1051" t="str">
        <f>IF($EM$47=TRUE,TEXT(AB42,""),TEXT(AB53,""))</f>
        <v/>
      </c>
      <c r="GM51" s="464"/>
    </row>
    <row r="52" spans="1:195" s="22" customFormat="1" ht="27" customHeight="1" x14ac:dyDescent="0.4">
      <c r="A52"/>
      <c r="B52"/>
      <c r="C52" s="1332"/>
      <c r="D52" s="1333"/>
      <c r="E52" s="1333"/>
      <c r="F52" s="1333"/>
      <c r="G52" s="1333"/>
      <c r="H52" s="1334"/>
      <c r="I52" s="780"/>
      <c r="J52" s="42"/>
      <c r="K52" s="39"/>
      <c r="L52" s="39"/>
      <c r="M52" s="1535" t="s">
        <v>51</v>
      </c>
      <c r="N52" s="1551"/>
      <c r="O52" s="1551"/>
      <c r="P52" s="1551"/>
      <c r="Q52" s="1551"/>
      <c r="R52" s="1551"/>
      <c r="S52" s="1565" t="s">
        <v>52</v>
      </c>
      <c r="T52" s="1566"/>
      <c r="U52" s="1566"/>
      <c r="V52" s="1566"/>
      <c r="W52" s="1566"/>
      <c r="X52" s="1566"/>
      <c r="Y52" s="1566"/>
      <c r="Z52" s="1566"/>
      <c r="AA52" s="1566"/>
      <c r="AB52" s="1755"/>
      <c r="AC52" s="1756"/>
      <c r="AD52" s="1756"/>
      <c r="AE52" s="1756"/>
      <c r="AF52" s="1756"/>
      <c r="AG52" s="1756"/>
      <c r="AH52" s="1756"/>
      <c r="AI52" s="1756"/>
      <c r="AJ52" s="1756"/>
      <c r="AK52" s="1756"/>
      <c r="AL52" s="1756"/>
      <c r="AM52" s="1756"/>
      <c r="AN52" s="1757"/>
      <c r="AO52" s="1757"/>
      <c r="AP52" s="1757"/>
      <c r="AQ52" s="1757"/>
      <c r="AR52" s="1757"/>
      <c r="AS52" s="1757"/>
      <c r="AT52" s="1757"/>
      <c r="AU52" s="1757"/>
      <c r="AV52" s="1757"/>
      <c r="AW52" s="1757"/>
      <c r="AX52" s="1757"/>
      <c r="AY52" s="1757"/>
      <c r="AZ52" s="1757"/>
      <c r="BA52" s="1757"/>
      <c r="BB52" s="1757"/>
      <c r="BC52" s="1757"/>
      <c r="BD52" s="1757"/>
      <c r="BE52" s="1757"/>
      <c r="BF52" s="1757"/>
      <c r="BG52" s="1757"/>
      <c r="BH52" s="1757"/>
      <c r="BI52" s="1757"/>
      <c r="BJ52" s="1757"/>
      <c r="BK52" s="1757"/>
      <c r="BL52" s="1757"/>
      <c r="BM52" s="1757"/>
      <c r="BN52" s="1757"/>
      <c r="BO52" s="1757"/>
      <c r="BP52" s="1757"/>
      <c r="BQ52" s="1757"/>
      <c r="BR52" s="1757"/>
      <c r="BS52" s="1757"/>
      <c r="BT52" s="1758"/>
      <c r="BU52" s="397"/>
      <c r="BV52" s="2003"/>
      <c r="BW52" s="2004"/>
      <c r="BX52" s="2004"/>
      <c r="BY52" s="2004"/>
      <c r="BZ52" s="2004"/>
      <c r="CA52" s="2004"/>
      <c r="CB52" s="2004"/>
      <c r="CC52" s="2004"/>
      <c r="CD52" s="2004"/>
      <c r="CE52" s="2004"/>
      <c r="CF52" s="2004"/>
      <c r="CG52" s="2004"/>
      <c r="CH52" s="2004"/>
      <c r="CI52" s="2004"/>
      <c r="CJ52" s="2004"/>
      <c r="CK52" s="2004"/>
      <c r="CL52" s="2004"/>
      <c r="CM52" s="2004"/>
      <c r="CN52" s="2004"/>
      <c r="CO52" s="2004"/>
      <c r="CP52" s="2004"/>
      <c r="CQ52" s="2004"/>
      <c r="CR52" s="2004"/>
      <c r="CS52" s="2004"/>
      <c r="CT52" s="2004"/>
      <c r="CU52" s="2005"/>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s="23"/>
      <c r="EG52"/>
      <c r="EH52" s="25"/>
      <c r="EI52" s="25"/>
      <c r="EJ52" s="25"/>
      <c r="EK52" s="25"/>
      <c r="EL52" s="25"/>
      <c r="EM52" s="25"/>
      <c r="EN52" s="24"/>
      <c r="EO52" s="328" t="s">
        <v>52</v>
      </c>
      <c r="EP52" s="974" t="str">
        <f>TEXT(AB52,"")</f>
        <v/>
      </c>
      <c r="EQ52" s="319"/>
      <c r="ER52"/>
      <c r="ES52"/>
      <c r="EV52" s="1019" t="s">
        <v>3159</v>
      </c>
      <c r="EW52" s="1051" t="str">
        <f>IF($EM$47=TRUE,IF($AB$57="",0,TEXT(AB46,"")),TEXT(AB57,""))</f>
        <v/>
      </c>
      <c r="GM52" s="21"/>
    </row>
    <row r="53" spans="1:195" s="20" customFormat="1" ht="27" customHeight="1" x14ac:dyDescent="0.4">
      <c r="A53"/>
      <c r="B53"/>
      <c r="C53" s="1332"/>
      <c r="D53" s="1333"/>
      <c r="E53" s="1333"/>
      <c r="F53" s="1333"/>
      <c r="G53" s="1333"/>
      <c r="H53" s="1334"/>
      <c r="I53" s="780"/>
      <c r="J53" s="102"/>
      <c r="K53" s="101"/>
      <c r="L53" s="101"/>
      <c r="M53" s="1551"/>
      <c r="N53" s="1551"/>
      <c r="O53" s="1551"/>
      <c r="P53" s="1551"/>
      <c r="Q53" s="1551"/>
      <c r="R53" s="1551"/>
      <c r="S53" s="1536" t="s">
        <v>51</v>
      </c>
      <c r="T53" s="1537"/>
      <c r="U53" s="1537"/>
      <c r="V53" s="1537"/>
      <c r="W53" s="1537"/>
      <c r="X53" s="1537"/>
      <c r="Y53" s="1537"/>
      <c r="Z53" s="1537"/>
      <c r="AA53" s="1537"/>
      <c r="AB53" s="1759"/>
      <c r="AC53" s="1760"/>
      <c r="AD53" s="1760"/>
      <c r="AE53" s="1760"/>
      <c r="AF53" s="1760"/>
      <c r="AG53" s="1760"/>
      <c r="AH53" s="1760"/>
      <c r="AI53" s="1760"/>
      <c r="AJ53" s="1760"/>
      <c r="AK53" s="1760"/>
      <c r="AL53" s="1760"/>
      <c r="AM53" s="1760"/>
      <c r="AN53" s="1761"/>
      <c r="AO53" s="1761"/>
      <c r="AP53" s="1761"/>
      <c r="AQ53" s="1761"/>
      <c r="AR53" s="1761"/>
      <c r="AS53" s="1761"/>
      <c r="AT53" s="1761"/>
      <c r="AU53" s="1761"/>
      <c r="AV53" s="1761"/>
      <c r="AW53" s="1761"/>
      <c r="AX53" s="1761"/>
      <c r="AY53" s="1761"/>
      <c r="AZ53" s="1761"/>
      <c r="BA53" s="1761"/>
      <c r="BB53" s="1761"/>
      <c r="BC53" s="1761"/>
      <c r="BD53" s="1761"/>
      <c r="BE53" s="1761"/>
      <c r="BF53" s="1761"/>
      <c r="BG53" s="1761"/>
      <c r="BH53" s="1761"/>
      <c r="BI53" s="1761"/>
      <c r="BJ53" s="1761"/>
      <c r="BK53" s="1761"/>
      <c r="BL53" s="1761"/>
      <c r="BM53" s="1761"/>
      <c r="BN53" s="1761"/>
      <c r="BO53" s="1761"/>
      <c r="BP53" s="1761"/>
      <c r="BQ53" s="1761"/>
      <c r="BR53" s="1761"/>
      <c r="BS53" s="1761"/>
      <c r="BT53" s="1762"/>
      <c r="BU53" s="400"/>
      <c r="BV53" s="2004"/>
      <c r="BW53" s="2004"/>
      <c r="BX53" s="2004"/>
      <c r="BY53" s="2004"/>
      <c r="BZ53" s="2004"/>
      <c r="CA53" s="2004"/>
      <c r="CB53" s="2004"/>
      <c r="CC53" s="2004"/>
      <c r="CD53" s="2004"/>
      <c r="CE53" s="2004"/>
      <c r="CF53" s="2004"/>
      <c r="CG53" s="2004"/>
      <c r="CH53" s="2004"/>
      <c r="CI53" s="2004"/>
      <c r="CJ53" s="2004"/>
      <c r="CK53" s="2004"/>
      <c r="CL53" s="2004"/>
      <c r="CM53" s="2004"/>
      <c r="CN53" s="2004"/>
      <c r="CO53" s="2004"/>
      <c r="CP53" s="2004"/>
      <c r="CQ53" s="2004"/>
      <c r="CR53" s="2004"/>
      <c r="CS53" s="2004"/>
      <c r="CT53" s="2004"/>
      <c r="CU53" s="2005"/>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s="98"/>
      <c r="EG53"/>
      <c r="EH53" s="327" t="s">
        <v>734</v>
      </c>
      <c r="EI53" s="100"/>
      <c r="EJ53" s="100"/>
      <c r="EK53" s="100"/>
      <c r="EL53" s="1030" t="s">
        <v>2962</v>
      </c>
      <c r="EM53" s="100"/>
      <c r="EN53" s="99"/>
      <c r="EO53" s="328" t="s">
        <v>732</v>
      </c>
      <c r="EP53" s="974" t="str">
        <f>TEXT(AB53,"")</f>
        <v/>
      </c>
      <c r="EQ53" s="319"/>
      <c r="ER53"/>
      <c r="ES53"/>
      <c r="GM53" s="466"/>
    </row>
    <row r="54" spans="1:195" s="22" customFormat="1" ht="27" customHeight="1" x14ac:dyDescent="0.4">
      <c r="A54"/>
      <c r="B54"/>
      <c r="C54" s="1332"/>
      <c r="D54" s="1333"/>
      <c r="E54" s="1333"/>
      <c r="F54" s="1333"/>
      <c r="G54" s="1333"/>
      <c r="H54" s="1334"/>
      <c r="I54" s="780"/>
      <c r="J54" s="42"/>
      <c r="K54" s="39"/>
      <c r="L54" s="39"/>
      <c r="M54" s="1535" t="s">
        <v>44</v>
      </c>
      <c r="N54" s="1535"/>
      <c r="O54" s="1535"/>
      <c r="P54" s="1535"/>
      <c r="Q54" s="1535"/>
      <c r="R54" s="1535"/>
      <c r="S54" s="1535"/>
      <c r="T54" s="1535"/>
      <c r="U54" s="1535"/>
      <c r="V54" s="1535"/>
      <c r="W54" s="1535"/>
      <c r="X54" s="1535"/>
      <c r="Y54" s="1535"/>
      <c r="Z54" s="1535"/>
      <c r="AA54" s="1539"/>
      <c r="AB54" s="1534"/>
      <c r="AC54" s="1534"/>
      <c r="AD54" s="1534"/>
      <c r="AE54" s="1534"/>
      <c r="AF54" s="1534"/>
      <c r="AG54" s="1534"/>
      <c r="AH54" s="1538" t="s">
        <v>41</v>
      </c>
      <c r="AI54" s="1538"/>
      <c r="AJ54" s="1538"/>
      <c r="AK54" s="1534"/>
      <c r="AL54" s="1534"/>
      <c r="AM54" s="1534"/>
      <c r="AN54" s="1534"/>
      <c r="AO54" s="1534"/>
      <c r="AP54" s="1534"/>
      <c r="AQ54" s="786"/>
      <c r="AR54" s="786"/>
      <c r="AS54" s="786"/>
      <c r="AT54" s="786"/>
      <c r="AU54" s="786"/>
      <c r="AV54" s="786"/>
      <c r="AW54" s="786"/>
      <c r="AX54" s="786"/>
      <c r="AY54" s="786"/>
      <c r="AZ54" s="786"/>
      <c r="BA54" s="786"/>
      <c r="BB54" s="786"/>
      <c r="BC54" s="786"/>
      <c r="BD54" s="786"/>
      <c r="BE54" s="786"/>
      <c r="BF54" s="786"/>
      <c r="BG54" s="786"/>
      <c r="BH54" s="786"/>
      <c r="BI54" s="786"/>
      <c r="BJ54" s="786"/>
      <c r="BK54" s="786"/>
      <c r="BL54" s="786"/>
      <c r="BM54" s="786"/>
      <c r="BN54" s="786"/>
      <c r="BO54" s="786"/>
      <c r="BP54" s="786"/>
      <c r="BQ54" s="786"/>
      <c r="BR54" s="786"/>
      <c r="BS54" s="786"/>
      <c r="BT54" s="786"/>
      <c r="BU54" s="400"/>
      <c r="BV54" s="401"/>
      <c r="BW54" s="401"/>
      <c r="BX54" s="397"/>
      <c r="BY54" s="397"/>
      <c r="BZ54" s="397"/>
      <c r="CA54" s="398"/>
      <c r="CB54" s="398"/>
      <c r="CC54" s="398"/>
      <c r="CD54" s="398"/>
      <c r="CE54" s="398"/>
      <c r="CF54" s="398"/>
      <c r="CG54" s="398"/>
      <c r="CH54" s="398"/>
      <c r="CI54" s="398"/>
      <c r="CJ54" s="398"/>
      <c r="CK54" s="398"/>
      <c r="CL54" s="398"/>
      <c r="CM54" s="398"/>
      <c r="CN54" s="398"/>
      <c r="CO54" s="398"/>
      <c r="CP54" s="398"/>
      <c r="CQ54" s="398"/>
      <c r="CR54" s="398"/>
      <c r="CS54" s="398"/>
      <c r="CT54" s="398"/>
      <c r="CU54" s="399"/>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s="23"/>
      <c r="EG54"/>
      <c r="EH54" s="971" t="str">
        <f>CONCATENATE(AB54,"-",AK54)</f>
        <v>-</v>
      </c>
      <c r="EI54" s="971" t="str">
        <f>ASC(EH54)</f>
        <v>-</v>
      </c>
      <c r="EJ54" s="25"/>
      <c r="EK54" s="25"/>
      <c r="EL54" s="1031">
        <f>IF(EH54="-",1,0)</f>
        <v>1</v>
      </c>
      <c r="EM54" s="25"/>
      <c r="EN54" s="24"/>
      <c r="EO54" s="328" t="s">
        <v>734</v>
      </c>
      <c r="EP54" s="1000" t="str">
        <f>$EI$54</f>
        <v>-</v>
      </c>
      <c r="EQ54" s="319"/>
      <c r="ER54"/>
      <c r="ES54"/>
      <c r="GM54" s="21"/>
    </row>
    <row r="55" spans="1:195" s="22" customFormat="1" ht="27" customHeight="1" x14ac:dyDescent="0.4">
      <c r="A55"/>
      <c r="B55"/>
      <c r="C55" s="1332"/>
      <c r="D55" s="1333"/>
      <c r="E55" s="1333"/>
      <c r="F55" s="1333"/>
      <c r="G55" s="1333"/>
      <c r="H55" s="1334"/>
      <c r="I55" s="780"/>
      <c r="J55" s="42"/>
      <c r="K55" s="39"/>
      <c r="L55" s="39"/>
      <c r="M55" s="1535" t="s">
        <v>84</v>
      </c>
      <c r="N55" s="1535"/>
      <c r="O55" s="1535"/>
      <c r="P55" s="1535"/>
      <c r="Q55" s="1535"/>
      <c r="R55" s="1535"/>
      <c r="S55" s="1535"/>
      <c r="T55" s="1535"/>
      <c r="U55" s="1535"/>
      <c r="V55" s="1535"/>
      <c r="W55" s="1535"/>
      <c r="X55" s="1535"/>
      <c r="Y55" s="1535"/>
      <c r="Z55" s="1535"/>
      <c r="AA55" s="1535"/>
      <c r="AB55" s="1616"/>
      <c r="AC55" s="1599"/>
      <c r="AD55" s="1599"/>
      <c r="AE55" s="1599"/>
      <c r="AF55" s="1599"/>
      <c r="AG55" s="1599"/>
      <c r="AH55" s="1599"/>
      <c r="AI55" s="1599"/>
      <c r="AJ55" s="1599"/>
      <c r="AK55" s="1599"/>
      <c r="AL55" s="1599"/>
      <c r="AM55" s="1599"/>
      <c r="AN55" s="1599"/>
      <c r="AO55" s="1599"/>
      <c r="AP55" s="1599"/>
      <c r="AQ55" s="1599"/>
      <c r="AR55" s="1599"/>
      <c r="AS55" s="1599"/>
      <c r="AT55" s="1599"/>
      <c r="AU55" s="1599"/>
      <c r="AV55" s="1599"/>
      <c r="AW55" s="1599"/>
      <c r="AX55" s="1599"/>
      <c r="AY55" s="1599"/>
      <c r="AZ55" s="1599"/>
      <c r="BA55" s="1599"/>
      <c r="BB55" s="1599"/>
      <c r="BC55" s="1599"/>
      <c r="BD55" s="1599"/>
      <c r="BE55" s="1599"/>
      <c r="BF55" s="1599"/>
      <c r="BG55" s="1599"/>
      <c r="BH55" s="1599"/>
      <c r="BI55" s="1599"/>
      <c r="BJ55" s="1599"/>
      <c r="BK55" s="1599"/>
      <c r="BL55" s="1599"/>
      <c r="BM55" s="1599"/>
      <c r="BN55" s="1599"/>
      <c r="BO55" s="1599"/>
      <c r="BP55" s="1599"/>
      <c r="BQ55" s="1599"/>
      <c r="BR55" s="1599"/>
      <c r="BS55" s="1599"/>
      <c r="BT55" s="1600"/>
      <c r="BU55" s="400"/>
      <c r="BV55" s="401"/>
      <c r="BW55" s="401"/>
      <c r="BX55" s="397"/>
      <c r="BY55" s="397"/>
      <c r="BZ55" s="397"/>
      <c r="CA55" s="398"/>
      <c r="CB55" s="398"/>
      <c r="CC55" s="398"/>
      <c r="CD55" s="398"/>
      <c r="CE55" s="398"/>
      <c r="CF55" s="398"/>
      <c r="CG55" s="398"/>
      <c r="CH55" s="398"/>
      <c r="CI55" s="398"/>
      <c r="CJ55" s="398"/>
      <c r="CK55" s="398"/>
      <c r="CL55" s="398"/>
      <c r="CM55" s="398"/>
      <c r="CN55" s="398"/>
      <c r="CO55" s="398"/>
      <c r="CP55" s="398"/>
      <c r="CQ55" s="398"/>
      <c r="CR55" s="398"/>
      <c r="CS55" s="398"/>
      <c r="CT55" s="398"/>
      <c r="CU55" s="399"/>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s="23"/>
      <c r="EG55"/>
      <c r="EH55" s="323" t="s">
        <v>83</v>
      </c>
      <c r="EI55" s="25"/>
      <c r="EJ55" s="25"/>
      <c r="EK55" s="25"/>
      <c r="EL55" s="1030" t="s">
        <v>2963</v>
      </c>
      <c r="EM55" s="25"/>
      <c r="EN55" s="24"/>
      <c r="EO55" s="328" t="s">
        <v>84</v>
      </c>
      <c r="EP55" s="973" t="str">
        <f>TEXT(AB55,"")</f>
        <v/>
      </c>
      <c r="EQ55" s="319"/>
      <c r="ER55"/>
      <c r="ES55"/>
      <c r="GM55" s="21"/>
    </row>
    <row r="56" spans="1:195" s="22" customFormat="1" ht="27" customHeight="1" x14ac:dyDescent="0.4">
      <c r="A56"/>
      <c r="B56"/>
      <c r="C56" s="1332"/>
      <c r="D56" s="1333"/>
      <c r="E56" s="1333"/>
      <c r="F56" s="1333"/>
      <c r="G56" s="1333"/>
      <c r="H56" s="1334"/>
      <c r="I56" s="780"/>
      <c r="J56" s="42"/>
      <c r="K56" s="39"/>
      <c r="L56" s="39"/>
      <c r="M56" s="1535" t="s">
        <v>83</v>
      </c>
      <c r="N56" s="1535"/>
      <c r="O56" s="1535"/>
      <c r="P56" s="1535"/>
      <c r="Q56" s="1535"/>
      <c r="R56" s="1535"/>
      <c r="S56" s="1535"/>
      <c r="T56" s="1535"/>
      <c r="U56" s="1535"/>
      <c r="V56" s="1535"/>
      <c r="W56" s="1535"/>
      <c r="X56" s="1535"/>
      <c r="Y56" s="1535"/>
      <c r="Z56" s="1535"/>
      <c r="AA56" s="1539"/>
      <c r="AB56" s="1578"/>
      <c r="AC56" s="1578"/>
      <c r="AD56" s="1578"/>
      <c r="AE56" s="1578"/>
      <c r="AF56" s="1578"/>
      <c r="AG56" s="1578"/>
      <c r="AH56" s="1577" t="s">
        <v>41</v>
      </c>
      <c r="AI56" s="1577"/>
      <c r="AJ56" s="1577"/>
      <c r="AK56" s="1578"/>
      <c r="AL56" s="1578"/>
      <c r="AM56" s="1578"/>
      <c r="AN56" s="1578"/>
      <c r="AO56" s="1578"/>
      <c r="AP56" s="1578"/>
      <c r="AQ56" s="1577" t="s">
        <v>41</v>
      </c>
      <c r="AR56" s="1577"/>
      <c r="AS56" s="1577"/>
      <c r="AT56" s="1578"/>
      <c r="AU56" s="1578"/>
      <c r="AV56" s="1578"/>
      <c r="AW56" s="1578"/>
      <c r="AX56" s="1578"/>
      <c r="AY56" s="1578"/>
      <c r="AZ56" s="1176"/>
      <c r="BA56" s="1177"/>
      <c r="BB56" s="1177"/>
      <c r="BC56" s="1177"/>
      <c r="BD56" s="1177"/>
      <c r="BE56" s="1177"/>
      <c r="BF56" s="1177"/>
      <c r="BG56" s="1177"/>
      <c r="BH56" s="1177"/>
      <c r="BI56" s="1177"/>
      <c r="BJ56" s="1177"/>
      <c r="BK56" s="1177"/>
      <c r="BL56" s="1177"/>
      <c r="BM56" s="1177"/>
      <c r="BN56" s="1177"/>
      <c r="BO56" s="1177"/>
      <c r="BP56" s="1177"/>
      <c r="BQ56" s="1177"/>
      <c r="BR56" s="1177"/>
      <c r="BS56" s="1177"/>
      <c r="BT56" s="1177"/>
      <c r="BU56" s="400"/>
      <c r="BV56" s="256"/>
      <c r="BW56" s="401"/>
      <c r="BX56" s="397"/>
      <c r="BY56" s="397"/>
      <c r="BZ56" s="397"/>
      <c r="CA56" s="398"/>
      <c r="CB56" s="398"/>
      <c r="CC56" s="398"/>
      <c r="CD56" s="398"/>
      <c r="CE56" s="398"/>
      <c r="CF56" s="398"/>
      <c r="CG56" s="398"/>
      <c r="CH56" s="398"/>
      <c r="CI56" s="398"/>
      <c r="CJ56" s="398"/>
      <c r="CK56" s="398"/>
      <c r="CL56" s="398"/>
      <c r="CM56" s="398"/>
      <c r="CN56" s="398"/>
      <c r="CO56" s="398"/>
      <c r="CP56" s="398"/>
      <c r="CQ56" s="398"/>
      <c r="CR56" s="398"/>
      <c r="CS56" s="398"/>
      <c r="CT56" s="398"/>
      <c r="CU56" s="399"/>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s="23"/>
      <c r="EG56"/>
      <c r="EH56" s="972" t="str">
        <f>CONCATENATE(AB56,"-",AK56,"-",AT56)</f>
        <v>--</v>
      </c>
      <c r="EI56" s="972" t="str">
        <f>ASC(EH56)</f>
        <v>--</v>
      </c>
      <c r="EJ56" s="25"/>
      <c r="EK56" s="25"/>
      <c r="EL56" s="1031">
        <f>IF(EH56="--",1,0)</f>
        <v>1</v>
      </c>
      <c r="EM56" s="25"/>
      <c r="EN56" s="24"/>
      <c r="EO56" s="328" t="s">
        <v>83</v>
      </c>
      <c r="EP56" s="1001" t="str">
        <f>$EI$56</f>
        <v>--</v>
      </c>
      <c r="EQ56" s="319"/>
      <c r="ER56"/>
      <c r="ES56"/>
      <c r="GM56" s="21"/>
    </row>
    <row r="57" spans="1:195" ht="34.5" customHeight="1" thickBot="1" x14ac:dyDescent="0.45">
      <c r="A57"/>
      <c r="B57"/>
      <c r="C57" s="1332"/>
      <c r="D57" s="1333"/>
      <c r="E57" s="1333"/>
      <c r="F57" s="1333"/>
      <c r="G57" s="1333"/>
      <c r="H57" s="1334"/>
      <c r="I57" s="780"/>
      <c r="J57" s="1181"/>
      <c r="K57" s="1180"/>
      <c r="L57" s="1180"/>
      <c r="M57" s="1567" t="s">
        <v>651</v>
      </c>
      <c r="N57" s="1567"/>
      <c r="O57" s="1567"/>
      <c r="P57" s="1567"/>
      <c r="Q57" s="1567"/>
      <c r="R57" s="1567"/>
      <c r="S57" s="1567"/>
      <c r="T57" s="1567"/>
      <c r="U57" s="1567"/>
      <c r="V57" s="1567"/>
      <c r="W57" s="1567"/>
      <c r="X57" s="1567"/>
      <c r="Y57" s="1567"/>
      <c r="Z57" s="1567"/>
      <c r="AA57" s="1567"/>
      <c r="AB57" s="1581"/>
      <c r="AC57" s="1581"/>
      <c r="AD57" s="1581"/>
      <c r="AE57" s="1581"/>
      <c r="AF57" s="1581"/>
      <c r="AG57" s="1581"/>
      <c r="AH57" s="1581"/>
      <c r="AI57" s="1581"/>
      <c r="AJ57" s="1581"/>
      <c r="AK57" s="1581"/>
      <c r="AL57" s="1581"/>
      <c r="AM57" s="1581"/>
      <c r="AN57" s="1581"/>
      <c r="AO57" s="1581"/>
      <c r="AP57" s="1581"/>
      <c r="AQ57" s="1581"/>
      <c r="AR57" s="1581"/>
      <c r="AS57" s="1581"/>
      <c r="AT57" s="1581"/>
      <c r="AU57" s="1581"/>
      <c r="AV57" s="1581"/>
      <c r="AW57" s="1581"/>
      <c r="AX57" s="1581"/>
      <c r="AY57" s="1581"/>
      <c r="AZ57" s="1581"/>
      <c r="BA57" s="1581"/>
      <c r="BB57" s="1581"/>
      <c r="BC57" s="1581"/>
      <c r="BD57" s="1581"/>
      <c r="BE57" s="1581"/>
      <c r="BF57" s="1581"/>
      <c r="BG57" s="1581"/>
      <c r="BH57" s="1581"/>
      <c r="BI57" s="1581"/>
      <c r="BJ57" s="1581"/>
      <c r="BK57" s="1581"/>
      <c r="BL57" s="1581"/>
      <c r="BM57" s="1581"/>
      <c r="BN57" s="1581"/>
      <c r="BO57" s="1581"/>
      <c r="BP57" s="1581"/>
      <c r="BQ57" s="1581"/>
      <c r="BR57" s="1581"/>
      <c r="BS57" s="1581"/>
      <c r="BT57" s="1581"/>
      <c r="BU57" s="1182"/>
      <c r="BV57" s="1328"/>
      <c r="BW57" s="1183"/>
      <c r="BX57" s="1185"/>
      <c r="BY57" s="1527"/>
      <c r="BZ57" s="1527"/>
      <c r="CA57" s="1527"/>
      <c r="CB57" s="1527"/>
      <c r="CC57" s="1527"/>
      <c r="CD57" s="1527"/>
      <c r="CE57" s="1527"/>
      <c r="CF57" s="1527"/>
      <c r="CG57" s="1527"/>
      <c r="CH57" s="1527"/>
      <c r="CI57" s="1527"/>
      <c r="CJ57" s="1527"/>
      <c r="CK57" s="1527"/>
      <c r="CL57" s="1527"/>
      <c r="CM57" s="1527"/>
      <c r="CN57" s="1185"/>
      <c r="CO57" s="1185"/>
      <c r="CP57" s="1185"/>
      <c r="CQ57" s="1185"/>
      <c r="CR57" s="1185"/>
      <c r="CS57" s="1185"/>
      <c r="CT57" s="1185"/>
      <c r="CU57" s="1185"/>
      <c r="CV57" s="118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G57"/>
      <c r="EO57"/>
      <c r="EP57"/>
      <c r="EQ57"/>
      <c r="ER57"/>
      <c r="ES57" s="319"/>
      <c r="ET57"/>
      <c r="EU57" s="319"/>
      <c r="FD57" s="1"/>
      <c r="FE57" s="1"/>
      <c r="FF57" s="1"/>
      <c r="FG57" s="1"/>
      <c r="FH57" s="1"/>
      <c r="FI57" s="1"/>
    </row>
    <row r="58" spans="1:195" ht="35.1" customHeight="1" thickTop="1" x14ac:dyDescent="0.4">
      <c r="A58"/>
      <c r="B58"/>
      <c r="C58" s="1332"/>
      <c r="D58" s="1333"/>
      <c r="E58" s="1333"/>
      <c r="F58" s="1333"/>
      <c r="G58" s="1333"/>
      <c r="H58" s="1334"/>
      <c r="I58" s="780"/>
      <c r="J58" s="1579" t="s">
        <v>687</v>
      </c>
      <c r="K58" s="1580"/>
      <c r="L58" s="1580"/>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c r="AN58" s="1580"/>
      <c r="AO58" s="1580"/>
      <c r="AP58" s="1580"/>
      <c r="AQ58" s="1580"/>
      <c r="AR58" s="1580"/>
      <c r="AS58" s="1580"/>
      <c r="AT58" s="1580"/>
      <c r="AU58" s="1580"/>
      <c r="AV58" s="1580"/>
      <c r="AW58" s="1580"/>
      <c r="AX58" s="1580"/>
      <c r="AY58" s="1580"/>
      <c r="AZ58" s="1580"/>
      <c r="BA58" s="1580"/>
      <c r="BB58" s="1580"/>
      <c r="BC58" s="1580"/>
      <c r="BD58" s="1580"/>
      <c r="BE58" s="1580"/>
      <c r="BF58" s="1580"/>
      <c r="BG58" s="1580"/>
      <c r="BH58" s="1580"/>
      <c r="BI58" s="1580"/>
      <c r="BJ58" s="1580"/>
      <c r="BK58" s="1580"/>
      <c r="BL58" s="1582" t="s">
        <v>855</v>
      </c>
      <c r="BM58" s="1583"/>
      <c r="BN58" s="1583"/>
      <c r="BO58" s="1583"/>
      <c r="BP58" s="1583"/>
      <c r="BQ58" s="1583"/>
      <c r="BR58" s="1583"/>
      <c r="BS58" s="1583"/>
      <c r="BT58" s="1583"/>
      <c r="BU58" s="815"/>
      <c r="BV58" s="398"/>
      <c r="BW58" s="398"/>
      <c r="BX58" s="398"/>
      <c r="BY58" s="398"/>
      <c r="BZ58" s="398"/>
      <c r="CA58" s="398"/>
      <c r="CB58" s="398"/>
      <c r="CC58" s="398"/>
      <c r="CD58" s="398"/>
      <c r="CE58" s="398"/>
      <c r="CF58" s="398"/>
      <c r="CG58" s="398"/>
      <c r="CH58" s="398"/>
      <c r="CI58" s="398"/>
      <c r="CJ58" s="398"/>
      <c r="CK58" s="398"/>
      <c r="CL58" s="398"/>
      <c r="CM58" s="398"/>
      <c r="CN58" s="398"/>
      <c r="CO58" s="398"/>
      <c r="CP58" s="398"/>
      <c r="CQ58" s="398"/>
      <c r="CR58" s="398"/>
      <c r="CS58" s="398"/>
      <c r="CT58" s="398"/>
      <c r="CU58" s="399"/>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G58"/>
      <c r="EJ58" s="4"/>
      <c r="EK58" s="4"/>
      <c r="EL58" s="4"/>
      <c r="FD58" s="97"/>
      <c r="FE58" s="97"/>
      <c r="FF58" s="97"/>
      <c r="FG58" s="97"/>
      <c r="FH58" s="97"/>
      <c r="FI58" s="97"/>
    </row>
    <row r="59" spans="1:195" s="22" customFormat="1" ht="27" customHeight="1" x14ac:dyDescent="0.4">
      <c r="A59"/>
      <c r="B59"/>
      <c r="C59" s="1332"/>
      <c r="D59" s="1333"/>
      <c r="E59" s="1333"/>
      <c r="F59" s="1333"/>
      <c r="G59" s="1333"/>
      <c r="H59" s="1334"/>
      <c r="I59" s="780"/>
      <c r="J59" s="42"/>
      <c r="K59" s="39"/>
      <c r="L59" s="39"/>
      <c r="M59" s="1589" t="s">
        <v>76</v>
      </c>
      <c r="N59" s="1590"/>
      <c r="O59" s="1590"/>
      <c r="P59" s="1590"/>
      <c r="Q59" s="1590"/>
      <c r="R59" s="1590"/>
      <c r="S59" s="1565" t="s">
        <v>75</v>
      </c>
      <c r="T59" s="1591"/>
      <c r="U59" s="1591"/>
      <c r="V59" s="1592"/>
      <c r="W59" s="1592"/>
      <c r="X59" s="1592"/>
      <c r="Y59" s="1592"/>
      <c r="Z59" s="1592"/>
      <c r="AA59" s="1592"/>
      <c r="AB59" s="1593"/>
      <c r="AC59" s="1594"/>
      <c r="AD59" s="1594"/>
      <c r="AE59" s="1595"/>
      <c r="AF59" s="1595"/>
      <c r="AG59" s="1596"/>
      <c r="AH59" s="96" t="s">
        <v>37</v>
      </c>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397"/>
      <c r="BV59" s="398"/>
      <c r="BW59" s="398"/>
      <c r="BX59" s="398"/>
      <c r="BY59" s="398"/>
      <c r="BZ59" s="398"/>
      <c r="CA59" s="398"/>
      <c r="CB59" s="398"/>
      <c r="CC59" s="398"/>
      <c r="CD59" s="398"/>
      <c r="CE59" s="398"/>
      <c r="CF59" s="398"/>
      <c r="CG59" s="398"/>
      <c r="CH59" s="398"/>
      <c r="CI59" s="398"/>
      <c r="CJ59" s="398"/>
      <c r="CK59" s="398"/>
      <c r="CL59" s="398"/>
      <c r="CM59" s="398"/>
      <c r="CN59" s="398"/>
      <c r="CO59" s="398"/>
      <c r="CP59" s="398"/>
      <c r="CQ59" s="398"/>
      <c r="CR59" s="398"/>
      <c r="CS59" s="398"/>
      <c r="CT59" s="398"/>
      <c r="CU59" s="39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s="23"/>
      <c r="EG59"/>
      <c r="EH59" s="25"/>
      <c r="EI59" s="24"/>
      <c r="EJ59" s="24"/>
      <c r="EK59" s="24"/>
      <c r="EL59" s="24"/>
      <c r="EM59" s="25"/>
      <c r="EN59" s="24"/>
      <c r="EO59" s="24"/>
      <c r="EP59" s="24"/>
      <c r="EQ59" s="24"/>
      <c r="ER59" s="24"/>
      <c r="ES59" s="24"/>
      <c r="ET59" s="24"/>
      <c r="EU59" s="24"/>
      <c r="EV59" s="24"/>
      <c r="EW59" s="24"/>
      <c r="FD59" s="1"/>
      <c r="FE59" s="1"/>
      <c r="FF59" s="1"/>
      <c r="FG59" s="1"/>
      <c r="FH59" s="1"/>
      <c r="FI59" s="1"/>
      <c r="GM59" s="21"/>
    </row>
    <row r="60" spans="1:195" s="22" customFormat="1" ht="27" customHeight="1" x14ac:dyDescent="0.4">
      <c r="A60"/>
      <c r="B60"/>
      <c r="C60" s="1332"/>
      <c r="D60" s="1333"/>
      <c r="E60" s="1333"/>
      <c r="F60" s="1333"/>
      <c r="G60" s="1333"/>
      <c r="H60" s="1334"/>
      <c r="I60" s="780"/>
      <c r="J60" s="42"/>
      <c r="K60" s="39"/>
      <c r="L60" s="39"/>
      <c r="M60" s="1590"/>
      <c r="N60" s="1590"/>
      <c r="O60" s="1590"/>
      <c r="P60" s="1590"/>
      <c r="Q60" s="1590"/>
      <c r="R60" s="1590"/>
      <c r="S60" s="1536" t="s">
        <v>74</v>
      </c>
      <c r="T60" s="1607"/>
      <c r="U60" s="1607"/>
      <c r="V60" s="1608"/>
      <c r="W60" s="1608"/>
      <c r="X60" s="1608"/>
      <c r="Y60" s="1608"/>
      <c r="Z60" s="1608"/>
      <c r="AA60" s="1608"/>
      <c r="AB60" s="1609"/>
      <c r="AC60" s="1610"/>
      <c r="AD60" s="1610"/>
      <c r="AE60" s="1611"/>
      <c r="AF60" s="1611"/>
      <c r="AG60" s="1612"/>
      <c r="AH60" s="40" t="s">
        <v>37</v>
      </c>
      <c r="AI60" s="40"/>
      <c r="AJ60" s="95" t="str">
        <f>IF(AB60="","←地下がない場合は、0 と入力してください。","")</f>
        <v>←地下がない場合は、0 と入力してください。</v>
      </c>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397"/>
      <c r="BV60" s="398"/>
      <c r="BW60" s="398"/>
      <c r="BX60" s="398"/>
      <c r="BY60" s="398"/>
      <c r="BZ60" s="398"/>
      <c r="CA60" s="398"/>
      <c r="CB60" s="398"/>
      <c r="CC60" s="398"/>
      <c r="CD60" s="398"/>
      <c r="CE60" s="398"/>
      <c r="CF60" s="398"/>
      <c r="CG60" s="398"/>
      <c r="CH60" s="398"/>
      <c r="CI60" s="398"/>
      <c r="CJ60" s="398"/>
      <c r="CK60" s="398"/>
      <c r="CL60" s="398"/>
      <c r="CM60" s="398"/>
      <c r="CN60" s="398"/>
      <c r="CO60" s="398"/>
      <c r="CP60" s="398"/>
      <c r="CQ60" s="398"/>
      <c r="CR60" s="398"/>
      <c r="CS60" s="398"/>
      <c r="CT60" s="398"/>
      <c r="CU60" s="399"/>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s="23"/>
      <c r="EG60"/>
      <c r="EH60" s="25"/>
      <c r="EI60" s="24"/>
      <c r="EJ60" s="25"/>
      <c r="EK60" s="25"/>
      <c r="EL60" s="25"/>
      <c r="EM60" s="25"/>
      <c r="EN60" s="24"/>
      <c r="EO60" s="24"/>
      <c r="EP60" s="24"/>
      <c r="EQ60" s="24"/>
      <c r="ER60" s="24"/>
      <c r="ES60" s="24"/>
      <c r="ET60" s="24"/>
      <c r="EU60" s="24"/>
      <c r="EV60" s="24"/>
      <c r="EW60" s="24"/>
      <c r="FD60" s="1"/>
      <c r="FE60" s="1"/>
      <c r="FF60" s="1"/>
      <c r="FG60" s="1"/>
      <c r="FH60" s="1"/>
      <c r="FI60" s="1"/>
      <c r="GM60" s="21"/>
    </row>
    <row r="61" spans="1:195" s="22" customFormat="1" ht="27" customHeight="1" x14ac:dyDescent="0.4">
      <c r="A61"/>
      <c r="B61"/>
      <c r="C61" s="1332"/>
      <c r="D61" s="1333"/>
      <c r="E61" s="1333"/>
      <c r="F61" s="1333"/>
      <c r="G61" s="1333"/>
      <c r="H61" s="1334"/>
      <c r="I61" s="780"/>
      <c r="J61" s="42"/>
      <c r="K61" s="39"/>
      <c r="L61" s="39"/>
      <c r="M61" s="1589" t="s">
        <v>73</v>
      </c>
      <c r="N61" s="1613"/>
      <c r="O61" s="1613"/>
      <c r="P61" s="1613"/>
      <c r="Q61" s="1613"/>
      <c r="R61" s="1613"/>
      <c r="S61" s="1613"/>
      <c r="T61" s="1613"/>
      <c r="U61" s="1613"/>
      <c r="V61" s="1613"/>
      <c r="W61" s="1613"/>
      <c r="X61" s="1613"/>
      <c r="Y61" s="1613"/>
      <c r="Z61" s="1613"/>
      <c r="AA61" s="1613"/>
      <c r="AB61" s="1629"/>
      <c r="AC61" s="1630"/>
      <c r="AD61" s="1630"/>
      <c r="AE61" s="1630"/>
      <c r="AF61" s="1630"/>
      <c r="AG61" s="1631"/>
      <c r="AH61" s="44" t="s">
        <v>71</v>
      </c>
      <c r="AI61" s="44"/>
      <c r="AJ61" s="94"/>
      <c r="AK61" s="44"/>
      <c r="AL61" s="44"/>
      <c r="AM61" s="94"/>
      <c r="AN61" s="94"/>
      <c r="AO61" s="94"/>
      <c r="AP61" s="9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370"/>
      <c r="BU61" s="397"/>
      <c r="BV61" s="398"/>
      <c r="BW61" s="398"/>
      <c r="BX61" s="398"/>
      <c r="BY61" s="398"/>
      <c r="BZ61" s="398"/>
      <c r="CA61" s="398"/>
      <c r="CB61" s="398"/>
      <c r="CC61" s="398"/>
      <c r="CD61" s="398"/>
      <c r="CE61" s="398"/>
      <c r="CF61" s="398"/>
      <c r="CG61" s="398"/>
      <c r="CH61" s="398"/>
      <c r="CI61" s="398"/>
      <c r="CJ61" s="398"/>
      <c r="CK61" s="398"/>
      <c r="CL61" s="398"/>
      <c r="CM61" s="398"/>
      <c r="CN61" s="398"/>
      <c r="CO61" s="398"/>
      <c r="CP61" s="398"/>
      <c r="CQ61" s="398"/>
      <c r="CR61" s="398"/>
      <c r="CS61" s="398"/>
      <c r="CT61" s="398"/>
      <c r="CU61" s="399"/>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s="23"/>
      <c r="EG61"/>
      <c r="EH61" s="975">
        <f>IF(AB61="",0,1)</f>
        <v>0</v>
      </c>
      <c r="EI61" s="25"/>
      <c r="EJ61" s="25"/>
      <c r="EK61" s="25"/>
      <c r="EL61" s="25"/>
      <c r="EM61" s="25"/>
      <c r="EN61" s="24"/>
      <c r="EO61" s="24"/>
      <c r="EP61" s="24"/>
      <c r="EQ61" s="24"/>
      <c r="ER61" s="24"/>
      <c r="ES61" s="24"/>
      <c r="ET61" s="24"/>
      <c r="EU61" s="24"/>
      <c r="EV61" s="24"/>
      <c r="EW61" s="24"/>
      <c r="GM61" s="21"/>
    </row>
    <row r="62" spans="1:195" s="22" customFormat="1" ht="27" customHeight="1" thickBot="1" x14ac:dyDescent="0.45">
      <c r="A62"/>
      <c r="B62"/>
      <c r="C62" s="1332"/>
      <c r="D62" s="1333"/>
      <c r="E62" s="1333"/>
      <c r="F62" s="1333"/>
      <c r="G62" s="1333"/>
      <c r="H62" s="1334"/>
      <c r="I62" s="780"/>
      <c r="J62" s="93"/>
      <c r="K62" s="92"/>
      <c r="L62" s="92"/>
      <c r="M62" s="1584" t="s">
        <v>72</v>
      </c>
      <c r="N62" s="1585"/>
      <c r="O62" s="1585"/>
      <c r="P62" s="1585"/>
      <c r="Q62" s="1585"/>
      <c r="R62" s="1585"/>
      <c r="S62" s="1585"/>
      <c r="T62" s="1585"/>
      <c r="U62" s="1585"/>
      <c r="V62" s="1585"/>
      <c r="W62" s="1585"/>
      <c r="X62" s="1585"/>
      <c r="Y62" s="1585"/>
      <c r="Z62" s="1585"/>
      <c r="AA62" s="1585"/>
      <c r="AB62" s="1641"/>
      <c r="AC62" s="1642"/>
      <c r="AD62" s="1642"/>
      <c r="AE62" s="1642"/>
      <c r="AF62" s="1642"/>
      <c r="AG62" s="1643"/>
      <c r="AH62" s="90" t="s">
        <v>71</v>
      </c>
      <c r="AI62" s="90"/>
      <c r="AJ62" s="91"/>
      <c r="AK62" s="90"/>
      <c r="AL62" s="90"/>
      <c r="AM62" s="91"/>
      <c r="AN62" s="90"/>
      <c r="AO62" s="91"/>
      <c r="AP62" s="91"/>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371"/>
      <c r="BU62" s="402"/>
      <c r="BV62" s="403"/>
      <c r="BW62" s="403"/>
      <c r="BX62" s="403"/>
      <c r="BY62" s="403"/>
      <c r="BZ62" s="403"/>
      <c r="CA62" s="403"/>
      <c r="CB62" s="403"/>
      <c r="CC62" s="403"/>
      <c r="CD62" s="403"/>
      <c r="CE62" s="403"/>
      <c r="CF62" s="403"/>
      <c r="CG62" s="403"/>
      <c r="CH62" s="403"/>
      <c r="CI62" s="403"/>
      <c r="CJ62" s="403"/>
      <c r="CK62" s="403"/>
      <c r="CL62" s="403"/>
      <c r="CM62" s="403"/>
      <c r="CN62" s="403"/>
      <c r="CO62" s="403"/>
      <c r="CP62" s="403"/>
      <c r="CQ62" s="403"/>
      <c r="CR62" s="403"/>
      <c r="CS62" s="403"/>
      <c r="CT62" s="403"/>
      <c r="CU62" s="404"/>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s="23"/>
      <c r="EG62"/>
      <c r="EH62" s="975">
        <f>IF(AB62="",0,1)</f>
        <v>0</v>
      </c>
      <c r="EI62" s="25"/>
      <c r="EJ62" s="25"/>
      <c r="EK62" s="25"/>
      <c r="EL62" s="25"/>
      <c r="EM62" s="25"/>
      <c r="EN62" s="24"/>
      <c r="EO62" s="24"/>
      <c r="EP62" s="24"/>
      <c r="EQ62" s="24"/>
      <c r="ER62" s="24"/>
      <c r="ES62" s="24"/>
      <c r="ET62" s="24"/>
      <c r="EU62" s="24"/>
      <c r="EV62" s="24"/>
      <c r="EW62" s="24"/>
      <c r="FD62" s="1"/>
      <c r="FE62" s="1"/>
      <c r="FF62" s="1"/>
      <c r="FG62" s="1"/>
      <c r="FH62" s="1"/>
      <c r="FI62" s="1"/>
      <c r="GM62" s="21"/>
    </row>
    <row r="63" spans="1:195" ht="15" customHeight="1" thickBot="1" x14ac:dyDescent="0.45">
      <c r="A63"/>
      <c r="B63"/>
      <c r="C63" s="1332"/>
      <c r="D63" s="1333"/>
      <c r="E63" s="1333"/>
      <c r="F63" s="1333"/>
      <c r="G63" s="1333"/>
      <c r="H63" s="1334"/>
      <c r="I63" s="780"/>
      <c r="BU63" s="21"/>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G63"/>
      <c r="FD63" s="1"/>
      <c r="FE63" s="1"/>
      <c r="FF63" s="1"/>
      <c r="FG63" s="1"/>
      <c r="FH63" s="1"/>
      <c r="FI63" s="1"/>
    </row>
    <row r="64" spans="1:195" s="22" customFormat="1" ht="35.1" customHeight="1" x14ac:dyDescent="0.4">
      <c r="A64"/>
      <c r="B64"/>
      <c r="C64" s="1332"/>
      <c r="D64" s="1333"/>
      <c r="E64" s="1333"/>
      <c r="F64" s="1333"/>
      <c r="G64" s="1333"/>
      <c r="H64" s="1334"/>
      <c r="I64" s="780"/>
      <c r="J64" s="1597" t="s">
        <v>688</v>
      </c>
      <c r="K64" s="1598"/>
      <c r="L64" s="1598"/>
      <c r="M64" s="1598"/>
      <c r="N64" s="1598"/>
      <c r="O64" s="1598"/>
      <c r="P64" s="1598"/>
      <c r="Q64" s="1598"/>
      <c r="R64" s="1598"/>
      <c r="S64" s="1598"/>
      <c r="T64" s="1598"/>
      <c r="U64" s="1598"/>
      <c r="V64" s="1598"/>
      <c r="W64" s="1598"/>
      <c r="X64" s="1598"/>
      <c r="Y64" s="1598"/>
      <c r="Z64" s="1598"/>
      <c r="AA64" s="1598"/>
      <c r="AB64" s="1188"/>
      <c r="AC64" s="1188"/>
      <c r="AD64" s="1188"/>
      <c r="AE64" s="86"/>
      <c r="AF64" s="86"/>
      <c r="AG64" s="86"/>
      <c r="AH64" s="86"/>
      <c r="AI64" s="86" t="str">
        <f>IF(EO64=TRUE,"→勤務先が同一の場合は勤務先欄は記入不要です","")</f>
        <v/>
      </c>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1619" t="s">
        <v>70</v>
      </c>
      <c r="BM64" s="1620"/>
      <c r="BN64" s="1620"/>
      <c r="BO64" s="1620"/>
      <c r="BP64" s="1620"/>
      <c r="BQ64" s="1620"/>
      <c r="BR64" s="1620"/>
      <c r="BS64" s="1620"/>
      <c r="BT64" s="1620"/>
      <c r="BU64" s="1476"/>
      <c r="BV64" s="1998" t="str">
        <f>IF(EG65=1,"","確認番号等は窓口の概要書閲覧端末で調べることができます。
調べたが不明な場合は「１０備考又は別紙ＰＤＦ」にその旨を記入してください。")</f>
        <v>確認番号等は窓口の概要書閲覧端末で調べることができます。
調べたが不明な場合は「１０備考又は別紙ＰＤＦ」にその旨を記入してください。</v>
      </c>
      <c r="BW64" s="1999"/>
      <c r="BX64" s="1999"/>
      <c r="BY64" s="1999"/>
      <c r="BZ64" s="1999"/>
      <c r="CA64" s="1999"/>
      <c r="CB64" s="1999"/>
      <c r="CC64" s="1999"/>
      <c r="CD64" s="1999"/>
      <c r="CE64" s="1999"/>
      <c r="CF64" s="1999"/>
      <c r="CG64" s="1999"/>
      <c r="CH64" s="1999"/>
      <c r="CI64" s="1999"/>
      <c r="CJ64" s="1999"/>
      <c r="CK64" s="1999"/>
      <c r="CL64" s="1999"/>
      <c r="CM64" s="1999"/>
      <c r="CN64" s="1999"/>
      <c r="CO64" s="1999"/>
      <c r="CP64" s="1999"/>
      <c r="CQ64" s="1999"/>
      <c r="CR64" s="1999"/>
      <c r="CS64" s="1999"/>
      <c r="CT64" s="1999"/>
      <c r="CU64" s="2000"/>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s="23"/>
      <c r="EG64" t="s">
        <v>3346</v>
      </c>
      <c r="EH64" s="89"/>
      <c r="EI64" s="89"/>
      <c r="GM64" s="21"/>
    </row>
    <row r="65" spans="1:195" s="48" customFormat="1" ht="27" customHeight="1" x14ac:dyDescent="0.4">
      <c r="A65"/>
      <c r="B65"/>
      <c r="C65" s="1332"/>
      <c r="D65" s="1333"/>
      <c r="E65" s="1333"/>
      <c r="F65" s="1333"/>
      <c r="G65" s="1333"/>
      <c r="H65" s="1334"/>
      <c r="I65" s="780"/>
      <c r="J65" s="31"/>
      <c r="K65" s="52"/>
      <c r="L65" s="52"/>
      <c r="M65" s="1569" t="s">
        <v>69</v>
      </c>
      <c r="N65" s="1569"/>
      <c r="O65" s="1569"/>
      <c r="P65" s="1569"/>
      <c r="Q65" s="1569"/>
      <c r="R65" s="1569"/>
      <c r="S65" s="1569"/>
      <c r="T65" s="1569"/>
      <c r="U65" s="1569"/>
      <c r="V65" s="1569"/>
      <c r="W65" s="1569"/>
      <c r="X65" s="1569"/>
      <c r="Y65" s="1569"/>
      <c r="Z65" s="1569"/>
      <c r="AA65" s="1569"/>
      <c r="AB65" s="1548"/>
      <c r="AC65" s="1549"/>
      <c r="AD65" s="1550"/>
      <c r="AE65" s="1559"/>
      <c r="AF65" s="1568"/>
      <c r="AG65" s="1568"/>
      <c r="AH65" s="1545" t="s">
        <v>12</v>
      </c>
      <c r="AI65" s="1546"/>
      <c r="AJ65" s="1568"/>
      <c r="AK65" s="1568"/>
      <c r="AL65" s="1568"/>
      <c r="AM65" s="1545" t="s">
        <v>10</v>
      </c>
      <c r="AN65" s="1546"/>
      <c r="AO65" s="1568"/>
      <c r="AP65" s="1568"/>
      <c r="AQ65" s="1568"/>
      <c r="AR65" s="1545" t="s">
        <v>68</v>
      </c>
      <c r="AS65" s="1547"/>
      <c r="AT65" s="1547" t="s">
        <v>46</v>
      </c>
      <c r="AU65" s="1546"/>
      <c r="AV65" s="1604"/>
      <c r="AW65" s="1604"/>
      <c r="AX65" s="1604"/>
      <c r="AY65" s="1604"/>
      <c r="AZ65" s="1604"/>
      <c r="BA65" s="1604"/>
      <c r="BB65" s="1604"/>
      <c r="BC65" s="1604"/>
      <c r="BD65" s="1604"/>
      <c r="BE65" s="1604"/>
      <c r="BF65" s="1604"/>
      <c r="BG65" s="1604"/>
      <c r="BH65" s="1604"/>
      <c r="BI65" s="1604"/>
      <c r="BJ65" s="1605"/>
      <c r="BK65" s="1606" t="s">
        <v>45</v>
      </c>
      <c r="BL65" s="1606"/>
      <c r="BM65" s="54"/>
      <c r="BN65" s="54"/>
      <c r="BO65" s="54"/>
      <c r="BP65" s="54"/>
      <c r="BQ65" s="54"/>
      <c r="BR65" s="54"/>
      <c r="BS65" s="54"/>
      <c r="BT65" s="372"/>
      <c r="BU65" s="1466" t="str">
        <f>IF(EG65=1,"","←")</f>
        <v>←</v>
      </c>
      <c r="BV65" s="2001"/>
      <c r="BW65" s="2001"/>
      <c r="BX65" s="2001"/>
      <c r="BY65" s="2001"/>
      <c r="BZ65" s="2001"/>
      <c r="CA65" s="2001"/>
      <c r="CB65" s="2001"/>
      <c r="CC65" s="2001"/>
      <c r="CD65" s="2001"/>
      <c r="CE65" s="2001"/>
      <c r="CF65" s="2001"/>
      <c r="CG65" s="2001"/>
      <c r="CH65" s="2001"/>
      <c r="CI65" s="2001"/>
      <c r="CJ65" s="2001"/>
      <c r="CK65" s="2001"/>
      <c r="CL65" s="2001"/>
      <c r="CM65" s="2001"/>
      <c r="CN65" s="2001"/>
      <c r="CO65" s="2001"/>
      <c r="CP65" s="2001"/>
      <c r="CQ65" s="2001"/>
      <c r="CR65" s="2001"/>
      <c r="CS65" s="2001"/>
      <c r="CT65" s="2001"/>
      <c r="CU65" s="2002"/>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s="49"/>
      <c r="EG65" s="309">
        <f>IF(AND(AB65&lt;&gt;"",AE65&lt;&gt;"",AJ65&lt;&gt;"",AO65&lt;&gt;"",AV65&lt;&gt;"",AB66&lt;&gt;""),1,0)</f>
        <v>0</v>
      </c>
      <c r="EH65" s="22"/>
      <c r="EI65" s="22" t="s">
        <v>3244</v>
      </c>
      <c r="EJ65" s="362" t="s">
        <v>785</v>
      </c>
      <c r="EK65" s="308"/>
      <c r="FC65" s="22"/>
      <c r="FD65" s="22"/>
      <c r="FE65" s="22"/>
      <c r="FF65" s="22"/>
      <c r="FG65" s="22"/>
      <c r="FH65" s="22"/>
      <c r="GM65" s="465"/>
    </row>
    <row r="66" spans="1:195" s="48" customFormat="1" ht="27" customHeight="1" x14ac:dyDescent="0.4">
      <c r="A66"/>
      <c r="B66"/>
      <c r="C66" s="1332"/>
      <c r="D66" s="1333"/>
      <c r="E66" s="1333"/>
      <c r="F66" s="1333"/>
      <c r="G66" s="1333"/>
      <c r="H66" s="1334"/>
      <c r="I66" s="780"/>
      <c r="J66" s="61"/>
      <c r="K66" s="60"/>
      <c r="L66" s="60"/>
      <c r="M66" s="1606" t="s">
        <v>67</v>
      </c>
      <c r="N66" s="1606"/>
      <c r="O66" s="1606"/>
      <c r="P66" s="1606"/>
      <c r="Q66" s="1606"/>
      <c r="R66" s="1606"/>
      <c r="S66" s="1606"/>
      <c r="T66" s="1606"/>
      <c r="U66" s="1606"/>
      <c r="V66" s="1606"/>
      <c r="W66" s="1606"/>
      <c r="X66" s="1606"/>
      <c r="Y66" s="1606"/>
      <c r="Z66" s="1606"/>
      <c r="AA66" s="1606"/>
      <c r="AB66" s="1586"/>
      <c r="AC66" s="1587"/>
      <c r="AD66" s="1587"/>
      <c r="AE66" s="1588"/>
      <c r="AF66" s="1588"/>
      <c r="AG66" s="1588"/>
      <c r="AH66" s="1588"/>
      <c r="AI66" s="1588"/>
      <c r="AJ66" s="1599"/>
      <c r="AK66" s="1599"/>
      <c r="AL66" s="1599"/>
      <c r="AM66" s="1599"/>
      <c r="AN66" s="1599"/>
      <c r="AO66" s="1599"/>
      <c r="AP66" s="1599"/>
      <c r="AQ66" s="1599"/>
      <c r="AR66" s="1599"/>
      <c r="AS66" s="1599"/>
      <c r="AT66" s="1599"/>
      <c r="AU66" s="1599"/>
      <c r="AV66" s="1599"/>
      <c r="AW66" s="1599"/>
      <c r="AX66" s="1599"/>
      <c r="AY66" s="1599"/>
      <c r="AZ66" s="1599"/>
      <c r="BA66" s="1599"/>
      <c r="BB66" s="1599"/>
      <c r="BC66" s="1599"/>
      <c r="BD66" s="1599"/>
      <c r="BE66" s="1599"/>
      <c r="BF66" s="1599"/>
      <c r="BG66" s="1599"/>
      <c r="BH66" s="1599"/>
      <c r="BI66" s="1599"/>
      <c r="BJ66" s="1600"/>
      <c r="BK66" s="1626"/>
      <c r="BL66" s="1626"/>
      <c r="BM66" s="1472" t="str">
        <f>IF(AB66="指定確認検査機関","←指定確認検査機関の場合、機関名の入力が必要です","")</f>
        <v/>
      </c>
      <c r="BN66" s="1473"/>
      <c r="BO66" s="1473"/>
      <c r="BP66" s="1473"/>
      <c r="BQ66" s="1473"/>
      <c r="BR66" s="1473"/>
      <c r="BS66" s="1473"/>
      <c r="BT66" s="1473"/>
      <c r="BU66" s="1466"/>
      <c r="BV66" s="1466"/>
      <c r="BW66" s="1477"/>
      <c r="BX66" s="1477"/>
      <c r="BY66" s="1478"/>
      <c r="BZ66" s="1478"/>
      <c r="CA66" s="1478"/>
      <c r="CB66" s="1478"/>
      <c r="CC66" s="1478"/>
      <c r="CD66" s="1478"/>
      <c r="CE66" s="1478"/>
      <c r="CF66" s="1478"/>
      <c r="CG66" s="1478"/>
      <c r="CH66" s="1478"/>
      <c r="CI66" s="1478"/>
      <c r="CJ66" s="1478"/>
      <c r="CK66" s="1478"/>
      <c r="CL66" s="1478"/>
      <c r="CM66" s="1478"/>
      <c r="CN66" s="1477"/>
      <c r="CO66" s="1477"/>
      <c r="CP66" s="1477"/>
      <c r="CQ66" s="1477"/>
      <c r="CR66" s="1478"/>
      <c r="CS66" s="1478"/>
      <c r="CT66" s="1478"/>
      <c r="CU66" s="1479"/>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s="49"/>
      <c r="EG66"/>
      <c r="EH66" s="976">
        <f>IF(OR(AB66="建築主事",AB66="指定確認検査機関"),1,0)</f>
        <v>0</v>
      </c>
      <c r="EI66" s="977" t="str">
        <f>IF(AB66="建築主事等","レ","")</f>
        <v/>
      </c>
      <c r="EJ66" s="977" t="str">
        <f>IF(AB66="指定確認検査機関","レ","")</f>
        <v/>
      </c>
      <c r="EK66" s="308"/>
      <c r="EO66" s="1002" t="str">
        <f>IF(EH66=2,LEFT($AB$66,2),"")</f>
        <v/>
      </c>
      <c r="GM66" s="465"/>
    </row>
    <row r="67" spans="1:195" s="22" customFormat="1" ht="27" customHeight="1" x14ac:dyDescent="0.4">
      <c r="A67"/>
      <c r="B67"/>
      <c r="C67" s="1332"/>
      <c r="D67" s="1333"/>
      <c r="E67" s="1333"/>
      <c r="F67" s="1333"/>
      <c r="G67" s="1333"/>
      <c r="H67" s="1334"/>
      <c r="I67" s="780"/>
      <c r="J67" s="61"/>
      <c r="K67" s="60"/>
      <c r="L67" s="60"/>
      <c r="M67" s="1569" t="s">
        <v>845</v>
      </c>
      <c r="N67" s="1569"/>
      <c r="O67" s="1569"/>
      <c r="P67" s="1569"/>
      <c r="Q67" s="1569"/>
      <c r="R67" s="1569"/>
      <c r="S67" s="1569"/>
      <c r="T67" s="1569"/>
      <c r="U67" s="1569"/>
      <c r="V67" s="1569"/>
      <c r="W67" s="1569"/>
      <c r="X67" s="1569"/>
      <c r="Y67" s="1569"/>
      <c r="Z67" s="1569"/>
      <c r="AA67" s="1569"/>
      <c r="AB67" s="1548"/>
      <c r="AC67" s="1549"/>
      <c r="AD67" s="1550"/>
      <c r="AE67" s="1559"/>
      <c r="AF67" s="1568"/>
      <c r="AG67" s="1568"/>
      <c r="AH67" s="1545" t="s">
        <v>12</v>
      </c>
      <c r="AI67" s="1546"/>
      <c r="AJ67" s="1568"/>
      <c r="AK67" s="1568"/>
      <c r="AL67" s="1568"/>
      <c r="AM67" s="1545" t="s">
        <v>10</v>
      </c>
      <c r="AN67" s="1546"/>
      <c r="AO67" s="1568"/>
      <c r="AP67" s="1568"/>
      <c r="AQ67" s="1568"/>
      <c r="AR67" s="1545" t="s">
        <v>68</v>
      </c>
      <c r="AS67" s="1547"/>
      <c r="AT67" s="1547" t="s">
        <v>433</v>
      </c>
      <c r="AU67" s="1546"/>
      <c r="AV67" s="1604"/>
      <c r="AW67" s="1604"/>
      <c r="AX67" s="1604"/>
      <c r="AY67" s="1604"/>
      <c r="AZ67" s="1604"/>
      <c r="BA67" s="1604"/>
      <c r="BB67" s="1604"/>
      <c r="BC67" s="1604"/>
      <c r="BD67" s="1604"/>
      <c r="BE67" s="1604"/>
      <c r="BF67" s="1604"/>
      <c r="BG67" s="1604"/>
      <c r="BH67" s="1604"/>
      <c r="BI67" s="1604"/>
      <c r="BJ67" s="1605"/>
      <c r="BK67" s="1606" t="s">
        <v>45</v>
      </c>
      <c r="BL67" s="1606"/>
      <c r="BM67" s="307"/>
      <c r="BN67" s="88"/>
      <c r="BO67" s="88"/>
      <c r="BP67" s="88"/>
      <c r="BQ67" s="88"/>
      <c r="BR67" s="88"/>
      <c r="BS67" s="88"/>
      <c r="BT67" s="88"/>
      <c r="BU67" s="1466" t="str">
        <f>IF(EG67=1,"","←")</f>
        <v>←</v>
      </c>
      <c r="BV67" s="1523" t="str">
        <f>IF(EG67=1,"","窓口の概要書閲覧端末で調べ調べたが不明な場合は「１０備考又は別紙ＰＤＦ」にその旨を記入してください。")</f>
        <v>窓口の概要書閲覧端末で調べ調べたが不明な場合は「１０備考又は別紙ＰＤＦ」にその旨を記入してください。</v>
      </c>
      <c r="BW67" s="1524"/>
      <c r="BX67" s="1524"/>
      <c r="BY67" s="1524"/>
      <c r="BZ67" s="1524"/>
      <c r="CA67" s="1524"/>
      <c r="CB67" s="1524"/>
      <c r="CC67" s="1524"/>
      <c r="CD67" s="1524"/>
      <c r="CE67" s="1524"/>
      <c r="CF67" s="1524"/>
      <c r="CG67" s="1524"/>
      <c r="CH67" s="1524"/>
      <c r="CI67" s="1524"/>
      <c r="CJ67" s="1524"/>
      <c r="CK67" s="1524"/>
      <c r="CL67" s="1524"/>
      <c r="CM67" s="1524"/>
      <c r="CN67" s="1524"/>
      <c r="CO67" s="1524"/>
      <c r="CP67" s="1524"/>
      <c r="CQ67" s="1524"/>
      <c r="CR67" s="1524"/>
      <c r="CS67" s="1524"/>
      <c r="CT67" s="1524"/>
      <c r="CU67" s="1525"/>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s="23"/>
      <c r="EG67" s="309">
        <f>IF(AND(AB67&lt;&gt;"",AE67&lt;&gt;"",AJ67&lt;&gt;"",AO67&lt;&gt;"",AV67&lt;&gt;"",AB68&lt;&gt;""),1,0)</f>
        <v>0</v>
      </c>
      <c r="EH67" s="48"/>
      <c r="EI67" s="22" t="s">
        <v>3244</v>
      </c>
      <c r="EJ67" s="362" t="s">
        <v>785</v>
      </c>
      <c r="GM67" s="21"/>
    </row>
    <row r="68" spans="1:195" s="22" customFormat="1" ht="27" customHeight="1" thickBot="1" x14ac:dyDescent="0.45">
      <c r="A68"/>
      <c r="B68"/>
      <c r="C68" s="1332"/>
      <c r="D68" s="1333"/>
      <c r="E68" s="1333"/>
      <c r="F68" s="1333"/>
      <c r="G68" s="1333"/>
      <c r="H68" s="1334"/>
      <c r="I68" s="780"/>
      <c r="J68" s="27"/>
      <c r="K68" s="26"/>
      <c r="L68" s="26"/>
      <c r="M68" s="1601" t="s">
        <v>846</v>
      </c>
      <c r="N68" s="1601"/>
      <c r="O68" s="1601"/>
      <c r="P68" s="1601"/>
      <c r="Q68" s="1601"/>
      <c r="R68" s="1601"/>
      <c r="S68" s="1601"/>
      <c r="T68" s="1601"/>
      <c r="U68" s="1601"/>
      <c r="V68" s="1601"/>
      <c r="W68" s="1601"/>
      <c r="X68" s="1601"/>
      <c r="Y68" s="1601"/>
      <c r="Z68" s="1601"/>
      <c r="AA68" s="1601"/>
      <c r="AB68" s="1602"/>
      <c r="AC68" s="1603"/>
      <c r="AD68" s="1603"/>
      <c r="AE68" s="1603"/>
      <c r="AF68" s="1603"/>
      <c r="AG68" s="1603"/>
      <c r="AH68" s="1603"/>
      <c r="AI68" s="1603"/>
      <c r="AJ68" s="1540"/>
      <c r="AK68" s="1541"/>
      <c r="AL68" s="1541"/>
      <c r="AM68" s="1541"/>
      <c r="AN68" s="1541"/>
      <c r="AO68" s="1541"/>
      <c r="AP68" s="1541"/>
      <c r="AQ68" s="1541"/>
      <c r="AR68" s="1541"/>
      <c r="AS68" s="1541"/>
      <c r="AT68" s="1541"/>
      <c r="AU68" s="1541"/>
      <c r="AV68" s="1541"/>
      <c r="AW68" s="1541"/>
      <c r="AX68" s="1541"/>
      <c r="AY68" s="1541"/>
      <c r="AZ68" s="1541"/>
      <c r="BA68" s="1541"/>
      <c r="BB68" s="1541"/>
      <c r="BC68" s="1541"/>
      <c r="BD68" s="1541"/>
      <c r="BE68" s="1541"/>
      <c r="BF68" s="1541"/>
      <c r="BG68" s="1541"/>
      <c r="BH68" s="1541"/>
      <c r="BI68" s="1541"/>
      <c r="BJ68" s="1542"/>
      <c r="BK68" s="1711"/>
      <c r="BL68" s="1711"/>
      <c r="BM68" s="1474" t="str">
        <f>IF(AB68="指定確認検査機関","←指定確認検査機関の場合、機関名の入力が必要です","")</f>
        <v/>
      </c>
      <c r="BN68" s="1475"/>
      <c r="BO68" s="1475"/>
      <c r="BP68" s="1475"/>
      <c r="BQ68" s="1475"/>
      <c r="BR68" s="1475"/>
      <c r="BS68" s="1475"/>
      <c r="BT68" s="1475"/>
      <c r="BU68" s="1480"/>
      <c r="BV68" s="1481"/>
      <c r="BW68" s="1480"/>
      <c r="BX68" s="1480"/>
      <c r="BY68" s="1482"/>
      <c r="BZ68" s="1482"/>
      <c r="CA68" s="1482"/>
      <c r="CB68" s="1482"/>
      <c r="CC68" s="1482"/>
      <c r="CD68" s="1482"/>
      <c r="CE68" s="1482"/>
      <c r="CF68" s="1482"/>
      <c r="CG68" s="1482"/>
      <c r="CH68" s="1482"/>
      <c r="CI68" s="1482"/>
      <c r="CJ68" s="1482"/>
      <c r="CK68" s="1482"/>
      <c r="CL68" s="1482"/>
      <c r="CM68" s="1482"/>
      <c r="CN68" s="1480"/>
      <c r="CO68" s="1480"/>
      <c r="CP68" s="1480"/>
      <c r="CQ68" s="1480"/>
      <c r="CR68" s="1483"/>
      <c r="CS68" s="1483"/>
      <c r="CT68" s="1483"/>
      <c r="CU68" s="1484"/>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s="23"/>
      <c r="EG68"/>
      <c r="EH68" s="976">
        <f>IF(OR(AB68="建築主事",AB68="指定確認検査機関"),1,0)</f>
        <v>0</v>
      </c>
      <c r="EI68" s="977" t="str">
        <f>IF(AB68="建築主事等","レ","")</f>
        <v/>
      </c>
      <c r="EJ68" s="977" t="str">
        <f>IF(AB68="指定確認検査機関","レ","")</f>
        <v/>
      </c>
      <c r="GM68" s="21"/>
    </row>
    <row r="69" spans="1:195" ht="15" customHeight="1" thickBot="1" x14ac:dyDescent="0.45">
      <c r="A69"/>
      <c r="B69"/>
      <c r="C69" s="1332"/>
      <c r="D69" s="1333"/>
      <c r="E69" s="1333"/>
      <c r="F69" s="1333"/>
      <c r="G69" s="1333"/>
      <c r="H69" s="1334"/>
      <c r="I69" s="780"/>
      <c r="BU69" s="21"/>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G69"/>
      <c r="FD69" s="1"/>
      <c r="FE69" s="1"/>
      <c r="FF69" s="1"/>
      <c r="FG69" s="1"/>
      <c r="FH69" s="1"/>
      <c r="FI69" s="1"/>
    </row>
    <row r="70" spans="1:195" s="48" customFormat="1" ht="35.1" customHeight="1" x14ac:dyDescent="0.4">
      <c r="A70"/>
      <c r="B70"/>
      <c r="C70" s="1332"/>
      <c r="D70" s="1333"/>
      <c r="E70" s="1333"/>
      <c r="F70" s="1333"/>
      <c r="G70" s="1333"/>
      <c r="H70" s="1334"/>
      <c r="I70" s="780"/>
      <c r="J70" s="1597" t="s">
        <v>689</v>
      </c>
      <c r="K70" s="1598"/>
      <c r="L70" s="1598"/>
      <c r="M70" s="1598"/>
      <c r="N70" s="1598"/>
      <c r="O70" s="1598"/>
      <c r="P70" s="1598"/>
      <c r="Q70" s="1598"/>
      <c r="R70" s="1598"/>
      <c r="S70" s="1598"/>
      <c r="T70" s="1598"/>
      <c r="U70" s="1598"/>
      <c r="V70" s="1598"/>
      <c r="W70" s="1598"/>
      <c r="X70" s="1598"/>
      <c r="Y70" s="1598"/>
      <c r="Z70" s="1598"/>
      <c r="AA70" s="1598"/>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7"/>
      <c r="BJ70" s="86"/>
      <c r="BK70" s="86"/>
      <c r="BL70" s="1619" t="s">
        <v>66</v>
      </c>
      <c r="BM70" s="1620"/>
      <c r="BN70" s="1620"/>
      <c r="BO70" s="1620"/>
      <c r="BP70" s="1620"/>
      <c r="BQ70" s="1620"/>
      <c r="BR70" s="1620"/>
      <c r="BS70" s="1620"/>
      <c r="BT70" s="1620"/>
      <c r="BU70" s="409"/>
      <c r="BV70" s="410"/>
      <c r="BW70" s="410"/>
      <c r="BX70" s="410"/>
      <c r="BY70" s="410"/>
      <c r="BZ70" s="410"/>
      <c r="CA70" s="410"/>
      <c r="CB70" s="410"/>
      <c r="CC70" s="410"/>
      <c r="CD70" s="410"/>
      <c r="CE70" s="410"/>
      <c r="CF70" s="410"/>
      <c r="CG70" s="410"/>
      <c r="CH70" s="410"/>
      <c r="CI70" s="410"/>
      <c r="CJ70" s="410"/>
      <c r="CK70" s="410"/>
      <c r="CL70" s="410"/>
      <c r="CM70" s="410"/>
      <c r="CN70" s="410"/>
      <c r="CO70" s="410"/>
      <c r="CP70" s="410"/>
      <c r="CQ70" s="410"/>
      <c r="CR70" s="410"/>
      <c r="CS70" s="410"/>
      <c r="CT70" s="410"/>
      <c r="CU70" s="411"/>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s="49"/>
      <c r="EG70" t="s">
        <v>2960</v>
      </c>
      <c r="EH70" s="22"/>
      <c r="EI70" s="22"/>
      <c r="EK70" s="308"/>
      <c r="EO70" s="22"/>
      <c r="FC70" s="22"/>
      <c r="FD70" s="22"/>
      <c r="FE70" s="22"/>
      <c r="FF70" s="22"/>
      <c r="FG70" s="22"/>
      <c r="FH70" s="22"/>
      <c r="GM70" s="465"/>
    </row>
    <row r="71" spans="1:195" s="22" customFormat="1" ht="27" customHeight="1" x14ac:dyDescent="0.4">
      <c r="A71"/>
      <c r="B71"/>
      <c r="C71" s="1332"/>
      <c r="D71" s="1333"/>
      <c r="E71" s="1333"/>
      <c r="F71" s="1333"/>
      <c r="G71" s="1333"/>
      <c r="H71" s="1334"/>
      <c r="I71" s="780"/>
      <c r="J71" s="31"/>
      <c r="K71" s="52"/>
      <c r="L71" s="52"/>
      <c r="M71" s="1606" t="s">
        <v>65</v>
      </c>
      <c r="N71" s="1754"/>
      <c r="O71" s="1754"/>
      <c r="P71" s="1754"/>
      <c r="Q71" s="1754"/>
      <c r="R71" s="1754"/>
      <c r="S71" s="1754"/>
      <c r="T71" s="1754"/>
      <c r="U71" s="1754"/>
      <c r="V71" s="1754"/>
      <c r="W71" s="1754"/>
      <c r="X71" s="1547" t="s">
        <v>867</v>
      </c>
      <c r="Y71" s="1963"/>
      <c r="Z71" s="1963"/>
      <c r="AA71" s="1963"/>
      <c r="AB71" s="1465"/>
      <c r="AC71" s="1465"/>
      <c r="AD71" s="1465"/>
      <c r="AE71" s="1465"/>
      <c r="AF71" s="1547" t="s">
        <v>64</v>
      </c>
      <c r="AG71" s="1547"/>
      <c r="AH71" s="1546"/>
      <c r="AI71" s="1557"/>
      <c r="AJ71" s="1558"/>
      <c r="AK71" s="1558"/>
      <c r="AL71" s="1556" t="s">
        <v>405</v>
      </c>
      <c r="AM71" s="1560"/>
      <c r="AN71" s="1557"/>
      <c r="AO71" s="1558"/>
      <c r="AP71" s="1559"/>
      <c r="AQ71" s="1555" t="s">
        <v>62</v>
      </c>
      <c r="AR71" s="1556"/>
      <c r="AS71" s="1557"/>
      <c r="AT71" s="1558"/>
      <c r="AU71" s="1559"/>
      <c r="AV71" s="1555" t="s">
        <v>61</v>
      </c>
      <c r="AW71" s="1556"/>
      <c r="AX71" s="1556"/>
      <c r="AY71" s="1556"/>
      <c r="AZ71" s="777"/>
      <c r="BA71" s="777"/>
      <c r="BB71" s="787"/>
      <c r="BC71" s="777"/>
      <c r="BD71" s="777"/>
      <c r="BE71" s="777"/>
      <c r="BF71" s="777"/>
      <c r="BG71" s="777"/>
      <c r="BH71" s="777"/>
      <c r="BI71" s="777"/>
      <c r="BJ71" s="777"/>
      <c r="BK71" s="777"/>
      <c r="BL71" s="777"/>
      <c r="BM71" s="777"/>
      <c r="BN71" s="777"/>
      <c r="BO71" s="777"/>
      <c r="BP71" s="777"/>
      <c r="BQ71" s="777"/>
      <c r="BR71" s="777"/>
      <c r="BS71" s="777"/>
      <c r="BT71" s="777"/>
      <c r="BU71" s="1485" t="s">
        <v>3167</v>
      </c>
      <c r="BV71" s="1466" t="s">
        <v>3348</v>
      </c>
      <c r="BW71" s="1486"/>
      <c r="BX71" s="1486"/>
      <c r="BY71" s="1486"/>
      <c r="BZ71" s="1486"/>
      <c r="CA71" s="1486"/>
      <c r="CB71" s="1486"/>
      <c r="CC71" s="1486"/>
      <c r="CD71" s="1486"/>
      <c r="CE71" s="1486"/>
      <c r="CF71" s="1486"/>
      <c r="CG71" s="1486"/>
      <c r="CH71" s="1486"/>
      <c r="CI71" s="1486"/>
      <c r="CJ71" s="1486"/>
      <c r="CK71" s="1486"/>
      <c r="CL71" s="1486"/>
      <c r="CM71" s="1486"/>
      <c r="CN71" s="1486"/>
      <c r="CO71" s="1486"/>
      <c r="CP71" s="1486"/>
      <c r="CQ71" s="1486"/>
      <c r="CR71" s="1486"/>
      <c r="CS71" s="1486"/>
      <c r="CT71" s="1486"/>
      <c r="CU71" s="1487"/>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s="23"/>
      <c r="EG71" s="1032">
        <f>IF(AND(AI71="",AN71="",AS71=""),1,0)</f>
        <v>1</v>
      </c>
      <c r="EI71" s="48" t="s">
        <v>787</v>
      </c>
      <c r="EJ71" s="48" t="s">
        <v>788</v>
      </c>
      <c r="EK71" s="48" t="s">
        <v>786</v>
      </c>
      <c r="EL71" s="48" t="s">
        <v>789</v>
      </c>
      <c r="EM71" s="362" t="s">
        <v>3345</v>
      </c>
      <c r="GM71" s="21"/>
    </row>
    <row r="72" spans="1:195" s="48" customFormat="1" ht="27" customHeight="1" x14ac:dyDescent="0.4">
      <c r="A72"/>
      <c r="B72"/>
      <c r="C72" s="1332"/>
      <c r="D72" s="1333"/>
      <c r="E72" s="1333"/>
      <c r="F72" s="1333"/>
      <c r="G72" s="1333"/>
      <c r="H72" s="1334"/>
      <c r="I72" s="780"/>
      <c r="J72" s="61"/>
      <c r="K72" s="60"/>
      <c r="L72" s="60"/>
      <c r="M72" s="339" t="s">
        <v>63</v>
      </c>
      <c r="N72" s="54"/>
      <c r="O72" s="54"/>
      <c r="P72" s="339"/>
      <c r="Q72" s="54"/>
      <c r="R72" s="54"/>
      <c r="S72" s="54"/>
      <c r="T72" s="54"/>
      <c r="U72" s="54"/>
      <c r="V72" s="54"/>
      <c r="W72" s="54"/>
      <c r="X72" s="1627" t="s">
        <v>3347</v>
      </c>
      <c r="Y72" s="1937"/>
      <c r="Z72" s="1937"/>
      <c r="AA72" s="1938"/>
      <c r="AB72" s="1968"/>
      <c r="AC72" s="1969"/>
      <c r="AD72" s="1969"/>
      <c r="AE72" s="1969"/>
      <c r="AF72" s="1543"/>
      <c r="AG72" s="1544"/>
      <c r="AH72" s="1544"/>
      <c r="AI72" s="1621"/>
      <c r="AJ72" s="1622"/>
      <c r="AK72" s="1622"/>
      <c r="AL72" s="1627" t="s">
        <v>12</v>
      </c>
      <c r="AM72" s="1628"/>
      <c r="AN72" s="1621"/>
      <c r="AO72" s="1622"/>
      <c r="AP72" s="1623"/>
      <c r="AQ72" s="1784" t="s">
        <v>62</v>
      </c>
      <c r="AR72" s="1627"/>
      <c r="AS72" s="1621"/>
      <c r="AT72" s="1622"/>
      <c r="AU72" s="1623"/>
      <c r="AV72" s="1624" t="s">
        <v>868</v>
      </c>
      <c r="AW72" s="1625"/>
      <c r="AX72" s="1625"/>
      <c r="AY72" s="1625"/>
      <c r="AZ72" s="1464" t="str">
        <f>IF(AB72="－","※10備考欄に理由を記入してください。","")</f>
        <v/>
      </c>
      <c r="BA72" s="1468"/>
      <c r="BB72" s="1469"/>
      <c r="BC72" s="1469"/>
      <c r="BD72" s="1469"/>
      <c r="BE72" s="1469"/>
      <c r="BF72" s="1469"/>
      <c r="BG72" s="1469"/>
      <c r="BH72" s="1469"/>
      <c r="BI72" s="1469"/>
      <c r="BJ72" s="1469"/>
      <c r="BK72" s="1469"/>
      <c r="BL72" s="1469"/>
      <c r="BM72" s="1469"/>
      <c r="BN72" s="1469"/>
      <c r="BO72" s="1469"/>
      <c r="BP72" s="1469"/>
      <c r="BQ72" s="1470"/>
      <c r="BR72" s="1470"/>
      <c r="BS72" s="1471"/>
      <c r="BT72" s="1471"/>
      <c r="BU72" s="1466" t="s">
        <v>3349</v>
      </c>
      <c r="BV72" s="1518" t="s">
        <v>3350</v>
      </c>
      <c r="BW72" s="1519"/>
      <c r="BX72" s="1519"/>
      <c r="BY72" s="1519"/>
      <c r="BZ72" s="1519"/>
      <c r="CA72" s="1519"/>
      <c r="CB72" s="1519"/>
      <c r="CC72" s="1519"/>
      <c r="CD72" s="1519"/>
      <c r="CE72" s="1519"/>
      <c r="CF72" s="1519"/>
      <c r="CG72" s="1519"/>
      <c r="CH72" s="1519"/>
      <c r="CI72" s="1519"/>
      <c r="CJ72" s="1519"/>
      <c r="CK72" s="1519"/>
      <c r="CL72" s="1519"/>
      <c r="CM72" s="1519"/>
      <c r="CN72" s="1519"/>
      <c r="CO72" s="1519"/>
      <c r="CP72" s="1519"/>
      <c r="CQ72" s="1519"/>
      <c r="CR72" s="1519"/>
      <c r="CS72" s="1519"/>
      <c r="CT72" s="1519"/>
      <c r="CU72" s="1520"/>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s="49"/>
      <c r="EG72"/>
      <c r="EH72" s="1003">
        <f>IF(OR($AB$72="実施",),1,0)</f>
        <v>0</v>
      </c>
      <c r="EI72" s="977" t="str">
        <f>IF(AB72="実施","レ","")</f>
        <v/>
      </c>
      <c r="EJ72" s="977" t="str">
        <f>IF(AB72="未実施","レ","")</f>
        <v/>
      </c>
      <c r="EK72" s="977" t="str">
        <f>IF(AB73="有","レ","")</f>
        <v/>
      </c>
      <c r="EL72" s="977" t="str">
        <f>IF(AB73="無","レ","")</f>
        <v/>
      </c>
      <c r="EM72" s="977" t="str">
        <f>IF(AB72="－","レ","")</f>
        <v/>
      </c>
      <c r="FC72" s="22"/>
      <c r="FD72" s="22"/>
      <c r="FE72" s="22"/>
      <c r="FF72" s="22"/>
      <c r="FG72" s="22"/>
      <c r="FH72" s="22"/>
      <c r="GM72" s="465"/>
    </row>
    <row r="73" spans="1:195" s="48" customFormat="1" ht="27" customHeight="1" thickBot="1" x14ac:dyDescent="0.45">
      <c r="A73"/>
      <c r="B73"/>
      <c r="C73" s="1332"/>
      <c r="D73" s="1333"/>
      <c r="E73" s="1333"/>
      <c r="F73" s="1333"/>
      <c r="G73" s="1333"/>
      <c r="H73" s="1334"/>
      <c r="I73" s="780"/>
      <c r="J73" s="85"/>
      <c r="K73" s="84"/>
      <c r="L73" s="84"/>
      <c r="M73" s="1601" t="s">
        <v>3351</v>
      </c>
      <c r="N73" s="1964"/>
      <c r="O73" s="1964"/>
      <c r="P73" s="1964"/>
      <c r="Q73" s="1964"/>
      <c r="R73" s="1964"/>
      <c r="S73" s="1964"/>
      <c r="T73" s="1964"/>
      <c r="U73" s="1964"/>
      <c r="V73" s="1964"/>
      <c r="W73" s="1964"/>
      <c r="X73" s="1965" t="s">
        <v>3352</v>
      </c>
      <c r="Y73" s="1966"/>
      <c r="Z73" s="1966"/>
      <c r="AA73" s="1967"/>
      <c r="AB73" s="1933"/>
      <c r="AC73" s="1934"/>
      <c r="AD73" s="1934"/>
      <c r="AE73" s="1934"/>
      <c r="AF73" s="778"/>
      <c r="AG73" s="778"/>
      <c r="AH73" s="778"/>
      <c r="AI73" s="778"/>
      <c r="AJ73" s="778"/>
      <c r="AK73" s="1554"/>
      <c r="AL73" s="1554"/>
      <c r="AM73" s="1554"/>
      <c r="AN73" s="1554"/>
      <c r="AO73" s="1554"/>
      <c r="AP73" s="1554"/>
      <c r="AQ73" s="788"/>
      <c r="AR73" s="778"/>
      <c r="AS73" s="778"/>
      <c r="AT73" s="1554"/>
      <c r="AU73" s="1554"/>
      <c r="AV73" s="1554"/>
      <c r="AW73" s="1554"/>
      <c r="AX73" s="1554"/>
      <c r="AY73" s="1554"/>
      <c r="AZ73" s="1554"/>
      <c r="BA73" s="1554"/>
      <c r="BB73" s="1554"/>
      <c r="BC73" s="1554"/>
      <c r="BD73" s="1554"/>
      <c r="BE73" s="1554"/>
      <c r="BF73" s="1554"/>
      <c r="BG73" s="1554"/>
      <c r="BH73" s="1554"/>
      <c r="BI73" s="1554"/>
      <c r="BJ73" s="788"/>
      <c r="BK73" s="1791"/>
      <c r="BL73" s="1791"/>
      <c r="BM73" s="789"/>
      <c r="BN73" s="789"/>
      <c r="BO73" s="789"/>
      <c r="BP73" s="789"/>
      <c r="BQ73" s="789"/>
      <c r="BR73" s="789"/>
      <c r="BS73" s="789"/>
      <c r="BT73" s="789"/>
      <c r="BU73" s="1467"/>
      <c r="BV73" s="1521"/>
      <c r="BW73" s="1521"/>
      <c r="BX73" s="1521"/>
      <c r="BY73" s="1521"/>
      <c r="BZ73" s="1521"/>
      <c r="CA73" s="1521"/>
      <c r="CB73" s="1521"/>
      <c r="CC73" s="1521"/>
      <c r="CD73" s="1521"/>
      <c r="CE73" s="1521"/>
      <c r="CF73" s="1521"/>
      <c r="CG73" s="1521"/>
      <c r="CH73" s="1521"/>
      <c r="CI73" s="1521"/>
      <c r="CJ73" s="1521"/>
      <c r="CK73" s="1521"/>
      <c r="CL73" s="1521"/>
      <c r="CM73" s="1521"/>
      <c r="CN73" s="1521"/>
      <c r="CO73" s="1521"/>
      <c r="CP73" s="1521"/>
      <c r="CQ73" s="1521"/>
      <c r="CR73" s="1521"/>
      <c r="CS73" s="1521"/>
      <c r="CT73" s="1521"/>
      <c r="CU73" s="1522"/>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s="49"/>
      <c r="EG73"/>
      <c r="EH73" s="304" t="b">
        <v>0</v>
      </c>
      <c r="FC73" s="22"/>
      <c r="FD73" s="22"/>
      <c r="FE73" s="22"/>
      <c r="FF73" s="22"/>
      <c r="FG73" s="22"/>
      <c r="FH73" s="22"/>
      <c r="GM73" s="465"/>
    </row>
    <row r="74" spans="1:195" ht="15" customHeight="1" thickBot="1" x14ac:dyDescent="0.45">
      <c r="A74"/>
      <c r="B74"/>
      <c r="C74" s="1332"/>
      <c r="D74" s="1333"/>
      <c r="E74" s="1333"/>
      <c r="F74" s="1333"/>
      <c r="G74" s="1333"/>
      <c r="H74" s="1334"/>
      <c r="I74" s="780"/>
      <c r="BU74" s="21"/>
      <c r="BX74" s="9"/>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G74"/>
      <c r="FD74" s="20"/>
      <c r="FE74" s="20"/>
      <c r="FF74" s="20"/>
      <c r="FG74" s="20"/>
      <c r="FH74" s="20"/>
      <c r="FI74" s="20"/>
    </row>
    <row r="75" spans="1:195" s="48" customFormat="1" ht="35.1" customHeight="1" x14ac:dyDescent="0.4">
      <c r="A75"/>
      <c r="B75"/>
      <c r="C75" s="1332"/>
      <c r="D75" s="1333"/>
      <c r="E75" s="1333"/>
      <c r="F75" s="1333"/>
      <c r="G75" s="1333"/>
      <c r="H75" s="1334"/>
      <c r="I75" s="780"/>
      <c r="J75" s="1597" t="s">
        <v>690</v>
      </c>
      <c r="K75" s="1598"/>
      <c r="L75" s="1598"/>
      <c r="M75" s="1598"/>
      <c r="N75" s="1598"/>
      <c r="O75" s="1598"/>
      <c r="P75" s="1598"/>
      <c r="Q75" s="1598"/>
      <c r="R75" s="1598"/>
      <c r="S75" s="1598"/>
      <c r="T75" s="1598"/>
      <c r="U75" s="1598"/>
      <c r="V75" s="1598"/>
      <c r="W75" s="1598"/>
      <c r="X75" s="1598"/>
      <c r="Y75" s="1598"/>
      <c r="Z75" s="1598"/>
      <c r="AA75" s="1598"/>
      <c r="AB75" s="1598"/>
      <c r="AC75" s="1598"/>
      <c r="AD75" s="1598"/>
      <c r="AE75" s="1598"/>
      <c r="AF75" s="1598"/>
      <c r="AG75" s="1598"/>
      <c r="AH75" s="1598"/>
      <c r="AI75" s="1598"/>
      <c r="AJ75" s="1598"/>
      <c r="AK75" s="1598"/>
      <c r="AL75" s="1598"/>
      <c r="AM75" s="1598"/>
      <c r="AN75" s="1598"/>
      <c r="AO75" s="1598"/>
      <c r="AP75" s="1598"/>
      <c r="AQ75" s="1598"/>
      <c r="AR75" s="1598"/>
      <c r="AS75" s="1598"/>
      <c r="AT75" s="1598"/>
      <c r="AU75" s="1598"/>
      <c r="AV75" s="1598"/>
      <c r="AW75" s="1598"/>
      <c r="AX75" s="1598"/>
      <c r="AY75" s="1598"/>
      <c r="AZ75" s="1598"/>
      <c r="BA75" s="1598"/>
      <c r="BB75" s="1598"/>
      <c r="BC75" s="1598"/>
      <c r="BD75" s="1598"/>
      <c r="BE75" s="1598"/>
      <c r="BF75" s="1598"/>
      <c r="BG75" s="1598"/>
      <c r="BH75" s="1598"/>
      <c r="BI75" s="1598"/>
      <c r="BJ75" s="1598"/>
      <c r="BK75" s="1598"/>
      <c r="BL75" s="1619" t="s">
        <v>847</v>
      </c>
      <c r="BM75" s="1620"/>
      <c r="BN75" s="1620"/>
      <c r="BO75" s="1620"/>
      <c r="BP75" s="1620"/>
      <c r="BQ75" s="1620"/>
      <c r="BR75" s="1620"/>
      <c r="BS75" s="1620"/>
      <c r="BT75" s="1620"/>
      <c r="BU75" s="409"/>
      <c r="BV75" s="410"/>
      <c r="BW75" s="410"/>
      <c r="BX75" s="410"/>
      <c r="BY75" s="410"/>
      <c r="BZ75" s="410"/>
      <c r="CA75" s="410"/>
      <c r="CB75" s="410"/>
      <c r="CC75" s="410"/>
      <c r="CD75" s="410"/>
      <c r="CE75" s="410"/>
      <c r="CF75" s="410"/>
      <c r="CG75" s="410"/>
      <c r="CH75" s="410"/>
      <c r="CI75" s="410"/>
      <c r="CJ75" s="410"/>
      <c r="CK75" s="410"/>
      <c r="CL75" s="410"/>
      <c r="CM75" s="410"/>
      <c r="CN75" s="410"/>
      <c r="CO75" s="410"/>
      <c r="CP75" s="410"/>
      <c r="CQ75" s="410"/>
      <c r="CR75" s="410"/>
      <c r="CS75" s="410"/>
      <c r="CT75" s="410"/>
      <c r="CU75" s="411"/>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s="49"/>
      <c r="EG75"/>
      <c r="EH75" s="22"/>
      <c r="EI75" s="22"/>
      <c r="EK75" s="308"/>
      <c r="FC75" s="22"/>
      <c r="FD75" s="22"/>
      <c r="FE75" s="22"/>
      <c r="FF75" s="22"/>
      <c r="FG75" s="22"/>
      <c r="FH75" s="22"/>
      <c r="GM75" s="465"/>
    </row>
    <row r="76" spans="1:195" s="22" customFormat="1" ht="27" customHeight="1" x14ac:dyDescent="0.4">
      <c r="A76"/>
      <c r="B76"/>
      <c r="C76" s="1332"/>
      <c r="D76" s="1333"/>
      <c r="E76" s="1333"/>
      <c r="F76" s="1333"/>
      <c r="G76" s="1333"/>
      <c r="H76" s="1334"/>
      <c r="I76" s="780"/>
      <c r="J76" s="70"/>
      <c r="K76" s="69"/>
      <c r="L76" s="69"/>
      <c r="M76" s="1635" t="s">
        <v>56</v>
      </c>
      <c r="N76" s="1635"/>
      <c r="O76" s="1635"/>
      <c r="P76" s="1635"/>
      <c r="Q76" s="1635"/>
      <c r="R76" s="1635"/>
      <c r="S76" s="1772" t="s">
        <v>55</v>
      </c>
      <c r="T76" s="1566"/>
      <c r="U76" s="1566"/>
      <c r="V76" s="1566"/>
      <c r="W76" s="1566"/>
      <c r="X76" s="1566"/>
      <c r="Y76" s="1566"/>
      <c r="Z76" s="1566"/>
      <c r="AA76" s="1793"/>
      <c r="AB76" s="1531"/>
      <c r="AC76" s="1532"/>
      <c r="AD76" s="1532"/>
      <c r="AE76" s="1532"/>
      <c r="AF76" s="1532"/>
      <c r="AG76" s="1532"/>
      <c r="AH76" s="1532"/>
      <c r="AI76" s="1532"/>
      <c r="AJ76" s="1532"/>
      <c r="AK76" s="1532"/>
      <c r="AL76" s="1532"/>
      <c r="AM76" s="1532"/>
      <c r="AN76" s="1532"/>
      <c r="AO76" s="1532"/>
      <c r="AP76" s="1533"/>
      <c r="AQ76" s="650"/>
      <c r="AR76" s="80"/>
      <c r="AS76" s="80"/>
      <c r="AT76" s="80"/>
      <c r="AU76" s="80"/>
      <c r="AV76" s="80"/>
      <c r="AW76" s="80"/>
      <c r="AX76" s="80"/>
      <c r="AY76" s="80"/>
      <c r="AZ76" s="81"/>
      <c r="BA76" s="80"/>
      <c r="BB76" s="80"/>
      <c r="BC76" s="80"/>
      <c r="BD76" s="80"/>
      <c r="BE76" s="80"/>
      <c r="BF76" s="80"/>
      <c r="BG76" s="80"/>
      <c r="BH76" s="80"/>
      <c r="BI76" s="80"/>
      <c r="BJ76" s="80"/>
      <c r="BK76" s="80"/>
      <c r="BL76" s="80"/>
      <c r="BM76" s="80"/>
      <c r="BN76" s="80"/>
      <c r="BO76" s="80"/>
      <c r="BP76" s="80"/>
      <c r="BQ76" s="80"/>
      <c r="BR76" s="80"/>
      <c r="BS76" s="80"/>
      <c r="BT76" s="80"/>
      <c r="BU76" s="397"/>
      <c r="BV76" s="397"/>
      <c r="BW76" s="397"/>
      <c r="BX76" s="397"/>
      <c r="BY76" s="385"/>
      <c r="BZ76" s="385"/>
      <c r="CA76" s="385"/>
      <c r="CB76" s="385"/>
      <c r="CC76" s="385"/>
      <c r="CD76" s="385"/>
      <c r="CE76" s="385"/>
      <c r="CF76" s="385"/>
      <c r="CG76" s="385"/>
      <c r="CH76" s="385"/>
      <c r="CI76" s="385"/>
      <c r="CJ76" s="385"/>
      <c r="CK76" s="385"/>
      <c r="CL76" s="385"/>
      <c r="CM76" s="385"/>
      <c r="CN76" s="412"/>
      <c r="CO76" s="412"/>
      <c r="CP76" s="412"/>
      <c r="CQ76" s="412"/>
      <c r="CR76" s="412"/>
      <c r="CS76" s="412"/>
      <c r="CT76" s="412"/>
      <c r="CU76" s="288"/>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s="23"/>
      <c r="EG76"/>
      <c r="EH76" s="967">
        <f>IF(AB76="",0,IF(AB76="防火設備検査員",1,2))</f>
        <v>0</v>
      </c>
      <c r="EI76" s="369" t="s">
        <v>307</v>
      </c>
      <c r="EJ76" s="369" t="s">
        <v>301</v>
      </c>
      <c r="EK76" s="369" t="s">
        <v>298</v>
      </c>
      <c r="EO76" s="1002" t="str">
        <f>IF(EH76=2,LEFT($AB$76,2),"")</f>
        <v/>
      </c>
      <c r="EP76" s="316"/>
      <c r="EQ76" s="316"/>
      <c r="ER76"/>
      <c r="ES76"/>
      <c r="ET76"/>
      <c r="EU76"/>
      <c r="EV76"/>
      <c r="EW76" s="329"/>
      <c r="GM76" s="21"/>
    </row>
    <row r="77" spans="1:195" s="48" customFormat="1" ht="27" customHeight="1" x14ac:dyDescent="0.4">
      <c r="A77"/>
      <c r="B77"/>
      <c r="C77" s="1332"/>
      <c r="D77" s="1333"/>
      <c r="E77" s="1333"/>
      <c r="F77" s="1333"/>
      <c r="G77" s="1333"/>
      <c r="H77" s="1334"/>
      <c r="I77" s="780"/>
      <c r="J77" s="72"/>
      <c r="K77" s="71"/>
      <c r="L77" s="71"/>
      <c r="M77" s="1636"/>
      <c r="N77" s="1636"/>
      <c r="O77" s="1636"/>
      <c r="P77" s="1636"/>
      <c r="Q77" s="1636"/>
      <c r="R77" s="1636"/>
      <c r="S77" s="1744" t="s">
        <v>48</v>
      </c>
      <c r="T77" s="1745"/>
      <c r="U77" s="1745"/>
      <c r="V77" s="1745"/>
      <c r="W77" s="1745"/>
      <c r="X77" s="1745"/>
      <c r="Y77" s="271"/>
      <c r="Z77" s="1763"/>
      <c r="AA77" s="1764"/>
      <c r="AB77" s="1788"/>
      <c r="AC77" s="1789"/>
      <c r="AD77" s="1789"/>
      <c r="AE77" s="1789"/>
      <c r="AF77" s="1789"/>
      <c r="AG77" s="1789"/>
      <c r="AH77" s="1789"/>
      <c r="AI77" s="1789"/>
      <c r="AJ77" s="1789"/>
      <c r="AK77" s="1789"/>
      <c r="AL77" s="1789"/>
      <c r="AM77" s="1789"/>
      <c r="AN77" s="1789"/>
      <c r="AO77" s="1789"/>
      <c r="AP77" s="1790"/>
      <c r="AQ77" s="651" t="s">
        <v>54</v>
      </c>
      <c r="AR77" s="413"/>
      <c r="AS77" s="413"/>
      <c r="AT77" s="413"/>
      <c r="AU77" s="413"/>
      <c r="AV77" s="413"/>
      <c r="AW77" s="413"/>
      <c r="AX77" s="413"/>
      <c r="AY77" s="413"/>
      <c r="AZ77" s="413"/>
      <c r="BA77" s="413"/>
      <c r="BB77" s="413"/>
      <c r="BC77" s="413"/>
      <c r="BD77" s="413"/>
      <c r="BE77" s="413"/>
      <c r="BF77" s="413"/>
      <c r="BG77" s="413"/>
      <c r="BH77" s="413"/>
      <c r="BI77" s="413"/>
      <c r="BJ77" s="413"/>
      <c r="BK77" s="413"/>
      <c r="BL77" s="413"/>
      <c r="BM77" s="413"/>
      <c r="BN77" s="413"/>
      <c r="BO77" s="413"/>
      <c r="BP77" s="413"/>
      <c r="BQ77" s="413"/>
      <c r="BR77" s="413"/>
      <c r="BS77" s="413"/>
      <c r="BT77" s="413"/>
      <c r="BU77" s="407"/>
      <c r="BV77" s="412"/>
      <c r="BW77" s="412"/>
      <c r="BX77" s="412"/>
      <c r="BY77" s="385"/>
      <c r="BZ77" s="385"/>
      <c r="CA77" s="385"/>
      <c r="CB77" s="385"/>
      <c r="CC77" s="385"/>
      <c r="CD77" s="385"/>
      <c r="CE77" s="385"/>
      <c r="CF77" s="385"/>
      <c r="CG77" s="385"/>
      <c r="CH77" s="385"/>
      <c r="CI77" s="385"/>
      <c r="CJ77" s="385"/>
      <c r="CK77" s="385"/>
      <c r="CL77" s="385"/>
      <c r="CM77" s="385"/>
      <c r="CN77" s="412"/>
      <c r="CO77" s="412"/>
      <c r="CP77" s="412"/>
      <c r="CQ77" s="412"/>
      <c r="CR77" s="412"/>
      <c r="CS77" s="412"/>
      <c r="CT77" s="412"/>
      <c r="CU77" s="288"/>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s="49"/>
      <c r="EG77"/>
      <c r="EH77" s="1004">
        <f>IF(OR($AB$76="一級建築士",$AB$76="二級建築士"),1,0)</f>
        <v>0</v>
      </c>
      <c r="EI77" s="977" t="str">
        <f>IF('1_入力シート【基本情報】'!AB76="一級建築士","一級","")</f>
        <v/>
      </c>
      <c r="EJ77" s="977" t="str">
        <f>IF('1_入力シート【基本情報】'!AB76="二級建築士","二級","")</f>
        <v/>
      </c>
      <c r="EK77" s="977" t="str">
        <f>IF('1_入力シート【基本情報】'!AB76="防火設備検査員","レ","")</f>
        <v/>
      </c>
      <c r="EO77" s="1001" t="str">
        <f>IF($AB$77="","",$AB$77)</f>
        <v/>
      </c>
      <c r="EP77" s="367"/>
      <c r="EQ77" s="364"/>
      <c r="ER77"/>
      <c r="ES77"/>
      <c r="ET77"/>
      <c r="EU77"/>
      <c r="EV77"/>
      <c r="EW77" s="363"/>
      <c r="FC77" s="22"/>
      <c r="FD77" s="22"/>
      <c r="FE77" s="22"/>
      <c r="FF77" s="22"/>
      <c r="FG77" s="22"/>
      <c r="FH77" s="22"/>
      <c r="GM77" s="465"/>
    </row>
    <row r="78" spans="1:195" s="22" customFormat="1" ht="27" customHeight="1" x14ac:dyDescent="0.4">
      <c r="A78"/>
      <c r="B78"/>
      <c r="C78" s="1332"/>
      <c r="D78" s="1333"/>
      <c r="E78" s="1333"/>
      <c r="F78" s="1333"/>
      <c r="G78" s="1333"/>
      <c r="H78" s="1334"/>
      <c r="I78" s="780"/>
      <c r="J78" s="70"/>
      <c r="K78" s="69"/>
      <c r="L78" s="69"/>
      <c r="M78" s="1636"/>
      <c r="N78" s="1636"/>
      <c r="O78" s="1636"/>
      <c r="P78" s="1636"/>
      <c r="Q78" s="1636"/>
      <c r="R78" s="1636"/>
      <c r="S78" s="1745"/>
      <c r="T78" s="1745"/>
      <c r="U78" s="1745"/>
      <c r="V78" s="1745"/>
      <c r="W78" s="1745"/>
      <c r="X78" s="1745"/>
      <c r="Y78" s="652"/>
      <c r="Z78" s="1734" t="s">
        <v>46</v>
      </c>
      <c r="AA78" s="1735"/>
      <c r="AB78" s="1807"/>
      <c r="AC78" s="1808"/>
      <c r="AD78" s="1808"/>
      <c r="AE78" s="1808"/>
      <c r="AF78" s="1808"/>
      <c r="AG78" s="1808"/>
      <c r="AH78" s="1808"/>
      <c r="AI78" s="1808"/>
      <c r="AJ78" s="1808"/>
      <c r="AK78" s="1808"/>
      <c r="AL78" s="1808"/>
      <c r="AM78" s="1808"/>
      <c r="AN78" s="1808"/>
      <c r="AO78" s="1808"/>
      <c r="AP78" s="1809"/>
      <c r="AQ78" s="414" t="s">
        <v>45</v>
      </c>
      <c r="AR78" s="413"/>
      <c r="AS78" s="413"/>
      <c r="AT78" s="413"/>
      <c r="AU78" s="413"/>
      <c r="AV78" s="413"/>
      <c r="AW78" s="413"/>
      <c r="AX78" s="413"/>
      <c r="AY78" s="413"/>
      <c r="AZ78" s="413"/>
      <c r="BA78" s="413"/>
      <c r="BB78" s="413"/>
      <c r="BC78" s="413"/>
      <c r="BD78" s="413"/>
      <c r="BE78" s="413"/>
      <c r="BF78" s="413"/>
      <c r="BG78" s="413"/>
      <c r="BH78" s="413"/>
      <c r="BI78" s="413"/>
      <c r="BJ78" s="413"/>
      <c r="BK78" s="413"/>
      <c r="BL78" s="413"/>
      <c r="BM78" s="413"/>
      <c r="BN78" s="413"/>
      <c r="BO78" s="413"/>
      <c r="BP78" s="413"/>
      <c r="BQ78" s="413"/>
      <c r="BR78" s="413"/>
      <c r="BS78" s="413"/>
      <c r="BT78" s="413"/>
      <c r="BU78" s="397"/>
      <c r="BV78" s="397"/>
      <c r="BW78" s="397"/>
      <c r="BX78" s="397"/>
      <c r="BY78" s="385"/>
      <c r="BZ78" s="385"/>
      <c r="CA78" s="385"/>
      <c r="CB78" s="385"/>
      <c r="CC78" s="385"/>
      <c r="CD78" s="385"/>
      <c r="CE78" s="385"/>
      <c r="CF78" s="385"/>
      <c r="CG78" s="385"/>
      <c r="CH78" s="385"/>
      <c r="CI78" s="385"/>
      <c r="CJ78" s="385"/>
      <c r="CK78" s="385"/>
      <c r="CL78" s="385"/>
      <c r="CM78" s="385"/>
      <c r="CN78" s="412"/>
      <c r="CO78" s="412"/>
      <c r="CP78" s="412"/>
      <c r="CQ78" s="412"/>
      <c r="CR78" s="412"/>
      <c r="CS78" s="412"/>
      <c r="CT78" s="412"/>
      <c r="CU78" s="28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s="23"/>
      <c r="EG78"/>
      <c r="EH78" s="48"/>
      <c r="EI78" s="48"/>
      <c r="EO78" s="1001" t="str">
        <f>IF($AB$78="","",$AB$78)</f>
        <v/>
      </c>
      <c r="EP78" s="365"/>
      <c r="EQ78" s="364"/>
      <c r="ER78"/>
      <c r="ES78"/>
      <c r="ET78"/>
      <c r="EU78"/>
      <c r="EV78"/>
      <c r="EW78"/>
      <c r="FC78" s="48"/>
      <c r="FD78" s="48"/>
      <c r="FE78" s="48"/>
      <c r="FF78" s="48"/>
      <c r="FG78" s="48"/>
      <c r="FH78" s="48"/>
      <c r="GM78" s="21"/>
    </row>
    <row r="79" spans="1:195" s="22" customFormat="1" ht="27" customHeight="1" x14ac:dyDescent="0.4">
      <c r="A79"/>
      <c r="B79"/>
      <c r="C79" s="1332"/>
      <c r="D79" s="1333"/>
      <c r="E79" s="1333"/>
      <c r="F79" s="1333"/>
      <c r="G79" s="1333"/>
      <c r="H79" s="1334"/>
      <c r="I79" s="780"/>
      <c r="J79" s="70"/>
      <c r="K79" s="69"/>
      <c r="L79" s="69"/>
      <c r="M79" s="1637"/>
      <c r="N79" s="1637"/>
      <c r="O79" s="1637"/>
      <c r="P79" s="1637"/>
      <c r="Q79" s="1637"/>
      <c r="R79" s="1637"/>
      <c r="S79" s="1769" t="s">
        <v>60</v>
      </c>
      <c r="T79" s="1769"/>
      <c r="U79" s="1769"/>
      <c r="V79" s="1769"/>
      <c r="W79" s="1769"/>
      <c r="X79" s="1769"/>
      <c r="Y79" s="1769"/>
      <c r="Z79" s="1782" t="s">
        <v>46</v>
      </c>
      <c r="AA79" s="1783"/>
      <c r="AB79" s="1632"/>
      <c r="AC79" s="1633"/>
      <c r="AD79" s="1633"/>
      <c r="AE79" s="1633"/>
      <c r="AF79" s="1633"/>
      <c r="AG79" s="1633"/>
      <c r="AH79" s="1633"/>
      <c r="AI79" s="1633"/>
      <c r="AJ79" s="1633"/>
      <c r="AK79" s="1633"/>
      <c r="AL79" s="1633"/>
      <c r="AM79" s="1633"/>
      <c r="AN79" s="1633"/>
      <c r="AO79" s="1633"/>
      <c r="AP79" s="1634"/>
      <c r="AQ79" s="76" t="s">
        <v>45</v>
      </c>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397"/>
      <c r="BV79" s="397"/>
      <c r="BW79" s="397"/>
      <c r="BX79" s="397"/>
      <c r="BY79" s="385"/>
      <c r="BZ79" s="385"/>
      <c r="CA79" s="385"/>
      <c r="CB79" s="385"/>
      <c r="CC79" s="385"/>
      <c r="CD79" s="385"/>
      <c r="CE79" s="385"/>
      <c r="CF79" s="385"/>
      <c r="CG79" s="385"/>
      <c r="CH79" s="385"/>
      <c r="CI79" s="385"/>
      <c r="CJ79" s="385"/>
      <c r="CK79" s="385"/>
      <c r="CL79" s="385"/>
      <c r="CM79" s="385"/>
      <c r="CN79" s="412"/>
      <c r="CO79" s="412"/>
      <c r="CP79" s="412"/>
      <c r="CQ79" s="412"/>
      <c r="CR79" s="412"/>
      <c r="CS79" s="412"/>
      <c r="CT79" s="412"/>
      <c r="CU79" s="288"/>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s="23"/>
      <c r="EG79"/>
      <c r="EH79" s="48"/>
      <c r="EI79" s="48"/>
      <c r="EO79" s="1001" t="str">
        <f>IF($AB$79="","",$AB$79)</f>
        <v/>
      </c>
      <c r="EP79" s="366"/>
      <c r="EQ79" s="368"/>
      <c r="ER79"/>
      <c r="ES79"/>
      <c r="ET79"/>
      <c r="EU79"/>
      <c r="EV79"/>
      <c r="EW79"/>
      <c r="FC79" s="48"/>
      <c r="FD79" s="48"/>
      <c r="FE79" s="48"/>
      <c r="FF79" s="48"/>
      <c r="FG79" s="48"/>
      <c r="FH79" s="48"/>
      <c r="GM79" s="21"/>
    </row>
    <row r="80" spans="1:195" s="48" customFormat="1" ht="27" customHeight="1" x14ac:dyDescent="0.4">
      <c r="A80"/>
      <c r="B80"/>
      <c r="C80" s="1332"/>
      <c r="D80" s="1333"/>
      <c r="E80" s="1333"/>
      <c r="F80" s="1333"/>
      <c r="G80" s="1333"/>
      <c r="H80" s="1334"/>
      <c r="I80" s="780"/>
      <c r="J80" s="72"/>
      <c r="K80" s="71"/>
      <c r="L80" s="71"/>
      <c r="M80" s="1606" t="s">
        <v>51</v>
      </c>
      <c r="N80" s="1754"/>
      <c r="O80" s="1754"/>
      <c r="P80" s="1754"/>
      <c r="Q80" s="1754"/>
      <c r="R80" s="1754"/>
      <c r="S80" s="1772" t="s">
        <v>52</v>
      </c>
      <c r="T80" s="1926"/>
      <c r="U80" s="1926"/>
      <c r="V80" s="1926"/>
      <c r="W80" s="1926"/>
      <c r="X80" s="1926"/>
      <c r="Y80" s="1926"/>
      <c r="Z80" s="1926"/>
      <c r="AA80" s="1927"/>
      <c r="AB80" s="1765"/>
      <c r="AC80" s="1766"/>
      <c r="AD80" s="1766"/>
      <c r="AE80" s="1766"/>
      <c r="AF80" s="1766"/>
      <c r="AG80" s="1766"/>
      <c r="AH80" s="1766"/>
      <c r="AI80" s="1766"/>
      <c r="AJ80" s="1766"/>
      <c r="AK80" s="1766"/>
      <c r="AL80" s="1766"/>
      <c r="AM80" s="1766"/>
      <c r="AN80" s="1766"/>
      <c r="AO80" s="1766"/>
      <c r="AP80" s="1766"/>
      <c r="AQ80" s="1766"/>
      <c r="AR80" s="1766"/>
      <c r="AS80" s="1766"/>
      <c r="AT80" s="1766"/>
      <c r="AU80" s="1766"/>
      <c r="AV80" s="1766"/>
      <c r="AW80" s="1766"/>
      <c r="AX80" s="1766"/>
      <c r="AY80" s="1766"/>
      <c r="AZ80" s="1766"/>
      <c r="BA80" s="1766"/>
      <c r="BB80" s="1766"/>
      <c r="BC80" s="1766"/>
      <c r="BD80" s="1766"/>
      <c r="BE80" s="1766"/>
      <c r="BF80" s="1766"/>
      <c r="BG80" s="1766"/>
      <c r="BH80" s="1766"/>
      <c r="BI80" s="1766"/>
      <c r="BJ80" s="1766"/>
      <c r="BK80" s="1766"/>
      <c r="BL80" s="1766"/>
      <c r="BM80" s="1766"/>
      <c r="BN80" s="1766"/>
      <c r="BO80" s="1766"/>
      <c r="BP80" s="1766"/>
      <c r="BQ80" s="1767"/>
      <c r="BR80" s="1767"/>
      <c r="BS80" s="1767"/>
      <c r="BT80" s="1768"/>
      <c r="BU80" s="407"/>
      <c r="BV80" s="1638" t="s">
        <v>2733</v>
      </c>
      <c r="BW80" s="1639"/>
      <c r="BX80" s="1639"/>
      <c r="BY80" s="1639"/>
      <c r="BZ80" s="1639"/>
      <c r="CA80" s="1639"/>
      <c r="CB80" s="1639"/>
      <c r="CC80" s="1639"/>
      <c r="CD80" s="1639"/>
      <c r="CE80" s="1639"/>
      <c r="CF80" s="1639"/>
      <c r="CG80" s="1639"/>
      <c r="CH80" s="1639"/>
      <c r="CI80" s="1639"/>
      <c r="CJ80" s="1639"/>
      <c r="CK80" s="1639"/>
      <c r="CL80" s="1639"/>
      <c r="CM80" s="1639"/>
      <c r="CN80" s="1639"/>
      <c r="CO80" s="1639"/>
      <c r="CP80" s="1639"/>
      <c r="CQ80" s="1639"/>
      <c r="CR80" s="1639"/>
      <c r="CS80" s="1639"/>
      <c r="CT80" s="1639"/>
      <c r="CU80" s="164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s="49"/>
      <c r="EG80"/>
      <c r="EH80" s="22"/>
      <c r="EI80" s="22"/>
      <c r="EK80" s="308"/>
      <c r="EO80" s="1005" t="str">
        <f>IF($AB$80="","",$AB$80)</f>
        <v/>
      </c>
      <c r="EP80" s="320"/>
      <c r="EQ80" s="320"/>
      <c r="ER80"/>
      <c r="ES80"/>
      <c r="ET80"/>
      <c r="EU80"/>
      <c r="EV80"/>
      <c r="EW80"/>
      <c r="FC80" s="22"/>
      <c r="FD80" s="22"/>
      <c r="FE80" s="22"/>
      <c r="FF80" s="22"/>
      <c r="FG80" s="22"/>
      <c r="FH80" s="22"/>
      <c r="GM80" s="465"/>
    </row>
    <row r="81" spans="1:195" s="22" customFormat="1" ht="27" customHeight="1" x14ac:dyDescent="0.4">
      <c r="A81"/>
      <c r="B81"/>
      <c r="C81" s="1332"/>
      <c r="D81" s="1333"/>
      <c r="E81" s="1333"/>
      <c r="F81" s="1333"/>
      <c r="G81" s="1333"/>
      <c r="H81" s="1334"/>
      <c r="I81" s="780"/>
      <c r="J81" s="70"/>
      <c r="K81" s="69"/>
      <c r="L81" s="69"/>
      <c r="M81" s="1754"/>
      <c r="N81" s="1754"/>
      <c r="O81" s="1754"/>
      <c r="P81" s="1754"/>
      <c r="Q81" s="1754"/>
      <c r="R81" s="1754"/>
      <c r="S81" s="1785" t="s">
        <v>51</v>
      </c>
      <c r="T81" s="1786"/>
      <c r="U81" s="1786"/>
      <c r="V81" s="1786"/>
      <c r="W81" s="1786"/>
      <c r="X81" s="1786"/>
      <c r="Y81" s="1786"/>
      <c r="Z81" s="1786"/>
      <c r="AA81" s="1787"/>
      <c r="AB81" s="1736"/>
      <c r="AC81" s="1737"/>
      <c r="AD81" s="1737"/>
      <c r="AE81" s="1737"/>
      <c r="AF81" s="1737"/>
      <c r="AG81" s="1738"/>
      <c r="AH81" s="1738"/>
      <c r="AI81" s="1738"/>
      <c r="AJ81" s="1738"/>
      <c r="AK81" s="1738"/>
      <c r="AL81" s="1738"/>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c r="BG81" s="1738"/>
      <c r="BH81" s="1738"/>
      <c r="BI81" s="1738"/>
      <c r="BJ81" s="1738"/>
      <c r="BK81" s="1738"/>
      <c r="BL81" s="1738"/>
      <c r="BM81" s="1738"/>
      <c r="BN81" s="1738"/>
      <c r="BO81" s="1738"/>
      <c r="BP81" s="1738"/>
      <c r="BQ81" s="1739"/>
      <c r="BR81" s="1739"/>
      <c r="BS81" s="1739"/>
      <c r="BT81" s="1740"/>
      <c r="BU81" s="397"/>
      <c r="BV81" s="1639"/>
      <c r="BW81" s="1639"/>
      <c r="BX81" s="1639"/>
      <c r="BY81" s="1639"/>
      <c r="BZ81" s="1639"/>
      <c r="CA81" s="1639"/>
      <c r="CB81" s="1639"/>
      <c r="CC81" s="1639"/>
      <c r="CD81" s="1639"/>
      <c r="CE81" s="1639"/>
      <c r="CF81" s="1639"/>
      <c r="CG81" s="1639"/>
      <c r="CH81" s="1639"/>
      <c r="CI81" s="1639"/>
      <c r="CJ81" s="1639"/>
      <c r="CK81" s="1639"/>
      <c r="CL81" s="1639"/>
      <c r="CM81" s="1639"/>
      <c r="CN81" s="1639"/>
      <c r="CO81" s="1639"/>
      <c r="CP81" s="1639"/>
      <c r="CQ81" s="1639"/>
      <c r="CR81" s="1639"/>
      <c r="CS81" s="1639"/>
      <c r="CT81" s="1639"/>
      <c r="CU81" s="1640"/>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s="23"/>
      <c r="EG81"/>
      <c r="EI81" s="48"/>
      <c r="EO81" s="1005" t="str">
        <f>IF($AB$81="","",$AB$81)</f>
        <v/>
      </c>
      <c r="EP81" s="320"/>
      <c r="EQ81" s="320"/>
      <c r="ER81"/>
      <c r="ES81"/>
      <c r="ET81"/>
      <c r="EU81"/>
      <c r="EV81"/>
      <c r="EW81"/>
      <c r="GM81" s="21"/>
    </row>
    <row r="82" spans="1:195" s="22" customFormat="1" ht="27" customHeight="1" x14ac:dyDescent="0.4">
      <c r="A82"/>
      <c r="B82"/>
      <c r="C82" s="1332"/>
      <c r="D82" s="1333"/>
      <c r="E82" s="1333"/>
      <c r="F82" s="1333"/>
      <c r="G82" s="1333"/>
      <c r="H82" s="1334"/>
      <c r="I82" s="780"/>
      <c r="J82" s="70"/>
      <c r="K82" s="69"/>
      <c r="L82" s="69"/>
      <c r="M82" s="1606" t="s">
        <v>50</v>
      </c>
      <c r="N82" s="1754"/>
      <c r="O82" s="1754"/>
      <c r="P82" s="1754"/>
      <c r="Q82" s="1754"/>
      <c r="R82" s="1754"/>
      <c r="S82" s="1772" t="s">
        <v>49</v>
      </c>
      <c r="T82" s="1773"/>
      <c r="U82" s="1773"/>
      <c r="V82" s="1773"/>
      <c r="W82" s="1773"/>
      <c r="X82" s="1773"/>
      <c r="Y82" s="1773"/>
      <c r="Z82" s="1773"/>
      <c r="AA82" s="1774"/>
      <c r="AB82" s="1574"/>
      <c r="AC82" s="1575"/>
      <c r="AD82" s="1575"/>
      <c r="AE82" s="1575"/>
      <c r="AF82" s="1575"/>
      <c r="AG82" s="1575"/>
      <c r="AH82" s="1575"/>
      <c r="AI82" s="1575"/>
      <c r="AJ82" s="1575"/>
      <c r="AK82" s="1575"/>
      <c r="AL82" s="1575"/>
      <c r="AM82" s="1575"/>
      <c r="AN82" s="1575"/>
      <c r="AO82" s="1575"/>
      <c r="AP82" s="1575"/>
      <c r="AQ82" s="1575"/>
      <c r="AR82" s="1575"/>
      <c r="AS82" s="1575"/>
      <c r="AT82" s="1575"/>
      <c r="AU82" s="1575"/>
      <c r="AV82" s="1575"/>
      <c r="AW82" s="1575"/>
      <c r="AX82" s="1575"/>
      <c r="AY82" s="1575"/>
      <c r="AZ82" s="1575"/>
      <c r="BA82" s="1575"/>
      <c r="BB82" s="1575"/>
      <c r="BC82" s="1575"/>
      <c r="BD82" s="1575"/>
      <c r="BE82" s="1575"/>
      <c r="BF82" s="1575"/>
      <c r="BG82" s="1575"/>
      <c r="BH82" s="1575"/>
      <c r="BI82" s="1575"/>
      <c r="BJ82" s="1575"/>
      <c r="BK82" s="1575"/>
      <c r="BL82" s="1575"/>
      <c r="BM82" s="1575"/>
      <c r="BN82" s="1575"/>
      <c r="BO82" s="1575"/>
      <c r="BP82" s="1575"/>
      <c r="BQ82" s="1575"/>
      <c r="BR82" s="1575"/>
      <c r="BS82" s="1575"/>
      <c r="BT82" s="1576"/>
      <c r="BU82" s="397"/>
      <c r="BV82" s="468"/>
      <c r="BW82" s="468"/>
      <c r="BX82" s="468"/>
      <c r="BY82" s="468"/>
      <c r="BZ82" s="468"/>
      <c r="CA82" s="468"/>
      <c r="CB82" s="468"/>
      <c r="CC82" s="468"/>
      <c r="CD82" s="468"/>
      <c r="CE82" s="468"/>
      <c r="CF82" s="468"/>
      <c r="CG82" s="468"/>
      <c r="CH82" s="468"/>
      <c r="CI82" s="468"/>
      <c r="CJ82" s="468"/>
      <c r="CK82" s="469"/>
      <c r="CL82" s="469"/>
      <c r="CM82" s="469"/>
      <c r="CN82" s="470"/>
      <c r="CO82" s="470"/>
      <c r="CP82" s="470"/>
      <c r="CQ82" s="470"/>
      <c r="CR82" s="468"/>
      <c r="CS82" s="468"/>
      <c r="CT82" s="468"/>
      <c r="CU82" s="471"/>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s="23"/>
      <c r="EG82"/>
      <c r="EO82" s="1005" t="str">
        <f>IF($AB$82="","",$AB$82)</f>
        <v/>
      </c>
      <c r="EP82" s="320"/>
      <c r="EQ82" s="320"/>
      <c r="ER82"/>
      <c r="ES82"/>
      <c r="ET82"/>
      <c r="EU82"/>
      <c r="EV82"/>
      <c r="EW82"/>
      <c r="GM82" s="21"/>
    </row>
    <row r="83" spans="1:195" s="22" customFormat="1" ht="27" customHeight="1" x14ac:dyDescent="0.4">
      <c r="A83"/>
      <c r="B83"/>
      <c r="C83" s="1332"/>
      <c r="D83" s="1333"/>
      <c r="E83" s="1333"/>
      <c r="F83" s="1333"/>
      <c r="G83" s="1333"/>
      <c r="H83" s="1334"/>
      <c r="I83" s="780"/>
      <c r="J83" s="70"/>
      <c r="K83" s="69"/>
      <c r="L83" s="69"/>
      <c r="M83" s="1606"/>
      <c r="N83" s="1754"/>
      <c r="O83" s="1754"/>
      <c r="P83" s="1754"/>
      <c r="Q83" s="1754"/>
      <c r="R83" s="1754"/>
      <c r="S83" s="1841" t="s">
        <v>58</v>
      </c>
      <c r="T83" s="1841"/>
      <c r="U83" s="1841"/>
      <c r="V83" s="1841"/>
      <c r="W83" s="1841"/>
      <c r="X83" s="1841"/>
      <c r="Y83" s="1841"/>
      <c r="Z83" s="1743"/>
      <c r="AA83" s="1743"/>
      <c r="AB83" s="1817"/>
      <c r="AC83" s="1818"/>
      <c r="AD83" s="1818"/>
      <c r="AE83" s="1818"/>
      <c r="AF83" s="1818"/>
      <c r="AG83" s="1818"/>
      <c r="AH83" s="1818"/>
      <c r="AI83" s="1818"/>
      <c r="AJ83" s="1818"/>
      <c r="AK83" s="1818"/>
      <c r="AL83" s="1818"/>
      <c r="AM83" s="1818"/>
      <c r="AN83" s="1818"/>
      <c r="AO83" s="1818"/>
      <c r="AP83" s="1819"/>
      <c r="AQ83" s="731" t="s">
        <v>59</v>
      </c>
      <c r="AR83" s="413"/>
      <c r="AS83" s="413"/>
      <c r="AT83" s="413"/>
      <c r="AU83" s="413"/>
      <c r="AV83" s="413"/>
      <c r="AW83" s="413"/>
      <c r="AX83" s="413"/>
      <c r="AY83" s="413"/>
      <c r="AZ83" s="413"/>
      <c r="BA83" s="413"/>
      <c r="BB83" s="413"/>
      <c r="BC83" s="413"/>
      <c r="BD83" s="413"/>
      <c r="BE83" s="413"/>
      <c r="BF83" s="413"/>
      <c r="BG83" s="413"/>
      <c r="BH83" s="413"/>
      <c r="BI83" s="413"/>
      <c r="BJ83" s="413"/>
      <c r="BK83" s="413"/>
      <c r="BL83" s="413"/>
      <c r="BM83" s="413"/>
      <c r="BN83" s="413"/>
      <c r="BO83" s="413"/>
      <c r="BP83" s="413"/>
      <c r="BQ83" s="413"/>
      <c r="BR83" s="413"/>
      <c r="BS83" s="413"/>
      <c r="BT83" s="413"/>
      <c r="BU83" s="397"/>
      <c r="BV83" s="472"/>
      <c r="BW83" s="472"/>
      <c r="BX83" s="472"/>
      <c r="BY83" s="468"/>
      <c r="BZ83" s="468"/>
      <c r="CA83" s="468"/>
      <c r="CB83" s="468"/>
      <c r="CC83" s="468"/>
      <c r="CD83" s="468"/>
      <c r="CE83" s="468"/>
      <c r="CF83" s="468"/>
      <c r="CG83" s="468"/>
      <c r="CH83" s="468"/>
      <c r="CI83" s="468"/>
      <c r="CJ83" s="468"/>
      <c r="CK83" s="468"/>
      <c r="CL83" s="468"/>
      <c r="CM83" s="468"/>
      <c r="CN83" s="472"/>
      <c r="CO83" s="472"/>
      <c r="CP83" s="472"/>
      <c r="CQ83" s="472"/>
      <c r="CR83" s="468"/>
      <c r="CS83" s="468"/>
      <c r="CT83" s="468"/>
      <c r="CU83" s="471"/>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s="23"/>
      <c r="EG83"/>
      <c r="EH83" s="967">
        <f>IF(AB83="",0,IF(AB83="防火設備検査員",1,2))</f>
        <v>0</v>
      </c>
      <c r="EO83" s="1005" t="str">
        <f>IF($AB$83="","",$AB$83)</f>
        <v/>
      </c>
      <c r="EP83" s="320"/>
      <c r="EQ83" s="320"/>
      <c r="ER83"/>
      <c r="ES83"/>
      <c r="ET83"/>
      <c r="EU83"/>
      <c r="EV83"/>
      <c r="EW83"/>
      <c r="GM83" s="21"/>
    </row>
    <row r="84" spans="1:195" s="22" customFormat="1" ht="27" customHeight="1" x14ac:dyDescent="0.4">
      <c r="A84"/>
      <c r="B84"/>
      <c r="C84" s="1332"/>
      <c r="D84" s="1333"/>
      <c r="E84" s="1333"/>
      <c r="F84" s="1333"/>
      <c r="G84" s="1333"/>
      <c r="H84" s="1334"/>
      <c r="I84" s="780"/>
      <c r="J84" s="70"/>
      <c r="K84" s="69"/>
      <c r="L84" s="69"/>
      <c r="M84" s="1754"/>
      <c r="N84" s="1754"/>
      <c r="O84" s="1754"/>
      <c r="P84" s="1754"/>
      <c r="Q84" s="1754"/>
      <c r="R84" s="1754"/>
      <c r="S84" s="1842"/>
      <c r="T84" s="1842"/>
      <c r="U84" s="1842"/>
      <c r="V84" s="1842"/>
      <c r="W84" s="1842"/>
      <c r="X84" s="1842"/>
      <c r="Y84" s="1842"/>
      <c r="Z84" s="1742"/>
      <c r="AA84" s="1742"/>
      <c r="AB84" s="1817"/>
      <c r="AC84" s="1818"/>
      <c r="AD84" s="1818"/>
      <c r="AE84" s="1818"/>
      <c r="AF84" s="1818"/>
      <c r="AG84" s="1818"/>
      <c r="AH84" s="1818"/>
      <c r="AI84" s="1818"/>
      <c r="AJ84" s="1818"/>
      <c r="AK84" s="1818"/>
      <c r="AL84" s="1818"/>
      <c r="AM84" s="1818"/>
      <c r="AN84" s="1818"/>
      <c r="AO84" s="1818"/>
      <c r="AP84" s="1819"/>
      <c r="AQ84" s="731" t="s">
        <v>47</v>
      </c>
      <c r="AR84" s="413"/>
      <c r="AS84" s="413"/>
      <c r="AT84" s="413"/>
      <c r="AU84" s="413"/>
      <c r="AV84" s="413"/>
      <c r="AW84" s="413"/>
      <c r="AX84" s="413"/>
      <c r="AY84" s="413"/>
      <c r="AZ84" s="413"/>
      <c r="BA84" s="413"/>
      <c r="BB84" s="413"/>
      <c r="BC84" s="413"/>
      <c r="BD84" s="413"/>
      <c r="BE84" s="413"/>
      <c r="BF84" s="413"/>
      <c r="BG84" s="413"/>
      <c r="BH84" s="413"/>
      <c r="BI84" s="413"/>
      <c r="BJ84" s="413"/>
      <c r="BK84" s="413"/>
      <c r="BL84" s="413"/>
      <c r="BM84" s="413"/>
      <c r="BN84" s="413"/>
      <c r="BO84" s="413"/>
      <c r="BP84" s="413"/>
      <c r="BQ84" s="413"/>
      <c r="BR84" s="413"/>
      <c r="BS84" s="413"/>
      <c r="BT84" s="413"/>
      <c r="BU84" s="397"/>
      <c r="BV84" s="1638" t="s">
        <v>2734</v>
      </c>
      <c r="BW84" s="1639"/>
      <c r="BX84" s="1639"/>
      <c r="BY84" s="1639"/>
      <c r="BZ84" s="1639"/>
      <c r="CA84" s="1639"/>
      <c r="CB84" s="1639"/>
      <c r="CC84" s="1639"/>
      <c r="CD84" s="1639"/>
      <c r="CE84" s="1639"/>
      <c r="CF84" s="1639"/>
      <c r="CG84" s="1639"/>
      <c r="CH84" s="1639"/>
      <c r="CI84" s="1639"/>
      <c r="CJ84" s="1639"/>
      <c r="CK84" s="1639"/>
      <c r="CL84" s="1639"/>
      <c r="CM84" s="1639"/>
      <c r="CN84" s="1639"/>
      <c r="CO84" s="1639"/>
      <c r="CP84" s="1639"/>
      <c r="CQ84" s="1639"/>
      <c r="CR84" s="1639"/>
      <c r="CS84" s="1639"/>
      <c r="CT84" s="1639"/>
      <c r="CU84" s="1640"/>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s="23"/>
      <c r="EG84"/>
      <c r="EH84" s="1004">
        <f>IF(OR($AB$83="一級",$AB$83="二級"),1,0)</f>
        <v>0</v>
      </c>
      <c r="EO84" s="1005" t="str">
        <f>IF($AB$84="","",$AB$84)</f>
        <v/>
      </c>
      <c r="EP84" s="321"/>
      <c r="EQ84" s="321"/>
      <c r="ER84"/>
      <c r="ES84"/>
      <c r="ET84"/>
      <c r="EU84"/>
      <c r="EV84"/>
      <c r="EW84"/>
      <c r="GM84" s="21"/>
    </row>
    <row r="85" spans="1:195" s="22" customFormat="1" ht="27" customHeight="1" x14ac:dyDescent="0.4">
      <c r="A85"/>
      <c r="B85"/>
      <c r="C85" s="1332"/>
      <c r="D85" s="1333"/>
      <c r="E85" s="1333"/>
      <c r="F85" s="1333"/>
      <c r="G85" s="1333"/>
      <c r="H85" s="1334"/>
      <c r="I85" s="780"/>
      <c r="J85" s="70"/>
      <c r="K85" s="69"/>
      <c r="L85" s="69"/>
      <c r="M85" s="1754"/>
      <c r="N85" s="1754"/>
      <c r="O85" s="1754"/>
      <c r="P85" s="1754"/>
      <c r="Q85" s="1754"/>
      <c r="R85" s="1754"/>
      <c r="S85" s="1843"/>
      <c r="T85" s="1843"/>
      <c r="U85" s="1843"/>
      <c r="V85" s="1843"/>
      <c r="W85" s="1843"/>
      <c r="X85" s="1843"/>
      <c r="Y85" s="1843"/>
      <c r="Z85" s="1747" t="s">
        <v>46</v>
      </c>
      <c r="AA85" s="1747"/>
      <c r="AB85" s="1804"/>
      <c r="AC85" s="1805"/>
      <c r="AD85" s="1805"/>
      <c r="AE85" s="1805"/>
      <c r="AF85" s="1805"/>
      <c r="AG85" s="1805"/>
      <c r="AH85" s="1805"/>
      <c r="AI85" s="1805"/>
      <c r="AJ85" s="1805"/>
      <c r="AK85" s="1805"/>
      <c r="AL85" s="1805"/>
      <c r="AM85" s="1805"/>
      <c r="AN85" s="1805"/>
      <c r="AO85" s="1805"/>
      <c r="AP85" s="1806"/>
      <c r="AQ85" s="731" t="s">
        <v>45</v>
      </c>
      <c r="AR85" s="414"/>
      <c r="AS85" s="414"/>
      <c r="AT85" s="414"/>
      <c r="AU85" s="414"/>
      <c r="AV85" s="414"/>
      <c r="AW85" s="414"/>
      <c r="AX85" s="414"/>
      <c r="AY85" s="414"/>
      <c r="AZ85" s="413"/>
      <c r="BA85" s="414"/>
      <c r="BB85" s="414"/>
      <c r="BC85" s="414"/>
      <c r="BD85" s="414"/>
      <c r="BE85" s="414"/>
      <c r="BF85" s="414"/>
      <c r="BG85" s="414"/>
      <c r="BH85" s="414"/>
      <c r="BI85" s="414"/>
      <c r="BJ85" s="414"/>
      <c r="BK85" s="414"/>
      <c r="BL85" s="414"/>
      <c r="BM85" s="414"/>
      <c r="BN85" s="414"/>
      <c r="BO85" s="414"/>
      <c r="BP85" s="414"/>
      <c r="BQ85" s="414"/>
      <c r="BR85" s="414"/>
      <c r="BS85" s="414"/>
      <c r="BT85" s="414"/>
      <c r="BU85" s="397"/>
      <c r="BV85" s="1639"/>
      <c r="BW85" s="1639"/>
      <c r="BX85" s="1639"/>
      <c r="BY85" s="1639"/>
      <c r="BZ85" s="1639"/>
      <c r="CA85" s="1639"/>
      <c r="CB85" s="1639"/>
      <c r="CC85" s="1639"/>
      <c r="CD85" s="1639"/>
      <c r="CE85" s="1639"/>
      <c r="CF85" s="1639"/>
      <c r="CG85" s="1639"/>
      <c r="CH85" s="1639"/>
      <c r="CI85" s="1639"/>
      <c r="CJ85" s="1639"/>
      <c r="CK85" s="1639"/>
      <c r="CL85" s="1639"/>
      <c r="CM85" s="1639"/>
      <c r="CN85" s="1639"/>
      <c r="CO85" s="1639"/>
      <c r="CP85" s="1639"/>
      <c r="CQ85" s="1639"/>
      <c r="CR85" s="1639"/>
      <c r="CS85" s="1639"/>
      <c r="CT85" s="1639"/>
      <c r="CU85" s="1640"/>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s="23"/>
      <c r="EG85"/>
      <c r="EH85" s="322" t="s">
        <v>734</v>
      </c>
      <c r="EI85" s="322"/>
      <c r="EL85" s="1030" t="s">
        <v>2962</v>
      </c>
      <c r="EO85" s="1005" t="str">
        <f>IF($AB$85="","",$AB$85)</f>
        <v/>
      </c>
      <c r="EP85" s="321"/>
      <c r="EQ85" s="321"/>
      <c r="ER85"/>
      <c r="ES85"/>
      <c r="ET85"/>
      <c r="EU85"/>
      <c r="EV85"/>
      <c r="EW85"/>
      <c r="GM85" s="21"/>
    </row>
    <row r="86" spans="1:195" s="48" customFormat="1" ht="27" customHeight="1" x14ac:dyDescent="0.4">
      <c r="A86"/>
      <c r="B86"/>
      <c r="C86" s="1332"/>
      <c r="D86" s="1333"/>
      <c r="E86" s="1333"/>
      <c r="F86" s="1333"/>
      <c r="G86" s="1333"/>
      <c r="H86" s="1334"/>
      <c r="I86" s="780"/>
      <c r="J86" s="72"/>
      <c r="K86" s="71"/>
      <c r="L86" s="71"/>
      <c r="M86" s="1754"/>
      <c r="N86" s="1754"/>
      <c r="O86" s="1754"/>
      <c r="P86" s="1754"/>
      <c r="Q86" s="1754"/>
      <c r="R86" s="1754"/>
      <c r="S86" s="1751" t="s">
        <v>44</v>
      </c>
      <c r="T86" s="1752"/>
      <c r="U86" s="1752"/>
      <c r="V86" s="1752"/>
      <c r="W86" s="1752"/>
      <c r="X86" s="1752"/>
      <c r="Y86" s="1752"/>
      <c r="Z86" s="1752"/>
      <c r="AA86" s="1753"/>
      <c r="AB86" s="1748"/>
      <c r="AC86" s="1748"/>
      <c r="AD86" s="1748"/>
      <c r="AE86" s="1748"/>
      <c r="AF86" s="1748"/>
      <c r="AG86" s="1748"/>
      <c r="AH86" s="1835" t="s">
        <v>41</v>
      </c>
      <c r="AI86" s="1835"/>
      <c r="AJ86" s="1835"/>
      <c r="AK86" s="1748"/>
      <c r="AL86" s="1748"/>
      <c r="AM86" s="1748"/>
      <c r="AN86" s="1748"/>
      <c r="AO86" s="1748"/>
      <c r="AP86" s="1748"/>
      <c r="AQ86" s="1777"/>
      <c r="AR86" s="1777"/>
      <c r="AS86" s="1777"/>
      <c r="AT86" s="1777"/>
      <c r="AU86" s="1777"/>
      <c r="AV86" s="1777"/>
      <c r="AW86" s="1777"/>
      <c r="AX86" s="1777"/>
      <c r="AY86" s="1777"/>
      <c r="AZ86" s="1777"/>
      <c r="BA86" s="1777"/>
      <c r="BB86" s="1777"/>
      <c r="BC86" s="1777"/>
      <c r="BD86" s="1777"/>
      <c r="BE86" s="1777"/>
      <c r="BF86" s="1777"/>
      <c r="BG86" s="1777"/>
      <c r="BH86" s="1777"/>
      <c r="BI86" s="1777"/>
      <c r="BJ86" s="1777"/>
      <c r="BK86" s="1777"/>
      <c r="BL86" s="1777"/>
      <c r="BM86" s="1777"/>
      <c r="BN86" s="1777"/>
      <c r="BO86" s="1777"/>
      <c r="BP86" s="1777"/>
      <c r="BQ86" s="1777"/>
      <c r="BR86" s="1777"/>
      <c r="BS86" s="1777"/>
      <c r="BT86" s="1777"/>
      <c r="BU86" s="407"/>
      <c r="BV86" s="412"/>
      <c r="BW86" s="412"/>
      <c r="BX86" s="412"/>
      <c r="BY86" s="412"/>
      <c r="BZ86" s="412"/>
      <c r="CA86" s="412"/>
      <c r="CB86" s="412"/>
      <c r="CC86" s="412"/>
      <c r="CD86" s="412"/>
      <c r="CE86" s="412"/>
      <c r="CF86" s="412"/>
      <c r="CG86" s="412"/>
      <c r="CH86" s="412"/>
      <c r="CI86" s="412"/>
      <c r="CJ86" s="412"/>
      <c r="CK86" s="412"/>
      <c r="CL86" s="412"/>
      <c r="CM86" s="412"/>
      <c r="CN86" s="412"/>
      <c r="CO86" s="412"/>
      <c r="CP86" s="412"/>
      <c r="CQ86" s="412"/>
      <c r="CR86" s="412"/>
      <c r="CS86" s="412"/>
      <c r="CT86" s="412"/>
      <c r="CU86" s="288"/>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s="49"/>
      <c r="EG86"/>
      <c r="EH86" s="979" t="str">
        <f>CONCATENATE(AB86,"-",AK86)</f>
        <v>-</v>
      </c>
      <c r="EI86" s="979" t="str">
        <f>ASC(EH86)</f>
        <v>-</v>
      </c>
      <c r="EK86" s="308"/>
      <c r="EL86" s="1031">
        <f>IF(EH86="-",1,0)</f>
        <v>1</v>
      </c>
      <c r="EO86" s="1005" t="str">
        <f>IF($EH$86="","",$EH$86)</f>
        <v>-</v>
      </c>
      <c r="EP86" s="320"/>
      <c r="EQ86" s="320"/>
      <c r="ER86"/>
      <c r="ES86"/>
      <c r="ET86"/>
      <c r="EU86"/>
      <c r="EV86"/>
      <c r="EW86"/>
      <c r="FC86" s="22"/>
      <c r="FD86" s="22"/>
      <c r="FE86" s="22"/>
      <c r="FF86" s="22"/>
      <c r="FG86" s="22"/>
      <c r="FH86" s="22"/>
      <c r="GM86" s="465"/>
    </row>
    <row r="87" spans="1:195" s="22" customFormat="1" ht="27" customHeight="1" x14ac:dyDescent="0.4">
      <c r="A87"/>
      <c r="B87"/>
      <c r="C87" s="1332"/>
      <c r="D87" s="1333"/>
      <c r="E87" s="1333"/>
      <c r="F87" s="1333"/>
      <c r="G87" s="1333"/>
      <c r="H87" s="1334"/>
      <c r="I87" s="780"/>
      <c r="J87" s="70"/>
      <c r="K87" s="69"/>
      <c r="L87" s="69"/>
      <c r="M87" s="1754"/>
      <c r="N87" s="1754"/>
      <c r="O87" s="1754"/>
      <c r="P87" s="1754"/>
      <c r="Q87" s="1754"/>
      <c r="R87" s="1754"/>
      <c r="S87" s="1744" t="s">
        <v>43</v>
      </c>
      <c r="T87" s="1745"/>
      <c r="U87" s="1745"/>
      <c r="V87" s="1745"/>
      <c r="W87" s="1745"/>
      <c r="X87" s="1745"/>
      <c r="Y87" s="1745"/>
      <c r="Z87" s="1745"/>
      <c r="AA87" s="1746"/>
      <c r="AB87" s="1810"/>
      <c r="AC87" s="1811"/>
      <c r="AD87" s="1811"/>
      <c r="AE87" s="1811"/>
      <c r="AF87" s="1811"/>
      <c r="AG87" s="1811"/>
      <c r="AH87" s="1811"/>
      <c r="AI87" s="1811"/>
      <c r="AJ87" s="1811"/>
      <c r="AK87" s="1811"/>
      <c r="AL87" s="1811"/>
      <c r="AM87" s="1811"/>
      <c r="AN87" s="1812"/>
      <c r="AO87" s="1812"/>
      <c r="AP87" s="1812"/>
      <c r="AQ87" s="1812"/>
      <c r="AR87" s="1812"/>
      <c r="AS87" s="1812"/>
      <c r="AT87" s="1812"/>
      <c r="AU87" s="1812"/>
      <c r="AV87" s="1812"/>
      <c r="AW87" s="1812"/>
      <c r="AX87" s="1812"/>
      <c r="AY87" s="1812"/>
      <c r="AZ87" s="1812"/>
      <c r="BA87" s="1812"/>
      <c r="BB87" s="1812"/>
      <c r="BC87" s="1812"/>
      <c r="BD87" s="1812"/>
      <c r="BE87" s="1812"/>
      <c r="BF87" s="1812"/>
      <c r="BG87" s="1812"/>
      <c r="BH87" s="1812"/>
      <c r="BI87" s="1812"/>
      <c r="BJ87" s="1812"/>
      <c r="BK87" s="1812"/>
      <c r="BL87" s="1812"/>
      <c r="BM87" s="1812"/>
      <c r="BN87" s="1812"/>
      <c r="BO87" s="1812"/>
      <c r="BP87" s="1812"/>
      <c r="BQ87" s="1813"/>
      <c r="BR87" s="1813"/>
      <c r="BS87" s="1813"/>
      <c r="BT87" s="1814"/>
      <c r="BU87" s="397"/>
      <c r="BV87" s="397"/>
      <c r="BW87" s="397"/>
      <c r="BX87" s="397"/>
      <c r="BY87" s="397"/>
      <c r="BZ87" s="397"/>
      <c r="CA87" s="397"/>
      <c r="CB87" s="397"/>
      <c r="CC87" s="397"/>
      <c r="CD87" s="397"/>
      <c r="CE87" s="397"/>
      <c r="CF87" s="397"/>
      <c r="CG87" s="397"/>
      <c r="CH87" s="397"/>
      <c r="CI87" s="397"/>
      <c r="CJ87" s="397"/>
      <c r="CK87" s="397"/>
      <c r="CL87" s="397"/>
      <c r="CM87" s="397"/>
      <c r="CN87" s="412"/>
      <c r="CO87" s="412"/>
      <c r="CP87" s="412"/>
      <c r="CQ87" s="412"/>
      <c r="CR87" s="412"/>
      <c r="CS87" s="412"/>
      <c r="CT87" s="412"/>
      <c r="CU87" s="288"/>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s="23"/>
      <c r="EG87"/>
      <c r="EH87" s="323" t="s">
        <v>83</v>
      </c>
      <c r="EI87" s="323"/>
      <c r="EL87" s="1030" t="s">
        <v>2963</v>
      </c>
      <c r="EO87" s="1005" t="str">
        <f>IF($AB$87="","",$AB$87)</f>
        <v/>
      </c>
      <c r="EP87" s="320"/>
      <c r="EQ87" s="320"/>
      <c r="ER87"/>
      <c r="ES87"/>
      <c r="ET87"/>
      <c r="EU87"/>
      <c r="EV87"/>
      <c r="EW87"/>
      <c r="GM87" s="21"/>
    </row>
    <row r="88" spans="1:195" s="48" customFormat="1" ht="27" customHeight="1" x14ac:dyDescent="0.4">
      <c r="A88"/>
      <c r="B88"/>
      <c r="C88" s="1332"/>
      <c r="D88" s="1333"/>
      <c r="E88" s="1333"/>
      <c r="F88" s="1333"/>
      <c r="G88" s="1333"/>
      <c r="H88" s="1334"/>
      <c r="I88" s="780"/>
      <c r="J88" s="70"/>
      <c r="K88" s="69"/>
      <c r="L88" s="69"/>
      <c r="M88" s="1754"/>
      <c r="N88" s="1754"/>
      <c r="O88" s="1754"/>
      <c r="P88" s="1754"/>
      <c r="Q88" s="1754"/>
      <c r="R88" s="1754"/>
      <c r="S88" s="1769" t="s">
        <v>42</v>
      </c>
      <c r="T88" s="1770"/>
      <c r="U88" s="1770"/>
      <c r="V88" s="1770"/>
      <c r="W88" s="1770"/>
      <c r="X88" s="1770"/>
      <c r="Y88" s="1770"/>
      <c r="Z88" s="1770"/>
      <c r="AA88" s="1771"/>
      <c r="AB88" s="1780"/>
      <c r="AC88" s="1780"/>
      <c r="AD88" s="1780"/>
      <c r="AE88" s="1780"/>
      <c r="AF88" s="1780"/>
      <c r="AG88" s="1800"/>
      <c r="AH88" s="1778" t="s">
        <v>41</v>
      </c>
      <c r="AI88" s="1778"/>
      <c r="AJ88" s="1778"/>
      <c r="AK88" s="1780"/>
      <c r="AL88" s="1780"/>
      <c r="AM88" s="1780"/>
      <c r="AN88" s="1780"/>
      <c r="AO88" s="1780"/>
      <c r="AP88" s="1800"/>
      <c r="AQ88" s="1778" t="s">
        <v>41</v>
      </c>
      <c r="AR88" s="1778"/>
      <c r="AS88" s="1778"/>
      <c r="AT88" s="1779"/>
      <c r="AU88" s="1780"/>
      <c r="AV88" s="1780"/>
      <c r="AW88" s="1780"/>
      <c r="AX88" s="1780"/>
      <c r="AY88" s="1781"/>
      <c r="AZ88" s="1932"/>
      <c r="BA88" s="1932"/>
      <c r="BB88" s="1932"/>
      <c r="BC88" s="1932"/>
      <c r="BD88" s="1932"/>
      <c r="BE88" s="1932"/>
      <c r="BF88" s="1932"/>
      <c r="BG88" s="1932"/>
      <c r="BH88" s="1932"/>
      <c r="BI88" s="1932"/>
      <c r="BJ88" s="1932"/>
      <c r="BK88" s="1932"/>
      <c r="BL88" s="1932"/>
      <c r="BM88" s="1932"/>
      <c r="BN88" s="1932"/>
      <c r="BO88" s="1932"/>
      <c r="BP88" s="1932"/>
      <c r="BQ88" s="1932"/>
      <c r="BR88" s="1932"/>
      <c r="BS88" s="1932"/>
      <c r="BT88" s="1932"/>
      <c r="BU88" s="397"/>
      <c r="BV88" s="412"/>
      <c r="BW88" s="412"/>
      <c r="BX88" s="412"/>
      <c r="BY88" s="412"/>
      <c r="BZ88" s="412"/>
      <c r="CA88" s="412"/>
      <c r="CB88" s="412"/>
      <c r="CC88" s="412"/>
      <c r="CD88" s="412"/>
      <c r="CE88" s="412"/>
      <c r="CF88" s="412"/>
      <c r="CG88" s="412"/>
      <c r="CH88" s="412"/>
      <c r="CI88" s="412"/>
      <c r="CJ88" s="412"/>
      <c r="CK88" s="412"/>
      <c r="CL88" s="412"/>
      <c r="CM88" s="412"/>
      <c r="CN88" s="412"/>
      <c r="CO88" s="412"/>
      <c r="CP88" s="412"/>
      <c r="CQ88" s="412"/>
      <c r="CR88" s="412"/>
      <c r="CS88" s="412"/>
      <c r="CT88" s="412"/>
      <c r="CU88" s="2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s="49"/>
      <c r="EG88"/>
      <c r="EH88" s="979" t="str">
        <f>CONCATENATE(AB88,"-",AK88,"-",AT88)</f>
        <v>--</v>
      </c>
      <c r="EI88" s="979" t="str">
        <f>ASC(EH88)</f>
        <v>--</v>
      </c>
      <c r="EK88" s="308"/>
      <c r="EL88" s="1031">
        <f>IF(EH88="--",1,0)</f>
        <v>1</v>
      </c>
      <c r="EO88" s="967" t="str">
        <f>CONCATENATE(AB88,"-",AK88,"-",AT88)</f>
        <v>--</v>
      </c>
      <c r="EP88" s="320"/>
      <c r="EQ88" s="320"/>
      <c r="ER88"/>
      <c r="ES88"/>
      <c r="ET88"/>
      <c r="EU88"/>
      <c r="EV88"/>
      <c r="EW88" s="252"/>
      <c r="FC88" s="22"/>
      <c r="FD88" s="22"/>
      <c r="FE88" s="22"/>
      <c r="FF88" s="22"/>
      <c r="FG88" s="22"/>
      <c r="FH88" s="22"/>
      <c r="GM88" s="465"/>
    </row>
    <row r="89" spans="1:195" s="48" customFormat="1" ht="27" customHeight="1" thickBot="1" x14ac:dyDescent="0.45">
      <c r="A89"/>
      <c r="B89"/>
      <c r="C89" s="1332"/>
      <c r="D89" s="1333"/>
      <c r="E89" s="1333"/>
      <c r="F89" s="1333"/>
      <c r="G89" s="1333"/>
      <c r="H89" s="1334"/>
      <c r="I89" s="780"/>
      <c r="J89" s="83"/>
      <c r="K89" s="65"/>
      <c r="L89" s="65"/>
      <c r="M89" s="462" t="s">
        <v>669</v>
      </c>
      <c r="N89" s="449"/>
      <c r="O89" s="449"/>
      <c r="P89" s="449"/>
      <c r="Q89" s="449"/>
      <c r="R89" s="449"/>
      <c r="S89" s="449"/>
      <c r="T89" s="449"/>
      <c r="U89" s="449"/>
      <c r="V89" s="449"/>
      <c r="W89" s="449"/>
      <c r="X89" s="449"/>
      <c r="Y89" s="1749" t="s">
        <v>1046</v>
      </c>
      <c r="Z89" s="1750"/>
      <c r="AA89" s="1750"/>
      <c r="AB89" s="1750"/>
      <c r="AC89" s="1750"/>
      <c r="AD89" s="1750"/>
      <c r="AE89" s="1750"/>
      <c r="AF89" s="1750"/>
      <c r="AG89" s="1750"/>
      <c r="AH89" s="1750"/>
      <c r="AI89" s="1750"/>
      <c r="AJ89" s="1750"/>
      <c r="AK89" s="1750"/>
      <c r="AL89" s="1750"/>
      <c r="AM89" s="1750"/>
      <c r="AN89" s="1750"/>
      <c r="AO89" s="1750"/>
      <c r="AP89" s="1750"/>
      <c r="AQ89" s="1741" t="str">
        <f>IF(EO89=TRUE,"←勤務先が同一の場合は勤務先欄は記入不要です。","")</f>
        <v/>
      </c>
      <c r="AR89" s="1741"/>
      <c r="AS89" s="1741"/>
      <c r="AT89" s="1741"/>
      <c r="AU89" s="1741"/>
      <c r="AV89" s="1741"/>
      <c r="AW89" s="1741"/>
      <c r="AX89" s="1741"/>
      <c r="AY89" s="1741"/>
      <c r="AZ89" s="1741"/>
      <c r="BA89" s="1741"/>
      <c r="BB89" s="1741"/>
      <c r="BC89" s="1741"/>
      <c r="BD89" s="1741"/>
      <c r="BE89" s="1741"/>
      <c r="BF89" s="1741"/>
      <c r="BG89" s="1741"/>
      <c r="BH89" s="1741"/>
      <c r="BI89" s="1741"/>
      <c r="BJ89" s="1741"/>
      <c r="BK89" s="1741"/>
      <c r="BL89" s="1775" t="s">
        <v>847</v>
      </c>
      <c r="BM89" s="1776"/>
      <c r="BN89" s="1776"/>
      <c r="BO89" s="1776"/>
      <c r="BP89" s="1776"/>
      <c r="BQ89" s="1776"/>
      <c r="BR89" s="1776"/>
      <c r="BS89" s="1776"/>
      <c r="BT89" s="1776"/>
      <c r="BU89" s="407"/>
      <c r="BV89" s="407"/>
      <c r="BW89" s="407"/>
      <c r="BX89" s="412"/>
      <c r="BY89" s="407"/>
      <c r="BZ89" s="407"/>
      <c r="CA89" s="407"/>
      <c r="CB89" s="407"/>
      <c r="CC89" s="407"/>
      <c r="CD89" s="407"/>
      <c r="CE89" s="407"/>
      <c r="CF89" s="407"/>
      <c r="CG89" s="407"/>
      <c r="CH89" s="407"/>
      <c r="CI89" s="407"/>
      <c r="CJ89" s="407"/>
      <c r="CK89" s="407"/>
      <c r="CL89" s="407"/>
      <c r="CM89" s="407"/>
      <c r="CN89" s="412"/>
      <c r="CO89" s="412"/>
      <c r="CP89" s="412"/>
      <c r="CQ89" s="412"/>
      <c r="CR89" s="412"/>
      <c r="CS89" s="412"/>
      <c r="CT89" s="412"/>
      <c r="CU89" s="288"/>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s="49"/>
      <c r="EG89"/>
      <c r="EH89" s="324" t="s">
        <v>735</v>
      </c>
      <c r="EI89" s="324"/>
      <c r="EJ89" s="311"/>
      <c r="EK89" s="311"/>
      <c r="EL89" s="311"/>
      <c r="EM89" s="316"/>
      <c r="EO89" s="325" t="b">
        <v>0</v>
      </c>
      <c r="FC89" s="22"/>
      <c r="FD89" s="22"/>
      <c r="FE89" s="22"/>
      <c r="FF89" s="22"/>
      <c r="FG89" s="22"/>
      <c r="FH89" s="22"/>
      <c r="GM89" s="465"/>
    </row>
    <row r="90" spans="1:195" s="48" customFormat="1" ht="27" customHeight="1" thickBot="1" x14ac:dyDescent="0.45">
      <c r="A90"/>
      <c r="B90"/>
      <c r="C90" s="1332"/>
      <c r="D90" s="1333"/>
      <c r="E90" s="1333"/>
      <c r="F90" s="1333"/>
      <c r="G90" s="1333"/>
      <c r="H90" s="1334"/>
      <c r="I90" s="780"/>
      <c r="J90" s="70"/>
      <c r="K90" s="69"/>
      <c r="L90" s="69"/>
      <c r="M90" s="1635" t="s">
        <v>56</v>
      </c>
      <c r="N90" s="1635"/>
      <c r="O90" s="1635"/>
      <c r="P90" s="1635"/>
      <c r="Q90" s="1635"/>
      <c r="R90" s="1635"/>
      <c r="S90" s="1772" t="s">
        <v>55</v>
      </c>
      <c r="T90" s="1773"/>
      <c r="U90" s="1773"/>
      <c r="V90" s="1773"/>
      <c r="W90" s="1773"/>
      <c r="X90" s="1773"/>
      <c r="Y90" s="1773"/>
      <c r="Z90" s="1773"/>
      <c r="AA90" s="1774"/>
      <c r="AB90" s="1755"/>
      <c r="AC90" s="1756"/>
      <c r="AD90" s="1756"/>
      <c r="AE90" s="1756"/>
      <c r="AF90" s="1756"/>
      <c r="AG90" s="1756"/>
      <c r="AH90" s="1756"/>
      <c r="AI90" s="1756"/>
      <c r="AJ90" s="1756"/>
      <c r="AK90" s="1756"/>
      <c r="AL90" s="1756"/>
      <c r="AM90" s="1756"/>
      <c r="AN90" s="1756"/>
      <c r="AO90" s="1756"/>
      <c r="AP90" s="1820"/>
      <c r="AQ90" s="79"/>
      <c r="AR90" s="80"/>
      <c r="AS90" s="80"/>
      <c r="AT90" s="80"/>
      <c r="AU90" s="80"/>
      <c r="AV90" s="80"/>
      <c r="AW90" s="80"/>
      <c r="AX90" s="80"/>
      <c r="AY90" s="80"/>
      <c r="AZ90" s="81"/>
      <c r="BA90" s="80"/>
      <c r="BB90" s="80"/>
      <c r="BC90" s="80"/>
      <c r="BD90" s="80"/>
      <c r="BE90" s="80"/>
      <c r="BF90" s="80"/>
      <c r="BG90" s="80"/>
      <c r="BH90" s="80"/>
      <c r="BI90" s="80"/>
      <c r="BJ90" s="80"/>
      <c r="BK90" s="80"/>
      <c r="BL90" s="80"/>
      <c r="BM90" s="80"/>
      <c r="BN90" s="80"/>
      <c r="BO90" s="80"/>
      <c r="BP90" s="80"/>
      <c r="BQ90" s="80"/>
      <c r="BR90" s="80"/>
      <c r="BS90" s="80"/>
      <c r="BT90" s="80"/>
      <c r="BU90" s="416"/>
      <c r="BV90" s="1552" t="s">
        <v>2735</v>
      </c>
      <c r="BW90" s="1552"/>
      <c r="BX90" s="1552"/>
      <c r="BY90" s="1552"/>
      <c r="BZ90" s="1552"/>
      <c r="CA90" s="1552"/>
      <c r="CB90" s="1552"/>
      <c r="CC90" s="1552"/>
      <c r="CD90" s="1552"/>
      <c r="CE90" s="1552"/>
      <c r="CF90" s="1552"/>
      <c r="CG90" s="1552"/>
      <c r="CH90" s="1552"/>
      <c r="CI90" s="1552"/>
      <c r="CJ90" s="1552"/>
      <c r="CK90" s="1552"/>
      <c r="CL90" s="1552"/>
      <c r="CM90" s="1552"/>
      <c r="CN90" s="1552"/>
      <c r="CO90" s="1552"/>
      <c r="CP90" s="1552"/>
      <c r="CQ90" s="1552"/>
      <c r="CR90" s="1552"/>
      <c r="CS90" s="1552"/>
      <c r="CT90" s="1552"/>
      <c r="CU90" s="1553"/>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s="49"/>
      <c r="EG90"/>
      <c r="EH90" s="980">
        <f>IF(AB90="",0,IF(AB90="防火設備検査員",1,2))</f>
        <v>0</v>
      </c>
      <c r="EI90" s="326"/>
      <c r="EJ90" s="327"/>
      <c r="EK90" s="327"/>
      <c r="EL90" s="327"/>
      <c r="EM90" s="320"/>
      <c r="EO90" s="1002" t="str">
        <f>IF(EH91=1,LEFT($AB$90,2),"")</f>
        <v/>
      </c>
      <c r="FC90" s="22"/>
      <c r="FD90" s="22"/>
      <c r="FE90" s="22"/>
      <c r="FF90" s="22"/>
      <c r="FG90" s="22"/>
      <c r="FH90" s="22"/>
      <c r="GM90" s="465"/>
    </row>
    <row r="91" spans="1:195" s="22" customFormat="1" ht="27" customHeight="1" thickBot="1" x14ac:dyDescent="0.45">
      <c r="A91"/>
      <c r="B91"/>
      <c r="C91" s="1332"/>
      <c r="D91" s="1333"/>
      <c r="E91" s="1333"/>
      <c r="F91" s="1333"/>
      <c r="G91" s="1333"/>
      <c r="H91" s="1334"/>
      <c r="I91" s="780"/>
      <c r="J91" s="72"/>
      <c r="K91" s="71"/>
      <c r="L91" s="71"/>
      <c r="M91" s="1792"/>
      <c r="N91" s="1792"/>
      <c r="O91" s="1792"/>
      <c r="P91" s="1792"/>
      <c r="Q91" s="1792"/>
      <c r="R91" s="1792"/>
      <c r="S91" s="1744" t="s">
        <v>48</v>
      </c>
      <c r="T91" s="1745"/>
      <c r="U91" s="1745"/>
      <c r="V91" s="1745"/>
      <c r="W91" s="1745"/>
      <c r="X91" s="1745"/>
      <c r="Y91" s="79"/>
      <c r="Z91" s="1763"/>
      <c r="AA91" s="1764"/>
      <c r="AB91" s="1788"/>
      <c r="AC91" s="1815"/>
      <c r="AD91" s="1815"/>
      <c r="AE91" s="1815"/>
      <c r="AF91" s="1815"/>
      <c r="AG91" s="1815"/>
      <c r="AH91" s="1816"/>
      <c r="AI91" s="1789"/>
      <c r="AJ91" s="1789"/>
      <c r="AK91" s="1789"/>
      <c r="AL91" s="1789"/>
      <c r="AM91" s="1789"/>
      <c r="AN91" s="1789"/>
      <c r="AO91" s="1789"/>
      <c r="AP91" s="1790"/>
      <c r="AQ91" s="52" t="s">
        <v>54</v>
      </c>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413"/>
      <c r="BU91" s="397"/>
      <c r="BV91" s="1552"/>
      <c r="BW91" s="1552"/>
      <c r="BX91" s="1552"/>
      <c r="BY91" s="1552"/>
      <c r="BZ91" s="1552"/>
      <c r="CA91" s="1552"/>
      <c r="CB91" s="1552"/>
      <c r="CC91" s="1552"/>
      <c r="CD91" s="1552"/>
      <c r="CE91" s="1552"/>
      <c r="CF91" s="1552"/>
      <c r="CG91" s="1552"/>
      <c r="CH91" s="1552"/>
      <c r="CI91" s="1552"/>
      <c r="CJ91" s="1552"/>
      <c r="CK91" s="1552"/>
      <c r="CL91" s="1552"/>
      <c r="CM91" s="1552"/>
      <c r="CN91" s="1552"/>
      <c r="CO91" s="1552"/>
      <c r="CP91" s="1552"/>
      <c r="CQ91" s="1552"/>
      <c r="CR91" s="1552"/>
      <c r="CS91" s="1552"/>
      <c r="CT91" s="1552"/>
      <c r="CU91" s="1553"/>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s="23"/>
      <c r="EG91"/>
      <c r="EH91" s="981">
        <f>IF(OR(AB90="一級建築士",AB90="二級建築士"),1,0)</f>
        <v>0</v>
      </c>
      <c r="EI91" s="326" t="s">
        <v>790</v>
      </c>
      <c r="EJ91" s="326"/>
      <c r="EK91"/>
      <c r="EL91"/>
      <c r="EM91" s="316"/>
      <c r="EO91" s="982" t="str">
        <f>IF(AB91="","",AB91)</f>
        <v/>
      </c>
      <c r="GM91" s="21"/>
    </row>
    <row r="92" spans="1:195" s="22" customFormat="1" ht="27" customHeight="1" x14ac:dyDescent="0.4">
      <c r="A92"/>
      <c r="B92"/>
      <c r="C92" s="1332"/>
      <c r="D92" s="1333"/>
      <c r="E92" s="1333"/>
      <c r="F92" s="1333"/>
      <c r="G92" s="1333"/>
      <c r="H92" s="1334"/>
      <c r="I92" s="780"/>
      <c r="J92" s="70"/>
      <c r="K92" s="69"/>
      <c r="L92" s="69"/>
      <c r="M92" s="1792"/>
      <c r="N92" s="1792"/>
      <c r="O92" s="1792"/>
      <c r="P92" s="1792"/>
      <c r="Q92" s="1792"/>
      <c r="R92" s="1792"/>
      <c r="S92" s="1745"/>
      <c r="T92" s="1745"/>
      <c r="U92" s="1745"/>
      <c r="V92" s="1745"/>
      <c r="W92" s="1745"/>
      <c r="X92" s="1745"/>
      <c r="Y92" s="66"/>
      <c r="Z92" s="1734" t="s">
        <v>46</v>
      </c>
      <c r="AA92" s="1735"/>
      <c r="AB92" s="1807"/>
      <c r="AC92" s="1834"/>
      <c r="AD92" s="1834"/>
      <c r="AE92" s="1834"/>
      <c r="AF92" s="1834"/>
      <c r="AG92" s="1834"/>
      <c r="AH92" s="1834"/>
      <c r="AI92" s="1808"/>
      <c r="AJ92" s="1808"/>
      <c r="AK92" s="1808"/>
      <c r="AL92" s="1808"/>
      <c r="AM92" s="1808"/>
      <c r="AN92" s="1808"/>
      <c r="AO92" s="1808"/>
      <c r="AP92" s="1809"/>
      <c r="AQ92" s="414" t="s">
        <v>45</v>
      </c>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413"/>
      <c r="BU92" s="397"/>
      <c r="BV92" s="397"/>
      <c r="BW92" s="397"/>
      <c r="BX92" s="397"/>
      <c r="BY92" s="385"/>
      <c r="BZ92" s="385"/>
      <c r="CA92" s="385"/>
      <c r="CB92" s="385"/>
      <c r="CC92" s="385"/>
      <c r="CD92" s="385"/>
      <c r="CE92" s="385"/>
      <c r="CF92" s="385"/>
      <c r="CG92" s="385"/>
      <c r="CH92" s="385"/>
      <c r="CI92" s="385"/>
      <c r="CJ92" s="385"/>
      <c r="CK92" s="385"/>
      <c r="CL92" s="385"/>
      <c r="CM92" s="385"/>
      <c r="CN92" s="385"/>
      <c r="CO92" s="385"/>
      <c r="CP92" s="385"/>
      <c r="CQ92" s="385"/>
      <c r="CR92" s="385"/>
      <c r="CS92" s="385"/>
      <c r="CT92" s="385"/>
      <c r="CU92" s="417"/>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s="23"/>
      <c r="EG92"/>
      <c r="EH92" s="326"/>
      <c r="EI92" s="326" t="s">
        <v>791</v>
      </c>
      <c r="EJ92"/>
      <c r="EK92"/>
      <c r="EL92"/>
      <c r="EM92" s="316"/>
      <c r="EO92" s="982" t="str">
        <f>IF(AB92="","",AB92)</f>
        <v/>
      </c>
      <c r="GM92" s="21"/>
    </row>
    <row r="93" spans="1:195" s="22" customFormat="1" ht="27" customHeight="1" x14ac:dyDescent="0.4">
      <c r="A93"/>
      <c r="B93"/>
      <c r="C93" s="1332"/>
      <c r="D93" s="1333"/>
      <c r="E93" s="1333"/>
      <c r="F93" s="1333"/>
      <c r="G93" s="1333"/>
      <c r="H93" s="1334"/>
      <c r="I93" s="780"/>
      <c r="J93" s="70"/>
      <c r="K93" s="69"/>
      <c r="L93" s="69"/>
      <c r="M93" s="1637"/>
      <c r="N93" s="1637"/>
      <c r="O93" s="1637"/>
      <c r="P93" s="1637"/>
      <c r="Q93" s="1637"/>
      <c r="R93" s="1637"/>
      <c r="S93" s="1769" t="s">
        <v>53</v>
      </c>
      <c r="T93" s="1769"/>
      <c r="U93" s="1769"/>
      <c r="V93" s="1769"/>
      <c r="W93" s="1769"/>
      <c r="X93" s="1769"/>
      <c r="Y93" s="1769"/>
      <c r="Z93" s="1782" t="s">
        <v>46</v>
      </c>
      <c r="AA93" s="1783"/>
      <c r="AB93" s="1794"/>
      <c r="AC93" s="1795"/>
      <c r="AD93" s="1795"/>
      <c r="AE93" s="1795"/>
      <c r="AF93" s="1795"/>
      <c r="AG93" s="1795"/>
      <c r="AH93" s="1795"/>
      <c r="AI93" s="1796"/>
      <c r="AJ93" s="1796"/>
      <c r="AK93" s="1796"/>
      <c r="AL93" s="1796"/>
      <c r="AM93" s="1796"/>
      <c r="AN93" s="1796"/>
      <c r="AO93" s="1796"/>
      <c r="AP93" s="1797"/>
      <c r="AQ93" s="76" t="s">
        <v>45</v>
      </c>
      <c r="AR93" s="76"/>
      <c r="AS93" s="76"/>
      <c r="AT93" s="76"/>
      <c r="AU93" s="76"/>
      <c r="AV93" s="76"/>
      <c r="AW93" s="76"/>
      <c r="AX93" s="76"/>
      <c r="AY93" s="76"/>
      <c r="AZ93" s="76"/>
      <c r="BA93" s="76"/>
      <c r="BB93" s="450"/>
      <c r="BC93" s="76"/>
      <c r="BD93" s="76"/>
      <c r="BE93" s="76"/>
      <c r="BF93" s="76"/>
      <c r="BG93" s="76"/>
      <c r="BH93" s="76"/>
      <c r="BI93" s="76"/>
      <c r="BJ93" s="76"/>
      <c r="BK93" s="76"/>
      <c r="BL93" s="76"/>
      <c r="BM93" s="76"/>
      <c r="BN93" s="76"/>
      <c r="BO93" s="76"/>
      <c r="BP93" s="76"/>
      <c r="BQ93" s="76"/>
      <c r="BR93" s="76"/>
      <c r="BS93" s="76"/>
      <c r="BT93" s="76"/>
      <c r="BU93" s="397"/>
      <c r="BV93" s="412"/>
      <c r="BW93" s="412"/>
      <c r="BX93" s="412"/>
      <c r="BY93" s="385"/>
      <c r="BZ93" s="385"/>
      <c r="CA93" s="385"/>
      <c r="CB93" s="385"/>
      <c r="CC93" s="385"/>
      <c r="CD93" s="385"/>
      <c r="CE93" s="385"/>
      <c r="CF93" s="385"/>
      <c r="CG93" s="385"/>
      <c r="CH93" s="385"/>
      <c r="CI93" s="385"/>
      <c r="CJ93" s="385"/>
      <c r="CK93" s="385"/>
      <c r="CL93" s="385"/>
      <c r="CM93" s="385"/>
      <c r="CN93" s="385"/>
      <c r="CO93" s="385"/>
      <c r="CP93" s="385"/>
      <c r="CQ93" s="385"/>
      <c r="CR93" s="385"/>
      <c r="CS93" s="385"/>
      <c r="CT93" s="385"/>
      <c r="CU93" s="417"/>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s="23"/>
      <c r="EG93"/>
      <c r="EH93" s="329"/>
      <c r="EI93" s="326"/>
      <c r="EJ93"/>
      <c r="EK93"/>
      <c r="EL93"/>
      <c r="EM93" s="320"/>
      <c r="EO93" s="967" t="str">
        <f>IF(AB93="","",AB93)</f>
        <v/>
      </c>
      <c r="GM93" s="21"/>
    </row>
    <row r="94" spans="1:195" s="22" customFormat="1" ht="27" customHeight="1" x14ac:dyDescent="0.4">
      <c r="A94"/>
      <c r="B94"/>
      <c r="C94" s="1332"/>
      <c r="D94" s="1333"/>
      <c r="E94" s="1333"/>
      <c r="F94" s="1333"/>
      <c r="G94" s="1333"/>
      <c r="H94" s="1334"/>
      <c r="I94" s="780"/>
      <c r="J94" s="72"/>
      <c r="K94" s="71"/>
      <c r="L94" s="71"/>
      <c r="M94" s="1606" t="s">
        <v>51</v>
      </c>
      <c r="N94" s="1754"/>
      <c r="O94" s="1754"/>
      <c r="P94" s="1754"/>
      <c r="Q94" s="1754"/>
      <c r="R94" s="1754"/>
      <c r="S94" s="1772" t="s">
        <v>52</v>
      </c>
      <c r="T94" s="1926"/>
      <c r="U94" s="1926"/>
      <c r="V94" s="1926"/>
      <c r="W94" s="1926"/>
      <c r="X94" s="1926"/>
      <c r="Y94" s="1926"/>
      <c r="Z94" s="1926"/>
      <c r="AA94" s="1927"/>
      <c r="AB94" s="1531"/>
      <c r="AC94" s="1575"/>
      <c r="AD94" s="1575"/>
      <c r="AE94" s="1575"/>
      <c r="AF94" s="1575"/>
      <c r="AG94" s="1575"/>
      <c r="AH94" s="1575"/>
      <c r="AI94" s="1575"/>
      <c r="AJ94" s="1575"/>
      <c r="AK94" s="1575"/>
      <c r="AL94" s="1575"/>
      <c r="AM94" s="1575"/>
      <c r="AN94" s="1575"/>
      <c r="AO94" s="1575"/>
      <c r="AP94" s="1575"/>
      <c r="AQ94" s="1575"/>
      <c r="AR94" s="1575"/>
      <c r="AS94" s="1575"/>
      <c r="AT94" s="1575"/>
      <c r="AU94" s="1575"/>
      <c r="AV94" s="1575"/>
      <c r="AW94" s="1575"/>
      <c r="AX94" s="1575"/>
      <c r="AY94" s="1575"/>
      <c r="AZ94" s="1575"/>
      <c r="BA94" s="1575"/>
      <c r="BB94" s="1575"/>
      <c r="BC94" s="1575"/>
      <c r="BD94" s="1575"/>
      <c r="BE94" s="1575"/>
      <c r="BF94" s="1575"/>
      <c r="BG94" s="1575"/>
      <c r="BH94" s="1575"/>
      <c r="BI94" s="1575"/>
      <c r="BJ94" s="1575"/>
      <c r="BK94" s="1575"/>
      <c r="BL94" s="1575"/>
      <c r="BM94" s="1575"/>
      <c r="BN94" s="1575"/>
      <c r="BO94" s="1575"/>
      <c r="BP94" s="1575"/>
      <c r="BQ94" s="1575"/>
      <c r="BR94" s="1575"/>
      <c r="BS94" s="1575"/>
      <c r="BT94" s="1576"/>
      <c r="BU94" s="397"/>
      <c r="BV94" s="412"/>
      <c r="BW94" s="412"/>
      <c r="BX94" s="412"/>
      <c r="BY94" s="385"/>
      <c r="BZ94" s="385"/>
      <c r="CA94" s="385"/>
      <c r="CB94" s="385"/>
      <c r="CC94" s="385"/>
      <c r="CD94" s="385"/>
      <c r="CE94" s="385"/>
      <c r="CF94" s="385"/>
      <c r="CG94" s="385"/>
      <c r="CH94" s="385"/>
      <c r="CI94" s="385"/>
      <c r="CJ94" s="385"/>
      <c r="CK94" s="385"/>
      <c r="CL94" s="385"/>
      <c r="CM94" s="385"/>
      <c r="CN94" s="385"/>
      <c r="CO94" s="385"/>
      <c r="CP94" s="385"/>
      <c r="CQ94" s="385"/>
      <c r="CR94" s="385"/>
      <c r="CS94" s="385"/>
      <c r="CT94" s="385"/>
      <c r="CU94" s="417"/>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s="23"/>
      <c r="EG94"/>
      <c r="EH94" s="327"/>
      <c r="EI94" s="327"/>
      <c r="EJ94"/>
      <c r="EK94"/>
      <c r="EL94"/>
      <c r="EM94" s="320"/>
      <c r="EO94" s="967" t="str">
        <f>IF(AB94="","",AB94)</f>
        <v/>
      </c>
      <c r="GM94" s="21"/>
    </row>
    <row r="95" spans="1:195" s="22" customFormat="1" ht="27" customHeight="1" x14ac:dyDescent="0.4">
      <c r="A95"/>
      <c r="B95"/>
      <c r="C95" s="1332"/>
      <c r="D95" s="1333"/>
      <c r="E95" s="1333"/>
      <c r="F95" s="1333"/>
      <c r="G95" s="1333"/>
      <c r="H95" s="1334"/>
      <c r="I95" s="780"/>
      <c r="J95" s="70"/>
      <c r="K95" s="69"/>
      <c r="L95" s="69"/>
      <c r="M95" s="1754"/>
      <c r="N95" s="1754"/>
      <c r="O95" s="1754"/>
      <c r="P95" s="1754"/>
      <c r="Q95" s="1754"/>
      <c r="R95" s="1754"/>
      <c r="S95" s="1785" t="s">
        <v>51</v>
      </c>
      <c r="T95" s="1786"/>
      <c r="U95" s="1786"/>
      <c r="V95" s="1786"/>
      <c r="W95" s="1786"/>
      <c r="X95" s="1786"/>
      <c r="Y95" s="1786"/>
      <c r="Z95" s="1786"/>
      <c r="AA95" s="1787"/>
      <c r="AB95" s="1935"/>
      <c r="AC95" s="1936"/>
      <c r="AD95" s="1936"/>
      <c r="AE95" s="1936"/>
      <c r="AF95" s="1936"/>
      <c r="AG95" s="1647"/>
      <c r="AH95" s="1647"/>
      <c r="AI95" s="1647"/>
      <c r="AJ95" s="1647"/>
      <c r="AK95" s="1647"/>
      <c r="AL95" s="1647"/>
      <c r="AM95" s="1647"/>
      <c r="AN95" s="1647"/>
      <c r="AO95" s="1647"/>
      <c r="AP95" s="1647"/>
      <c r="AQ95" s="1647"/>
      <c r="AR95" s="1647"/>
      <c r="AS95" s="1647"/>
      <c r="AT95" s="1647"/>
      <c r="AU95" s="1647"/>
      <c r="AV95" s="1647"/>
      <c r="AW95" s="1647"/>
      <c r="AX95" s="1647"/>
      <c r="AY95" s="1647"/>
      <c r="AZ95" s="1647"/>
      <c r="BA95" s="1647"/>
      <c r="BB95" s="1647"/>
      <c r="BC95" s="1647"/>
      <c r="BD95" s="1647"/>
      <c r="BE95" s="1647"/>
      <c r="BF95" s="1647"/>
      <c r="BG95" s="1647"/>
      <c r="BH95" s="1647"/>
      <c r="BI95" s="1647"/>
      <c r="BJ95" s="1647"/>
      <c r="BK95" s="1647"/>
      <c r="BL95" s="1647"/>
      <c r="BM95" s="1647"/>
      <c r="BN95" s="1647"/>
      <c r="BO95" s="1647"/>
      <c r="BP95" s="1647"/>
      <c r="BQ95" s="1647"/>
      <c r="BR95" s="1647"/>
      <c r="BS95" s="1647"/>
      <c r="BT95" s="1648"/>
      <c r="BU95" s="397"/>
      <c r="BV95" s="412"/>
      <c r="BW95" s="412"/>
      <c r="BX95" s="412"/>
      <c r="BY95" s="385"/>
      <c r="BZ95" s="385"/>
      <c r="CA95" s="385"/>
      <c r="CB95" s="385"/>
      <c r="CC95" s="385"/>
      <c r="CD95" s="385"/>
      <c r="CE95" s="385"/>
      <c r="CF95" s="385"/>
      <c r="CG95" s="385"/>
      <c r="CH95" s="385"/>
      <c r="CI95" s="385"/>
      <c r="CJ95" s="385"/>
      <c r="CK95" s="385"/>
      <c r="CL95" s="385"/>
      <c r="CM95" s="385"/>
      <c r="CN95" s="385"/>
      <c r="CO95" s="385"/>
      <c r="CP95" s="385"/>
      <c r="CQ95" s="385"/>
      <c r="CR95" s="385"/>
      <c r="CS95" s="385"/>
      <c r="CT95" s="385"/>
      <c r="CU95" s="417"/>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s="23"/>
      <c r="EG95"/>
      <c r="EH95" s="327"/>
      <c r="EI95" s="327"/>
      <c r="EJ95"/>
      <c r="EK95"/>
      <c r="EL95"/>
      <c r="EM95" s="320"/>
      <c r="EO95" s="967" t="str">
        <f>IF(AB95="","",AW95)</f>
        <v/>
      </c>
      <c r="FC95" s="48"/>
      <c r="FD95" s="48"/>
      <c r="FE95" s="48"/>
      <c r="FF95" s="48"/>
      <c r="FG95" s="48"/>
      <c r="FH95" s="48"/>
      <c r="GM95" s="21"/>
    </row>
    <row r="96" spans="1:195" s="48" customFormat="1" ht="27" customHeight="1" x14ac:dyDescent="0.4">
      <c r="A96"/>
      <c r="B96"/>
      <c r="C96" s="1332"/>
      <c r="D96" s="1333"/>
      <c r="E96" s="1333"/>
      <c r="F96" s="1333"/>
      <c r="G96" s="1333"/>
      <c r="H96" s="1334"/>
      <c r="I96" s="780"/>
      <c r="J96" s="70"/>
      <c r="K96" s="69"/>
      <c r="L96" s="69"/>
      <c r="M96" s="1606" t="s">
        <v>50</v>
      </c>
      <c r="N96" s="1754"/>
      <c r="O96" s="1754"/>
      <c r="P96" s="1754"/>
      <c r="Q96" s="1754"/>
      <c r="R96" s="1754"/>
      <c r="S96" s="1772" t="s">
        <v>49</v>
      </c>
      <c r="T96" s="1773"/>
      <c r="U96" s="1773"/>
      <c r="V96" s="1773"/>
      <c r="W96" s="1773"/>
      <c r="X96" s="1773"/>
      <c r="Y96" s="1773"/>
      <c r="Z96" s="1773"/>
      <c r="AA96" s="1774"/>
      <c r="AB96" s="1574"/>
      <c r="AC96" s="1575"/>
      <c r="AD96" s="1575"/>
      <c r="AE96" s="1575"/>
      <c r="AF96" s="1575"/>
      <c r="AG96" s="1575"/>
      <c r="AH96" s="1575"/>
      <c r="AI96" s="1575"/>
      <c r="AJ96" s="1575"/>
      <c r="AK96" s="1575"/>
      <c r="AL96" s="1575"/>
      <c r="AM96" s="1575"/>
      <c r="AN96" s="1575"/>
      <c r="AO96" s="1575"/>
      <c r="AP96" s="1575"/>
      <c r="AQ96" s="1575"/>
      <c r="AR96" s="1575"/>
      <c r="AS96" s="1575"/>
      <c r="AT96" s="1575"/>
      <c r="AU96" s="1575"/>
      <c r="AV96" s="1575"/>
      <c r="AW96" s="1575"/>
      <c r="AX96" s="1575"/>
      <c r="AY96" s="1575"/>
      <c r="AZ96" s="1575"/>
      <c r="BA96" s="1575"/>
      <c r="BB96" s="1575"/>
      <c r="BC96" s="1575"/>
      <c r="BD96" s="1575"/>
      <c r="BE96" s="1575"/>
      <c r="BF96" s="1575"/>
      <c r="BG96" s="1575"/>
      <c r="BH96" s="1575"/>
      <c r="BI96" s="1575"/>
      <c r="BJ96" s="1575"/>
      <c r="BK96" s="1575"/>
      <c r="BL96" s="1575"/>
      <c r="BM96" s="1575"/>
      <c r="BN96" s="1575"/>
      <c r="BO96" s="1575"/>
      <c r="BP96" s="1575"/>
      <c r="BQ96" s="1575"/>
      <c r="BR96" s="1575"/>
      <c r="BS96" s="1575"/>
      <c r="BT96" s="1576"/>
      <c r="BU96" s="418"/>
      <c r="BV96" s="418"/>
      <c r="BW96" s="418"/>
      <c r="BX96" s="418"/>
      <c r="BY96" s="385"/>
      <c r="BZ96" s="385"/>
      <c r="CA96" s="385"/>
      <c r="CB96" s="385"/>
      <c r="CC96" s="385"/>
      <c r="CD96" s="385"/>
      <c r="CE96" s="385"/>
      <c r="CF96" s="385"/>
      <c r="CG96" s="385"/>
      <c r="CH96" s="385"/>
      <c r="CI96" s="385"/>
      <c r="CJ96" s="385"/>
      <c r="CK96" s="385"/>
      <c r="CL96" s="385"/>
      <c r="CM96" s="385"/>
      <c r="CN96" s="385"/>
      <c r="CO96" s="385"/>
      <c r="CP96" s="385"/>
      <c r="CQ96" s="385"/>
      <c r="CR96" s="385"/>
      <c r="CS96" s="385"/>
      <c r="CT96" s="385"/>
      <c r="CU96" s="417"/>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s="75"/>
      <c r="EG96"/>
      <c r="EH96" s="327"/>
      <c r="EI96" s="327"/>
      <c r="EJ96"/>
      <c r="EK96"/>
      <c r="EL96"/>
      <c r="EM96" s="320"/>
      <c r="EO96" s="967" t="str">
        <f>IF(AB96="","",AB96)</f>
        <v/>
      </c>
      <c r="FC96" s="20"/>
      <c r="FD96" s="20"/>
      <c r="FE96" s="20"/>
      <c r="FF96" s="20"/>
      <c r="FG96" s="20"/>
      <c r="FH96" s="20"/>
      <c r="GM96" s="465"/>
    </row>
    <row r="97" spans="1:195" s="48" customFormat="1" ht="27" customHeight="1" x14ac:dyDescent="0.4">
      <c r="A97"/>
      <c r="B97"/>
      <c r="C97" s="1332"/>
      <c r="D97" s="1333"/>
      <c r="E97" s="1333"/>
      <c r="F97" s="1333"/>
      <c r="G97" s="1333"/>
      <c r="H97" s="1334"/>
      <c r="I97" s="780"/>
      <c r="J97" s="70"/>
      <c r="K97" s="69"/>
      <c r="L97" s="69"/>
      <c r="M97" s="1754"/>
      <c r="N97" s="1754"/>
      <c r="O97" s="1754"/>
      <c r="P97" s="1754"/>
      <c r="Q97" s="1754"/>
      <c r="R97" s="1754"/>
      <c r="S97" s="1841" t="s">
        <v>58</v>
      </c>
      <c r="T97" s="1841"/>
      <c r="U97" s="1841"/>
      <c r="V97" s="1841"/>
      <c r="W97" s="1841"/>
      <c r="X97" s="1841"/>
      <c r="Y97" s="1841"/>
      <c r="Z97" s="1743"/>
      <c r="AA97" s="1743"/>
      <c r="AB97" s="1824"/>
      <c r="AC97" s="1815"/>
      <c r="AD97" s="1815"/>
      <c r="AE97" s="1815"/>
      <c r="AF97" s="1789"/>
      <c r="AG97" s="1789"/>
      <c r="AH97" s="1789"/>
      <c r="AI97" s="1789"/>
      <c r="AJ97" s="1789"/>
      <c r="AK97" s="1789"/>
      <c r="AL97" s="1789"/>
      <c r="AM97" s="1789"/>
      <c r="AN97" s="1789"/>
      <c r="AO97" s="1789"/>
      <c r="AP97" s="1790"/>
      <c r="AQ97" s="731" t="s">
        <v>59</v>
      </c>
      <c r="AR97" s="413"/>
      <c r="AS97" s="413"/>
      <c r="AT97" s="413"/>
      <c r="AU97" s="413"/>
      <c r="AV97" s="413"/>
      <c r="AW97" s="413"/>
      <c r="AX97" s="413"/>
      <c r="AY97" s="413"/>
      <c r="AZ97" s="413"/>
      <c r="BA97" s="413"/>
      <c r="BB97" s="413"/>
      <c r="BC97" s="413"/>
      <c r="BD97" s="413"/>
      <c r="BE97" s="413"/>
      <c r="BF97" s="413"/>
      <c r="BG97" s="413"/>
      <c r="BH97" s="413"/>
      <c r="BI97" s="413"/>
      <c r="BJ97" s="413"/>
      <c r="BK97" s="413"/>
      <c r="BL97" s="413"/>
      <c r="BM97" s="413"/>
      <c r="BN97" s="413"/>
      <c r="BO97" s="413"/>
      <c r="BP97" s="413"/>
      <c r="BQ97" s="413"/>
      <c r="BR97" s="413"/>
      <c r="BS97" s="413"/>
      <c r="BT97" s="413"/>
      <c r="BU97" s="407"/>
      <c r="BV97" s="412"/>
      <c r="BW97" s="412"/>
      <c r="BX97" s="412"/>
      <c r="BY97" s="385"/>
      <c r="BZ97" s="385"/>
      <c r="CA97" s="385"/>
      <c r="CB97" s="385"/>
      <c r="CC97" s="385"/>
      <c r="CD97" s="385"/>
      <c r="CE97" s="385"/>
      <c r="CF97" s="385"/>
      <c r="CG97" s="385"/>
      <c r="CH97" s="385"/>
      <c r="CI97" s="385"/>
      <c r="CJ97" s="385"/>
      <c r="CK97" s="385"/>
      <c r="CL97" s="385"/>
      <c r="CM97" s="385"/>
      <c r="CN97" s="385"/>
      <c r="CO97" s="385"/>
      <c r="CP97" s="385"/>
      <c r="CQ97" s="385"/>
      <c r="CR97" s="385"/>
      <c r="CS97" s="385"/>
      <c r="CT97" s="385"/>
      <c r="CU97" s="41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s="49"/>
      <c r="EG97"/>
      <c r="EH97" s="311"/>
      <c r="EI97" s="311"/>
      <c r="EJ97"/>
      <c r="EK97"/>
      <c r="EL97"/>
      <c r="EM97" s="316"/>
      <c r="EO97" s="967" t="str">
        <f>IF(AB97="","",AB97)</f>
        <v/>
      </c>
      <c r="FC97" s="20"/>
      <c r="FD97" s="20"/>
      <c r="FE97" s="20"/>
      <c r="FF97" s="20"/>
      <c r="FG97" s="20"/>
      <c r="FH97" s="20"/>
      <c r="GM97" s="465"/>
    </row>
    <row r="98" spans="1:195" s="48" customFormat="1" ht="27" customHeight="1" x14ac:dyDescent="0.4">
      <c r="A98"/>
      <c r="B98"/>
      <c r="C98" s="1332"/>
      <c r="D98" s="1333"/>
      <c r="E98" s="1333"/>
      <c r="F98" s="1333"/>
      <c r="G98" s="1333"/>
      <c r="H98" s="1334"/>
      <c r="I98" s="780"/>
      <c r="J98" s="70"/>
      <c r="K98" s="69"/>
      <c r="L98" s="69"/>
      <c r="M98" s="1754"/>
      <c r="N98" s="1754"/>
      <c r="O98" s="1754"/>
      <c r="P98" s="1754"/>
      <c r="Q98" s="1754"/>
      <c r="R98" s="1754"/>
      <c r="S98" s="1842"/>
      <c r="T98" s="1842"/>
      <c r="U98" s="1842"/>
      <c r="V98" s="1842"/>
      <c r="W98" s="1842"/>
      <c r="X98" s="1842"/>
      <c r="Y98" s="1842"/>
      <c r="Z98" s="1742"/>
      <c r="AA98" s="1742"/>
      <c r="AB98" s="1788"/>
      <c r="AC98" s="1815"/>
      <c r="AD98" s="1815"/>
      <c r="AE98" s="1815"/>
      <c r="AF98" s="1815"/>
      <c r="AG98" s="1815"/>
      <c r="AH98" s="1816"/>
      <c r="AI98" s="1789"/>
      <c r="AJ98" s="1789"/>
      <c r="AK98" s="1789"/>
      <c r="AL98" s="1789"/>
      <c r="AM98" s="1789"/>
      <c r="AN98" s="1789"/>
      <c r="AO98" s="1789"/>
      <c r="AP98" s="1790"/>
      <c r="AQ98" s="731" t="s">
        <v>47</v>
      </c>
      <c r="AR98" s="413"/>
      <c r="AS98" s="413"/>
      <c r="AT98" s="413"/>
      <c r="AU98" s="413"/>
      <c r="AV98" s="413"/>
      <c r="AW98" s="413"/>
      <c r="AX98" s="413"/>
      <c r="AY98" s="413"/>
      <c r="AZ98" s="413"/>
      <c r="BA98" s="413"/>
      <c r="BB98" s="413"/>
      <c r="BC98" s="413"/>
      <c r="BD98" s="413"/>
      <c r="BE98" s="413"/>
      <c r="BF98" s="413"/>
      <c r="BG98" s="413"/>
      <c r="BH98" s="413"/>
      <c r="BI98" s="413"/>
      <c r="BJ98" s="413"/>
      <c r="BK98" s="413"/>
      <c r="BL98" s="413"/>
      <c r="BM98" s="413"/>
      <c r="BN98" s="413"/>
      <c r="BO98" s="413"/>
      <c r="BP98" s="413"/>
      <c r="BQ98" s="413"/>
      <c r="BR98" s="413"/>
      <c r="BS98" s="413"/>
      <c r="BT98" s="413"/>
      <c r="BU98" s="407"/>
      <c r="BV98" s="412"/>
      <c r="BW98" s="412"/>
      <c r="BX98" s="412"/>
      <c r="BY98" s="385"/>
      <c r="BZ98" s="385"/>
      <c r="CA98" s="385"/>
      <c r="CB98" s="385"/>
      <c r="CC98" s="385"/>
      <c r="CD98" s="385"/>
      <c r="CE98" s="385"/>
      <c r="CF98" s="385"/>
      <c r="CG98" s="385"/>
      <c r="CH98" s="385"/>
      <c r="CI98" s="385"/>
      <c r="CJ98" s="385"/>
      <c r="CK98" s="385"/>
      <c r="CL98" s="385"/>
      <c r="CM98" s="385"/>
      <c r="CN98" s="385"/>
      <c r="CO98" s="385"/>
      <c r="CP98" s="385"/>
      <c r="CQ98" s="385"/>
      <c r="CR98" s="385"/>
      <c r="CS98" s="385"/>
      <c r="CT98" s="385"/>
      <c r="CU98" s="417"/>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s="49"/>
      <c r="EG98"/>
      <c r="EH98" s="311"/>
      <c r="EI98" s="311"/>
      <c r="EJ98"/>
      <c r="EK98"/>
      <c r="EL98"/>
      <c r="EM98" s="316"/>
      <c r="EO98" s="983" t="str">
        <f>IF(AB98="","",AB98)</f>
        <v/>
      </c>
      <c r="FC98" s="20"/>
      <c r="FD98" s="20"/>
      <c r="FE98" s="20"/>
      <c r="FF98" s="20"/>
      <c r="FG98" s="20"/>
      <c r="FH98" s="20"/>
      <c r="GM98" s="465"/>
    </row>
    <row r="99" spans="1:195" s="22" customFormat="1" ht="27" customHeight="1" x14ac:dyDescent="0.4">
      <c r="A99"/>
      <c r="B99"/>
      <c r="C99" s="1332"/>
      <c r="D99" s="1333"/>
      <c r="E99" s="1333"/>
      <c r="F99" s="1333"/>
      <c r="G99" s="1333"/>
      <c r="H99" s="1334"/>
      <c r="I99" s="780"/>
      <c r="J99" s="70"/>
      <c r="K99" s="69"/>
      <c r="L99" s="69"/>
      <c r="M99" s="1754"/>
      <c r="N99" s="1754"/>
      <c r="O99" s="1754"/>
      <c r="P99" s="1754"/>
      <c r="Q99" s="1754"/>
      <c r="R99" s="1754"/>
      <c r="S99" s="1843"/>
      <c r="T99" s="1843"/>
      <c r="U99" s="1843"/>
      <c r="V99" s="1843"/>
      <c r="W99" s="1843"/>
      <c r="X99" s="1843"/>
      <c r="Y99" s="1843"/>
      <c r="Z99" s="1747" t="s">
        <v>46</v>
      </c>
      <c r="AA99" s="1747"/>
      <c r="AB99" s="1807"/>
      <c r="AC99" s="1834"/>
      <c r="AD99" s="1834"/>
      <c r="AE99" s="1834"/>
      <c r="AF99" s="1834"/>
      <c r="AG99" s="1834"/>
      <c r="AH99" s="1834"/>
      <c r="AI99" s="1808"/>
      <c r="AJ99" s="1808"/>
      <c r="AK99" s="1808"/>
      <c r="AL99" s="1808"/>
      <c r="AM99" s="1808"/>
      <c r="AN99" s="1808"/>
      <c r="AO99" s="1808"/>
      <c r="AP99" s="1809"/>
      <c r="AQ99" s="731" t="s">
        <v>45</v>
      </c>
      <c r="AR99" s="414"/>
      <c r="AS99" s="414"/>
      <c r="AT99" s="414"/>
      <c r="AU99" s="414"/>
      <c r="AV99" s="414"/>
      <c r="AW99" s="414"/>
      <c r="AX99" s="414"/>
      <c r="AY99" s="414"/>
      <c r="AZ99" s="413"/>
      <c r="BA99" s="414"/>
      <c r="BB99" s="414"/>
      <c r="BC99" s="414"/>
      <c r="BD99" s="414"/>
      <c r="BE99" s="414"/>
      <c r="BF99" s="414"/>
      <c r="BG99" s="414"/>
      <c r="BH99" s="414"/>
      <c r="BI99" s="414"/>
      <c r="BJ99" s="414"/>
      <c r="BK99" s="414"/>
      <c r="BL99" s="414"/>
      <c r="BM99" s="414"/>
      <c r="BN99" s="414"/>
      <c r="BO99" s="414"/>
      <c r="BP99" s="414"/>
      <c r="BQ99" s="414"/>
      <c r="BR99" s="414"/>
      <c r="BS99" s="414"/>
      <c r="BT99" s="414"/>
      <c r="BU99" s="397"/>
      <c r="BV99" s="397"/>
      <c r="BW99" s="397"/>
      <c r="BX99" s="397"/>
      <c r="BY99" s="385"/>
      <c r="BZ99" s="385"/>
      <c r="CA99" s="385"/>
      <c r="CB99" s="385"/>
      <c r="CC99" s="385"/>
      <c r="CD99" s="385"/>
      <c r="CE99" s="385"/>
      <c r="CF99" s="385"/>
      <c r="CG99" s="385"/>
      <c r="CH99" s="385"/>
      <c r="CI99" s="385"/>
      <c r="CJ99" s="385"/>
      <c r="CK99" s="385"/>
      <c r="CL99" s="385"/>
      <c r="CM99" s="385"/>
      <c r="CN99" s="385"/>
      <c r="CO99" s="385"/>
      <c r="CP99" s="385"/>
      <c r="CQ99" s="385"/>
      <c r="CR99" s="385"/>
      <c r="CS99" s="385"/>
      <c r="CT99" s="385"/>
      <c r="CU99" s="417"/>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s="23"/>
      <c r="EG99"/>
      <c r="EH99" s="327" t="s">
        <v>734</v>
      </c>
      <c r="EI99" s="327"/>
      <c r="EJ99"/>
      <c r="EK99"/>
      <c r="EL99" s="1030" t="s">
        <v>2962</v>
      </c>
      <c r="EM99" s="320"/>
      <c r="EO99" s="967" t="str">
        <f>IF(AW99="","",AW99)</f>
        <v/>
      </c>
      <c r="GM99" s="21"/>
    </row>
    <row r="100" spans="1:195" s="22" customFormat="1" ht="27" customHeight="1" x14ac:dyDescent="0.4">
      <c r="A100"/>
      <c r="B100"/>
      <c r="C100" s="1332"/>
      <c r="D100" s="1333"/>
      <c r="E100" s="1333"/>
      <c r="F100" s="1333"/>
      <c r="G100" s="1333"/>
      <c r="H100" s="1334"/>
      <c r="I100" s="780"/>
      <c r="J100" s="72"/>
      <c r="K100" s="71"/>
      <c r="L100" s="71"/>
      <c r="M100" s="1754"/>
      <c r="N100" s="1754"/>
      <c r="O100" s="1754"/>
      <c r="P100" s="1754"/>
      <c r="Q100" s="1754"/>
      <c r="R100" s="1754"/>
      <c r="S100" s="1751" t="s">
        <v>44</v>
      </c>
      <c r="T100" s="1752"/>
      <c r="U100" s="1752"/>
      <c r="V100" s="1752"/>
      <c r="W100" s="1752"/>
      <c r="X100" s="1752"/>
      <c r="Y100" s="1752"/>
      <c r="Z100" s="1752"/>
      <c r="AA100" s="1752"/>
      <c r="AB100" s="1825"/>
      <c r="AC100" s="1826"/>
      <c r="AD100" s="1826"/>
      <c r="AE100" s="1826"/>
      <c r="AF100" s="1826"/>
      <c r="AG100" s="1826"/>
      <c r="AH100" s="1835" t="s">
        <v>41</v>
      </c>
      <c r="AI100" s="1835"/>
      <c r="AJ100" s="1835"/>
      <c r="AK100" s="1826"/>
      <c r="AL100" s="1826"/>
      <c r="AM100" s="1826"/>
      <c r="AN100" s="1826"/>
      <c r="AO100" s="1826"/>
      <c r="AP100" s="1855"/>
      <c r="AQ100" s="1777"/>
      <c r="AR100" s="1777"/>
      <c r="AS100" s="1777"/>
      <c r="AT100" s="1777"/>
      <c r="AU100" s="1777"/>
      <c r="AV100" s="1777"/>
      <c r="AW100" s="1777"/>
      <c r="AX100" s="1777"/>
      <c r="AY100" s="1777"/>
      <c r="AZ100" s="1777"/>
      <c r="BA100" s="1777"/>
      <c r="BB100" s="1777"/>
      <c r="BC100" s="1777"/>
      <c r="BD100" s="1777"/>
      <c r="BE100" s="1777"/>
      <c r="BF100" s="1777"/>
      <c r="BG100" s="1777"/>
      <c r="BH100" s="1777"/>
      <c r="BI100" s="1777"/>
      <c r="BJ100" s="1777"/>
      <c r="BK100" s="1777"/>
      <c r="BL100" s="1777"/>
      <c r="BM100" s="1777"/>
      <c r="BN100" s="1777"/>
      <c r="BO100" s="1777"/>
      <c r="BP100" s="1777"/>
      <c r="BQ100" s="1777"/>
      <c r="BR100" s="1777"/>
      <c r="BS100" s="1777"/>
      <c r="BT100" s="1777"/>
      <c r="BU100" s="397"/>
      <c r="BV100" s="412"/>
      <c r="BW100" s="412"/>
      <c r="BX100" s="412"/>
      <c r="BY100" s="385"/>
      <c r="BZ100" s="385"/>
      <c r="CA100" s="385"/>
      <c r="CB100" s="385"/>
      <c r="CC100" s="385"/>
      <c r="CD100" s="385"/>
      <c r="CE100" s="385"/>
      <c r="CF100" s="385"/>
      <c r="CG100" s="385"/>
      <c r="CH100" s="385"/>
      <c r="CI100" s="385"/>
      <c r="CJ100" s="385"/>
      <c r="CK100" s="385"/>
      <c r="CL100" s="385"/>
      <c r="CM100" s="385"/>
      <c r="CN100" s="385"/>
      <c r="CO100" s="385"/>
      <c r="CP100" s="385"/>
      <c r="CQ100" s="385"/>
      <c r="CR100" s="385"/>
      <c r="CS100" s="385"/>
      <c r="CT100" s="385"/>
      <c r="CU100" s="417"/>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s="23"/>
      <c r="EG100"/>
      <c r="EH100" s="979" t="str">
        <f>CONCATENATE(AB100,"-",AK100)</f>
        <v>-</v>
      </c>
      <c r="EI100" s="979" t="str">
        <f>ASC(EH100)</f>
        <v>-</v>
      </c>
      <c r="EJ100"/>
      <c r="EK100"/>
      <c r="EL100" s="1031">
        <f>IF(EH100="-",1,0)</f>
        <v>1</v>
      </c>
      <c r="EM100" s="320"/>
      <c r="EO100" s="967" t="str">
        <f>IF(EH100="","",EI100)</f>
        <v>-</v>
      </c>
      <c r="FC100" s="48"/>
      <c r="FD100" s="48"/>
      <c r="FE100" s="48"/>
      <c r="FF100" s="48"/>
      <c r="FG100" s="48"/>
      <c r="FH100" s="48"/>
      <c r="GM100" s="21"/>
    </row>
    <row r="101" spans="1:195" s="22" customFormat="1" ht="27" customHeight="1" x14ac:dyDescent="0.4">
      <c r="A101"/>
      <c r="B101"/>
      <c r="C101" s="1332"/>
      <c r="D101" s="1333"/>
      <c r="E101" s="1333"/>
      <c r="F101" s="1333"/>
      <c r="G101" s="1333"/>
      <c r="H101" s="1334"/>
      <c r="I101" s="780"/>
      <c r="J101" s="70"/>
      <c r="K101" s="69"/>
      <c r="L101" s="69"/>
      <c r="M101" s="1754"/>
      <c r="N101" s="1754"/>
      <c r="O101" s="1754"/>
      <c r="P101" s="1754"/>
      <c r="Q101" s="1754"/>
      <c r="R101" s="1754"/>
      <c r="S101" s="1744" t="s">
        <v>43</v>
      </c>
      <c r="T101" s="1745"/>
      <c r="U101" s="1745"/>
      <c r="V101" s="1745"/>
      <c r="W101" s="1745"/>
      <c r="X101" s="1745"/>
      <c r="Y101" s="1745"/>
      <c r="Z101" s="1745"/>
      <c r="AA101" s="1746"/>
      <c r="AB101" s="1824"/>
      <c r="AC101" s="1827"/>
      <c r="AD101" s="1827"/>
      <c r="AE101" s="1827"/>
      <c r="AF101" s="1827"/>
      <c r="AG101" s="1827"/>
      <c r="AH101" s="1827"/>
      <c r="AI101" s="1827"/>
      <c r="AJ101" s="1827"/>
      <c r="AK101" s="1827"/>
      <c r="AL101" s="1827"/>
      <c r="AM101" s="1827"/>
      <c r="AN101" s="1815"/>
      <c r="AO101" s="1815"/>
      <c r="AP101" s="1815"/>
      <c r="AQ101" s="1815"/>
      <c r="AR101" s="1815"/>
      <c r="AS101" s="1815"/>
      <c r="AT101" s="1815"/>
      <c r="AU101" s="1815"/>
      <c r="AV101" s="1815"/>
      <c r="AW101" s="1815"/>
      <c r="AX101" s="1815"/>
      <c r="AY101" s="1815"/>
      <c r="AZ101" s="1815"/>
      <c r="BA101" s="1815"/>
      <c r="BB101" s="1815"/>
      <c r="BC101" s="1815"/>
      <c r="BD101" s="1815"/>
      <c r="BE101" s="1815"/>
      <c r="BF101" s="1815"/>
      <c r="BG101" s="1815"/>
      <c r="BH101" s="1815"/>
      <c r="BI101" s="1815"/>
      <c r="BJ101" s="1815"/>
      <c r="BK101" s="1815"/>
      <c r="BL101" s="1815"/>
      <c r="BM101" s="1815"/>
      <c r="BN101" s="1815"/>
      <c r="BO101" s="1815"/>
      <c r="BP101" s="1815"/>
      <c r="BQ101" s="1815"/>
      <c r="BR101" s="1815"/>
      <c r="BS101" s="1815"/>
      <c r="BT101" s="1828"/>
      <c r="BU101" s="397"/>
      <c r="BV101" s="412"/>
      <c r="BW101" s="412"/>
      <c r="BX101" s="412"/>
      <c r="BY101" s="412"/>
      <c r="BZ101" s="412"/>
      <c r="CA101" s="412"/>
      <c r="CB101" s="412"/>
      <c r="CC101" s="412"/>
      <c r="CD101" s="412"/>
      <c r="CE101" s="412"/>
      <c r="CF101" s="412"/>
      <c r="CG101" s="412"/>
      <c r="CH101" s="412"/>
      <c r="CI101" s="412"/>
      <c r="CJ101" s="412"/>
      <c r="CK101" s="412"/>
      <c r="CL101" s="412"/>
      <c r="CM101" s="412"/>
      <c r="CN101" s="412"/>
      <c r="CO101" s="412"/>
      <c r="CP101" s="412"/>
      <c r="CQ101" s="412"/>
      <c r="CR101" s="412"/>
      <c r="CS101" s="412"/>
      <c r="CT101" s="412"/>
      <c r="CU101" s="288"/>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s="23"/>
      <c r="EG101"/>
      <c r="EH101" s="323" t="s">
        <v>83</v>
      </c>
      <c r="EI101" s="323"/>
      <c r="EJ101"/>
      <c r="EK101"/>
      <c r="EL101" s="1030" t="s">
        <v>2963</v>
      </c>
      <c r="EM101" s="320"/>
      <c r="EO101" s="967" t="str">
        <f>IF(AB101="","",AB101)</f>
        <v/>
      </c>
      <c r="FC101" s="48"/>
      <c r="FD101" s="48"/>
      <c r="FE101" s="48"/>
      <c r="FF101" s="48"/>
      <c r="FG101" s="48"/>
      <c r="FH101" s="48"/>
      <c r="GM101" s="21"/>
    </row>
    <row r="102" spans="1:195" s="22" customFormat="1" ht="27" customHeight="1" x14ac:dyDescent="0.4">
      <c r="A102"/>
      <c r="B102"/>
      <c r="C102" s="1332"/>
      <c r="D102" s="1333"/>
      <c r="E102" s="1333"/>
      <c r="F102" s="1333"/>
      <c r="G102" s="1333"/>
      <c r="H102" s="1334"/>
      <c r="I102" s="780"/>
      <c r="J102" s="70"/>
      <c r="K102" s="285"/>
      <c r="L102" s="285"/>
      <c r="M102" s="1754"/>
      <c r="N102" s="1754"/>
      <c r="O102" s="1754"/>
      <c r="P102" s="1754"/>
      <c r="Q102" s="1754"/>
      <c r="R102" s="1754"/>
      <c r="S102" s="1769" t="s">
        <v>42</v>
      </c>
      <c r="T102" s="1770"/>
      <c r="U102" s="1770"/>
      <c r="V102" s="1770"/>
      <c r="W102" s="1770"/>
      <c r="X102" s="1770"/>
      <c r="Y102" s="1770"/>
      <c r="Z102" s="1770"/>
      <c r="AA102" s="1771"/>
      <c r="AB102" s="1829"/>
      <c r="AC102" s="1829"/>
      <c r="AD102" s="1829"/>
      <c r="AE102" s="1829"/>
      <c r="AF102" s="1829"/>
      <c r="AG102" s="1829"/>
      <c r="AH102" s="1830" t="s">
        <v>41</v>
      </c>
      <c r="AI102" s="1831"/>
      <c r="AJ102" s="1832"/>
      <c r="AK102" s="1829"/>
      <c r="AL102" s="1829"/>
      <c r="AM102" s="1829"/>
      <c r="AN102" s="1829"/>
      <c r="AO102" s="1829"/>
      <c r="AP102" s="1829"/>
      <c r="AQ102" s="1833" t="s">
        <v>41</v>
      </c>
      <c r="AR102" s="1833"/>
      <c r="AS102" s="1833"/>
      <c r="AT102" s="1829"/>
      <c r="AU102" s="1829"/>
      <c r="AV102" s="1829"/>
      <c r="AW102" s="1829"/>
      <c r="AX102" s="1829"/>
      <c r="AY102" s="1829"/>
      <c r="AZ102" s="1844"/>
      <c r="BA102" s="1844"/>
      <c r="BB102" s="1844"/>
      <c r="BC102" s="1844"/>
      <c r="BD102" s="1844"/>
      <c r="BE102" s="1844"/>
      <c r="BF102" s="1844"/>
      <c r="BG102" s="1844"/>
      <c r="BH102" s="1844"/>
      <c r="BI102" s="1844"/>
      <c r="BJ102" s="1844"/>
      <c r="BK102" s="1844"/>
      <c r="BL102" s="1844"/>
      <c r="BM102" s="1844"/>
      <c r="BN102" s="1844"/>
      <c r="BO102" s="1844"/>
      <c r="BP102" s="1844"/>
      <c r="BQ102" s="1844"/>
      <c r="BR102" s="1844"/>
      <c r="BS102" s="1844"/>
      <c r="BT102" s="1844"/>
      <c r="BU102" s="397"/>
      <c r="BV102" s="412"/>
      <c r="BW102" s="412"/>
      <c r="BX102" s="412"/>
      <c r="BY102" s="412"/>
      <c r="BZ102" s="412"/>
      <c r="CA102" s="412"/>
      <c r="CB102" s="412"/>
      <c r="CC102" s="412"/>
      <c r="CD102" s="412"/>
      <c r="CE102" s="412"/>
      <c r="CF102" s="412"/>
      <c r="CG102" s="412"/>
      <c r="CH102" s="412"/>
      <c r="CI102" s="412"/>
      <c r="CJ102" s="412"/>
      <c r="CK102" s="412"/>
      <c r="CL102" s="412"/>
      <c r="CM102" s="412"/>
      <c r="CN102" s="412"/>
      <c r="CO102" s="412"/>
      <c r="CP102" s="412"/>
      <c r="CQ102" s="412"/>
      <c r="CR102" s="412"/>
      <c r="CS102" s="412"/>
      <c r="CT102" s="412"/>
      <c r="CU102" s="288"/>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s="23"/>
      <c r="EG102"/>
      <c r="EH102" s="979" t="str">
        <f>CONCATENATE(AB102,"-",AK102,"-",AT102)</f>
        <v>--</v>
      </c>
      <c r="EI102" s="979" t="str">
        <f>ASC(EH102)</f>
        <v>--</v>
      </c>
      <c r="EJ102"/>
      <c r="EK102"/>
      <c r="EL102" s="1031">
        <f>IF(EH102="--",1,0)</f>
        <v>1</v>
      </c>
      <c r="EM102" s="320"/>
      <c r="EO102" s="967" t="str">
        <f>IF(EH102="","",EI102)</f>
        <v>--</v>
      </c>
      <c r="FC102" s="48"/>
      <c r="FD102" s="48"/>
      <c r="FE102" s="48"/>
      <c r="FF102" s="48"/>
      <c r="FG102" s="48"/>
      <c r="FH102" s="48"/>
      <c r="GM102" s="21"/>
    </row>
    <row r="103" spans="1:195" s="269" customFormat="1" ht="27" customHeight="1" thickBot="1" x14ac:dyDescent="0.45">
      <c r="A103"/>
      <c r="B103"/>
      <c r="C103" s="1332"/>
      <c r="D103" s="1333"/>
      <c r="E103" s="1333"/>
      <c r="F103" s="1333"/>
      <c r="G103" s="1333"/>
      <c r="H103" s="1334"/>
      <c r="I103" s="780"/>
      <c r="J103" s="83"/>
      <c r="K103" s="58"/>
      <c r="L103" s="58"/>
      <c r="M103" s="462" t="s">
        <v>670</v>
      </c>
      <c r="N103" s="449"/>
      <c r="O103" s="449"/>
      <c r="P103" s="449"/>
      <c r="Q103" s="449"/>
      <c r="R103" s="449"/>
      <c r="S103" s="449"/>
      <c r="T103" s="449"/>
      <c r="U103" s="449"/>
      <c r="V103" s="449"/>
      <c r="W103" s="449"/>
      <c r="X103" s="449"/>
      <c r="Y103" s="1749" t="s">
        <v>866</v>
      </c>
      <c r="Z103" s="1749"/>
      <c r="AA103" s="1749"/>
      <c r="AB103" s="1749"/>
      <c r="AC103" s="1749"/>
      <c r="AD103" s="1749"/>
      <c r="AE103" s="1749"/>
      <c r="AF103" s="1749"/>
      <c r="AG103" s="1749"/>
      <c r="AH103" s="1749"/>
      <c r="AI103" s="1749"/>
      <c r="AJ103" s="1749"/>
      <c r="AK103" s="1749"/>
      <c r="AL103" s="1749"/>
      <c r="AM103" s="1749"/>
      <c r="AN103" s="1749"/>
      <c r="AO103" s="1749"/>
      <c r="AP103" s="1749"/>
      <c r="AQ103" s="1845" t="str">
        <f>IF(EO103=TRUE,"←勤務先が同一の場合は勤務先欄は記入不要です。","")</f>
        <v/>
      </c>
      <c r="AR103" s="1845"/>
      <c r="AS103" s="1845"/>
      <c r="AT103" s="1845"/>
      <c r="AU103" s="1845"/>
      <c r="AV103" s="1845"/>
      <c r="AW103" s="1845"/>
      <c r="AX103" s="1845"/>
      <c r="AY103" s="1845"/>
      <c r="AZ103" s="1845"/>
      <c r="BA103" s="1845"/>
      <c r="BB103" s="1845"/>
      <c r="BC103" s="1845"/>
      <c r="BD103" s="1845"/>
      <c r="BE103" s="1845"/>
      <c r="BF103" s="1845"/>
      <c r="BG103" s="1845"/>
      <c r="BH103" s="1845"/>
      <c r="BI103" s="1845"/>
      <c r="BJ103" s="1845"/>
      <c r="BK103" s="1845"/>
      <c r="BL103" s="1775" t="s">
        <v>57</v>
      </c>
      <c r="BM103" s="1776"/>
      <c r="BN103" s="1776"/>
      <c r="BO103" s="1776"/>
      <c r="BP103" s="1776"/>
      <c r="BQ103" s="1776"/>
      <c r="BR103" s="1776"/>
      <c r="BS103" s="1776"/>
      <c r="BT103" s="1776"/>
      <c r="BU103" s="407"/>
      <c r="BV103" s="407"/>
      <c r="BW103" s="407"/>
      <c r="BX103" s="412"/>
      <c r="BY103" s="407"/>
      <c r="BZ103" s="407"/>
      <c r="CA103" s="407"/>
      <c r="CB103" s="407"/>
      <c r="CC103" s="407"/>
      <c r="CD103" s="407"/>
      <c r="CE103" s="407"/>
      <c r="CF103" s="407"/>
      <c r="CG103" s="407"/>
      <c r="CH103" s="407"/>
      <c r="CI103" s="407"/>
      <c r="CJ103" s="407"/>
      <c r="CK103" s="407"/>
      <c r="CL103" s="407"/>
      <c r="CM103" s="407"/>
      <c r="CN103" s="412"/>
      <c r="CO103" s="412"/>
      <c r="CP103" s="412"/>
      <c r="CQ103" s="412"/>
      <c r="CR103" s="412"/>
      <c r="CS103" s="412"/>
      <c r="CT103" s="412"/>
      <c r="CU103" s="288"/>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s="49"/>
      <c r="EG103"/>
      <c r="EH103" s="269" t="s">
        <v>840</v>
      </c>
      <c r="EI103" s="22"/>
      <c r="EJ103" s="333" t="s">
        <v>678</v>
      </c>
      <c r="EK103" s="333" t="s">
        <v>680</v>
      </c>
      <c r="EL103" s="333" t="s">
        <v>679</v>
      </c>
      <c r="EM103" s="333" t="s">
        <v>681</v>
      </c>
      <c r="EO103" s="82" t="b">
        <v>0</v>
      </c>
      <c r="EQ103" s="269" t="s">
        <v>2713</v>
      </c>
      <c r="FC103" s="22"/>
      <c r="FD103" s="22"/>
      <c r="FE103" s="22"/>
      <c r="FF103" s="22"/>
      <c r="FG103" s="22"/>
      <c r="FH103" s="22"/>
      <c r="GM103" s="465"/>
    </row>
    <row r="104" spans="1:195" s="269" customFormat="1" ht="27" customHeight="1" thickBot="1" x14ac:dyDescent="0.45">
      <c r="A104"/>
      <c r="B104"/>
      <c r="C104" s="1332"/>
      <c r="D104" s="1333"/>
      <c r="E104" s="1333"/>
      <c r="F104" s="1333"/>
      <c r="G104" s="1333"/>
      <c r="H104" s="1334"/>
      <c r="I104" s="780"/>
      <c r="J104" s="70"/>
      <c r="K104" s="69"/>
      <c r="L104" s="69"/>
      <c r="M104" s="1635" t="s">
        <v>56</v>
      </c>
      <c r="N104" s="1635"/>
      <c r="O104" s="1635"/>
      <c r="P104" s="1635"/>
      <c r="Q104" s="1635"/>
      <c r="R104" s="1635"/>
      <c r="S104" s="1772" t="s">
        <v>55</v>
      </c>
      <c r="T104" s="1773"/>
      <c r="U104" s="1773"/>
      <c r="V104" s="1773"/>
      <c r="W104" s="1773"/>
      <c r="X104" s="1773"/>
      <c r="Y104" s="1773"/>
      <c r="Z104" s="1773"/>
      <c r="AA104" s="1774"/>
      <c r="AB104" s="1928"/>
      <c r="AC104" s="1757"/>
      <c r="AD104" s="1757"/>
      <c r="AE104" s="1757"/>
      <c r="AF104" s="1757"/>
      <c r="AG104" s="1757"/>
      <c r="AH104" s="1757"/>
      <c r="AI104" s="1757"/>
      <c r="AJ104" s="1757"/>
      <c r="AK104" s="1757"/>
      <c r="AL104" s="1757"/>
      <c r="AM104" s="1757"/>
      <c r="AN104" s="1757"/>
      <c r="AO104" s="1757"/>
      <c r="AP104" s="1758"/>
      <c r="AQ104" s="271"/>
      <c r="AR104" s="80"/>
      <c r="AS104" s="80"/>
      <c r="AT104" s="80"/>
      <c r="AU104" s="80"/>
      <c r="AV104" s="80"/>
      <c r="AW104" s="80"/>
      <c r="AX104" s="80"/>
      <c r="AY104" s="80"/>
      <c r="AZ104" s="81"/>
      <c r="BA104" s="80"/>
      <c r="BB104" s="80"/>
      <c r="BC104" s="80"/>
      <c r="BD104" s="80"/>
      <c r="BE104" s="80"/>
      <c r="BF104" s="80"/>
      <c r="BG104" s="80"/>
      <c r="BH104" s="80"/>
      <c r="BI104" s="80"/>
      <c r="BJ104" s="80"/>
      <c r="BK104" s="80"/>
      <c r="BL104" s="80"/>
      <c r="BM104" s="80"/>
      <c r="BN104" s="80"/>
      <c r="BO104" s="80"/>
      <c r="BP104" s="80"/>
      <c r="BQ104" s="80"/>
      <c r="BR104" s="80"/>
      <c r="BS104" s="80"/>
      <c r="BT104" s="80"/>
      <c r="BU104" s="416"/>
      <c r="BV104" s="1552" t="s">
        <v>2735</v>
      </c>
      <c r="BW104" s="1552"/>
      <c r="BX104" s="1552"/>
      <c r="BY104" s="1552"/>
      <c r="BZ104" s="1552"/>
      <c r="CA104" s="1552"/>
      <c r="CB104" s="1552"/>
      <c r="CC104" s="1552"/>
      <c r="CD104" s="1552"/>
      <c r="CE104" s="1552"/>
      <c r="CF104" s="1552"/>
      <c r="CG104" s="1552"/>
      <c r="CH104" s="1552"/>
      <c r="CI104" s="1552"/>
      <c r="CJ104" s="1552"/>
      <c r="CK104" s="1552"/>
      <c r="CL104" s="1552"/>
      <c r="CM104" s="1552"/>
      <c r="CN104" s="1552"/>
      <c r="CO104" s="1552"/>
      <c r="CP104" s="1552"/>
      <c r="CQ104" s="1552"/>
      <c r="CR104" s="1552"/>
      <c r="CS104" s="1552"/>
      <c r="CT104" s="1552"/>
      <c r="CU104" s="1553"/>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s="49"/>
      <c r="EG104"/>
      <c r="EH104" s="980">
        <f>IF(AB104="",0,IF(AB104="防火設備検査員",1,2))</f>
        <v>0</v>
      </c>
      <c r="EI104" s="22"/>
      <c r="EJ104" s="984" t="str">
        <f>S104</f>
        <v>資格名称</v>
      </c>
      <c r="EK104" s="335"/>
      <c r="EL104" s="986">
        <f t="shared" ref="EL104:EL113" si="2">AB104</f>
        <v>0</v>
      </c>
      <c r="EM104" s="335"/>
      <c r="EO104" s="1002" t="str">
        <f>IF(EH104=2,LEFT($AB$104,2),"")</f>
        <v/>
      </c>
      <c r="EQ104" s="976" t="str">
        <f>CONCATENATE("その他の検査者2：",AB109,"　",AB104,"　/　")</f>
        <v>その他の検査者2：　　/　</v>
      </c>
      <c r="FC104" s="22"/>
      <c r="FD104" s="22"/>
      <c r="FE104" s="22"/>
      <c r="FF104" s="22"/>
      <c r="FG104" s="22"/>
      <c r="FH104" s="22"/>
      <c r="GM104" s="465"/>
    </row>
    <row r="105" spans="1:195" s="22" customFormat="1" ht="27" customHeight="1" thickBot="1" x14ac:dyDescent="0.45">
      <c r="A105"/>
      <c r="B105"/>
      <c r="C105" s="1332"/>
      <c r="D105" s="1333"/>
      <c r="E105" s="1333"/>
      <c r="F105" s="1333"/>
      <c r="G105" s="1333"/>
      <c r="H105" s="1334"/>
      <c r="I105" s="780"/>
      <c r="J105" s="72"/>
      <c r="K105" s="71"/>
      <c r="L105" s="71"/>
      <c r="M105" s="1792"/>
      <c r="N105" s="1792"/>
      <c r="O105" s="1792"/>
      <c r="P105" s="1792"/>
      <c r="Q105" s="1792"/>
      <c r="R105" s="1792"/>
      <c r="S105" s="1744" t="s">
        <v>48</v>
      </c>
      <c r="T105" s="1745"/>
      <c r="U105" s="1745"/>
      <c r="V105" s="1745"/>
      <c r="W105" s="1745"/>
      <c r="X105" s="1745"/>
      <c r="Y105" s="271"/>
      <c r="Z105" s="1763"/>
      <c r="AA105" s="1764"/>
      <c r="AB105" s="1817"/>
      <c r="AC105" s="1818"/>
      <c r="AD105" s="1818"/>
      <c r="AE105" s="1818"/>
      <c r="AF105" s="1818"/>
      <c r="AG105" s="1818"/>
      <c r="AH105" s="1856"/>
      <c r="AI105" s="1856"/>
      <c r="AJ105" s="1856"/>
      <c r="AK105" s="1856"/>
      <c r="AL105" s="1856"/>
      <c r="AM105" s="1856"/>
      <c r="AN105" s="1856"/>
      <c r="AO105" s="1856"/>
      <c r="AP105" s="1857"/>
      <c r="AQ105" s="267" t="s">
        <v>54</v>
      </c>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413"/>
      <c r="BU105" s="397"/>
      <c r="BV105" s="1552"/>
      <c r="BW105" s="1552"/>
      <c r="BX105" s="1552"/>
      <c r="BY105" s="1552"/>
      <c r="BZ105" s="1552"/>
      <c r="CA105" s="1552"/>
      <c r="CB105" s="1552"/>
      <c r="CC105" s="1552"/>
      <c r="CD105" s="1552"/>
      <c r="CE105" s="1552"/>
      <c r="CF105" s="1552"/>
      <c r="CG105" s="1552"/>
      <c r="CH105" s="1552"/>
      <c r="CI105" s="1552"/>
      <c r="CJ105" s="1552"/>
      <c r="CK105" s="1552"/>
      <c r="CL105" s="1552"/>
      <c r="CM105" s="1552"/>
      <c r="CN105" s="1552"/>
      <c r="CO105" s="1552"/>
      <c r="CP105" s="1552"/>
      <c r="CQ105" s="1552"/>
      <c r="CR105" s="1552"/>
      <c r="CS105" s="1552"/>
      <c r="CT105" s="1552"/>
      <c r="CU105" s="1553"/>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s="23"/>
      <c r="EG105"/>
      <c r="EH105" s="1006">
        <f>IF(OR($AB$104="一級建築士",$AB$104="二級建築士"),1,0)</f>
        <v>0</v>
      </c>
      <c r="EI105" s="326" t="s">
        <v>790</v>
      </c>
      <c r="EJ105" s="984" t="str">
        <f>S105</f>
        <v>建築士</v>
      </c>
      <c r="EK105" s="335"/>
      <c r="EL105" s="986">
        <f t="shared" si="2"/>
        <v>0</v>
      </c>
      <c r="EM105" s="335"/>
      <c r="EO105" s="982" t="str">
        <f>IF(AB105="","",AB105)</f>
        <v/>
      </c>
      <c r="GM105" s="21"/>
    </row>
    <row r="106" spans="1:195" s="22" customFormat="1" ht="27" customHeight="1" x14ac:dyDescent="0.4">
      <c r="A106"/>
      <c r="B106"/>
      <c r="C106" s="1332"/>
      <c r="D106" s="1333"/>
      <c r="E106" s="1333"/>
      <c r="F106" s="1333"/>
      <c r="G106" s="1333"/>
      <c r="H106" s="1334"/>
      <c r="I106" s="780"/>
      <c r="J106" s="70"/>
      <c r="K106" s="69"/>
      <c r="L106" s="69"/>
      <c r="M106" s="1792"/>
      <c r="N106" s="1792"/>
      <c r="O106" s="1792"/>
      <c r="P106" s="1792"/>
      <c r="Q106" s="1792"/>
      <c r="R106" s="1792"/>
      <c r="S106" s="1745"/>
      <c r="T106" s="1745"/>
      <c r="U106" s="1745"/>
      <c r="V106" s="1745"/>
      <c r="W106" s="1745"/>
      <c r="X106" s="1745"/>
      <c r="Y106" s="270"/>
      <c r="Z106" s="1734" t="s">
        <v>46</v>
      </c>
      <c r="AA106" s="1735"/>
      <c r="AB106" s="1804"/>
      <c r="AC106" s="1805"/>
      <c r="AD106" s="1805"/>
      <c r="AE106" s="1805"/>
      <c r="AF106" s="1805"/>
      <c r="AG106" s="1805"/>
      <c r="AH106" s="1805"/>
      <c r="AI106" s="1803"/>
      <c r="AJ106" s="1803"/>
      <c r="AK106" s="1803"/>
      <c r="AL106" s="1803"/>
      <c r="AM106" s="1803"/>
      <c r="AN106" s="1803"/>
      <c r="AO106" s="1803"/>
      <c r="AP106" s="1858"/>
      <c r="AQ106" s="78" t="s">
        <v>45</v>
      </c>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413"/>
      <c r="BU106" s="397"/>
      <c r="BV106" s="397"/>
      <c r="BW106" s="397"/>
      <c r="BX106" s="397"/>
      <c r="BY106" s="385"/>
      <c r="BZ106" s="385"/>
      <c r="CA106" s="385"/>
      <c r="CB106" s="385"/>
      <c r="CC106" s="385"/>
      <c r="CD106" s="385"/>
      <c r="CE106" s="385"/>
      <c r="CF106" s="385"/>
      <c r="CG106" s="385"/>
      <c r="CH106" s="385"/>
      <c r="CI106" s="385"/>
      <c r="CJ106" s="385"/>
      <c r="CK106" s="385"/>
      <c r="CL106" s="385"/>
      <c r="CM106" s="385"/>
      <c r="CN106" s="385"/>
      <c r="CO106" s="385"/>
      <c r="CP106" s="385"/>
      <c r="CQ106" s="385"/>
      <c r="CR106" s="385"/>
      <c r="CS106" s="385"/>
      <c r="CT106" s="385"/>
      <c r="CU106" s="417"/>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s="23"/>
      <c r="EG106"/>
      <c r="EI106" s="326" t="s">
        <v>791</v>
      </c>
      <c r="EJ106" s="334" t="s">
        <v>682</v>
      </c>
      <c r="EK106" s="335"/>
      <c r="EL106" s="986">
        <f t="shared" si="2"/>
        <v>0</v>
      </c>
      <c r="EM106" s="335"/>
      <c r="EO106" s="982" t="str">
        <f>IF(AB106="","",AB106)</f>
        <v/>
      </c>
      <c r="GM106" s="21"/>
    </row>
    <row r="107" spans="1:195" s="22" customFormat="1" ht="27" customHeight="1" x14ac:dyDescent="0.4">
      <c r="A107"/>
      <c r="B107"/>
      <c r="C107" s="1332"/>
      <c r="D107" s="1333"/>
      <c r="E107" s="1333"/>
      <c r="F107" s="1333"/>
      <c r="G107" s="1333"/>
      <c r="H107" s="1334"/>
      <c r="I107" s="780"/>
      <c r="J107" s="70"/>
      <c r="K107" s="69"/>
      <c r="L107" s="69"/>
      <c r="M107" s="1637"/>
      <c r="N107" s="1637"/>
      <c r="O107" s="1637"/>
      <c r="P107" s="1637"/>
      <c r="Q107" s="1637"/>
      <c r="R107" s="1637"/>
      <c r="S107" s="1769" t="s">
        <v>53</v>
      </c>
      <c r="T107" s="1769"/>
      <c r="U107" s="1769"/>
      <c r="V107" s="1769"/>
      <c r="W107" s="1769"/>
      <c r="X107" s="1769"/>
      <c r="Y107" s="1769"/>
      <c r="Z107" s="1782" t="s">
        <v>46</v>
      </c>
      <c r="AA107" s="1783"/>
      <c r="AB107" s="1821"/>
      <c r="AC107" s="1822"/>
      <c r="AD107" s="1822"/>
      <c r="AE107" s="1822"/>
      <c r="AF107" s="1822"/>
      <c r="AG107" s="1822"/>
      <c r="AH107" s="1822"/>
      <c r="AI107" s="1822"/>
      <c r="AJ107" s="1822"/>
      <c r="AK107" s="1822"/>
      <c r="AL107" s="1822"/>
      <c r="AM107" s="1822"/>
      <c r="AN107" s="1822"/>
      <c r="AO107" s="1822"/>
      <c r="AP107" s="1823"/>
      <c r="AQ107" s="77" t="s">
        <v>45</v>
      </c>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397"/>
      <c r="BV107" s="412"/>
      <c r="BW107" s="412"/>
      <c r="BX107" s="412"/>
      <c r="BY107" s="385"/>
      <c r="BZ107" s="385"/>
      <c r="CA107" s="385"/>
      <c r="CB107" s="385"/>
      <c r="CC107" s="385"/>
      <c r="CD107" s="385"/>
      <c r="CE107" s="385"/>
      <c r="CF107" s="385"/>
      <c r="CG107" s="385"/>
      <c r="CH107" s="385"/>
      <c r="CI107" s="385"/>
      <c r="CJ107" s="385"/>
      <c r="CK107" s="385"/>
      <c r="CL107" s="385"/>
      <c r="CM107" s="385"/>
      <c r="CN107" s="385"/>
      <c r="CO107" s="385"/>
      <c r="CP107" s="385"/>
      <c r="CQ107" s="385"/>
      <c r="CR107" s="385"/>
      <c r="CS107" s="385"/>
      <c r="CT107" s="385"/>
      <c r="CU107" s="41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s="23"/>
      <c r="EG107"/>
      <c r="EH107" s="269"/>
      <c r="EI107" s="269"/>
      <c r="EJ107" s="984" t="str">
        <f t="shared" ref="EJ107:EJ112" si="3">S107</f>
        <v>防火設備検査員</v>
      </c>
      <c r="EK107" s="335"/>
      <c r="EL107" s="986">
        <f t="shared" si="2"/>
        <v>0</v>
      </c>
      <c r="EM107" s="335"/>
      <c r="EO107" s="967" t="str">
        <f>IF(AB107="","",AB107)</f>
        <v/>
      </c>
      <c r="GM107" s="21"/>
    </row>
    <row r="108" spans="1:195" s="22" customFormat="1" ht="27" customHeight="1" x14ac:dyDescent="0.4">
      <c r="A108"/>
      <c r="B108"/>
      <c r="C108" s="1332"/>
      <c r="D108" s="1333"/>
      <c r="E108" s="1333"/>
      <c r="F108" s="1333"/>
      <c r="G108" s="1333"/>
      <c r="H108" s="1334"/>
      <c r="I108" s="780"/>
      <c r="J108" s="72"/>
      <c r="K108" s="71"/>
      <c r="L108" s="71"/>
      <c r="M108" s="1606" t="s">
        <v>51</v>
      </c>
      <c r="N108" s="1754"/>
      <c r="O108" s="1754"/>
      <c r="P108" s="1754"/>
      <c r="Q108" s="1754"/>
      <c r="R108" s="1754"/>
      <c r="S108" s="1772" t="s">
        <v>52</v>
      </c>
      <c r="T108" s="1926"/>
      <c r="U108" s="1926"/>
      <c r="V108" s="1926"/>
      <c r="W108" s="1926"/>
      <c r="X108" s="1926"/>
      <c r="Y108" s="1926"/>
      <c r="Z108" s="1926"/>
      <c r="AA108" s="1927"/>
      <c r="AB108" s="1851"/>
      <c r="AC108" s="1852"/>
      <c r="AD108" s="1852"/>
      <c r="AE108" s="1852"/>
      <c r="AF108" s="1852"/>
      <c r="AG108" s="1852"/>
      <c r="AH108" s="1852"/>
      <c r="AI108" s="1852"/>
      <c r="AJ108" s="1852"/>
      <c r="AK108" s="1852"/>
      <c r="AL108" s="1852"/>
      <c r="AM108" s="1852"/>
      <c r="AN108" s="1852"/>
      <c r="AO108" s="1852"/>
      <c r="AP108" s="1852"/>
      <c r="AQ108" s="1852"/>
      <c r="AR108" s="1852"/>
      <c r="AS108" s="1852"/>
      <c r="AT108" s="1852"/>
      <c r="AU108" s="1852"/>
      <c r="AV108" s="1852"/>
      <c r="AW108" s="1852"/>
      <c r="AX108" s="1852"/>
      <c r="AY108" s="1852"/>
      <c r="AZ108" s="1852"/>
      <c r="BA108" s="1852"/>
      <c r="BB108" s="1852"/>
      <c r="BC108" s="1852"/>
      <c r="BD108" s="1852"/>
      <c r="BE108" s="1852"/>
      <c r="BF108" s="1852"/>
      <c r="BG108" s="1852"/>
      <c r="BH108" s="1852"/>
      <c r="BI108" s="1852"/>
      <c r="BJ108" s="1852"/>
      <c r="BK108" s="1852"/>
      <c r="BL108" s="1852"/>
      <c r="BM108" s="1852"/>
      <c r="BN108" s="1852"/>
      <c r="BO108" s="1852"/>
      <c r="BP108" s="1852"/>
      <c r="BQ108" s="1853"/>
      <c r="BR108" s="1853"/>
      <c r="BS108" s="1853"/>
      <c r="BT108" s="1854"/>
      <c r="BU108" s="397"/>
      <c r="BV108" s="412"/>
      <c r="BW108" s="412"/>
      <c r="BX108" s="412"/>
      <c r="BY108" s="385"/>
      <c r="BZ108" s="385"/>
      <c r="CA108" s="385"/>
      <c r="CB108" s="385"/>
      <c r="CC108" s="385"/>
      <c r="CD108" s="385"/>
      <c r="CE108" s="385"/>
      <c r="CF108" s="385"/>
      <c r="CG108" s="385"/>
      <c r="CH108" s="385"/>
      <c r="CI108" s="385"/>
      <c r="CJ108" s="385"/>
      <c r="CK108" s="385"/>
      <c r="CL108" s="385"/>
      <c r="CM108" s="385"/>
      <c r="CN108" s="385"/>
      <c r="CO108" s="385"/>
      <c r="CP108" s="385"/>
      <c r="CQ108" s="385"/>
      <c r="CR108" s="385"/>
      <c r="CS108" s="385"/>
      <c r="CT108" s="385"/>
      <c r="CU108" s="417"/>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s="23"/>
      <c r="EG108"/>
      <c r="EH108" s="269"/>
      <c r="EI108" s="269"/>
      <c r="EJ108" s="984" t="str">
        <f t="shared" si="3"/>
        <v>フリガナ</v>
      </c>
      <c r="EK108" s="335"/>
      <c r="EL108" s="986">
        <f t="shared" si="2"/>
        <v>0</v>
      </c>
      <c r="EM108" s="335"/>
      <c r="EO108" s="967" t="str">
        <f t="shared" ref="EO108:EO115" si="4">IF(AB108="","",AB108)</f>
        <v/>
      </c>
      <c r="GM108" s="21"/>
    </row>
    <row r="109" spans="1:195" s="22" customFormat="1" ht="27" customHeight="1" x14ac:dyDescent="0.4">
      <c r="A109"/>
      <c r="B109"/>
      <c r="C109" s="1332"/>
      <c r="D109" s="1333"/>
      <c r="E109" s="1333"/>
      <c r="F109" s="1333"/>
      <c r="G109" s="1333"/>
      <c r="H109" s="1334"/>
      <c r="I109" s="780"/>
      <c r="J109" s="70"/>
      <c r="K109" s="69"/>
      <c r="L109" s="69"/>
      <c r="M109" s="1754"/>
      <c r="N109" s="1754"/>
      <c r="O109" s="1754"/>
      <c r="P109" s="1754"/>
      <c r="Q109" s="1754"/>
      <c r="R109" s="1754"/>
      <c r="S109" s="1785" t="s">
        <v>51</v>
      </c>
      <c r="T109" s="1786"/>
      <c r="U109" s="1786"/>
      <c r="V109" s="1786"/>
      <c r="W109" s="1786"/>
      <c r="X109" s="1786"/>
      <c r="Y109" s="1786"/>
      <c r="Z109" s="1786"/>
      <c r="AA109" s="1787"/>
      <c r="AB109" s="1846"/>
      <c r="AC109" s="1847"/>
      <c r="AD109" s="1847"/>
      <c r="AE109" s="1847"/>
      <c r="AF109" s="1847"/>
      <c r="AG109" s="1848"/>
      <c r="AH109" s="1848"/>
      <c r="AI109" s="1848"/>
      <c r="AJ109" s="1848"/>
      <c r="AK109" s="1848"/>
      <c r="AL109" s="1848"/>
      <c r="AM109" s="1848"/>
      <c r="AN109" s="1848"/>
      <c r="AO109" s="1848"/>
      <c r="AP109" s="1848"/>
      <c r="AQ109" s="1848"/>
      <c r="AR109" s="1848"/>
      <c r="AS109" s="1848"/>
      <c r="AT109" s="1848"/>
      <c r="AU109" s="1848"/>
      <c r="AV109" s="1848"/>
      <c r="AW109" s="1848"/>
      <c r="AX109" s="1848"/>
      <c r="AY109" s="1848"/>
      <c r="AZ109" s="1848"/>
      <c r="BA109" s="1848"/>
      <c r="BB109" s="1848"/>
      <c r="BC109" s="1848"/>
      <c r="BD109" s="1848"/>
      <c r="BE109" s="1848"/>
      <c r="BF109" s="1848"/>
      <c r="BG109" s="1848"/>
      <c r="BH109" s="1848"/>
      <c r="BI109" s="1848"/>
      <c r="BJ109" s="1848"/>
      <c r="BK109" s="1848"/>
      <c r="BL109" s="1848"/>
      <c r="BM109" s="1848"/>
      <c r="BN109" s="1848"/>
      <c r="BO109" s="1848"/>
      <c r="BP109" s="1848"/>
      <c r="BQ109" s="1849"/>
      <c r="BR109" s="1849"/>
      <c r="BS109" s="1849"/>
      <c r="BT109" s="1850"/>
      <c r="BU109" s="397"/>
      <c r="BV109" s="412"/>
      <c r="BW109" s="412"/>
      <c r="BX109" s="412"/>
      <c r="BY109" s="385"/>
      <c r="BZ109" s="385"/>
      <c r="CA109" s="385"/>
      <c r="CB109" s="385"/>
      <c r="CC109" s="385"/>
      <c r="CD109" s="385"/>
      <c r="CE109" s="385"/>
      <c r="CF109" s="385"/>
      <c r="CG109" s="385"/>
      <c r="CH109" s="385"/>
      <c r="CI109" s="385"/>
      <c r="CJ109" s="385"/>
      <c r="CK109" s="385"/>
      <c r="CL109" s="385"/>
      <c r="CM109" s="385"/>
      <c r="CN109" s="385"/>
      <c r="CO109" s="385"/>
      <c r="CP109" s="385"/>
      <c r="CQ109" s="385"/>
      <c r="CR109" s="385"/>
      <c r="CS109" s="385"/>
      <c r="CT109" s="385"/>
      <c r="CU109" s="417"/>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s="23"/>
      <c r="EG109"/>
      <c r="EH109" s="269"/>
      <c r="EI109" s="269"/>
      <c r="EJ109" s="984" t="str">
        <f t="shared" si="3"/>
        <v>氏名</v>
      </c>
      <c r="EK109" s="335"/>
      <c r="EL109" s="986">
        <f t="shared" si="2"/>
        <v>0</v>
      </c>
      <c r="EM109" s="335"/>
      <c r="EO109" s="967" t="str">
        <f t="shared" si="4"/>
        <v/>
      </c>
      <c r="FC109" s="269"/>
      <c r="FD109" s="269"/>
      <c r="FE109" s="269"/>
      <c r="FF109" s="269"/>
      <c r="FG109" s="269"/>
      <c r="FH109" s="269"/>
      <c r="GM109" s="21"/>
    </row>
    <row r="110" spans="1:195" s="269" customFormat="1" ht="27" customHeight="1" x14ac:dyDescent="0.4">
      <c r="A110"/>
      <c r="B110"/>
      <c r="C110" s="1332"/>
      <c r="D110" s="1333"/>
      <c r="E110" s="1333"/>
      <c r="F110" s="1333"/>
      <c r="G110" s="1333"/>
      <c r="H110" s="1334"/>
      <c r="I110" s="780"/>
      <c r="J110" s="70"/>
      <c r="K110" s="69"/>
      <c r="L110" s="69"/>
      <c r="M110" s="1606" t="s">
        <v>50</v>
      </c>
      <c r="N110" s="1754"/>
      <c r="O110" s="1754"/>
      <c r="P110" s="1754"/>
      <c r="Q110" s="1754"/>
      <c r="R110" s="1754"/>
      <c r="S110" s="1772" t="s">
        <v>49</v>
      </c>
      <c r="T110" s="1773"/>
      <c r="U110" s="1773"/>
      <c r="V110" s="1773"/>
      <c r="W110" s="1773"/>
      <c r="X110" s="1773"/>
      <c r="Y110" s="1773"/>
      <c r="Z110" s="1773"/>
      <c r="AA110" s="1774"/>
      <c r="AB110" s="1928"/>
      <c r="AC110" s="1757"/>
      <c r="AD110" s="1757"/>
      <c r="AE110" s="1757"/>
      <c r="AF110" s="1757"/>
      <c r="AG110" s="1757"/>
      <c r="AH110" s="1757"/>
      <c r="AI110" s="1757"/>
      <c r="AJ110" s="1757"/>
      <c r="AK110" s="1757"/>
      <c r="AL110" s="1757"/>
      <c r="AM110" s="1757"/>
      <c r="AN110" s="1757"/>
      <c r="AO110" s="1757"/>
      <c r="AP110" s="1757"/>
      <c r="AQ110" s="1757"/>
      <c r="AR110" s="1757"/>
      <c r="AS110" s="1757"/>
      <c r="AT110" s="1757"/>
      <c r="AU110" s="1757"/>
      <c r="AV110" s="1757"/>
      <c r="AW110" s="1757"/>
      <c r="AX110" s="1757"/>
      <c r="AY110" s="1757"/>
      <c r="AZ110" s="1757"/>
      <c r="BA110" s="1757"/>
      <c r="BB110" s="1757"/>
      <c r="BC110" s="1757"/>
      <c r="BD110" s="1757"/>
      <c r="BE110" s="1757"/>
      <c r="BF110" s="1757"/>
      <c r="BG110" s="1757"/>
      <c r="BH110" s="1757"/>
      <c r="BI110" s="1757"/>
      <c r="BJ110" s="1757"/>
      <c r="BK110" s="1757"/>
      <c r="BL110" s="1757"/>
      <c r="BM110" s="1757"/>
      <c r="BN110" s="1757"/>
      <c r="BO110" s="1757"/>
      <c r="BP110" s="1757"/>
      <c r="BQ110" s="1757"/>
      <c r="BR110" s="1757"/>
      <c r="BS110" s="1757"/>
      <c r="BT110" s="1758"/>
      <c r="BU110" s="418"/>
      <c r="BV110" s="418"/>
      <c r="BW110" s="418"/>
      <c r="BX110" s="418"/>
      <c r="BY110" s="385"/>
      <c r="BZ110" s="385"/>
      <c r="CA110" s="385"/>
      <c r="CB110" s="385"/>
      <c r="CC110" s="385"/>
      <c r="CD110" s="385"/>
      <c r="CE110" s="385"/>
      <c r="CF110" s="385"/>
      <c r="CG110" s="385"/>
      <c r="CH110" s="385"/>
      <c r="CI110" s="385"/>
      <c r="CJ110" s="385"/>
      <c r="CK110" s="385"/>
      <c r="CL110" s="385"/>
      <c r="CM110" s="385"/>
      <c r="CN110" s="385"/>
      <c r="CO110" s="385"/>
      <c r="CP110" s="385"/>
      <c r="CQ110" s="385"/>
      <c r="CR110" s="385"/>
      <c r="CS110" s="385"/>
      <c r="CT110" s="385"/>
      <c r="CU110" s="417"/>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s="75"/>
      <c r="EG110"/>
      <c r="EH110" s="22"/>
      <c r="EI110" s="22"/>
      <c r="EJ110" s="985" t="str">
        <f t="shared" si="3"/>
        <v>名称</v>
      </c>
      <c r="EK110" s="336"/>
      <c r="EL110" s="987">
        <f t="shared" si="2"/>
        <v>0</v>
      </c>
      <c r="EM110" s="336"/>
      <c r="EO110" s="967" t="str">
        <f t="shared" si="4"/>
        <v/>
      </c>
      <c r="FC110" s="20"/>
      <c r="FD110" s="20"/>
      <c r="FE110" s="20"/>
      <c r="FF110" s="20"/>
      <c r="FG110" s="20"/>
      <c r="FH110" s="20"/>
      <c r="GM110" s="465"/>
    </row>
    <row r="111" spans="1:195" s="269" customFormat="1" ht="27" customHeight="1" x14ac:dyDescent="0.4">
      <c r="A111"/>
      <c r="B111"/>
      <c r="C111" s="1332"/>
      <c r="D111" s="1333"/>
      <c r="E111" s="1333"/>
      <c r="F111" s="1333"/>
      <c r="G111" s="1333"/>
      <c r="H111" s="1334"/>
      <c r="I111" s="780"/>
      <c r="J111" s="70"/>
      <c r="K111" s="69"/>
      <c r="L111" s="69"/>
      <c r="M111" s="1754"/>
      <c r="N111" s="1754"/>
      <c r="O111" s="1754"/>
      <c r="P111" s="1754"/>
      <c r="Q111" s="1754"/>
      <c r="R111" s="1754"/>
      <c r="S111" s="1841" t="s">
        <v>58</v>
      </c>
      <c r="T111" s="1841"/>
      <c r="U111" s="1841"/>
      <c r="V111" s="1841"/>
      <c r="W111" s="1841"/>
      <c r="X111" s="1841"/>
      <c r="Y111" s="1841"/>
      <c r="Z111" s="1743"/>
      <c r="AA111" s="1743"/>
      <c r="AB111" s="1824"/>
      <c r="AC111" s="1815"/>
      <c r="AD111" s="1815"/>
      <c r="AE111" s="1815"/>
      <c r="AF111" s="1789"/>
      <c r="AG111" s="1789"/>
      <c r="AH111" s="1789"/>
      <c r="AI111" s="1789"/>
      <c r="AJ111" s="1789"/>
      <c r="AK111" s="1789"/>
      <c r="AL111" s="1789"/>
      <c r="AM111" s="1789"/>
      <c r="AN111" s="1789"/>
      <c r="AO111" s="1789"/>
      <c r="AP111" s="1790"/>
      <c r="AQ111" s="448" t="s">
        <v>59</v>
      </c>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413"/>
      <c r="BU111" s="407"/>
      <c r="BV111" s="412"/>
      <c r="BW111" s="412"/>
      <c r="BX111" s="412"/>
      <c r="BY111" s="385"/>
      <c r="BZ111" s="385"/>
      <c r="CA111" s="385"/>
      <c r="CB111" s="385"/>
      <c r="CC111" s="385"/>
      <c r="CD111" s="385"/>
      <c r="CE111" s="385"/>
      <c r="CF111" s="385"/>
      <c r="CG111" s="385"/>
      <c r="CH111" s="385"/>
      <c r="CI111" s="385"/>
      <c r="CJ111" s="385"/>
      <c r="CK111" s="385"/>
      <c r="CL111" s="385"/>
      <c r="CM111" s="385"/>
      <c r="CN111" s="385"/>
      <c r="CO111" s="385"/>
      <c r="CP111" s="385"/>
      <c r="CQ111" s="385"/>
      <c r="CR111" s="385"/>
      <c r="CS111" s="385"/>
      <c r="CT111" s="385"/>
      <c r="CU111" s="417"/>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s="49"/>
      <c r="EG111"/>
      <c r="EH111" s="74"/>
      <c r="EI111" s="22"/>
      <c r="EJ111" s="985" t="str">
        <f t="shared" si="3"/>
        <v>事務所登録</v>
      </c>
      <c r="EK111" s="336"/>
      <c r="EL111" s="987">
        <f t="shared" si="2"/>
        <v>0</v>
      </c>
      <c r="EM111" s="336"/>
      <c r="EO111" s="967" t="str">
        <f t="shared" si="4"/>
        <v/>
      </c>
      <c r="FC111" s="20"/>
      <c r="FD111" s="20"/>
      <c r="FE111" s="20"/>
      <c r="FF111" s="20"/>
      <c r="FG111" s="20"/>
      <c r="FH111" s="20"/>
      <c r="GM111" s="465"/>
    </row>
    <row r="112" spans="1:195" s="269" customFormat="1" ht="27" customHeight="1" x14ac:dyDescent="0.4">
      <c r="A112"/>
      <c r="B112"/>
      <c r="C112" s="1332"/>
      <c r="D112" s="1333"/>
      <c r="E112" s="1333"/>
      <c r="F112" s="1333"/>
      <c r="G112" s="1333"/>
      <c r="H112" s="1334"/>
      <c r="I112" s="780"/>
      <c r="J112" s="70"/>
      <c r="K112" s="69"/>
      <c r="L112" s="69"/>
      <c r="M112" s="1754"/>
      <c r="N112" s="1754"/>
      <c r="O112" s="1754"/>
      <c r="P112" s="1754"/>
      <c r="Q112" s="1754"/>
      <c r="R112" s="1754"/>
      <c r="S112" s="1842"/>
      <c r="T112" s="1842"/>
      <c r="U112" s="1842"/>
      <c r="V112" s="1842"/>
      <c r="W112" s="1842"/>
      <c r="X112" s="1842"/>
      <c r="Y112" s="1842"/>
      <c r="Z112" s="1742"/>
      <c r="AA112" s="1742"/>
      <c r="AB112" s="1788"/>
      <c r="AC112" s="1815"/>
      <c r="AD112" s="1815"/>
      <c r="AE112" s="1815"/>
      <c r="AF112" s="1815"/>
      <c r="AG112" s="1815"/>
      <c r="AH112" s="1816"/>
      <c r="AI112" s="1789"/>
      <c r="AJ112" s="1789"/>
      <c r="AK112" s="1789"/>
      <c r="AL112" s="1789"/>
      <c r="AM112" s="1789"/>
      <c r="AN112" s="1789"/>
      <c r="AO112" s="1789"/>
      <c r="AP112" s="1790"/>
      <c r="AQ112" s="448" t="s">
        <v>47</v>
      </c>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413"/>
      <c r="BU112" s="407"/>
      <c r="BV112" s="412"/>
      <c r="BW112" s="412"/>
      <c r="BX112" s="412"/>
      <c r="BY112" s="385"/>
      <c r="BZ112" s="385"/>
      <c r="CA112" s="385"/>
      <c r="CB112" s="385"/>
      <c r="CC112" s="385"/>
      <c r="CD112" s="385"/>
      <c r="CE112" s="385"/>
      <c r="CF112" s="385"/>
      <c r="CG112" s="385"/>
      <c r="CH112" s="385"/>
      <c r="CI112" s="385"/>
      <c r="CJ112" s="385"/>
      <c r="CK112" s="385"/>
      <c r="CL112" s="385"/>
      <c r="CM112" s="385"/>
      <c r="CN112" s="385"/>
      <c r="CO112" s="385"/>
      <c r="CP112" s="385"/>
      <c r="CQ112" s="385"/>
      <c r="CR112" s="385"/>
      <c r="CS112" s="385"/>
      <c r="CT112" s="385"/>
      <c r="CU112" s="417"/>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s="49"/>
      <c r="EG112"/>
      <c r="EH112" s="74"/>
      <c r="EI112" s="22"/>
      <c r="EJ112" s="985">
        <f t="shared" si="3"/>
        <v>0</v>
      </c>
      <c r="EK112" s="336"/>
      <c r="EL112" s="987">
        <f t="shared" si="2"/>
        <v>0</v>
      </c>
      <c r="EM112" s="336"/>
      <c r="EO112" s="967" t="str">
        <f t="shared" si="4"/>
        <v/>
      </c>
      <c r="FC112" s="20"/>
      <c r="FD112" s="20"/>
      <c r="FE112" s="20"/>
      <c r="FF112" s="20"/>
      <c r="FG112" s="20"/>
      <c r="FH112" s="20"/>
      <c r="GM112" s="465"/>
    </row>
    <row r="113" spans="1:195" s="22" customFormat="1" ht="27" customHeight="1" x14ac:dyDescent="0.4">
      <c r="A113"/>
      <c r="B113"/>
      <c r="C113" s="1332"/>
      <c r="D113" s="1333"/>
      <c r="E113" s="1333"/>
      <c r="F113" s="1333"/>
      <c r="G113" s="1333"/>
      <c r="H113" s="1334"/>
      <c r="I113" s="780"/>
      <c r="J113" s="70"/>
      <c r="K113" s="69"/>
      <c r="L113" s="69"/>
      <c r="M113" s="1754"/>
      <c r="N113" s="1754"/>
      <c r="O113" s="1754"/>
      <c r="P113" s="1754"/>
      <c r="Q113" s="1754"/>
      <c r="R113" s="1754"/>
      <c r="S113" s="1843"/>
      <c r="T113" s="1843"/>
      <c r="U113" s="1843"/>
      <c r="V113" s="1843"/>
      <c r="W113" s="1843"/>
      <c r="X113" s="1843"/>
      <c r="Y113" s="1843"/>
      <c r="Z113" s="1747" t="s">
        <v>46</v>
      </c>
      <c r="AA113" s="1747"/>
      <c r="AB113" s="1807"/>
      <c r="AC113" s="1834"/>
      <c r="AD113" s="1834"/>
      <c r="AE113" s="1834"/>
      <c r="AF113" s="1834"/>
      <c r="AG113" s="1834"/>
      <c r="AH113" s="1834"/>
      <c r="AI113" s="1808"/>
      <c r="AJ113" s="1808"/>
      <c r="AK113" s="1808"/>
      <c r="AL113" s="1808"/>
      <c r="AM113" s="1808"/>
      <c r="AN113" s="1808"/>
      <c r="AO113" s="1808"/>
      <c r="AP113" s="1809"/>
      <c r="AQ113" s="731" t="s">
        <v>45</v>
      </c>
      <c r="AR113" s="73"/>
      <c r="AS113" s="73"/>
      <c r="AT113" s="73"/>
      <c r="AU113" s="73"/>
      <c r="AV113" s="73"/>
      <c r="AW113" s="73"/>
      <c r="AX113" s="73"/>
      <c r="AY113" s="73"/>
      <c r="AZ113" s="71"/>
      <c r="BA113" s="73"/>
      <c r="BB113" s="73"/>
      <c r="BC113" s="73"/>
      <c r="BD113" s="73"/>
      <c r="BE113" s="73"/>
      <c r="BF113" s="73"/>
      <c r="BG113" s="73"/>
      <c r="BH113" s="73"/>
      <c r="BI113" s="73"/>
      <c r="BJ113" s="73"/>
      <c r="BK113" s="73"/>
      <c r="BL113" s="73"/>
      <c r="BM113" s="73"/>
      <c r="BN113" s="73"/>
      <c r="BO113" s="73"/>
      <c r="BP113" s="73"/>
      <c r="BQ113" s="73"/>
      <c r="BR113" s="73"/>
      <c r="BS113" s="73"/>
      <c r="BT113" s="414"/>
      <c r="BU113" s="397"/>
      <c r="BV113" s="397"/>
      <c r="BW113" s="397"/>
      <c r="BX113" s="397"/>
      <c r="BY113" s="385"/>
      <c r="BZ113" s="385"/>
      <c r="CA113" s="385"/>
      <c r="CB113" s="385"/>
      <c r="CC113" s="385"/>
      <c r="CD113" s="385"/>
      <c r="CE113" s="385"/>
      <c r="CF113" s="385"/>
      <c r="CG113" s="385"/>
      <c r="CH113" s="385"/>
      <c r="CI113" s="385"/>
      <c r="CJ113" s="385"/>
      <c r="CK113" s="385"/>
      <c r="CL113" s="385"/>
      <c r="CM113" s="385"/>
      <c r="CN113" s="385"/>
      <c r="CO113" s="385"/>
      <c r="CP113" s="385"/>
      <c r="CQ113" s="385"/>
      <c r="CR113" s="385"/>
      <c r="CS113" s="385"/>
      <c r="CT113" s="385"/>
      <c r="CU113" s="417"/>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s="23"/>
      <c r="EG113" s="1030" t="s">
        <v>2962</v>
      </c>
      <c r="EH113" s="327"/>
      <c r="EI113" s="327"/>
      <c r="EJ113" s="334" t="s">
        <v>682</v>
      </c>
      <c r="EK113" s="335"/>
      <c r="EL113" s="986">
        <f t="shared" si="2"/>
        <v>0</v>
      </c>
      <c r="EM113" s="335"/>
      <c r="EO113" s="967" t="str">
        <f t="shared" si="4"/>
        <v/>
      </c>
      <c r="GM113" s="21"/>
    </row>
    <row r="114" spans="1:195" s="22" customFormat="1" ht="27" customHeight="1" x14ac:dyDescent="0.4">
      <c r="A114"/>
      <c r="B114"/>
      <c r="C114" s="1332"/>
      <c r="D114" s="1333"/>
      <c r="E114" s="1333"/>
      <c r="F114" s="1333"/>
      <c r="G114" s="1333"/>
      <c r="H114" s="1334"/>
      <c r="I114" s="780"/>
      <c r="J114" s="72"/>
      <c r="K114" s="71"/>
      <c r="L114" s="71"/>
      <c r="M114" s="1754"/>
      <c r="N114" s="1754"/>
      <c r="O114" s="1754"/>
      <c r="P114" s="1754"/>
      <c r="Q114" s="1754"/>
      <c r="R114" s="1754"/>
      <c r="S114" s="1751" t="s">
        <v>44</v>
      </c>
      <c r="T114" s="1752"/>
      <c r="U114" s="1752"/>
      <c r="V114" s="1752"/>
      <c r="W114" s="1752"/>
      <c r="X114" s="1752"/>
      <c r="Y114" s="1752"/>
      <c r="Z114" s="1752"/>
      <c r="AA114" s="1752"/>
      <c r="AB114" s="1748"/>
      <c r="AC114" s="1748"/>
      <c r="AD114" s="1748"/>
      <c r="AE114" s="1748"/>
      <c r="AF114" s="1748"/>
      <c r="AG114" s="1748"/>
      <c r="AH114" s="1835" t="s">
        <v>41</v>
      </c>
      <c r="AI114" s="1835"/>
      <c r="AJ114" s="1835"/>
      <c r="AK114" s="1748"/>
      <c r="AL114" s="1748"/>
      <c r="AM114" s="1748"/>
      <c r="AN114" s="1748"/>
      <c r="AO114" s="1748"/>
      <c r="AP114" s="1748"/>
      <c r="AQ114" s="1777"/>
      <c r="AR114" s="1777"/>
      <c r="AS114" s="1777"/>
      <c r="AT114" s="1777"/>
      <c r="AU114" s="1777"/>
      <c r="AV114" s="1777"/>
      <c r="AW114" s="1777"/>
      <c r="AX114" s="1777"/>
      <c r="AY114" s="1777"/>
      <c r="AZ114" s="1777"/>
      <c r="BA114" s="1777"/>
      <c r="BB114" s="1777"/>
      <c r="BC114" s="1777"/>
      <c r="BD114" s="1777"/>
      <c r="BE114" s="1777"/>
      <c r="BF114" s="1777"/>
      <c r="BG114" s="1777"/>
      <c r="BH114" s="1777"/>
      <c r="BI114" s="1777"/>
      <c r="BJ114" s="1777"/>
      <c r="BK114" s="1777"/>
      <c r="BL114" s="1777"/>
      <c r="BM114" s="1777"/>
      <c r="BN114" s="1777"/>
      <c r="BO114" s="1777"/>
      <c r="BP114" s="1777"/>
      <c r="BQ114" s="1777"/>
      <c r="BR114" s="1777"/>
      <c r="BS114" s="1777"/>
      <c r="BT114" s="1777"/>
      <c r="BU114" s="397"/>
      <c r="BV114" s="412"/>
      <c r="BW114" s="412"/>
      <c r="BX114" s="412"/>
      <c r="BY114" s="385"/>
      <c r="BZ114" s="385"/>
      <c r="CA114" s="385"/>
      <c r="CB114" s="385"/>
      <c r="CC114" s="385"/>
      <c r="CD114" s="385"/>
      <c r="CE114" s="385"/>
      <c r="CF114" s="385"/>
      <c r="CG114" s="385"/>
      <c r="CH114" s="385"/>
      <c r="CI114" s="385"/>
      <c r="CJ114" s="385"/>
      <c r="CK114" s="385"/>
      <c r="CL114" s="385"/>
      <c r="CM114" s="385"/>
      <c r="CN114" s="385"/>
      <c r="CO114" s="385"/>
      <c r="CP114" s="385"/>
      <c r="CQ114" s="385"/>
      <c r="CR114" s="385"/>
      <c r="CS114" s="385"/>
      <c r="CT114" s="385"/>
      <c r="CU114" s="417"/>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s="23"/>
      <c r="EG114" s="1031">
        <f>IF(EH114="-",1,0)</f>
        <v>1</v>
      </c>
      <c r="EH114" s="979" t="str">
        <f>CONCATENATE(AB114,"-",AK114)</f>
        <v>-</v>
      </c>
      <c r="EI114" s="979" t="str">
        <f>ASC(EH114)</f>
        <v>-</v>
      </c>
      <c r="EJ114" s="984" t="str">
        <f>S114</f>
        <v>郵便番号</v>
      </c>
      <c r="EK114" s="1007">
        <f>$AB$114</f>
        <v>0</v>
      </c>
      <c r="EL114" s="335"/>
      <c r="EM114" s="1007">
        <f>$AK$114</f>
        <v>0</v>
      </c>
      <c r="EO114" s="967" t="str">
        <f>IF(EH114="","",EI114)</f>
        <v>-</v>
      </c>
      <c r="FC114" s="269"/>
      <c r="FD114" s="269"/>
      <c r="FE114" s="269"/>
      <c r="FF114" s="269"/>
      <c r="FG114" s="269"/>
      <c r="FH114" s="269"/>
      <c r="GM114" s="21"/>
    </row>
    <row r="115" spans="1:195" s="22" customFormat="1" ht="27" customHeight="1" x14ac:dyDescent="0.4">
      <c r="A115"/>
      <c r="B115"/>
      <c r="C115" s="1332"/>
      <c r="D115" s="1333"/>
      <c r="E115" s="1333"/>
      <c r="F115" s="1333"/>
      <c r="G115" s="1333"/>
      <c r="H115" s="1334"/>
      <c r="I115" s="780"/>
      <c r="J115" s="70"/>
      <c r="K115" s="69"/>
      <c r="L115" s="69"/>
      <c r="M115" s="1754"/>
      <c r="N115" s="1754"/>
      <c r="O115" s="1754"/>
      <c r="P115" s="1754"/>
      <c r="Q115" s="1754"/>
      <c r="R115" s="1754"/>
      <c r="S115" s="1744" t="s">
        <v>43</v>
      </c>
      <c r="T115" s="1745"/>
      <c r="U115" s="1745"/>
      <c r="V115" s="1745"/>
      <c r="W115" s="1745"/>
      <c r="X115" s="1745"/>
      <c r="Y115" s="1745"/>
      <c r="Z115" s="1745"/>
      <c r="AA115" s="1746"/>
      <c r="AB115" s="1892"/>
      <c r="AC115" s="1893"/>
      <c r="AD115" s="1893"/>
      <c r="AE115" s="1893"/>
      <c r="AF115" s="1893"/>
      <c r="AG115" s="1893"/>
      <c r="AH115" s="1893"/>
      <c r="AI115" s="1893"/>
      <c r="AJ115" s="1893"/>
      <c r="AK115" s="1893"/>
      <c r="AL115" s="1893"/>
      <c r="AM115" s="1893"/>
      <c r="AN115" s="1894"/>
      <c r="AO115" s="1894"/>
      <c r="AP115" s="1894"/>
      <c r="AQ115" s="1894"/>
      <c r="AR115" s="1894"/>
      <c r="AS115" s="1894"/>
      <c r="AT115" s="1894"/>
      <c r="AU115" s="1894"/>
      <c r="AV115" s="1894"/>
      <c r="AW115" s="1894"/>
      <c r="AX115" s="1894"/>
      <c r="AY115" s="1894"/>
      <c r="AZ115" s="1894"/>
      <c r="BA115" s="1894"/>
      <c r="BB115" s="1894"/>
      <c r="BC115" s="1894"/>
      <c r="BD115" s="1894"/>
      <c r="BE115" s="1894"/>
      <c r="BF115" s="1894"/>
      <c r="BG115" s="1894"/>
      <c r="BH115" s="1894"/>
      <c r="BI115" s="1894"/>
      <c r="BJ115" s="1894"/>
      <c r="BK115" s="1894"/>
      <c r="BL115" s="1894"/>
      <c r="BM115" s="1894"/>
      <c r="BN115" s="1894"/>
      <c r="BO115" s="1894"/>
      <c r="BP115" s="1894"/>
      <c r="BQ115" s="1895"/>
      <c r="BR115" s="1895"/>
      <c r="BS115" s="1895"/>
      <c r="BT115" s="1896"/>
      <c r="BU115" s="397"/>
      <c r="BV115" s="412"/>
      <c r="BW115" s="412"/>
      <c r="BX115" s="412"/>
      <c r="BY115" s="385"/>
      <c r="BZ115" s="385"/>
      <c r="CA115" s="385"/>
      <c r="CB115" s="385"/>
      <c r="CC115" s="385"/>
      <c r="CD115" s="385"/>
      <c r="CE115" s="385"/>
      <c r="CF115" s="385"/>
      <c r="CG115" s="385"/>
      <c r="CH115" s="385"/>
      <c r="CI115" s="385"/>
      <c r="CJ115" s="385"/>
      <c r="CK115" s="385"/>
      <c r="CL115" s="385"/>
      <c r="CM115" s="385"/>
      <c r="CN115" s="385"/>
      <c r="CO115" s="385"/>
      <c r="CP115" s="385"/>
      <c r="CQ115" s="385"/>
      <c r="CR115" s="385"/>
      <c r="CS115" s="385"/>
      <c r="CT115" s="385"/>
      <c r="CU115" s="417"/>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s="23"/>
      <c r="EG115" s="1030" t="s">
        <v>2963</v>
      </c>
      <c r="EH115" s="323"/>
      <c r="EI115" s="323"/>
      <c r="EJ115" s="984" t="str">
        <f>S115</f>
        <v>所在地</v>
      </c>
      <c r="EK115" s="335"/>
      <c r="EL115" s="1008">
        <f>$AB$115</f>
        <v>0</v>
      </c>
      <c r="EM115" s="335"/>
      <c r="EO115" s="967" t="str">
        <f t="shared" si="4"/>
        <v/>
      </c>
      <c r="FC115" s="269"/>
      <c r="FD115" s="269"/>
      <c r="FE115" s="269"/>
      <c r="FF115" s="269"/>
      <c r="FG115" s="269"/>
      <c r="FH115" s="269"/>
      <c r="GM115" s="21"/>
    </row>
    <row r="116" spans="1:195" s="22" customFormat="1" ht="27" customHeight="1" thickBot="1" x14ac:dyDescent="0.45">
      <c r="A116"/>
      <c r="B116"/>
      <c r="C116" s="1332"/>
      <c r="D116" s="1333"/>
      <c r="E116" s="1333"/>
      <c r="F116" s="1333"/>
      <c r="G116" s="1333"/>
      <c r="H116" s="1334"/>
      <c r="I116" s="780"/>
      <c r="J116" s="68"/>
      <c r="K116" s="67"/>
      <c r="L116" s="67"/>
      <c r="M116" s="1982"/>
      <c r="N116" s="1982"/>
      <c r="O116" s="1982"/>
      <c r="P116" s="1982"/>
      <c r="Q116" s="1982"/>
      <c r="R116" s="1982"/>
      <c r="S116" s="1836" t="s">
        <v>42</v>
      </c>
      <c r="T116" s="1837"/>
      <c r="U116" s="1837"/>
      <c r="V116" s="1837"/>
      <c r="W116" s="1837"/>
      <c r="X116" s="1837"/>
      <c r="Y116" s="1837"/>
      <c r="Z116" s="1837"/>
      <c r="AA116" s="1838"/>
      <c r="AB116" s="1839"/>
      <c r="AC116" s="1840"/>
      <c r="AD116" s="1840"/>
      <c r="AE116" s="1840"/>
      <c r="AF116" s="1840"/>
      <c r="AG116" s="1840"/>
      <c r="AH116" s="1983" t="s">
        <v>41</v>
      </c>
      <c r="AI116" s="1983"/>
      <c r="AJ116" s="1983"/>
      <c r="AK116" s="1839"/>
      <c r="AL116" s="1840"/>
      <c r="AM116" s="1840"/>
      <c r="AN116" s="1840"/>
      <c r="AO116" s="1840"/>
      <c r="AP116" s="1840"/>
      <c r="AQ116" s="1983" t="s">
        <v>41</v>
      </c>
      <c r="AR116" s="1983"/>
      <c r="AS116" s="1983"/>
      <c r="AT116" s="1840"/>
      <c r="AU116" s="1840"/>
      <c r="AV116" s="1840"/>
      <c r="AW116" s="1840"/>
      <c r="AX116" s="1840"/>
      <c r="AY116" s="1840"/>
      <c r="AZ116" s="1984"/>
      <c r="BA116" s="1984"/>
      <c r="BB116" s="1984"/>
      <c r="BC116" s="1984"/>
      <c r="BD116" s="1984"/>
      <c r="BE116" s="1984"/>
      <c r="BF116" s="1984"/>
      <c r="BG116" s="1984"/>
      <c r="BH116" s="1984"/>
      <c r="BI116" s="1984"/>
      <c r="BJ116" s="1984"/>
      <c r="BK116" s="1984"/>
      <c r="BL116" s="1984"/>
      <c r="BM116" s="1984"/>
      <c r="BN116" s="1984"/>
      <c r="BO116" s="1984"/>
      <c r="BP116" s="1984"/>
      <c r="BQ116" s="1984"/>
      <c r="BR116" s="1984"/>
      <c r="BS116" s="1984"/>
      <c r="BT116" s="1984"/>
      <c r="BU116" s="402"/>
      <c r="BV116" s="57"/>
      <c r="BW116" s="57"/>
      <c r="BX116" s="57"/>
      <c r="BY116" s="391"/>
      <c r="BZ116" s="391"/>
      <c r="CA116" s="391"/>
      <c r="CB116" s="391"/>
      <c r="CC116" s="391"/>
      <c r="CD116" s="391"/>
      <c r="CE116" s="391"/>
      <c r="CF116" s="391"/>
      <c r="CG116" s="391"/>
      <c r="CH116" s="391"/>
      <c r="CI116" s="391"/>
      <c r="CJ116" s="391"/>
      <c r="CK116" s="391"/>
      <c r="CL116" s="391"/>
      <c r="CM116" s="391"/>
      <c r="CN116" s="391"/>
      <c r="CO116" s="391"/>
      <c r="CP116" s="391"/>
      <c r="CQ116" s="391"/>
      <c r="CR116" s="391"/>
      <c r="CS116" s="391"/>
      <c r="CT116" s="391"/>
      <c r="CU116" s="419"/>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s="23"/>
      <c r="EG116" s="1031">
        <f>IF(EH116="--",1,0)</f>
        <v>1</v>
      </c>
      <c r="EH116" s="979" t="str">
        <f>CONCATENATE(AB116,"-",AK116,"-",AT116)</f>
        <v>--</v>
      </c>
      <c r="EI116" s="979" t="str">
        <f>ASC(EH116)</f>
        <v>--</v>
      </c>
      <c r="EJ116" s="984" t="str">
        <f>S116</f>
        <v>電話番号</v>
      </c>
      <c r="EK116" s="1007">
        <f>$AB$116</f>
        <v>0</v>
      </c>
      <c r="EL116" s="1007">
        <f>$AK$116</f>
        <v>0</v>
      </c>
      <c r="EM116" s="1007">
        <f>$AT$116</f>
        <v>0</v>
      </c>
      <c r="EO116" s="967" t="str">
        <f>IF(EH116="","",EI116)</f>
        <v>--</v>
      </c>
      <c r="FC116" s="269"/>
      <c r="FD116" s="269"/>
      <c r="FE116" s="269"/>
      <c r="FF116" s="269"/>
      <c r="FG116" s="269"/>
      <c r="FH116" s="269"/>
      <c r="GM116" s="21"/>
    </row>
    <row r="117" spans="1:195" ht="15" customHeight="1" thickBot="1" x14ac:dyDescent="0.45">
      <c r="A117"/>
      <c r="B117"/>
      <c r="C117" s="1332"/>
      <c r="D117" s="1333"/>
      <c r="E117" s="1333"/>
      <c r="F117" s="1333"/>
      <c r="G117" s="1333"/>
      <c r="H117" s="1334"/>
      <c r="I117" s="780"/>
      <c r="BU117" s="21"/>
      <c r="BX117" s="9"/>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G117"/>
      <c r="FD117" s="20"/>
      <c r="FE117" s="20"/>
      <c r="FF117" s="20"/>
      <c r="FG117" s="20"/>
      <c r="FH117" s="20"/>
      <c r="FI117" s="20"/>
    </row>
    <row r="118" spans="1:195" ht="35.1" hidden="1" customHeight="1" x14ac:dyDescent="0.4">
      <c r="A118"/>
      <c r="B118"/>
      <c r="C118" s="1332"/>
      <c r="D118" s="1333"/>
      <c r="E118" s="1333"/>
      <c r="F118" s="1333"/>
      <c r="G118" s="1333"/>
      <c r="H118" s="1334"/>
      <c r="I118" s="780"/>
      <c r="BU118" s="21"/>
      <c r="BX118" s="9"/>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G118"/>
      <c r="FD118" s="20"/>
      <c r="FE118" s="20"/>
      <c r="FF118" s="20"/>
      <c r="FG118" s="20"/>
      <c r="FH118" s="20"/>
      <c r="FI118" s="20"/>
    </row>
    <row r="119" spans="1:195" ht="35.1" hidden="1" customHeight="1" x14ac:dyDescent="0.4">
      <c r="A119"/>
      <c r="B119"/>
      <c r="C119" s="1332"/>
      <c r="D119" s="1333"/>
      <c r="E119" s="1333"/>
      <c r="F119" s="1333"/>
      <c r="G119" s="1333"/>
      <c r="H119" s="1334"/>
      <c r="I119" s="780"/>
      <c r="BU119" s="21"/>
      <c r="BX119" s="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G119"/>
      <c r="FD119" s="20"/>
      <c r="FE119" s="20"/>
      <c r="FF119" s="20"/>
      <c r="FG119" s="20"/>
      <c r="FH119" s="20"/>
      <c r="FI119" s="20"/>
    </row>
    <row r="120" spans="1:195" ht="35.1" hidden="1" customHeight="1" thickBot="1" x14ac:dyDescent="0.45">
      <c r="A120"/>
      <c r="B120"/>
      <c r="C120" s="1332"/>
      <c r="D120" s="1333"/>
      <c r="E120" s="1333"/>
      <c r="F120" s="1333"/>
      <c r="G120" s="1333"/>
      <c r="H120" s="1334"/>
      <c r="I120" s="780"/>
      <c r="BU120" s="21"/>
      <c r="BX120" s="9"/>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G120"/>
      <c r="FD120" s="20"/>
      <c r="FE120" s="20"/>
      <c r="FF120" s="20"/>
      <c r="FG120" s="20"/>
      <c r="FH120" s="20"/>
      <c r="FI120" s="20"/>
    </row>
    <row r="121" spans="1:195" s="22" customFormat="1" ht="35.1" customHeight="1" x14ac:dyDescent="0.4">
      <c r="A121"/>
      <c r="B121"/>
      <c r="C121" s="1332"/>
      <c r="D121" s="1333"/>
      <c r="E121" s="1333"/>
      <c r="F121" s="1333"/>
      <c r="G121" s="1333"/>
      <c r="H121" s="1334"/>
      <c r="I121" s="780"/>
      <c r="J121" s="1597" t="s">
        <v>691</v>
      </c>
      <c r="K121" s="1598"/>
      <c r="L121" s="1598"/>
      <c r="M121" s="1598"/>
      <c r="N121" s="1598"/>
      <c r="O121" s="1598"/>
      <c r="P121" s="1598"/>
      <c r="Q121" s="1598"/>
      <c r="R121" s="1598"/>
      <c r="S121" s="1598"/>
      <c r="T121" s="1598"/>
      <c r="U121" s="1598"/>
      <c r="V121" s="1598"/>
      <c r="W121" s="1598"/>
      <c r="X121" s="1598"/>
      <c r="Y121" s="1598"/>
      <c r="Z121" s="1598"/>
      <c r="AA121" s="1598"/>
      <c r="AB121" s="1598"/>
      <c r="AC121" s="1598"/>
      <c r="AD121" s="1598"/>
      <c r="AE121" s="1598"/>
      <c r="AF121" s="1598"/>
      <c r="AG121" s="1598"/>
      <c r="AH121" s="1598"/>
      <c r="AI121" s="1598"/>
      <c r="AJ121" s="1598"/>
      <c r="AK121" s="1598"/>
      <c r="AL121" s="1598"/>
      <c r="AM121" s="1598"/>
      <c r="AN121" s="1598"/>
      <c r="AO121" s="1598"/>
      <c r="AP121" s="1598"/>
      <c r="AQ121" s="1598"/>
      <c r="AR121" s="1598"/>
      <c r="AS121" s="1598"/>
      <c r="AT121" s="1598"/>
      <c r="AU121" s="1598"/>
      <c r="AV121" s="1598"/>
      <c r="AW121" s="1598"/>
      <c r="AX121" s="1598"/>
      <c r="AY121" s="1598"/>
      <c r="AZ121" s="1598"/>
      <c r="BA121" s="1598"/>
      <c r="BB121" s="1598"/>
      <c r="BC121" s="1598"/>
      <c r="BD121" s="1598"/>
      <c r="BE121" s="1598"/>
      <c r="BF121" s="1598"/>
      <c r="BG121" s="1598"/>
      <c r="BH121" s="1598"/>
      <c r="BI121" s="1598"/>
      <c r="BJ121" s="1598"/>
      <c r="BK121" s="1598"/>
      <c r="BL121" s="1619" t="s">
        <v>848</v>
      </c>
      <c r="BM121" s="1620"/>
      <c r="BN121" s="1620"/>
      <c r="BO121" s="1620"/>
      <c r="BP121" s="1620"/>
      <c r="BQ121" s="1620"/>
      <c r="BR121" s="1620"/>
      <c r="BS121" s="1620"/>
      <c r="BT121" s="1620"/>
      <c r="BU121" s="406"/>
      <c r="BV121" s="410"/>
      <c r="BW121" s="410"/>
      <c r="BX121" s="410"/>
      <c r="BY121" s="395"/>
      <c r="BZ121" s="395"/>
      <c r="CA121" s="395"/>
      <c r="CB121" s="395"/>
      <c r="CC121" s="395"/>
      <c r="CD121" s="395"/>
      <c r="CE121" s="395"/>
      <c r="CF121" s="395"/>
      <c r="CG121" s="395"/>
      <c r="CH121" s="395"/>
      <c r="CI121" s="395"/>
      <c r="CJ121" s="395"/>
      <c r="CK121" s="395"/>
      <c r="CL121" s="395"/>
      <c r="CM121" s="395"/>
      <c r="CN121" s="410"/>
      <c r="CO121" s="410"/>
      <c r="CP121" s="410"/>
      <c r="CQ121" s="410"/>
      <c r="CR121" s="410"/>
      <c r="CS121" s="410"/>
      <c r="CT121" s="410"/>
      <c r="CU121" s="41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s="23"/>
      <c r="EG121"/>
      <c r="EH121" s="48" t="s">
        <v>841</v>
      </c>
      <c r="EI121" s="48"/>
      <c r="GM121" s="21"/>
    </row>
    <row r="122" spans="1:195" s="48" customFormat="1" ht="27" customHeight="1" x14ac:dyDescent="0.4">
      <c r="A122"/>
      <c r="B122"/>
      <c r="C122" s="1332"/>
      <c r="D122" s="1333"/>
      <c r="E122" s="1333"/>
      <c r="F122" s="1333"/>
      <c r="G122" s="1333"/>
      <c r="H122" s="1334"/>
      <c r="I122" s="780"/>
      <c r="J122" s="31"/>
      <c r="K122" s="52"/>
      <c r="L122" s="52"/>
      <c r="M122" s="1946" t="s">
        <v>40</v>
      </c>
      <c r="N122" s="1946"/>
      <c r="O122" s="1946"/>
      <c r="P122" s="1946"/>
      <c r="Q122" s="1946"/>
      <c r="R122" s="1946"/>
      <c r="S122" s="1978" t="s">
        <v>39</v>
      </c>
      <c r="T122" s="1979"/>
      <c r="U122" s="1979"/>
      <c r="V122" s="1979"/>
      <c r="W122" s="1979"/>
      <c r="X122" s="1979"/>
      <c r="Y122" s="1979"/>
      <c r="Z122" s="1979"/>
      <c r="AA122" s="1979"/>
      <c r="AB122" s="1801"/>
      <c r="AC122" s="1976"/>
      <c r="AD122" s="1977"/>
      <c r="AE122" s="1801"/>
      <c r="AF122" s="1801"/>
      <c r="AG122" s="1801"/>
      <c r="AH122" s="1801"/>
      <c r="AI122" s="1801"/>
      <c r="AJ122" s="1801"/>
      <c r="AK122" s="300" t="s">
        <v>37</v>
      </c>
      <c r="AL122" s="300"/>
      <c r="AM122" s="298"/>
      <c r="AN122" s="298"/>
      <c r="AO122" s="298"/>
      <c r="AP122" s="298"/>
      <c r="AQ122" s="1802"/>
      <c r="AR122" s="1802"/>
      <c r="AS122" s="1802"/>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373"/>
      <c r="BU122" s="407"/>
      <c r="BV122" s="422"/>
      <c r="BW122" s="1428" t="s">
        <v>3192</v>
      </c>
      <c r="BX122" s="1428" t="s">
        <v>3194</v>
      </c>
      <c r="BY122" s="1430"/>
      <c r="BZ122" s="398"/>
      <c r="CA122" s="398"/>
      <c r="CB122" s="398"/>
      <c r="CC122" s="398"/>
      <c r="CD122" s="398"/>
      <c r="CE122" s="398"/>
      <c r="CF122" s="398"/>
      <c r="CG122" s="398"/>
      <c r="CH122" s="398"/>
      <c r="CI122" s="398"/>
      <c r="CJ122" s="398"/>
      <c r="CK122" s="398"/>
      <c r="CL122" s="398"/>
      <c r="CM122" s="398"/>
      <c r="CN122" s="412"/>
      <c r="CO122" s="412"/>
      <c r="CP122" s="412"/>
      <c r="CQ122" s="412"/>
      <c r="CR122" s="412"/>
      <c r="CS122" s="412"/>
      <c r="CT122" s="412"/>
      <c r="CU122" s="288"/>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s="49"/>
      <c r="EG122"/>
      <c r="EH122" s="976">
        <f>IF(AB122="適用",1,0)</f>
        <v>0</v>
      </c>
      <c r="EJ122" s="22"/>
      <c r="EK122" s="22"/>
      <c r="EL122" s="22"/>
      <c r="EM122" s="22"/>
      <c r="FC122" s="22"/>
      <c r="FD122" s="22"/>
      <c r="FE122" s="22"/>
      <c r="FF122" s="22"/>
      <c r="FG122" s="22"/>
      <c r="FH122" s="22"/>
      <c r="GM122" s="465"/>
    </row>
    <row r="123" spans="1:195" s="48" customFormat="1" ht="27" customHeight="1" x14ac:dyDescent="0.4">
      <c r="A123"/>
      <c r="B123"/>
      <c r="C123" s="1332"/>
      <c r="D123" s="1333"/>
      <c r="E123" s="1333"/>
      <c r="F123" s="1333"/>
      <c r="G123" s="1333"/>
      <c r="H123" s="1334"/>
      <c r="I123" s="780"/>
      <c r="J123" s="31"/>
      <c r="K123" s="52"/>
      <c r="L123" s="52"/>
      <c r="M123" s="1947"/>
      <c r="N123" s="1947"/>
      <c r="O123" s="1947"/>
      <c r="P123" s="1947"/>
      <c r="Q123" s="1947"/>
      <c r="R123" s="1947"/>
      <c r="S123" s="1973" t="s">
        <v>38</v>
      </c>
      <c r="T123" s="1974"/>
      <c r="U123" s="1974"/>
      <c r="V123" s="1974"/>
      <c r="W123" s="1974"/>
      <c r="X123" s="1974"/>
      <c r="Y123" s="1974"/>
      <c r="Z123" s="1974"/>
      <c r="AA123" s="1974"/>
      <c r="AB123" s="1803"/>
      <c r="AC123" s="1803"/>
      <c r="AD123" s="1975"/>
      <c r="AE123" s="1803"/>
      <c r="AF123" s="1803"/>
      <c r="AG123" s="1803"/>
      <c r="AH123" s="1803"/>
      <c r="AI123" s="1803"/>
      <c r="AJ123" s="1803"/>
      <c r="AK123" s="299" t="s">
        <v>37</v>
      </c>
      <c r="AL123" s="299"/>
      <c r="AM123" s="301"/>
      <c r="AN123" s="301"/>
      <c r="AO123" s="301"/>
      <c r="AP123" s="301"/>
      <c r="AQ123" s="1950"/>
      <c r="AR123" s="1950"/>
      <c r="AS123" s="1950"/>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374"/>
      <c r="BU123" s="397"/>
      <c r="BV123" s="422"/>
      <c r="BW123" s="422"/>
      <c r="BX123" s="1428" t="s">
        <v>3193</v>
      </c>
      <c r="BY123" s="1429"/>
      <c r="BZ123" s="422"/>
      <c r="CA123" s="412"/>
      <c r="CB123" s="412"/>
      <c r="CC123" s="412"/>
      <c r="CD123" s="412"/>
      <c r="CE123" s="412"/>
      <c r="CF123" s="412"/>
      <c r="CG123" s="412"/>
      <c r="CH123" s="412"/>
      <c r="CI123" s="412"/>
      <c r="CJ123" s="412"/>
      <c r="CK123" s="412"/>
      <c r="CL123" s="412"/>
      <c r="CM123" s="412"/>
      <c r="CN123" s="412"/>
      <c r="CO123" s="412"/>
      <c r="CP123" s="412"/>
      <c r="CQ123" s="412"/>
      <c r="CR123" s="412"/>
      <c r="CS123" s="412"/>
      <c r="CT123" s="412"/>
      <c r="CU123" s="288"/>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s="49"/>
      <c r="EG123"/>
      <c r="EH123" s="976">
        <f>IF(AB123="適用",1,0)</f>
        <v>0</v>
      </c>
      <c r="EI123" s="22"/>
      <c r="EK123" s="308"/>
      <c r="FC123" s="22"/>
      <c r="FD123" s="22"/>
      <c r="FE123" s="22"/>
      <c r="FF123" s="22"/>
      <c r="FG123" s="22"/>
      <c r="FH123" s="22"/>
      <c r="GM123" s="465"/>
    </row>
    <row r="124" spans="1:195" s="48" customFormat="1" ht="27" customHeight="1" x14ac:dyDescent="0.4">
      <c r="A124"/>
      <c r="B124"/>
      <c r="C124" s="1332"/>
      <c r="D124" s="1333"/>
      <c r="E124" s="1333"/>
      <c r="F124" s="1333"/>
      <c r="G124" s="1333"/>
      <c r="H124" s="1334"/>
      <c r="I124" s="780"/>
      <c r="J124" s="31"/>
      <c r="K124" s="52"/>
      <c r="L124" s="52"/>
      <c r="M124" s="1947"/>
      <c r="N124" s="1947"/>
      <c r="O124" s="1947"/>
      <c r="P124" s="1947"/>
      <c r="Q124" s="1947"/>
      <c r="R124" s="1947"/>
      <c r="S124" s="1945" t="s">
        <v>36</v>
      </c>
      <c r="T124" s="1945"/>
      <c r="U124" s="1945"/>
      <c r="V124" s="1945"/>
      <c r="W124" s="1945"/>
      <c r="X124" s="1945"/>
      <c r="Y124" s="1945"/>
      <c r="Z124" s="1945"/>
      <c r="AA124" s="1945"/>
      <c r="AB124" s="1803"/>
      <c r="AC124" s="1808"/>
      <c r="AD124" s="1958"/>
      <c r="AE124" s="1987"/>
      <c r="AF124" s="1988"/>
      <c r="AG124" s="1988"/>
      <c r="AH124" s="1988"/>
      <c r="AI124" s="1988"/>
      <c r="AJ124" s="1988"/>
      <c r="AK124" s="1989"/>
      <c r="AL124" s="1989"/>
      <c r="AM124" s="1989"/>
      <c r="AN124" s="1989"/>
      <c r="AO124" s="1989"/>
      <c r="AP124" s="1989"/>
      <c r="AQ124" s="1989"/>
      <c r="AR124" s="1989"/>
      <c r="AS124" s="1989"/>
      <c r="AT124" s="1989"/>
      <c r="AU124" s="1989"/>
      <c r="AV124" s="1989"/>
      <c r="AW124" s="1989"/>
      <c r="AX124" s="1989"/>
      <c r="AY124" s="1989"/>
      <c r="AZ124" s="1990"/>
      <c r="BA124" s="1990"/>
      <c r="BB124" s="1990"/>
      <c r="BC124" s="1990"/>
      <c r="BD124" s="1990"/>
      <c r="BE124" s="1990"/>
      <c r="BF124" s="1990"/>
      <c r="BG124" s="1990"/>
      <c r="BH124" s="1990"/>
      <c r="BI124" s="1990"/>
      <c r="BJ124" s="1990"/>
      <c r="BK124" s="1990"/>
      <c r="BL124" s="1990"/>
      <c r="BM124" s="1990"/>
      <c r="BN124" s="1990"/>
      <c r="BO124" s="1990"/>
      <c r="BP124" s="1990"/>
      <c r="BQ124" s="1990"/>
      <c r="BR124" s="1990"/>
      <c r="BS124" s="1990"/>
      <c r="BT124" s="1990"/>
      <c r="BU124" s="407"/>
      <c r="BV124" s="412"/>
      <c r="BW124" s="412"/>
      <c r="BX124" s="412"/>
      <c r="BY124" s="385"/>
      <c r="BZ124" s="385"/>
      <c r="CA124" s="385"/>
      <c r="CB124" s="385"/>
      <c r="CC124" s="385"/>
      <c r="CD124" s="385"/>
      <c r="CE124" s="385"/>
      <c r="CF124" s="385"/>
      <c r="CG124" s="385"/>
      <c r="CH124" s="385"/>
      <c r="CI124" s="385"/>
      <c r="CJ124" s="385"/>
      <c r="CK124" s="385"/>
      <c r="CL124" s="385"/>
      <c r="CM124" s="385"/>
      <c r="CN124" s="412"/>
      <c r="CO124" s="412"/>
      <c r="CP124" s="412"/>
      <c r="CQ124" s="412"/>
      <c r="CR124" s="412"/>
      <c r="CS124" s="412"/>
      <c r="CT124" s="412"/>
      <c r="CU124" s="288"/>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s="49"/>
      <c r="EG124"/>
      <c r="EH124" s="976">
        <f>IF(AB124="適用",1,0)</f>
        <v>0</v>
      </c>
      <c r="EI124" s="22"/>
      <c r="EK124" s="308"/>
      <c r="FC124" s="22"/>
      <c r="FD124" s="22"/>
      <c r="FE124" s="22"/>
      <c r="FF124" s="22"/>
      <c r="FG124" s="22"/>
      <c r="FH124" s="22"/>
      <c r="GM124" s="465"/>
    </row>
    <row r="125" spans="1:195" s="22" customFormat="1" ht="27" customHeight="1" x14ac:dyDescent="0.4">
      <c r="A125"/>
      <c r="B125"/>
      <c r="C125" s="1332"/>
      <c r="D125" s="1333"/>
      <c r="E125" s="1333"/>
      <c r="F125" s="1333"/>
      <c r="G125" s="1333"/>
      <c r="H125" s="1334"/>
      <c r="I125" s="780"/>
      <c r="J125" s="61"/>
      <c r="K125" s="60"/>
      <c r="L125" s="60"/>
      <c r="M125" s="1947"/>
      <c r="N125" s="1947"/>
      <c r="O125" s="1947"/>
      <c r="P125" s="1947"/>
      <c r="Q125" s="1947"/>
      <c r="R125" s="1947"/>
      <c r="S125" s="1996" t="s">
        <v>29</v>
      </c>
      <c r="T125" s="1997"/>
      <c r="U125" s="1997"/>
      <c r="V125" s="1997"/>
      <c r="W125" s="1997"/>
      <c r="X125" s="1997"/>
      <c r="Y125" s="1997"/>
      <c r="Z125" s="1997"/>
      <c r="AA125" s="1997"/>
      <c r="AB125" s="1992"/>
      <c r="AC125" s="1796"/>
      <c r="AD125" s="1993"/>
      <c r="AE125" s="307" t="s">
        <v>673</v>
      </c>
      <c r="AF125" s="1985"/>
      <c r="AG125" s="1986"/>
      <c r="AH125" s="1986"/>
      <c r="AI125" s="1986"/>
      <c r="AJ125" s="1986"/>
      <c r="AK125" s="1986"/>
      <c r="AL125" s="1986"/>
      <c r="AM125" s="1986"/>
      <c r="AN125" s="1986"/>
      <c r="AO125" s="1986"/>
      <c r="AP125" s="1986"/>
      <c r="AQ125" s="1986"/>
      <c r="AR125" s="1986"/>
      <c r="AS125" s="1986"/>
      <c r="AT125" s="1986"/>
      <c r="AU125" s="1986"/>
      <c r="AV125" s="1986"/>
      <c r="AW125" s="1986"/>
      <c r="AX125" s="1986"/>
      <c r="AY125" s="1986"/>
      <c r="AZ125" s="307" t="s">
        <v>674</v>
      </c>
      <c r="BA125" s="307"/>
      <c r="BB125" s="307"/>
      <c r="BC125" s="307"/>
      <c r="BD125" s="307"/>
      <c r="BE125" s="307"/>
      <c r="BF125" s="307"/>
      <c r="BG125" s="307"/>
      <c r="BH125" s="307"/>
      <c r="BI125" s="307"/>
      <c r="BJ125" s="307"/>
      <c r="BK125" s="307"/>
      <c r="BL125" s="307"/>
      <c r="BM125" s="307"/>
      <c r="BN125" s="307"/>
      <c r="BO125" s="307"/>
      <c r="BP125" s="307"/>
      <c r="BQ125" s="307"/>
      <c r="BR125" s="307"/>
      <c r="BS125" s="307"/>
      <c r="BT125" s="307"/>
      <c r="BU125" s="397"/>
      <c r="BV125" s="397"/>
      <c r="BW125" s="397"/>
      <c r="BX125" s="397"/>
      <c r="BY125" s="385"/>
      <c r="BZ125" s="385"/>
      <c r="CA125" s="385"/>
      <c r="CB125" s="385"/>
      <c r="CC125" s="385"/>
      <c r="CD125" s="385"/>
      <c r="CE125" s="385"/>
      <c r="CF125" s="385"/>
      <c r="CG125" s="385"/>
      <c r="CH125" s="385"/>
      <c r="CI125" s="385"/>
      <c r="CJ125" s="385"/>
      <c r="CK125" s="385"/>
      <c r="CL125" s="385"/>
      <c r="CM125" s="385"/>
      <c r="CN125" s="397"/>
      <c r="CO125" s="397"/>
      <c r="CP125" s="397"/>
      <c r="CQ125" s="397"/>
      <c r="CR125" s="397"/>
      <c r="CS125" s="397"/>
      <c r="CT125" s="397"/>
      <c r="CU125" s="41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s="23"/>
      <c r="EG125"/>
      <c r="EH125" s="976">
        <f>IF(AB125="適用",1,0)</f>
        <v>0</v>
      </c>
      <c r="GM125" s="21"/>
    </row>
    <row r="126" spans="1:195" s="22" customFormat="1" ht="27" customHeight="1" x14ac:dyDescent="0.4">
      <c r="A126"/>
      <c r="B126"/>
      <c r="C126" s="1332"/>
      <c r="D126" s="1333"/>
      <c r="E126" s="1333"/>
      <c r="F126" s="1333"/>
      <c r="G126" s="1333"/>
      <c r="H126" s="1334"/>
      <c r="I126" s="780"/>
      <c r="J126" s="31"/>
      <c r="K126" s="52"/>
      <c r="L126" s="52"/>
      <c r="M126" s="1946" t="s">
        <v>35</v>
      </c>
      <c r="N126" s="1946"/>
      <c r="O126" s="1946"/>
      <c r="P126" s="1946"/>
      <c r="Q126" s="1946"/>
      <c r="R126" s="1946"/>
      <c r="S126" s="1991" t="s">
        <v>34</v>
      </c>
      <c r="T126" s="1991"/>
      <c r="U126" s="1991"/>
      <c r="V126" s="1991"/>
      <c r="W126" s="1991"/>
      <c r="X126" s="1991"/>
      <c r="Y126" s="1991"/>
      <c r="Z126" s="1991"/>
      <c r="AA126" s="1991"/>
      <c r="AB126" s="1801"/>
      <c r="AC126" s="1801"/>
      <c r="AD126" s="1801"/>
      <c r="AE126" s="1801"/>
      <c r="AF126" s="1801"/>
      <c r="AG126" s="1801"/>
      <c r="AH126" s="1802" t="s">
        <v>31</v>
      </c>
      <c r="AI126" s="1802"/>
      <c r="AJ126" s="1802"/>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1971"/>
      <c r="BO126" s="1971"/>
      <c r="BP126" s="55"/>
      <c r="BQ126" s="55"/>
      <c r="BR126" s="55"/>
      <c r="BS126" s="55"/>
      <c r="BT126" s="373"/>
      <c r="BU126" s="397"/>
      <c r="BV126" s="397"/>
      <c r="BW126" s="397"/>
      <c r="BX126" s="397"/>
      <c r="BY126" s="385"/>
      <c r="BZ126" s="385"/>
      <c r="CA126" s="385"/>
      <c r="CB126" s="385"/>
      <c r="CC126" s="385"/>
      <c r="CD126" s="385"/>
      <c r="CE126" s="385"/>
      <c r="CF126" s="385"/>
      <c r="CG126" s="385"/>
      <c r="CH126" s="385"/>
      <c r="CI126" s="385"/>
      <c r="CJ126" s="385"/>
      <c r="CK126" s="385"/>
      <c r="CL126" s="385"/>
      <c r="CM126" s="385"/>
      <c r="CN126" s="397"/>
      <c r="CO126" s="397"/>
      <c r="CP126" s="397"/>
      <c r="CQ126" s="397"/>
      <c r="CR126" s="397"/>
      <c r="CS126" s="397"/>
      <c r="CT126" s="397"/>
      <c r="CU126" s="415"/>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s="23"/>
      <c r="EG126"/>
      <c r="EH126" s="1009">
        <f>IF($AB126&gt;=1,1,0)</f>
        <v>0</v>
      </c>
      <c r="EI126" s="1009" t="str">
        <f>IF($AB126&gt;=1,"レ","")</f>
        <v/>
      </c>
      <c r="GM126" s="21"/>
    </row>
    <row r="127" spans="1:195" s="22" customFormat="1" ht="27" customHeight="1" x14ac:dyDescent="0.4">
      <c r="A127"/>
      <c r="B127"/>
      <c r="C127" s="1332"/>
      <c r="D127" s="1333"/>
      <c r="E127" s="1333"/>
      <c r="F127" s="1333"/>
      <c r="G127" s="1333"/>
      <c r="H127" s="1334"/>
      <c r="I127" s="780"/>
      <c r="J127" s="31"/>
      <c r="K127" s="52"/>
      <c r="L127" s="52"/>
      <c r="M127" s="1947"/>
      <c r="N127" s="1947"/>
      <c r="O127" s="1947"/>
      <c r="P127" s="1947"/>
      <c r="Q127" s="1947"/>
      <c r="R127" s="1947"/>
      <c r="S127" s="1526" t="s">
        <v>33</v>
      </c>
      <c r="T127" s="1526"/>
      <c r="U127" s="1526"/>
      <c r="V127" s="1526"/>
      <c r="W127" s="1526"/>
      <c r="X127" s="1526"/>
      <c r="Y127" s="1526"/>
      <c r="Z127" s="1526"/>
      <c r="AA127" s="1526"/>
      <c r="AB127" s="1803"/>
      <c r="AC127" s="1803"/>
      <c r="AD127" s="1803"/>
      <c r="AE127" s="1803"/>
      <c r="AF127" s="1803"/>
      <c r="AG127" s="1803"/>
      <c r="AH127" s="1950" t="s">
        <v>31</v>
      </c>
      <c r="AI127" s="1950"/>
      <c r="AJ127" s="1950"/>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1972"/>
      <c r="BO127" s="1972"/>
      <c r="BP127" s="52"/>
      <c r="BQ127" s="52"/>
      <c r="BR127" s="52"/>
      <c r="BS127" s="52"/>
      <c r="BT127" s="374"/>
      <c r="BU127" s="397"/>
      <c r="BV127" s="412"/>
      <c r="BW127" s="412"/>
      <c r="BX127" s="412"/>
      <c r="BY127" s="412"/>
      <c r="BZ127" s="412"/>
      <c r="CA127" s="412"/>
      <c r="CB127" s="412"/>
      <c r="CC127" s="397"/>
      <c r="CD127" s="412"/>
      <c r="CE127" s="412"/>
      <c r="CF127" s="412"/>
      <c r="CG127" s="412"/>
      <c r="CH127" s="412"/>
      <c r="CI127" s="412"/>
      <c r="CJ127" s="412"/>
      <c r="CK127" s="412"/>
      <c r="CL127" s="412"/>
      <c r="CM127" s="412"/>
      <c r="CN127" s="412"/>
      <c r="CO127" s="412"/>
      <c r="CP127" s="412"/>
      <c r="CQ127" s="412"/>
      <c r="CR127" s="412"/>
      <c r="CS127" s="412"/>
      <c r="CT127" s="412"/>
      <c r="CU127" s="288"/>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s="23"/>
      <c r="EG127"/>
      <c r="EH127" s="1009">
        <f>IF($AB127&gt;=1,1,0)</f>
        <v>0</v>
      </c>
      <c r="EI127" s="1009" t="str">
        <f>IF($AB127&gt;=1,"レ","")</f>
        <v/>
      </c>
      <c r="GM127" s="21"/>
    </row>
    <row r="128" spans="1:195" s="22" customFormat="1" ht="27" customHeight="1" x14ac:dyDescent="0.4">
      <c r="A128"/>
      <c r="B128"/>
      <c r="C128" s="1332"/>
      <c r="D128" s="1333"/>
      <c r="E128" s="1333"/>
      <c r="F128" s="1333"/>
      <c r="G128" s="1333"/>
      <c r="H128" s="1334"/>
      <c r="I128" s="780"/>
      <c r="J128" s="61"/>
      <c r="K128" s="60"/>
      <c r="L128" s="60"/>
      <c r="M128" s="1947"/>
      <c r="N128" s="1947"/>
      <c r="O128" s="1947"/>
      <c r="P128" s="1947"/>
      <c r="Q128" s="1947"/>
      <c r="R128" s="1947"/>
      <c r="S128" s="1526" t="s">
        <v>32</v>
      </c>
      <c r="T128" s="1526"/>
      <c r="U128" s="1526"/>
      <c r="V128" s="1526"/>
      <c r="W128" s="1526"/>
      <c r="X128" s="1526"/>
      <c r="Y128" s="1526"/>
      <c r="Z128" s="1526"/>
      <c r="AA128" s="1526"/>
      <c r="AB128" s="1803"/>
      <c r="AC128" s="1803"/>
      <c r="AD128" s="1803"/>
      <c r="AE128" s="1803"/>
      <c r="AF128" s="1803"/>
      <c r="AG128" s="1803"/>
      <c r="AH128" s="1950" t="s">
        <v>31</v>
      </c>
      <c r="AI128" s="1950"/>
      <c r="AJ128" s="1950"/>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1972"/>
      <c r="BO128" s="1972"/>
      <c r="BP128" s="49"/>
      <c r="BQ128" s="49"/>
      <c r="BR128" s="49"/>
      <c r="BS128" s="49"/>
      <c r="BT128" s="407"/>
      <c r="BU128" s="397"/>
      <c r="BV128" s="412"/>
      <c r="BW128" s="412"/>
      <c r="BX128" s="412"/>
      <c r="BY128" s="412"/>
      <c r="BZ128" s="412"/>
      <c r="CA128" s="412"/>
      <c r="CB128" s="412"/>
      <c r="CC128" s="397"/>
      <c r="CD128" s="412"/>
      <c r="CE128" s="412"/>
      <c r="CF128" s="412"/>
      <c r="CG128" s="412"/>
      <c r="CH128" s="412"/>
      <c r="CI128" s="412"/>
      <c r="CJ128" s="412"/>
      <c r="CK128" s="412"/>
      <c r="CL128" s="412"/>
      <c r="CM128" s="412"/>
      <c r="CN128" s="412"/>
      <c r="CO128" s="412"/>
      <c r="CP128" s="412"/>
      <c r="CQ128" s="412"/>
      <c r="CR128" s="412"/>
      <c r="CS128" s="412"/>
      <c r="CT128" s="412"/>
      <c r="CU128" s="28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s="23"/>
      <c r="EG128"/>
      <c r="EH128" s="1009">
        <f>IF($AB128&gt;=1,1,0)</f>
        <v>0</v>
      </c>
      <c r="EI128" s="1009" t="str">
        <f>IF($AB128&gt;=1,"レ","")</f>
        <v/>
      </c>
      <c r="EN128" s="63"/>
      <c r="EO128" s="62"/>
      <c r="EQ128" s="62"/>
      <c r="GM128" s="21"/>
    </row>
    <row r="129" spans="1:195" s="22" customFormat="1" ht="27" customHeight="1" x14ac:dyDescent="0.4">
      <c r="A129"/>
      <c r="B129"/>
      <c r="C129" s="1332"/>
      <c r="D129" s="1333"/>
      <c r="E129" s="1333"/>
      <c r="F129" s="1333"/>
      <c r="G129" s="1333"/>
      <c r="H129" s="1334"/>
      <c r="I129" s="780"/>
      <c r="J129" s="61"/>
      <c r="K129" s="60"/>
      <c r="L129" s="60"/>
      <c r="M129" s="1947"/>
      <c r="N129" s="1947"/>
      <c r="O129" s="1947"/>
      <c r="P129" s="1947"/>
      <c r="Q129" s="1947"/>
      <c r="R129" s="1947"/>
      <c r="S129" s="1956" t="s">
        <v>30</v>
      </c>
      <c r="T129" s="1956"/>
      <c r="U129" s="1956"/>
      <c r="V129" s="1956"/>
      <c r="W129" s="1956"/>
      <c r="X129" s="1956"/>
      <c r="Y129" s="1956"/>
      <c r="Z129" s="1956"/>
      <c r="AA129" s="1956"/>
      <c r="AB129" s="1803"/>
      <c r="AC129" s="1803"/>
      <c r="AD129" s="1803"/>
      <c r="AE129" s="1803"/>
      <c r="AF129" s="1803"/>
      <c r="AG129" s="1803"/>
      <c r="AH129" s="1951" t="s">
        <v>28</v>
      </c>
      <c r="AI129" s="1951"/>
      <c r="AJ129" s="1951"/>
      <c r="AK129" s="1734"/>
      <c r="AL129" s="1734"/>
      <c r="AM129" s="1734"/>
      <c r="AN129" s="1734"/>
      <c r="AO129" s="1734"/>
      <c r="AP129" s="1734"/>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1970"/>
      <c r="BO129" s="1970"/>
      <c r="BP129" s="58"/>
      <c r="BQ129" s="58"/>
      <c r="BR129" s="58"/>
      <c r="BS129" s="58"/>
      <c r="BT129" s="58"/>
      <c r="BU129" s="397"/>
      <c r="BV129" s="397"/>
      <c r="BW129" s="397"/>
      <c r="BX129" s="397"/>
      <c r="BY129" s="412"/>
      <c r="BZ129" s="412"/>
      <c r="CA129" s="412"/>
      <c r="CB129" s="412"/>
      <c r="CC129" s="397"/>
      <c r="CD129" s="412"/>
      <c r="CE129" s="412"/>
      <c r="CF129" s="412"/>
      <c r="CG129" s="412"/>
      <c r="CH129" s="412"/>
      <c r="CI129" s="412"/>
      <c r="CJ129" s="412"/>
      <c r="CK129" s="412"/>
      <c r="CL129" s="412"/>
      <c r="CM129" s="412"/>
      <c r="CN129" s="397"/>
      <c r="CO129" s="397"/>
      <c r="CP129" s="397"/>
      <c r="CQ129" s="397"/>
      <c r="CR129" s="397"/>
      <c r="CS129" s="397"/>
      <c r="CT129" s="397"/>
      <c r="CU129" s="415"/>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s="23"/>
      <c r="EG129"/>
      <c r="EH129" s="1009">
        <f>IF($AB129&gt;=1,1,0)</f>
        <v>0</v>
      </c>
      <c r="EI129" s="975" t="str">
        <f t="shared" ref="EI129:EI130" si="5">IF(AB129&gt;=1,"レ","")</f>
        <v/>
      </c>
      <c r="GM129" s="21"/>
    </row>
    <row r="130" spans="1:195" s="22" customFormat="1" ht="27" customHeight="1" thickBot="1" x14ac:dyDescent="0.45">
      <c r="A130"/>
      <c r="B130"/>
      <c r="C130" s="1332"/>
      <c r="D130" s="1333"/>
      <c r="E130" s="1333"/>
      <c r="F130" s="1333"/>
      <c r="G130" s="1333"/>
      <c r="H130" s="1334"/>
      <c r="I130" s="780"/>
      <c r="J130" s="27"/>
      <c r="K130" s="26"/>
      <c r="L130" s="26"/>
      <c r="M130" s="1948"/>
      <c r="N130" s="1948"/>
      <c r="O130" s="1948"/>
      <c r="P130" s="1948"/>
      <c r="Q130" s="1948"/>
      <c r="R130" s="1948"/>
      <c r="S130" s="1957" t="s">
        <v>29</v>
      </c>
      <c r="T130" s="1957"/>
      <c r="U130" s="1957"/>
      <c r="V130" s="1957"/>
      <c r="W130" s="1957"/>
      <c r="X130" s="1957"/>
      <c r="Y130" s="1957"/>
      <c r="Z130" s="1957"/>
      <c r="AA130" s="1957"/>
      <c r="AB130" s="1995"/>
      <c r="AC130" s="1995"/>
      <c r="AD130" s="1995"/>
      <c r="AE130" s="1995"/>
      <c r="AF130" s="1995"/>
      <c r="AG130" s="1995"/>
      <c r="AH130" s="1995"/>
      <c r="AI130" s="1995"/>
      <c r="AJ130" s="1995"/>
      <c r="AK130" s="1995"/>
      <c r="AL130" s="1995"/>
      <c r="AM130" s="1995"/>
      <c r="AN130" s="1995"/>
      <c r="AO130" s="1995"/>
      <c r="AP130" s="1995"/>
      <c r="AQ130" s="1949" t="s">
        <v>28</v>
      </c>
      <c r="AR130" s="1949"/>
      <c r="AS130" s="1949"/>
      <c r="AT130" s="57"/>
      <c r="AU130" s="57"/>
      <c r="AV130" s="57"/>
      <c r="AW130" s="57"/>
      <c r="AX130" s="57"/>
      <c r="AY130" s="57"/>
      <c r="AZ130" s="57"/>
      <c r="BA130" s="57"/>
      <c r="BB130" s="57"/>
      <c r="BC130" s="57"/>
      <c r="BD130" s="57"/>
      <c r="BE130" s="57"/>
      <c r="BF130" s="57"/>
      <c r="BG130" s="57"/>
      <c r="BH130" s="57"/>
      <c r="BI130" s="57"/>
      <c r="BJ130" s="57"/>
      <c r="BK130" s="57"/>
      <c r="BL130" s="57"/>
      <c r="BM130" s="57"/>
      <c r="BN130" s="1994"/>
      <c r="BO130" s="1994"/>
      <c r="BP130" s="1994"/>
      <c r="BQ130" s="1994"/>
      <c r="BR130" s="1994"/>
      <c r="BS130" s="1994"/>
      <c r="BT130" s="1994"/>
      <c r="BU130" s="402"/>
      <c r="BV130" s="57"/>
      <c r="BW130" s="57"/>
      <c r="BX130" s="57"/>
      <c r="BY130" s="57"/>
      <c r="BZ130" s="57"/>
      <c r="CA130" s="57"/>
      <c r="CB130" s="57"/>
      <c r="CC130" s="402"/>
      <c r="CD130" s="57"/>
      <c r="CE130" s="57"/>
      <c r="CF130" s="57"/>
      <c r="CG130" s="57"/>
      <c r="CH130" s="57"/>
      <c r="CI130" s="57"/>
      <c r="CJ130" s="57"/>
      <c r="CK130" s="57"/>
      <c r="CL130" s="57"/>
      <c r="CM130" s="57"/>
      <c r="CN130" s="57"/>
      <c r="CO130" s="57"/>
      <c r="CP130" s="57"/>
      <c r="CQ130" s="57"/>
      <c r="CR130" s="57"/>
      <c r="CS130" s="57"/>
      <c r="CT130" s="57"/>
      <c r="CU130" s="387"/>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s="23"/>
      <c r="EG130"/>
      <c r="EH130" s="1009">
        <f>IF($AB130&gt;=1,1,0)</f>
        <v>0</v>
      </c>
      <c r="EI130" s="975" t="str">
        <f t="shared" si="5"/>
        <v/>
      </c>
      <c r="EQ130" s="22" t="s">
        <v>842</v>
      </c>
      <c r="GM130" s="21"/>
    </row>
    <row r="131" spans="1:195" ht="15" customHeight="1" thickBot="1" x14ac:dyDescent="0.45">
      <c r="A131"/>
      <c r="B131"/>
      <c r="C131" s="1332"/>
      <c r="D131" s="1333"/>
      <c r="E131" s="1333"/>
      <c r="F131" s="1333"/>
      <c r="G131" s="1333"/>
      <c r="H131" s="1334"/>
      <c r="I131" s="780"/>
      <c r="BU131" s="21"/>
      <c r="BX131" s="9"/>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G131"/>
      <c r="FD131" s="20"/>
      <c r="FE131" s="20"/>
      <c r="FF131" s="20"/>
      <c r="FG131" s="20"/>
      <c r="FH131" s="20"/>
      <c r="FI131" s="20"/>
    </row>
    <row r="132" spans="1:195" s="22" customFormat="1" ht="35.1" customHeight="1" x14ac:dyDescent="0.4">
      <c r="A132"/>
      <c r="B132"/>
      <c r="C132" s="1332"/>
      <c r="D132" s="1333"/>
      <c r="E132" s="1333"/>
      <c r="F132" s="1333"/>
      <c r="G132" s="1333"/>
      <c r="H132" s="1334"/>
      <c r="I132" s="780"/>
      <c r="J132" s="1597" t="s">
        <v>692</v>
      </c>
      <c r="K132" s="1598"/>
      <c r="L132" s="1598"/>
      <c r="M132" s="1598"/>
      <c r="N132" s="1598"/>
      <c r="O132" s="1598"/>
      <c r="P132" s="1598"/>
      <c r="Q132" s="1598"/>
      <c r="R132" s="1598"/>
      <c r="S132" s="1598"/>
      <c r="T132" s="1598"/>
      <c r="U132" s="1598"/>
      <c r="V132" s="1598"/>
      <c r="W132" s="1598"/>
      <c r="X132" s="1598"/>
      <c r="Y132" s="1598"/>
      <c r="Z132" s="1598"/>
      <c r="AA132" s="1598"/>
      <c r="AB132" s="1598"/>
      <c r="AC132" s="1598"/>
      <c r="AD132" s="1598"/>
      <c r="AE132" s="1598"/>
      <c r="AF132" s="1598"/>
      <c r="AG132" s="1598"/>
      <c r="AH132" s="1598"/>
      <c r="AI132" s="1598"/>
      <c r="AJ132" s="1598"/>
      <c r="AK132" s="1598"/>
      <c r="AL132" s="1598"/>
      <c r="AM132" s="1598"/>
      <c r="AN132" s="1598"/>
      <c r="AO132" s="1598"/>
      <c r="AP132" s="1598"/>
      <c r="AQ132" s="1598"/>
      <c r="AR132" s="1598"/>
      <c r="AS132" s="1598"/>
      <c r="AT132" s="1598"/>
      <c r="AU132" s="1598"/>
      <c r="AV132" s="1598"/>
      <c r="AW132" s="1598"/>
      <c r="AX132" s="1598"/>
      <c r="AY132" s="1598"/>
      <c r="AZ132" s="1598"/>
      <c r="BA132" s="1598"/>
      <c r="BB132" s="1598"/>
      <c r="BC132" s="1598"/>
      <c r="BD132" s="1598"/>
      <c r="BE132" s="1598"/>
      <c r="BF132" s="1598"/>
      <c r="BG132" s="1598"/>
      <c r="BH132" s="1598"/>
      <c r="BI132" s="1598"/>
      <c r="BJ132" s="1598"/>
      <c r="BK132" s="1598"/>
      <c r="BL132" s="1619" t="s">
        <v>57</v>
      </c>
      <c r="BM132" s="1620"/>
      <c r="BN132" s="1620"/>
      <c r="BO132" s="1620"/>
      <c r="BP132" s="1620"/>
      <c r="BQ132" s="1620"/>
      <c r="BR132" s="1620"/>
      <c r="BS132" s="1620"/>
      <c r="BT132" s="1620"/>
      <c r="BU132" s="420"/>
      <c r="BV132" s="409"/>
      <c r="BW132" s="409"/>
      <c r="BX132" s="410"/>
      <c r="BY132" s="410"/>
      <c r="BZ132" s="410"/>
      <c r="CA132" s="410"/>
      <c r="CB132" s="410"/>
      <c r="CC132" s="410"/>
      <c r="CD132" s="410"/>
      <c r="CE132" s="410"/>
      <c r="CF132" s="410"/>
      <c r="CG132" s="410"/>
      <c r="CH132" s="410"/>
      <c r="CI132" s="410"/>
      <c r="CJ132" s="410"/>
      <c r="CK132" s="410"/>
      <c r="CL132" s="410"/>
      <c r="CM132" s="410"/>
      <c r="CN132" s="410"/>
      <c r="CO132" s="410"/>
      <c r="CP132" s="410"/>
      <c r="CQ132" s="410"/>
      <c r="CR132" s="410"/>
      <c r="CS132" s="410"/>
      <c r="CT132" s="410"/>
      <c r="CU132" s="411"/>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s="23"/>
      <c r="EG132"/>
      <c r="EH132" s="48"/>
      <c r="EI132" s="48"/>
      <c r="EQ132" s="22" t="s">
        <v>843</v>
      </c>
      <c r="FC132" s="20"/>
      <c r="FD132" s="20"/>
      <c r="FE132" s="20"/>
      <c r="FF132" s="20"/>
      <c r="FG132" s="20"/>
      <c r="FH132" s="20"/>
      <c r="GM132" s="21"/>
    </row>
    <row r="133" spans="1:195" s="22" customFormat="1" ht="27" customHeight="1" x14ac:dyDescent="0.4">
      <c r="A133"/>
      <c r="B133"/>
      <c r="C133" s="1332"/>
      <c r="D133" s="1333"/>
      <c r="E133" s="1333"/>
      <c r="F133" s="1333"/>
      <c r="G133" s="1333"/>
      <c r="H133" s="1334"/>
      <c r="I133" s="780"/>
      <c r="J133" s="31"/>
      <c r="K133" s="52"/>
      <c r="L133" s="52"/>
      <c r="M133" s="1946" t="s">
        <v>27</v>
      </c>
      <c r="N133" s="1946"/>
      <c r="O133" s="1946"/>
      <c r="P133" s="1946"/>
      <c r="Q133" s="1946"/>
      <c r="R133" s="1946"/>
      <c r="S133" s="1946"/>
      <c r="T133" s="1946"/>
      <c r="U133" s="1946"/>
      <c r="V133" s="1946"/>
      <c r="W133" s="1946"/>
      <c r="X133" s="1946"/>
      <c r="Y133" s="1946"/>
      <c r="Z133" s="1946"/>
      <c r="AA133" s="1946"/>
      <c r="AB133" s="1905"/>
      <c r="AC133" s="1905"/>
      <c r="AD133" s="1905"/>
      <c r="AE133" s="1905"/>
      <c r="AF133" s="1905"/>
      <c r="AG133" s="1905"/>
      <c r="AH133" s="1905"/>
      <c r="AI133" s="1905"/>
      <c r="AJ133" s="1905"/>
      <c r="AK133" s="1905"/>
      <c r="AL133" s="1905"/>
      <c r="AM133" s="1905"/>
      <c r="AN133" s="1905"/>
      <c r="AO133" s="1905"/>
      <c r="AP133" s="1905"/>
      <c r="AQ133" s="1905"/>
      <c r="AR133" s="1905"/>
      <c r="AS133" s="1905"/>
      <c r="AT133" s="1905"/>
      <c r="AU133" s="1905"/>
      <c r="AV133" s="1905"/>
      <c r="AW133" s="1905"/>
      <c r="AX133" s="1905"/>
      <c r="AY133" s="1905"/>
      <c r="AZ133" s="1905"/>
      <c r="BA133" s="1905"/>
      <c r="BB133" s="1905"/>
      <c r="BC133" s="1905"/>
      <c r="BD133" s="1905"/>
      <c r="BE133" s="1905"/>
      <c r="BF133" s="1905"/>
      <c r="BG133" s="1905"/>
      <c r="BH133" s="1905"/>
      <c r="BI133" s="1905"/>
      <c r="BJ133" s="1905"/>
      <c r="BK133" s="1905"/>
      <c r="BL133" s="1905"/>
      <c r="BM133" s="1905"/>
      <c r="BN133" s="1905"/>
      <c r="BO133" s="1905"/>
      <c r="BP133" s="1905"/>
      <c r="BQ133" s="1905"/>
      <c r="BR133" s="1905"/>
      <c r="BS133" s="1905"/>
      <c r="BT133" s="1905"/>
      <c r="BU133" s="58"/>
      <c r="BV133" s="407"/>
      <c r="BW133" s="407"/>
      <c r="BX133" s="412"/>
      <c r="BY133" s="412"/>
      <c r="BZ133" s="412"/>
      <c r="CA133" s="412"/>
      <c r="CB133" s="412"/>
      <c r="CC133" s="412"/>
      <c r="CD133" s="412"/>
      <c r="CE133" s="412"/>
      <c r="CF133" s="412"/>
      <c r="CG133" s="412"/>
      <c r="CH133" s="412"/>
      <c r="CI133" s="412"/>
      <c r="CJ133" s="412"/>
      <c r="CK133" s="412"/>
      <c r="CL133" s="412"/>
      <c r="CM133" s="412"/>
      <c r="CN133" s="412"/>
      <c r="CO133" s="412"/>
      <c r="CP133" s="412"/>
      <c r="CQ133" s="412"/>
      <c r="CR133" s="412"/>
      <c r="CS133" s="412"/>
      <c r="CT133" s="412"/>
      <c r="CU133" s="288"/>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s="23"/>
      <c r="EG133"/>
      <c r="EQ133" s="978">
        <f>IF(AB109&lt;&gt;"",CONCATENATE(EQ104,AB133),AB133)</f>
        <v>0</v>
      </c>
      <c r="FC133" s="20"/>
      <c r="FD133" s="20"/>
      <c r="FE133" s="20"/>
      <c r="FF133" s="20"/>
      <c r="FG133" s="20"/>
      <c r="FH133" s="20"/>
      <c r="GM133" s="21"/>
    </row>
    <row r="134" spans="1:195" s="48" customFormat="1" ht="27" customHeight="1" x14ac:dyDescent="0.4">
      <c r="A134"/>
      <c r="B134"/>
      <c r="C134" s="1332"/>
      <c r="D134" s="1333"/>
      <c r="E134" s="1333"/>
      <c r="F134" s="1333"/>
      <c r="G134" s="1333"/>
      <c r="H134" s="1334"/>
      <c r="I134" s="780"/>
      <c r="J134" s="31"/>
      <c r="K134" s="52"/>
      <c r="L134" s="52"/>
      <c r="M134" s="1947"/>
      <c r="N134" s="1947"/>
      <c r="O134" s="1947"/>
      <c r="P134" s="1947"/>
      <c r="Q134" s="1947"/>
      <c r="R134" s="1947"/>
      <c r="S134" s="1947"/>
      <c r="T134" s="1947"/>
      <c r="U134" s="1947"/>
      <c r="V134" s="1947"/>
      <c r="W134" s="1947"/>
      <c r="X134" s="1947"/>
      <c r="Y134" s="1947"/>
      <c r="Z134" s="1947"/>
      <c r="AA134" s="1947"/>
      <c r="AB134" s="1906"/>
      <c r="AC134" s="1906"/>
      <c r="AD134" s="1906"/>
      <c r="AE134" s="1906"/>
      <c r="AF134" s="1906"/>
      <c r="AG134" s="1906"/>
      <c r="AH134" s="1906"/>
      <c r="AI134" s="1906"/>
      <c r="AJ134" s="1906"/>
      <c r="AK134" s="1906"/>
      <c r="AL134" s="1906"/>
      <c r="AM134" s="1906"/>
      <c r="AN134" s="1906"/>
      <c r="AO134" s="1906"/>
      <c r="AP134" s="1906"/>
      <c r="AQ134" s="1906"/>
      <c r="AR134" s="1906"/>
      <c r="AS134" s="1906"/>
      <c r="AT134" s="1906"/>
      <c r="AU134" s="1906"/>
      <c r="AV134" s="1906"/>
      <c r="AW134" s="1906"/>
      <c r="AX134" s="1906"/>
      <c r="AY134" s="1906"/>
      <c r="AZ134" s="1906"/>
      <c r="BA134" s="1906"/>
      <c r="BB134" s="1906"/>
      <c r="BC134" s="1906"/>
      <c r="BD134" s="1906"/>
      <c r="BE134" s="1906"/>
      <c r="BF134" s="1906"/>
      <c r="BG134" s="1906"/>
      <c r="BH134" s="1906"/>
      <c r="BI134" s="1906"/>
      <c r="BJ134" s="1906"/>
      <c r="BK134" s="1906"/>
      <c r="BL134" s="1906"/>
      <c r="BM134" s="1906"/>
      <c r="BN134" s="1906"/>
      <c r="BO134" s="1906"/>
      <c r="BP134" s="1906"/>
      <c r="BQ134" s="1906"/>
      <c r="BR134" s="1906"/>
      <c r="BS134" s="1906"/>
      <c r="BT134" s="1907"/>
      <c r="BU134" s="407"/>
      <c r="BV134" s="407"/>
      <c r="BW134" s="407"/>
      <c r="BX134" s="412"/>
      <c r="BY134" s="412"/>
      <c r="BZ134" s="412"/>
      <c r="CA134" s="412"/>
      <c r="CB134" s="412"/>
      <c r="CC134" s="412"/>
      <c r="CD134" s="412"/>
      <c r="CE134" s="412"/>
      <c r="CF134" s="412"/>
      <c r="CG134" s="412"/>
      <c r="CH134" s="412"/>
      <c r="CI134" s="412"/>
      <c r="CJ134" s="412"/>
      <c r="CK134" s="412"/>
      <c r="CL134" s="412"/>
      <c r="CM134" s="412"/>
      <c r="CN134" s="412"/>
      <c r="CO134" s="412"/>
      <c r="CP134" s="412"/>
      <c r="CQ134" s="412"/>
      <c r="CR134" s="412"/>
      <c r="CS134" s="412"/>
      <c r="CT134" s="412"/>
      <c r="CU134" s="288"/>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s="49"/>
      <c r="EG134"/>
      <c r="EI134" s="22"/>
      <c r="EK134" s="308"/>
      <c r="FC134" s="22"/>
      <c r="FD134" s="22"/>
      <c r="FE134" s="22"/>
      <c r="FF134" s="22"/>
      <c r="FG134" s="22"/>
      <c r="FH134" s="22"/>
      <c r="GM134" s="465"/>
    </row>
    <row r="135" spans="1:195" s="22" customFormat="1" ht="27" customHeight="1" x14ac:dyDescent="0.4">
      <c r="A135"/>
      <c r="B135"/>
      <c r="C135" s="1332"/>
      <c r="D135" s="1333"/>
      <c r="E135" s="1333"/>
      <c r="F135" s="1333"/>
      <c r="G135" s="1333"/>
      <c r="H135" s="1334"/>
      <c r="I135" s="780"/>
      <c r="J135" s="31"/>
      <c r="K135" s="52"/>
      <c r="L135" s="52"/>
      <c r="M135" s="1947"/>
      <c r="N135" s="1947"/>
      <c r="O135" s="1947"/>
      <c r="P135" s="1947"/>
      <c r="Q135" s="1947"/>
      <c r="R135" s="1947"/>
      <c r="S135" s="1947"/>
      <c r="T135" s="1947"/>
      <c r="U135" s="1947"/>
      <c r="V135" s="1947"/>
      <c r="W135" s="1947"/>
      <c r="X135" s="1947"/>
      <c r="Y135" s="1947"/>
      <c r="Z135" s="1947"/>
      <c r="AA135" s="1947"/>
      <c r="AB135" s="1906"/>
      <c r="AC135" s="1906"/>
      <c r="AD135" s="1906"/>
      <c r="AE135" s="1906"/>
      <c r="AF135" s="1906"/>
      <c r="AG135" s="1906"/>
      <c r="AH135" s="1906"/>
      <c r="AI135" s="1906"/>
      <c r="AJ135" s="1906"/>
      <c r="AK135" s="1906"/>
      <c r="AL135" s="1906"/>
      <c r="AM135" s="1906"/>
      <c r="AN135" s="1906"/>
      <c r="AO135" s="1906"/>
      <c r="AP135" s="1906"/>
      <c r="AQ135" s="1906"/>
      <c r="AR135" s="1906"/>
      <c r="AS135" s="1906"/>
      <c r="AT135" s="1906"/>
      <c r="AU135" s="1906"/>
      <c r="AV135" s="1906"/>
      <c r="AW135" s="1906"/>
      <c r="AX135" s="1906"/>
      <c r="AY135" s="1906"/>
      <c r="AZ135" s="1906"/>
      <c r="BA135" s="1906"/>
      <c r="BB135" s="1906"/>
      <c r="BC135" s="1906"/>
      <c r="BD135" s="1906"/>
      <c r="BE135" s="1906"/>
      <c r="BF135" s="1906"/>
      <c r="BG135" s="1906"/>
      <c r="BH135" s="1906"/>
      <c r="BI135" s="1906"/>
      <c r="BJ135" s="1906"/>
      <c r="BK135" s="1906"/>
      <c r="BL135" s="1906"/>
      <c r="BM135" s="1906"/>
      <c r="BN135" s="1906"/>
      <c r="BO135" s="1906"/>
      <c r="BP135" s="1906"/>
      <c r="BQ135" s="1906"/>
      <c r="BR135" s="1906"/>
      <c r="BS135" s="1906"/>
      <c r="BT135" s="1907"/>
      <c r="BU135" s="416"/>
      <c r="BV135" s="407"/>
      <c r="BW135" s="407"/>
      <c r="BX135" s="412"/>
      <c r="BY135" s="412"/>
      <c r="BZ135" s="412"/>
      <c r="CA135" s="412"/>
      <c r="CB135" s="412"/>
      <c r="CC135" s="412"/>
      <c r="CD135" s="412"/>
      <c r="CE135" s="412"/>
      <c r="CF135" s="412"/>
      <c r="CG135" s="412"/>
      <c r="CH135" s="412"/>
      <c r="CI135" s="412"/>
      <c r="CJ135" s="412"/>
      <c r="CK135" s="412"/>
      <c r="CL135" s="412"/>
      <c r="CM135" s="412"/>
      <c r="CN135" s="412"/>
      <c r="CO135" s="412"/>
      <c r="CP135" s="412"/>
      <c r="CQ135" s="412"/>
      <c r="CR135" s="412"/>
      <c r="CS135" s="412"/>
      <c r="CT135" s="412"/>
      <c r="CU135" s="288"/>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s="23"/>
      <c r="EG135"/>
      <c r="EH135" s="48"/>
      <c r="EI135" s="48"/>
      <c r="FC135" s="20"/>
      <c r="FD135" s="20"/>
      <c r="FE135" s="20"/>
      <c r="FF135" s="20"/>
      <c r="FG135" s="20"/>
      <c r="FH135" s="20"/>
      <c r="GM135" s="21"/>
    </row>
    <row r="136" spans="1:195" s="48" customFormat="1" ht="27" customHeight="1" x14ac:dyDescent="0.4">
      <c r="A136"/>
      <c r="B136"/>
      <c r="C136" s="1332"/>
      <c r="D136" s="1333"/>
      <c r="E136" s="1333"/>
      <c r="F136" s="1333"/>
      <c r="G136" s="1333"/>
      <c r="H136" s="1334"/>
      <c r="I136" s="780"/>
      <c r="J136" s="31"/>
      <c r="K136" s="52"/>
      <c r="L136" s="52"/>
      <c r="M136" s="1947"/>
      <c r="N136" s="1947"/>
      <c r="O136" s="1947"/>
      <c r="P136" s="1947"/>
      <c r="Q136" s="1947"/>
      <c r="R136" s="1947"/>
      <c r="S136" s="1947"/>
      <c r="T136" s="1947"/>
      <c r="U136" s="1947"/>
      <c r="V136" s="1947"/>
      <c r="W136" s="1947"/>
      <c r="X136" s="1947"/>
      <c r="Y136" s="1947"/>
      <c r="Z136" s="1947"/>
      <c r="AA136" s="1947"/>
      <c r="AB136" s="1906"/>
      <c r="AC136" s="1906"/>
      <c r="AD136" s="1906"/>
      <c r="AE136" s="1906"/>
      <c r="AF136" s="1906"/>
      <c r="AG136" s="1906"/>
      <c r="AH136" s="1906"/>
      <c r="AI136" s="1906"/>
      <c r="AJ136" s="1906"/>
      <c r="AK136" s="1906"/>
      <c r="AL136" s="1906"/>
      <c r="AM136" s="1906"/>
      <c r="AN136" s="1906"/>
      <c r="AO136" s="1906"/>
      <c r="AP136" s="1906"/>
      <c r="AQ136" s="1906"/>
      <c r="AR136" s="1906"/>
      <c r="AS136" s="1906"/>
      <c r="AT136" s="1906"/>
      <c r="AU136" s="1906"/>
      <c r="AV136" s="1906"/>
      <c r="AW136" s="1906"/>
      <c r="AX136" s="1906"/>
      <c r="AY136" s="1906"/>
      <c r="AZ136" s="1906"/>
      <c r="BA136" s="1906"/>
      <c r="BB136" s="1906"/>
      <c r="BC136" s="1906"/>
      <c r="BD136" s="1906"/>
      <c r="BE136" s="1906"/>
      <c r="BF136" s="1906"/>
      <c r="BG136" s="1906"/>
      <c r="BH136" s="1906"/>
      <c r="BI136" s="1906"/>
      <c r="BJ136" s="1906"/>
      <c r="BK136" s="1906"/>
      <c r="BL136" s="1906"/>
      <c r="BM136" s="1906"/>
      <c r="BN136" s="1906"/>
      <c r="BO136" s="1906"/>
      <c r="BP136" s="1906"/>
      <c r="BQ136" s="1906"/>
      <c r="BR136" s="1906"/>
      <c r="BS136" s="1906"/>
      <c r="BT136" s="1907"/>
      <c r="BU136" s="416"/>
      <c r="BV136" s="407"/>
      <c r="BW136" s="407"/>
      <c r="BX136" s="412"/>
      <c r="BY136" s="412"/>
      <c r="BZ136" s="412"/>
      <c r="CA136" s="412"/>
      <c r="CB136" s="412"/>
      <c r="CC136" s="412"/>
      <c r="CD136" s="412"/>
      <c r="CE136" s="412"/>
      <c r="CF136" s="412"/>
      <c r="CG136" s="412"/>
      <c r="CH136" s="412"/>
      <c r="CI136" s="412"/>
      <c r="CJ136" s="412"/>
      <c r="CK136" s="412"/>
      <c r="CL136" s="412"/>
      <c r="CM136" s="412"/>
      <c r="CN136" s="412"/>
      <c r="CO136" s="412"/>
      <c r="CP136" s="412"/>
      <c r="CQ136" s="412"/>
      <c r="CR136" s="412"/>
      <c r="CS136" s="412"/>
      <c r="CT136" s="412"/>
      <c r="CU136" s="288"/>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s="49"/>
      <c r="EG136"/>
      <c r="EK136" s="308"/>
      <c r="FC136" s="22"/>
      <c r="FD136" s="22"/>
      <c r="FE136" s="22"/>
      <c r="FF136" s="22"/>
      <c r="FG136" s="22"/>
      <c r="FH136" s="22"/>
      <c r="GM136" s="465"/>
    </row>
    <row r="137" spans="1:195" s="48" customFormat="1" ht="27" customHeight="1" x14ac:dyDescent="0.4">
      <c r="A137"/>
      <c r="B137"/>
      <c r="C137" s="1332"/>
      <c r="D137" s="1333"/>
      <c r="E137" s="1333"/>
      <c r="F137" s="1333"/>
      <c r="G137" s="1333"/>
      <c r="H137" s="1334"/>
      <c r="I137" s="780"/>
      <c r="J137" s="31"/>
      <c r="K137" s="52"/>
      <c r="L137" s="52"/>
      <c r="M137" s="1947"/>
      <c r="N137" s="1947"/>
      <c r="O137" s="1947"/>
      <c r="P137" s="1947"/>
      <c r="Q137" s="1947"/>
      <c r="R137" s="1947"/>
      <c r="S137" s="1947"/>
      <c r="T137" s="1947"/>
      <c r="U137" s="1947"/>
      <c r="V137" s="1947"/>
      <c r="W137" s="1947"/>
      <c r="X137" s="1947"/>
      <c r="Y137" s="1947"/>
      <c r="Z137" s="1947"/>
      <c r="AA137" s="1947"/>
      <c r="AB137" s="1906"/>
      <c r="AC137" s="1906"/>
      <c r="AD137" s="1906"/>
      <c r="AE137" s="1906"/>
      <c r="AF137" s="1906"/>
      <c r="AG137" s="1906"/>
      <c r="AH137" s="1906"/>
      <c r="AI137" s="1906"/>
      <c r="AJ137" s="1906"/>
      <c r="AK137" s="1906"/>
      <c r="AL137" s="1906"/>
      <c r="AM137" s="1906"/>
      <c r="AN137" s="1906"/>
      <c r="AO137" s="1906"/>
      <c r="AP137" s="1906"/>
      <c r="AQ137" s="1906"/>
      <c r="AR137" s="1906"/>
      <c r="AS137" s="1906"/>
      <c r="AT137" s="1906"/>
      <c r="AU137" s="1906"/>
      <c r="AV137" s="1906"/>
      <c r="AW137" s="1906"/>
      <c r="AX137" s="1906"/>
      <c r="AY137" s="1906"/>
      <c r="AZ137" s="1906"/>
      <c r="BA137" s="1906"/>
      <c r="BB137" s="1906"/>
      <c r="BC137" s="1906"/>
      <c r="BD137" s="1906"/>
      <c r="BE137" s="1906"/>
      <c r="BF137" s="1906"/>
      <c r="BG137" s="1906"/>
      <c r="BH137" s="1906"/>
      <c r="BI137" s="1906"/>
      <c r="BJ137" s="1906"/>
      <c r="BK137" s="1906"/>
      <c r="BL137" s="1906"/>
      <c r="BM137" s="1906"/>
      <c r="BN137" s="1906"/>
      <c r="BO137" s="1906"/>
      <c r="BP137" s="1906"/>
      <c r="BQ137" s="1906"/>
      <c r="BR137" s="1906"/>
      <c r="BS137" s="1906"/>
      <c r="BT137" s="1907"/>
      <c r="BU137" s="407"/>
      <c r="BV137" s="407"/>
      <c r="BW137" s="407"/>
      <c r="BX137" s="412"/>
      <c r="BY137" s="412"/>
      <c r="BZ137" s="412"/>
      <c r="CA137" s="412"/>
      <c r="CB137" s="412"/>
      <c r="CC137" s="412"/>
      <c r="CD137" s="412"/>
      <c r="CE137" s="412"/>
      <c r="CF137" s="412"/>
      <c r="CG137" s="412"/>
      <c r="CH137" s="412"/>
      <c r="CI137" s="412"/>
      <c r="CJ137" s="412"/>
      <c r="CK137" s="412"/>
      <c r="CL137" s="412"/>
      <c r="CM137" s="412"/>
      <c r="CN137" s="412"/>
      <c r="CO137" s="412"/>
      <c r="CP137" s="412"/>
      <c r="CQ137" s="412"/>
      <c r="CR137" s="412"/>
      <c r="CS137" s="412"/>
      <c r="CT137" s="412"/>
      <c r="CU137" s="288"/>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s="49"/>
      <c r="EG137"/>
      <c r="EK137" s="308"/>
      <c r="GM137" s="465"/>
    </row>
    <row r="138" spans="1:195" s="48" customFormat="1" ht="27" customHeight="1" x14ac:dyDescent="0.4">
      <c r="A138"/>
      <c r="B138"/>
      <c r="C138" s="1332"/>
      <c r="D138" s="1333"/>
      <c r="E138" s="1333"/>
      <c r="F138" s="1333"/>
      <c r="G138" s="1333"/>
      <c r="H138" s="1334"/>
      <c r="I138" s="780"/>
      <c r="J138" s="31"/>
      <c r="K138" s="52"/>
      <c r="L138" s="52"/>
      <c r="M138" s="1947"/>
      <c r="N138" s="1947"/>
      <c r="O138" s="1947"/>
      <c r="P138" s="1947"/>
      <c r="Q138" s="1947"/>
      <c r="R138" s="1947"/>
      <c r="S138" s="1947"/>
      <c r="T138" s="1947"/>
      <c r="U138" s="1947"/>
      <c r="V138" s="1947"/>
      <c r="W138" s="1947"/>
      <c r="X138" s="1947"/>
      <c r="Y138" s="1947"/>
      <c r="Z138" s="1947"/>
      <c r="AA138" s="1947"/>
      <c r="AB138" s="1906"/>
      <c r="AC138" s="1906"/>
      <c r="AD138" s="1906"/>
      <c r="AE138" s="1906"/>
      <c r="AF138" s="1906"/>
      <c r="AG138" s="1906"/>
      <c r="AH138" s="1906"/>
      <c r="AI138" s="1906"/>
      <c r="AJ138" s="1906"/>
      <c r="AK138" s="1906"/>
      <c r="AL138" s="1906"/>
      <c r="AM138" s="1906"/>
      <c r="AN138" s="1906"/>
      <c r="AO138" s="1906"/>
      <c r="AP138" s="1906"/>
      <c r="AQ138" s="1906"/>
      <c r="AR138" s="1906"/>
      <c r="AS138" s="1906"/>
      <c r="AT138" s="1906"/>
      <c r="AU138" s="1906"/>
      <c r="AV138" s="1906"/>
      <c r="AW138" s="1906"/>
      <c r="AX138" s="1906"/>
      <c r="AY138" s="1906"/>
      <c r="AZ138" s="1906"/>
      <c r="BA138" s="1906"/>
      <c r="BB138" s="1906"/>
      <c r="BC138" s="1906"/>
      <c r="BD138" s="1906"/>
      <c r="BE138" s="1906"/>
      <c r="BF138" s="1906"/>
      <c r="BG138" s="1906"/>
      <c r="BH138" s="1906"/>
      <c r="BI138" s="1906"/>
      <c r="BJ138" s="1906"/>
      <c r="BK138" s="1906"/>
      <c r="BL138" s="1906"/>
      <c r="BM138" s="1906"/>
      <c r="BN138" s="1906"/>
      <c r="BO138" s="1906"/>
      <c r="BP138" s="1906"/>
      <c r="BQ138" s="1906"/>
      <c r="BR138" s="1906"/>
      <c r="BS138" s="1906"/>
      <c r="BT138" s="1907"/>
      <c r="BU138" s="407"/>
      <c r="BV138" s="407"/>
      <c r="BW138" s="407"/>
      <c r="BX138" s="412"/>
      <c r="BY138" s="412"/>
      <c r="BZ138" s="412"/>
      <c r="CA138" s="412"/>
      <c r="CB138" s="412"/>
      <c r="CC138" s="412"/>
      <c r="CD138" s="412"/>
      <c r="CE138" s="412"/>
      <c r="CF138" s="412"/>
      <c r="CG138" s="412"/>
      <c r="CH138" s="412"/>
      <c r="CI138" s="412"/>
      <c r="CJ138" s="412"/>
      <c r="CK138" s="412"/>
      <c r="CL138" s="412"/>
      <c r="CM138" s="412"/>
      <c r="CN138" s="412"/>
      <c r="CO138" s="412"/>
      <c r="CP138" s="412"/>
      <c r="CQ138" s="412"/>
      <c r="CR138" s="412"/>
      <c r="CS138" s="412"/>
      <c r="CT138" s="412"/>
      <c r="CU138" s="28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s="49"/>
      <c r="EG138"/>
      <c r="EK138" s="308"/>
      <c r="FC138" s="22"/>
      <c r="FD138" s="22"/>
      <c r="FE138" s="22"/>
      <c r="FF138" s="22"/>
      <c r="FG138" s="22"/>
      <c r="FH138" s="22"/>
      <c r="GM138" s="465"/>
    </row>
    <row r="139" spans="1:195" s="48" customFormat="1" ht="27" customHeight="1" thickBot="1" x14ac:dyDescent="0.45">
      <c r="A139"/>
      <c r="B139"/>
      <c r="C139" s="1332"/>
      <c r="D139" s="1333"/>
      <c r="E139" s="1333"/>
      <c r="F139" s="1333"/>
      <c r="G139" s="1333"/>
      <c r="H139" s="1334"/>
      <c r="I139" s="780"/>
      <c r="J139" s="27"/>
      <c r="K139" s="26"/>
      <c r="L139" s="26"/>
      <c r="M139" s="1948"/>
      <c r="N139" s="1948"/>
      <c r="O139" s="1948"/>
      <c r="P139" s="1948"/>
      <c r="Q139" s="1948"/>
      <c r="R139" s="1948"/>
      <c r="S139" s="1948"/>
      <c r="T139" s="1948"/>
      <c r="U139" s="1948"/>
      <c r="V139" s="1948"/>
      <c r="W139" s="1948"/>
      <c r="X139" s="1948"/>
      <c r="Y139" s="1948"/>
      <c r="Z139" s="1948"/>
      <c r="AA139" s="1948"/>
      <c r="AB139" s="1908"/>
      <c r="AC139" s="1908"/>
      <c r="AD139" s="1908"/>
      <c r="AE139" s="1908"/>
      <c r="AF139" s="1908"/>
      <c r="AG139" s="1908"/>
      <c r="AH139" s="1908"/>
      <c r="AI139" s="1908"/>
      <c r="AJ139" s="1908"/>
      <c r="AK139" s="1908"/>
      <c r="AL139" s="1908"/>
      <c r="AM139" s="1908"/>
      <c r="AN139" s="1908"/>
      <c r="AO139" s="1908"/>
      <c r="AP139" s="1908"/>
      <c r="AQ139" s="1908"/>
      <c r="AR139" s="1908"/>
      <c r="AS139" s="1908"/>
      <c r="AT139" s="1908"/>
      <c r="AU139" s="1908"/>
      <c r="AV139" s="1908"/>
      <c r="AW139" s="1908"/>
      <c r="AX139" s="1908"/>
      <c r="AY139" s="1908"/>
      <c r="AZ139" s="1908"/>
      <c r="BA139" s="1908"/>
      <c r="BB139" s="1908"/>
      <c r="BC139" s="1908"/>
      <c r="BD139" s="1908"/>
      <c r="BE139" s="1908"/>
      <c r="BF139" s="1908"/>
      <c r="BG139" s="1908"/>
      <c r="BH139" s="1908"/>
      <c r="BI139" s="1908"/>
      <c r="BJ139" s="1908"/>
      <c r="BK139" s="1908"/>
      <c r="BL139" s="1908"/>
      <c r="BM139" s="1908"/>
      <c r="BN139" s="1908"/>
      <c r="BO139" s="1908"/>
      <c r="BP139" s="1908"/>
      <c r="BQ139" s="1908"/>
      <c r="BR139" s="1908"/>
      <c r="BS139" s="1908"/>
      <c r="BT139" s="1908"/>
      <c r="BU139" s="386"/>
      <c r="BV139" s="386"/>
      <c r="BW139" s="386"/>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387"/>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s="49"/>
      <c r="EG139"/>
      <c r="EK139" s="308"/>
      <c r="FC139" s="22"/>
      <c r="FD139" s="22"/>
      <c r="FE139" s="22"/>
      <c r="FF139" s="22"/>
      <c r="FG139" s="22"/>
      <c r="FH139" s="22"/>
      <c r="GM139" s="465"/>
    </row>
    <row r="140" spans="1:195" ht="15" customHeight="1" thickBot="1" x14ac:dyDescent="0.45">
      <c r="A140"/>
      <c r="B140"/>
      <c r="C140" s="1332"/>
      <c r="D140" s="1333"/>
      <c r="E140" s="1333"/>
      <c r="F140" s="1333"/>
      <c r="G140" s="1333"/>
      <c r="H140" s="1334"/>
      <c r="I140" s="780"/>
      <c r="BU140" s="21"/>
      <c r="BX140" s="9"/>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G140"/>
      <c r="FD140" s="20"/>
      <c r="FE140" s="20"/>
      <c r="FF140" s="20"/>
      <c r="FG140" s="20"/>
      <c r="FH140" s="20"/>
      <c r="FI140" s="20"/>
    </row>
    <row r="141" spans="1:195" ht="35.1" customHeight="1" x14ac:dyDescent="0.4">
      <c r="A141"/>
      <c r="B141"/>
      <c r="C141" s="1332"/>
      <c r="D141" s="1333"/>
      <c r="E141" s="1333"/>
      <c r="F141" s="1333"/>
      <c r="G141" s="1333"/>
      <c r="H141" s="1334"/>
      <c r="I141" s="780"/>
      <c r="J141" s="1952" t="s">
        <v>850</v>
      </c>
      <c r="K141" s="1953"/>
      <c r="L141" s="1953"/>
      <c r="M141" s="1953"/>
      <c r="N141" s="1953"/>
      <c r="O141" s="1953"/>
      <c r="P141" s="1953"/>
      <c r="Q141" s="1953"/>
      <c r="R141" s="1953"/>
      <c r="S141" s="1953"/>
      <c r="T141" s="1953"/>
      <c r="U141" s="1953"/>
      <c r="V141" s="1953"/>
      <c r="W141" s="1953"/>
      <c r="X141" s="1953"/>
      <c r="Y141" s="1953"/>
      <c r="Z141" s="1953"/>
      <c r="AA141" s="1953"/>
      <c r="AB141" s="1953"/>
      <c r="AC141" s="1953"/>
      <c r="AD141" s="1953"/>
      <c r="AE141" s="1953"/>
      <c r="AF141" s="46"/>
      <c r="AG141" s="47" t="s">
        <v>2730</v>
      </c>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1980" t="s">
        <v>849</v>
      </c>
      <c r="BJ141" s="1981"/>
      <c r="BK141" s="1981"/>
      <c r="BL141" s="1981"/>
      <c r="BM141" s="1981"/>
      <c r="BN141" s="1981"/>
      <c r="BO141" s="1981"/>
      <c r="BP141" s="1981"/>
      <c r="BQ141" s="1981"/>
      <c r="BR141" s="1981"/>
      <c r="BS141" s="1981"/>
      <c r="BT141" s="1981"/>
      <c r="BU141" s="405"/>
      <c r="BV141" s="473"/>
      <c r="BW141" s="473"/>
      <c r="BX141" s="473"/>
      <c r="BY141" s="474"/>
      <c r="BZ141" s="474"/>
      <c r="CA141" s="474"/>
      <c r="CB141" s="474"/>
      <c r="CC141" s="474"/>
      <c r="CD141" s="474"/>
      <c r="CE141" s="474"/>
      <c r="CF141" s="474"/>
      <c r="CG141" s="474"/>
      <c r="CH141" s="474"/>
      <c r="CI141" s="474"/>
      <c r="CJ141" s="474"/>
      <c r="CK141" s="474"/>
      <c r="CL141" s="474"/>
      <c r="CM141" s="474"/>
      <c r="CN141" s="473"/>
      <c r="CO141" s="395"/>
      <c r="CP141" s="395"/>
      <c r="CQ141" s="395"/>
      <c r="CR141" s="395"/>
      <c r="CS141" s="395"/>
      <c r="CT141" s="395"/>
      <c r="CU141" s="396"/>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G141"/>
      <c r="ET141" s="4" t="s">
        <v>857</v>
      </c>
      <c r="FD141" s="21"/>
      <c r="FE141" s="21"/>
      <c r="FF141" s="21"/>
      <c r="FG141" s="21"/>
      <c r="FH141" s="21"/>
      <c r="FI141" s="21"/>
    </row>
    <row r="142" spans="1:195" s="22" customFormat="1" ht="27" customHeight="1" x14ac:dyDescent="0.4">
      <c r="A142"/>
      <c r="B142"/>
      <c r="C142" s="1332"/>
      <c r="D142" s="1333"/>
      <c r="E142" s="1333"/>
      <c r="F142" s="1333"/>
      <c r="G142" s="1333"/>
      <c r="H142" s="1334"/>
      <c r="I142" s="780"/>
      <c r="J142" s="42"/>
      <c r="K142" s="39"/>
      <c r="L142" s="39"/>
      <c r="M142" s="1589" t="s">
        <v>26</v>
      </c>
      <c r="N142" s="1613"/>
      <c r="O142" s="1613"/>
      <c r="P142" s="1613"/>
      <c r="Q142" s="1613"/>
      <c r="R142" s="1613"/>
      <c r="S142" s="1613"/>
      <c r="T142" s="1613"/>
      <c r="U142" s="1613"/>
      <c r="V142" s="1613"/>
      <c r="W142" s="1613"/>
      <c r="X142" s="1613"/>
      <c r="Y142" s="1613"/>
      <c r="Z142" s="1613"/>
      <c r="AA142" s="1613"/>
      <c r="AB142" s="1959"/>
      <c r="AC142" s="1960"/>
      <c r="AD142" s="1960"/>
      <c r="AE142" s="1016" t="str">
        <f>IF(AB142="","←どちらかは必ず選んでください。","")</f>
        <v>←どちらかは必ず選んでください。</v>
      </c>
      <c r="AF142" s="45"/>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375"/>
      <c r="BU142" s="397"/>
      <c r="BV142" s="1617" t="s">
        <v>2736</v>
      </c>
      <c r="BW142" s="1617"/>
      <c r="BX142" s="1617"/>
      <c r="BY142" s="1617"/>
      <c r="BZ142" s="1617"/>
      <c r="CA142" s="1617"/>
      <c r="CB142" s="1617"/>
      <c r="CC142" s="1617"/>
      <c r="CD142" s="1617"/>
      <c r="CE142" s="1617"/>
      <c r="CF142" s="1617"/>
      <c r="CG142" s="1617"/>
      <c r="CH142" s="1617"/>
      <c r="CI142" s="1617"/>
      <c r="CJ142" s="1617"/>
      <c r="CK142" s="1617"/>
      <c r="CL142" s="1617"/>
      <c r="CM142" s="1617"/>
      <c r="CN142" s="1617"/>
      <c r="CO142" s="1617"/>
      <c r="CP142" s="1617"/>
      <c r="CQ142" s="1617"/>
      <c r="CR142" s="1617"/>
      <c r="CS142" s="1617"/>
      <c r="CT142" s="1617"/>
      <c r="CU142" s="1618"/>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s="23"/>
      <c r="EG142"/>
      <c r="EH142" s="5"/>
      <c r="EI142" s="5"/>
      <c r="EJ142" s="28" t="s">
        <v>25</v>
      </c>
      <c r="EK142" s="28" t="s">
        <v>24</v>
      </c>
      <c r="EL142" s="25"/>
      <c r="EM142" s="28" t="s">
        <v>25</v>
      </c>
      <c r="EN142" s="28" t="s">
        <v>24</v>
      </c>
      <c r="EO142" s="24"/>
      <c r="EP142" s="24"/>
      <c r="EQ142" s="24"/>
      <c r="ER142" s="24"/>
      <c r="ES142" s="24"/>
      <c r="ET142" s="24"/>
      <c r="EU142" s="24"/>
      <c r="EV142" s="24"/>
      <c r="EW142" s="24"/>
      <c r="FD142" s="21"/>
      <c r="FE142" s="21"/>
      <c r="FF142" s="21"/>
      <c r="FG142" s="21"/>
      <c r="FH142" s="21"/>
      <c r="FI142" s="21"/>
      <c r="GM142" s="21"/>
    </row>
    <row r="143" spans="1:195" s="22" customFormat="1" ht="27" customHeight="1" x14ac:dyDescent="0.4">
      <c r="A143"/>
      <c r="B143"/>
      <c r="C143" s="1332"/>
      <c r="D143" s="1333"/>
      <c r="E143" s="1333"/>
      <c r="F143" s="1333"/>
      <c r="G143" s="1333"/>
      <c r="H143" s="1334"/>
      <c r="I143" s="780"/>
      <c r="J143" s="42"/>
      <c r="K143" s="39"/>
      <c r="L143" s="39"/>
      <c r="M143" s="1589" t="s">
        <v>23</v>
      </c>
      <c r="N143" s="1613"/>
      <c r="O143" s="1613"/>
      <c r="P143" s="1613"/>
      <c r="Q143" s="1613"/>
      <c r="R143" s="1613"/>
      <c r="S143" s="1613"/>
      <c r="T143" s="1613"/>
      <c r="U143" s="1613"/>
      <c r="V143" s="1613"/>
      <c r="W143" s="1613"/>
      <c r="X143" s="1613"/>
      <c r="Y143" s="1613"/>
      <c r="Z143" s="1613"/>
      <c r="AA143" s="1613"/>
      <c r="AB143" s="1698"/>
      <c r="AC143" s="1558"/>
      <c r="AD143" s="1558"/>
      <c r="AE143" s="41"/>
      <c r="AF143" s="41"/>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39"/>
      <c r="BI143" s="39"/>
      <c r="BJ143" s="39"/>
      <c r="BK143" s="39"/>
      <c r="BL143" s="39"/>
      <c r="BM143" s="39"/>
      <c r="BN143" s="39"/>
      <c r="BO143" s="39"/>
      <c r="BP143" s="39"/>
      <c r="BQ143" s="39"/>
      <c r="BR143" s="39"/>
      <c r="BS143" s="39"/>
      <c r="BT143" s="39"/>
      <c r="BU143" s="397"/>
      <c r="BV143" s="1617"/>
      <c r="BW143" s="1617"/>
      <c r="BX143" s="1617"/>
      <c r="BY143" s="1617"/>
      <c r="BZ143" s="1617"/>
      <c r="CA143" s="1617"/>
      <c r="CB143" s="1617"/>
      <c r="CC143" s="1617"/>
      <c r="CD143" s="1617"/>
      <c r="CE143" s="1617"/>
      <c r="CF143" s="1617"/>
      <c r="CG143" s="1617"/>
      <c r="CH143" s="1617"/>
      <c r="CI143" s="1617"/>
      <c r="CJ143" s="1617"/>
      <c r="CK143" s="1617"/>
      <c r="CL143" s="1617"/>
      <c r="CM143" s="1617"/>
      <c r="CN143" s="1617"/>
      <c r="CO143" s="1617"/>
      <c r="CP143" s="1617"/>
      <c r="CQ143" s="1617"/>
      <c r="CR143" s="1617"/>
      <c r="CS143" s="1617"/>
      <c r="CT143" s="1617"/>
      <c r="CU143" s="1618"/>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s="23"/>
      <c r="EG143"/>
      <c r="EH143" s="5"/>
      <c r="EI143" s="5"/>
      <c r="EJ143" s="1009" t="str">
        <f>IF($AB142="有","レ","")</f>
        <v/>
      </c>
      <c r="EK143" s="1009" t="str">
        <f>IF($AB142="無","レ","")</f>
        <v/>
      </c>
      <c r="EL143" s="25"/>
      <c r="EM143" s="975" t="str">
        <f>IF(AB143="有","レ","")</f>
        <v/>
      </c>
      <c r="EN143" s="975" t="str">
        <f>IF(AB143="無","レ","")</f>
        <v/>
      </c>
      <c r="EO143" s="24"/>
      <c r="EP143" s="24"/>
      <c r="EQ143" s="24"/>
      <c r="ER143" s="24"/>
      <c r="ES143" s="24"/>
      <c r="ET143" s="320" t="s">
        <v>736</v>
      </c>
      <c r="EU143" s="320" t="s">
        <v>736</v>
      </c>
      <c r="EV143" s="24"/>
      <c r="EW143" s="24"/>
      <c r="FD143" s="21"/>
      <c r="FE143" s="21"/>
      <c r="FF143" s="21"/>
      <c r="FG143" s="21"/>
      <c r="FH143" s="21"/>
      <c r="FI143" s="21"/>
      <c r="GM143" s="21"/>
    </row>
    <row r="144" spans="1:195" s="22" customFormat="1" ht="27" customHeight="1" x14ac:dyDescent="0.4">
      <c r="A144"/>
      <c r="B144"/>
      <c r="C144" s="1332"/>
      <c r="D144" s="1333"/>
      <c r="E144" s="1333"/>
      <c r="F144" s="1333"/>
      <c r="G144" s="1333"/>
      <c r="H144" s="1334"/>
      <c r="I144" s="780"/>
      <c r="J144" s="31"/>
      <c r="K144" s="30"/>
      <c r="L144" s="30"/>
      <c r="M144" s="1900" t="s">
        <v>22</v>
      </c>
      <c r="N144" s="1900"/>
      <c r="O144" s="1900"/>
      <c r="P144" s="1900"/>
      <c r="Q144" s="1900"/>
      <c r="R144" s="1900"/>
      <c r="S144" s="1900"/>
      <c r="T144" s="1900"/>
      <c r="U144" s="1901"/>
      <c r="V144" s="1919" t="s">
        <v>21</v>
      </c>
      <c r="W144" s="1902"/>
      <c r="X144" s="1902"/>
      <c r="Y144" s="1902"/>
      <c r="Z144" s="1902"/>
      <c r="AA144" s="1902"/>
      <c r="AB144" s="1902"/>
      <c r="AC144" s="1902"/>
      <c r="AD144" s="1902"/>
      <c r="AE144" s="1902"/>
      <c r="AF144" s="1902"/>
      <c r="AG144" s="1920"/>
      <c r="AH144" s="1940" t="s">
        <v>20</v>
      </c>
      <c r="AI144" s="1940"/>
      <c r="AJ144" s="1940"/>
      <c r="AK144" s="1940"/>
      <c r="AL144" s="1940"/>
      <c r="AM144" s="1940"/>
      <c r="AN144" s="1940"/>
      <c r="AO144" s="1940"/>
      <c r="AP144" s="1940"/>
      <c r="AQ144" s="1940"/>
      <c r="AR144" s="1940"/>
      <c r="AS144" s="1941"/>
      <c r="AT144" s="1939" t="s">
        <v>19</v>
      </c>
      <c r="AU144" s="1940"/>
      <c r="AV144" s="1940"/>
      <c r="AW144" s="1940"/>
      <c r="AX144" s="1940"/>
      <c r="AY144" s="1941"/>
      <c r="AZ144" s="1899" t="s">
        <v>18</v>
      </c>
      <c r="BA144" s="1900"/>
      <c r="BB144" s="1900"/>
      <c r="BC144" s="1900"/>
      <c r="BD144" s="1900"/>
      <c r="BE144" s="1901"/>
      <c r="BF144" s="1902" t="s">
        <v>17</v>
      </c>
      <c r="BG144" s="1902"/>
      <c r="BH144" s="1902"/>
      <c r="BI144" s="1902"/>
      <c r="BJ144" s="1902"/>
      <c r="BK144" s="1902"/>
      <c r="BL144" s="1902"/>
      <c r="BM144" s="1902"/>
      <c r="BN144" s="1902"/>
      <c r="BO144" s="1902"/>
      <c r="BP144" s="1902"/>
      <c r="BQ144" s="1902"/>
      <c r="BR144" s="1902"/>
      <c r="BS144" s="1902"/>
      <c r="BT144" s="1902"/>
      <c r="BU144" s="397"/>
      <c r="BV144" s="398"/>
      <c r="BW144" s="398"/>
      <c r="BX144" s="398"/>
      <c r="BY144" s="398"/>
      <c r="BZ144" s="398"/>
      <c r="CA144" s="398"/>
      <c r="CB144" s="398"/>
      <c r="CC144" s="398"/>
      <c r="CD144" s="398"/>
      <c r="CE144" s="398"/>
      <c r="CF144" s="398"/>
      <c r="CG144" s="398"/>
      <c r="CH144" s="398"/>
      <c r="CI144" s="398"/>
      <c r="CJ144" s="398"/>
      <c r="CK144" s="398"/>
      <c r="CL144" s="398"/>
      <c r="CM144" s="398"/>
      <c r="CN144" s="398"/>
      <c r="CO144" s="398"/>
      <c r="CP144" s="398"/>
      <c r="CQ144" s="398"/>
      <c r="CR144" s="398"/>
      <c r="CS144" s="398"/>
      <c r="CT144" s="398"/>
      <c r="CU144" s="399"/>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s="23"/>
      <c r="EG144"/>
      <c r="EH144" s="38" t="s">
        <v>16</v>
      </c>
      <c r="EI144" s="25"/>
      <c r="EJ144" s="24" t="s">
        <v>15</v>
      </c>
      <c r="EK144" s="25"/>
      <c r="EL144" s="25"/>
      <c r="EM144" s="24"/>
      <c r="EN144" s="24" t="s">
        <v>6</v>
      </c>
      <c r="EO144" s="24"/>
      <c r="EP144" s="24" t="s">
        <v>14</v>
      </c>
      <c r="EQ144" s="24"/>
      <c r="ER144" s="24" t="s">
        <v>13</v>
      </c>
      <c r="ES144" s="24"/>
      <c r="ET144" s="988" t="str">
        <f>SUBSTITUTE(TRIM(V146&amp;"　"&amp;V147&amp;"　"&amp;V148&amp;"　"&amp;V149&amp;"　"&amp;V150&amp;"　"&amp;V151&amp;"　"&amp;V152&amp;"　"&amp;V153),"　",",")</f>
        <v/>
      </c>
      <c r="EU144" s="988" t="str">
        <f>SUBSTITUTE(TRIM(BF146&amp;"　"&amp;BF147&amp;"　"&amp;BF148&amp;"　"&amp;BF149&amp;"　"&amp;BF150&amp;"　"&amp;BF151&amp;"　"&amp;BF152&amp;"　"&amp;BF153),"　",",")</f>
        <v/>
      </c>
      <c r="EV144" s="24"/>
      <c r="EW144" s="24"/>
      <c r="FD144" s="21"/>
      <c r="FE144" s="21"/>
      <c r="FF144" s="21"/>
      <c r="FG144" s="21"/>
      <c r="FH144" s="21"/>
      <c r="FI144" s="21"/>
      <c r="GM144" s="21"/>
    </row>
    <row r="145" spans="1:196" s="22" customFormat="1" ht="27" customHeight="1" thickBot="1" x14ac:dyDescent="0.45">
      <c r="A145"/>
      <c r="B145"/>
      <c r="C145" s="1332"/>
      <c r="D145" s="1333"/>
      <c r="E145" s="1333"/>
      <c r="F145" s="1333"/>
      <c r="G145" s="1333"/>
      <c r="H145" s="1334"/>
      <c r="I145" s="780"/>
      <c r="J145" s="31"/>
      <c r="K145" s="30"/>
      <c r="L145" s="30"/>
      <c r="M145" s="1954" t="s">
        <v>12</v>
      </c>
      <c r="N145" s="1954"/>
      <c r="O145" s="1954"/>
      <c r="P145" s="1954"/>
      <c r="Q145" s="1954"/>
      <c r="R145" s="1955"/>
      <c r="S145" s="1903" t="s">
        <v>10</v>
      </c>
      <c r="T145" s="1903"/>
      <c r="U145" s="1903"/>
      <c r="V145" s="1921"/>
      <c r="W145" s="1903"/>
      <c r="X145" s="1903"/>
      <c r="Y145" s="1903"/>
      <c r="Z145" s="1903"/>
      <c r="AA145" s="1903"/>
      <c r="AB145" s="1903"/>
      <c r="AC145" s="1903"/>
      <c r="AD145" s="1903"/>
      <c r="AE145" s="1903"/>
      <c r="AF145" s="1903"/>
      <c r="AG145" s="1922"/>
      <c r="AH145" s="1943"/>
      <c r="AI145" s="1943"/>
      <c r="AJ145" s="1943"/>
      <c r="AK145" s="1943"/>
      <c r="AL145" s="1943"/>
      <c r="AM145" s="1943"/>
      <c r="AN145" s="1943"/>
      <c r="AO145" s="1943"/>
      <c r="AP145" s="1943"/>
      <c r="AQ145" s="1943"/>
      <c r="AR145" s="1943"/>
      <c r="AS145" s="1944"/>
      <c r="AT145" s="1942"/>
      <c r="AU145" s="1943"/>
      <c r="AV145" s="1943"/>
      <c r="AW145" s="1943"/>
      <c r="AX145" s="1943"/>
      <c r="AY145" s="1944"/>
      <c r="AZ145" s="1909" t="s">
        <v>11</v>
      </c>
      <c r="BA145" s="1910"/>
      <c r="BB145" s="1911"/>
      <c r="BC145" s="1923" t="s">
        <v>10</v>
      </c>
      <c r="BD145" s="1924"/>
      <c r="BE145" s="1925"/>
      <c r="BF145" s="1903"/>
      <c r="BG145" s="1903"/>
      <c r="BH145" s="1903"/>
      <c r="BI145" s="1903"/>
      <c r="BJ145" s="1903"/>
      <c r="BK145" s="1903"/>
      <c r="BL145" s="1903"/>
      <c r="BM145" s="1903"/>
      <c r="BN145" s="1903"/>
      <c r="BO145" s="1903"/>
      <c r="BP145" s="1903"/>
      <c r="BQ145" s="1903"/>
      <c r="BR145" s="1903"/>
      <c r="BS145" s="1903"/>
      <c r="BT145" s="1903"/>
      <c r="BU145" s="397"/>
      <c r="BV145" s="398"/>
      <c r="BW145" s="398"/>
      <c r="BX145" s="398"/>
      <c r="BY145" s="398"/>
      <c r="BZ145" s="398"/>
      <c r="CA145" s="398"/>
      <c r="CB145" s="398"/>
      <c r="CC145" s="398"/>
      <c r="CD145" s="398"/>
      <c r="CE145" s="398"/>
      <c r="CF145" s="398"/>
      <c r="CG145" s="398"/>
      <c r="CH145" s="398"/>
      <c r="CI145" s="398"/>
      <c r="CJ145" s="398"/>
      <c r="CK145" s="398"/>
      <c r="CL145" s="398"/>
      <c r="CM145" s="398"/>
      <c r="CN145" s="398"/>
      <c r="CO145" s="398"/>
      <c r="CP145" s="398"/>
      <c r="CQ145" s="398"/>
      <c r="CR145" s="398"/>
      <c r="CS145" s="398"/>
      <c r="CT145" s="398"/>
      <c r="CU145" s="399"/>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s="23" t="s">
        <v>856</v>
      </c>
      <c r="EG145"/>
      <c r="EH145" s="38" t="s">
        <v>9</v>
      </c>
      <c r="EI145" s="25" t="s">
        <v>8</v>
      </c>
      <c r="EJ145" s="28" t="s">
        <v>7</v>
      </c>
      <c r="EK145" s="28" t="s">
        <v>6</v>
      </c>
      <c r="EL145" s="28" t="s">
        <v>5</v>
      </c>
      <c r="EM145" s="37" t="s">
        <v>4</v>
      </c>
      <c r="EN145" s="36" t="s">
        <v>1</v>
      </c>
      <c r="EO145" s="28" t="s">
        <v>0</v>
      </c>
      <c r="EP145" s="36" t="s">
        <v>1</v>
      </c>
      <c r="EQ145" s="28" t="s">
        <v>0</v>
      </c>
      <c r="ER145" s="35" t="s">
        <v>3</v>
      </c>
      <c r="ES145" s="35" t="s">
        <v>2</v>
      </c>
      <c r="ET145" s="28" t="s">
        <v>885</v>
      </c>
      <c r="EU145" s="779" t="s">
        <v>2968</v>
      </c>
      <c r="EV145" s="24"/>
      <c r="EW145" s="24"/>
      <c r="FD145" s="21"/>
      <c r="FE145" s="21"/>
      <c r="FF145" s="21"/>
      <c r="FG145" s="21"/>
      <c r="FH145" s="21"/>
      <c r="FI145" s="21"/>
      <c r="GM145" s="21"/>
    </row>
    <row r="146" spans="1:196" s="22" customFormat="1" ht="27" customHeight="1" thickBot="1" x14ac:dyDescent="0.45">
      <c r="A146"/>
      <c r="B146"/>
      <c r="C146" s="1332"/>
      <c r="D146" s="1333"/>
      <c r="E146" s="1333"/>
      <c r="F146" s="1333"/>
      <c r="G146" s="1333"/>
      <c r="H146" s="1334"/>
      <c r="I146" s="780"/>
      <c r="J146" s="31"/>
      <c r="K146" s="30"/>
      <c r="L146" s="30"/>
      <c r="M146" s="1961"/>
      <c r="N146" s="1961"/>
      <c r="O146" s="1962"/>
      <c r="P146" s="1889"/>
      <c r="Q146" s="1890"/>
      <c r="R146" s="1891"/>
      <c r="S146" s="1889"/>
      <c r="T146" s="1890"/>
      <c r="U146" s="1891"/>
      <c r="V146" s="1897"/>
      <c r="W146" s="1898"/>
      <c r="X146" s="1898"/>
      <c r="Y146" s="1898"/>
      <c r="Z146" s="1898"/>
      <c r="AA146" s="1898"/>
      <c r="AB146" s="1898"/>
      <c r="AC146" s="1898"/>
      <c r="AD146" s="1898"/>
      <c r="AE146" s="1898"/>
      <c r="AF146" s="1898"/>
      <c r="AG146" s="1912"/>
      <c r="AH146" s="1913"/>
      <c r="AI146" s="1914"/>
      <c r="AJ146" s="1914"/>
      <c r="AK146" s="1914"/>
      <c r="AL146" s="1914"/>
      <c r="AM146" s="1914"/>
      <c r="AN146" s="1914"/>
      <c r="AO146" s="1914"/>
      <c r="AP146" s="1914"/>
      <c r="AQ146" s="1914"/>
      <c r="AR146" s="1914"/>
      <c r="AS146" s="1915"/>
      <c r="AT146" s="1916"/>
      <c r="AU146" s="1917"/>
      <c r="AV146" s="1917"/>
      <c r="AW146" s="1917"/>
      <c r="AX146" s="1917"/>
      <c r="AY146" s="1918"/>
      <c r="AZ146" s="1889"/>
      <c r="BA146" s="1890"/>
      <c r="BB146" s="1891"/>
      <c r="BC146" s="1904"/>
      <c r="BD146" s="1904"/>
      <c r="BE146" s="1904"/>
      <c r="BF146" s="1897"/>
      <c r="BG146" s="1898"/>
      <c r="BH146" s="1898"/>
      <c r="BI146" s="1898"/>
      <c r="BJ146" s="1898"/>
      <c r="BK146" s="1898"/>
      <c r="BL146" s="1898"/>
      <c r="BM146" s="1898"/>
      <c r="BN146" s="1898"/>
      <c r="BO146" s="1898"/>
      <c r="BP146" s="1898"/>
      <c r="BQ146" s="1898"/>
      <c r="BR146" s="1898"/>
      <c r="BS146" s="1898"/>
      <c r="BT146" s="1898"/>
      <c r="BU146" s="397"/>
      <c r="BV146" s="1528"/>
      <c r="BW146" s="1529"/>
      <c r="BX146" s="1529"/>
      <c r="BY146" s="1529"/>
      <c r="BZ146" s="1529"/>
      <c r="CA146" s="1529"/>
      <c r="CB146" s="1529"/>
      <c r="CC146" s="1529"/>
      <c r="CD146" s="1529"/>
      <c r="CE146" s="1529"/>
      <c r="CF146" s="1529"/>
      <c r="CG146" s="1529"/>
      <c r="CH146" s="1529"/>
      <c r="CI146" s="1529"/>
      <c r="CJ146" s="1529"/>
      <c r="CK146" s="1529"/>
      <c r="CL146" s="1529"/>
      <c r="CM146" s="1529"/>
      <c r="CN146" s="1529"/>
      <c r="CO146" s="1529"/>
      <c r="CP146" s="1529"/>
      <c r="CQ146" s="1529"/>
      <c r="CR146" s="1529"/>
      <c r="CS146" s="1529"/>
      <c r="CT146" s="1529"/>
      <c r="CU146" s="399"/>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s="978">
        <f>IF(AT146="予定なし",1,0)</f>
        <v>0</v>
      </c>
      <c r="EG146" s="1003">
        <f>IF(OR($AT146="改善予定",$AT146="実施済"),1,0)</f>
        <v>0</v>
      </c>
      <c r="EH146" s="989">
        <f>COUNTA(P146:AY146)+COUNTA(BF146)</f>
        <v>0</v>
      </c>
      <c r="EI146" s="990">
        <f>COUNTA(P146:U146)</f>
        <v>0</v>
      </c>
      <c r="EJ146" s="1010">
        <f>COUNTIF($AT146:$AY153,"実施済")</f>
        <v>0</v>
      </c>
      <c r="EK146" s="1009">
        <f>COUNTIF($AT146:$AY153,"改善予定")</f>
        <v>0</v>
      </c>
      <c r="EL146" s="1011">
        <f>COUNTIF($AT146:$AY153,"予定なし")</f>
        <v>0</v>
      </c>
      <c r="EM146" s="975">
        <f t="shared" ref="EM146:EM153" si="6">COUNTA(AZ146:BE146)</f>
        <v>0</v>
      </c>
      <c r="EN146" s="1012" t="str">
        <f>IF(AND($AT146="改善予定",EU146=2),"令和"&amp;$AZ146&amp;"年"&amp;$BC146&amp;"月1日","")</f>
        <v/>
      </c>
      <c r="EO146" s="996" t="str">
        <f t="shared" ref="EO146:EO153" si="7">IF(EN146="","0",DATEVALUE(EN146))</f>
        <v>0</v>
      </c>
      <c r="EP146" s="1012" t="str">
        <f>IF($AT146="実施済","令和"&amp;$AZ146&amp;"年"&amp;$BC146&amp;"月1日","")</f>
        <v/>
      </c>
      <c r="EQ146" s="996" t="str">
        <f t="shared" ref="EQ146:EQ153" si="8">IF(EP146="","0",DATEVALUE(EP146))</f>
        <v>0</v>
      </c>
      <c r="ER146" s="975">
        <f>IF(OR(AT146="実施済",AT146="改善予定"),1,0)</f>
        <v>0</v>
      </c>
      <c r="ES146" s="1009">
        <f>IF(AND($AB$142="有",ER146=1),1,0)</f>
        <v>0</v>
      </c>
      <c r="ET146" s="975">
        <f>IF(AT146="予定なし",1,0)</f>
        <v>0</v>
      </c>
      <c r="EU146" s="1039">
        <f>COUNTA(AZ146:BE146)</f>
        <v>0</v>
      </c>
      <c r="EV146" s="24"/>
      <c r="EW146" s="24"/>
      <c r="FD146" s="1"/>
      <c r="FE146" s="1"/>
      <c r="FF146" s="1"/>
      <c r="FG146" s="1"/>
      <c r="FH146" s="1"/>
      <c r="FI146" s="1"/>
      <c r="GM146" s="21"/>
    </row>
    <row r="147" spans="1:196" s="22" customFormat="1" ht="27" customHeight="1" x14ac:dyDescent="0.4">
      <c r="A147"/>
      <c r="B147"/>
      <c r="C147" s="1332"/>
      <c r="D147" s="1333"/>
      <c r="E147" s="1333"/>
      <c r="F147" s="1333"/>
      <c r="G147" s="1333"/>
      <c r="H147" s="1334"/>
      <c r="I147" s="780"/>
      <c r="J147" s="31"/>
      <c r="K147" s="30"/>
      <c r="L147" s="30"/>
      <c r="M147" s="1798"/>
      <c r="N147" s="1798"/>
      <c r="O147" s="1799"/>
      <c r="P147" s="1859"/>
      <c r="Q147" s="1860"/>
      <c r="R147" s="1861"/>
      <c r="S147" s="1859"/>
      <c r="T147" s="1860"/>
      <c r="U147" s="1861"/>
      <c r="V147" s="1864"/>
      <c r="W147" s="1865"/>
      <c r="X147" s="1865"/>
      <c r="Y147" s="1865"/>
      <c r="Z147" s="1865"/>
      <c r="AA147" s="1865"/>
      <c r="AB147" s="1865"/>
      <c r="AC147" s="1865"/>
      <c r="AD147" s="1865"/>
      <c r="AE147" s="1865"/>
      <c r="AF147" s="1865"/>
      <c r="AG147" s="1865"/>
      <c r="AH147" s="1866"/>
      <c r="AI147" s="1867"/>
      <c r="AJ147" s="1867"/>
      <c r="AK147" s="1867"/>
      <c r="AL147" s="1867"/>
      <c r="AM147" s="1867"/>
      <c r="AN147" s="1867"/>
      <c r="AO147" s="1867"/>
      <c r="AP147" s="1867"/>
      <c r="AQ147" s="1867"/>
      <c r="AR147" s="1867"/>
      <c r="AS147" s="1868"/>
      <c r="AT147" s="1869"/>
      <c r="AU147" s="1870"/>
      <c r="AV147" s="1870"/>
      <c r="AW147" s="1870"/>
      <c r="AX147" s="1870"/>
      <c r="AY147" s="1871"/>
      <c r="AZ147" s="1872"/>
      <c r="BA147" s="1873"/>
      <c r="BB147" s="1873"/>
      <c r="BC147" s="1874"/>
      <c r="BD147" s="1874"/>
      <c r="BE147" s="1874"/>
      <c r="BF147" s="1864"/>
      <c r="BG147" s="1865"/>
      <c r="BH147" s="1865"/>
      <c r="BI147" s="1865"/>
      <c r="BJ147" s="1865"/>
      <c r="BK147" s="1865"/>
      <c r="BL147" s="1865"/>
      <c r="BM147" s="1865"/>
      <c r="BN147" s="1865"/>
      <c r="BO147" s="1865"/>
      <c r="BP147" s="1865"/>
      <c r="BQ147" s="1865"/>
      <c r="BR147" s="1865"/>
      <c r="BS147" s="1865"/>
      <c r="BT147" s="1865"/>
      <c r="BU147" s="397"/>
      <c r="BV147" s="1528"/>
      <c r="BW147" s="1529"/>
      <c r="BX147" s="1529"/>
      <c r="BY147" s="1529"/>
      <c r="BZ147" s="1529"/>
      <c r="CA147" s="1529"/>
      <c r="CB147" s="1529"/>
      <c r="CC147" s="1529"/>
      <c r="CD147" s="1529"/>
      <c r="CE147" s="1529"/>
      <c r="CF147" s="1529"/>
      <c r="CG147" s="1529"/>
      <c r="CH147" s="1529"/>
      <c r="CI147" s="1529"/>
      <c r="CJ147" s="1529"/>
      <c r="CK147" s="1529"/>
      <c r="CL147" s="1529"/>
      <c r="CM147" s="1529"/>
      <c r="CN147" s="1529"/>
      <c r="CO147" s="1529"/>
      <c r="CP147" s="1529"/>
      <c r="CQ147" s="1529"/>
      <c r="CR147" s="1529"/>
      <c r="CS147" s="1529"/>
      <c r="CT147" s="1529"/>
      <c r="CU147" s="399"/>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s="978">
        <f t="shared" ref="EF147:EF153" si="9">IF(AT147="予定なし",1,0)</f>
        <v>0</v>
      </c>
      <c r="EG147" s="1003">
        <f>IF(OR($AT147="改善予定",$AT147="実施済"),1,0)</f>
        <v>0</v>
      </c>
      <c r="EH147" s="989">
        <f>COUNTA(P147:AY147)+COUNTA(BF147)</f>
        <v>0</v>
      </c>
      <c r="EI147" s="993">
        <f t="shared" ref="EI147:EI153" si="10">COUNTA(P147:U147)</f>
        <v>0</v>
      </c>
      <c r="EJ147" s="991" t="str">
        <f>IF(AND(EJ146&gt;0,EK146=0),"レ","")</f>
        <v/>
      </c>
      <c r="EK147" s="975" t="str">
        <f>IF(EK146&gt;0,"レ","")</f>
        <v/>
      </c>
      <c r="EL147" s="992" t="str">
        <f>IF(AND(EJ146=0,EK146=0,EL146&gt;0),"レ","")</f>
        <v/>
      </c>
      <c r="EM147" s="975">
        <f t="shared" si="6"/>
        <v>0</v>
      </c>
      <c r="EN147" s="1012" t="str">
        <f t="shared" ref="EN147:EN153" si="11">IF(AND($AT147="改善予定",EU147=2),"令和"&amp;$AZ147&amp;"年"&amp;$BC147&amp;"月1日","")</f>
        <v/>
      </c>
      <c r="EO147" s="996" t="str">
        <f t="shared" si="7"/>
        <v>0</v>
      </c>
      <c r="EP147" s="1012" t="str">
        <f t="shared" ref="EP147:EP153" si="12">IF($AT147="実施済","令和"&amp;$AZ147&amp;"年"&amp;$BC147&amp;"月1日","")</f>
        <v/>
      </c>
      <c r="EQ147" s="996" t="str">
        <f t="shared" si="8"/>
        <v>0</v>
      </c>
      <c r="ER147" s="975">
        <f t="shared" ref="ER147:ER153" si="13">IF(OR(AT147="実施済",AT147="改善予定"),1,0)</f>
        <v>0</v>
      </c>
      <c r="ES147" s="1009">
        <f>IF(AND($AB$142="有",ER147=1),1,0)</f>
        <v>0</v>
      </c>
      <c r="ET147" s="975">
        <f t="shared" ref="ET147:ET152" si="14">IF(AT147="予定なし",1,0)</f>
        <v>0</v>
      </c>
      <c r="EU147" s="1039">
        <f t="shared" ref="EU147:EU153" si="15">COUNTA(AZ147:BE147)</f>
        <v>0</v>
      </c>
      <c r="EV147" s="24"/>
      <c r="EW147" s="24"/>
      <c r="FD147" s="1"/>
      <c r="FE147" s="1"/>
      <c r="FF147" s="1"/>
      <c r="FG147" s="1"/>
      <c r="FH147" s="1"/>
      <c r="FI147" s="1"/>
      <c r="GM147" s="21"/>
    </row>
    <row r="148" spans="1:196" s="22" customFormat="1" ht="27" customHeight="1" x14ac:dyDescent="0.4">
      <c r="A148"/>
      <c r="B148"/>
      <c r="C148" s="1332"/>
      <c r="D148" s="1333"/>
      <c r="E148" s="1333"/>
      <c r="F148" s="1333"/>
      <c r="G148" s="1333"/>
      <c r="H148" s="1334"/>
      <c r="I148" s="780"/>
      <c r="J148" s="31"/>
      <c r="K148" s="30"/>
      <c r="L148" s="30"/>
      <c r="M148" s="1798"/>
      <c r="N148" s="1798"/>
      <c r="O148" s="1799"/>
      <c r="P148" s="1859"/>
      <c r="Q148" s="1860"/>
      <c r="R148" s="1861"/>
      <c r="S148" s="1859"/>
      <c r="T148" s="1860"/>
      <c r="U148" s="1861"/>
      <c r="V148" s="1864"/>
      <c r="W148" s="1865"/>
      <c r="X148" s="1865"/>
      <c r="Y148" s="1865"/>
      <c r="Z148" s="1865"/>
      <c r="AA148" s="1865"/>
      <c r="AB148" s="1865"/>
      <c r="AC148" s="1865"/>
      <c r="AD148" s="1865"/>
      <c r="AE148" s="1865"/>
      <c r="AF148" s="1865"/>
      <c r="AG148" s="1865"/>
      <c r="AH148" s="1866"/>
      <c r="AI148" s="1867"/>
      <c r="AJ148" s="1867"/>
      <c r="AK148" s="1867"/>
      <c r="AL148" s="1867"/>
      <c r="AM148" s="1867"/>
      <c r="AN148" s="1867"/>
      <c r="AO148" s="1867"/>
      <c r="AP148" s="1867"/>
      <c r="AQ148" s="1867"/>
      <c r="AR148" s="1867"/>
      <c r="AS148" s="1868"/>
      <c r="AT148" s="1869"/>
      <c r="AU148" s="1870"/>
      <c r="AV148" s="1870"/>
      <c r="AW148" s="1870"/>
      <c r="AX148" s="1870"/>
      <c r="AY148" s="1871"/>
      <c r="AZ148" s="1872"/>
      <c r="BA148" s="1873"/>
      <c r="BB148" s="1873"/>
      <c r="BC148" s="1874"/>
      <c r="BD148" s="1874"/>
      <c r="BE148" s="1874"/>
      <c r="BF148" s="1864"/>
      <c r="BG148" s="1865"/>
      <c r="BH148" s="1865"/>
      <c r="BI148" s="1865"/>
      <c r="BJ148" s="1865"/>
      <c r="BK148" s="1865"/>
      <c r="BL148" s="1865"/>
      <c r="BM148" s="1865"/>
      <c r="BN148" s="1865"/>
      <c r="BO148" s="1865"/>
      <c r="BP148" s="1865"/>
      <c r="BQ148" s="1865"/>
      <c r="BR148" s="1865"/>
      <c r="BS148" s="1865"/>
      <c r="BT148" s="1865"/>
      <c r="BU148" s="397"/>
      <c r="BV148" s="1528"/>
      <c r="BW148" s="1529"/>
      <c r="BX148" s="1529"/>
      <c r="BY148" s="1529"/>
      <c r="BZ148" s="1529"/>
      <c r="CA148" s="1529"/>
      <c r="CB148" s="1529"/>
      <c r="CC148" s="1529"/>
      <c r="CD148" s="1529"/>
      <c r="CE148" s="1529"/>
      <c r="CF148" s="1529"/>
      <c r="CG148" s="1529"/>
      <c r="CH148" s="1529"/>
      <c r="CI148" s="1529"/>
      <c r="CJ148" s="1529"/>
      <c r="CK148" s="1529"/>
      <c r="CL148" s="1529"/>
      <c r="CM148" s="1529"/>
      <c r="CN148" s="1529"/>
      <c r="CO148" s="1529"/>
      <c r="CP148" s="1529"/>
      <c r="CQ148" s="1529"/>
      <c r="CR148" s="1529"/>
      <c r="CS148" s="1529"/>
      <c r="CT148" s="1529"/>
      <c r="CU148" s="399"/>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s="978">
        <f t="shared" si="9"/>
        <v>0</v>
      </c>
      <c r="EG148" s="1003">
        <f t="shared" ref="EG148:EG153" si="16">IF(OR($AT148="改善予定",$AT148="実施済"),1,0)</f>
        <v>0</v>
      </c>
      <c r="EH148" s="991">
        <f t="shared" ref="EH148:EH153" si="17">COUNTA(P148:AY148)+COUNTA(BF148)</f>
        <v>0</v>
      </c>
      <c r="EI148" s="993">
        <f t="shared" si="10"/>
        <v>0</v>
      </c>
      <c r="EJ148" s="29" t="s">
        <v>1</v>
      </c>
      <c r="EK148" s="28" t="s">
        <v>0</v>
      </c>
      <c r="EM148" s="975">
        <f t="shared" si="6"/>
        <v>0</v>
      </c>
      <c r="EN148" s="1012" t="str">
        <f t="shared" si="11"/>
        <v/>
      </c>
      <c r="EO148" s="996" t="str">
        <f t="shared" si="7"/>
        <v>0</v>
      </c>
      <c r="EP148" s="1012" t="str">
        <f t="shared" si="12"/>
        <v/>
      </c>
      <c r="EQ148" s="996" t="str">
        <f t="shared" si="8"/>
        <v>0</v>
      </c>
      <c r="ER148" s="975">
        <f t="shared" si="13"/>
        <v>0</v>
      </c>
      <c r="ES148" s="1009">
        <f t="shared" ref="ES148:ES153" si="18">IF(AND($AB$142="有",ER148=1),1,0)</f>
        <v>0</v>
      </c>
      <c r="ET148" s="975">
        <f t="shared" si="14"/>
        <v>0</v>
      </c>
      <c r="EU148" s="1039">
        <f t="shared" si="15"/>
        <v>0</v>
      </c>
      <c r="EV148" s="24"/>
      <c r="EW148" s="24"/>
      <c r="FD148" s="1"/>
      <c r="FE148" s="1"/>
      <c r="FF148" s="1"/>
      <c r="FG148" s="1"/>
      <c r="FH148" s="1"/>
      <c r="FI148" s="1"/>
      <c r="GM148" s="21"/>
    </row>
    <row r="149" spans="1:196" s="22" customFormat="1" ht="27" customHeight="1" thickBot="1" x14ac:dyDescent="0.45">
      <c r="A149"/>
      <c r="B149"/>
      <c r="C149" s="1332"/>
      <c r="D149" s="1333"/>
      <c r="E149" s="1333"/>
      <c r="F149" s="1333"/>
      <c r="G149" s="1333"/>
      <c r="H149" s="1334"/>
      <c r="I149" s="780"/>
      <c r="J149" s="31"/>
      <c r="K149" s="268"/>
      <c r="L149" s="268"/>
      <c r="M149" s="1798"/>
      <c r="N149" s="1798"/>
      <c r="O149" s="1799"/>
      <c r="P149" s="1859"/>
      <c r="Q149" s="1860"/>
      <c r="R149" s="1861"/>
      <c r="S149" s="1859"/>
      <c r="T149" s="1860"/>
      <c r="U149" s="1861"/>
      <c r="V149" s="1864"/>
      <c r="W149" s="1865"/>
      <c r="X149" s="1865"/>
      <c r="Y149" s="1865"/>
      <c r="Z149" s="1865"/>
      <c r="AA149" s="1865"/>
      <c r="AB149" s="1865"/>
      <c r="AC149" s="1865"/>
      <c r="AD149" s="1865"/>
      <c r="AE149" s="1865"/>
      <c r="AF149" s="1865"/>
      <c r="AG149" s="1865"/>
      <c r="AH149" s="1866"/>
      <c r="AI149" s="1867"/>
      <c r="AJ149" s="1867"/>
      <c r="AK149" s="1867"/>
      <c r="AL149" s="1867"/>
      <c r="AM149" s="1867"/>
      <c r="AN149" s="1867"/>
      <c r="AO149" s="1867"/>
      <c r="AP149" s="1867"/>
      <c r="AQ149" s="1867"/>
      <c r="AR149" s="1867"/>
      <c r="AS149" s="1868"/>
      <c r="AT149" s="1869"/>
      <c r="AU149" s="1870"/>
      <c r="AV149" s="1870"/>
      <c r="AW149" s="1870"/>
      <c r="AX149" s="1870"/>
      <c r="AY149" s="1871"/>
      <c r="AZ149" s="1872"/>
      <c r="BA149" s="1873"/>
      <c r="BB149" s="1873"/>
      <c r="BC149" s="1874"/>
      <c r="BD149" s="1874"/>
      <c r="BE149" s="1874"/>
      <c r="BF149" s="1864"/>
      <c r="BG149" s="1865"/>
      <c r="BH149" s="1865"/>
      <c r="BI149" s="1865"/>
      <c r="BJ149" s="1865"/>
      <c r="BK149" s="1865"/>
      <c r="BL149" s="1865"/>
      <c r="BM149" s="1865"/>
      <c r="BN149" s="1865"/>
      <c r="BO149" s="1865"/>
      <c r="BP149" s="1865"/>
      <c r="BQ149" s="1865"/>
      <c r="BR149" s="1865"/>
      <c r="BS149" s="1865"/>
      <c r="BT149" s="1865"/>
      <c r="BU149" s="397"/>
      <c r="BV149" s="1528"/>
      <c r="BW149" s="1529"/>
      <c r="BX149" s="1529"/>
      <c r="BY149" s="1529"/>
      <c r="BZ149" s="1529"/>
      <c r="CA149" s="1529"/>
      <c r="CB149" s="1529"/>
      <c r="CC149" s="1529"/>
      <c r="CD149" s="1529"/>
      <c r="CE149" s="1529"/>
      <c r="CF149" s="1529"/>
      <c r="CG149" s="1529"/>
      <c r="CH149" s="1529"/>
      <c r="CI149" s="1529"/>
      <c r="CJ149" s="1529"/>
      <c r="CK149" s="1529"/>
      <c r="CL149" s="1529"/>
      <c r="CM149" s="1529"/>
      <c r="CN149" s="1529"/>
      <c r="CO149" s="1529"/>
      <c r="CP149" s="1529"/>
      <c r="CQ149" s="1529"/>
      <c r="CR149" s="1529"/>
      <c r="CS149" s="1529"/>
      <c r="CT149" s="1529"/>
      <c r="CU149" s="39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s="978">
        <f t="shared" si="9"/>
        <v>0</v>
      </c>
      <c r="EG149" s="1003">
        <f t="shared" si="16"/>
        <v>0</v>
      </c>
      <c r="EH149" s="991">
        <f t="shared" si="17"/>
        <v>0</v>
      </c>
      <c r="EI149" s="994">
        <f t="shared" si="10"/>
        <v>0</v>
      </c>
      <c r="EJ149" s="1013" t="str">
        <f>IF(AND($EK$147="レ",EO155&lt;&gt;"0"),TEXT(EO154,"e"),"")</f>
        <v/>
      </c>
      <c r="EK149" s="1013" t="str">
        <f>IF(AND($EK$147="レ",EO155&lt;&gt;"0"),TEXT(EO154,"m"),"")</f>
        <v/>
      </c>
      <c r="EL149" s="25"/>
      <c r="EM149" s="975">
        <f t="shared" si="6"/>
        <v>0</v>
      </c>
      <c r="EN149" s="1012" t="str">
        <f t="shared" si="11"/>
        <v/>
      </c>
      <c r="EO149" s="996" t="str">
        <f t="shared" si="7"/>
        <v>0</v>
      </c>
      <c r="EP149" s="1012" t="str">
        <f t="shared" si="12"/>
        <v/>
      </c>
      <c r="EQ149" s="996" t="str">
        <f t="shared" si="8"/>
        <v>0</v>
      </c>
      <c r="ER149" s="975">
        <f t="shared" si="13"/>
        <v>0</v>
      </c>
      <c r="ES149" s="1009">
        <f t="shared" si="18"/>
        <v>0</v>
      </c>
      <c r="ET149" s="975">
        <f t="shared" si="14"/>
        <v>0</v>
      </c>
      <c r="EU149" s="1039">
        <f t="shared" si="15"/>
        <v>0</v>
      </c>
      <c r="EV149" s="24"/>
      <c r="EW149" s="24"/>
      <c r="FD149" s="1"/>
      <c r="FE149" s="1"/>
      <c r="FF149" s="1"/>
      <c r="FG149" s="1"/>
      <c r="FH149" s="1"/>
      <c r="FI149" s="1"/>
      <c r="GM149" s="21"/>
    </row>
    <row r="150" spans="1:196" s="22" customFormat="1" ht="27" customHeight="1" x14ac:dyDescent="0.4">
      <c r="A150"/>
      <c r="B150"/>
      <c r="C150" s="1332"/>
      <c r="D150" s="1333"/>
      <c r="E150" s="1333"/>
      <c r="F150" s="1333"/>
      <c r="G150" s="1333"/>
      <c r="H150" s="1334"/>
      <c r="I150" s="780"/>
      <c r="J150" s="31"/>
      <c r="K150" s="268"/>
      <c r="L150" s="268"/>
      <c r="M150" s="1798"/>
      <c r="N150" s="1798"/>
      <c r="O150" s="1799"/>
      <c r="P150" s="1859"/>
      <c r="Q150" s="1860"/>
      <c r="R150" s="1861"/>
      <c r="S150" s="1859"/>
      <c r="T150" s="1860"/>
      <c r="U150" s="1861"/>
      <c r="V150" s="1864"/>
      <c r="W150" s="1865"/>
      <c r="X150" s="1865"/>
      <c r="Y150" s="1865"/>
      <c r="Z150" s="1865"/>
      <c r="AA150" s="1865"/>
      <c r="AB150" s="1865"/>
      <c r="AC150" s="1865"/>
      <c r="AD150" s="1865"/>
      <c r="AE150" s="1865"/>
      <c r="AF150" s="1865"/>
      <c r="AG150" s="1865"/>
      <c r="AH150" s="1866"/>
      <c r="AI150" s="1867"/>
      <c r="AJ150" s="1867"/>
      <c r="AK150" s="1867"/>
      <c r="AL150" s="1867"/>
      <c r="AM150" s="1867"/>
      <c r="AN150" s="1867"/>
      <c r="AO150" s="1867"/>
      <c r="AP150" s="1867"/>
      <c r="AQ150" s="1867"/>
      <c r="AR150" s="1867"/>
      <c r="AS150" s="1868"/>
      <c r="AT150" s="1869"/>
      <c r="AU150" s="1870"/>
      <c r="AV150" s="1870"/>
      <c r="AW150" s="1870"/>
      <c r="AX150" s="1870"/>
      <c r="AY150" s="1871"/>
      <c r="AZ150" s="1872"/>
      <c r="BA150" s="1873"/>
      <c r="BB150" s="1873"/>
      <c r="BC150" s="1874"/>
      <c r="BD150" s="1874"/>
      <c r="BE150" s="1874"/>
      <c r="BF150" s="1864"/>
      <c r="BG150" s="1865"/>
      <c r="BH150" s="1865"/>
      <c r="BI150" s="1865"/>
      <c r="BJ150" s="1865"/>
      <c r="BK150" s="1865"/>
      <c r="BL150" s="1865"/>
      <c r="BM150" s="1865"/>
      <c r="BN150" s="1865"/>
      <c r="BO150" s="1865"/>
      <c r="BP150" s="1865"/>
      <c r="BQ150" s="1865"/>
      <c r="BR150" s="1865"/>
      <c r="BS150" s="1865"/>
      <c r="BT150" s="1865"/>
      <c r="BU150" s="397"/>
      <c r="BV150" s="1528"/>
      <c r="BW150" s="1529"/>
      <c r="BX150" s="1529"/>
      <c r="BY150" s="1529"/>
      <c r="BZ150" s="1529"/>
      <c r="CA150" s="1529"/>
      <c r="CB150" s="1529"/>
      <c r="CC150" s="1529"/>
      <c r="CD150" s="1529"/>
      <c r="CE150" s="1529"/>
      <c r="CF150" s="1529"/>
      <c r="CG150" s="1529"/>
      <c r="CH150" s="1529"/>
      <c r="CI150" s="1529"/>
      <c r="CJ150" s="1529"/>
      <c r="CK150" s="1529"/>
      <c r="CL150" s="1529"/>
      <c r="CM150" s="1529"/>
      <c r="CN150" s="1529"/>
      <c r="CO150" s="1529"/>
      <c r="CP150" s="1529"/>
      <c r="CQ150" s="1529"/>
      <c r="CR150" s="1529"/>
      <c r="CS150" s="1529"/>
      <c r="CT150" s="1529"/>
      <c r="CU150" s="399"/>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s="978">
        <f t="shared" si="9"/>
        <v>0</v>
      </c>
      <c r="EG150" s="1003">
        <f t="shared" si="16"/>
        <v>0</v>
      </c>
      <c r="EH150" s="989">
        <f t="shared" si="17"/>
        <v>0</v>
      </c>
      <c r="EI150" s="990">
        <f t="shared" si="10"/>
        <v>0</v>
      </c>
      <c r="EJ150" s="34"/>
      <c r="EK150" s="33"/>
      <c r="EL150" s="32"/>
      <c r="EM150" s="975">
        <f t="shared" si="6"/>
        <v>0</v>
      </c>
      <c r="EN150" s="1012" t="str">
        <f t="shared" si="11"/>
        <v/>
      </c>
      <c r="EO150" s="996" t="str">
        <f t="shared" si="7"/>
        <v>0</v>
      </c>
      <c r="EP150" s="1012" t="str">
        <f t="shared" si="12"/>
        <v/>
      </c>
      <c r="EQ150" s="996" t="str">
        <f t="shared" si="8"/>
        <v>0</v>
      </c>
      <c r="ER150" s="975">
        <f t="shared" si="13"/>
        <v>0</v>
      </c>
      <c r="ES150" s="1009">
        <f t="shared" si="18"/>
        <v>0</v>
      </c>
      <c r="ET150" s="975">
        <f t="shared" si="14"/>
        <v>0</v>
      </c>
      <c r="EU150" s="1039">
        <f t="shared" si="15"/>
        <v>0</v>
      </c>
      <c r="EV150" s="24"/>
      <c r="EW150" s="24"/>
      <c r="FD150" s="1"/>
      <c r="FE150" s="1"/>
      <c r="FF150" s="1"/>
      <c r="FG150" s="1"/>
      <c r="FH150" s="1"/>
      <c r="FI150" s="1"/>
      <c r="GM150" s="21"/>
    </row>
    <row r="151" spans="1:196" s="22" customFormat="1" ht="27" customHeight="1" x14ac:dyDescent="0.4">
      <c r="A151"/>
      <c r="B151"/>
      <c r="C151" s="1332"/>
      <c r="D151" s="1333"/>
      <c r="E151" s="1333"/>
      <c r="F151" s="1333"/>
      <c r="G151" s="1333"/>
      <c r="H151" s="1334"/>
      <c r="I151" s="780"/>
      <c r="J151" s="31"/>
      <c r="K151" s="268"/>
      <c r="L151" s="268"/>
      <c r="M151" s="1798"/>
      <c r="N151" s="1798"/>
      <c r="O151" s="1799"/>
      <c r="P151" s="1859"/>
      <c r="Q151" s="1860"/>
      <c r="R151" s="1861"/>
      <c r="S151" s="1859"/>
      <c r="T151" s="1860"/>
      <c r="U151" s="1861"/>
      <c r="V151" s="1864"/>
      <c r="W151" s="1865"/>
      <c r="X151" s="1865"/>
      <c r="Y151" s="1865"/>
      <c r="Z151" s="1865"/>
      <c r="AA151" s="1865"/>
      <c r="AB151" s="1865"/>
      <c r="AC151" s="1865"/>
      <c r="AD151" s="1865"/>
      <c r="AE151" s="1865"/>
      <c r="AF151" s="1865"/>
      <c r="AG151" s="1865"/>
      <c r="AH151" s="1866"/>
      <c r="AI151" s="1867"/>
      <c r="AJ151" s="1867"/>
      <c r="AK151" s="1867"/>
      <c r="AL151" s="1867"/>
      <c r="AM151" s="1867"/>
      <c r="AN151" s="1867"/>
      <c r="AO151" s="1867"/>
      <c r="AP151" s="1867"/>
      <c r="AQ151" s="1867"/>
      <c r="AR151" s="1867"/>
      <c r="AS151" s="1868"/>
      <c r="AT151" s="1869"/>
      <c r="AU151" s="1870"/>
      <c r="AV151" s="1870"/>
      <c r="AW151" s="1870"/>
      <c r="AX151" s="1870"/>
      <c r="AY151" s="1871"/>
      <c r="AZ151" s="1872"/>
      <c r="BA151" s="1873"/>
      <c r="BB151" s="1873"/>
      <c r="BC151" s="1874"/>
      <c r="BD151" s="1874"/>
      <c r="BE151" s="1874"/>
      <c r="BF151" s="1864"/>
      <c r="BG151" s="1865"/>
      <c r="BH151" s="1865"/>
      <c r="BI151" s="1865"/>
      <c r="BJ151" s="1865"/>
      <c r="BK151" s="1865"/>
      <c r="BL151" s="1865"/>
      <c r="BM151" s="1865"/>
      <c r="BN151" s="1865"/>
      <c r="BO151" s="1865"/>
      <c r="BP151" s="1865"/>
      <c r="BQ151" s="1865"/>
      <c r="BR151" s="1865"/>
      <c r="BS151" s="1865"/>
      <c r="BT151" s="1865"/>
      <c r="BU151" s="397"/>
      <c r="BV151" s="1528"/>
      <c r="BW151" s="1529"/>
      <c r="BX151" s="1529"/>
      <c r="BY151" s="1529"/>
      <c r="BZ151" s="1529"/>
      <c r="CA151" s="1529"/>
      <c r="CB151" s="1529"/>
      <c r="CC151" s="1529"/>
      <c r="CD151" s="1529"/>
      <c r="CE151" s="1529"/>
      <c r="CF151" s="1529"/>
      <c r="CG151" s="1529"/>
      <c r="CH151" s="1529"/>
      <c r="CI151" s="1529"/>
      <c r="CJ151" s="1529"/>
      <c r="CK151" s="1529"/>
      <c r="CL151" s="1529"/>
      <c r="CM151" s="1529"/>
      <c r="CN151" s="1529"/>
      <c r="CO151" s="1529"/>
      <c r="CP151" s="1529"/>
      <c r="CQ151" s="1529"/>
      <c r="CR151" s="1529"/>
      <c r="CS151" s="1529"/>
      <c r="CT151" s="1529"/>
      <c r="CU151" s="399"/>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s="978">
        <f t="shared" si="9"/>
        <v>0</v>
      </c>
      <c r="EG151" s="1003">
        <f t="shared" si="16"/>
        <v>0</v>
      </c>
      <c r="EH151" s="991">
        <f t="shared" si="17"/>
        <v>0</v>
      </c>
      <c r="EI151" s="993">
        <f t="shared" si="10"/>
        <v>0</v>
      </c>
      <c r="EJ151" s="991" t="str">
        <f>IF(AND(EJ150&gt;0,EK150=0),"レ","")</f>
        <v/>
      </c>
      <c r="EK151" s="975" t="str">
        <f>IF(EK150&gt;0,"レ","")</f>
        <v/>
      </c>
      <c r="EL151" s="992" t="str">
        <f>IF(AND(EJ150=0,EK150=0,EL150&gt;0),"レ","")</f>
        <v/>
      </c>
      <c r="EM151" s="975">
        <f t="shared" si="6"/>
        <v>0</v>
      </c>
      <c r="EN151" s="1012" t="str">
        <f t="shared" si="11"/>
        <v/>
      </c>
      <c r="EO151" s="996" t="str">
        <f t="shared" si="7"/>
        <v>0</v>
      </c>
      <c r="EP151" s="1012" t="str">
        <f t="shared" si="12"/>
        <v/>
      </c>
      <c r="EQ151" s="996" t="str">
        <f t="shared" si="8"/>
        <v>0</v>
      </c>
      <c r="ER151" s="975">
        <f t="shared" si="13"/>
        <v>0</v>
      </c>
      <c r="ES151" s="1009">
        <f t="shared" si="18"/>
        <v>0</v>
      </c>
      <c r="ET151" s="975">
        <f t="shared" si="14"/>
        <v>0</v>
      </c>
      <c r="EU151" s="1039">
        <f t="shared" si="15"/>
        <v>0</v>
      </c>
      <c r="EV151" s="24"/>
      <c r="EW151" s="24"/>
      <c r="FD151" s="1"/>
      <c r="FE151" s="1"/>
      <c r="FF151" s="1"/>
      <c r="FG151" s="1"/>
      <c r="FH151" s="1"/>
      <c r="FI151" s="1"/>
      <c r="GM151" s="21"/>
    </row>
    <row r="152" spans="1:196" s="22" customFormat="1" ht="27" customHeight="1" x14ac:dyDescent="0.4">
      <c r="A152"/>
      <c r="B152"/>
      <c r="C152" s="1332"/>
      <c r="D152" s="1333"/>
      <c r="E152" s="1333"/>
      <c r="F152" s="1333"/>
      <c r="G152" s="1333"/>
      <c r="H152" s="1334"/>
      <c r="I152" s="780"/>
      <c r="J152" s="31"/>
      <c r="K152" s="268"/>
      <c r="L152" s="268"/>
      <c r="M152" s="1798"/>
      <c r="N152" s="1798"/>
      <c r="O152" s="1799"/>
      <c r="P152" s="1859"/>
      <c r="Q152" s="1860"/>
      <c r="R152" s="1861"/>
      <c r="S152" s="1859"/>
      <c r="T152" s="1860"/>
      <c r="U152" s="1861"/>
      <c r="V152" s="1864"/>
      <c r="W152" s="1865"/>
      <c r="X152" s="1865"/>
      <c r="Y152" s="1865"/>
      <c r="Z152" s="1865"/>
      <c r="AA152" s="1865"/>
      <c r="AB152" s="1865"/>
      <c r="AC152" s="1865"/>
      <c r="AD152" s="1865"/>
      <c r="AE152" s="1865"/>
      <c r="AF152" s="1865"/>
      <c r="AG152" s="1865"/>
      <c r="AH152" s="1866"/>
      <c r="AI152" s="1867"/>
      <c r="AJ152" s="1867"/>
      <c r="AK152" s="1867"/>
      <c r="AL152" s="1867"/>
      <c r="AM152" s="1867"/>
      <c r="AN152" s="1867"/>
      <c r="AO152" s="1867"/>
      <c r="AP152" s="1867"/>
      <c r="AQ152" s="1867"/>
      <c r="AR152" s="1867"/>
      <c r="AS152" s="1868"/>
      <c r="AT152" s="1869"/>
      <c r="AU152" s="1870"/>
      <c r="AV152" s="1870"/>
      <c r="AW152" s="1870"/>
      <c r="AX152" s="1870"/>
      <c r="AY152" s="1871"/>
      <c r="AZ152" s="1872"/>
      <c r="BA152" s="1873"/>
      <c r="BB152" s="1873"/>
      <c r="BC152" s="1874"/>
      <c r="BD152" s="1874"/>
      <c r="BE152" s="1874"/>
      <c r="BF152" s="1864"/>
      <c r="BG152" s="1865"/>
      <c r="BH152" s="1865"/>
      <c r="BI152" s="1865"/>
      <c r="BJ152" s="1865"/>
      <c r="BK152" s="1865"/>
      <c r="BL152" s="1865"/>
      <c r="BM152" s="1865"/>
      <c r="BN152" s="1865"/>
      <c r="BO152" s="1865"/>
      <c r="BP152" s="1865"/>
      <c r="BQ152" s="1865"/>
      <c r="BR152" s="1865"/>
      <c r="BS152" s="1865"/>
      <c r="BT152" s="1865"/>
      <c r="BU152" s="397"/>
      <c r="BV152" s="1528"/>
      <c r="BW152" s="1529"/>
      <c r="BX152" s="1529"/>
      <c r="BY152" s="1529"/>
      <c r="BZ152" s="1529"/>
      <c r="CA152" s="1529"/>
      <c r="CB152" s="1529"/>
      <c r="CC152" s="1529"/>
      <c r="CD152" s="1529"/>
      <c r="CE152" s="1529"/>
      <c r="CF152" s="1529"/>
      <c r="CG152" s="1529"/>
      <c r="CH152" s="1529"/>
      <c r="CI152" s="1529"/>
      <c r="CJ152" s="1529"/>
      <c r="CK152" s="1529"/>
      <c r="CL152" s="1529"/>
      <c r="CM152" s="1529"/>
      <c r="CN152" s="1529"/>
      <c r="CO152" s="1529"/>
      <c r="CP152" s="1529"/>
      <c r="CQ152" s="1529"/>
      <c r="CR152" s="1529"/>
      <c r="CS152" s="1529"/>
      <c r="CT152" s="1529"/>
      <c r="CU152" s="399"/>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s="978">
        <f t="shared" si="9"/>
        <v>0</v>
      </c>
      <c r="EG152" s="1003">
        <f t="shared" si="16"/>
        <v>0</v>
      </c>
      <c r="EH152" s="991">
        <f t="shared" si="17"/>
        <v>0</v>
      </c>
      <c r="EI152" s="993">
        <f t="shared" si="10"/>
        <v>0</v>
      </c>
      <c r="EJ152" s="748"/>
      <c r="EK152" s="33"/>
      <c r="EM152" s="975">
        <f t="shared" si="6"/>
        <v>0</v>
      </c>
      <c r="EN152" s="1012" t="str">
        <f t="shared" si="11"/>
        <v/>
      </c>
      <c r="EO152" s="996" t="str">
        <f t="shared" si="7"/>
        <v>0</v>
      </c>
      <c r="EP152" s="1012" t="str">
        <f t="shared" si="12"/>
        <v/>
      </c>
      <c r="EQ152" s="996" t="str">
        <f t="shared" si="8"/>
        <v>0</v>
      </c>
      <c r="ER152" s="975">
        <f t="shared" si="13"/>
        <v>0</v>
      </c>
      <c r="ES152" s="1009">
        <f t="shared" si="18"/>
        <v>0</v>
      </c>
      <c r="ET152" s="975">
        <f t="shared" si="14"/>
        <v>0</v>
      </c>
      <c r="EU152" s="1039">
        <f t="shared" si="15"/>
        <v>0</v>
      </c>
      <c r="EV152" s="24"/>
      <c r="EW152" s="24"/>
      <c r="FD152" s="1"/>
      <c r="FE152" s="1"/>
      <c r="FF152" s="1"/>
      <c r="FG152" s="1"/>
      <c r="FH152" s="1"/>
      <c r="FI152" s="1"/>
      <c r="GM152" s="21"/>
    </row>
    <row r="153" spans="1:196" s="22" customFormat="1" ht="27" customHeight="1" thickBot="1" x14ac:dyDescent="0.45">
      <c r="A153"/>
      <c r="B153"/>
      <c r="C153" s="1335"/>
      <c r="D153" s="1336"/>
      <c r="E153" s="1336"/>
      <c r="F153" s="1336"/>
      <c r="G153" s="1336"/>
      <c r="H153" s="1337"/>
      <c r="I153" s="780"/>
      <c r="J153" s="27"/>
      <c r="K153" s="26"/>
      <c r="L153" s="26"/>
      <c r="M153" s="1875"/>
      <c r="N153" s="1875"/>
      <c r="O153" s="1876"/>
      <c r="P153" s="1877"/>
      <c r="Q153" s="1878"/>
      <c r="R153" s="1879"/>
      <c r="S153" s="1877"/>
      <c r="T153" s="1878"/>
      <c r="U153" s="1879"/>
      <c r="V153" s="1862"/>
      <c r="W153" s="1863"/>
      <c r="X153" s="1863"/>
      <c r="Y153" s="1863"/>
      <c r="Z153" s="1863"/>
      <c r="AA153" s="1863"/>
      <c r="AB153" s="1863"/>
      <c r="AC153" s="1863"/>
      <c r="AD153" s="1863"/>
      <c r="AE153" s="1863"/>
      <c r="AF153" s="1863"/>
      <c r="AG153" s="1863"/>
      <c r="AH153" s="1881"/>
      <c r="AI153" s="1882"/>
      <c r="AJ153" s="1882"/>
      <c r="AK153" s="1882"/>
      <c r="AL153" s="1882"/>
      <c r="AM153" s="1882"/>
      <c r="AN153" s="1882"/>
      <c r="AO153" s="1882"/>
      <c r="AP153" s="1882"/>
      <c r="AQ153" s="1882"/>
      <c r="AR153" s="1882"/>
      <c r="AS153" s="1883"/>
      <c r="AT153" s="1884"/>
      <c r="AU153" s="1885"/>
      <c r="AV153" s="1885"/>
      <c r="AW153" s="1885"/>
      <c r="AX153" s="1885"/>
      <c r="AY153" s="1886"/>
      <c r="AZ153" s="1887"/>
      <c r="BA153" s="1888"/>
      <c r="BB153" s="1888"/>
      <c r="BC153" s="1880"/>
      <c r="BD153" s="1880"/>
      <c r="BE153" s="1880"/>
      <c r="BF153" s="1862"/>
      <c r="BG153" s="1863"/>
      <c r="BH153" s="1863"/>
      <c r="BI153" s="1863"/>
      <c r="BJ153" s="1863"/>
      <c r="BK153" s="1863"/>
      <c r="BL153" s="1863"/>
      <c r="BM153" s="1863"/>
      <c r="BN153" s="1863"/>
      <c r="BO153" s="1863"/>
      <c r="BP153" s="1863"/>
      <c r="BQ153" s="1863"/>
      <c r="BR153" s="1863"/>
      <c r="BS153" s="1863"/>
      <c r="BT153" s="1863"/>
      <c r="BU153" s="402"/>
      <c r="BV153" s="1614"/>
      <c r="BW153" s="1615"/>
      <c r="BX153" s="1615"/>
      <c r="BY153" s="1615"/>
      <c r="BZ153" s="1615"/>
      <c r="CA153" s="1615"/>
      <c r="CB153" s="1615"/>
      <c r="CC153" s="1615"/>
      <c r="CD153" s="1615"/>
      <c r="CE153" s="1615"/>
      <c r="CF153" s="1615"/>
      <c r="CG153" s="1615"/>
      <c r="CH153" s="1615"/>
      <c r="CI153" s="1615"/>
      <c r="CJ153" s="1615"/>
      <c r="CK153" s="1615"/>
      <c r="CL153" s="1615"/>
      <c r="CM153" s="1615"/>
      <c r="CN153" s="1615"/>
      <c r="CO153" s="1615"/>
      <c r="CP153" s="1615"/>
      <c r="CQ153" s="1615"/>
      <c r="CR153" s="1615"/>
      <c r="CS153" s="1615"/>
      <c r="CT153" s="1615"/>
      <c r="CU153" s="404"/>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s="978">
        <f t="shared" si="9"/>
        <v>0</v>
      </c>
      <c r="EG153" s="1003">
        <f t="shared" si="16"/>
        <v>0</v>
      </c>
      <c r="EH153" s="991">
        <f t="shared" si="17"/>
        <v>0</v>
      </c>
      <c r="EI153" s="995">
        <f t="shared" si="10"/>
        <v>0</v>
      </c>
      <c r="EJ153" s="730"/>
      <c r="EK153" s="730"/>
      <c r="EL153" s="25"/>
      <c r="EM153" s="975">
        <f t="shared" si="6"/>
        <v>0</v>
      </c>
      <c r="EN153" s="1012" t="str">
        <f t="shared" si="11"/>
        <v/>
      </c>
      <c r="EO153" s="996" t="str">
        <f t="shared" si="7"/>
        <v>0</v>
      </c>
      <c r="EP153" s="1012" t="str">
        <f t="shared" si="12"/>
        <v/>
      </c>
      <c r="EQ153" s="996" t="str">
        <f t="shared" si="8"/>
        <v>0</v>
      </c>
      <c r="ER153" s="975">
        <f t="shared" si="13"/>
        <v>0</v>
      </c>
      <c r="ES153" s="1009">
        <f t="shared" si="18"/>
        <v>0</v>
      </c>
      <c r="ET153" s="975">
        <f>IF(AND(AB146="有",ES153=1),1,0)</f>
        <v>0</v>
      </c>
      <c r="EU153" s="1039">
        <f t="shared" si="15"/>
        <v>0</v>
      </c>
      <c r="EV153" s="24"/>
      <c r="EW153" s="24"/>
      <c r="EX153" s="24"/>
      <c r="FE153" s="1"/>
      <c r="FF153" s="1"/>
      <c r="FG153" s="1"/>
      <c r="FH153" s="1"/>
      <c r="FI153" s="1"/>
      <c r="FJ153" s="1"/>
      <c r="GM153" s="21"/>
      <c r="GN153" s="21"/>
    </row>
    <row r="154" spans="1:196" ht="14.25" customHeight="1" x14ac:dyDescent="0.4">
      <c r="A154"/>
      <c r="B154"/>
      <c r="C154"/>
      <c r="D154"/>
      <c r="E154"/>
      <c r="F154"/>
      <c r="G154"/>
      <c r="H154"/>
      <c r="I154" s="955"/>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O154" s="1014" t="str">
        <f t="array" ref="EO154">INDEX(EO146:EO153,MATCH(MIN(ABS(EO146:EO153-$EL$10)),ABS(EO146:EO153-$EL$10),0))</f>
        <v>0</v>
      </c>
      <c r="EQ154" s="1014" t="str">
        <f t="array" ref="EQ154">INDEX(EQ146:EQ153,MATCH(MIN(ABS(EQ146:EQ153-$EL$10)),ABS(EQ146:EQ153-$EL$10),0))</f>
        <v>0</v>
      </c>
      <c r="FD154" s="20"/>
      <c r="FE154" s="20"/>
      <c r="FF154" s="20"/>
      <c r="FG154" s="20"/>
      <c r="FH154" s="20"/>
      <c r="FI154" s="20"/>
    </row>
    <row r="155" spans="1:196" ht="14.25" customHeight="1" x14ac:dyDescent="0.4">
      <c r="A155"/>
      <c r="B155"/>
      <c r="C155"/>
      <c r="D155"/>
      <c r="E155"/>
      <c r="F155"/>
      <c r="G155"/>
      <c r="H155"/>
      <c r="I155" s="9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O155" s="1040" t="str">
        <f>TEXT(EO154,"G/標準")</f>
        <v>0</v>
      </c>
      <c r="EP155" s="4" t="s">
        <v>2969</v>
      </c>
      <c r="FD155" s="20"/>
      <c r="FE155" s="20"/>
      <c r="FF155" s="20"/>
      <c r="FG155" s="20"/>
      <c r="FH155" s="20"/>
      <c r="FI155" s="20"/>
    </row>
    <row r="156" spans="1:196" s="13" customFormat="1" ht="27" customHeight="1" x14ac:dyDescent="0.4">
      <c r="A156"/>
      <c r="B156"/>
      <c r="C156"/>
      <c r="D156"/>
      <c r="E156"/>
      <c r="F156"/>
      <c r="G156"/>
      <c r="H156"/>
      <c r="I156" s="955"/>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s="337"/>
      <c r="EI156" s="337"/>
      <c r="EJ156" s="337"/>
      <c r="EK156" s="337"/>
      <c r="EL156" s="337"/>
      <c r="EM156" s="7"/>
      <c r="EN156" s="14"/>
      <c r="EO156" s="14"/>
      <c r="EP156" s="14"/>
      <c r="EQ156" s="14"/>
      <c r="ER156" s="14"/>
      <c r="ES156" s="14"/>
      <c r="ET156" s="14"/>
      <c r="EU156" s="14"/>
      <c r="EV156" s="14"/>
      <c r="EW156" s="14"/>
      <c r="EX156" s="1"/>
      <c r="EY156" s="744"/>
      <c r="EZ156" s="745"/>
      <c r="FA156" s="746"/>
      <c r="FB156" s="746"/>
      <c r="FC156" s="745"/>
      <c r="FD156" s="747"/>
      <c r="FE156" s="744"/>
      <c r="FF156" s="745"/>
      <c r="FG156" s="746"/>
      <c r="FH156" s="746"/>
      <c r="FI156" s="745"/>
      <c r="FY156" s="13">
        <v>1</v>
      </c>
      <c r="GM156" s="467"/>
    </row>
    <row r="157" spans="1:196" s="13" customFormat="1" ht="27" customHeight="1" x14ac:dyDescent="0.4">
      <c r="A157"/>
      <c r="B157"/>
      <c r="C157"/>
      <c r="D157"/>
      <c r="E157"/>
      <c r="F157"/>
      <c r="G157"/>
      <c r="H157"/>
      <c r="I157" s="955"/>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s="997">
        <f>IF(AT146="改善予定",1,0)</f>
        <v>0</v>
      </c>
      <c r="EI157" s="338"/>
      <c r="EJ157" s="338"/>
      <c r="EK157" s="338"/>
      <c r="EL157" s="338"/>
      <c r="EM157" s="7"/>
      <c r="EN157" s="14"/>
      <c r="EO157" s="14"/>
      <c r="EP157" s="14"/>
      <c r="EQ157" s="14"/>
      <c r="ER157" s="14"/>
      <c r="ES157" s="14"/>
      <c r="ET157" s="14"/>
      <c r="EU157" s="14"/>
      <c r="EV157" s="14"/>
      <c r="EW157" s="14"/>
      <c r="FD157" s="3"/>
      <c r="FE157" s="3"/>
      <c r="FF157" s="3"/>
      <c r="FG157" s="3"/>
      <c r="FH157" s="3"/>
      <c r="FI157" s="3"/>
      <c r="GM157" s="467"/>
    </row>
    <row r="158" spans="1:196" s="13" customFormat="1" ht="27" customHeight="1" x14ac:dyDescent="0.4">
      <c r="A158"/>
      <c r="B158"/>
      <c r="C158"/>
      <c r="D158"/>
      <c r="E158"/>
      <c r="F158"/>
      <c r="G158"/>
      <c r="H158"/>
      <c r="I158" s="955"/>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s="997">
        <f>IF(AT147="改善予定",1,0)</f>
        <v>0</v>
      </c>
      <c r="EI158" s="338"/>
      <c r="EJ158" s="338"/>
      <c r="EK158" s="338"/>
      <c r="EL158" s="338"/>
      <c r="EM158" s="7"/>
      <c r="EN158" s="14"/>
      <c r="EO158" s="14"/>
      <c r="EP158" s="14"/>
      <c r="EQ158" s="14"/>
      <c r="ER158" s="14"/>
      <c r="ES158" s="14"/>
      <c r="ET158" s="14"/>
      <c r="EU158" s="14"/>
      <c r="EV158" s="14"/>
      <c r="EW158" s="14"/>
      <c r="FD158" s="3"/>
      <c r="FE158" s="3"/>
      <c r="FF158" s="3"/>
      <c r="FG158" s="3"/>
      <c r="FH158" s="3"/>
      <c r="FI158" s="3"/>
      <c r="GM158" s="467"/>
    </row>
    <row r="159" spans="1:196" s="13" customFormat="1" ht="27" customHeight="1" x14ac:dyDescent="0.4">
      <c r="A159"/>
      <c r="B159"/>
      <c r="C159"/>
      <c r="D159"/>
      <c r="E159"/>
      <c r="F159"/>
      <c r="G159"/>
      <c r="H159"/>
      <c r="I159" s="955"/>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s="997">
        <f>IF(AT148="改善予定",1,0)</f>
        <v>0</v>
      </c>
      <c r="EI159" s="338"/>
      <c r="EJ159" s="338"/>
      <c r="EK159" s="338"/>
      <c r="EL159" s="338"/>
      <c r="EM159" s="7"/>
      <c r="EN159" s="14"/>
      <c r="EO159" s="14"/>
      <c r="EP159" s="14"/>
      <c r="EQ159" s="14"/>
      <c r="ER159" s="14"/>
      <c r="ES159" s="14"/>
      <c r="ET159" s="14"/>
      <c r="EU159" s="14"/>
      <c r="EV159" s="14"/>
      <c r="EW159" s="14"/>
      <c r="FD159" s="3"/>
      <c r="FE159" s="3"/>
      <c r="FF159" s="3"/>
      <c r="FG159" s="3"/>
      <c r="FH159" s="3"/>
      <c r="FI159" s="3"/>
      <c r="GM159" s="467"/>
    </row>
    <row r="160" spans="1:196" s="13" customFormat="1" ht="27" customHeight="1" x14ac:dyDescent="0.4">
      <c r="A160"/>
      <c r="B160"/>
      <c r="C160"/>
      <c r="D160"/>
      <c r="E160"/>
      <c r="F160"/>
      <c r="G160"/>
      <c r="H160"/>
      <c r="I160" s="955"/>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s="997">
        <f>IF(AT149="改善予定",1,0)</f>
        <v>0</v>
      </c>
      <c r="EI160" s="338"/>
      <c r="EJ160" s="338"/>
      <c r="EK160" s="338"/>
      <c r="EL160" s="338"/>
      <c r="EM160" s="7"/>
      <c r="EN160" s="14"/>
      <c r="EO160" s="14"/>
      <c r="EP160" s="14"/>
      <c r="EQ160" s="14"/>
      <c r="ER160" s="14"/>
      <c r="ES160" s="14"/>
      <c r="ET160" s="14"/>
      <c r="EU160" s="14"/>
      <c r="EV160" s="14"/>
      <c r="EW160" s="14"/>
      <c r="FD160" s="3"/>
      <c r="FE160" s="3"/>
      <c r="FF160" s="3"/>
      <c r="FG160" s="3"/>
      <c r="FH160" s="3"/>
      <c r="FI160" s="3"/>
      <c r="GM160" s="467"/>
    </row>
    <row r="161" spans="1:195" s="13" customFormat="1" ht="27" customHeight="1" x14ac:dyDescent="0.4">
      <c r="A161"/>
      <c r="B161"/>
      <c r="C161"/>
      <c r="D161"/>
      <c r="E161"/>
      <c r="F161"/>
      <c r="G161"/>
      <c r="H161"/>
      <c r="I161" s="955"/>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s="7"/>
      <c r="EI161" s="7"/>
      <c r="EJ161" s="7"/>
      <c r="EK161" s="7"/>
      <c r="EL161" s="7"/>
      <c r="EM161" s="7"/>
      <c r="EN161" s="14"/>
      <c r="EO161" s="14"/>
      <c r="EP161" s="14"/>
      <c r="EQ161" s="14"/>
      <c r="ER161" s="14"/>
      <c r="ES161" s="14"/>
      <c r="ET161" s="14"/>
      <c r="EU161" s="14"/>
      <c r="EV161" s="14"/>
      <c r="EW161" s="14"/>
      <c r="FD161" s="3"/>
      <c r="FE161" s="3"/>
      <c r="FF161" s="3"/>
      <c r="FG161" s="3"/>
      <c r="FH161" s="3"/>
      <c r="FI161" s="3"/>
      <c r="GM161" s="467"/>
    </row>
    <row r="162" spans="1:195" s="13" customFormat="1" ht="27" customHeight="1" x14ac:dyDescent="0.4">
      <c r="A162"/>
      <c r="B162"/>
      <c r="C162"/>
      <c r="D162"/>
      <c r="E162"/>
      <c r="F162"/>
      <c r="G162"/>
      <c r="H162"/>
      <c r="I162" s="955"/>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s="7"/>
      <c r="EI162" s="7"/>
      <c r="EJ162" s="7"/>
      <c r="EK162" s="7"/>
      <c r="EL162" s="7"/>
      <c r="EM162" s="7"/>
      <c r="EN162" s="14"/>
      <c r="EO162" s="14"/>
      <c r="EP162" s="14"/>
      <c r="EQ162" s="14"/>
      <c r="ER162" s="14"/>
      <c r="ES162" s="14"/>
      <c r="ET162" s="14"/>
      <c r="EU162" s="14"/>
      <c r="EV162" s="14"/>
      <c r="EW162" s="14"/>
      <c r="FD162" s="3"/>
      <c r="FE162" s="3"/>
      <c r="FF162" s="3"/>
      <c r="FG162" s="3"/>
      <c r="FH162" s="3"/>
      <c r="FI162" s="3"/>
      <c r="GM162" s="467"/>
    </row>
    <row r="163" spans="1:195" s="13" customFormat="1" ht="27" customHeight="1" x14ac:dyDescent="0.4">
      <c r="A163"/>
      <c r="B163"/>
      <c r="C163"/>
      <c r="D163"/>
      <c r="E163"/>
      <c r="F163"/>
      <c r="G163"/>
      <c r="H163"/>
      <c r="I163" s="955"/>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s="7"/>
      <c r="EI163" s="7"/>
      <c r="EJ163" s="7"/>
      <c r="EK163" s="7"/>
      <c r="EL163" s="7"/>
      <c r="EM163" s="7"/>
      <c r="EN163" s="14"/>
      <c r="EO163" s="14"/>
      <c r="EP163" s="14"/>
      <c r="EQ163" s="14"/>
      <c r="ER163" s="14"/>
      <c r="ES163" s="14"/>
      <c r="ET163" s="14"/>
      <c r="EU163" s="14"/>
      <c r="EV163" s="14"/>
      <c r="EW163" s="14"/>
      <c r="FD163" s="3"/>
      <c r="FE163" s="3"/>
      <c r="FF163" s="3"/>
      <c r="FG163" s="3"/>
      <c r="FH163" s="3"/>
      <c r="FI163" s="3"/>
      <c r="GM163" s="467"/>
    </row>
    <row r="164" spans="1:195" s="13" customFormat="1" ht="27" customHeight="1" x14ac:dyDescent="0.4">
      <c r="A164"/>
      <c r="B164"/>
      <c r="C164"/>
      <c r="D164"/>
      <c r="E164"/>
      <c r="F164"/>
      <c r="G164"/>
      <c r="H164"/>
      <c r="I164" s="955"/>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s="7"/>
      <c r="EI164" s="7"/>
      <c r="EJ164" s="7"/>
      <c r="EK164" s="7"/>
      <c r="EL164" s="7"/>
      <c r="EM164" s="7"/>
      <c r="EN164" s="14"/>
      <c r="EO164" s="14"/>
      <c r="EP164" s="14"/>
      <c r="EQ164" s="14"/>
      <c r="ER164" s="14"/>
      <c r="ES164" s="14"/>
      <c r="ET164" s="14"/>
      <c r="EU164" s="14"/>
      <c r="EV164" s="14"/>
      <c r="EW164" s="14"/>
      <c r="FD164" s="3"/>
      <c r="FE164" s="3"/>
      <c r="FF164" s="3"/>
      <c r="FG164" s="3"/>
      <c r="FH164" s="3"/>
      <c r="FI164" s="3"/>
      <c r="GM164" s="467"/>
    </row>
    <row r="165" spans="1:195" s="13" customFormat="1" ht="27" customHeight="1" x14ac:dyDescent="0.4">
      <c r="A165"/>
      <c r="B165"/>
      <c r="C165"/>
      <c r="D165"/>
      <c r="E165"/>
      <c r="F165"/>
      <c r="G165"/>
      <c r="H165"/>
      <c r="I165" s="95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s="7"/>
      <c r="EI165" s="7"/>
      <c r="EJ165" s="7"/>
      <c r="EK165" s="7"/>
      <c r="EL165" s="7"/>
      <c r="EM165" s="7"/>
      <c r="EN165" s="14"/>
      <c r="EO165" s="14"/>
      <c r="EP165" s="14"/>
      <c r="EQ165" s="14"/>
      <c r="ER165" s="14"/>
      <c r="ES165" s="14"/>
      <c r="ET165" s="14"/>
      <c r="EU165" s="14"/>
      <c r="EV165" s="14"/>
      <c r="EW165" s="14"/>
      <c r="FD165" s="3"/>
      <c r="FE165" s="3"/>
      <c r="FF165" s="3"/>
      <c r="FG165" s="3"/>
      <c r="FH165" s="3"/>
      <c r="FI165" s="3"/>
      <c r="GM165" s="467"/>
    </row>
    <row r="166" spans="1:195" s="13" customFormat="1" ht="27" customHeight="1" x14ac:dyDescent="0.4">
      <c r="A166"/>
      <c r="B166"/>
      <c r="C166"/>
      <c r="D166"/>
      <c r="E166"/>
      <c r="F166"/>
      <c r="G166"/>
      <c r="H166"/>
      <c r="I166" s="955"/>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s="7"/>
      <c r="EI166" s="7"/>
      <c r="EJ166" s="7"/>
      <c r="EK166" s="7"/>
      <c r="EL166" s="7"/>
      <c r="EM166" s="7"/>
      <c r="EN166" s="14"/>
      <c r="EO166" s="14"/>
      <c r="EP166" s="14"/>
      <c r="EQ166" s="14"/>
      <c r="ER166" s="14"/>
      <c r="ES166" s="14"/>
      <c r="ET166" s="14"/>
      <c r="EU166" s="14"/>
      <c r="EV166" s="14"/>
      <c r="EW166" s="14"/>
      <c r="FD166" s="3"/>
      <c r="FE166" s="3"/>
      <c r="FF166" s="3"/>
      <c r="FG166" s="3"/>
      <c r="FH166" s="3"/>
      <c r="FI166" s="3"/>
      <c r="GM166" s="467"/>
    </row>
    <row r="167" spans="1:195" s="13" customFormat="1" ht="27" customHeight="1" x14ac:dyDescent="0.4">
      <c r="A167"/>
      <c r="B167"/>
      <c r="C167"/>
      <c r="D167"/>
      <c r="E167"/>
      <c r="F167"/>
      <c r="G167"/>
      <c r="H167"/>
      <c r="I167" s="955"/>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s="7"/>
      <c r="EI167" s="7"/>
      <c r="EJ167" s="7"/>
      <c r="EK167" s="7"/>
      <c r="EL167" s="7"/>
      <c r="EM167" s="7"/>
      <c r="EN167" s="14"/>
      <c r="EO167" s="14"/>
      <c r="EP167" s="14"/>
      <c r="EQ167" s="14"/>
      <c r="ER167" s="14"/>
      <c r="ES167" s="14"/>
      <c r="ET167" s="14"/>
      <c r="EU167" s="14"/>
      <c r="EV167" s="14"/>
      <c r="EW167" s="14"/>
      <c r="FD167" s="3"/>
      <c r="FE167" s="3"/>
      <c r="FF167" s="3"/>
      <c r="FG167" s="3"/>
      <c r="FH167" s="3"/>
      <c r="FI167" s="3"/>
      <c r="GM167" s="467"/>
    </row>
    <row r="168" spans="1:195" s="13" customFormat="1" ht="27" customHeight="1" x14ac:dyDescent="0.4">
      <c r="A168"/>
      <c r="B168"/>
      <c r="C168"/>
      <c r="D168"/>
      <c r="E168"/>
      <c r="F168"/>
      <c r="G168"/>
      <c r="H168"/>
      <c r="I168" s="955"/>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s="7"/>
      <c r="EI168" s="7"/>
      <c r="EJ168" s="7"/>
      <c r="EK168" s="7"/>
      <c r="EL168" s="7"/>
      <c r="EM168" s="7"/>
      <c r="EN168" s="14"/>
      <c r="EO168" s="14"/>
      <c r="EP168" s="14"/>
      <c r="EQ168" s="14"/>
      <c r="ER168" s="14"/>
      <c r="ES168" s="14"/>
      <c r="ET168" s="14"/>
      <c r="EU168" s="14"/>
      <c r="EV168" s="14"/>
      <c r="EW168" s="14"/>
      <c r="FD168" s="3"/>
      <c r="FE168" s="3"/>
      <c r="FF168" s="3"/>
      <c r="FG168" s="3"/>
      <c r="FH168" s="3"/>
      <c r="FI168" s="3"/>
      <c r="GM168" s="467"/>
    </row>
    <row r="169" spans="1:195" s="13" customFormat="1" ht="27" customHeight="1" x14ac:dyDescent="0.4">
      <c r="A169"/>
      <c r="B169"/>
      <c r="C169"/>
      <c r="D169"/>
      <c r="E169"/>
      <c r="F169"/>
      <c r="G169"/>
      <c r="H169"/>
      <c r="I169" s="955"/>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s="7"/>
      <c r="EI169" s="7"/>
      <c r="EJ169" s="7"/>
      <c r="EK169" s="7"/>
      <c r="EL169" s="7"/>
      <c r="EM169" s="7"/>
      <c r="EN169" s="14"/>
      <c r="EO169" s="14"/>
      <c r="EP169" s="14"/>
      <c r="EQ169" s="14"/>
      <c r="ER169" s="14"/>
      <c r="ES169" s="14"/>
      <c r="ET169" s="14"/>
      <c r="EU169" s="14"/>
      <c r="EV169" s="14"/>
      <c r="EW169" s="14"/>
      <c r="FD169" s="3"/>
      <c r="FE169" s="3"/>
      <c r="FF169" s="3"/>
      <c r="FG169" s="3"/>
      <c r="FH169" s="3"/>
      <c r="FI169" s="3"/>
      <c r="GM169" s="467"/>
    </row>
    <row r="170" spans="1:195" s="13" customFormat="1" ht="27" customHeight="1" x14ac:dyDescent="0.4">
      <c r="A170"/>
      <c r="B170"/>
      <c r="C170"/>
      <c r="D170"/>
      <c r="E170"/>
      <c r="F170"/>
      <c r="G170"/>
      <c r="H170"/>
      <c r="I170" s="955"/>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s="7"/>
      <c r="EI170" s="7"/>
      <c r="EJ170" s="7"/>
      <c r="EK170" s="7"/>
      <c r="EL170" s="7"/>
      <c r="EM170" s="7"/>
      <c r="EN170" s="14"/>
      <c r="EO170" s="14"/>
      <c r="EP170" s="14"/>
      <c r="EQ170" s="14"/>
      <c r="ER170" s="14"/>
      <c r="ES170" s="14"/>
      <c r="ET170" s="14"/>
      <c r="EU170" s="14"/>
      <c r="EV170" s="14"/>
      <c r="EW170" s="14"/>
      <c r="FD170" s="3"/>
      <c r="FE170" s="3"/>
      <c r="FF170" s="3"/>
      <c r="FG170" s="3"/>
      <c r="FH170" s="3"/>
      <c r="FI170" s="3"/>
      <c r="GM170" s="467"/>
    </row>
    <row r="171" spans="1:195" ht="27" customHeight="1" x14ac:dyDescent="0.4">
      <c r="A171"/>
      <c r="B171"/>
      <c r="C171"/>
      <c r="D171"/>
      <c r="E171"/>
      <c r="F171"/>
      <c r="G171"/>
      <c r="H171"/>
      <c r="I171" s="955"/>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M171" s="7"/>
      <c r="EN171" s="14"/>
      <c r="EO171" s="14"/>
      <c r="EP171" s="14"/>
      <c r="EQ171" s="14"/>
      <c r="ER171" s="14"/>
      <c r="ES171" s="14"/>
      <c r="ET171" s="14"/>
      <c r="EU171" s="14"/>
      <c r="EV171" s="14"/>
      <c r="EW171" s="14"/>
      <c r="EX171" s="13"/>
      <c r="EY171" s="13"/>
      <c r="EZ171" s="13"/>
      <c r="FA171" s="13"/>
      <c r="FB171" s="13"/>
      <c r="FC171" s="13"/>
      <c r="FJ171" s="13"/>
      <c r="FK171" s="13"/>
      <c r="FL171" s="13"/>
      <c r="FM171" s="13"/>
    </row>
    <row r="172" spans="1:195" ht="27" customHeight="1" x14ac:dyDescent="0.4">
      <c r="A172"/>
      <c r="B172"/>
      <c r="C172"/>
      <c r="D172"/>
      <c r="E172"/>
      <c r="F172"/>
      <c r="G172"/>
      <c r="H172"/>
      <c r="I172" s="955"/>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M172" s="7"/>
      <c r="EN172" s="14"/>
      <c r="EO172" s="14"/>
      <c r="EP172" s="14"/>
      <c r="EQ172" s="14"/>
      <c r="ER172" s="14"/>
      <c r="ES172" s="14"/>
      <c r="ET172" s="14"/>
      <c r="EU172" s="14"/>
      <c r="EV172" s="14"/>
      <c r="EW172" s="14"/>
      <c r="EX172" s="13"/>
      <c r="EY172" s="13"/>
      <c r="EZ172" s="13"/>
      <c r="FA172" s="13"/>
      <c r="FB172" s="13"/>
      <c r="FC172" s="13"/>
      <c r="FJ172" s="13"/>
      <c r="FK172" s="13"/>
      <c r="FL172" s="13"/>
      <c r="FM172" s="13"/>
    </row>
    <row r="173" spans="1:195" ht="27" customHeight="1" x14ac:dyDescent="0.4">
      <c r="A173"/>
      <c r="B173"/>
      <c r="C173"/>
      <c r="D173"/>
      <c r="E173"/>
      <c r="F173"/>
      <c r="G173"/>
      <c r="H173"/>
      <c r="I173" s="955"/>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M173" s="7"/>
      <c r="EN173" s="14"/>
      <c r="EO173" s="14"/>
      <c r="EP173" s="14"/>
      <c r="EQ173" s="14"/>
      <c r="ER173" s="14"/>
      <c r="ES173" s="14"/>
      <c r="ET173" s="14"/>
      <c r="EU173" s="14"/>
      <c r="EV173" s="14"/>
      <c r="EW173" s="14"/>
      <c r="EX173" s="13"/>
      <c r="EY173" s="13"/>
      <c r="EZ173" s="13"/>
      <c r="FA173" s="13"/>
      <c r="FB173" s="13"/>
      <c r="FC173" s="13"/>
      <c r="FJ173" s="13"/>
      <c r="FK173" s="13"/>
      <c r="FL173" s="13"/>
      <c r="FM173" s="13"/>
    </row>
    <row r="174" spans="1:195" ht="27" customHeight="1" x14ac:dyDescent="0.4">
      <c r="A174"/>
      <c r="B174"/>
      <c r="C174"/>
      <c r="D174"/>
      <c r="E174"/>
      <c r="F174"/>
      <c r="G174"/>
      <c r="H174"/>
      <c r="I174" s="955"/>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M174" s="7"/>
      <c r="EN174" s="14"/>
      <c r="EO174" s="14"/>
      <c r="EP174" s="14"/>
      <c r="EQ174" s="14"/>
      <c r="ER174" s="14"/>
      <c r="ES174" s="14"/>
      <c r="ET174" s="14"/>
      <c r="EU174" s="14"/>
      <c r="EV174" s="14"/>
      <c r="EW174" s="14"/>
      <c r="EX174" s="13"/>
      <c r="EY174" s="13"/>
      <c r="EZ174" s="13"/>
      <c r="FA174" s="13"/>
      <c r="FB174" s="13"/>
      <c r="FC174" s="13"/>
      <c r="FJ174" s="13"/>
      <c r="FK174" s="13"/>
      <c r="FL174" s="13"/>
      <c r="FM174" s="13"/>
    </row>
    <row r="175" spans="1:195" ht="27" customHeight="1" x14ac:dyDescent="0.4">
      <c r="A175"/>
      <c r="B175"/>
      <c r="C175"/>
      <c r="D175"/>
      <c r="E175"/>
      <c r="F175"/>
      <c r="G175"/>
      <c r="H175"/>
      <c r="I175" s="95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row>
    <row r="176" spans="1:195" ht="27" customHeight="1" x14ac:dyDescent="0.4">
      <c r="A176"/>
      <c r="B176"/>
      <c r="C176"/>
      <c r="D176"/>
      <c r="E176"/>
      <c r="F176"/>
      <c r="G176"/>
      <c r="H176"/>
      <c r="I176" s="955"/>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row>
    <row r="177" spans="1:137" ht="27" customHeight="1" x14ac:dyDescent="0.4">
      <c r="A177"/>
      <c r="B177"/>
      <c r="C177"/>
      <c r="D177"/>
      <c r="E177"/>
      <c r="F177"/>
      <c r="G177"/>
      <c r="H177"/>
      <c r="I177" s="955"/>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row>
    <row r="178" spans="1:137" ht="27" customHeight="1" x14ac:dyDescent="0.4">
      <c r="A178"/>
      <c r="B178"/>
      <c r="C178"/>
      <c r="D178"/>
      <c r="E178"/>
      <c r="F178"/>
      <c r="G178"/>
      <c r="H178"/>
      <c r="I178" s="955"/>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row>
    <row r="179" spans="1:137" ht="27" customHeight="1" x14ac:dyDescent="0.4">
      <c r="A179"/>
      <c r="B179"/>
      <c r="C179"/>
      <c r="D179"/>
      <c r="E179"/>
      <c r="F179"/>
      <c r="G179"/>
      <c r="H179"/>
      <c r="I179" s="955"/>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row>
    <row r="180" spans="1:137" ht="27" customHeight="1" x14ac:dyDescent="0.4">
      <c r="A180"/>
      <c r="B180"/>
      <c r="C180"/>
      <c r="D180"/>
      <c r="E180"/>
      <c r="F180"/>
      <c r="G180"/>
      <c r="H180"/>
      <c r="I180" s="955"/>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row>
    <row r="181" spans="1:137" ht="27" customHeight="1" x14ac:dyDescent="0.4">
      <c r="A181"/>
      <c r="B181"/>
      <c r="C181"/>
      <c r="D181"/>
      <c r="E181"/>
      <c r="F181"/>
      <c r="G181"/>
      <c r="H181"/>
      <c r="I181" s="955"/>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row>
    <row r="182" spans="1:137" ht="27" customHeight="1" x14ac:dyDescent="0.4">
      <c r="A182"/>
      <c r="B182"/>
      <c r="C182"/>
      <c r="D182"/>
      <c r="E182"/>
      <c r="F182"/>
      <c r="G182"/>
      <c r="H182"/>
      <c r="I182" s="955"/>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row>
    <row r="183" spans="1:137" ht="27" customHeight="1" x14ac:dyDescent="0.4">
      <c r="A183"/>
      <c r="B183"/>
      <c r="C183"/>
      <c r="D183"/>
      <c r="E183"/>
      <c r="F183"/>
      <c r="G183"/>
      <c r="H183"/>
      <c r="I183" s="955"/>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row>
    <row r="184" spans="1:137" ht="27" customHeight="1" x14ac:dyDescent="0.4">
      <c r="A184"/>
      <c r="B184"/>
      <c r="C184"/>
      <c r="D184"/>
      <c r="E184"/>
      <c r="F184"/>
      <c r="G184"/>
      <c r="H184"/>
      <c r="I184" s="955"/>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row>
    <row r="185" spans="1:137" ht="27" customHeight="1" x14ac:dyDescent="0.4">
      <c r="A185"/>
      <c r="B185"/>
      <c r="C185"/>
      <c r="D185"/>
      <c r="E185"/>
      <c r="F185"/>
      <c r="G185"/>
      <c r="H185"/>
      <c r="I185" s="95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row>
    <row r="186" spans="1:137" ht="27" customHeight="1" x14ac:dyDescent="0.4">
      <c r="A186"/>
      <c r="B186"/>
      <c r="C186"/>
      <c r="D186"/>
      <c r="E186"/>
      <c r="F186"/>
      <c r="G186"/>
      <c r="H186"/>
      <c r="I186" s="955"/>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row>
    <row r="187" spans="1:137" ht="27" customHeight="1" x14ac:dyDescent="0.4">
      <c r="A187"/>
      <c r="B187"/>
      <c r="C187"/>
      <c r="D187"/>
      <c r="E187"/>
      <c r="F187"/>
      <c r="G187"/>
      <c r="H187"/>
      <c r="I187" s="955"/>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row>
    <row r="188" spans="1:137" ht="27" customHeight="1" x14ac:dyDescent="0.4">
      <c r="A188"/>
      <c r="B188"/>
      <c r="C188"/>
      <c r="D188"/>
      <c r="E188"/>
      <c r="F188"/>
      <c r="G188"/>
      <c r="H188"/>
      <c r="I188" s="955"/>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row>
    <row r="189" spans="1:137" ht="27" customHeight="1" x14ac:dyDescent="0.4">
      <c r="A189"/>
      <c r="B189"/>
      <c r="C189"/>
      <c r="D189"/>
      <c r="E189"/>
      <c r="F189"/>
      <c r="G189"/>
      <c r="H189"/>
      <c r="I189" s="955"/>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row>
    <row r="190" spans="1:137" ht="27" customHeight="1" x14ac:dyDescent="0.4">
      <c r="A190"/>
      <c r="B190"/>
      <c r="C190"/>
      <c r="D190"/>
      <c r="E190"/>
      <c r="F190"/>
      <c r="G190"/>
      <c r="H190"/>
      <c r="I190" s="955"/>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row>
    <row r="191" spans="1:137" ht="27" customHeight="1" x14ac:dyDescent="0.4">
      <c r="A191"/>
      <c r="B191"/>
      <c r="C191"/>
      <c r="D191"/>
      <c r="E191"/>
      <c r="F191"/>
      <c r="G191"/>
      <c r="H191"/>
      <c r="I191" s="955"/>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row>
    <row r="192" spans="1:137" ht="27" customHeight="1" x14ac:dyDescent="0.4">
      <c r="A192"/>
      <c r="B192"/>
      <c r="C192"/>
      <c r="D192"/>
      <c r="E192"/>
      <c r="F192"/>
      <c r="G192"/>
      <c r="H192"/>
      <c r="I192" s="955"/>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row>
    <row r="193" spans="1:137" ht="27" customHeight="1" x14ac:dyDescent="0.4">
      <c r="A193"/>
      <c r="B193"/>
      <c r="C193"/>
      <c r="D193"/>
      <c r="E193"/>
      <c r="F193"/>
      <c r="G193"/>
      <c r="H193"/>
      <c r="I193" s="955"/>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row>
    <row r="194" spans="1:137" ht="27" customHeight="1" x14ac:dyDescent="0.4">
      <c r="A194"/>
      <c r="B194"/>
      <c r="C194"/>
      <c r="D194"/>
      <c r="E194"/>
      <c r="F194"/>
      <c r="G194"/>
      <c r="H194"/>
      <c r="I194" s="955"/>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row>
    <row r="195" spans="1:137" ht="27" customHeight="1" x14ac:dyDescent="0.4">
      <c r="A195"/>
      <c r="B195"/>
      <c r="C195"/>
      <c r="D195"/>
      <c r="E195"/>
      <c r="F195"/>
      <c r="G195"/>
      <c r="H195"/>
      <c r="I195" s="95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row>
    <row r="196" spans="1:137" ht="27" customHeight="1" x14ac:dyDescent="0.4">
      <c r="A196"/>
      <c r="B196"/>
      <c r="C196"/>
      <c r="D196"/>
      <c r="E196"/>
      <c r="F196"/>
      <c r="G196"/>
      <c r="H196"/>
      <c r="I196" s="955"/>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row>
    <row r="197" spans="1:137" ht="27" customHeight="1" x14ac:dyDescent="0.4">
      <c r="A197"/>
      <c r="B197"/>
      <c r="C197"/>
      <c r="D197"/>
      <c r="E197"/>
      <c r="F197"/>
      <c r="G197"/>
      <c r="H197"/>
      <c r="I197" s="955"/>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row>
    <row r="198" spans="1:137" ht="27" customHeight="1" x14ac:dyDescent="0.4">
      <c r="A198"/>
      <c r="B198"/>
      <c r="C198"/>
      <c r="D198"/>
      <c r="E198"/>
      <c r="F198"/>
      <c r="G198"/>
      <c r="H198"/>
      <c r="I198" s="955"/>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row>
    <row r="199" spans="1:137" ht="27" customHeight="1" x14ac:dyDescent="0.4">
      <c r="A199"/>
      <c r="B199"/>
      <c r="C199"/>
      <c r="D199"/>
      <c r="E199"/>
      <c r="F199"/>
      <c r="G199"/>
      <c r="H199"/>
      <c r="I199" s="955"/>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row>
    <row r="200" spans="1:137" ht="27" customHeight="1" x14ac:dyDescent="0.4">
      <c r="A200"/>
      <c r="B200"/>
      <c r="C200"/>
      <c r="D200"/>
      <c r="E200"/>
      <c r="F200"/>
      <c r="G200"/>
      <c r="H200"/>
      <c r="I200" s="955"/>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row>
    <row r="201" spans="1:137" ht="27" customHeight="1" x14ac:dyDescent="0.4">
      <c r="A201"/>
      <c r="B201"/>
      <c r="C201"/>
      <c r="D201"/>
      <c r="E201"/>
      <c r="F201"/>
      <c r="G201"/>
      <c r="H201"/>
      <c r="I201" s="955"/>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row>
    <row r="202" spans="1:137" ht="27" customHeight="1" x14ac:dyDescent="0.4">
      <c r="A202"/>
      <c r="B202"/>
      <c r="C202"/>
      <c r="D202"/>
      <c r="E202"/>
      <c r="F202"/>
      <c r="G202"/>
      <c r="H202"/>
      <c r="I202" s="955"/>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row>
    <row r="203" spans="1:137" ht="27" customHeight="1" x14ac:dyDescent="0.4">
      <c r="A203"/>
      <c r="B203"/>
      <c r="C203"/>
      <c r="D203"/>
      <c r="E203"/>
      <c r="F203"/>
      <c r="G203"/>
      <c r="H203"/>
      <c r="I203" s="955"/>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row>
    <row r="204" spans="1:137" ht="27" customHeight="1" x14ac:dyDescent="0.4">
      <c r="A204"/>
      <c r="B204"/>
      <c r="C204"/>
      <c r="D204"/>
      <c r="E204"/>
      <c r="F204"/>
      <c r="G204"/>
      <c r="H204"/>
      <c r="I204" s="955"/>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row>
    <row r="205" spans="1:137" ht="27" customHeight="1" x14ac:dyDescent="0.4">
      <c r="A205"/>
      <c r="B205"/>
      <c r="C205"/>
      <c r="D205"/>
      <c r="E205"/>
      <c r="F205"/>
      <c r="G205"/>
      <c r="H205"/>
      <c r="I205" s="95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row>
    <row r="206" spans="1:137" ht="27" customHeight="1" x14ac:dyDescent="0.4">
      <c r="A206"/>
      <c r="B206"/>
      <c r="C206"/>
      <c r="D206"/>
      <c r="E206"/>
      <c r="F206"/>
      <c r="G206"/>
      <c r="H206"/>
      <c r="I206" s="955"/>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row>
    <row r="207" spans="1:137" ht="27" customHeight="1" x14ac:dyDescent="0.4">
      <c r="A207"/>
      <c r="B207"/>
      <c r="C207"/>
      <c r="D207"/>
      <c r="E207"/>
      <c r="F207"/>
      <c r="G207"/>
      <c r="H207"/>
      <c r="I207" s="955"/>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row>
    <row r="208" spans="1:137" ht="27" customHeight="1" x14ac:dyDescent="0.4">
      <c r="A208"/>
      <c r="B208"/>
      <c r="C208"/>
      <c r="D208"/>
      <c r="E208"/>
      <c r="F208"/>
      <c r="G208"/>
      <c r="H208"/>
      <c r="I208" s="955"/>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row>
    <row r="209" spans="1:137" ht="27" customHeight="1" x14ac:dyDescent="0.4">
      <c r="A209"/>
      <c r="B209"/>
      <c r="C209"/>
      <c r="D209"/>
      <c r="E209"/>
      <c r="F209"/>
      <c r="G209"/>
      <c r="H209"/>
      <c r="I209" s="955"/>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row>
  </sheetData>
  <sheetProtection algorithmName="SHA-512" hashValue="xjlDKJHG1CgVWdR8JZ1XpJble3MhlcYwLqgOTBTf1cBOtQQymjQI7Lrb7BG/OYAsShw5fbF6zZHBu8ZNnB8j3Q==" saltValue="7kYEzODrDD1rivwHpQjXHQ==" spinCount="100000" sheet="1" objects="1" scenarios="1"/>
  <dataConsolidate/>
  <mergeCells count="506">
    <mergeCell ref="BV64:CU65"/>
    <mergeCell ref="BV48:CU49"/>
    <mergeCell ref="BV37:CU38"/>
    <mergeCell ref="S49:AA49"/>
    <mergeCell ref="AB49:BT49"/>
    <mergeCell ref="M50:R51"/>
    <mergeCell ref="S50:AA50"/>
    <mergeCell ref="AB50:BT50"/>
    <mergeCell ref="S51:AA51"/>
    <mergeCell ref="AB51:BT51"/>
    <mergeCell ref="M37:R38"/>
    <mergeCell ref="S37:AA37"/>
    <mergeCell ref="AB37:BT37"/>
    <mergeCell ref="S38:AA38"/>
    <mergeCell ref="AB38:BT38"/>
    <mergeCell ref="M39:R40"/>
    <mergeCell ref="S39:AA39"/>
    <mergeCell ref="AB39:BT39"/>
    <mergeCell ref="S40:AA40"/>
    <mergeCell ref="BV41:CU42"/>
    <mergeCell ref="BY46:CM46"/>
    <mergeCell ref="BV52:CU53"/>
    <mergeCell ref="AB40:BT40"/>
    <mergeCell ref="AB44:BT44"/>
    <mergeCell ref="BI141:BT141"/>
    <mergeCell ref="M110:R116"/>
    <mergeCell ref="S110:AA110"/>
    <mergeCell ref="AB110:BT110"/>
    <mergeCell ref="AK116:AP116"/>
    <mergeCell ref="AQ116:AS116"/>
    <mergeCell ref="AQ122:AS122"/>
    <mergeCell ref="AQ123:AS123"/>
    <mergeCell ref="AT116:AY116"/>
    <mergeCell ref="AZ116:BT116"/>
    <mergeCell ref="AK129:AL129"/>
    <mergeCell ref="S127:AA127"/>
    <mergeCell ref="AF125:AY125"/>
    <mergeCell ref="AE123:AJ123"/>
    <mergeCell ref="AE124:BT124"/>
    <mergeCell ref="S126:AA126"/>
    <mergeCell ref="AB125:AD125"/>
    <mergeCell ref="BN130:BT130"/>
    <mergeCell ref="AB130:AP130"/>
    <mergeCell ref="S114:AA114"/>
    <mergeCell ref="AH116:AJ116"/>
    <mergeCell ref="AB114:AG114"/>
    <mergeCell ref="S125:AA125"/>
    <mergeCell ref="Z113:AA113"/>
    <mergeCell ref="M73:W73"/>
    <mergeCell ref="X73:AA73"/>
    <mergeCell ref="AB72:AE72"/>
    <mergeCell ref="M104:R107"/>
    <mergeCell ref="S104:AA104"/>
    <mergeCell ref="Z112:AA112"/>
    <mergeCell ref="Z111:AA111"/>
    <mergeCell ref="BN129:BO129"/>
    <mergeCell ref="AO129:AP129"/>
    <mergeCell ref="BN126:BO126"/>
    <mergeCell ref="BN127:BO127"/>
    <mergeCell ref="BN128:BO128"/>
    <mergeCell ref="M108:R109"/>
    <mergeCell ref="S108:AA108"/>
    <mergeCell ref="S123:AA123"/>
    <mergeCell ref="AB123:AD123"/>
    <mergeCell ref="M122:R125"/>
    <mergeCell ref="AB111:AP111"/>
    <mergeCell ref="AK114:AP114"/>
    <mergeCell ref="AB112:AP112"/>
    <mergeCell ref="AB122:AD122"/>
    <mergeCell ref="AE122:AJ122"/>
    <mergeCell ref="S122:AA122"/>
    <mergeCell ref="AQ100:BT100"/>
    <mergeCell ref="AH45:AJ45"/>
    <mergeCell ref="X72:AA72"/>
    <mergeCell ref="M147:O147"/>
    <mergeCell ref="S147:U147"/>
    <mergeCell ref="AT144:AY145"/>
    <mergeCell ref="AH144:AS145"/>
    <mergeCell ref="S124:AA124"/>
    <mergeCell ref="M126:R130"/>
    <mergeCell ref="AQ130:AS130"/>
    <mergeCell ref="AH128:AJ128"/>
    <mergeCell ref="AH129:AJ129"/>
    <mergeCell ref="J141:AE141"/>
    <mergeCell ref="M133:AA139"/>
    <mergeCell ref="M144:U144"/>
    <mergeCell ref="M145:R145"/>
    <mergeCell ref="AB127:AG127"/>
    <mergeCell ref="AH127:AJ127"/>
    <mergeCell ref="S129:AA129"/>
    <mergeCell ref="S130:AA130"/>
    <mergeCell ref="AB124:AD124"/>
    <mergeCell ref="M142:AA142"/>
    <mergeCell ref="AB142:AD142"/>
    <mergeCell ref="M146:O146"/>
    <mergeCell ref="X71:AA71"/>
    <mergeCell ref="M21:AA21"/>
    <mergeCell ref="S80:AA80"/>
    <mergeCell ref="AB104:AP104"/>
    <mergeCell ref="AB21:BT21"/>
    <mergeCell ref="AK33:AP33"/>
    <mergeCell ref="AB29:BT29"/>
    <mergeCell ref="AZ88:BT88"/>
    <mergeCell ref="S82:AA82"/>
    <mergeCell ref="AB83:AP83"/>
    <mergeCell ref="AB73:AE73"/>
    <mergeCell ref="AK73:AL73"/>
    <mergeCell ref="M94:R95"/>
    <mergeCell ref="AB92:AP92"/>
    <mergeCell ref="AB88:AG88"/>
    <mergeCell ref="S83:Y85"/>
    <mergeCell ref="S94:AA94"/>
    <mergeCell ref="AB94:BT94"/>
    <mergeCell ref="BH73:BI73"/>
    <mergeCell ref="M96:R102"/>
    <mergeCell ref="AK45:AP45"/>
    <mergeCell ref="M82:R88"/>
    <mergeCell ref="AB86:AG86"/>
    <mergeCell ref="AH86:AJ86"/>
    <mergeCell ref="AB95:BT95"/>
    <mergeCell ref="BF148:BT148"/>
    <mergeCell ref="AZ148:BB148"/>
    <mergeCell ref="BC148:BE148"/>
    <mergeCell ref="AH147:AS147"/>
    <mergeCell ref="AT147:AY147"/>
    <mergeCell ref="AZ147:BB147"/>
    <mergeCell ref="V147:AG147"/>
    <mergeCell ref="S145:U145"/>
    <mergeCell ref="AZ145:BB145"/>
    <mergeCell ref="AZ146:BB146"/>
    <mergeCell ref="S146:U146"/>
    <mergeCell ref="V146:AG146"/>
    <mergeCell ref="AH146:AS146"/>
    <mergeCell ref="AT146:AY146"/>
    <mergeCell ref="V144:AG145"/>
    <mergeCell ref="BC145:BE145"/>
    <mergeCell ref="AT148:AY148"/>
    <mergeCell ref="P146:R146"/>
    <mergeCell ref="M143:AA143"/>
    <mergeCell ref="S149:U149"/>
    <mergeCell ref="J121:BK121"/>
    <mergeCell ref="S105:X106"/>
    <mergeCell ref="Z105:AA105"/>
    <mergeCell ref="AT149:AY149"/>
    <mergeCell ref="AZ149:BB149"/>
    <mergeCell ref="P148:R148"/>
    <mergeCell ref="S148:U148"/>
    <mergeCell ref="S115:AA115"/>
    <mergeCell ref="AB115:BT115"/>
    <mergeCell ref="BF146:BT146"/>
    <mergeCell ref="AZ144:BE144"/>
    <mergeCell ref="BF144:BT145"/>
    <mergeCell ref="BC146:BE146"/>
    <mergeCell ref="J132:BK132"/>
    <mergeCell ref="AB133:BT139"/>
    <mergeCell ref="P147:R147"/>
    <mergeCell ref="BL132:BT132"/>
    <mergeCell ref="BC147:BE147"/>
    <mergeCell ref="BF147:BT147"/>
    <mergeCell ref="V148:AG148"/>
    <mergeCell ref="AH148:AS148"/>
    <mergeCell ref="AB143:AD143"/>
    <mergeCell ref="BF151:BT151"/>
    <mergeCell ref="M149:O149"/>
    <mergeCell ref="BC149:BE149"/>
    <mergeCell ref="BF149:BT149"/>
    <mergeCell ref="M150:O150"/>
    <mergeCell ref="P150:R150"/>
    <mergeCell ref="S150:U150"/>
    <mergeCell ref="BF150:BT150"/>
    <mergeCell ref="V149:AG149"/>
    <mergeCell ref="AH149:AS149"/>
    <mergeCell ref="M151:O151"/>
    <mergeCell ref="P151:R151"/>
    <mergeCell ref="S151:U151"/>
    <mergeCell ref="V151:AG151"/>
    <mergeCell ref="AH151:AS151"/>
    <mergeCell ref="AT151:AY151"/>
    <mergeCell ref="AZ151:BB151"/>
    <mergeCell ref="BC151:BE151"/>
    <mergeCell ref="AH150:AS150"/>
    <mergeCell ref="AT150:AY150"/>
    <mergeCell ref="AZ150:BB150"/>
    <mergeCell ref="BC150:BE150"/>
    <mergeCell ref="V150:AG150"/>
    <mergeCell ref="P149:R149"/>
    <mergeCell ref="BF153:BT153"/>
    <mergeCell ref="M152:O152"/>
    <mergeCell ref="P152:R152"/>
    <mergeCell ref="S152:U152"/>
    <mergeCell ref="V152:AG152"/>
    <mergeCell ref="AH152:AS152"/>
    <mergeCell ref="AT152:AY152"/>
    <mergeCell ref="AZ152:BB152"/>
    <mergeCell ref="BC152:BE152"/>
    <mergeCell ref="BF152:BT152"/>
    <mergeCell ref="M153:O153"/>
    <mergeCell ref="P153:R153"/>
    <mergeCell ref="S153:U153"/>
    <mergeCell ref="BC153:BE153"/>
    <mergeCell ref="V153:AG153"/>
    <mergeCell ref="AH153:AS153"/>
    <mergeCell ref="AT153:AY153"/>
    <mergeCell ref="AZ153:BB153"/>
    <mergeCell ref="BL121:BT121"/>
    <mergeCell ref="S101:AA101"/>
    <mergeCell ref="AB101:BT101"/>
    <mergeCell ref="S102:AA102"/>
    <mergeCell ref="AB102:AG102"/>
    <mergeCell ref="AH102:AJ102"/>
    <mergeCell ref="AK102:AP102"/>
    <mergeCell ref="AQ102:AS102"/>
    <mergeCell ref="AT102:AY102"/>
    <mergeCell ref="AQ114:BT114"/>
    <mergeCell ref="AB113:AP113"/>
    <mergeCell ref="AH114:AJ114"/>
    <mergeCell ref="S116:AA116"/>
    <mergeCell ref="AB116:AG116"/>
    <mergeCell ref="S111:Y113"/>
    <mergeCell ref="AZ102:BT102"/>
    <mergeCell ref="Y103:AP103"/>
    <mergeCell ref="AQ103:BK103"/>
    <mergeCell ref="S109:AA109"/>
    <mergeCell ref="AB109:BT109"/>
    <mergeCell ref="BL103:BT103"/>
    <mergeCell ref="AB108:BT108"/>
    <mergeCell ref="AB105:AP105"/>
    <mergeCell ref="Z106:AA106"/>
    <mergeCell ref="AB91:AP91"/>
    <mergeCell ref="Z92:AA92"/>
    <mergeCell ref="Z97:AA97"/>
    <mergeCell ref="AB84:AP84"/>
    <mergeCell ref="AB90:AP90"/>
    <mergeCell ref="S90:AA90"/>
    <mergeCell ref="S91:X92"/>
    <mergeCell ref="S95:AA95"/>
    <mergeCell ref="AB107:AP107"/>
    <mergeCell ref="AB97:AP97"/>
    <mergeCell ref="Z99:AA99"/>
    <mergeCell ref="S100:AA100"/>
    <mergeCell ref="AB100:AG100"/>
    <mergeCell ref="AB98:AP98"/>
    <mergeCell ref="S97:Y99"/>
    <mergeCell ref="AB99:AP99"/>
    <mergeCell ref="AH100:AJ100"/>
    <mergeCell ref="AK100:AP100"/>
    <mergeCell ref="Z98:AA98"/>
    <mergeCell ref="AB106:AP106"/>
    <mergeCell ref="S107:Y107"/>
    <mergeCell ref="Z107:AA107"/>
    <mergeCell ref="BK73:BL73"/>
    <mergeCell ref="S77:X78"/>
    <mergeCell ref="M90:R93"/>
    <mergeCell ref="S93:Y93"/>
    <mergeCell ref="Z93:AA93"/>
    <mergeCell ref="S76:AA76"/>
    <mergeCell ref="AB93:AP93"/>
    <mergeCell ref="M148:O148"/>
    <mergeCell ref="AH56:AJ56"/>
    <mergeCell ref="AK56:AP56"/>
    <mergeCell ref="AB56:AG56"/>
    <mergeCell ref="AB65:AD65"/>
    <mergeCell ref="AE65:AG65"/>
    <mergeCell ref="AN72:AP72"/>
    <mergeCell ref="AH88:AJ88"/>
    <mergeCell ref="AK88:AP88"/>
    <mergeCell ref="AM129:AN129"/>
    <mergeCell ref="AB126:AG126"/>
    <mergeCell ref="AH126:AJ126"/>
    <mergeCell ref="AB128:AG128"/>
    <mergeCell ref="AB129:AG129"/>
    <mergeCell ref="AB85:AP85"/>
    <mergeCell ref="AB78:AP78"/>
    <mergeCell ref="AB87:BT87"/>
    <mergeCell ref="M80:R81"/>
    <mergeCell ref="AB52:BT52"/>
    <mergeCell ref="AB53:BT53"/>
    <mergeCell ref="AB54:AG54"/>
    <mergeCell ref="M54:AA54"/>
    <mergeCell ref="Z91:AA91"/>
    <mergeCell ref="AB80:BT80"/>
    <mergeCell ref="S88:AA88"/>
    <mergeCell ref="S96:AA96"/>
    <mergeCell ref="BL75:BT75"/>
    <mergeCell ref="BF73:BG73"/>
    <mergeCell ref="BL89:BT89"/>
    <mergeCell ref="AO73:AP73"/>
    <mergeCell ref="M71:W71"/>
    <mergeCell ref="AQ86:BT86"/>
    <mergeCell ref="AQ88:AS88"/>
    <mergeCell ref="AT88:AY88"/>
    <mergeCell ref="S79:Y79"/>
    <mergeCell ref="Z79:AA79"/>
    <mergeCell ref="AQ72:AR72"/>
    <mergeCell ref="AI72:AK72"/>
    <mergeCell ref="S81:AA81"/>
    <mergeCell ref="Z77:AA77"/>
    <mergeCell ref="AB77:AP77"/>
    <mergeCell ref="Z78:AA78"/>
    <mergeCell ref="AB81:BT81"/>
    <mergeCell ref="AQ89:BK89"/>
    <mergeCell ref="Z84:AA84"/>
    <mergeCell ref="Z83:AA83"/>
    <mergeCell ref="S87:AA87"/>
    <mergeCell ref="Z85:AA85"/>
    <mergeCell ref="AB82:BT82"/>
    <mergeCell ref="AK86:AP86"/>
    <mergeCell ref="Y89:AP89"/>
    <mergeCell ref="S86:AA86"/>
    <mergeCell ref="AO65:AQ65"/>
    <mergeCell ref="AR65:AS65"/>
    <mergeCell ref="AT65:AU65"/>
    <mergeCell ref="AV65:BJ65"/>
    <mergeCell ref="BK65:BL65"/>
    <mergeCell ref="BK68:BL68"/>
    <mergeCell ref="BL70:BT70"/>
    <mergeCell ref="M2:T2"/>
    <mergeCell ref="AB13:AI13"/>
    <mergeCell ref="AK13:AP13"/>
    <mergeCell ref="AT13:AY13"/>
    <mergeCell ref="AQ13:AS13"/>
    <mergeCell ref="AB20:BT20"/>
    <mergeCell ref="S20:AA20"/>
    <mergeCell ref="S24:AA24"/>
    <mergeCell ref="BL47:BT47"/>
    <mergeCell ref="AT45:AY45"/>
    <mergeCell ref="AB47:BK47"/>
    <mergeCell ref="T47:Z47"/>
    <mergeCell ref="AN2:AP2"/>
    <mergeCell ref="S15:AA15"/>
    <mergeCell ref="P10:V10"/>
    <mergeCell ref="X2:Z2"/>
    <mergeCell ref="BK67:BL67"/>
    <mergeCell ref="BC10:BE10"/>
    <mergeCell ref="BF10:BH10"/>
    <mergeCell ref="BK10:BM10"/>
    <mergeCell ref="J12:BK12"/>
    <mergeCell ref="BL12:BT12"/>
    <mergeCell ref="M13:X13"/>
    <mergeCell ref="J10:L10"/>
    <mergeCell ref="M10:O10"/>
    <mergeCell ref="AZ2:BB2"/>
    <mergeCell ref="Y13:AA13"/>
    <mergeCell ref="AF2:AH2"/>
    <mergeCell ref="BP10:BR10"/>
    <mergeCell ref="AW10:BB10"/>
    <mergeCell ref="K6:Z8"/>
    <mergeCell ref="AA6:AC8"/>
    <mergeCell ref="EO24:ES24"/>
    <mergeCell ref="EO25:ES25"/>
    <mergeCell ref="AK32:AP32"/>
    <mergeCell ref="AQ32:AS32"/>
    <mergeCell ref="AT32:AY32"/>
    <mergeCell ref="J23:BK23"/>
    <mergeCell ref="M30:AA30"/>
    <mergeCell ref="AH32:AJ32"/>
    <mergeCell ref="AB31:BT31"/>
    <mergeCell ref="M32:AA32"/>
    <mergeCell ref="AB32:AG32"/>
    <mergeCell ref="M24:R25"/>
    <mergeCell ref="AB30:AG30"/>
    <mergeCell ref="AH30:AJ30"/>
    <mergeCell ref="AK30:AP30"/>
    <mergeCell ref="AB27:BT27"/>
    <mergeCell ref="M28:R29"/>
    <mergeCell ref="S28:AA28"/>
    <mergeCell ref="AB28:BT28"/>
    <mergeCell ref="S29:AA29"/>
    <mergeCell ref="AB25:BT25"/>
    <mergeCell ref="BL23:BT23"/>
    <mergeCell ref="AB24:BT24"/>
    <mergeCell ref="S25:AA25"/>
    <mergeCell ref="AB15:BT15"/>
    <mergeCell ref="M16:R20"/>
    <mergeCell ref="S16:AA16"/>
    <mergeCell ref="AB16:BT16"/>
    <mergeCell ref="S17:AA17"/>
    <mergeCell ref="AB17:BT17"/>
    <mergeCell ref="S19:AA19"/>
    <mergeCell ref="AB19:BT19"/>
    <mergeCell ref="AB18:AG18"/>
    <mergeCell ref="AH18:BT18"/>
    <mergeCell ref="S18:AA18"/>
    <mergeCell ref="M14:R15"/>
    <mergeCell ref="S14:AA14"/>
    <mergeCell ref="AB14:BT14"/>
    <mergeCell ref="S26:AA26"/>
    <mergeCell ref="AB26:BT26"/>
    <mergeCell ref="S27:AA27"/>
    <mergeCell ref="M26:R27"/>
    <mergeCell ref="AB42:BT42"/>
    <mergeCell ref="S42:AA42"/>
    <mergeCell ref="M46:AA46"/>
    <mergeCell ref="AB46:BT46"/>
    <mergeCell ref="AK43:AP43"/>
    <mergeCell ref="M41:R42"/>
    <mergeCell ref="M44:AA44"/>
    <mergeCell ref="AT33:AY33"/>
    <mergeCell ref="S41:AA41"/>
    <mergeCell ref="BL36:BT36"/>
    <mergeCell ref="AQ33:AS33"/>
    <mergeCell ref="M34:AA34"/>
    <mergeCell ref="AB34:BT34"/>
    <mergeCell ref="AB41:BT41"/>
    <mergeCell ref="M33:AA33"/>
    <mergeCell ref="AB33:AG33"/>
    <mergeCell ref="M31:AA31"/>
    <mergeCell ref="M45:AA45"/>
    <mergeCell ref="AQ45:AS45"/>
    <mergeCell ref="AB45:AG45"/>
    <mergeCell ref="BV151:CT151"/>
    <mergeCell ref="BV152:CT152"/>
    <mergeCell ref="BV153:CT153"/>
    <mergeCell ref="AB55:BT55"/>
    <mergeCell ref="BV142:CU143"/>
    <mergeCell ref="BL64:BT64"/>
    <mergeCell ref="AS72:AU72"/>
    <mergeCell ref="AV72:AY72"/>
    <mergeCell ref="BK66:BL66"/>
    <mergeCell ref="AL72:AM72"/>
    <mergeCell ref="AB61:AG61"/>
    <mergeCell ref="AB79:AP79"/>
    <mergeCell ref="J75:BK75"/>
    <mergeCell ref="M76:R79"/>
    <mergeCell ref="AM73:AN73"/>
    <mergeCell ref="AJ67:AL67"/>
    <mergeCell ref="M67:AA67"/>
    <mergeCell ref="AB96:BT96"/>
    <mergeCell ref="BV80:CU81"/>
    <mergeCell ref="BV84:CU85"/>
    <mergeCell ref="BV90:CU91"/>
    <mergeCell ref="AM67:AN67"/>
    <mergeCell ref="AO67:AQ67"/>
    <mergeCell ref="AB62:AG62"/>
    <mergeCell ref="BV149:CT149"/>
    <mergeCell ref="BV150:CT150"/>
    <mergeCell ref="M59:R60"/>
    <mergeCell ref="S59:AA59"/>
    <mergeCell ref="AB59:AG59"/>
    <mergeCell ref="J64:AA64"/>
    <mergeCell ref="AN71:AP71"/>
    <mergeCell ref="AJ66:BJ66"/>
    <mergeCell ref="AZ73:BA73"/>
    <mergeCell ref="BD73:BE73"/>
    <mergeCell ref="AV71:AY71"/>
    <mergeCell ref="M68:AA68"/>
    <mergeCell ref="AB68:AI68"/>
    <mergeCell ref="AE67:AG67"/>
    <mergeCell ref="AR67:AS67"/>
    <mergeCell ref="AT67:AU67"/>
    <mergeCell ref="AV67:BJ67"/>
    <mergeCell ref="M66:AA66"/>
    <mergeCell ref="AI71:AK71"/>
    <mergeCell ref="J70:AA70"/>
    <mergeCell ref="S60:AA60"/>
    <mergeCell ref="AB60:AG60"/>
    <mergeCell ref="M61:AA61"/>
    <mergeCell ref="BB73:BC73"/>
    <mergeCell ref="AT73:AU73"/>
    <mergeCell ref="AX73:AY73"/>
    <mergeCell ref="AQ71:AR71"/>
    <mergeCell ref="AS71:AU71"/>
    <mergeCell ref="AL71:AM71"/>
    <mergeCell ref="S36:AA36"/>
    <mergeCell ref="AB36:BK36"/>
    <mergeCell ref="S52:AA52"/>
    <mergeCell ref="M57:AA57"/>
    <mergeCell ref="AH65:AI65"/>
    <mergeCell ref="AJ65:AL65"/>
    <mergeCell ref="M65:AA65"/>
    <mergeCell ref="AV73:AW73"/>
    <mergeCell ref="M48:R49"/>
    <mergeCell ref="S48:AA48"/>
    <mergeCell ref="AB48:BT48"/>
    <mergeCell ref="AH43:AJ43"/>
    <mergeCell ref="AQ56:AS56"/>
    <mergeCell ref="AT56:AY56"/>
    <mergeCell ref="J58:BK58"/>
    <mergeCell ref="AB57:BT57"/>
    <mergeCell ref="BL58:BT58"/>
    <mergeCell ref="M62:AA62"/>
    <mergeCell ref="AB66:AI66"/>
    <mergeCell ref="BV72:CU73"/>
    <mergeCell ref="BV67:CU67"/>
    <mergeCell ref="S128:AA128"/>
    <mergeCell ref="BY57:CM57"/>
    <mergeCell ref="BV146:CT146"/>
    <mergeCell ref="BV147:CT147"/>
    <mergeCell ref="BV148:CT148"/>
    <mergeCell ref="AH33:AJ33"/>
    <mergeCell ref="AB76:AP76"/>
    <mergeCell ref="AB43:AG43"/>
    <mergeCell ref="M43:AA43"/>
    <mergeCell ref="S53:AA53"/>
    <mergeCell ref="AH54:AJ54"/>
    <mergeCell ref="AK54:AP54"/>
    <mergeCell ref="M55:AA55"/>
    <mergeCell ref="M56:AA56"/>
    <mergeCell ref="AJ68:BJ68"/>
    <mergeCell ref="AF72:AH72"/>
    <mergeCell ref="AH67:AI67"/>
    <mergeCell ref="AM65:AN65"/>
    <mergeCell ref="AF71:AH71"/>
    <mergeCell ref="AB67:AD67"/>
    <mergeCell ref="M52:R53"/>
    <mergeCell ref="BV104:CU105"/>
  </mergeCells>
  <phoneticPr fontId="12"/>
  <conditionalFormatting sqref="K6">
    <cfRule type="expression" dxfId="514" priority="811">
      <formula>$K$6=""</formula>
    </cfRule>
  </conditionalFormatting>
  <conditionalFormatting sqref="AK43:AP43">
    <cfRule type="cellIs" dxfId="513" priority="807" operator="equal">
      <formula>""</formula>
    </cfRule>
  </conditionalFormatting>
  <conditionalFormatting sqref="AB44:BT44">
    <cfRule type="cellIs" dxfId="512" priority="806" operator="equal">
      <formula>""</formula>
    </cfRule>
  </conditionalFormatting>
  <conditionalFormatting sqref="AB45:AG45">
    <cfRule type="cellIs" dxfId="511" priority="805" operator="equal">
      <formula>""</formula>
    </cfRule>
  </conditionalFormatting>
  <conditionalFormatting sqref="AK45:AP45">
    <cfRule type="cellIs" dxfId="510" priority="804" operator="equal">
      <formula>""</formula>
    </cfRule>
  </conditionalFormatting>
  <conditionalFormatting sqref="AT45:AY45">
    <cfRule type="cellIs" dxfId="509" priority="803" operator="equal">
      <formula>""</formula>
    </cfRule>
  </conditionalFormatting>
  <conditionalFormatting sqref="AB43">
    <cfRule type="expression" dxfId="508" priority="819">
      <formula>$AB$43=""</formula>
    </cfRule>
  </conditionalFormatting>
  <conditionalFormatting sqref="AB59:AD60">
    <cfRule type="cellIs" dxfId="507" priority="790" operator="equal">
      <formula>""</formula>
    </cfRule>
  </conditionalFormatting>
  <conditionalFormatting sqref="AB61:AG62">
    <cfRule type="cellIs" dxfId="506" priority="789" operator="equal">
      <formula>""</formula>
    </cfRule>
  </conditionalFormatting>
  <conditionalFormatting sqref="AB66:AI66">
    <cfRule type="expression" dxfId="505" priority="788">
      <formula>$AB$66=""</formula>
    </cfRule>
  </conditionalFormatting>
  <conditionalFormatting sqref="AB68:AI68">
    <cfRule type="expression" dxfId="504" priority="787">
      <formula>$AB$68=""</formula>
    </cfRule>
  </conditionalFormatting>
  <conditionalFormatting sqref="AN71">
    <cfRule type="expression" dxfId="503" priority="786">
      <formula>$AN$71=""</formula>
    </cfRule>
  </conditionalFormatting>
  <conditionalFormatting sqref="AB73:AE73">
    <cfRule type="expression" dxfId="502" priority="785">
      <formula>$AB$73=""</formula>
    </cfRule>
  </conditionalFormatting>
  <conditionalFormatting sqref="AB72">
    <cfRule type="expression" dxfId="501" priority="784">
      <formula>$AB$72=""</formula>
    </cfRule>
  </conditionalFormatting>
  <conditionalFormatting sqref="AB80">
    <cfRule type="expression" dxfId="500" priority="777">
      <formula>$AB$80=""</formula>
    </cfRule>
  </conditionalFormatting>
  <conditionalFormatting sqref="AB81">
    <cfRule type="expression" dxfId="499" priority="775">
      <formula>$AB$81=""</formula>
    </cfRule>
  </conditionalFormatting>
  <conditionalFormatting sqref="AB86:AG86">
    <cfRule type="cellIs" dxfId="498" priority="776" operator="equal">
      <formula>""</formula>
    </cfRule>
  </conditionalFormatting>
  <conditionalFormatting sqref="AK86:AP86">
    <cfRule type="cellIs" dxfId="497" priority="773" operator="equal">
      <formula>""</formula>
    </cfRule>
  </conditionalFormatting>
  <conditionalFormatting sqref="S122:S123">
    <cfRule type="expression" dxfId="496" priority="758">
      <formula>$S122:$AA125=""</formula>
    </cfRule>
  </conditionalFormatting>
  <conditionalFormatting sqref="S126:S127">
    <cfRule type="expression" dxfId="495" priority="757">
      <formula>$S126:$AG129=""</formula>
    </cfRule>
  </conditionalFormatting>
  <conditionalFormatting sqref="S125">
    <cfRule type="expression" dxfId="494" priority="756">
      <formula>$S125:$AA128=""</formula>
    </cfRule>
  </conditionalFormatting>
  <conditionalFormatting sqref="AB133:BT136">
    <cfRule type="cellIs" dxfId="493" priority="748" operator="equal">
      <formula>""</formula>
    </cfRule>
  </conditionalFormatting>
  <conditionalFormatting sqref="AB142:AD142">
    <cfRule type="cellIs" dxfId="492" priority="747" operator="equal">
      <formula>""</formula>
    </cfRule>
  </conditionalFormatting>
  <conditionalFormatting sqref="AE65">
    <cfRule type="expression" dxfId="491" priority="824">
      <formula>$AE$65=""</formula>
    </cfRule>
  </conditionalFormatting>
  <conditionalFormatting sqref="AJ65">
    <cfRule type="expression" dxfId="490" priority="825">
      <formula>$AJ$65=""</formula>
    </cfRule>
  </conditionalFormatting>
  <conditionalFormatting sqref="AO65">
    <cfRule type="expression" dxfId="489" priority="826">
      <formula>$AO$65=""</formula>
    </cfRule>
  </conditionalFormatting>
  <conditionalFormatting sqref="AI71">
    <cfRule type="expression" dxfId="488" priority="831">
      <formula>$AI$71=""</formula>
    </cfRule>
  </conditionalFormatting>
  <conditionalFormatting sqref="AS71">
    <cfRule type="expression" dxfId="487" priority="832">
      <formula>$AS$71=""</formula>
    </cfRule>
  </conditionalFormatting>
  <conditionalFormatting sqref="BF10:BH10">
    <cfRule type="cellIs" dxfId="486" priority="746" operator="equal">
      <formula>""</formula>
    </cfRule>
  </conditionalFormatting>
  <conditionalFormatting sqref="BK10:BM10">
    <cfRule type="cellIs" dxfId="485" priority="745" operator="equal">
      <formula>""</formula>
    </cfRule>
  </conditionalFormatting>
  <conditionalFormatting sqref="BP10:BR10">
    <cfRule type="cellIs" dxfId="484" priority="744" operator="equal">
      <formula>""</formula>
    </cfRule>
  </conditionalFormatting>
  <conditionalFormatting sqref="AV65:BJ65">
    <cfRule type="expression" dxfId="483" priority="742">
      <formula>$AV$65=""</formula>
    </cfRule>
  </conditionalFormatting>
  <conditionalFormatting sqref="AE67:AG67">
    <cfRule type="expression" dxfId="482" priority="740">
      <formula>$AE$67=""</formula>
    </cfRule>
  </conditionalFormatting>
  <conditionalFormatting sqref="AJ67:AL67">
    <cfRule type="expression" dxfId="481" priority="739">
      <formula>$AJ$67=""</formula>
    </cfRule>
  </conditionalFormatting>
  <conditionalFormatting sqref="AO67:AQ67">
    <cfRule type="expression" dxfId="480" priority="738">
      <formula>$AO$67=""</formula>
    </cfRule>
  </conditionalFormatting>
  <conditionalFormatting sqref="AV67:BJ67">
    <cfRule type="expression" dxfId="479" priority="737">
      <formula>$AV$67=""</formula>
    </cfRule>
  </conditionalFormatting>
  <conditionalFormatting sqref="AB87:BT87">
    <cfRule type="cellIs" dxfId="478" priority="724" operator="equal">
      <formula>""</formula>
    </cfRule>
  </conditionalFormatting>
  <conditionalFormatting sqref="AB122:AD125">
    <cfRule type="expression" dxfId="477" priority="723">
      <formula>$AB122=""</formula>
    </cfRule>
  </conditionalFormatting>
  <conditionalFormatting sqref="AB126">
    <cfRule type="expression" dxfId="476" priority="719">
      <formula>$AB$126=""</formula>
    </cfRule>
  </conditionalFormatting>
  <conditionalFormatting sqref="AB128">
    <cfRule type="expression" dxfId="475" priority="718">
      <formula>$AB$128=""</formula>
    </cfRule>
  </conditionalFormatting>
  <conditionalFormatting sqref="AB127">
    <cfRule type="expression" dxfId="474" priority="717">
      <formula>$AB$127=""</formula>
    </cfRule>
  </conditionalFormatting>
  <conditionalFormatting sqref="AB129">
    <cfRule type="expression" dxfId="473" priority="716">
      <formula>$AB$129=""</formula>
    </cfRule>
  </conditionalFormatting>
  <conditionalFormatting sqref="AB130">
    <cfRule type="expression" dxfId="472" priority="715">
      <formula>$AB$130=""</formula>
    </cfRule>
  </conditionalFormatting>
  <conditionalFormatting sqref="AB83:AP85">
    <cfRule type="cellIs" dxfId="471" priority="682" operator="equal">
      <formula>""</formula>
    </cfRule>
  </conditionalFormatting>
  <conditionalFormatting sqref="AE65:AG65 AJ65 AO65 AV65">
    <cfRule type="expression" dxfId="470" priority="645">
      <formula>AND($AB$65&lt;&gt;"",AE$65="")</formula>
    </cfRule>
  </conditionalFormatting>
  <conditionalFormatting sqref="AE67:AG67 AJ67 AO67 AV67">
    <cfRule type="expression" dxfId="469" priority="644">
      <formula>AND($AB$67&lt;&gt;"",AE$67="")</formula>
    </cfRule>
  </conditionalFormatting>
  <conditionalFormatting sqref="AB16:AF16">
    <cfRule type="cellIs" dxfId="468" priority="632" operator="equal">
      <formula>""</formula>
    </cfRule>
  </conditionalFormatting>
  <conditionalFormatting sqref="AB17:AD17">
    <cfRule type="cellIs" dxfId="467" priority="631" operator="equal">
      <formula>""</formula>
    </cfRule>
  </conditionalFormatting>
  <conditionalFormatting sqref="AB18">
    <cfRule type="cellIs" dxfId="466" priority="630" operator="equal">
      <formula>""</formula>
    </cfRule>
  </conditionalFormatting>
  <conditionalFormatting sqref="AB19:BC19">
    <cfRule type="cellIs" dxfId="465" priority="629" operator="equal">
      <formula>""</formula>
    </cfRule>
  </conditionalFormatting>
  <conditionalFormatting sqref="AB20:BT20">
    <cfRule type="cellIs" dxfId="464" priority="628" operator="equal">
      <formula>""</formula>
    </cfRule>
  </conditionalFormatting>
  <conditionalFormatting sqref="AB31:BT31">
    <cfRule type="cellIs" dxfId="463" priority="627" operator="equal">
      <formula>""</formula>
    </cfRule>
  </conditionalFormatting>
  <conditionalFormatting sqref="AB34">
    <cfRule type="cellIs" dxfId="462" priority="626" operator="equal">
      <formula>""</formula>
    </cfRule>
  </conditionalFormatting>
  <conditionalFormatting sqref="AB24:BT24">
    <cfRule type="expression" dxfId="461" priority="625">
      <formula>$AB$24=""</formula>
    </cfRule>
  </conditionalFormatting>
  <conditionalFormatting sqref="AB25:BT25">
    <cfRule type="expression" dxfId="460" priority="606">
      <formula>AND($AB$24&lt;&gt;"",$AB$25="")</formula>
    </cfRule>
    <cfRule type="expression" dxfId="459" priority="624">
      <formula>$AB$25=""</formula>
    </cfRule>
  </conditionalFormatting>
  <conditionalFormatting sqref="AB27:BT27">
    <cfRule type="expression" dxfId="458" priority="603">
      <formula>AND($AB$26&lt;&gt;"",$AB$27="")</formula>
    </cfRule>
    <cfRule type="expression" dxfId="457" priority="623">
      <formula>$AB$27=""</formula>
    </cfRule>
  </conditionalFormatting>
  <conditionalFormatting sqref="AT13">
    <cfRule type="expression" dxfId="456" priority="622">
      <formula>AT$13=""</formula>
    </cfRule>
  </conditionalFormatting>
  <conditionalFormatting sqref="AB14:BT14">
    <cfRule type="expression" dxfId="455" priority="619">
      <formula>$AB$14=""</formula>
    </cfRule>
  </conditionalFormatting>
  <conditionalFormatting sqref="AB15:BT15">
    <cfRule type="expression" dxfId="454" priority="618">
      <formula>$AB$15=""</formula>
    </cfRule>
  </conditionalFormatting>
  <conditionalFormatting sqref="AB28:BT28">
    <cfRule type="expression" dxfId="453" priority="617">
      <formula>$AB$28=""</formula>
    </cfRule>
  </conditionalFormatting>
  <conditionalFormatting sqref="AB29:BT29">
    <cfRule type="expression" dxfId="452" priority="616">
      <formula>$AB$29=""</formula>
    </cfRule>
  </conditionalFormatting>
  <conditionalFormatting sqref="AB30:AG30">
    <cfRule type="expression" dxfId="451" priority="615">
      <formula>$AB$30=""</formula>
    </cfRule>
  </conditionalFormatting>
  <conditionalFormatting sqref="AK30:AP30">
    <cfRule type="cellIs" dxfId="450" priority="614" operator="equal">
      <formula>""</formula>
    </cfRule>
  </conditionalFormatting>
  <conditionalFormatting sqref="AB32:AG32">
    <cfRule type="cellIs" dxfId="449" priority="613" operator="equal">
      <formula>""</formula>
    </cfRule>
  </conditionalFormatting>
  <conditionalFormatting sqref="AK32:AP32">
    <cfRule type="cellIs" dxfId="448" priority="612" operator="equal">
      <formula>""</formula>
    </cfRule>
  </conditionalFormatting>
  <conditionalFormatting sqref="AT32:AY32">
    <cfRule type="cellIs" dxfId="447" priority="611" operator="equal">
      <formula>""</formula>
    </cfRule>
  </conditionalFormatting>
  <conditionalFormatting sqref="AB33:AG33">
    <cfRule type="cellIs" dxfId="446" priority="610" operator="equal">
      <formula>""</formula>
    </cfRule>
  </conditionalFormatting>
  <conditionalFormatting sqref="AK33:AP33">
    <cfRule type="cellIs" dxfId="445" priority="609" operator="equal">
      <formula>""</formula>
    </cfRule>
  </conditionalFormatting>
  <conditionalFormatting sqref="AT33:AY33">
    <cfRule type="cellIs" dxfId="444" priority="608" operator="equal">
      <formula>""</formula>
    </cfRule>
  </conditionalFormatting>
  <conditionalFormatting sqref="AB24">
    <cfRule type="expression" dxfId="443" priority="607">
      <formula>AND($AB$25&lt;&gt;"",$AB$24="")</formula>
    </cfRule>
  </conditionalFormatting>
  <conditionalFormatting sqref="AB26:BT26">
    <cfRule type="expression" dxfId="442" priority="605">
      <formula>$AB$26=""</formula>
    </cfRule>
  </conditionalFormatting>
  <conditionalFormatting sqref="AB26">
    <cfRule type="expression" dxfId="441" priority="604">
      <formula>AND($AB$27&lt;&gt;"",$AB$26="")</formula>
    </cfRule>
  </conditionalFormatting>
  <conditionalFormatting sqref="S128">
    <cfRule type="expression" dxfId="440" priority="876">
      <formula>$S128:$AG130=""</formula>
    </cfRule>
  </conditionalFormatting>
  <conditionalFormatting sqref="AB21:BT21">
    <cfRule type="cellIs" dxfId="439" priority="600" operator="equal">
      <formula>""</formula>
    </cfRule>
  </conditionalFormatting>
  <conditionalFormatting sqref="S129">
    <cfRule type="expression" dxfId="438" priority="878">
      <formula>$S129:$AG130=""</formula>
    </cfRule>
  </conditionalFormatting>
  <conditionalFormatting sqref="AB143:AD143">
    <cfRule type="expression" dxfId="437" priority="522">
      <formula>AND($AB$142="有",$AB$143="")</formula>
    </cfRule>
  </conditionalFormatting>
  <conditionalFormatting sqref="AB48:BT53 AB55 AB54 AK54 AB56 AK56 AT56">
    <cfRule type="expression" dxfId="436" priority="11">
      <formula>AND($EM$47=TRUE,AB48&lt;&gt;"")</formula>
    </cfRule>
    <cfRule type="expression" dxfId="435" priority="12" stopIfTrue="1">
      <formula>$EM$47=TRUE</formula>
    </cfRule>
  </conditionalFormatting>
  <conditionalFormatting sqref="AB104:AP107 AB108:AB116 AK114 AK116 AT116">
    <cfRule type="cellIs" dxfId="434" priority="1889" operator="equal">
      <formula>""</formula>
    </cfRule>
  </conditionalFormatting>
  <conditionalFormatting sqref="AB109:BT109">
    <cfRule type="expression" dxfId="433" priority="451">
      <formula>AND($EO$103=TRUE,$AB109="")</formula>
    </cfRule>
  </conditionalFormatting>
  <conditionalFormatting sqref="AB109:BT109">
    <cfRule type="expression" dxfId="432" priority="452">
      <formula>AND($AB$108&lt;&gt;"",$AB$109="")</formula>
    </cfRule>
  </conditionalFormatting>
  <conditionalFormatting sqref="AB104">
    <cfRule type="expression" dxfId="431" priority="449">
      <formula>AND($EO$103=TRUE,$AB$104="")</formula>
    </cfRule>
  </conditionalFormatting>
  <conditionalFormatting sqref="AB106:AP106">
    <cfRule type="expression" dxfId="430" priority="421">
      <formula>AND($EH$104=2,$AB$106="")</formula>
    </cfRule>
  </conditionalFormatting>
  <conditionalFormatting sqref="AB105:AP105">
    <cfRule type="expression" dxfId="429" priority="51">
      <formula>AND($EH$104=2,$AB$105="")</formula>
    </cfRule>
  </conditionalFormatting>
  <conditionalFormatting sqref="AB107">
    <cfRule type="expression" dxfId="428" priority="418">
      <formula>AND($EH$104=2,$AB$107="")</formula>
    </cfRule>
  </conditionalFormatting>
  <conditionalFormatting sqref="AB107:AP107">
    <cfRule type="expression" dxfId="427" priority="416">
      <formula>AND($EH$104=1,$AB$107="")</formula>
    </cfRule>
  </conditionalFormatting>
  <conditionalFormatting sqref="AB110 AB111:AP113 AK114 AB114:AB116 AK116 AT116">
    <cfRule type="expression" dxfId="426" priority="81">
      <formula>AND($EO$103=TRUE,AB110&lt;&gt;"")</formula>
    </cfRule>
    <cfRule type="expression" dxfId="425" priority="92" stopIfTrue="1">
      <formula>$EO$103=TRUE</formula>
    </cfRule>
  </conditionalFormatting>
  <conditionalFormatting sqref="AB108:BT108">
    <cfRule type="expression" dxfId="424" priority="361">
      <formula>AND($AB$108="",$AB$109&lt;&gt;"")</formula>
    </cfRule>
    <cfRule type="expression" dxfId="423" priority="362">
      <formula>AND($EO$103=TRUE,$AB$108="")</formula>
    </cfRule>
  </conditionalFormatting>
  <conditionalFormatting sqref="AB65">
    <cfRule type="cellIs" dxfId="422" priority="360" operator="equal">
      <formula>""</formula>
    </cfRule>
  </conditionalFormatting>
  <conditionalFormatting sqref="AB67">
    <cfRule type="cellIs" dxfId="421" priority="357" operator="equal">
      <formula>""</formula>
    </cfRule>
  </conditionalFormatting>
  <conditionalFormatting sqref="AB82">
    <cfRule type="cellIs" dxfId="420" priority="298" operator="equal">
      <formula>""</formula>
    </cfRule>
  </conditionalFormatting>
  <conditionalFormatting sqref="AB79">
    <cfRule type="expression" dxfId="419" priority="276">
      <formula>AND($EH$76=1,$AB$79="")</formula>
    </cfRule>
    <cfRule type="expression" dxfId="418" priority="281">
      <formula>AND($AB$76="",$AB$79="")</formula>
    </cfRule>
  </conditionalFormatting>
  <conditionalFormatting sqref="AB77:AP77">
    <cfRule type="expression" dxfId="417" priority="278">
      <formula>AND($AB$76="",$AB$77="")</formula>
    </cfRule>
    <cfRule type="expression" dxfId="416" priority="280">
      <formula>AND($EH$77=1,$AB$77="")</formula>
    </cfRule>
  </conditionalFormatting>
  <conditionalFormatting sqref="AB78:AP78">
    <cfRule type="expression" dxfId="415" priority="274">
      <formula>AND($AB$76="",$AB$78="")</formula>
    </cfRule>
    <cfRule type="expression" dxfId="414" priority="279">
      <formula>AND($EH$77=1,$AB$78="")</formula>
    </cfRule>
  </conditionalFormatting>
  <conditionalFormatting sqref="AB79:AP79">
    <cfRule type="expression" dxfId="413" priority="282">
      <formula>AND($EH$76=2,$AB$79="")</formula>
    </cfRule>
  </conditionalFormatting>
  <conditionalFormatting sqref="AB76">
    <cfRule type="cellIs" dxfId="412" priority="269" operator="equal">
      <formula>""</formula>
    </cfRule>
  </conditionalFormatting>
  <conditionalFormatting sqref="AB90:AP93 AB94:AB102 AK100 AK102 AT102">
    <cfRule type="cellIs" dxfId="411" priority="256" operator="equal">
      <formula>""</formula>
    </cfRule>
  </conditionalFormatting>
  <conditionalFormatting sqref="AB90">
    <cfRule type="expression" dxfId="410" priority="254">
      <formula>AND($EO$89=TRUE,$AB$90="")</formula>
    </cfRule>
  </conditionalFormatting>
  <conditionalFormatting sqref="AB41:BT41">
    <cfRule type="expression" dxfId="409" priority="246">
      <formula>$AB$41=""</formula>
    </cfRule>
  </conditionalFormatting>
  <conditionalFormatting sqref="AB42:BT42">
    <cfRule type="expression" dxfId="408" priority="245">
      <formula>$AB$42=""</formula>
    </cfRule>
  </conditionalFormatting>
  <conditionalFormatting sqref="AB88 AK88 AT88">
    <cfRule type="cellIs" dxfId="407" priority="241" operator="equal">
      <formula>""</formula>
    </cfRule>
  </conditionalFormatting>
  <conditionalFormatting sqref="AB83:AP85 AK86 AB86:AB88 AK88 AT88">
    <cfRule type="expression" dxfId="406" priority="238">
      <formula>AND($EH$77=1,AB83="")</formula>
    </cfRule>
  </conditionalFormatting>
  <conditionalFormatting sqref="AB93:AP93">
    <cfRule type="expression" dxfId="405" priority="220">
      <formula>AND($EH$90=1,$AB$93="")</formula>
    </cfRule>
    <cfRule type="expression" dxfId="404" priority="221">
      <formula>AND($EH$90=2,$AB$93="")</formula>
    </cfRule>
  </conditionalFormatting>
  <conditionalFormatting sqref="AB94:BT94">
    <cfRule type="expression" dxfId="403" priority="215">
      <formula>AND($AB$94="",$AB$95&lt;&gt;"")</formula>
    </cfRule>
  </conditionalFormatting>
  <conditionalFormatting sqref="AB95:BT95">
    <cfRule type="expression" dxfId="402" priority="214">
      <formula>AND($AB$95="",$AB$94&lt;&gt;"")</formula>
    </cfRule>
    <cfRule type="expression" dxfId="401" priority="216">
      <formula>AND($EO$89=TRUE,$AB$95="")</formula>
    </cfRule>
  </conditionalFormatting>
  <conditionalFormatting sqref="AB94">
    <cfRule type="expression" dxfId="400" priority="217">
      <formula>AND($EO$89=TRUE,$AB$94="")</formula>
    </cfRule>
  </conditionalFormatting>
  <conditionalFormatting sqref="AK100 AB97:AB102 AK102 AT102">
    <cfRule type="expression" dxfId="399" priority="64">
      <formula>AND($EO$89=TRUE,AB97&lt;&gt;"")</formula>
    </cfRule>
  </conditionalFormatting>
  <conditionalFormatting sqref="AB101">
    <cfRule type="expression" dxfId="398" priority="120" stopIfTrue="1">
      <formula>$EO$89=TRUE</formula>
    </cfRule>
  </conditionalFormatting>
  <conditionalFormatting sqref="AB96">
    <cfRule type="expression" dxfId="397" priority="43">
      <formula>AND($EO$89=TRUE,AB96&lt;&gt;"")</formula>
    </cfRule>
  </conditionalFormatting>
  <conditionalFormatting sqref="AB97">
    <cfRule type="expression" dxfId="396" priority="158" stopIfTrue="1">
      <formula>$EO$89=TRUE</formula>
    </cfRule>
  </conditionalFormatting>
  <conditionalFormatting sqref="AB97:AP97">
    <cfRule type="expression" dxfId="395" priority="166">
      <formula>AND($EH$90=2,$AB$97="")</formula>
    </cfRule>
  </conditionalFormatting>
  <conditionalFormatting sqref="AB98">
    <cfRule type="expression" dxfId="394" priority="153" stopIfTrue="1">
      <formula>$EO$89=TRUE</formula>
    </cfRule>
  </conditionalFormatting>
  <conditionalFormatting sqref="AB98:AP98">
    <cfRule type="expression" dxfId="393" priority="154">
      <formula>AND($EH$91=1,$AB$98="")</formula>
    </cfRule>
  </conditionalFormatting>
  <conditionalFormatting sqref="AB99">
    <cfRule type="expression" dxfId="392" priority="148" stopIfTrue="1">
      <formula>$EO$89=TRUE</formula>
    </cfRule>
  </conditionalFormatting>
  <conditionalFormatting sqref="AB99:AP99">
    <cfRule type="expression" dxfId="391" priority="149">
      <formula>AND($EH$91=1,$AB$99="")</formula>
    </cfRule>
  </conditionalFormatting>
  <conditionalFormatting sqref="AK102:AP102">
    <cfRule type="expression" dxfId="390" priority="125">
      <formula>$EO$89=TRUE</formula>
    </cfRule>
  </conditionalFormatting>
  <conditionalFormatting sqref="AT102:AY102">
    <cfRule type="expression" dxfId="389" priority="123">
      <formula>$EO$89=TRUE</formula>
    </cfRule>
  </conditionalFormatting>
  <conditionalFormatting sqref="AB102">
    <cfRule type="expression" dxfId="388" priority="122">
      <formula>$EO$89=TRUE</formula>
    </cfRule>
  </conditionalFormatting>
  <conditionalFormatting sqref="AB100">
    <cfRule type="expression" dxfId="387" priority="117" stopIfTrue="1">
      <formula>$EO$89=TRUE</formula>
    </cfRule>
  </conditionalFormatting>
  <conditionalFormatting sqref="AK100:AP100">
    <cfRule type="expression" dxfId="386" priority="119" stopIfTrue="1">
      <formula>$EO$89=TRUE</formula>
    </cfRule>
  </conditionalFormatting>
  <conditionalFormatting sqref="AB91:AP91">
    <cfRule type="expression" dxfId="385" priority="52">
      <formula>AND($EH$90=2,$AB$91="")</formula>
    </cfRule>
  </conditionalFormatting>
  <conditionalFormatting sqref="AB92:AP92">
    <cfRule type="expression" dxfId="384" priority="110">
      <formula>AND($EH$90=2,$AB$92="")</formula>
    </cfRule>
  </conditionalFormatting>
  <conditionalFormatting sqref="AB111:AP113">
    <cfRule type="expression" dxfId="383" priority="382">
      <formula>AND($EH$105=1,$AB111="")</formula>
    </cfRule>
  </conditionalFormatting>
  <conditionalFormatting sqref="AJ66 AJ68">
    <cfRule type="expression" dxfId="382" priority="1259">
      <formula>AND($EJ66="レ",$AJ66="")</formula>
    </cfRule>
  </conditionalFormatting>
  <conditionalFormatting sqref="AB52:BT53 AK54 AB54:AB56 AK56 AT56">
    <cfRule type="expression" dxfId="381" priority="1203">
      <formula>AND($EM$47=FALSE,AB52="")</formula>
    </cfRule>
  </conditionalFormatting>
  <conditionalFormatting sqref="AK114 AB114:AB116 AK116 AT116">
    <cfRule type="expression" dxfId="380" priority="385">
      <formula>AND($AB$109&lt;&gt;"",AB114="")</formula>
    </cfRule>
  </conditionalFormatting>
  <conditionalFormatting sqref="AE122:AJ123">
    <cfRule type="expression" dxfId="379" priority="53">
      <formula>AND($EH122=0,$AE122&lt;&gt;"")</formula>
    </cfRule>
    <cfRule type="expression" dxfId="378" priority="77">
      <formula>AND($EH122=1,$AE122="")</formula>
    </cfRule>
  </conditionalFormatting>
  <conditionalFormatting sqref="M146:AY153">
    <cfRule type="cellIs" dxfId="377" priority="1141" operator="equal">
      <formula>""</formula>
    </cfRule>
  </conditionalFormatting>
  <conditionalFormatting sqref="M146:BT153">
    <cfRule type="expression" dxfId="376" priority="27">
      <formula>AND($AB$143="無",M146&lt;&gt;"")</formula>
    </cfRule>
    <cfRule type="expression" dxfId="375" priority="28" stopIfTrue="1">
      <formula>AND($AB$143="無",M146="")</formula>
    </cfRule>
  </conditionalFormatting>
  <conditionalFormatting sqref="AB142:AD143">
    <cfRule type="expression" dxfId="374" priority="523">
      <formula>AND($AB$142="無",$AB$143="有")</formula>
    </cfRule>
  </conditionalFormatting>
  <conditionalFormatting sqref="M146:AY146">
    <cfRule type="expression" dxfId="373" priority="40">
      <formula>AND($AB$143="有",M$146="")</formula>
    </cfRule>
  </conditionalFormatting>
  <conditionalFormatting sqref="AK100 AB100:AB102 AK102 AT102">
    <cfRule type="expression" dxfId="372" priority="128">
      <formula>AND($AB$95&lt;&gt;"",AB100="")</formula>
    </cfRule>
  </conditionalFormatting>
  <conditionalFormatting sqref="AF125:AY125">
    <cfRule type="expression" dxfId="371" priority="59">
      <formula>AND($EH$125&lt;&gt;1,$AF$125&lt;&gt;"")</formula>
    </cfRule>
    <cfRule type="expression" dxfId="370" priority="61">
      <formula>AND($EH$125=1,$AF$125="")</formula>
    </cfRule>
  </conditionalFormatting>
  <conditionalFormatting sqref="AZ146:BT153">
    <cfRule type="expression" dxfId="369" priority="58">
      <formula>AND($M146&lt;&gt;"",AZ146="")</formula>
    </cfRule>
  </conditionalFormatting>
  <conditionalFormatting sqref="P147:AY153">
    <cfRule type="expression" dxfId="368" priority="31">
      <formula>AND($AB$143="有",$M147&lt;&gt;"",P147="")</formula>
    </cfRule>
  </conditionalFormatting>
  <conditionalFormatting sqref="AJ66:BJ66">
    <cfRule type="expression" dxfId="367" priority="56">
      <formula>AND($EI$66="レ",$AJ$66&lt;&gt;"")</formula>
    </cfRule>
  </conditionalFormatting>
  <conditionalFormatting sqref="AJ68:BJ68">
    <cfRule type="expression" dxfId="366" priority="55">
      <formula>AND($EI$68="レ",$AJ$68&lt;&gt;"")</formula>
    </cfRule>
  </conditionalFormatting>
  <conditionalFormatting sqref="AB91:AP92">
    <cfRule type="expression" dxfId="365" priority="111">
      <formula>AND($EH$91=0,$AB91&lt;&gt;"")</formula>
    </cfRule>
    <cfRule type="expression" dxfId="364" priority="114">
      <formula>AND($EH$90=1,$AB91="")</formula>
    </cfRule>
  </conditionalFormatting>
  <conditionalFormatting sqref="AB105:AP106">
    <cfRule type="expression" dxfId="363" priority="420">
      <formula>AND($EH$105=0,$AB105&lt;&gt;"")</formula>
    </cfRule>
    <cfRule type="expression" dxfId="362" priority="1361">
      <formula>AND($EH$104=1,$AB105="")</formula>
    </cfRule>
  </conditionalFormatting>
  <conditionalFormatting sqref="AB77:AP78">
    <cfRule type="expression" dxfId="361" priority="271">
      <formula>AND($EH$76=1,$AB77&lt;&gt;"")</formula>
    </cfRule>
  </conditionalFormatting>
  <conditionalFormatting sqref="AB96:BT96">
    <cfRule type="expression" dxfId="360" priority="116">
      <formula>$EO$89=TRUE</formula>
    </cfRule>
  </conditionalFormatting>
  <conditionalFormatting sqref="AZ146:BE153">
    <cfRule type="expression" dxfId="359" priority="29">
      <formula>AND($EF146=1,AZ146&lt;&gt;"")</formula>
    </cfRule>
    <cfRule type="expression" dxfId="358" priority="57" stopIfTrue="1">
      <formula>AND($EF146=1,AZ146="")</formula>
    </cfRule>
  </conditionalFormatting>
  <conditionalFormatting sqref="P146:AY146">
    <cfRule type="expression" dxfId="357" priority="70">
      <formula>AND($M146&lt;&gt;"",P146="")</formula>
    </cfRule>
  </conditionalFormatting>
  <conditionalFormatting sqref="P147:AY147">
    <cfRule type="expression" dxfId="356" priority="65">
      <formula>AND($M147&lt;&gt;"",P147="")</formula>
    </cfRule>
  </conditionalFormatting>
  <conditionalFormatting sqref="P148:AY148">
    <cfRule type="expression" dxfId="355" priority="41">
      <formula>AND($M148&lt;&gt;"",P148="")</formula>
    </cfRule>
  </conditionalFormatting>
  <conditionalFormatting sqref="P149:AY149">
    <cfRule type="expression" dxfId="354" priority="39">
      <formula>AND($M149&lt;&gt;"",P149="")</formula>
    </cfRule>
  </conditionalFormatting>
  <conditionalFormatting sqref="P150:AY150">
    <cfRule type="expression" dxfId="353" priority="38">
      <formula>AND($M150&lt;&gt;"",P150="")</formula>
    </cfRule>
  </conditionalFormatting>
  <conditionalFormatting sqref="P151:AY151">
    <cfRule type="expression" dxfId="352" priority="37">
      <formula>AND($M151&lt;&gt;"",P151="")</formula>
    </cfRule>
  </conditionalFormatting>
  <conditionalFormatting sqref="P152:AY152">
    <cfRule type="expression" dxfId="351" priority="34">
      <formula>AND($M152&lt;&gt;"",P152="")</formula>
    </cfRule>
  </conditionalFormatting>
  <conditionalFormatting sqref="P153:AY153">
    <cfRule type="expression" dxfId="350" priority="32">
      <formula>AND($M153&lt;&gt;"",P153="")</formula>
    </cfRule>
  </conditionalFormatting>
  <conditionalFormatting sqref="AB37:BT37">
    <cfRule type="expression" dxfId="349" priority="26">
      <formula>$AB$37=""</formula>
    </cfRule>
  </conditionalFormatting>
  <conditionalFormatting sqref="AB38:BT38">
    <cfRule type="expression" dxfId="348" priority="22">
      <formula>AND($AB$37&lt;&gt;"",$AB$38="")</formula>
    </cfRule>
    <cfRule type="expression" dxfId="347" priority="25">
      <formula>$AB$38=""</formula>
    </cfRule>
  </conditionalFormatting>
  <conditionalFormatting sqref="AB40:BT40">
    <cfRule type="expression" dxfId="346" priority="19">
      <formula>AND($AB$39&lt;&gt;"",$AB$40="")</formula>
    </cfRule>
    <cfRule type="expression" dxfId="345" priority="24">
      <formula>$AB$40=""</formula>
    </cfRule>
  </conditionalFormatting>
  <conditionalFormatting sqref="AB37">
    <cfRule type="expression" dxfId="344" priority="23">
      <formula>AND($AB$38&lt;&gt;"",$AB$37="")</formula>
    </cfRule>
  </conditionalFormatting>
  <conditionalFormatting sqref="AB39:BT39">
    <cfRule type="expression" dxfId="343" priority="21">
      <formula>$AB$39=""</formula>
    </cfRule>
  </conditionalFormatting>
  <conditionalFormatting sqref="AB39">
    <cfRule type="expression" dxfId="342" priority="20">
      <formula>AND($AB$40&lt;&gt;"",$AB$39="")</formula>
    </cfRule>
  </conditionalFormatting>
  <conditionalFormatting sqref="AB48:BT48">
    <cfRule type="expression" dxfId="341" priority="1153">
      <formula>$AB$48=""</formula>
    </cfRule>
  </conditionalFormatting>
  <conditionalFormatting sqref="AB49:BT49">
    <cfRule type="expression" dxfId="340" priority="17">
      <formula>AND($AB$48&lt;&gt;"",$AB$49="")</formula>
    </cfRule>
    <cfRule type="expression" dxfId="339" priority="743">
      <formula>$AB$49=""</formula>
    </cfRule>
  </conditionalFormatting>
  <conditionalFormatting sqref="AB51:BT51">
    <cfRule type="expression" dxfId="338" priority="13">
      <formula>AND($AB$50&lt;&gt;"",$AB$51="")</formula>
    </cfRule>
    <cfRule type="expression" dxfId="337" priority="16">
      <formula>$AB$51=""</formula>
    </cfRule>
  </conditionalFormatting>
  <conditionalFormatting sqref="AB48">
    <cfRule type="expression" dxfId="336" priority="18">
      <formula>AND($AB$49&lt;&gt;"",$AB$48="")</formula>
    </cfRule>
  </conditionalFormatting>
  <conditionalFormatting sqref="AB50:BT50">
    <cfRule type="expression" dxfId="335" priority="15">
      <formula>$AB$50=""</formula>
    </cfRule>
  </conditionalFormatting>
  <conditionalFormatting sqref="AB50">
    <cfRule type="expression" dxfId="334" priority="14">
      <formula>AND($AB$51&lt;&gt;"",$AB$50="")</formula>
    </cfRule>
  </conditionalFormatting>
  <conditionalFormatting sqref="AK13">
    <cfRule type="expression" dxfId="333" priority="10">
      <formula>AK$13=""</formula>
    </cfRule>
  </conditionalFormatting>
  <conditionalFormatting sqref="AB13">
    <cfRule type="expression" dxfId="332" priority="8">
      <formula>AB$13=""</formula>
    </cfRule>
  </conditionalFormatting>
  <conditionalFormatting sqref="AB46">
    <cfRule type="expression" dxfId="331" priority="7">
      <formula>$AB$46=""</formula>
    </cfRule>
  </conditionalFormatting>
  <conditionalFormatting sqref="AB57:BT57">
    <cfRule type="expression" dxfId="330" priority="3">
      <formula>AND($EM$47=TRUE,AB57&lt;&gt;"")</formula>
    </cfRule>
    <cfRule type="expression" dxfId="329" priority="4" stopIfTrue="1">
      <formula>$EM$47=TRUE</formula>
    </cfRule>
    <cfRule type="expression" dxfId="328" priority="5">
      <formula>$AB$57=""</formula>
    </cfRule>
  </conditionalFormatting>
  <conditionalFormatting sqref="M10:O10">
    <cfRule type="expression" dxfId="327" priority="1">
      <formula>$M$10=""</formula>
    </cfRule>
  </conditionalFormatting>
  <conditionalFormatting sqref="AN72:AP72">
    <cfRule type="expression" dxfId="326" priority="1890">
      <formula>AND($AB$72="実施",$AN$72="")</formula>
    </cfRule>
  </conditionalFormatting>
  <conditionalFormatting sqref="AI72:AK72">
    <cfRule type="expression" dxfId="325" priority="1891">
      <formula>AND($AB$72="実施",$AI$72="")</formula>
    </cfRule>
  </conditionalFormatting>
  <conditionalFormatting sqref="AS72:AU72">
    <cfRule type="expression" dxfId="324" priority="1892">
      <formula>AND($AB$72="実施",$AS$72="")</formula>
    </cfRule>
  </conditionalFormatting>
  <conditionalFormatting sqref="AF72:AH72">
    <cfRule type="expression" dxfId="323" priority="1893">
      <formula>AND($AB$72="実施",$AF$72="")</formula>
    </cfRule>
  </conditionalFormatting>
  <conditionalFormatting sqref="AF72 AI72 AN72 AS72">
    <cfRule type="expression" dxfId="322" priority="1894">
      <formula>AND(OR($EJ$72="レ",$EM$72="レ"),AF$72&lt;&gt;"")</formula>
    </cfRule>
    <cfRule type="expression" dxfId="321" priority="1895">
      <formula>$AB$72="未実施"</formula>
    </cfRule>
  </conditionalFormatting>
  <dataValidations count="25">
    <dataValidation type="textLength" operator="equal" allowBlank="1" showInputMessage="1" showErrorMessage="1" error="数字3桁で入力してください" sqref="AB43:AG43 AB86:AG86 AB100:AG100 AB114:AG114 AB54:AG54 AB30:AG30" xr:uid="{00000000-0002-0000-0000-000000000000}">
      <formula1>3</formula1>
    </dataValidation>
    <dataValidation type="whole" allowBlank="1" showInputMessage="1" showErrorMessage="1" sqref="AI71:AK72 P146:R153 AE67:AG67 AZ146:BB153" xr:uid="{00000000-0002-0000-0000-000001000000}">
      <formula1>1</formula1>
      <formula2>99</formula2>
    </dataValidation>
    <dataValidation allowBlank="1" showInputMessage="1" sqref="X71 AK33:AP33 AB42:BT42 AB40:BT40" xr:uid="{00000000-0002-0000-0000-000002000000}"/>
    <dataValidation type="textLength" imeMode="disabled" allowBlank="1" showInputMessage="1" showErrorMessage="1" errorTitle="無効な入力" error="10桁以上で入力してください" sqref="AZ45:BT45 AZ56:BT56 AZ32:BT32" xr:uid="{00000000-0002-0000-0000-000003000000}">
      <formula1>12</formula1>
      <formula2>14</formula2>
    </dataValidation>
    <dataValidation type="custom" imeMode="halfAlpha" allowBlank="1" showInputMessage="1" showErrorMessage="1" errorTitle="無効な入力" error="(例)111-1234_x000a_のように3桁-4桁の形式で入力し_x000a_間にハイフンを入れてください。" sqref="AQ43:BT43 AQ54:BT54 AQ30:BT30" xr:uid="{00000000-0002-0000-0000-000004000000}">
      <formula1>(MID(AQ30,4,1)="-")*(LEN(AQ30)=8)</formula1>
    </dataValidation>
    <dataValidation type="decimal" operator="greaterThan" allowBlank="1" showInputMessage="1" showErrorMessage="1" sqref="AB61:AG62" xr:uid="{00000000-0002-0000-0000-000005000000}">
      <formula1>0</formula1>
    </dataValidation>
    <dataValidation allowBlank="1" showInputMessage="1" showErrorMessage="1" promptTitle="所有者氏名" sqref="AB25:BT25 AB38:BT38 AB49:BT49" xr:uid="{00000000-0002-0000-0000-000006000000}"/>
    <dataValidation type="whole" imeMode="halfAlpha" allowBlank="1" showInputMessage="1" showErrorMessage="1" sqref="BP10:BR10 AO65:AQ65" xr:uid="{00000000-0002-0000-0000-000007000000}">
      <formula1>1</formula1>
      <formula2>31</formula2>
    </dataValidation>
    <dataValidation type="whole" imeMode="halfAlpha" allowBlank="1" showInputMessage="1" showErrorMessage="1" sqref="BK10:BM10 AJ65:AL65" xr:uid="{00000000-0002-0000-0000-000008000000}">
      <formula1>1</formula1>
      <formula2>12</formula2>
    </dataValidation>
    <dataValidation type="whole" imeMode="halfAlpha" allowBlank="1" showInputMessage="1" showErrorMessage="1" sqref="BF10:BH10 AE65:AG65" xr:uid="{00000000-0002-0000-0000-000009000000}">
      <formula1>1</formula1>
      <formula2>99</formula2>
    </dataValidation>
    <dataValidation imeMode="halfAlpha" allowBlank="1" showInputMessage="1" showErrorMessage="1" sqref="AB106:AH106" xr:uid="{00000000-0002-0000-0000-00000A000000}"/>
    <dataValidation allowBlank="1" showErrorMessage="1" sqref="AB31:BT31 AB44:BT44 AF142 AB55:BT55" xr:uid="{00000000-0002-0000-0000-00000B000000}"/>
    <dataValidation imeMode="fullKatakana" allowBlank="1" showInputMessage="1" sqref="AB94:BT94 AB14:BT14 AB24:BT24 AB26:BT26 AB28:BT28 AB41:BT41 AB52:BT52 AB80:BT80 AB37:BT37 AB39:BT39 AB48:BT48 AB50:BT50" xr:uid="{00000000-0002-0000-0000-00000C000000}"/>
    <dataValidation type="textLength" imeMode="disabled" allowBlank="1" showInputMessage="1" showErrorMessage="1" sqref="AZ33:BT33" xr:uid="{00000000-0002-0000-0000-00000D000000}">
      <formula1>12</formula1>
      <formula2>14</formula2>
    </dataValidation>
    <dataValidation type="whole" operator="greaterThan" allowBlank="1" showInputMessage="1" showErrorMessage="1" sqref="AB126:AG129 AB130:AP130" xr:uid="{00000000-0002-0000-0000-00000E000000}">
      <formula1>0</formula1>
    </dataValidation>
    <dataValidation imeMode="fullKatakana" allowBlank="1" showInputMessage="1" errorTitle="文字種エラー" sqref="AB108:BT108" xr:uid="{00000000-0002-0000-0000-00000F000000}"/>
    <dataValidation type="whole" allowBlank="1" showInputMessage="1" showErrorMessage="1" sqref="S146:U153 AJ67:AL67 AN71:AP72 BC146:BE153" xr:uid="{00000000-0002-0000-0000-000010000000}">
      <formula1>1</formula1>
      <formula2>12</formula2>
    </dataValidation>
    <dataValidation type="whole" allowBlank="1" showInputMessage="1" showErrorMessage="1" sqref="AS71:AU72 AO67:AQ67" xr:uid="{00000000-0002-0000-0000-000011000000}">
      <formula1>1</formula1>
      <formula2>31</formula2>
    </dataValidation>
    <dataValidation imeMode="disabled" allowBlank="1" showInputMessage="1" showErrorMessage="1" sqref="AB92:AP93" xr:uid="{00000000-0002-0000-0000-000012000000}"/>
    <dataValidation type="whole" operator="greaterThan" allowBlank="1" showInputMessage="1" sqref="AE122:AJ123 AB59:AG59" xr:uid="{00000000-0002-0000-0000-000013000000}">
      <formula1>0</formula1>
    </dataValidation>
    <dataValidation type="whole" operator="greaterThanOrEqual" allowBlank="1" showInputMessage="1" sqref="AB60:AG60" xr:uid="{00000000-0002-0000-0000-000015000000}">
      <formula1>0</formula1>
    </dataValidation>
    <dataValidation type="whole" allowBlank="1" showInputMessage="1" showErrorMessage="1" error="IDの下４桁を入力してください" prompt="例A3-「9999」_x000a_カッコ内を入力" sqref="AT13:AY13" xr:uid="{B21B5C11-2D88-4239-A362-44BDFBD4CACB}">
      <formula1>0</formula1>
      <formula2>9999999</formula2>
    </dataValidation>
    <dataValidation allowBlank="1" showInputMessage="1" showErrorMessage="1" error="メールアドレスは半角文字で入力してください。" sqref="AB46:BT46" xr:uid="{1EF5EF2D-E7FF-4E9E-A208-3E14D6FA5A2F}"/>
    <dataValidation type="whole" imeMode="hiragana" operator="greaterThanOrEqual" allowBlank="1" showInputMessage="1" showErrorMessage="1" sqref="M10:O10" xr:uid="{E6830314-D64B-414A-B71E-C21CEC181B63}">
      <formula1>1</formula1>
    </dataValidation>
    <dataValidation type="textLength" operator="equal" allowBlank="1" showInputMessage="1" showErrorMessage="1" error="数字4桁で入力してください" sqref="AK30:AP30 AK43:AP43 AK54:AP54 AK86:AP86 AK114:AP114 AK100:AP100" xr:uid="{D8045A5B-2D87-40B2-8AC2-F4D4C25B0AB1}">
      <formula1>4</formula1>
    </dataValidation>
  </dataValidations>
  <hyperlinks>
    <hyperlink ref="BW2" location="'1_入力シート【基本情報】'!J12:CU22" tooltip="1_報告対象建築物" display="'1_入力シート【基本情報】'!J12:CU22" xr:uid="{D2DA3B29-B5B1-4EE4-84C0-8AF850E9CFDD}"/>
    <hyperlink ref="BX2" location="'1_入力シート【基本情報】'!J23:CU35" tooltip="2_報告内容に関する問い合わせ" display="'1_入力シート【基本情報】'!J23:CU35" xr:uid="{6A28B9AE-CEFF-4970-A09D-FB0CDAE1D04D}"/>
    <hyperlink ref="BY2" location="'1_入力シート【基本情報】'!J36:CU46" tooltip="3_所有者" display="'1_入力シート【基本情報】'!J36:CU46" xr:uid="{30ED2B21-8D5C-417D-89D9-9F252C87A610}"/>
    <hyperlink ref="BZ2" location="'1_入力シート【基本情報】'!J47:CU57" tooltip="4_管理者" display="'1_入力シート【基本情報】'!J47:CU57" xr:uid="{ADC2854D-954B-46B9-8321-01D587AC6B26}"/>
    <hyperlink ref="CA2" location="'1_入力シート【基本情報】'!J58:CU63" tooltip="5_建築物の概要" display="'1_入力シート【基本情報】'!J58:CU63" xr:uid="{29E65E92-E49F-4D17-B3C6-66844E9804EB}"/>
    <hyperlink ref="CB2" location="'1_入力シート【基本情報】'!J64:CU69" tooltip="6_確認済交付年月日" display="'1_入力シート【基本情報】'!J64:CU69" xr:uid="{B1A704DD-9ED9-4A45-8FEE-94EBB196CD29}"/>
    <hyperlink ref="CC2" location="'1_入力シート【基本情報】'!J70:CU74" tooltip="7_検査日" display="'1_入力シート【基本情報】'!J70:CU74" xr:uid="{2C4B0FD6-D669-498A-A53C-CD88A11646F8}"/>
    <hyperlink ref="CD2" location="'1_入力シート【基本情報】'!J75:CU117" tooltip="8_防火設備の検査者" display="'1_入力シート【基本情報】'!J75:CU117" xr:uid="{6C5D6395-6887-4C21-9C54-1ABDA28BEE4F}"/>
    <hyperlink ref="CE2" location="'1_入力シート【基本情報】'!J121:CU131" tooltip="9_防火設備の概要" display="'1_入力シート【基本情報】'!J121:CU131" xr:uid="{044DD3F2-B88D-4B52-846D-618DB9CABEB0}"/>
    <hyperlink ref="CF2" location="'1_入力シート【基本情報】'!J132:CU140" tooltip="10_備考" display="'1_入力シート【基本情報】'!J132:CU140" xr:uid="{7D7EEECC-4105-4900-BF5D-B46D1C390708}"/>
    <hyperlink ref="CG2" location="'1_入力シート【基本情報】'!J141:CU153" tooltip="11_不具合の概要" display="'1_入力シート【基本情報】'!J141:CU153" xr:uid="{240E7392-B09C-4E44-98CA-2AB155465FFE}"/>
  </hyperlinks>
  <pageMargins left="0.23622047244094491" right="0.23622047244094491" top="0.74803149606299213" bottom="0.74803149606299213" header="3.9370078740157481" footer="0.31496062992125984"/>
  <pageSetup paperSize="8" scale="68" fitToHeight="0" orientation="portrait" r:id="rId1"/>
  <rowBreaks count="1" manualBreakCount="1">
    <brk id="131" min="9" max="98"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ltText="勤務先同一_x000a_">
                <anchor moveWithCells="1">
                  <from>
                    <xdr:col>27</xdr:col>
                    <xdr:colOff>123825</xdr:colOff>
                    <xdr:row>155</xdr:row>
                    <xdr:rowOff>0</xdr:rowOff>
                  </from>
                  <to>
                    <xdr:col>28</xdr:col>
                    <xdr:colOff>0</xdr:colOff>
                    <xdr:row>155</xdr:row>
                    <xdr:rowOff>266700</xdr:rowOff>
                  </to>
                </anchor>
              </controlPr>
            </control>
          </mc:Choice>
        </mc:AlternateContent>
        <mc:AlternateContent xmlns:mc="http://schemas.openxmlformats.org/markup-compatibility/2006">
          <mc:Choice Requires="x14">
            <control shapeId="1026" r:id="rId5" name="Check Box 2">
              <controlPr locked="0" defaultSize="0" autoFill="0" autoLine="0" autoPict="0" altText="勤務先同一_x000a_">
                <anchor moveWithCells="1">
                  <from>
                    <xdr:col>195</xdr:col>
                    <xdr:colOff>0</xdr:colOff>
                    <xdr:row>155</xdr:row>
                    <xdr:rowOff>0</xdr:rowOff>
                  </from>
                  <to>
                    <xdr:col>204</xdr:col>
                    <xdr:colOff>28575</xdr:colOff>
                    <xdr:row>155</xdr:row>
                    <xdr:rowOff>266700</xdr:rowOff>
                  </to>
                </anchor>
              </controlPr>
            </control>
          </mc:Choice>
        </mc:AlternateContent>
        <mc:AlternateContent xmlns:mc="http://schemas.openxmlformats.org/markup-compatibility/2006">
          <mc:Choice Requires="x14">
            <control shapeId="1027" r:id="rId6" name="Check Box 3">
              <controlPr locked="0" defaultSize="0" autoFill="0" autoLine="0" autoPict="0" altText="勤務先同一_x000a_">
                <anchor moveWithCells="1">
                  <from>
                    <xdr:col>195</xdr:col>
                    <xdr:colOff>0</xdr:colOff>
                    <xdr:row>155</xdr:row>
                    <xdr:rowOff>0</xdr:rowOff>
                  </from>
                  <to>
                    <xdr:col>204</xdr:col>
                    <xdr:colOff>28575</xdr:colOff>
                    <xdr:row>155</xdr:row>
                    <xdr:rowOff>266700</xdr:rowOff>
                  </to>
                </anchor>
              </controlPr>
            </control>
          </mc:Choice>
        </mc:AlternateContent>
        <mc:AlternateContent xmlns:mc="http://schemas.openxmlformats.org/markup-compatibility/2006">
          <mc:Choice Requires="x14">
            <control shapeId="1047" r:id="rId7" name="Check Box 23">
              <controlPr defaultSize="0" autoFill="0" autoLine="0" autoPict="0">
                <anchor moveWithCells="1">
                  <from>
                    <xdr:col>22</xdr:col>
                    <xdr:colOff>104775</xdr:colOff>
                    <xdr:row>88</xdr:row>
                    <xdr:rowOff>28575</xdr:rowOff>
                  </from>
                  <to>
                    <xdr:col>33</xdr:col>
                    <xdr:colOff>104775</xdr:colOff>
                    <xdr:row>88</xdr:row>
                    <xdr:rowOff>295275</xdr:rowOff>
                  </to>
                </anchor>
              </controlPr>
            </control>
          </mc:Choice>
        </mc:AlternateContent>
        <mc:AlternateContent xmlns:mc="http://schemas.openxmlformats.org/markup-compatibility/2006">
          <mc:Choice Requires="x14">
            <control shapeId="1048" r:id="rId8" name="Check Box 24">
              <controlPr defaultSize="0" autoFill="0" autoLine="0" autoPict="0">
                <anchor moveWithCells="1">
                  <from>
                    <xdr:col>17</xdr:col>
                    <xdr:colOff>142875</xdr:colOff>
                    <xdr:row>46</xdr:row>
                    <xdr:rowOff>85725</xdr:rowOff>
                  </from>
                  <to>
                    <xdr:col>23</xdr:col>
                    <xdr:colOff>104775</xdr:colOff>
                    <xdr:row>46</xdr:row>
                    <xdr:rowOff>352425</xdr:rowOff>
                  </to>
                </anchor>
              </controlPr>
            </control>
          </mc:Choice>
        </mc:AlternateContent>
        <mc:AlternateContent xmlns:mc="http://schemas.openxmlformats.org/markup-compatibility/2006">
          <mc:Choice Requires="x14">
            <control shapeId="1050" r:id="rId9" name="Check Box 26">
              <controlPr defaultSize="0" autoFill="0" autoLine="0" autoPict="0">
                <anchor moveWithCells="1">
                  <from>
                    <xdr:col>22</xdr:col>
                    <xdr:colOff>104775</xdr:colOff>
                    <xdr:row>102</xdr:row>
                    <xdr:rowOff>28575</xdr:rowOff>
                  </from>
                  <to>
                    <xdr:col>33</xdr:col>
                    <xdr:colOff>104775</xdr:colOff>
                    <xdr:row>102</xdr:row>
                    <xdr:rowOff>295275</xdr:rowOff>
                  </to>
                </anchor>
              </controlPr>
            </control>
          </mc:Choice>
        </mc:AlternateContent>
        <mc:AlternateContent xmlns:mc="http://schemas.openxmlformats.org/markup-compatibility/2006">
          <mc:Choice Requires="x14">
            <control shapeId="1055" r:id="rId10" name="Check Box 31">
              <controlPr defaultSize="0" autoFill="0" autoLine="0" autoPict="0">
                <anchor moveWithCells="1">
                  <from>
                    <xdr:col>18</xdr:col>
                    <xdr:colOff>142875</xdr:colOff>
                    <xdr:row>35</xdr:row>
                    <xdr:rowOff>85725</xdr:rowOff>
                  </from>
                  <to>
                    <xdr:col>24</xdr:col>
                    <xdr:colOff>104775</xdr:colOff>
                    <xdr:row>35</xdr:row>
                    <xdr:rowOff>352425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000-000016000000}">
          <x14:formula1>
            <xm:f>プルダウン選択肢!$C$9:$C$10</xm:f>
          </x14:formula1>
          <xm:sqref>AB73:AE73 AB142:AD143</xm:sqref>
        </x14:dataValidation>
        <x14:dataValidation type="list" allowBlank="1" showInputMessage="1" showErrorMessage="1" xr:uid="{00000000-0002-0000-0000-000017000000}">
          <x14:formula1>
            <xm:f>プルダウン選択肢!$O$9:$O$10</xm:f>
          </x14:formula1>
          <xm:sqref>AB83:AP83 AB97:AP97 AB111:AP111</xm:sqref>
        </x14:dataValidation>
        <x14:dataValidation type="list" allowBlank="1" showInputMessage="1" showErrorMessage="1" xr:uid="{00000000-0002-0000-0000-000018000000}">
          <x14:formula1>
            <xm:f>プルダウン選択肢!$A$5:$A$6</xm:f>
          </x14:formula1>
          <xm:sqref>AB66:AI66 AB68:AI68</xm:sqref>
        </x14:dataValidation>
        <x14:dataValidation type="list" allowBlank="1" showInputMessage="1" showErrorMessage="1" xr:uid="{00000000-0002-0000-0000-000019000000}">
          <x14:formula1>
            <xm:f>プルダウン選択肢!$I$11:$I$13</xm:f>
          </x14:formula1>
          <xm:sqref>AT146:AY153</xm:sqref>
        </x14:dataValidation>
        <x14:dataValidation type="list" allowBlank="1" showInputMessage="1" showErrorMessage="1" xr:uid="{00000000-0002-0000-0000-00001B000000}">
          <x14:formula1>
            <xm:f>プルダウン選択肢!$A$28</xm:f>
          </x14:formula1>
          <xm:sqref>AB122:AD125</xm:sqref>
        </x14:dataValidation>
        <x14:dataValidation type="list" allowBlank="1" showInputMessage="1" showErrorMessage="1" xr:uid="{00000000-0002-0000-0000-00001C000000}">
          <x14:formula1>
            <xm:f>プルダウン選択肢!$M$5:$M$7</xm:f>
          </x14:formula1>
          <xm:sqref>AB90:AP90 AB76:AP76 AB104:AP104</xm:sqref>
        </x14:dataValidation>
        <x14:dataValidation type="list" allowBlank="1" showErrorMessage="1" prompt="□又は■_x000a_より選択" xr:uid="{00000000-0002-0000-0000-00001D000000}">
          <x14:formula1>
            <xm:f>プルダウン選択肢!$C$31:$C$33</xm:f>
          </x14:formula1>
          <xm:sqref>AB65:AD65 AB67:AD67 AF72:AH72</xm:sqref>
        </x14:dataValidation>
        <x14:dataValidation type="list" allowBlank="1" showInputMessage="1" showErrorMessage="1" xr:uid="{00000000-0002-0000-0000-00001E000000}">
          <x14:formula1>
            <xm:f>プルダウン選択肢!$C$31:$C$33</xm:f>
          </x14:formula1>
          <xm:sqref>M146:O153</xm:sqref>
        </x14:dataValidation>
        <x14:dataValidation type="list" allowBlank="1" showInputMessage="1" showErrorMessage="1" xr:uid="{08EDC4BE-C214-4524-9DEF-2225E7505CEF}">
          <x14:formula1>
            <xm:f>プルダウン選択肢!$A$36:$A$46</xm:f>
          </x14:formula1>
          <xm:sqref>AB13:AI13</xm:sqref>
        </x14:dataValidation>
        <x14:dataValidation type="list" allowBlank="1" showInputMessage="1" showErrorMessage="1" xr:uid="{87D61DD3-A7E7-4ACC-8C35-2652606B03AF}">
          <x14:formula1>
            <xm:f>プルダウン選択肢!$A$49:$A$53</xm:f>
          </x14:formula1>
          <xm:sqref>AK13:AP13</xm:sqref>
        </x14:dataValidation>
        <x14:dataValidation type="list" allowBlank="1" showInputMessage="1" showErrorMessage="1" error="該当する「区」を選択してください" xr:uid="{0C5F745A-14F0-419F-8611-20DBDB046BCB}">
          <x14:formula1>
            <xm:f>プルダウン選択肢!$C$39:$C$49</xm:f>
          </x14:formula1>
          <xm:sqref>AB18:AG18</xm:sqref>
        </x14:dataValidation>
        <x14:dataValidation type="list" allowBlank="1" showInputMessage="1" showErrorMessage="1" xr:uid="{00000000-0002-0000-0000-00001A000000}">
          <x14:formula1>
            <xm:f>プルダウン選択肢!$G$12:$G$14</xm:f>
          </x14:formula1>
          <xm:sqref>AB72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tabColor rgb="FFFFFF00"/>
  </sheetPr>
  <dimension ref="A1:OO342"/>
  <sheetViews>
    <sheetView showGridLines="0" topLeftCell="I1" zoomScale="70" zoomScaleNormal="70" workbookViewId="0">
      <pane ySplit="7" topLeftCell="A8" activePane="bottomLeft" state="frozen"/>
      <selection activeCell="I1" sqref="I1"/>
      <selection pane="bottomLeft" activeCell="I1" sqref="I1"/>
    </sheetView>
  </sheetViews>
  <sheetFormatPr defaultColWidth="9" defaultRowHeight="27" customHeight="1" x14ac:dyDescent="0.4"/>
  <cols>
    <col min="1" max="1" width="15.625" style="51" hidden="1" customWidth="1"/>
    <col min="2" max="2" width="15.5" style="50" hidden="1" customWidth="1"/>
    <col min="3" max="3" width="11.5" style="43" hidden="1" customWidth="1"/>
    <col min="4" max="4" width="13.125" style="43" hidden="1" customWidth="1"/>
    <col min="5" max="5" width="11.125" style="43" hidden="1" customWidth="1"/>
    <col min="6" max="6" width="10.125" style="43" hidden="1" customWidth="1"/>
    <col min="7" max="7" width="8.625" style="43" hidden="1" customWidth="1"/>
    <col min="8" max="8" width="10.375" style="43" hidden="1" customWidth="1"/>
    <col min="9" max="9" width="2.125" style="214"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23.75" hidden="1" customWidth="1"/>
    <col min="138" max="138" width="11" style="1" hidden="1" customWidth="1"/>
    <col min="139" max="139" width="13.875" style="1" hidden="1" customWidth="1"/>
    <col min="140" max="142" width="7.375" style="1" hidden="1" customWidth="1"/>
    <col min="143" max="143" width="14.375" style="1" hidden="1" customWidth="1"/>
    <col min="144" max="144" width="7.375" style="1" hidden="1" customWidth="1"/>
    <col min="145" max="145" width="15.75" style="1" hidden="1" customWidth="1"/>
    <col min="146" max="146" width="13.875" style="1" hidden="1" customWidth="1"/>
    <col min="147"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8.625" style="1" hidden="1" customWidth="1"/>
    <col min="190" max="193" width="9" style="1" hidden="1" customWidth="1"/>
    <col min="194" max="196" width="9" style="751" hidden="1" customWidth="1"/>
    <col min="197" max="197" width="9" style="3" hidden="1" customWidth="1"/>
    <col min="198" max="198" width="9" hidden="1" customWidth="1"/>
    <col min="199" max="209" width="9" style="1" hidden="1" customWidth="1"/>
    <col min="210" max="233" width="9" hidden="1" customWidth="1"/>
    <col min="234" max="327" width="9" customWidth="1"/>
    <col min="328" max="328" width="17" customWidth="1"/>
    <col min="329" max="329" width="2.375" customWidth="1"/>
    <col min="330" max="330" width="20" customWidth="1"/>
    <col min="331" max="331" width="2.375" customWidth="1"/>
    <col min="332" max="332" width="19.375" customWidth="1"/>
    <col min="333" max="333" width="9" customWidth="1"/>
    <col min="334" max="334" width="18.5" customWidth="1"/>
    <col min="335" max="405" width="9" customWidth="1"/>
    <col min="406" max="1167" width="9" style="1" customWidth="1"/>
    <col min="1168" max="16384" width="9" style="1"/>
  </cols>
  <sheetData>
    <row r="1" spans="1:405" ht="9.9499999999999993" customHeight="1" x14ac:dyDescent="0.4">
      <c r="A1"/>
      <c r="B1"/>
      <c r="C1"/>
      <c r="D1"/>
      <c r="E1"/>
      <c r="F1"/>
      <c r="G1"/>
      <c r="H1"/>
      <c r="I1" s="955"/>
      <c r="J1"/>
      <c r="K1"/>
      <c r="L1"/>
      <c r="M1"/>
      <c r="N1"/>
      <c r="O1"/>
      <c r="P1"/>
      <c r="Q1"/>
      <c r="R1"/>
      <c r="S1"/>
      <c r="T1"/>
      <c r="U1"/>
      <c r="V1"/>
      <c r="W1"/>
      <c r="X1"/>
      <c r="Y1"/>
      <c r="Z1"/>
      <c r="AA1"/>
      <c r="AB1"/>
      <c r="AC1"/>
      <c r="AD1"/>
      <c r="AE1"/>
      <c r="AF1"/>
      <c r="AG1"/>
      <c r="AH1"/>
      <c r="AI1"/>
      <c r="AJ1"/>
      <c r="AK1"/>
      <c r="AL1"/>
      <c r="AM1"/>
      <c r="AN1"/>
      <c r="AO1"/>
      <c r="AP1"/>
      <c r="AQ1"/>
      <c r="AR1"/>
      <c r="GO1"/>
    </row>
    <row r="2" spans="1:405" ht="27" customHeight="1" x14ac:dyDescent="0.4">
      <c r="A2"/>
      <c r="B2"/>
      <c r="C2"/>
      <c r="D2"/>
      <c r="E2"/>
      <c r="F2"/>
      <c r="G2"/>
      <c r="H2"/>
      <c r="I2" s="955"/>
      <c r="J2"/>
      <c r="K2"/>
      <c r="L2"/>
      <c r="M2"/>
      <c r="N2"/>
      <c r="O2"/>
      <c r="P2"/>
      <c r="Q2"/>
      <c r="R2"/>
      <c r="S2"/>
      <c r="T2"/>
      <c r="U2"/>
      <c r="V2"/>
      <c r="W2"/>
      <c r="X2"/>
      <c r="Y2"/>
      <c r="Z2"/>
      <c r="AA2"/>
      <c r="AB2"/>
      <c r="AC2"/>
      <c r="AD2"/>
      <c r="AE2"/>
      <c r="AF2"/>
      <c r="AG2"/>
      <c r="AH2"/>
      <c r="AI2"/>
      <c r="AJ2"/>
      <c r="AK2"/>
      <c r="AL2"/>
      <c r="AM2"/>
      <c r="AN2"/>
      <c r="AO2"/>
      <c r="AP2"/>
      <c r="AQ2"/>
      <c r="AR2"/>
      <c r="AS2" s="2126"/>
      <c r="AT2" s="1732"/>
      <c r="AU2" s="1733"/>
      <c r="AV2" s="13" t="s">
        <v>103</v>
      </c>
      <c r="BA2" s="2127"/>
      <c r="BB2" s="2127"/>
      <c r="BC2" s="2127"/>
      <c r="BD2" s="13" t="s">
        <v>102</v>
      </c>
      <c r="BI2" s="2128"/>
      <c r="BJ2" s="2128"/>
      <c r="BK2" s="2128"/>
      <c r="BL2" s="13" t="s">
        <v>101</v>
      </c>
      <c r="BU2" s="2129"/>
      <c r="BV2" s="2129"/>
      <c r="BW2" s="2129"/>
      <c r="BX2" s="13" t="s">
        <v>100</v>
      </c>
      <c r="CR2" s="2144" t="str">
        <f>HYPERLINK("#目次!$F$26:$F$39","目次、シート一覧へ")</f>
        <v>目次、シート一覧へ</v>
      </c>
      <c r="CS2" s="2144"/>
      <c r="CT2" s="2144"/>
      <c r="CU2" s="2144"/>
      <c r="CV2" s="2144"/>
      <c r="CW2" s="2144"/>
      <c r="CX2" s="2144"/>
      <c r="CY2" s="2144"/>
      <c r="CZ2" s="2144"/>
      <c r="DA2" s="2144"/>
      <c r="EH2" s="182" t="s">
        <v>99</v>
      </c>
      <c r="EI2" s="182" t="s">
        <v>98</v>
      </c>
      <c r="EJ2" s="182" t="s">
        <v>97</v>
      </c>
      <c r="EK2" s="182" t="s">
        <v>97</v>
      </c>
      <c r="EL2" s="182"/>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s="2"/>
      <c r="FJ2" s="2"/>
      <c r="FK2" s="2"/>
      <c r="FL2" s="2"/>
      <c r="FM2" s="2"/>
      <c r="FN2" s="2"/>
      <c r="FO2" s="2"/>
      <c r="FP2" s="2"/>
      <c r="FQ2" s="2"/>
      <c r="FR2" s="2"/>
      <c r="FS2" s="2"/>
      <c r="FT2" s="2"/>
      <c r="FU2" s="2"/>
      <c r="FV2" s="108" t="s">
        <v>94</v>
      </c>
      <c r="FW2" s="108"/>
      <c r="FX2" s="107" t="s">
        <v>93</v>
      </c>
      <c r="FY2" s="2"/>
      <c r="FZ2" s="2"/>
      <c r="GA2" s="2"/>
      <c r="GB2" s="2"/>
      <c r="GC2" s="2"/>
      <c r="GD2" s="2"/>
      <c r="GE2" s="2"/>
      <c r="GF2" s="2"/>
      <c r="GG2" s="2"/>
      <c r="GH2" s="2"/>
      <c r="GI2" s="2"/>
      <c r="GJ2" s="106" t="s">
        <v>92</v>
      </c>
      <c r="GK2" s="106" t="s">
        <v>91</v>
      </c>
      <c r="GL2" s="769" t="s">
        <v>90</v>
      </c>
      <c r="GM2" s="769" t="s">
        <v>89</v>
      </c>
      <c r="GN2" s="769" t="s">
        <v>88</v>
      </c>
      <c r="GO2" s="769" t="s">
        <v>872</v>
      </c>
    </row>
    <row r="3" spans="1:405" ht="15" customHeight="1" thickBot="1" x14ac:dyDescent="0.45">
      <c r="A3"/>
      <c r="B3"/>
      <c r="C3"/>
      <c r="D3"/>
      <c r="E3"/>
      <c r="F3"/>
      <c r="G3"/>
      <c r="H3"/>
      <c r="I3" s="955"/>
      <c r="J3"/>
      <c r="K3"/>
      <c r="L3"/>
      <c r="M3"/>
      <c r="N3"/>
      <c r="O3"/>
      <c r="P3"/>
      <c r="Q3"/>
      <c r="R3"/>
      <c r="S3"/>
      <c r="T3"/>
      <c r="U3"/>
      <c r="V3"/>
      <c r="W3"/>
      <c r="X3"/>
      <c r="Y3"/>
      <c r="Z3"/>
      <c r="AA3"/>
      <c r="AB3"/>
      <c r="AC3"/>
      <c r="AD3"/>
      <c r="AE3"/>
      <c r="AF3"/>
      <c r="AG3"/>
      <c r="AH3"/>
      <c r="AI3"/>
      <c r="AJ3"/>
      <c r="AK3"/>
      <c r="AL3"/>
      <c r="AM3"/>
      <c r="AN3"/>
      <c r="AO3"/>
      <c r="AP3"/>
      <c r="AQ3"/>
      <c r="AR3"/>
      <c r="EJ3" t="s">
        <v>875</v>
      </c>
      <c r="ET3" s="1" t="s">
        <v>859</v>
      </c>
      <c r="GO3"/>
    </row>
    <row r="4" spans="1:405" ht="15" hidden="1" customHeight="1" x14ac:dyDescent="0.4">
      <c r="A4"/>
      <c r="B4"/>
      <c r="C4"/>
      <c r="D4"/>
      <c r="E4"/>
      <c r="F4"/>
      <c r="G4"/>
      <c r="H4"/>
      <c r="I4" s="955"/>
      <c r="EH4"/>
      <c r="EI4"/>
      <c r="EJ4" s="310">
        <v>43465</v>
      </c>
      <c r="GO4"/>
    </row>
    <row r="5" spans="1:405" ht="15" hidden="1" customHeight="1" x14ac:dyDescent="0.4">
      <c r="A5"/>
      <c r="B5"/>
      <c r="C5"/>
      <c r="D5"/>
      <c r="E5"/>
      <c r="F5"/>
      <c r="G5"/>
      <c r="H5"/>
      <c r="I5" s="955"/>
      <c r="J5" s="246"/>
      <c r="K5" s="246"/>
      <c r="L5" s="246"/>
      <c r="M5" s="246"/>
      <c r="N5" s="246"/>
      <c r="O5" s="246"/>
      <c r="P5" s="246"/>
      <c r="Q5" s="246"/>
      <c r="R5" s="246"/>
      <c r="S5" s="246"/>
      <c r="T5" s="246"/>
      <c r="U5" s="246"/>
      <c r="V5" s="246"/>
      <c r="W5" s="246"/>
      <c r="X5" s="246"/>
      <c r="Y5" s="246"/>
      <c r="Z5" s="246"/>
      <c r="AA5" s="246"/>
      <c r="AB5" s="246"/>
      <c r="AG5" s="246"/>
      <c r="AH5" s="246"/>
      <c r="AI5" s="246"/>
      <c r="AJ5" s="246"/>
      <c r="AN5" s="246"/>
      <c r="AS5" s="246"/>
      <c r="AT5" s="246"/>
      <c r="AU5" s="246"/>
      <c r="AV5" s="246"/>
      <c r="GO5"/>
    </row>
    <row r="6" spans="1:405" ht="15" hidden="1" customHeight="1" x14ac:dyDescent="0.4">
      <c r="A6"/>
      <c r="B6"/>
      <c r="C6"/>
      <c r="D6"/>
      <c r="E6"/>
      <c r="F6"/>
      <c r="G6"/>
      <c r="H6"/>
      <c r="I6" s="955"/>
      <c r="J6" s="246"/>
      <c r="K6" s="246"/>
      <c r="L6" s="246"/>
      <c r="M6" s="246"/>
      <c r="N6" s="246"/>
      <c r="O6" s="246"/>
      <c r="P6" s="246"/>
      <c r="Q6" s="246"/>
      <c r="R6" s="246"/>
      <c r="S6" s="246"/>
      <c r="T6" s="246"/>
      <c r="U6" s="246"/>
      <c r="V6" s="246"/>
      <c r="W6" s="246"/>
      <c r="X6" s="246"/>
      <c r="Y6" s="246"/>
      <c r="Z6" s="246"/>
      <c r="AA6" s="246"/>
      <c r="AB6" s="246"/>
      <c r="AG6" s="246"/>
      <c r="AH6" s="246"/>
      <c r="AI6" s="246"/>
      <c r="AJ6" s="246"/>
      <c r="AN6" s="246"/>
      <c r="AS6" s="246"/>
      <c r="AT6" s="246"/>
      <c r="AU6" s="246"/>
      <c r="AV6" s="246"/>
      <c r="GO6"/>
    </row>
    <row r="7" spans="1:405" ht="15" hidden="1" customHeight="1" thickBot="1" x14ac:dyDescent="0.45">
      <c r="A7"/>
      <c r="B7"/>
      <c r="C7"/>
      <c r="D7"/>
      <c r="E7"/>
      <c r="F7"/>
      <c r="G7"/>
      <c r="H7"/>
      <c r="I7" s="955"/>
      <c r="J7" s="214"/>
      <c r="AC7" s="215"/>
      <c r="AK7" s="215"/>
      <c r="AO7" s="215"/>
      <c r="AW7" s="215"/>
      <c r="CP7" s="13"/>
      <c r="CQ7" s="1"/>
      <c r="FC7" s="22"/>
      <c r="FD7" s="22"/>
      <c r="FE7" s="22"/>
      <c r="FF7" s="22"/>
      <c r="FG7" s="22"/>
      <c r="FH7" s="22"/>
      <c r="GO7"/>
    </row>
    <row r="8" spans="1:405" ht="34.5" customHeight="1" thickBot="1" x14ac:dyDescent="0.45">
      <c r="A8"/>
      <c r="B8"/>
      <c r="C8"/>
      <c r="D8"/>
      <c r="E8"/>
      <c r="F8"/>
      <c r="G8"/>
      <c r="H8"/>
      <c r="I8" s="955"/>
      <c r="J8" s="2145" t="s">
        <v>851</v>
      </c>
      <c r="K8" s="2146"/>
      <c r="L8" s="2146"/>
      <c r="M8" s="2146"/>
      <c r="N8" s="2146"/>
      <c r="O8" s="2146"/>
      <c r="P8" s="2146"/>
      <c r="Q8" s="2146"/>
      <c r="R8" s="2146"/>
      <c r="S8" s="2146"/>
      <c r="T8" s="2146"/>
      <c r="U8" s="2146"/>
      <c r="V8" s="2146"/>
      <c r="W8" s="2146"/>
      <c r="X8" s="2146"/>
      <c r="Y8" s="2146"/>
      <c r="Z8" s="2146"/>
      <c r="AA8" s="2146"/>
      <c r="AB8" s="2146"/>
      <c r="AC8" s="2146"/>
      <c r="AD8" s="2146"/>
      <c r="AE8" s="2146"/>
      <c r="AF8" s="2146"/>
      <c r="AG8" s="2146"/>
      <c r="AH8" s="2146"/>
      <c r="AI8" s="792"/>
      <c r="AJ8" s="792"/>
      <c r="AK8" s="792"/>
      <c r="AL8" s="792"/>
      <c r="AM8" s="792"/>
      <c r="AN8" s="792"/>
      <c r="AO8" s="792"/>
      <c r="AP8" s="792"/>
      <c r="AQ8" s="792"/>
      <c r="AR8" s="792"/>
      <c r="AS8" s="792"/>
      <c r="AT8" s="792"/>
      <c r="AU8" s="792"/>
      <c r="AV8" s="792"/>
      <c r="AW8" s="792"/>
      <c r="AX8" s="792"/>
      <c r="AY8" s="792"/>
      <c r="AZ8" s="792"/>
      <c r="BA8" s="792"/>
      <c r="BB8" s="792"/>
      <c r="BC8" s="792"/>
      <c r="BD8" s="792"/>
      <c r="BE8" s="792"/>
      <c r="BF8" s="792"/>
      <c r="BG8" s="792"/>
      <c r="BH8" s="792"/>
      <c r="BI8" s="792"/>
      <c r="BJ8" s="792"/>
      <c r="BK8" s="792"/>
      <c r="BL8" s="792"/>
      <c r="BM8" s="792"/>
      <c r="BN8" s="792"/>
      <c r="BO8" s="792"/>
      <c r="BP8" s="792"/>
      <c r="BQ8" s="792"/>
      <c r="BR8" s="792"/>
      <c r="BS8" s="792"/>
      <c r="BT8" s="792"/>
      <c r="BU8" s="792"/>
      <c r="BV8" s="792"/>
      <c r="BW8" s="792"/>
      <c r="BX8" s="792"/>
      <c r="BY8" s="792"/>
      <c r="BZ8" s="792"/>
      <c r="CA8" s="792"/>
      <c r="CB8" s="792"/>
      <c r="CC8" s="792"/>
      <c r="CD8" s="792"/>
      <c r="CE8" s="792"/>
      <c r="CF8" s="792"/>
      <c r="CG8" s="792"/>
      <c r="CH8" s="792"/>
      <c r="CI8" s="792"/>
      <c r="CJ8" s="792"/>
      <c r="CK8" s="792"/>
      <c r="CL8" s="792"/>
      <c r="CM8" s="792"/>
      <c r="CN8" s="792"/>
      <c r="CO8" s="792"/>
      <c r="CP8" s="792"/>
      <c r="CQ8" s="792"/>
      <c r="CR8" s="792"/>
      <c r="CS8" s="792"/>
      <c r="CT8" s="792"/>
      <c r="CU8" s="792"/>
      <c r="CV8" s="792"/>
      <c r="CW8" s="792"/>
      <c r="CX8" s="792"/>
      <c r="CY8" s="792"/>
      <c r="CZ8" s="792"/>
      <c r="DA8" s="792"/>
      <c r="DB8" s="792"/>
      <c r="DC8" s="792"/>
      <c r="DD8" s="792"/>
      <c r="DE8" s="792"/>
      <c r="DF8" s="792"/>
      <c r="DG8" s="792"/>
      <c r="DH8" s="792"/>
      <c r="DI8" s="792"/>
      <c r="DJ8" s="792"/>
      <c r="DK8" s="792"/>
      <c r="DL8" s="792"/>
      <c r="DM8" s="792"/>
      <c r="DN8" s="792"/>
      <c r="DO8" s="792"/>
      <c r="DP8" s="733"/>
      <c r="EH8" s="849">
        <f>$V$12</f>
        <v>0</v>
      </c>
      <c r="EI8" s="850">
        <f>$BF$12</f>
        <v>0</v>
      </c>
      <c r="EJ8" s="850">
        <f>$CM$12</f>
        <v>0</v>
      </c>
      <c r="ET8" s="946" t="str">
        <f>SUBSTITUTE(TRIM(ET14&amp;"　"&amp;ET39&amp;"　"&amp;ET49),"　",",")</f>
        <v/>
      </c>
      <c r="EU8" s="1" t="s">
        <v>860</v>
      </c>
      <c r="FC8" s="22"/>
      <c r="FD8" s="22"/>
      <c r="FE8" s="22"/>
      <c r="FF8" s="22"/>
      <c r="FG8" s="22"/>
      <c r="FH8" s="22"/>
      <c r="GO8"/>
      <c r="GQ8" s="1" t="str">
        <f>GQ12</f>
        <v>　</v>
      </c>
    </row>
    <row r="9" spans="1:405" ht="30" customHeight="1" thickBot="1" x14ac:dyDescent="0.45">
      <c r="A9"/>
      <c r="B9"/>
      <c r="C9"/>
      <c r="D9"/>
      <c r="E9"/>
      <c r="F9"/>
      <c r="G9"/>
      <c r="H9"/>
      <c r="I9" s="955"/>
      <c r="J9" s="220"/>
      <c r="K9" s="790"/>
      <c r="L9" s="790"/>
      <c r="M9" s="424"/>
      <c r="N9" s="424"/>
      <c r="O9" s="424"/>
      <c r="P9" s="424"/>
      <c r="Q9" s="424"/>
      <c r="R9" s="424"/>
      <c r="S9" s="424"/>
      <c r="T9" s="424"/>
      <c r="U9" s="424"/>
      <c r="V9" s="424"/>
      <c r="W9" s="424"/>
      <c r="X9" s="424"/>
      <c r="Y9" s="424"/>
      <c r="Z9" s="424"/>
      <c r="AA9" s="424"/>
      <c r="AB9" s="719"/>
      <c r="AC9" s="424"/>
      <c r="AD9" s="424"/>
      <c r="AE9" s="424"/>
      <c r="AF9" s="424"/>
      <c r="AG9" s="424"/>
      <c r="AH9" s="424"/>
      <c r="AI9" s="424"/>
      <c r="AJ9" s="719"/>
      <c r="AK9" s="424"/>
      <c r="AL9" s="424"/>
      <c r="AM9" s="424"/>
      <c r="AN9" s="719"/>
      <c r="AO9" s="424"/>
      <c r="AP9" s="424"/>
      <c r="AQ9" s="424"/>
      <c r="AR9" s="424"/>
      <c r="AS9" s="424"/>
      <c r="AT9" s="424"/>
      <c r="AU9" s="424"/>
      <c r="AV9" s="719"/>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735"/>
      <c r="EH9" s="1" t="s">
        <v>827</v>
      </c>
      <c r="EI9" s="1" t="s">
        <v>829</v>
      </c>
      <c r="EJ9" s="1" t="s">
        <v>828</v>
      </c>
      <c r="EM9" s="1" t="s">
        <v>2952</v>
      </c>
      <c r="FC9" s="22"/>
      <c r="FD9" s="22"/>
      <c r="FE9" s="22"/>
      <c r="FF9" s="22"/>
      <c r="FG9" s="22"/>
      <c r="FH9" s="22"/>
      <c r="GO9"/>
    </row>
    <row r="10" spans="1:405" s="269" customFormat="1" ht="30" hidden="1" customHeight="1" thickBot="1" x14ac:dyDescent="0.45">
      <c r="A10"/>
      <c r="B10"/>
      <c r="C10"/>
      <c r="D10"/>
      <c r="E10"/>
      <c r="F10"/>
      <c r="G10"/>
      <c r="H10"/>
      <c r="I10" s="955"/>
      <c r="J10" s="286"/>
      <c r="K10" s="407"/>
      <c r="L10" s="407"/>
      <c r="M10" s="2338"/>
      <c r="N10" s="2338"/>
      <c r="O10" s="2338"/>
      <c r="P10" s="2338"/>
      <c r="Q10" s="2338"/>
      <c r="R10" s="2338"/>
      <c r="S10" s="2338"/>
      <c r="T10" s="2338"/>
      <c r="U10" s="2338"/>
      <c r="V10" s="2338"/>
      <c r="W10" s="2338"/>
      <c r="X10" s="2338"/>
      <c r="Y10" s="2338"/>
      <c r="Z10" s="2338"/>
      <c r="AA10" s="2338"/>
      <c r="AB10" s="2338"/>
      <c r="AC10" s="2338"/>
      <c r="AD10" s="2338"/>
      <c r="AE10" s="2338"/>
      <c r="AF10" s="2338"/>
      <c r="AG10" s="2338"/>
      <c r="AH10" s="2338"/>
      <c r="AI10" s="2338"/>
      <c r="AJ10" s="2338"/>
      <c r="AK10" s="2338"/>
      <c r="AL10" s="2338"/>
      <c r="AM10" s="2338"/>
      <c r="AN10" s="2338"/>
      <c r="AO10" s="2338"/>
      <c r="AP10" s="2338"/>
      <c r="AQ10" s="2338"/>
      <c r="AR10" s="2338"/>
      <c r="AS10" s="2338"/>
      <c r="AT10" s="2338"/>
      <c r="AU10" s="2338"/>
      <c r="AV10" s="2338"/>
      <c r="AW10" s="2338"/>
      <c r="AX10" s="2338"/>
      <c r="AY10" s="2338"/>
      <c r="AZ10" s="2338"/>
      <c r="BA10" s="2338"/>
      <c r="BB10" s="2338"/>
      <c r="BC10" s="2338"/>
      <c r="BD10" s="2338"/>
      <c r="BE10" s="2338"/>
      <c r="BF10" s="2338"/>
      <c r="BG10" s="2338"/>
      <c r="BH10" s="2338"/>
      <c r="BI10" s="2338"/>
      <c r="BJ10" s="2338"/>
      <c r="BK10" s="2338"/>
      <c r="BL10" s="2338"/>
      <c r="BM10" s="2338"/>
      <c r="BN10" s="2338"/>
      <c r="BO10" s="2338"/>
      <c r="BP10" s="2338"/>
      <c r="BQ10" s="2338"/>
      <c r="BR10" s="2338"/>
      <c r="BS10" s="2338"/>
      <c r="BT10" s="2338"/>
      <c r="BU10" s="2338"/>
      <c r="BV10" s="2338"/>
      <c r="BW10" s="2338"/>
      <c r="BX10" s="2338"/>
      <c r="BY10" s="2338"/>
      <c r="BZ10" s="2338"/>
      <c r="CA10" s="2338"/>
      <c r="CB10" s="2338"/>
      <c r="CC10" s="2338"/>
      <c r="CD10" s="2338"/>
      <c r="CE10" s="2338"/>
      <c r="CF10" s="2338"/>
      <c r="CG10" s="2338"/>
      <c r="CH10" s="2338"/>
      <c r="CI10" s="2338"/>
      <c r="CJ10" s="2338"/>
      <c r="CK10" s="2338"/>
      <c r="CL10" s="2338"/>
      <c r="CM10" s="2338"/>
      <c r="CN10" s="2338"/>
      <c r="CO10" s="2338"/>
      <c r="CP10" s="2338"/>
      <c r="CQ10" s="2338"/>
      <c r="CR10" s="2338"/>
      <c r="CS10" s="2338"/>
      <c r="CT10" s="2338"/>
      <c r="CU10" s="2338"/>
      <c r="CV10" s="2338"/>
      <c r="CW10" s="2338"/>
      <c r="CX10" s="2338"/>
      <c r="CY10" s="2338"/>
      <c r="CZ10" s="2338"/>
      <c r="DA10" s="2338"/>
      <c r="DB10" s="2338"/>
      <c r="DC10" s="2338"/>
      <c r="DD10" s="2338"/>
      <c r="DE10" s="2338"/>
      <c r="DF10" s="2338"/>
      <c r="DG10" s="2338"/>
      <c r="DH10" s="2338"/>
      <c r="DI10" s="2338"/>
      <c r="DJ10" s="2338"/>
      <c r="DK10" s="2338"/>
      <c r="DL10" s="2338"/>
      <c r="DM10" s="2338"/>
      <c r="DN10" s="412"/>
      <c r="DO10" s="412"/>
      <c r="DP10" s="288"/>
      <c r="DQ10"/>
      <c r="DR10"/>
      <c r="DS10"/>
      <c r="DT10"/>
      <c r="DU10"/>
      <c r="DV10"/>
      <c r="DW10"/>
      <c r="DX10"/>
      <c r="DY10"/>
      <c r="DZ10"/>
      <c r="EA10"/>
      <c r="EB10"/>
      <c r="EC10"/>
      <c r="ED10"/>
      <c r="EE10"/>
      <c r="EF10"/>
      <c r="EG10"/>
      <c r="EH10" s="63" t="s">
        <v>836</v>
      </c>
      <c r="FC10" s="22"/>
      <c r="FD10" s="22"/>
      <c r="FE10" s="22"/>
      <c r="FF10" s="22"/>
      <c r="FG10" s="22"/>
      <c r="FH10" s="22"/>
      <c r="FT10" s="289"/>
      <c r="FU10" s="289"/>
      <c r="FV10" s="289"/>
      <c r="FW10" s="289"/>
      <c r="FX10" s="289"/>
      <c r="FY10" s="289"/>
      <c r="FZ10" s="289"/>
      <c r="GA10" s="289"/>
      <c r="GB10" s="289"/>
      <c r="GC10" s="289"/>
      <c r="GF10" s="362"/>
      <c r="GG10" s="362"/>
      <c r="GH10" s="362"/>
      <c r="GL10" s="53"/>
      <c r="GM10" s="53"/>
      <c r="GN10" s="53"/>
      <c r="GO10" s="49"/>
      <c r="GP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row>
    <row r="11" spans="1:405" s="269" customFormat="1" ht="30" hidden="1" customHeight="1" thickBot="1" x14ac:dyDescent="0.45">
      <c r="A11"/>
      <c r="B11"/>
      <c r="C11"/>
      <c r="D11"/>
      <c r="E11"/>
      <c r="F11"/>
      <c r="G11"/>
      <c r="H11"/>
      <c r="I11" s="955"/>
      <c r="J11" s="290"/>
      <c r="K11" s="407"/>
      <c r="L11" s="407"/>
      <c r="M11" s="2339"/>
      <c r="N11" s="2339"/>
      <c r="O11" s="2339"/>
      <c r="P11" s="2339"/>
      <c r="Q11" s="2339"/>
      <c r="R11" s="2339"/>
      <c r="S11" s="2339"/>
      <c r="T11" s="2339"/>
      <c r="U11" s="2339"/>
      <c r="V11" s="2340"/>
      <c r="W11" s="2341"/>
      <c r="X11" s="2341"/>
      <c r="Y11" s="2341"/>
      <c r="Z11" s="2341"/>
      <c r="AA11" s="2341"/>
      <c r="AB11" s="2341"/>
      <c r="AC11" s="2341"/>
      <c r="AD11" s="2341"/>
      <c r="AE11" s="2341"/>
      <c r="AF11" s="2341"/>
      <c r="AG11" s="2341"/>
      <c r="AH11" s="2341"/>
      <c r="AI11" s="2341"/>
      <c r="AJ11" s="2341"/>
      <c r="AK11" s="2341"/>
      <c r="AL11" s="2341"/>
      <c r="AM11" s="2341"/>
      <c r="AN11" s="2341"/>
      <c r="AO11" s="2341"/>
      <c r="AP11" s="2341"/>
      <c r="AQ11" s="2341"/>
      <c r="AR11" s="2341"/>
      <c r="AS11" s="2341"/>
      <c r="AT11" s="2341"/>
      <c r="AU11" s="2341"/>
      <c r="AV11" s="2341"/>
      <c r="AW11" s="2341"/>
      <c r="AX11" s="2341"/>
      <c r="AY11" s="2341"/>
      <c r="AZ11" s="2341"/>
      <c r="BA11" s="2341"/>
      <c r="BB11" s="2341"/>
      <c r="BC11" s="2341"/>
      <c r="BD11" s="2341"/>
      <c r="BE11" s="2341"/>
      <c r="BF11" s="2341"/>
      <c r="BG11" s="2341"/>
      <c r="BH11" s="2342"/>
      <c r="BI11" s="407"/>
      <c r="BJ11" s="407"/>
      <c r="BK11" s="407"/>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c r="CI11" s="412"/>
      <c r="CJ11" s="412"/>
      <c r="CK11" s="412"/>
      <c r="CL11" s="412"/>
      <c r="CM11" s="412"/>
      <c r="CN11" s="412"/>
      <c r="CO11" s="412"/>
      <c r="CP11" s="412"/>
      <c r="CQ11" s="412"/>
      <c r="CR11" s="412"/>
      <c r="CS11" s="412"/>
      <c r="CT11" s="412"/>
      <c r="CU11" s="412"/>
      <c r="CV11" s="412"/>
      <c r="CW11" s="412"/>
      <c r="CX11" s="412"/>
      <c r="CY11" s="412"/>
      <c r="CZ11" s="412"/>
      <c r="DA11" s="412"/>
      <c r="DB11" s="412"/>
      <c r="DC11" s="412"/>
      <c r="DD11" s="412"/>
      <c r="DE11" s="412"/>
      <c r="DF11" s="412"/>
      <c r="DG11" s="412"/>
      <c r="DH11" s="412"/>
      <c r="DI11" s="412"/>
      <c r="DJ11" s="412"/>
      <c r="DK11" s="412"/>
      <c r="DL11" s="412"/>
      <c r="DM11" s="813"/>
      <c r="DN11" s="412"/>
      <c r="DO11" s="412"/>
      <c r="DP11" s="288"/>
      <c r="DQ11"/>
      <c r="DR11"/>
      <c r="DS11"/>
      <c r="DT11"/>
      <c r="DU11"/>
      <c r="DV11"/>
      <c r="DW11"/>
      <c r="DX11"/>
      <c r="DY11"/>
      <c r="DZ11"/>
      <c r="EA11"/>
      <c r="EB11"/>
      <c r="EC11"/>
      <c r="ED11"/>
      <c r="EE11"/>
      <c r="EF11"/>
      <c r="EG11"/>
      <c r="EH11" s="292" t="s">
        <v>2714</v>
      </c>
      <c r="FT11" s="289"/>
      <c r="FU11" s="289"/>
      <c r="FV11" s="289"/>
      <c r="FW11" s="289"/>
      <c r="FX11" s="289"/>
      <c r="FY11" s="289"/>
      <c r="FZ11" s="289"/>
      <c r="GA11" s="289"/>
      <c r="GB11" s="289"/>
      <c r="GC11" s="289"/>
      <c r="GF11" s="362"/>
      <c r="GH11" s="362"/>
      <c r="GK11" s="293"/>
      <c r="GL11" s="770" t="s">
        <v>205</v>
      </c>
      <c r="GM11" s="770"/>
      <c r="GN11" s="770"/>
      <c r="GO11" s="294"/>
      <c r="GP11"/>
      <c r="GR11" s="2061" t="s">
        <v>1011</v>
      </c>
      <c r="GS11" s="2062"/>
      <c r="GT11" s="2062"/>
      <c r="GU11" s="2062"/>
      <c r="GV11" s="2063"/>
      <c r="GX11" s="2043" t="s">
        <v>818</v>
      </c>
      <c r="GY11" s="2044"/>
      <c r="GZ11" s="2045"/>
      <c r="HA11" s="352"/>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row>
    <row r="12" spans="1:405" s="269" customFormat="1" ht="30" customHeight="1" thickBot="1" x14ac:dyDescent="0.45">
      <c r="A12"/>
      <c r="B12"/>
      <c r="C12"/>
      <c r="D12"/>
      <c r="E12"/>
      <c r="F12"/>
      <c r="G12"/>
      <c r="H12"/>
      <c r="I12" s="955"/>
      <c r="J12" s="290"/>
      <c r="K12" s="407"/>
      <c r="L12" s="407"/>
      <c r="M12" s="2339" t="s">
        <v>835</v>
      </c>
      <c r="N12" s="2339"/>
      <c r="O12" s="2339"/>
      <c r="P12" s="2339"/>
      <c r="Q12" s="2339"/>
      <c r="R12" s="2339">
        <v>1</v>
      </c>
      <c r="S12" s="2339"/>
      <c r="T12" s="2339"/>
      <c r="U12" s="295"/>
      <c r="V12" s="2343">
        <f>'1_入力シート【基本情報】'!$AB$81</f>
        <v>0</v>
      </c>
      <c r="W12" s="2344"/>
      <c r="X12" s="2344"/>
      <c r="Y12" s="2344"/>
      <c r="Z12" s="2344"/>
      <c r="AA12" s="2344"/>
      <c r="AB12" s="2344"/>
      <c r="AC12" s="2344"/>
      <c r="AD12" s="2344"/>
      <c r="AE12" s="2344"/>
      <c r="AF12" s="2344"/>
      <c r="AG12" s="2344"/>
      <c r="AH12" s="2344"/>
      <c r="AI12" s="2344"/>
      <c r="AJ12" s="2344"/>
      <c r="AK12" s="2344"/>
      <c r="AL12" s="2344"/>
      <c r="AM12" s="2344"/>
      <c r="AN12" s="2344"/>
      <c r="AO12" s="2344"/>
      <c r="AP12" s="2344"/>
      <c r="AQ12" s="2344"/>
      <c r="AR12" s="814"/>
      <c r="AS12" s="814"/>
      <c r="AT12" s="814"/>
      <c r="AU12" s="814"/>
      <c r="AV12" s="814"/>
      <c r="AW12" s="814"/>
      <c r="AX12" s="2339" t="s">
        <v>835</v>
      </c>
      <c r="AY12" s="2339"/>
      <c r="AZ12" s="2339"/>
      <c r="BA12" s="2339"/>
      <c r="BB12" s="2339"/>
      <c r="BC12" s="2345">
        <v>2</v>
      </c>
      <c r="BD12" s="2345"/>
      <c r="BE12" s="2345"/>
      <c r="BF12" s="2343">
        <f>'1_入力シート【基本情報】'!$AB$95</f>
        <v>0</v>
      </c>
      <c r="BG12" s="2344"/>
      <c r="BH12" s="2344"/>
      <c r="BI12" s="2344"/>
      <c r="BJ12" s="2344"/>
      <c r="BK12" s="2344"/>
      <c r="BL12" s="2344"/>
      <c r="BM12" s="2344"/>
      <c r="BN12" s="2344"/>
      <c r="BO12" s="2344"/>
      <c r="BP12" s="2344"/>
      <c r="BQ12" s="2344"/>
      <c r="BR12" s="2344"/>
      <c r="BS12" s="2344"/>
      <c r="BT12" s="2344"/>
      <c r="BU12" s="2344"/>
      <c r="BV12" s="2344"/>
      <c r="BW12" s="2344"/>
      <c r="BX12" s="2344"/>
      <c r="BY12" s="2344"/>
      <c r="BZ12" s="2344"/>
      <c r="CA12" s="2344"/>
      <c r="CB12" s="2344"/>
      <c r="CC12" s="58"/>
      <c r="CD12" s="58"/>
      <c r="CE12" s="2339" t="s">
        <v>835</v>
      </c>
      <c r="CF12" s="2339"/>
      <c r="CG12" s="2339"/>
      <c r="CH12" s="2339"/>
      <c r="CI12" s="2339"/>
      <c r="CJ12" s="2345">
        <v>3</v>
      </c>
      <c r="CK12" s="2345"/>
      <c r="CL12" s="2345"/>
      <c r="CM12" s="2343">
        <f>'1_入力シート【基本情報】'!$AB$109</f>
        <v>0</v>
      </c>
      <c r="CN12" s="2344"/>
      <c r="CO12" s="2344"/>
      <c r="CP12" s="2344"/>
      <c r="CQ12" s="2344"/>
      <c r="CR12" s="2344"/>
      <c r="CS12" s="2344"/>
      <c r="CT12" s="2344"/>
      <c r="CU12" s="2344"/>
      <c r="CV12" s="2344"/>
      <c r="CW12" s="2344"/>
      <c r="CX12" s="2344"/>
      <c r="CY12" s="2344"/>
      <c r="CZ12" s="2344"/>
      <c r="DA12" s="2344"/>
      <c r="DB12" s="2344"/>
      <c r="DC12" s="2344"/>
      <c r="DD12" s="2344"/>
      <c r="DE12" s="2344"/>
      <c r="DF12" s="2344"/>
      <c r="DG12" s="2344"/>
      <c r="DH12" s="2344"/>
      <c r="DI12" s="2344"/>
      <c r="DJ12" s="814"/>
      <c r="DK12" s="814"/>
      <c r="DL12" s="814"/>
      <c r="DM12" s="813"/>
      <c r="DN12" s="412"/>
      <c r="DO12" s="412"/>
      <c r="DP12" s="288"/>
      <c r="DQ12"/>
      <c r="DR12"/>
      <c r="DS12"/>
      <c r="DT12"/>
      <c r="DU12"/>
      <c r="DV12"/>
      <c r="DW12"/>
      <c r="DX12"/>
      <c r="DY12"/>
      <c r="DZ12"/>
      <c r="EA12"/>
      <c r="EB12"/>
      <c r="EC12"/>
      <c r="ED12"/>
      <c r="EE12"/>
      <c r="EF12"/>
      <c r="EG12"/>
      <c r="EH12" s="293">
        <f>COUNTIFS(EH8:EJ8,"&lt;&gt;0")</f>
        <v>0</v>
      </c>
      <c r="EI12" s="1" t="s">
        <v>876</v>
      </c>
      <c r="EK12"/>
      <c r="EL12"/>
      <c r="EM12" s="293">
        <f>COUNTA(BA17:BL34,BA42:BL44,BA52:BL71)</f>
        <v>0</v>
      </c>
      <c r="ES12" s="2055" t="s">
        <v>798</v>
      </c>
      <c r="ET12" s="2056"/>
      <c r="EU12" s="2056"/>
      <c r="EV12" s="2056"/>
      <c r="EW12" s="2056"/>
      <c r="EX12" s="2056"/>
      <c r="EY12" s="2056"/>
      <c r="EZ12" s="2056"/>
      <c r="FA12" s="2056"/>
      <c r="FB12" s="2056"/>
      <c r="FC12" s="2056"/>
      <c r="FD12" s="2056"/>
      <c r="FE12" s="2056"/>
      <c r="FF12" s="2056"/>
      <c r="FG12" s="2056"/>
      <c r="FH12" s="2057"/>
      <c r="FT12" s="289"/>
      <c r="FU12" s="289"/>
      <c r="FV12" s="289"/>
      <c r="FW12" s="289"/>
      <c r="FX12" s="289"/>
      <c r="FY12" s="289"/>
      <c r="FZ12" s="289"/>
      <c r="GA12" s="289"/>
      <c r="GB12" s="289"/>
      <c r="GC12" s="289"/>
      <c r="GF12" s="362"/>
      <c r="GH12" s="362"/>
      <c r="GK12" s="293"/>
      <c r="GL12" s="770" t="s">
        <v>204</v>
      </c>
      <c r="GM12" s="770"/>
      <c r="GN12" s="770"/>
      <c r="GO12" s="294"/>
      <c r="GP12"/>
      <c r="GQ12" s="946" t="str">
        <f>"　"&amp;TRIM(GQ14&amp;"　"&amp;GQ39&amp;"　"&amp;GQ49)</f>
        <v>　</v>
      </c>
      <c r="GR12" s="2064" t="s">
        <v>805</v>
      </c>
      <c r="GS12" s="2065"/>
      <c r="GT12" s="2065"/>
      <c r="GU12" s="2065"/>
      <c r="GV12" s="2066"/>
      <c r="GX12" s="2043" t="s">
        <v>819</v>
      </c>
      <c r="GY12" s="2044"/>
      <c r="GZ12" s="2045"/>
      <c r="HA12" s="567"/>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row>
    <row r="13" spans="1:405" ht="30" customHeight="1" thickBot="1" x14ac:dyDescent="0.45">
      <c r="A13"/>
      <c r="B13"/>
      <c r="C13"/>
      <c r="D13"/>
      <c r="E13"/>
      <c r="F13"/>
      <c r="G13"/>
      <c r="H13"/>
      <c r="I13" s="955"/>
      <c r="J13" s="220"/>
      <c r="K13" s="815"/>
      <c r="L13" s="815"/>
      <c r="M13" s="1950"/>
      <c r="N13" s="1950"/>
      <c r="O13" s="1950"/>
      <c r="P13" s="1950"/>
      <c r="Q13" s="1950"/>
      <c r="R13" s="1950"/>
      <c r="S13" s="1950"/>
      <c r="T13" s="1950"/>
      <c r="U13" s="1950"/>
      <c r="V13" s="2158" t="s">
        <v>837</v>
      </c>
      <c r="W13" s="2159"/>
      <c r="X13" s="2159"/>
      <c r="Y13" s="2159"/>
      <c r="Z13" s="2159"/>
      <c r="AA13" s="2159"/>
      <c r="AB13" s="2159"/>
      <c r="AC13" s="2159"/>
      <c r="AD13" s="2159"/>
      <c r="AE13" s="2159"/>
      <c r="AF13" s="2159"/>
      <c r="AG13" s="2159"/>
      <c r="AH13" s="2159"/>
      <c r="AI13" s="2159"/>
      <c r="AJ13" s="2159"/>
      <c r="AK13" s="2159"/>
      <c r="AL13" s="2159"/>
      <c r="AM13" s="2159"/>
      <c r="AN13" s="2159"/>
      <c r="AO13" s="2159"/>
      <c r="AP13" s="2159"/>
      <c r="AQ13" s="2159"/>
      <c r="AR13" s="2159"/>
      <c r="AS13" s="2159"/>
      <c r="AT13" s="2159"/>
      <c r="AU13" s="2159"/>
      <c r="AV13" s="2159"/>
      <c r="AW13" s="2159"/>
      <c r="AX13" s="2159"/>
      <c r="AY13" s="2159"/>
      <c r="AZ13" s="2159"/>
      <c r="BA13" s="2159"/>
      <c r="BB13" s="2159"/>
      <c r="BC13" s="2159"/>
      <c r="BD13" s="2159"/>
      <c r="BE13" s="2159"/>
      <c r="BF13" s="2159"/>
      <c r="BG13" s="2159"/>
      <c r="BH13" s="2160"/>
      <c r="BI13" s="2161"/>
      <c r="BJ13" s="2161"/>
      <c r="BK13" s="2161"/>
      <c r="BL13" s="2161"/>
      <c r="BM13" s="2161"/>
      <c r="BN13" s="2161"/>
      <c r="BO13" s="2161"/>
      <c r="BP13" s="2161"/>
      <c r="BQ13" s="2161"/>
      <c r="BR13" s="2161"/>
      <c r="BS13" s="2161"/>
      <c r="BT13" s="2161"/>
      <c r="BU13" s="2161"/>
      <c r="BV13" s="2161"/>
      <c r="BW13" s="2161"/>
      <c r="BX13" s="2161"/>
      <c r="BY13" s="2161"/>
      <c r="BZ13" s="2161"/>
      <c r="CA13" s="2161"/>
      <c r="CB13" s="2161"/>
      <c r="CC13" s="2161"/>
      <c r="CD13" s="2161"/>
      <c r="CE13" s="2161"/>
      <c r="CF13" s="2161"/>
      <c r="CG13" s="2161"/>
      <c r="CH13" s="2161"/>
      <c r="CI13" s="2161"/>
      <c r="CJ13" s="2161"/>
      <c r="CK13" s="2161"/>
      <c r="CL13" s="2161"/>
      <c r="CM13" s="2161"/>
      <c r="CN13" s="2161"/>
      <c r="CO13" s="2161"/>
      <c r="CP13" s="2161"/>
      <c r="CQ13" s="2161"/>
      <c r="CR13" s="2161"/>
      <c r="CS13" s="2161"/>
      <c r="CT13" s="2161"/>
      <c r="CU13" s="2161"/>
      <c r="CV13" s="2161"/>
      <c r="CW13" s="2161"/>
      <c r="CX13" s="2161"/>
      <c r="CY13" s="2161"/>
      <c r="CZ13" s="2161"/>
      <c r="DA13" s="2161"/>
      <c r="DB13" s="2161"/>
      <c r="DC13" s="2161"/>
      <c r="DD13" s="2161"/>
      <c r="DE13" s="2161"/>
      <c r="DF13" s="2161"/>
      <c r="DG13" s="2161"/>
      <c r="DH13" s="2161"/>
      <c r="DI13" s="2161"/>
      <c r="DJ13" s="422"/>
      <c r="DK13" s="422"/>
      <c r="DL13" s="422"/>
      <c r="DM13" s="422"/>
      <c r="DN13" s="422"/>
      <c r="DO13" s="422"/>
      <c r="DP13" s="218"/>
      <c r="EH13" s="311" t="s">
        <v>873</v>
      </c>
      <c r="ES13" s="2052" t="s">
        <v>797</v>
      </c>
      <c r="ET13" s="508" t="s">
        <v>780</v>
      </c>
      <c r="EU13" s="179" t="s">
        <v>194</v>
      </c>
      <c r="EV13" s="179"/>
      <c r="EW13" s="2147" t="s">
        <v>201</v>
      </c>
      <c r="EX13" s="2148"/>
      <c r="EY13" s="2148"/>
      <c r="EZ13" s="2148"/>
      <c r="FA13" s="2148"/>
      <c r="FB13" s="2149"/>
      <c r="FC13" s="2147" t="s">
        <v>200</v>
      </c>
      <c r="FD13" s="2148"/>
      <c r="FE13" s="2148"/>
      <c r="FF13" s="2148"/>
      <c r="FG13" s="2148"/>
      <c r="FH13" s="2150"/>
      <c r="FQ13" s="219"/>
      <c r="FR13" s="219"/>
      <c r="FS13" s="219"/>
      <c r="FT13" s="219"/>
      <c r="FU13" s="219"/>
      <c r="FV13" s="2058" t="s">
        <v>798</v>
      </c>
      <c r="FW13" s="2059"/>
      <c r="FX13" s="2059"/>
      <c r="FY13" s="2059"/>
      <c r="FZ13" s="2059"/>
      <c r="GA13" s="2059"/>
      <c r="GB13" s="2059"/>
      <c r="GC13" s="2059"/>
      <c r="GD13" s="2059"/>
      <c r="GE13" s="2059"/>
      <c r="GF13" s="2060"/>
      <c r="GK13" s="221"/>
      <c r="GL13" s="771" t="s">
        <v>203</v>
      </c>
      <c r="GM13" s="771"/>
      <c r="GN13" s="771"/>
      <c r="GO13" s="222"/>
      <c r="GQ13" s="818" t="s">
        <v>780</v>
      </c>
      <c r="GR13" s="2067" t="s">
        <v>201</v>
      </c>
      <c r="GS13" s="2068"/>
      <c r="GT13" s="2068"/>
      <c r="GU13" s="2068"/>
      <c r="GV13" s="2069"/>
      <c r="GX13" s="567"/>
      <c r="GY13" s="567"/>
      <c r="GZ13" s="567"/>
      <c r="HA13" s="567"/>
      <c r="ON13" s="1"/>
      <c r="OO13" s="1"/>
    </row>
    <row r="14" spans="1:405" ht="30" customHeight="1" thickBot="1" x14ac:dyDescent="0.45">
      <c r="A14"/>
      <c r="B14"/>
      <c r="C14"/>
      <c r="D14"/>
      <c r="E14"/>
      <c r="F14"/>
      <c r="G14"/>
      <c r="H14"/>
      <c r="I14" s="955"/>
      <c r="J14" s="220"/>
      <c r="K14" s="790"/>
      <c r="L14" s="790"/>
      <c r="M14" s="790"/>
      <c r="N14" s="790"/>
      <c r="O14" s="790"/>
      <c r="P14" s="790"/>
      <c r="Q14" s="790"/>
      <c r="R14" s="790"/>
      <c r="S14" s="790"/>
      <c r="T14" s="790"/>
      <c r="U14" s="790"/>
      <c r="V14" s="2162" t="s">
        <v>838</v>
      </c>
      <c r="W14" s="2162"/>
      <c r="X14" s="2162"/>
      <c r="Y14" s="2162"/>
      <c r="Z14" s="2162"/>
      <c r="AA14" s="2162"/>
      <c r="AB14" s="2162"/>
      <c r="AC14" s="2162"/>
      <c r="AD14" s="2162"/>
      <c r="AE14" s="2162"/>
      <c r="AF14" s="2162"/>
      <c r="AG14" s="2162"/>
      <c r="AH14" s="2162"/>
      <c r="AI14" s="2162"/>
      <c r="AJ14" s="2162"/>
      <c r="AK14" s="2162"/>
      <c r="AL14" s="2162"/>
      <c r="AM14" s="2162"/>
      <c r="AN14" s="2162"/>
      <c r="AO14" s="2162"/>
      <c r="AP14" s="2162"/>
      <c r="AQ14" s="2162"/>
      <c r="AR14" s="2162"/>
      <c r="AS14" s="2162"/>
      <c r="AT14" s="2162"/>
      <c r="AU14" s="2162"/>
      <c r="AV14" s="2162"/>
      <c r="AW14" s="2162"/>
      <c r="AX14" s="2162"/>
      <c r="AY14" s="2162"/>
      <c r="AZ14" s="2162"/>
      <c r="BA14" s="2162"/>
      <c r="BB14" s="2162"/>
      <c r="BC14" s="2162"/>
      <c r="BD14" s="2162"/>
      <c r="BE14" s="2162"/>
      <c r="BF14" s="2162"/>
      <c r="BG14" s="2162"/>
      <c r="BH14" s="2162"/>
      <c r="BI14" s="2162"/>
      <c r="BJ14" s="2162"/>
      <c r="BK14" s="2162"/>
      <c r="BL14" s="2162"/>
      <c r="BM14" s="2162"/>
      <c r="BN14" s="2162"/>
      <c r="BO14" s="2162"/>
      <c r="BP14" s="2162"/>
      <c r="BQ14" s="2162"/>
      <c r="BR14" s="2162"/>
      <c r="BS14" s="2162"/>
      <c r="BT14" s="2162"/>
      <c r="BU14" s="2162"/>
      <c r="BV14" s="2162"/>
      <c r="BW14" s="2162"/>
      <c r="BX14" s="2162"/>
      <c r="BY14" s="2162"/>
      <c r="BZ14" s="2162"/>
      <c r="CA14" s="2162"/>
      <c r="CB14" s="2162"/>
      <c r="CC14" s="2162"/>
      <c r="CD14" s="2162"/>
      <c r="CE14" s="2162"/>
      <c r="CF14" s="2162"/>
      <c r="CG14" s="2162"/>
      <c r="CH14" s="2162"/>
      <c r="CI14" s="2162"/>
      <c r="CJ14" s="2162"/>
      <c r="CK14" s="2162"/>
      <c r="CL14" s="2162"/>
      <c r="CM14" s="2162"/>
      <c r="CN14" s="2162"/>
      <c r="CO14" s="2162"/>
      <c r="CP14" s="2162"/>
      <c r="CQ14" s="2162"/>
      <c r="CR14" s="2162"/>
      <c r="CS14" s="2162"/>
      <c r="CT14" s="2162"/>
      <c r="CU14" s="2162"/>
      <c r="CV14" s="2162"/>
      <c r="CW14" s="819"/>
      <c r="CX14" s="819"/>
      <c r="CY14" s="819"/>
      <c r="CZ14" s="819"/>
      <c r="DA14" s="819"/>
      <c r="DB14" s="819"/>
      <c r="DC14" s="819"/>
      <c r="DD14" s="819"/>
      <c r="DE14" s="819"/>
      <c r="DF14" s="819"/>
      <c r="DG14" s="819"/>
      <c r="DH14" s="819"/>
      <c r="DI14" s="819"/>
      <c r="DJ14" s="422"/>
      <c r="DK14" s="422"/>
      <c r="DL14" s="422"/>
      <c r="DM14" s="422"/>
      <c r="DN14" s="422"/>
      <c r="DO14" s="422"/>
      <c r="DP14" s="218"/>
      <c r="EH14" s="453" t="str">
        <f>IF(AND(EI14="",EJ14="",EK14="",EH35&lt;&gt;0),"レ","")</f>
        <v/>
      </c>
      <c r="EI14" s="453" t="str">
        <f>IF(AND(EJ14="",EK14="",EI35&lt;&gt;0),"レ","")</f>
        <v/>
      </c>
      <c r="EJ14" s="453" t="str">
        <f>IF(EJ35&lt;&gt;0,"レ","")</f>
        <v/>
      </c>
      <c r="EK14" s="453" t="str">
        <f>IF(AND(EJ14="",EK35&lt;&gt;0),"レ","")</f>
        <v/>
      </c>
      <c r="ES14" s="2053"/>
      <c r="ET14" s="509" t="str">
        <f>SUBSTITUTE(TRIM(ET17&amp;"　"&amp;ET18&amp;"　"&amp;ET19&amp;"　"&amp;ET21&amp;"　"&amp;ET22&amp;"　"&amp;ET23&amp;"　"&amp;ET24&amp;"　"&amp;ET25&amp;"　"&amp;ET26&amp;"　"&amp;ET27&amp;"　"&amp;ET28&amp;"　"&amp;ET29&amp;"　"&amp;ET30&amp;"　"&amp;ET31&amp;"　"&amp;ET32&amp;"　"&amp;ET33&amp;"　"&amp;ET34),"　",",")</f>
        <v/>
      </c>
      <c r="EU14" s="2046" t="s">
        <v>143</v>
      </c>
      <c r="EV14" s="2049" t="s">
        <v>821</v>
      </c>
      <c r="EW14" s="477" t="str">
        <f>IF(COUNTIF(EY17:EY34,1)&gt;0,"レ","")</f>
        <v/>
      </c>
      <c r="EX14" s="526"/>
      <c r="EY14" s="479" t="str">
        <f>IF(EW14="レ",TEXT(EZ35,"ee"),"")</f>
        <v/>
      </c>
      <c r="EZ14" s="480" t="str">
        <f>IF(EW14="レ",MONTH(EZ35),IF(AND(EJ14="レ",FB14="レ",FB35=0),"",IF(AND(EJ14="レ",FB14="レ",FB35&gt;0),"未定","")))</f>
        <v/>
      </c>
      <c r="FB14" s="458" t="str">
        <f>IF(EW14="",IF(OR(FB35&gt;0,EJ14="レ"),"レ",""),"")</f>
        <v/>
      </c>
      <c r="FC14" s="477" t="str">
        <f>IF(AND(COUNTIF(EO17:EO34,"要是正")=0,COUNTIF(FE17:FE34,1)&gt;0),"レ","")</f>
        <v/>
      </c>
      <c r="FD14" s="526"/>
      <c r="FE14" s="479" t="str">
        <f>IF(FC14="レ",TEXT(FF35,"ee"),"")</f>
        <v/>
      </c>
      <c r="FF14" s="480" t="str">
        <f>IF(FC14="レ",MONTH(FF35),IF(AND(EK14="レ",FH14="レ",FH35=0),"",IF(AND(EK14="レ",FH14="レ",FH35&gt;0),"未定","")))</f>
        <v/>
      </c>
      <c r="FH14" s="458" t="str">
        <f>IF(FC14="",IF(OR(FH35&gt;0,EK14="レ"),"レ",""),"")</f>
        <v/>
      </c>
      <c r="FI14" s="63"/>
      <c r="FJ14" s="63"/>
      <c r="FK14" s="63"/>
      <c r="FV14" s="565" t="str">
        <f>IF(OR(EW14="レ",EW39="レ",EW49="レ"),"レ","")</f>
        <v/>
      </c>
      <c r="FW14" s="566" t="str">
        <f>IF(AND(FV14="",FZ14="",OR(EX14="レ",EX39="レ",EX49="レ")),"レ","")</f>
        <v/>
      </c>
      <c r="FX14" s="566" t="str">
        <f>IF(FT21="レ",IF(FV14="レ",TEXT(FV21,"ee"),IF(FW14="レ",TEXT(FW21,"ee"),"")),"")</f>
        <v/>
      </c>
      <c r="FY14" s="566" t="str">
        <f>IF(FT21="レ",IF(FV14="レ",MONTH(FV21),IF(FW14="レ",MONTH(FW21),"未定")),"")</f>
        <v/>
      </c>
      <c r="FZ14" s="566" t="str">
        <f>IF(AND(FV14="",COUNTIF(FX17:FX19,"未定")&gt;0),"レ","")</f>
        <v/>
      </c>
      <c r="GA14" s="566" t="str">
        <f>IF(AND(FT21="",OR(FC14="レ",FC39="レ",FC49="レ")),"レ","")</f>
        <v/>
      </c>
      <c r="GB14" s="566" t="str">
        <f>IF(AND(FT21="",GA14="",GE14="",OR(FD14="レ",FD39="レ",FD49="レ")),"レ","")</f>
        <v/>
      </c>
      <c r="GC14" s="566" t="str">
        <f>IF(FU21="レ",IF(GA14="レ",TEXT(GA21,"ee"),IF(GB14="レ",TEXT(GB21,"ee"),"")),"")</f>
        <v/>
      </c>
      <c r="GD14" s="566" t="str">
        <f>IF(FU21="レ",IF(GA14="レ",MONTH(GA21),IF(GB14="レ",MONTH(GB21),"未定")),"")</f>
        <v/>
      </c>
      <c r="GE14" s="566" t="str">
        <f>IF(AND(FT21="",GA14="",COUNTIF(GC17:GC19,"未定")&gt;0),"レ","")</f>
        <v/>
      </c>
      <c r="GF14"/>
      <c r="GK14" s="221"/>
      <c r="GL14" s="771" t="s">
        <v>199</v>
      </c>
      <c r="GM14" s="771"/>
      <c r="GN14" s="771"/>
      <c r="GO14" s="222"/>
      <c r="GQ14" s="773" t="str">
        <f>TRIM(GQ17&amp;"　"&amp;GQ18&amp;"　"&amp;GQ19&amp;"　"&amp;GQ21&amp;"　"&amp;GQ22&amp;"　"&amp;GQ23&amp;"　"&amp;GQ24&amp;"　"&amp;GQ25&amp;"　"&amp;GQ26&amp;"　"&amp;GQ27&amp;"　"&amp;GQ28&amp;"　"&amp;GQ29&amp;"　"&amp;GQ30&amp;"　"&amp;GQ31&amp;"　"&amp;GQ32&amp;"　"&amp;GQ33&amp;"　"&amp;GQ34)</f>
        <v/>
      </c>
      <c r="GR14" s="477" t="str">
        <f>IF(COUNTIF(GT17:GT33,1)&gt;0,"レ","")</f>
        <v/>
      </c>
      <c r="GS14" s="526"/>
      <c r="GT14" s="479" t="str">
        <f>IF(GR14="レ",TEXT(GU34,"ee"),"")</f>
        <v/>
      </c>
      <c r="GU14" s="480" t="str">
        <f>IF(GR14="レ",MONTH(GU34),IF(AND(GD15="レ",GV14="レ",GV34=0),"",IF(AND(GD15="レ",GV14="レ",GV34&gt;0),"未定","")))</f>
        <v/>
      </c>
      <c r="GV14" s="458" t="str">
        <f>IF(GR14="",IF(OR(GV34&gt;0,GD15="レ"),"レ",""),"")</f>
        <v>レ</v>
      </c>
      <c r="GX14" s="567"/>
      <c r="GY14" s="567"/>
      <c r="GZ14" s="567"/>
      <c r="HA14" s="567"/>
      <c r="ON14" s="1"/>
      <c r="OO14" s="1"/>
    </row>
    <row r="15" spans="1:405" s="13" customFormat="1" ht="30" customHeight="1" thickBot="1" x14ac:dyDescent="0.45">
      <c r="A15"/>
      <c r="B15"/>
      <c r="C15"/>
      <c r="D15"/>
      <c r="E15"/>
      <c r="F15"/>
      <c r="G15"/>
      <c r="H15"/>
      <c r="I15" s="955"/>
      <c r="J15" s="223"/>
      <c r="K15" s="241"/>
      <c r="L15" s="241"/>
      <c r="M15" s="2151" t="s">
        <v>150</v>
      </c>
      <c r="N15" s="2152"/>
      <c r="O15" s="2152"/>
      <c r="P15" s="2152" t="s">
        <v>198</v>
      </c>
      <c r="Q15" s="2152"/>
      <c r="R15" s="2152"/>
      <c r="S15" s="2152"/>
      <c r="T15" s="2152"/>
      <c r="U15" s="2152"/>
      <c r="V15" s="2152"/>
      <c r="W15" s="2152"/>
      <c r="X15" s="2152"/>
      <c r="Y15" s="2152"/>
      <c r="Z15" s="2152"/>
      <c r="AA15" s="2152"/>
      <c r="AB15" s="2152" t="s">
        <v>197</v>
      </c>
      <c r="AC15" s="2152"/>
      <c r="AD15" s="2152"/>
      <c r="AE15" s="2152"/>
      <c r="AF15" s="2152"/>
      <c r="AG15" s="2152"/>
      <c r="AH15" s="2152"/>
      <c r="AI15" s="2152"/>
      <c r="AJ15" s="2152"/>
      <c r="AK15" s="2152"/>
      <c r="AL15" s="2152"/>
      <c r="AM15" s="2152"/>
      <c r="AN15" s="2152"/>
      <c r="AO15" s="2152"/>
      <c r="AP15" s="2152"/>
      <c r="AQ15" s="2152"/>
      <c r="AR15" s="2152"/>
      <c r="AS15" s="2152"/>
      <c r="AT15" s="2152"/>
      <c r="AU15" s="2152"/>
      <c r="AV15" s="2152"/>
      <c r="AW15" s="2152"/>
      <c r="AX15" s="2152"/>
      <c r="AY15" s="2152"/>
      <c r="AZ15" s="2152"/>
      <c r="BA15" s="2152" t="s">
        <v>1012</v>
      </c>
      <c r="BB15" s="2152"/>
      <c r="BC15" s="2152"/>
      <c r="BD15" s="2152"/>
      <c r="BE15" s="2152"/>
      <c r="BF15" s="2152"/>
      <c r="BG15" s="2152"/>
      <c r="BH15" s="2152"/>
      <c r="BI15" s="2152"/>
      <c r="BJ15" s="2152"/>
      <c r="BK15" s="2152"/>
      <c r="BL15" s="2152"/>
      <c r="BM15" s="2156" t="s">
        <v>835</v>
      </c>
      <c r="BN15" s="2156"/>
      <c r="BO15" s="2154" t="s">
        <v>149</v>
      </c>
      <c r="BP15" s="2154"/>
      <c r="BQ15" s="2154"/>
      <c r="BR15" s="2154"/>
      <c r="BS15" s="2154"/>
      <c r="BT15" s="2154"/>
      <c r="BU15" s="2154"/>
      <c r="BV15" s="2154"/>
      <c r="BW15" s="2154"/>
      <c r="BX15" s="2154"/>
      <c r="BY15" s="2154" t="s">
        <v>143</v>
      </c>
      <c r="BZ15" s="2154"/>
      <c r="CA15" s="2154"/>
      <c r="CB15" s="2154"/>
      <c r="CC15" s="2154"/>
      <c r="CD15" s="2154"/>
      <c r="CE15" s="2154"/>
      <c r="CF15" s="2154"/>
      <c r="CG15" s="2154"/>
      <c r="CH15" s="2154"/>
      <c r="CI15" s="2154"/>
      <c r="CJ15" s="2154"/>
      <c r="CK15" s="2154"/>
      <c r="CL15" s="2154"/>
      <c r="CM15" s="2154"/>
      <c r="CN15" s="2152" t="s">
        <v>148</v>
      </c>
      <c r="CO15" s="2154"/>
      <c r="CP15" s="2154"/>
      <c r="CQ15" s="2154"/>
      <c r="CR15" s="2154"/>
      <c r="CS15" s="2154"/>
      <c r="CT15" s="2154"/>
      <c r="CU15" s="2154"/>
      <c r="CV15" s="2155"/>
      <c r="CW15" s="2164" t="s">
        <v>147</v>
      </c>
      <c r="CX15" s="2164"/>
      <c r="CY15" s="2164"/>
      <c r="CZ15" s="2164"/>
      <c r="DA15" s="2164"/>
      <c r="DB15" s="2164"/>
      <c r="DC15" s="2164"/>
      <c r="DD15" s="2164"/>
      <c r="DE15" s="2164"/>
      <c r="DF15" s="2164"/>
      <c r="DG15" s="2164"/>
      <c r="DH15" s="2164"/>
      <c r="DI15" s="2164"/>
      <c r="DJ15" s="2164"/>
      <c r="DK15" s="2164"/>
      <c r="DL15" s="2164"/>
      <c r="DM15" s="2164"/>
      <c r="DN15" s="2164"/>
      <c r="DO15" s="2164"/>
      <c r="DP15" s="2165"/>
      <c r="DQ15"/>
      <c r="DR15"/>
      <c r="DS15"/>
      <c r="DT15"/>
      <c r="DU15"/>
      <c r="DV15"/>
      <c r="DW15"/>
      <c r="DX15"/>
      <c r="DY15"/>
      <c r="DZ15"/>
      <c r="EA15"/>
      <c r="EB15"/>
      <c r="EC15"/>
      <c r="ED15"/>
      <c r="EE15"/>
      <c r="EF15"/>
      <c r="EG15"/>
      <c r="ES15" s="2053"/>
      <c r="ET15" s="2168" t="s">
        <v>144</v>
      </c>
      <c r="EU15" s="2047"/>
      <c r="EV15" s="2050"/>
      <c r="EW15" s="2036" t="s">
        <v>142</v>
      </c>
      <c r="EX15" s="2037"/>
      <c r="EY15" s="2037"/>
      <c r="EZ15" s="2037"/>
      <c r="FA15" s="2037"/>
      <c r="FB15" s="2037"/>
      <c r="FC15" s="2020" t="s">
        <v>141</v>
      </c>
      <c r="FD15" s="2021"/>
      <c r="FE15" s="2021"/>
      <c r="FF15" s="2021"/>
      <c r="FG15" s="2021"/>
      <c r="FH15" s="2021"/>
      <c r="FI15" s="2073" t="s">
        <v>140</v>
      </c>
      <c r="FJ15" s="2023"/>
      <c r="FK15" s="2074"/>
      <c r="FL15" s="2073" t="s">
        <v>196</v>
      </c>
      <c r="FM15" s="2023"/>
      <c r="FN15" s="2023"/>
      <c r="FO15" s="2074"/>
      <c r="FP15" s="225"/>
      <c r="FQ15" s="2075" t="s">
        <v>195</v>
      </c>
      <c r="FR15" s="2076"/>
      <c r="FS15" s="2076"/>
      <c r="FT15" s="2076"/>
      <c r="FU15" s="2076"/>
      <c r="FV15" s="2077" t="s">
        <v>194</v>
      </c>
      <c r="FW15" s="2078"/>
      <c r="FX15" s="2078"/>
      <c r="FY15" s="2078"/>
      <c r="FZ15" s="2079"/>
      <c r="GA15" s="2077" t="s">
        <v>193</v>
      </c>
      <c r="GB15" s="2078"/>
      <c r="GC15" s="2078"/>
      <c r="GD15" s="2078"/>
      <c r="GE15" s="2079"/>
      <c r="GF15"/>
      <c r="GH15"/>
      <c r="GJ15" s="215"/>
      <c r="GK15" s="519" t="s">
        <v>801</v>
      </c>
      <c r="GL15" s="772" t="s">
        <v>802</v>
      </c>
      <c r="GM15" s="772" t="s">
        <v>302</v>
      </c>
      <c r="GN15" s="772" t="s">
        <v>803</v>
      </c>
      <c r="GO15" s="848" t="s">
        <v>804</v>
      </c>
      <c r="GP15"/>
      <c r="GQ15" s="835"/>
      <c r="GR15" s="2070" t="s">
        <v>142</v>
      </c>
      <c r="GS15" s="2071"/>
      <c r="GT15" s="2071"/>
      <c r="GU15" s="2071"/>
      <c r="GV15" s="2072"/>
      <c r="GX15" s="570"/>
      <c r="GY15" s="570"/>
      <c r="GZ15" s="570"/>
      <c r="HA15" s="570"/>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row>
    <row r="16" spans="1:405" s="13" customFormat="1" ht="30" customHeight="1" thickBot="1" x14ac:dyDescent="0.45">
      <c r="A16"/>
      <c r="B16"/>
      <c r="C16"/>
      <c r="D16"/>
      <c r="E16"/>
      <c r="F16"/>
      <c r="G16"/>
      <c r="H16"/>
      <c r="I16" s="955"/>
      <c r="J16" s="223"/>
      <c r="K16" s="241"/>
      <c r="L16" s="241"/>
      <c r="M16" s="2153"/>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c r="AP16" s="2124"/>
      <c r="AQ16" s="2124"/>
      <c r="AR16" s="2124"/>
      <c r="AS16" s="2124"/>
      <c r="AT16" s="2124"/>
      <c r="AU16" s="2124"/>
      <c r="AV16" s="2124"/>
      <c r="AW16" s="2124"/>
      <c r="AX16" s="2124"/>
      <c r="AY16" s="2124"/>
      <c r="AZ16" s="2124"/>
      <c r="BA16" s="2124"/>
      <c r="BB16" s="2124"/>
      <c r="BC16" s="2124"/>
      <c r="BD16" s="2124"/>
      <c r="BE16" s="2124"/>
      <c r="BF16" s="2124"/>
      <c r="BG16" s="2124"/>
      <c r="BH16" s="2124"/>
      <c r="BI16" s="2124"/>
      <c r="BJ16" s="2124"/>
      <c r="BK16" s="2124"/>
      <c r="BL16" s="2124"/>
      <c r="BM16" s="2157"/>
      <c r="BN16" s="2157"/>
      <c r="BO16" s="2125"/>
      <c r="BP16" s="2125"/>
      <c r="BQ16" s="2125"/>
      <c r="BR16" s="2125"/>
      <c r="BS16" s="2125"/>
      <c r="BT16" s="2125"/>
      <c r="BU16" s="2125"/>
      <c r="BV16" s="2125"/>
      <c r="BW16" s="2125"/>
      <c r="BX16" s="2125"/>
      <c r="BY16" s="2125"/>
      <c r="BZ16" s="2125"/>
      <c r="CA16" s="2125"/>
      <c r="CB16" s="2125"/>
      <c r="CC16" s="2125"/>
      <c r="CD16" s="2125"/>
      <c r="CE16" s="2125"/>
      <c r="CF16" s="2125"/>
      <c r="CG16" s="2125"/>
      <c r="CH16" s="2125"/>
      <c r="CI16" s="2125"/>
      <c r="CJ16" s="2125"/>
      <c r="CK16" s="2125"/>
      <c r="CL16" s="2125"/>
      <c r="CM16" s="2125"/>
      <c r="CN16" s="2124" t="s">
        <v>139</v>
      </c>
      <c r="CO16" s="2124"/>
      <c r="CP16" s="2124"/>
      <c r="CQ16" s="2124" t="s">
        <v>10</v>
      </c>
      <c r="CR16" s="2124"/>
      <c r="CS16" s="2124"/>
      <c r="CT16" s="2124" t="s">
        <v>138</v>
      </c>
      <c r="CU16" s="2125"/>
      <c r="CV16" s="2163"/>
      <c r="CW16" s="2166"/>
      <c r="CX16" s="2166"/>
      <c r="CY16" s="2166"/>
      <c r="CZ16" s="2166"/>
      <c r="DA16" s="2166"/>
      <c r="DB16" s="2166"/>
      <c r="DC16" s="2166"/>
      <c r="DD16" s="2166"/>
      <c r="DE16" s="2166"/>
      <c r="DF16" s="2166"/>
      <c r="DG16" s="2166"/>
      <c r="DH16" s="2166"/>
      <c r="DI16" s="2166"/>
      <c r="DJ16" s="2166"/>
      <c r="DK16" s="2166"/>
      <c r="DL16" s="2166"/>
      <c r="DM16" s="2166"/>
      <c r="DN16" s="2166"/>
      <c r="DO16" s="2166"/>
      <c r="DP16" s="2167"/>
      <c r="DQ16"/>
      <c r="DR16"/>
      <c r="DS16"/>
      <c r="DT16"/>
      <c r="DU16"/>
      <c r="DV16"/>
      <c r="DW16"/>
      <c r="DX16"/>
      <c r="DY16"/>
      <c r="DZ16"/>
      <c r="EA16"/>
      <c r="EB16"/>
      <c r="EC16"/>
      <c r="ED16"/>
      <c r="EE16"/>
      <c r="EF16"/>
      <c r="EG16"/>
      <c r="EH16" s="492" t="s">
        <v>137</v>
      </c>
      <c r="EI16" s="493" t="s">
        <v>136</v>
      </c>
      <c r="EJ16" s="493" t="s">
        <v>135</v>
      </c>
      <c r="EK16" s="494" t="s">
        <v>134</v>
      </c>
      <c r="EL16" s="142" t="s">
        <v>133</v>
      </c>
      <c r="EM16" s="492" t="s">
        <v>9</v>
      </c>
      <c r="EN16" s="495" t="s">
        <v>132</v>
      </c>
      <c r="EO16" s="496" t="s">
        <v>131</v>
      </c>
      <c r="EP16" s="497" t="s">
        <v>146</v>
      </c>
      <c r="EQ16" s="498" t="s">
        <v>145</v>
      </c>
      <c r="ER16" s="496" t="s">
        <v>130</v>
      </c>
      <c r="ES16" s="2054"/>
      <c r="ET16" s="2169"/>
      <c r="EU16" s="2048"/>
      <c r="EV16" s="2051"/>
      <c r="EW16" s="139" t="s">
        <v>129</v>
      </c>
      <c r="EX16" s="137" t="s">
        <v>128</v>
      </c>
      <c r="EY16" s="137" t="s">
        <v>125</v>
      </c>
      <c r="EZ16" s="136" t="s">
        <v>124</v>
      </c>
      <c r="FA16" s="136" t="s">
        <v>123</v>
      </c>
      <c r="FB16" s="135" t="s">
        <v>122</v>
      </c>
      <c r="FC16" s="138" t="s">
        <v>127</v>
      </c>
      <c r="FD16" s="136" t="s">
        <v>126</v>
      </c>
      <c r="FE16" s="137" t="s">
        <v>125</v>
      </c>
      <c r="FF16" s="136" t="s">
        <v>124</v>
      </c>
      <c r="FG16" s="136" t="s">
        <v>123</v>
      </c>
      <c r="FH16" s="135" t="s">
        <v>122</v>
      </c>
      <c r="FI16" s="133" t="s">
        <v>121</v>
      </c>
      <c r="FJ16" s="133" t="s">
        <v>120</v>
      </c>
      <c r="FK16" s="165" t="s">
        <v>119</v>
      </c>
      <c r="FL16" s="228"/>
      <c r="FM16" s="133" t="s">
        <v>121</v>
      </c>
      <c r="FN16" s="133" t="s">
        <v>120</v>
      </c>
      <c r="FO16" s="167" t="s">
        <v>119</v>
      </c>
      <c r="FP16" s="177"/>
      <c r="FQ16" s="229"/>
      <c r="FR16" s="176" t="s">
        <v>137</v>
      </c>
      <c r="FS16" s="176" t="s">
        <v>136</v>
      </c>
      <c r="FT16" s="176" t="s">
        <v>135</v>
      </c>
      <c r="FU16" s="175" t="s">
        <v>134</v>
      </c>
      <c r="FV16" s="516" t="s">
        <v>192</v>
      </c>
      <c r="FW16" s="172" t="s">
        <v>123</v>
      </c>
      <c r="FX16" s="172" t="s">
        <v>191</v>
      </c>
      <c r="FY16" s="172" t="s">
        <v>190</v>
      </c>
      <c r="FZ16" s="174" t="s">
        <v>189</v>
      </c>
      <c r="GA16" s="173" t="s">
        <v>192</v>
      </c>
      <c r="GB16" s="172" t="s">
        <v>123</v>
      </c>
      <c r="GC16" s="172" t="s">
        <v>191</v>
      </c>
      <c r="GD16" s="172" t="s">
        <v>190</v>
      </c>
      <c r="GE16" s="171" t="s">
        <v>189</v>
      </c>
      <c r="GF16"/>
      <c r="GH16"/>
      <c r="GJ16" s="230"/>
      <c r="GK16" s="2008" t="s">
        <v>1013</v>
      </c>
      <c r="GL16" s="2009"/>
      <c r="GM16" s="2009"/>
      <c r="GN16" s="2009"/>
      <c r="GO16" s="2010"/>
      <c r="GP16"/>
      <c r="GQ16" s="818" t="s">
        <v>874</v>
      </c>
      <c r="GR16" s="527" t="s">
        <v>129</v>
      </c>
      <c r="GS16" s="528" t="s">
        <v>806</v>
      </c>
      <c r="GT16" s="528" t="s">
        <v>125</v>
      </c>
      <c r="GU16" s="528" t="s">
        <v>807</v>
      </c>
      <c r="GV16" s="529" t="s">
        <v>122</v>
      </c>
      <c r="GX16" s="571"/>
      <c r="GY16" s="571"/>
      <c r="GZ16" s="571"/>
      <c r="HA16" s="571"/>
      <c r="HB16" t="s">
        <v>2737</v>
      </c>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row>
    <row r="17" spans="1:403" s="13" customFormat="1" ht="30" customHeight="1" x14ac:dyDescent="0.4">
      <c r="A17"/>
      <c r="B17"/>
      <c r="C17"/>
      <c r="D17"/>
      <c r="E17"/>
      <c r="F17"/>
      <c r="G17"/>
      <c r="H17"/>
      <c r="I17" s="955"/>
      <c r="J17" s="231"/>
      <c r="K17" s="241"/>
      <c r="L17" s="241"/>
      <c r="M17" s="2170" t="s">
        <v>3206</v>
      </c>
      <c r="N17" s="2170"/>
      <c r="O17" s="2170"/>
      <c r="P17" s="2197" t="s">
        <v>34</v>
      </c>
      <c r="Q17" s="2198"/>
      <c r="R17" s="2198"/>
      <c r="S17" s="2198"/>
      <c r="T17" s="2199"/>
      <c r="U17" s="2190"/>
      <c r="V17" s="2062"/>
      <c r="W17" s="2062"/>
      <c r="X17" s="2062"/>
      <c r="Y17" s="2062"/>
      <c r="Z17" s="2062"/>
      <c r="AA17" s="2062"/>
      <c r="AB17" s="2206" t="s">
        <v>3260</v>
      </c>
      <c r="AC17" s="2206"/>
      <c r="AD17" s="2206"/>
      <c r="AE17" s="2206"/>
      <c r="AF17" s="2206"/>
      <c r="AG17" s="2206"/>
      <c r="AH17" s="2206"/>
      <c r="AI17" s="2206"/>
      <c r="AJ17" s="2206"/>
      <c r="AK17" s="2206"/>
      <c r="AL17" s="2206"/>
      <c r="AM17" s="2206"/>
      <c r="AN17" s="2206"/>
      <c r="AO17" s="2206"/>
      <c r="AP17" s="2206"/>
      <c r="AQ17" s="2206"/>
      <c r="AR17" s="2206"/>
      <c r="AS17" s="2206"/>
      <c r="AT17" s="2206"/>
      <c r="AU17" s="2206"/>
      <c r="AV17" s="2206"/>
      <c r="AW17" s="2206"/>
      <c r="AX17" s="2206"/>
      <c r="AY17" s="2206"/>
      <c r="AZ17" s="2207"/>
      <c r="BA17" s="1916"/>
      <c r="BB17" s="1917"/>
      <c r="BC17" s="1917"/>
      <c r="BD17" s="1917"/>
      <c r="BE17" s="1917"/>
      <c r="BF17" s="1917"/>
      <c r="BG17" s="1917"/>
      <c r="BH17" s="1917"/>
      <c r="BI17" s="1917"/>
      <c r="BJ17" s="1917"/>
      <c r="BK17" s="1917"/>
      <c r="BL17" s="1918"/>
      <c r="BM17" s="2193"/>
      <c r="BN17" s="2193"/>
      <c r="BO17" s="2130"/>
      <c r="BP17" s="2131"/>
      <c r="BQ17" s="2131"/>
      <c r="BR17" s="2131"/>
      <c r="BS17" s="2131"/>
      <c r="BT17" s="2131"/>
      <c r="BU17" s="2131"/>
      <c r="BV17" s="2131"/>
      <c r="BW17" s="2131"/>
      <c r="BX17" s="2132"/>
      <c r="BY17" s="2130"/>
      <c r="BZ17" s="2131"/>
      <c r="CA17" s="2131"/>
      <c r="CB17" s="2131"/>
      <c r="CC17" s="2131"/>
      <c r="CD17" s="2131"/>
      <c r="CE17" s="2131"/>
      <c r="CF17" s="2131"/>
      <c r="CG17" s="2131"/>
      <c r="CH17" s="2131"/>
      <c r="CI17" s="2131"/>
      <c r="CJ17" s="2131"/>
      <c r="CK17" s="2131"/>
      <c r="CL17" s="2131"/>
      <c r="CM17" s="2132"/>
      <c r="CN17" s="2133"/>
      <c r="CO17" s="2134"/>
      <c r="CP17" s="2135"/>
      <c r="CQ17" s="2136"/>
      <c r="CR17" s="2136"/>
      <c r="CS17" s="2136"/>
      <c r="CT17" s="2212"/>
      <c r="CU17" s="2213"/>
      <c r="CV17" s="2214"/>
      <c r="CW17" s="2013"/>
      <c r="CX17" s="2014"/>
      <c r="CY17" s="2014"/>
      <c r="CZ17" s="2014"/>
      <c r="DA17" s="2014"/>
      <c r="DB17" s="2014"/>
      <c r="DC17" s="2014"/>
      <c r="DD17" s="2014"/>
      <c r="DE17" s="2014"/>
      <c r="DF17" s="2014"/>
      <c r="DG17" s="2014"/>
      <c r="DH17" s="2014"/>
      <c r="DI17" s="2014"/>
      <c r="DJ17" s="2014"/>
      <c r="DK17" s="2014"/>
      <c r="DL17" s="2014"/>
      <c r="DM17" s="2014"/>
      <c r="DN17" s="2014"/>
      <c r="DO17" s="2014"/>
      <c r="DP17" s="2015"/>
      <c r="DQ17"/>
      <c r="DR17"/>
      <c r="DS17"/>
      <c r="DT17"/>
      <c r="DU17"/>
      <c r="DV17"/>
      <c r="DW17"/>
      <c r="DX17"/>
      <c r="DY17"/>
      <c r="DZ17"/>
      <c r="EA17"/>
      <c r="EB17"/>
      <c r="EC17"/>
      <c r="ED17"/>
      <c r="EE17"/>
      <c r="EF17"/>
      <c r="EG17"/>
      <c r="EH17" s="487">
        <f t="shared" ref="EH17:EH34" si="0">COUNTIFS(BA17,"―対象外")</f>
        <v>0</v>
      </c>
      <c r="EI17" s="134">
        <f t="shared" ref="EI17:EI34" si="1">COUNTIFS(BA17,"○指摘なし")</f>
        <v>0</v>
      </c>
      <c r="EJ17" s="134">
        <f t="shared" ref="EJ17:EJ34" si="2">COUNTIFS(BA17,"×要是正（既存不適格以外）")</f>
        <v>0</v>
      </c>
      <c r="EK17" s="488">
        <f t="shared" ref="EK17:EK34" si="3">COUNTIFS(BA17,"△既存不適格")</f>
        <v>0</v>
      </c>
      <c r="EL17" s="232" t="s">
        <v>3215</v>
      </c>
      <c r="EM17" s="483" t="str">
        <f>IF($U17="",P17,U17)</f>
        <v>防火扉</v>
      </c>
      <c r="EN17" s="484">
        <f>COUNTA(CN17:CS17)</f>
        <v>0</v>
      </c>
      <c r="EO17" s="485" t="str">
        <f>IF(BA17="×要是正（既存不適格以外）","要是正","")&amp;IF(BA17="△既存不適格","既存不適格","")</f>
        <v/>
      </c>
      <c r="EP17" s="499" t="str">
        <f>IF($EO17="要是正",MAX($EP13:EP$14)+1,"")</f>
        <v/>
      </c>
      <c r="EQ17" s="124" t="str">
        <f>IF($EO17="要是正",MAX($EQ13:EQ$14)+1,"")</f>
        <v/>
      </c>
      <c r="ER17" s="485" t="str">
        <f t="shared" ref="ER17:ER34" si="4">IF(OR(BA17="×要是正（既存不適格以外）",BA17="△既存不適格"),EL17,"")</f>
        <v/>
      </c>
      <c r="ES17" s="130" t="str">
        <f t="shared" ref="ES17:ES34" si="5">IF(OR($EO17="要是正",$EO17="既存不適格"),$EM17,"")</f>
        <v/>
      </c>
      <c r="ET17" s="125" t="str">
        <f>IF($EO17="要是正",IF(BO17="","",BO17),"")</f>
        <v/>
      </c>
      <c r="EU17" s="125" t="str">
        <f t="shared" ref="EU17:EU34" si="6">IF($EO17="要是正",IF(BY17="","",BY17),"")</f>
        <v/>
      </c>
      <c r="EV17" s="548" t="str">
        <f>IF(CT17="未定","未定",IF(GS17="0","",IF(CT17="予定",TEXT(GS17,"([$-ja-JP]ge.m);@"),IF(CT17="改善済",TEXT(GS17,"[$-ja-JP]ge.m;@"),TEXT(EX17,"[$-ja-JP]ge.m;@")))))</f>
        <v/>
      </c>
      <c r="EW17" s="128" t="str">
        <f>IF(OR(EO17="要是正",EO17="既存不適格"),IF(OR(EN17&lt;2,CT17&lt;&gt;"予定"),"","令和"&amp;CN17&amp;"年"&amp;CQ17&amp;"月1日"),"")</f>
        <v/>
      </c>
      <c r="EX17" s="126" t="str">
        <f>IF(EW17="","0",DATEVALUE(EW17))</f>
        <v>0</v>
      </c>
      <c r="EY17" s="127" t="str">
        <f>IF(EO17="要是正",IF(AND(CT17="予定",EN17=2),1,IF(CT17="改善済",2,"")),"")</f>
        <v/>
      </c>
      <c r="EZ17" s="126" t="str">
        <f>IF(EY17=1,EX17,"0")</f>
        <v>0</v>
      </c>
      <c r="FA17" s="126" t="str">
        <f>IF(EY17=2,EX17,"0")</f>
        <v>0</v>
      </c>
      <c r="FB17" s="125" t="str">
        <f t="shared" ref="FB17:FB34" si="7">IF(AND(EO17="要是正",AND(EN17=0,CT17="未定")),CT17,"")</f>
        <v/>
      </c>
      <c r="FC17" s="128" t="str">
        <f>IF(EO17="既存不適格",IF(OR(EN17&lt;2,CT17&lt;&gt;"予定"),"","令和"&amp;CN17&amp;"年"&amp;CQ17&amp;"月1日"),"")</f>
        <v/>
      </c>
      <c r="FD17" s="126" t="str">
        <f>IF(FC17="","0",DATEVALUE(FC17))</f>
        <v>0</v>
      </c>
      <c r="FE17" s="127" t="str">
        <f>IF(EO17="既存不適格",IF(AND(CT17="予定",EN17=2),1,IF(CT17="改善済",2,"")),"")</f>
        <v/>
      </c>
      <c r="FF17" s="126" t="str">
        <f>IF(FE17=1,FD17,"0")</f>
        <v>0</v>
      </c>
      <c r="FG17" s="126" t="str">
        <f t="shared" ref="FG17:FG34" si="8">IF(FE17=2,FD17,"0")</f>
        <v>0</v>
      </c>
      <c r="FH17" s="125" t="str">
        <f t="shared" ref="FH17:FH34" si="9">IF(AND(EO17="既存不適格",AND(EN17=0,CT17="未定")),CT17,"")</f>
        <v/>
      </c>
      <c r="FI17" s="475"/>
      <c r="FJ17" s="475"/>
      <c r="FK17" s="475"/>
      <c r="FL17" s="168">
        <v>2</v>
      </c>
      <c r="FM17" s="133" t="s">
        <v>154</v>
      </c>
      <c r="FN17" s="133" t="s">
        <v>158</v>
      </c>
      <c r="FO17" s="167" t="s">
        <v>157</v>
      </c>
      <c r="FQ17" s="166">
        <v>1</v>
      </c>
      <c r="FR17" s="133" t="str">
        <f>EH14</f>
        <v/>
      </c>
      <c r="FS17" s="133" t="str">
        <f t="shared" ref="FS17:FU17" si="10">EI14</f>
        <v/>
      </c>
      <c r="FT17" s="133" t="str">
        <f>EJ14</f>
        <v/>
      </c>
      <c r="FU17" s="133" t="str">
        <f t="shared" si="10"/>
        <v/>
      </c>
      <c r="FV17" s="170" t="str">
        <f>EZ35</f>
        <v>0</v>
      </c>
      <c r="FW17" s="164" t="s">
        <v>799</v>
      </c>
      <c r="FX17" s="456" t="str">
        <f>$FB$14</f>
        <v/>
      </c>
      <c r="FY17" s="164" t="s">
        <v>800</v>
      </c>
      <c r="FZ17" s="164" t="s">
        <v>800</v>
      </c>
      <c r="GA17" s="170" t="str">
        <f>FF35</f>
        <v>0</v>
      </c>
      <c r="GB17" s="164" t="s">
        <v>799</v>
      </c>
      <c r="GC17" s="456" t="str">
        <f>$FH$14</f>
        <v/>
      </c>
      <c r="GD17" s="164" t="s">
        <v>800</v>
      </c>
      <c r="GE17" s="161" t="s">
        <v>800</v>
      </c>
      <c r="GF17"/>
      <c r="GH17"/>
      <c r="GI17" s="13" t="str">
        <f t="shared" ref="GI17:GI34" si="11">IF(EO17="要是正",IF(BO17="","",EL17 &amp;" " &amp; BO17),"")</f>
        <v/>
      </c>
      <c r="GJ17" s="234"/>
      <c r="GK17" s="752" t="str">
        <f>IF($BA17="○指摘なし","○",IF($BA17="―対象外","－",""))</f>
        <v/>
      </c>
      <c r="GL17" s="752" t="str">
        <f>IF(OR($BA17="×要是正（既存不適格以外）",$BA17="△既存不適格"),"○", IF($BA17="―対象外","－",""))</f>
        <v/>
      </c>
      <c r="GM17" s="752" t="str">
        <f>IF($BA17="△既存不適格","○", IF($BA17="―対象外","－",""))</f>
        <v/>
      </c>
      <c r="GN17" s="752">
        <f>IF($BA17="―対象外","－",$BM17)</f>
        <v>0</v>
      </c>
      <c r="GO17" s="227" t="str">
        <f t="shared" ref="GO17:GO34" si="12">IF($BA17="―対象外","○","")</f>
        <v/>
      </c>
      <c r="GP17"/>
      <c r="GQ17" s="836" t="str">
        <f t="shared" ref="GQ17:GQ22" si="13">IF(EO17="要是正",IF(BO17="","",ER17&amp;" "&amp;HB17&amp;" "&amp;BO17&amp;"、"),"")</f>
        <v/>
      </c>
      <c r="GR17" s="451" t="str">
        <f>IF(NOT(OR(CT17="未定",CT17="")),"令和"&amp;CN17&amp;"年"&amp;CQ17&amp;"月1日","")</f>
        <v/>
      </c>
      <c r="GS17" s="530" t="str">
        <f>IF(GR17="","0",DATEVALUE(GR17))</f>
        <v>0</v>
      </c>
      <c r="GT17" s="452" t="str">
        <f>IF(OR(CT17="予定",CT17="改善済"),1,"")</f>
        <v/>
      </c>
      <c r="GU17" s="530" t="str">
        <f>IF(GT17=1,GS17,"0")</f>
        <v>0</v>
      </c>
      <c r="GV17" s="531" t="str">
        <f>IF(AND(EP18="要是正",AND(EO18=0,CT17="未定")),CY17:CY18,"")</f>
        <v/>
      </c>
      <c r="GX17" s="568">
        <f>IF(BA17="△既存不適格",BO17&amp;"(既存不適格)",BO17)</f>
        <v>0</v>
      </c>
      <c r="GY17" s="572"/>
      <c r="GZ17" s="572"/>
      <c r="HA17" s="573"/>
      <c r="HB17">
        <f>$U$17</f>
        <v>0</v>
      </c>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row>
    <row r="18" spans="1:403" s="13" customFormat="1" ht="30" customHeight="1" x14ac:dyDescent="0.4">
      <c r="A18"/>
      <c r="B18"/>
      <c r="C18"/>
      <c r="D18"/>
      <c r="E18"/>
      <c r="F18"/>
      <c r="G18"/>
      <c r="H18"/>
      <c r="I18" s="955"/>
      <c r="J18" s="231"/>
      <c r="K18" s="241"/>
      <c r="L18" s="241"/>
      <c r="M18" s="2170" t="s">
        <v>3207</v>
      </c>
      <c r="N18" s="2170"/>
      <c r="O18" s="2170"/>
      <c r="P18" s="2200"/>
      <c r="Q18" s="2201"/>
      <c r="R18" s="2201"/>
      <c r="S18" s="2201"/>
      <c r="T18" s="2202"/>
      <c r="U18" s="2191"/>
      <c r="V18" s="2191"/>
      <c r="W18" s="2191"/>
      <c r="X18" s="2191"/>
      <c r="Y18" s="2191"/>
      <c r="Z18" s="2191"/>
      <c r="AA18" s="2191"/>
      <c r="AB18" s="2139" t="s">
        <v>187</v>
      </c>
      <c r="AC18" s="2139"/>
      <c r="AD18" s="2139"/>
      <c r="AE18" s="2139"/>
      <c r="AF18" s="2139"/>
      <c r="AG18" s="2139"/>
      <c r="AH18" s="2139"/>
      <c r="AI18" s="2139"/>
      <c r="AJ18" s="2139"/>
      <c r="AK18" s="2139"/>
      <c r="AL18" s="2139"/>
      <c r="AM18" s="2139"/>
      <c r="AN18" s="2139"/>
      <c r="AO18" s="2139"/>
      <c r="AP18" s="2139"/>
      <c r="AQ18" s="2139"/>
      <c r="AR18" s="2139"/>
      <c r="AS18" s="2139"/>
      <c r="AT18" s="2139"/>
      <c r="AU18" s="2139"/>
      <c r="AV18" s="2139"/>
      <c r="AW18" s="2139"/>
      <c r="AX18" s="2139"/>
      <c r="AY18" s="2139"/>
      <c r="AZ18" s="2140"/>
      <c r="BA18" s="2141"/>
      <c r="BB18" s="2142"/>
      <c r="BC18" s="2142"/>
      <c r="BD18" s="2142"/>
      <c r="BE18" s="2142"/>
      <c r="BF18" s="2142"/>
      <c r="BG18" s="2142"/>
      <c r="BH18" s="2142"/>
      <c r="BI18" s="2142"/>
      <c r="BJ18" s="2142"/>
      <c r="BK18" s="2142"/>
      <c r="BL18" s="2143"/>
      <c r="BM18" s="2138"/>
      <c r="BN18" s="2138"/>
      <c r="BO18" s="2093"/>
      <c r="BP18" s="2093"/>
      <c r="BQ18" s="2093"/>
      <c r="BR18" s="2093"/>
      <c r="BS18" s="2093"/>
      <c r="BT18" s="2093"/>
      <c r="BU18" s="2093"/>
      <c r="BV18" s="2093"/>
      <c r="BW18" s="2093"/>
      <c r="BX18" s="2093"/>
      <c r="BY18" s="2211"/>
      <c r="BZ18" s="2211"/>
      <c r="CA18" s="2211"/>
      <c r="CB18" s="2211"/>
      <c r="CC18" s="2211"/>
      <c r="CD18" s="2211"/>
      <c r="CE18" s="2211"/>
      <c r="CF18" s="2211"/>
      <c r="CG18" s="2211"/>
      <c r="CH18" s="2211"/>
      <c r="CI18" s="2211"/>
      <c r="CJ18" s="2211"/>
      <c r="CK18" s="2211"/>
      <c r="CL18" s="2211"/>
      <c r="CM18" s="2211"/>
      <c r="CN18" s="2137"/>
      <c r="CO18" s="2137"/>
      <c r="CP18" s="2137"/>
      <c r="CQ18" s="2137"/>
      <c r="CR18" s="2137"/>
      <c r="CS18" s="2137"/>
      <c r="CT18" s="2218"/>
      <c r="CU18" s="2218"/>
      <c r="CV18" s="2218"/>
      <c r="CW18" s="2208"/>
      <c r="CX18" s="2209"/>
      <c r="CY18" s="2209"/>
      <c r="CZ18" s="2209"/>
      <c r="DA18" s="2209"/>
      <c r="DB18" s="2209"/>
      <c r="DC18" s="2209"/>
      <c r="DD18" s="2209"/>
      <c r="DE18" s="2209"/>
      <c r="DF18" s="2209"/>
      <c r="DG18" s="2209"/>
      <c r="DH18" s="2209"/>
      <c r="DI18" s="2209"/>
      <c r="DJ18" s="2209"/>
      <c r="DK18" s="2209"/>
      <c r="DL18" s="2209"/>
      <c r="DM18" s="2209"/>
      <c r="DN18" s="2209"/>
      <c r="DO18" s="2209"/>
      <c r="DP18" s="2210"/>
      <c r="DQ18"/>
      <c r="DR18"/>
      <c r="DS18"/>
      <c r="DT18"/>
      <c r="DU18"/>
      <c r="DV18"/>
      <c r="DW18"/>
      <c r="DX18"/>
      <c r="DY18"/>
      <c r="DZ18"/>
      <c r="EA18"/>
      <c r="EB18"/>
      <c r="EC18"/>
      <c r="ED18"/>
      <c r="EE18"/>
      <c r="EF18"/>
      <c r="EG18"/>
      <c r="EH18" s="487">
        <f t="shared" si="0"/>
        <v>0</v>
      </c>
      <c r="EI18" s="134">
        <f t="shared" si="1"/>
        <v>0</v>
      </c>
      <c r="EJ18" s="134">
        <f t="shared" si="2"/>
        <v>0</v>
      </c>
      <c r="EK18" s="488">
        <f t="shared" si="3"/>
        <v>0</v>
      </c>
      <c r="EL18" s="232" t="s">
        <v>3216</v>
      </c>
      <c r="EM18" s="483" t="str">
        <f>IF($U17="",P17,U17)</f>
        <v>防火扉</v>
      </c>
      <c r="EN18" s="133">
        <f t="shared" ref="EN18:EN34" si="14">COUNTA(CN18:CS18)</f>
        <v>0</v>
      </c>
      <c r="EO18" s="132" t="str">
        <f t="shared" ref="EO18:EO34" si="15">IF(BA18="×要是正（既存不適格以外）","要是正","")&amp;IF(BA18="△既存不適格","既存不適格","")</f>
        <v/>
      </c>
      <c r="EP18" s="499" t="str">
        <f>IF($EO18="要是正",MAX($EP14:EP$17)+1,"")</f>
        <v/>
      </c>
      <c r="EQ18" s="124" t="str">
        <f>IF($EO18="要是正",MAX($EQ$16:EQ17)+1,"")</f>
        <v/>
      </c>
      <c r="ER18" s="132" t="str">
        <f t="shared" si="4"/>
        <v/>
      </c>
      <c r="ES18" s="130" t="str">
        <f t="shared" si="5"/>
        <v/>
      </c>
      <c r="ET18" s="125" t="str">
        <f t="shared" ref="ET18:ET34" si="16">IF($EO18="要是正",IF(BO18="","",BO18),"")</f>
        <v/>
      </c>
      <c r="EU18" s="125" t="str">
        <f t="shared" si="6"/>
        <v/>
      </c>
      <c r="EV18" s="548" t="str">
        <f t="shared" ref="EV18:EV33" si="17">IF(CT18="未定","未定",IF(GS18="0","",IF(CT18="予定",TEXT(GS18,"([$-ja-JP]ge.m);@"),IF(CT18="改善済",TEXT(GS18,"[$-ja-JP]ge.m;@"),TEXT(EX18,"[$-ja-JP]ge.m;@")))))</f>
        <v/>
      </c>
      <c r="EW18" s="128" t="str">
        <f t="shared" ref="EW18:EW34" si="18">IF(OR(EO18="要是正",EO18="既存不適格"),IF(OR(EN18&lt;2,CT18&lt;&gt;"予定"),"","令和"&amp;CN18&amp;"年"&amp;CQ18&amp;"月1日"),"")</f>
        <v/>
      </c>
      <c r="EX18" s="126" t="str">
        <f t="shared" ref="EX18:EX34" si="19">IF(EW18="","0",DATEVALUE(EW18))</f>
        <v>0</v>
      </c>
      <c r="EY18" s="127" t="str">
        <f t="shared" ref="EY18:EY34" si="20">IF(EO18="要是正",IF(AND(CT18="予定",EN18=2),1,IF(CT18="改善済",2,"")),"")</f>
        <v/>
      </c>
      <c r="EZ18" s="126" t="str">
        <f t="shared" ref="EZ18:EZ34" si="21">IF(EY18=1,EX18,"0")</f>
        <v>0</v>
      </c>
      <c r="FA18" s="126" t="str">
        <f t="shared" ref="FA18:FA34" si="22">IF(EY18=2,EX18,"0")</f>
        <v>0</v>
      </c>
      <c r="FB18" s="125" t="str">
        <f t="shared" si="7"/>
        <v/>
      </c>
      <c r="FC18" s="128" t="str">
        <f t="shared" ref="FC18:FC34" si="23">IF(EO18="既存不適格",IF(OR(EN18&lt;2,CT18&lt;&gt;"予定"),"","令和"&amp;CN18&amp;"年"&amp;CQ18&amp;"月1日"),"")</f>
        <v/>
      </c>
      <c r="FD18" s="126" t="str">
        <f t="shared" ref="FD18:FD34" si="24">IF(FC18="","0",DATEVALUE(FC18))</f>
        <v>0</v>
      </c>
      <c r="FE18" s="127" t="str">
        <f t="shared" ref="FE18:FE34" si="25">IF(EO18="既存不適格",IF(AND(CT18="予定",EN18=2),1,IF(CT18="改善済",2,"")),"")</f>
        <v/>
      </c>
      <c r="FF18" s="126" t="str">
        <f t="shared" ref="FF18:FF34" si="26">IF(FE18=1,FD18,"0")</f>
        <v>0</v>
      </c>
      <c r="FG18" s="126" t="str">
        <f t="shared" si="8"/>
        <v>0</v>
      </c>
      <c r="FH18" s="125" t="str">
        <f t="shared" si="9"/>
        <v/>
      </c>
      <c r="FI18" s="475"/>
      <c r="FJ18" s="475"/>
      <c r="FK18" s="475"/>
      <c r="FL18" s="168">
        <v>4</v>
      </c>
      <c r="FM18" s="133" t="s">
        <v>154</v>
      </c>
      <c r="FN18" s="133" t="s">
        <v>168</v>
      </c>
      <c r="FO18" s="167" t="s">
        <v>167</v>
      </c>
      <c r="FQ18" s="166">
        <v>3</v>
      </c>
      <c r="FR18" s="133" t="str">
        <f>EH39</f>
        <v/>
      </c>
      <c r="FS18" s="133" t="str">
        <f t="shared" ref="FS18:FU18" si="27">EI39</f>
        <v/>
      </c>
      <c r="FT18" s="133" t="str">
        <f>EJ39</f>
        <v/>
      </c>
      <c r="FU18" s="133" t="str">
        <f t="shared" si="27"/>
        <v/>
      </c>
      <c r="FV18" s="163" t="str">
        <f>EZ45</f>
        <v>0</v>
      </c>
      <c r="FW18" s="164" t="s">
        <v>799</v>
      </c>
      <c r="FX18" s="456" t="str">
        <f>$FB$39</f>
        <v/>
      </c>
      <c r="FY18" s="164" t="s">
        <v>800</v>
      </c>
      <c r="FZ18" s="164" t="s">
        <v>800</v>
      </c>
      <c r="GA18" s="163" t="str">
        <f>FF45</f>
        <v>0</v>
      </c>
      <c r="GB18" s="164" t="s">
        <v>799</v>
      </c>
      <c r="GC18" s="162" t="str">
        <f>$FH$39</f>
        <v/>
      </c>
      <c r="GD18" s="164" t="s">
        <v>800</v>
      </c>
      <c r="GE18" s="161" t="s">
        <v>800</v>
      </c>
      <c r="GF18"/>
      <c r="GH18"/>
      <c r="GI18" s="13" t="str">
        <f t="shared" si="11"/>
        <v/>
      </c>
      <c r="GJ18" s="234"/>
      <c r="GK18" s="752" t="str">
        <f t="shared" ref="GK18:GK34" si="28">IF($BA18="○指摘なし","○",IF($BA18="―対象外","－",""))</f>
        <v/>
      </c>
      <c r="GL18" s="752" t="str">
        <f t="shared" ref="GL18:GL34" si="29">IF(OR($BA18="×要是正（既存不適格以外）",$BA18="△既存不適格"),"○", IF($BA18="―対象外","－",""))</f>
        <v/>
      </c>
      <c r="GM18" s="752" t="str">
        <f t="shared" ref="GM18:GM34" si="30">IF($BA18="△既存不適格","○", IF($BA18="―対象外","－",""))</f>
        <v/>
      </c>
      <c r="GN18" s="752">
        <f t="shared" ref="GN18:GN34" si="31">IF($BA18="―対象外","－",$BM18)</f>
        <v>0</v>
      </c>
      <c r="GO18" s="227" t="str">
        <f t="shared" si="12"/>
        <v/>
      </c>
      <c r="GP18"/>
      <c r="GQ18" s="836" t="str">
        <f t="shared" si="13"/>
        <v/>
      </c>
      <c r="GR18" s="451" t="str">
        <f t="shared" ref="GR18:GR34" si="32">IF(NOT(OR(CT18="未定",CT18="")),"令和"&amp;CN18&amp;"年"&amp;CQ18&amp;"月1日","")</f>
        <v/>
      </c>
      <c r="GS18" s="530" t="str">
        <f t="shared" ref="GS18:GS35" si="33">IF(GR18="","0",DATEVALUE(GR18))</f>
        <v>0</v>
      </c>
      <c r="GT18" s="452" t="str">
        <f t="shared" ref="GT18:GT34" si="34">IF(OR(CT18="予定",CT18="改善済"),1,"")</f>
        <v/>
      </c>
      <c r="GU18" s="530" t="str">
        <f t="shared" ref="GU18:GU26" si="35">IF(GT18=1,GS18,"0")</f>
        <v>0</v>
      </c>
      <c r="GV18" s="531" t="str">
        <f t="shared" ref="GV18:GV34" si="36">IF(AND(EP19="要是正",AND(EO19=0,CT18="未定")),CU19,"")</f>
        <v/>
      </c>
      <c r="GX18" s="568">
        <f t="shared" ref="GX18:GX71" si="37">IF(BA18="△既存不適格",BO18&amp;"(既存不適格)",BO18)</f>
        <v>0</v>
      </c>
      <c r="GY18" s="574"/>
      <c r="GZ18" s="574"/>
      <c r="HA18" s="575"/>
      <c r="HB18">
        <f>$U$18</f>
        <v>0</v>
      </c>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row>
    <row r="19" spans="1:403" s="13" customFormat="1" ht="30" customHeight="1" x14ac:dyDescent="0.4">
      <c r="A19"/>
      <c r="B19"/>
      <c r="C19"/>
      <c r="D19"/>
      <c r="E19"/>
      <c r="F19"/>
      <c r="G19"/>
      <c r="H19"/>
      <c r="I19" s="955"/>
      <c r="J19" s="231"/>
      <c r="K19" s="241"/>
      <c r="L19" s="241"/>
      <c r="M19" s="2170" t="s">
        <v>3208</v>
      </c>
      <c r="N19" s="2170"/>
      <c r="O19" s="2170"/>
      <c r="P19" s="2200"/>
      <c r="Q19" s="2201"/>
      <c r="R19" s="2201"/>
      <c r="S19" s="2201"/>
      <c r="T19" s="2202"/>
      <c r="U19" s="2192"/>
      <c r="V19" s="2192"/>
      <c r="W19" s="2192"/>
      <c r="X19" s="2192"/>
      <c r="Y19" s="2192"/>
      <c r="Z19" s="2192"/>
      <c r="AA19" s="2192"/>
      <c r="AB19" s="2171" t="s">
        <v>676</v>
      </c>
      <c r="AC19" s="2171"/>
      <c r="AD19" s="2171"/>
      <c r="AE19" s="2171"/>
      <c r="AF19" s="2171"/>
      <c r="AG19" s="2171"/>
      <c r="AH19" s="2171"/>
      <c r="AI19" s="2171"/>
      <c r="AJ19" s="2171"/>
      <c r="AK19" s="2171"/>
      <c r="AL19" s="2171"/>
      <c r="AM19" s="2171"/>
      <c r="AN19" s="2171"/>
      <c r="AO19" s="2171"/>
      <c r="AP19" s="2171"/>
      <c r="AQ19" s="2171"/>
      <c r="AR19" s="2171"/>
      <c r="AS19" s="2171"/>
      <c r="AT19" s="2171"/>
      <c r="AU19" s="2171"/>
      <c r="AV19" s="2171"/>
      <c r="AW19" s="2171"/>
      <c r="AX19" s="2171"/>
      <c r="AY19" s="2171"/>
      <c r="AZ19" s="2172"/>
      <c r="BA19" s="2173"/>
      <c r="BB19" s="2174"/>
      <c r="BC19" s="2174"/>
      <c r="BD19" s="2174"/>
      <c r="BE19" s="2174"/>
      <c r="BF19" s="2174"/>
      <c r="BG19" s="2174"/>
      <c r="BH19" s="2174"/>
      <c r="BI19" s="2174"/>
      <c r="BJ19" s="2174"/>
      <c r="BK19" s="2174"/>
      <c r="BL19" s="2175"/>
      <c r="BM19" s="2176"/>
      <c r="BN19" s="2176"/>
      <c r="BO19" s="2110"/>
      <c r="BP19" s="2110"/>
      <c r="BQ19" s="2110"/>
      <c r="BR19" s="2110"/>
      <c r="BS19" s="2110"/>
      <c r="BT19" s="2110"/>
      <c r="BU19" s="2110"/>
      <c r="BV19" s="2110"/>
      <c r="BW19" s="2110"/>
      <c r="BX19" s="2110"/>
      <c r="BY19" s="2110"/>
      <c r="BZ19" s="2110"/>
      <c r="CA19" s="2110"/>
      <c r="CB19" s="2110"/>
      <c r="CC19" s="2110"/>
      <c r="CD19" s="2110"/>
      <c r="CE19" s="2110"/>
      <c r="CF19" s="2110"/>
      <c r="CG19" s="2110"/>
      <c r="CH19" s="2110"/>
      <c r="CI19" s="2110"/>
      <c r="CJ19" s="2110"/>
      <c r="CK19" s="2110"/>
      <c r="CL19" s="2110"/>
      <c r="CM19" s="2110"/>
      <c r="CN19" s="2178"/>
      <c r="CO19" s="2178"/>
      <c r="CP19" s="2178"/>
      <c r="CQ19" s="2178"/>
      <c r="CR19" s="2178"/>
      <c r="CS19" s="2178"/>
      <c r="CT19" s="2194"/>
      <c r="CU19" s="2194"/>
      <c r="CV19" s="2194"/>
      <c r="CW19" s="2195"/>
      <c r="CX19" s="1537"/>
      <c r="CY19" s="1537"/>
      <c r="CZ19" s="1537"/>
      <c r="DA19" s="1537"/>
      <c r="DB19" s="1537"/>
      <c r="DC19" s="1537"/>
      <c r="DD19" s="1537"/>
      <c r="DE19" s="1537"/>
      <c r="DF19" s="1537"/>
      <c r="DG19" s="1537"/>
      <c r="DH19" s="1537"/>
      <c r="DI19" s="1537"/>
      <c r="DJ19" s="1537"/>
      <c r="DK19" s="1537"/>
      <c r="DL19" s="1537"/>
      <c r="DM19" s="1537"/>
      <c r="DN19" s="1537"/>
      <c r="DO19" s="1537"/>
      <c r="DP19" s="2196"/>
      <c r="DQ19"/>
      <c r="DR19"/>
      <c r="DS19"/>
      <c r="DT19"/>
      <c r="DU19"/>
      <c r="DV19"/>
      <c r="DW19"/>
      <c r="DX19"/>
      <c r="DY19"/>
      <c r="DZ19"/>
      <c r="EA19"/>
      <c r="EB19"/>
      <c r="EC19"/>
      <c r="ED19"/>
      <c r="EE19"/>
      <c r="EF19"/>
      <c r="EG19"/>
      <c r="EH19" s="487">
        <f t="shared" si="0"/>
        <v>0</v>
      </c>
      <c r="EI19" s="134">
        <f t="shared" si="1"/>
        <v>0</v>
      </c>
      <c r="EJ19" s="134">
        <f t="shared" si="2"/>
        <v>0</v>
      </c>
      <c r="EK19" s="488">
        <f t="shared" si="3"/>
        <v>0</v>
      </c>
      <c r="EL19" s="232" t="s">
        <v>3217</v>
      </c>
      <c r="EM19" s="483" t="str">
        <f>IF($U17="",P17,U17)</f>
        <v>防火扉</v>
      </c>
      <c r="EN19" s="133">
        <f t="shared" si="14"/>
        <v>0</v>
      </c>
      <c r="EO19" s="132" t="str">
        <f t="shared" si="15"/>
        <v/>
      </c>
      <c r="EP19" s="499" t="str">
        <f>IF($EO19="要是正",MAX($EP16:EP$18)+1,"")</f>
        <v/>
      </c>
      <c r="EQ19" s="124" t="str">
        <f>IF($EO19="要是正",MAX($EQ$16:EQ18)+1,"")</f>
        <v/>
      </c>
      <c r="ER19" s="132" t="str">
        <f t="shared" si="4"/>
        <v/>
      </c>
      <c r="ES19" s="130" t="str">
        <f t="shared" si="5"/>
        <v/>
      </c>
      <c r="ET19" s="125" t="str">
        <f t="shared" si="16"/>
        <v/>
      </c>
      <c r="EU19" s="125" t="str">
        <f t="shared" si="6"/>
        <v/>
      </c>
      <c r="EV19" s="548" t="str">
        <f t="shared" si="17"/>
        <v/>
      </c>
      <c r="EW19" s="128" t="str">
        <f t="shared" si="18"/>
        <v/>
      </c>
      <c r="EX19" s="126" t="str">
        <f t="shared" si="19"/>
        <v>0</v>
      </c>
      <c r="EY19" s="127" t="str">
        <f t="shared" si="20"/>
        <v/>
      </c>
      <c r="EZ19" s="126" t="str">
        <f t="shared" si="21"/>
        <v>0</v>
      </c>
      <c r="FA19" s="126" t="str">
        <f t="shared" si="22"/>
        <v>0</v>
      </c>
      <c r="FB19" s="125" t="str">
        <f t="shared" si="7"/>
        <v/>
      </c>
      <c r="FC19" s="128" t="str">
        <f t="shared" si="23"/>
        <v/>
      </c>
      <c r="FD19" s="126" t="str">
        <f t="shared" si="24"/>
        <v>0</v>
      </c>
      <c r="FE19" s="127" t="str">
        <f t="shared" si="25"/>
        <v/>
      </c>
      <c r="FF19" s="126" t="str">
        <f t="shared" si="26"/>
        <v>0</v>
      </c>
      <c r="FG19" s="126" t="str">
        <f t="shared" si="8"/>
        <v>0</v>
      </c>
      <c r="FH19" s="125" t="str">
        <f t="shared" si="9"/>
        <v/>
      </c>
      <c r="FI19" s="475"/>
      <c r="FJ19" s="475"/>
      <c r="FK19" s="475"/>
      <c r="FL19" s="168">
        <v>4</v>
      </c>
      <c r="FM19" s="133" t="s">
        <v>154</v>
      </c>
      <c r="FN19" s="133" t="s">
        <v>168</v>
      </c>
      <c r="FO19" s="167" t="s">
        <v>167</v>
      </c>
      <c r="FQ19" s="166">
        <v>3</v>
      </c>
      <c r="FR19" s="133" t="str">
        <f>EH49</f>
        <v/>
      </c>
      <c r="FS19" s="133" t="str">
        <f t="shared" ref="FS19:FU19" si="38">EI49</f>
        <v/>
      </c>
      <c r="FT19" s="133" t="str">
        <f>EJ49</f>
        <v/>
      </c>
      <c r="FU19" s="133" t="str">
        <f t="shared" si="38"/>
        <v/>
      </c>
      <c r="FV19" s="163" t="str">
        <f>EZ72</f>
        <v>0</v>
      </c>
      <c r="FW19" s="164" t="s">
        <v>799</v>
      </c>
      <c r="FX19" s="456" t="str">
        <f>$FB$49</f>
        <v/>
      </c>
      <c r="FY19" s="164" t="s">
        <v>800</v>
      </c>
      <c r="FZ19" s="164" t="s">
        <v>800</v>
      </c>
      <c r="GA19" s="163" t="str">
        <f>FF72</f>
        <v>0</v>
      </c>
      <c r="GB19" s="164" t="s">
        <v>799</v>
      </c>
      <c r="GC19" s="162" t="str">
        <f>$FH$49</f>
        <v/>
      </c>
      <c r="GD19" s="164" t="s">
        <v>800</v>
      </c>
      <c r="GE19" s="161" t="s">
        <v>800</v>
      </c>
      <c r="GF19"/>
      <c r="GH19"/>
      <c r="GI19" s="13" t="str">
        <f t="shared" si="11"/>
        <v/>
      </c>
      <c r="GJ19" s="234"/>
      <c r="GK19" s="752" t="str">
        <f t="shared" si="28"/>
        <v/>
      </c>
      <c r="GL19" s="752" t="str">
        <f t="shared" si="29"/>
        <v/>
      </c>
      <c r="GM19" s="752" t="str">
        <f t="shared" si="30"/>
        <v/>
      </c>
      <c r="GN19" s="752">
        <f t="shared" si="31"/>
        <v>0</v>
      </c>
      <c r="GO19" s="227" t="str">
        <f t="shared" si="12"/>
        <v/>
      </c>
      <c r="GP19"/>
      <c r="GQ19" s="836" t="str">
        <f t="shared" si="13"/>
        <v/>
      </c>
      <c r="GR19" s="451" t="str">
        <f t="shared" si="32"/>
        <v/>
      </c>
      <c r="GS19" s="530" t="str">
        <f t="shared" si="33"/>
        <v>0</v>
      </c>
      <c r="GT19" s="452" t="str">
        <f t="shared" si="34"/>
        <v/>
      </c>
      <c r="GU19" s="530" t="str">
        <f t="shared" si="35"/>
        <v>0</v>
      </c>
      <c r="GV19" s="531" t="str">
        <f>IF(AND(EP21="要是正",AND(EO21=0,CT19="未定")),CU21,"")</f>
        <v/>
      </c>
      <c r="GX19" s="568">
        <f t="shared" si="37"/>
        <v>0</v>
      </c>
      <c r="GY19" s="574"/>
      <c r="GZ19" s="574"/>
      <c r="HA19" s="575"/>
      <c r="HB19">
        <f>$U$18</f>
        <v>0</v>
      </c>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row>
    <row r="20" spans="1:403" s="13" customFormat="1" ht="30" customHeight="1" thickBot="1" x14ac:dyDescent="0.45">
      <c r="A20"/>
      <c r="B20"/>
      <c r="C20"/>
      <c r="D20"/>
      <c r="E20"/>
      <c r="F20"/>
      <c r="G20"/>
      <c r="H20"/>
      <c r="I20" s="955"/>
      <c r="J20" s="231"/>
      <c r="K20" s="241"/>
      <c r="L20" s="241"/>
      <c r="M20" s="2170" t="s">
        <v>3209</v>
      </c>
      <c r="N20" s="2170"/>
      <c r="O20" s="2170"/>
      <c r="P20" s="2200"/>
      <c r="Q20" s="2201"/>
      <c r="R20" s="2201"/>
      <c r="S20" s="2201"/>
      <c r="T20" s="2202"/>
      <c r="U20" s="2179" t="s">
        <v>3261</v>
      </c>
      <c r="V20" s="2180"/>
      <c r="W20" s="2180"/>
      <c r="X20" s="2180"/>
      <c r="Y20" s="2180"/>
      <c r="Z20" s="2180"/>
      <c r="AA20" s="2180"/>
      <c r="AB20" s="2179" t="s">
        <v>3262</v>
      </c>
      <c r="AC20" s="2179"/>
      <c r="AD20" s="2179"/>
      <c r="AE20" s="2179"/>
      <c r="AF20" s="2179"/>
      <c r="AG20" s="2179"/>
      <c r="AH20" s="2179"/>
      <c r="AI20" s="2179"/>
      <c r="AJ20" s="2179"/>
      <c r="AK20" s="2179"/>
      <c r="AL20" s="2179"/>
      <c r="AM20" s="2179"/>
      <c r="AN20" s="2179"/>
      <c r="AO20" s="2179"/>
      <c r="AP20" s="2179"/>
      <c r="AQ20" s="2179"/>
      <c r="AR20" s="2179"/>
      <c r="AS20" s="2179"/>
      <c r="AT20" s="2179"/>
      <c r="AU20" s="2179"/>
      <c r="AV20" s="2179"/>
      <c r="AW20" s="2179"/>
      <c r="AX20" s="2179"/>
      <c r="AY20" s="2179"/>
      <c r="AZ20" s="2181"/>
      <c r="BA20" s="2182"/>
      <c r="BB20" s="2183"/>
      <c r="BC20" s="2183"/>
      <c r="BD20" s="2183"/>
      <c r="BE20" s="2183"/>
      <c r="BF20" s="2183"/>
      <c r="BG20" s="2183"/>
      <c r="BH20" s="2183"/>
      <c r="BI20" s="2183"/>
      <c r="BJ20" s="2183"/>
      <c r="BK20" s="2183"/>
      <c r="BL20" s="2184"/>
      <c r="BM20" s="2185"/>
      <c r="BN20" s="2185"/>
      <c r="BO20" s="2177"/>
      <c r="BP20" s="2177"/>
      <c r="BQ20" s="2177"/>
      <c r="BR20" s="2177"/>
      <c r="BS20" s="2177"/>
      <c r="BT20" s="2177"/>
      <c r="BU20" s="2177"/>
      <c r="BV20" s="2177"/>
      <c r="BW20" s="2177"/>
      <c r="BX20" s="2177"/>
      <c r="BY20" s="2177"/>
      <c r="BZ20" s="2177"/>
      <c r="CA20" s="2177"/>
      <c r="CB20" s="2177"/>
      <c r="CC20" s="2177"/>
      <c r="CD20" s="2177"/>
      <c r="CE20" s="2177"/>
      <c r="CF20" s="2177"/>
      <c r="CG20" s="2177"/>
      <c r="CH20" s="2177"/>
      <c r="CI20" s="2177"/>
      <c r="CJ20" s="2177"/>
      <c r="CK20" s="2177"/>
      <c r="CL20" s="2177"/>
      <c r="CM20" s="2177"/>
      <c r="CN20" s="2186"/>
      <c r="CO20" s="2187"/>
      <c r="CP20" s="2188"/>
      <c r="CQ20" s="2189"/>
      <c r="CR20" s="2189"/>
      <c r="CS20" s="2189"/>
      <c r="CT20" s="2215"/>
      <c r="CU20" s="2216"/>
      <c r="CV20" s="2217"/>
      <c r="CW20" s="2016"/>
      <c r="CX20" s="2017"/>
      <c r="CY20" s="2017"/>
      <c r="CZ20" s="2017"/>
      <c r="DA20" s="2017"/>
      <c r="DB20" s="2017"/>
      <c r="DC20" s="2017"/>
      <c r="DD20" s="2017"/>
      <c r="DE20" s="2017"/>
      <c r="DF20" s="2017"/>
      <c r="DG20" s="2017"/>
      <c r="DH20" s="2017"/>
      <c r="DI20" s="2017"/>
      <c r="DJ20" s="2017"/>
      <c r="DK20" s="2017"/>
      <c r="DL20" s="2017"/>
      <c r="DM20" s="2017"/>
      <c r="DN20" s="2017"/>
      <c r="DO20" s="2017"/>
      <c r="DP20" s="2018"/>
      <c r="DQ20"/>
      <c r="DR20"/>
      <c r="DS20"/>
      <c r="DT20"/>
      <c r="DU20"/>
      <c r="DV20"/>
      <c r="DW20"/>
      <c r="DX20"/>
      <c r="DY20"/>
      <c r="DZ20"/>
      <c r="EA20"/>
      <c r="EB20"/>
      <c r="EC20"/>
      <c r="ED20"/>
      <c r="EE20"/>
      <c r="EF20"/>
      <c r="EG20"/>
      <c r="EH20" s="487">
        <f t="shared" ref="EH20" si="39">COUNTIFS(BA20,"―対象外")</f>
        <v>0</v>
      </c>
      <c r="EI20" s="134">
        <f t="shared" ref="EI20" si="40">COUNTIFS(BA20,"○指摘なし")</f>
        <v>0</v>
      </c>
      <c r="EJ20" s="134">
        <f t="shared" ref="EJ20" si="41">COUNTIFS(BA20,"×要是正（既存不適格以外）")</f>
        <v>0</v>
      </c>
      <c r="EK20" s="488">
        <f t="shared" ref="EK20" si="42">COUNTIFS(BA20,"△既存不適格")</f>
        <v>0</v>
      </c>
      <c r="EL20" s="232" t="s">
        <v>3218</v>
      </c>
      <c r="EM20" s="483" t="str">
        <f t="shared" ref="EM20" si="43">IF($U20="",P20,U20)</f>
        <v>常閉防火扉</v>
      </c>
      <c r="EN20" s="133">
        <f t="shared" ref="EN20" si="44">COUNTA(CN20:CS20)</f>
        <v>0</v>
      </c>
      <c r="EO20" s="132" t="str">
        <f t="shared" ref="EO20" si="45">IF(BA20="×要是正（既存不適格以外）","要是正","")&amp;IF(BA20="△既存不適格","既存不適格","")</f>
        <v/>
      </c>
      <c r="EP20" s="499" t="str">
        <f>IF($EO20="要是正",MAX($EP$16:EP18)+1,"")</f>
        <v/>
      </c>
      <c r="EQ20" s="1450" t="str">
        <f>IF($EO20="要是正",MAX($EQ$16:EQ18)+1,"")</f>
        <v/>
      </c>
      <c r="ER20" s="132" t="str">
        <f t="shared" ref="ER20" si="46">IF(OR(BA20="×要是正（既存不適格以外）",BA20="△既存不適格"),EL20,"")</f>
        <v/>
      </c>
      <c r="ES20" s="130" t="str">
        <f t="shared" si="5"/>
        <v/>
      </c>
      <c r="ET20" s="125" t="str">
        <f t="shared" ref="ET20" si="47">IF($EO20="要是正",IF(BO20="","",BO20),"")</f>
        <v/>
      </c>
      <c r="EU20" s="125" t="str">
        <f t="shared" ref="EU20" si="48">IF($EO20="要是正",IF(BY20="","",BY20),"")</f>
        <v/>
      </c>
      <c r="EV20" s="548" t="str">
        <f t="shared" ref="EV20" si="49">IF(CT20="未定","未定",IF(GS20="0","",IF(CT20="予定",TEXT(GS20,"([$-ja-JP]ge.m);@"),IF(CT20="改善済",TEXT(GS20,"[$-ja-JP]ge.m;@"),TEXT(EX20,"[$-ja-JP]ge.m;@")))))</f>
        <v/>
      </c>
      <c r="EW20" s="128" t="str">
        <f t="shared" ref="EW20" si="50">IF(OR(EO20="要是正",EO20="既存不適格"),IF(OR(EN20&lt;2,CT20&lt;&gt;"予定"),"","令和"&amp;CN20&amp;"年"&amp;CQ20&amp;"月1日"),"")</f>
        <v/>
      </c>
      <c r="EX20" s="126" t="str">
        <f t="shared" ref="EX20" si="51">IF(EW20="","0",DATEVALUE(EW20))</f>
        <v>0</v>
      </c>
      <c r="EY20" s="127" t="str">
        <f t="shared" ref="EY20" si="52">IF(EO20="要是正",IF(AND(CT20="予定",EN20=2),1,IF(CT20="改善済",2,"")),"")</f>
        <v/>
      </c>
      <c r="EZ20" s="126" t="str">
        <f t="shared" ref="EZ20" si="53">IF(EY20=1,EX20,"0")</f>
        <v>0</v>
      </c>
      <c r="FA20" s="126" t="str">
        <f t="shared" ref="FA20" si="54">IF(EY20=2,EX20,"0")</f>
        <v>0</v>
      </c>
      <c r="FB20" s="125" t="str">
        <f t="shared" ref="FB20" si="55">IF(AND(EO20="要是正",AND(EN20=0,CT20="未定")),CT20,"")</f>
        <v/>
      </c>
      <c r="FC20" s="128" t="str">
        <f t="shared" ref="FC20" si="56">IF(EO20="既存不適格",IF(OR(EN20&lt;2,CT20&lt;&gt;"予定"),"","令和"&amp;CN20&amp;"年"&amp;CQ20&amp;"月1日"),"")</f>
        <v/>
      </c>
      <c r="FD20" s="126" t="str">
        <f t="shared" ref="FD20" si="57">IF(FC20="","0",DATEVALUE(FC20))</f>
        <v>0</v>
      </c>
      <c r="FE20" s="127" t="str">
        <f t="shared" ref="FE20" si="58">IF(EO20="既存不適格",IF(AND(CT20="予定",EN20=2),1,IF(CT20="改善済",2,"")),"")</f>
        <v/>
      </c>
      <c r="FF20" s="126" t="str">
        <f t="shared" ref="FF20" si="59">IF(FE20=1,FD20,"0")</f>
        <v>0</v>
      </c>
      <c r="FG20" s="126" t="str">
        <f t="shared" ref="FG20" si="60">IF(FE20=2,FD20,"0")</f>
        <v>0</v>
      </c>
      <c r="FH20" s="125" t="str">
        <f t="shared" ref="FH20" si="61">IF(AND(EO20="既存不適格",AND(EN20=0,CT20="未定")),CT20,"")</f>
        <v/>
      </c>
      <c r="FI20" s="475"/>
      <c r="FJ20" s="475"/>
      <c r="FK20" s="475"/>
      <c r="FL20" s="168">
        <v>5</v>
      </c>
      <c r="FM20" s="133" t="s">
        <v>154</v>
      </c>
      <c r="FN20" s="133" t="s">
        <v>163</v>
      </c>
      <c r="FO20" s="167" t="s">
        <v>162</v>
      </c>
      <c r="FQ20" s="512">
        <v>4</v>
      </c>
      <c r="FR20" s="539" t="str">
        <f>IF(AND(FS20&lt;&gt;"レ",FT20&lt;&gt;"レ",FU20&lt;&gt;"レ",COUNTIF(FR16:FR18,"レ")&gt;0),"レ","")</f>
        <v/>
      </c>
      <c r="FS20" s="539" t="str">
        <f>IF(AND(FT20&lt;&gt;"レ",FU20&lt;&gt;"レ",COUNTIF(FS16:FS18,"レ")&gt;0),"レ","")</f>
        <v/>
      </c>
      <c r="FT20" s="539" t="str">
        <f>IF(COUNTIF(FT16:FT18,"レ")&gt;0,"レ","")</f>
        <v/>
      </c>
      <c r="FU20" s="538" t="str">
        <f>IF(AND(FT20&lt;&gt;"レ",COUNTIF(FU16:FU18,"レ")&gt;0),"レ","")</f>
        <v/>
      </c>
      <c r="FV20" s="515" t="e">
        <f t="array" ref="FV20">INDEX(FV16:FV18,MATCH(MIN(ABS(FV16:FV18-$EJ$4)),ABS(FV16:FV18-$EJ$4),0))</f>
        <v>#VALUE!</v>
      </c>
      <c r="FW20" s="517"/>
      <c r="FX20" s="518"/>
      <c r="FY20" s="513" t="s">
        <v>800</v>
      </c>
      <c r="FZ20" s="513" t="s">
        <v>800</v>
      </c>
      <c r="GA20" s="515" t="e">
        <f t="array" ref="GA20">INDEX(GA16:GA18,MATCH(MIN(ABS(GA16:GA18-$EJ$4)),ABS(GA16:GA18-$EJ$4),0))</f>
        <v>#VALUE!</v>
      </c>
      <c r="GB20" s="517"/>
      <c r="GC20" s="518"/>
      <c r="GD20" s="513" t="s">
        <v>800</v>
      </c>
      <c r="GE20" s="514" t="s">
        <v>800</v>
      </c>
      <c r="GF20"/>
      <c r="GH20"/>
      <c r="GI20" s="13" t="str">
        <f t="shared" ref="GI20" si="62">IF(EO20="要是正",IF(BO20="","",EL20 &amp;" " &amp; BO20),"")</f>
        <v/>
      </c>
      <c r="GJ20" s="1451"/>
      <c r="GK20" s="752" t="str">
        <f t="shared" si="28"/>
        <v/>
      </c>
      <c r="GL20" s="752" t="str">
        <f t="shared" si="29"/>
        <v/>
      </c>
      <c r="GM20" s="752" t="str">
        <f t="shared" si="30"/>
        <v/>
      </c>
      <c r="GN20" s="752">
        <f t="shared" si="31"/>
        <v>0</v>
      </c>
      <c r="GO20" s="227" t="str">
        <f t="shared" si="12"/>
        <v/>
      </c>
      <c r="GP20"/>
      <c r="GQ20" s="836" t="str">
        <f t="shared" si="13"/>
        <v/>
      </c>
      <c r="GR20" s="451" t="str">
        <f t="shared" ref="GR20" si="63">IF(NOT(OR(CT20="未定",CT20="")),"令和"&amp;CN20&amp;"年"&amp;CQ20&amp;"月1日","")</f>
        <v/>
      </c>
      <c r="GS20" s="530" t="str">
        <f t="shared" ref="GS20" si="64">IF(GR20="","0",DATEVALUE(GR20))</f>
        <v>0</v>
      </c>
      <c r="GT20" s="452" t="str">
        <f t="shared" ref="GT20" si="65">IF(OR(CT20="予定",CT20="改善済"),1,"")</f>
        <v/>
      </c>
      <c r="GU20" s="530" t="str">
        <f t="shared" ref="GU20" si="66">IF(GT20=1,GS20,"0")</f>
        <v>0</v>
      </c>
      <c r="GV20" s="531" t="str">
        <f t="shared" ref="GV20" si="67">IF(AND(EP21="要是正",AND(EO21=0,CT20="未定")),CU21,"")</f>
        <v/>
      </c>
      <c r="GX20" s="568">
        <f t="shared" ref="GX20" si="68">IF(BA20="△既存不適格",BO20&amp;"(既存不適格)",BO20)</f>
        <v>0</v>
      </c>
      <c r="GY20" s="574"/>
      <c r="GZ20" s="574"/>
      <c r="HA20" s="575"/>
      <c r="HB20" t="str">
        <f>$U$21</f>
        <v>人の通行の用に供する部分に設ける防火扉</v>
      </c>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row>
    <row r="21" spans="1:403" s="13" customFormat="1" ht="45" customHeight="1" thickBot="1" x14ac:dyDescent="0.45">
      <c r="A21"/>
      <c r="B21"/>
      <c r="C21"/>
      <c r="D21"/>
      <c r="E21"/>
      <c r="F21"/>
      <c r="G21"/>
      <c r="H21"/>
      <c r="I21" s="955"/>
      <c r="J21" s="231"/>
      <c r="K21" s="241"/>
      <c r="L21" s="241"/>
      <c r="M21" s="2170" t="s">
        <v>3246</v>
      </c>
      <c r="N21" s="2170"/>
      <c r="O21" s="2170"/>
      <c r="P21" s="2203"/>
      <c r="Q21" s="2204"/>
      <c r="R21" s="2204"/>
      <c r="S21" s="2204"/>
      <c r="T21" s="2205"/>
      <c r="U21" s="2179" t="s">
        <v>3245</v>
      </c>
      <c r="V21" s="2179"/>
      <c r="W21" s="2179"/>
      <c r="X21" s="2179"/>
      <c r="Y21" s="2179"/>
      <c r="Z21" s="2179"/>
      <c r="AA21" s="2179"/>
      <c r="AB21" s="2179" t="s">
        <v>186</v>
      </c>
      <c r="AC21" s="2179"/>
      <c r="AD21" s="2179"/>
      <c r="AE21" s="2179"/>
      <c r="AF21" s="2179"/>
      <c r="AG21" s="2179"/>
      <c r="AH21" s="2179"/>
      <c r="AI21" s="2179"/>
      <c r="AJ21" s="2179"/>
      <c r="AK21" s="2179"/>
      <c r="AL21" s="2179"/>
      <c r="AM21" s="2179"/>
      <c r="AN21" s="2179"/>
      <c r="AO21" s="2179"/>
      <c r="AP21" s="2179"/>
      <c r="AQ21" s="2179"/>
      <c r="AR21" s="2179"/>
      <c r="AS21" s="2179"/>
      <c r="AT21" s="2179"/>
      <c r="AU21" s="2179"/>
      <c r="AV21" s="2179"/>
      <c r="AW21" s="2179"/>
      <c r="AX21" s="2179"/>
      <c r="AY21" s="2179"/>
      <c r="AZ21" s="2181"/>
      <c r="BA21" s="2182"/>
      <c r="BB21" s="2183"/>
      <c r="BC21" s="2183"/>
      <c r="BD21" s="2183"/>
      <c r="BE21" s="2183"/>
      <c r="BF21" s="2183"/>
      <c r="BG21" s="2183"/>
      <c r="BH21" s="2183"/>
      <c r="BI21" s="2183"/>
      <c r="BJ21" s="2183"/>
      <c r="BK21" s="2183"/>
      <c r="BL21" s="2184"/>
      <c r="BM21" s="2185"/>
      <c r="BN21" s="2185"/>
      <c r="BO21" s="2177"/>
      <c r="BP21" s="2177"/>
      <c r="BQ21" s="2177"/>
      <c r="BR21" s="2177"/>
      <c r="BS21" s="2177"/>
      <c r="BT21" s="2177"/>
      <c r="BU21" s="2177"/>
      <c r="BV21" s="2177"/>
      <c r="BW21" s="2177"/>
      <c r="BX21" s="2177"/>
      <c r="BY21" s="2177"/>
      <c r="BZ21" s="2177"/>
      <c r="CA21" s="2177"/>
      <c r="CB21" s="2177"/>
      <c r="CC21" s="2177"/>
      <c r="CD21" s="2177"/>
      <c r="CE21" s="2177"/>
      <c r="CF21" s="2177"/>
      <c r="CG21" s="2177"/>
      <c r="CH21" s="2177"/>
      <c r="CI21" s="2177"/>
      <c r="CJ21" s="2177"/>
      <c r="CK21" s="2177"/>
      <c r="CL21" s="2177"/>
      <c r="CM21" s="2177"/>
      <c r="CN21" s="2186"/>
      <c r="CO21" s="2187"/>
      <c r="CP21" s="2188"/>
      <c r="CQ21" s="2189"/>
      <c r="CR21" s="2189"/>
      <c r="CS21" s="2189"/>
      <c r="CT21" s="2215"/>
      <c r="CU21" s="2216"/>
      <c r="CV21" s="2217"/>
      <c r="CW21" s="2016"/>
      <c r="CX21" s="2017"/>
      <c r="CY21" s="2017"/>
      <c r="CZ21" s="2017"/>
      <c r="DA21" s="2017"/>
      <c r="DB21" s="2017"/>
      <c r="DC21" s="2017"/>
      <c r="DD21" s="2017"/>
      <c r="DE21" s="2017"/>
      <c r="DF21" s="2017"/>
      <c r="DG21" s="2017"/>
      <c r="DH21" s="2017"/>
      <c r="DI21" s="2017"/>
      <c r="DJ21" s="2017"/>
      <c r="DK21" s="2017"/>
      <c r="DL21" s="2017"/>
      <c r="DM21" s="2017"/>
      <c r="DN21" s="2017"/>
      <c r="DO21" s="2017"/>
      <c r="DP21" s="2018"/>
      <c r="DQ21"/>
      <c r="DR21"/>
      <c r="DS21"/>
      <c r="DT21"/>
      <c r="DU21"/>
      <c r="DV21"/>
      <c r="DW21"/>
      <c r="DX21"/>
      <c r="DY21"/>
      <c r="DZ21"/>
      <c r="EA21"/>
      <c r="EB21"/>
      <c r="EC21"/>
      <c r="ED21"/>
      <c r="EE21"/>
      <c r="EF21"/>
      <c r="EG21"/>
      <c r="EH21" s="487">
        <f t="shared" si="0"/>
        <v>0</v>
      </c>
      <c r="EI21" s="134">
        <f t="shared" si="1"/>
        <v>0</v>
      </c>
      <c r="EJ21" s="134">
        <f t="shared" si="2"/>
        <v>0</v>
      </c>
      <c r="EK21" s="488">
        <f t="shared" si="3"/>
        <v>0</v>
      </c>
      <c r="EL21" s="232" t="s">
        <v>543</v>
      </c>
      <c r="EM21" s="483" t="str">
        <f t="shared" ref="EM21:EM33" si="69">IF($U21="",P21,U21)</f>
        <v>人の通行の用に供する部分に設ける防火扉</v>
      </c>
      <c r="EN21" s="133">
        <f t="shared" si="14"/>
        <v>0</v>
      </c>
      <c r="EO21" s="132" t="str">
        <f t="shared" si="15"/>
        <v/>
      </c>
      <c r="EP21" s="499" t="str">
        <f>IF($EO21="要是正",MAX($EP$16:EP19)+1,"")</f>
        <v/>
      </c>
      <c r="EQ21" s="124" t="str">
        <f>IF($EO21="要是正",MAX($EQ$16:EQ19)+1,"")</f>
        <v/>
      </c>
      <c r="ER21" s="132" t="str">
        <f t="shared" si="4"/>
        <v/>
      </c>
      <c r="ES21" s="130" t="str">
        <f t="shared" si="5"/>
        <v/>
      </c>
      <c r="ET21" s="125" t="str">
        <f t="shared" si="16"/>
        <v/>
      </c>
      <c r="EU21" s="125" t="str">
        <f t="shared" si="6"/>
        <v/>
      </c>
      <c r="EV21" s="548" t="str">
        <f t="shared" si="17"/>
        <v/>
      </c>
      <c r="EW21" s="128" t="str">
        <f t="shared" si="18"/>
        <v/>
      </c>
      <c r="EX21" s="126" t="str">
        <f t="shared" si="19"/>
        <v>0</v>
      </c>
      <c r="EY21" s="127" t="str">
        <f t="shared" si="20"/>
        <v/>
      </c>
      <c r="EZ21" s="126" t="str">
        <f t="shared" si="21"/>
        <v>0</v>
      </c>
      <c r="FA21" s="126" t="str">
        <f t="shared" si="22"/>
        <v>0</v>
      </c>
      <c r="FB21" s="125" t="str">
        <f t="shared" si="7"/>
        <v/>
      </c>
      <c r="FC21" s="128" t="str">
        <f t="shared" si="23"/>
        <v/>
      </c>
      <c r="FD21" s="126" t="str">
        <f t="shared" si="24"/>
        <v>0</v>
      </c>
      <c r="FE21" s="127" t="str">
        <f t="shared" si="25"/>
        <v/>
      </c>
      <c r="FF21" s="126" t="str">
        <f t="shared" si="26"/>
        <v>0</v>
      </c>
      <c r="FG21" s="126" t="str">
        <f t="shared" si="8"/>
        <v>0</v>
      </c>
      <c r="FH21" s="125" t="str">
        <f t="shared" si="9"/>
        <v/>
      </c>
      <c r="FI21" s="475"/>
      <c r="FJ21" s="475"/>
      <c r="FK21" s="475"/>
      <c r="FL21" s="168">
        <v>5</v>
      </c>
      <c r="FM21" s="133" t="s">
        <v>154</v>
      </c>
      <c r="FN21" s="133" t="s">
        <v>163</v>
      </c>
      <c r="FO21" s="167" t="s">
        <v>162</v>
      </c>
      <c r="FQ21" s="512">
        <v>4</v>
      </c>
      <c r="FR21" s="539" t="str">
        <f>IF(AND(FS21&lt;&gt;"レ",FT21&lt;&gt;"レ",FU21&lt;&gt;"レ",COUNTIF(FR17:FR19,"レ")&gt;0),"レ","")</f>
        <v/>
      </c>
      <c r="FS21" s="539" t="str">
        <f>IF(AND(FT21&lt;&gt;"レ",FU21&lt;&gt;"レ",COUNTIF(FS17:FS19,"レ")&gt;0),"レ","")</f>
        <v/>
      </c>
      <c r="FT21" s="539" t="str">
        <f>IF(COUNTIF(FT17:FT19,"レ")&gt;0,"レ","")</f>
        <v/>
      </c>
      <c r="FU21" s="538" t="str">
        <f>IF(AND(FT21&lt;&gt;"レ",COUNTIF(FU17:FU19,"レ")&gt;0),"レ","")</f>
        <v/>
      </c>
      <c r="FV21" s="515" t="str">
        <f t="array" ref="FV21">INDEX(FV17:FV19,MATCH(MIN(ABS(FV17:FV19-$EJ$4)),ABS(FV17:FV19-$EJ$4),0))</f>
        <v>0</v>
      </c>
      <c r="FW21" s="517"/>
      <c r="FX21" s="518"/>
      <c r="FY21" s="513" t="s">
        <v>800</v>
      </c>
      <c r="FZ21" s="513" t="s">
        <v>800</v>
      </c>
      <c r="GA21" s="515" t="str">
        <f t="array" ref="GA21">INDEX(GA17:GA19,MATCH(MIN(ABS(GA17:GA19-$EJ$4)),ABS(GA17:GA19-$EJ$4),0))</f>
        <v>0</v>
      </c>
      <c r="GB21" s="517"/>
      <c r="GC21" s="518"/>
      <c r="GD21" s="513" t="s">
        <v>800</v>
      </c>
      <c r="GE21" s="514" t="s">
        <v>800</v>
      </c>
      <c r="GF21"/>
      <c r="GH21"/>
      <c r="GI21" s="13" t="str">
        <f t="shared" si="11"/>
        <v/>
      </c>
      <c r="GJ21" s="215"/>
      <c r="GK21" s="752" t="str">
        <f t="shared" si="28"/>
        <v/>
      </c>
      <c r="GL21" s="752" t="str">
        <f t="shared" si="29"/>
        <v/>
      </c>
      <c r="GM21" s="752" t="str">
        <f t="shared" si="30"/>
        <v/>
      </c>
      <c r="GN21" s="752">
        <f t="shared" si="31"/>
        <v>0</v>
      </c>
      <c r="GO21" s="227" t="str">
        <f t="shared" si="12"/>
        <v/>
      </c>
      <c r="GP21"/>
      <c r="GQ21" s="836" t="str">
        <f t="shared" si="13"/>
        <v/>
      </c>
      <c r="GR21" s="451" t="str">
        <f t="shared" si="32"/>
        <v/>
      </c>
      <c r="GS21" s="530" t="str">
        <f t="shared" si="33"/>
        <v>0</v>
      </c>
      <c r="GT21" s="452" t="str">
        <f t="shared" si="34"/>
        <v/>
      </c>
      <c r="GU21" s="530" t="str">
        <f t="shared" si="35"/>
        <v>0</v>
      </c>
      <c r="GV21" s="531" t="str">
        <f t="shared" si="36"/>
        <v/>
      </c>
      <c r="GX21" s="568">
        <f t="shared" si="37"/>
        <v>0</v>
      </c>
      <c r="GY21" s="574"/>
      <c r="GZ21" s="574"/>
      <c r="HA21" s="575"/>
      <c r="HB21" t="str">
        <f>$U$21</f>
        <v>人の通行の用に供する部分に設ける防火扉</v>
      </c>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row>
    <row r="22" spans="1:403" s="13" customFormat="1" ht="30" customHeight="1" x14ac:dyDescent="0.4">
      <c r="A22"/>
      <c r="B22"/>
      <c r="C22"/>
      <c r="D22"/>
      <c r="E22"/>
      <c r="F22"/>
      <c r="G22"/>
      <c r="H22"/>
      <c r="I22" s="955"/>
      <c r="J22" s="231"/>
      <c r="K22" s="241"/>
      <c r="L22" s="241"/>
      <c r="M22" s="2170" t="s">
        <v>3247</v>
      </c>
      <c r="N22" s="2170"/>
      <c r="O22" s="2170"/>
      <c r="P22" s="2197" t="s">
        <v>185</v>
      </c>
      <c r="Q22" s="2198"/>
      <c r="R22" s="2198"/>
      <c r="S22" s="2198"/>
      <c r="T22" s="2199"/>
      <c r="U22" s="2219" t="s">
        <v>184</v>
      </c>
      <c r="V22" s="2219"/>
      <c r="W22" s="2219"/>
      <c r="X22" s="2219"/>
      <c r="Y22" s="2219"/>
      <c r="Z22" s="2219"/>
      <c r="AA22" s="2219"/>
      <c r="AB22" s="2219" t="s">
        <v>183</v>
      </c>
      <c r="AC22" s="2219"/>
      <c r="AD22" s="2219"/>
      <c r="AE22" s="2219"/>
      <c r="AF22" s="2219"/>
      <c r="AG22" s="2219"/>
      <c r="AH22" s="2219"/>
      <c r="AI22" s="2219"/>
      <c r="AJ22" s="2219"/>
      <c r="AK22" s="2219"/>
      <c r="AL22" s="2219"/>
      <c r="AM22" s="2219"/>
      <c r="AN22" s="2219"/>
      <c r="AO22" s="2219"/>
      <c r="AP22" s="2219"/>
      <c r="AQ22" s="2219"/>
      <c r="AR22" s="2219"/>
      <c r="AS22" s="2219"/>
      <c r="AT22" s="2219"/>
      <c r="AU22" s="2219"/>
      <c r="AV22" s="2219"/>
      <c r="AW22" s="2219"/>
      <c r="AX22" s="2219"/>
      <c r="AY22" s="2219"/>
      <c r="AZ22" s="2220"/>
      <c r="BA22" s="2221"/>
      <c r="BB22" s="2222"/>
      <c r="BC22" s="2222"/>
      <c r="BD22" s="2222"/>
      <c r="BE22" s="2222"/>
      <c r="BF22" s="2222"/>
      <c r="BG22" s="2222"/>
      <c r="BH22" s="2222"/>
      <c r="BI22" s="2222"/>
      <c r="BJ22" s="2222"/>
      <c r="BK22" s="2222"/>
      <c r="BL22" s="2223"/>
      <c r="BM22" s="2224"/>
      <c r="BN22" s="2224"/>
      <c r="BO22" s="2084"/>
      <c r="BP22" s="2084"/>
      <c r="BQ22" s="2084"/>
      <c r="BR22" s="2084"/>
      <c r="BS22" s="2084"/>
      <c r="BT22" s="2084"/>
      <c r="BU22" s="2084"/>
      <c r="BV22" s="2084"/>
      <c r="BW22" s="2084"/>
      <c r="BX22" s="2084"/>
      <c r="BY22" s="2085"/>
      <c r="BZ22" s="2085"/>
      <c r="CA22" s="2085"/>
      <c r="CB22" s="2085"/>
      <c r="CC22" s="2085"/>
      <c r="CD22" s="2085"/>
      <c r="CE22" s="2085"/>
      <c r="CF22" s="2085"/>
      <c r="CG22" s="2085"/>
      <c r="CH22" s="2085"/>
      <c r="CI22" s="2085"/>
      <c r="CJ22" s="2085"/>
      <c r="CK22" s="2085"/>
      <c r="CL22" s="2085"/>
      <c r="CM22" s="2085"/>
      <c r="CN22" s="2133"/>
      <c r="CO22" s="2134"/>
      <c r="CP22" s="2135"/>
      <c r="CQ22" s="2136"/>
      <c r="CR22" s="2136"/>
      <c r="CS22" s="2136"/>
      <c r="CT22" s="2242"/>
      <c r="CU22" s="2243"/>
      <c r="CV22" s="2244"/>
      <c r="CW22" s="2028"/>
      <c r="CX22" s="1566"/>
      <c r="CY22" s="1566"/>
      <c r="CZ22" s="1566"/>
      <c r="DA22" s="1566"/>
      <c r="DB22" s="1566"/>
      <c r="DC22" s="1566"/>
      <c r="DD22" s="1566"/>
      <c r="DE22" s="1566"/>
      <c r="DF22" s="1566"/>
      <c r="DG22" s="1566"/>
      <c r="DH22" s="1566"/>
      <c r="DI22" s="1566"/>
      <c r="DJ22" s="1566"/>
      <c r="DK22" s="1566"/>
      <c r="DL22" s="1566"/>
      <c r="DM22" s="1566"/>
      <c r="DN22" s="1566"/>
      <c r="DO22" s="1566"/>
      <c r="DP22" s="2029"/>
      <c r="DQ22"/>
      <c r="DR22"/>
      <c r="DS22"/>
      <c r="DT22"/>
      <c r="DU22"/>
      <c r="DV22"/>
      <c r="DW22"/>
      <c r="DX22"/>
      <c r="DY22"/>
      <c r="DZ22"/>
      <c r="EA22"/>
      <c r="EB22"/>
      <c r="EC22"/>
      <c r="ED22"/>
      <c r="EE22"/>
      <c r="EF22"/>
      <c r="EG22"/>
      <c r="EH22" s="487">
        <f t="shared" si="0"/>
        <v>0</v>
      </c>
      <c r="EI22" s="134">
        <f t="shared" si="1"/>
        <v>0</v>
      </c>
      <c r="EJ22" s="134">
        <f t="shared" si="2"/>
        <v>0</v>
      </c>
      <c r="EK22" s="488">
        <f t="shared" si="3"/>
        <v>0</v>
      </c>
      <c r="EL22" s="232" t="s">
        <v>539</v>
      </c>
      <c r="EM22" s="483" t="str">
        <f t="shared" si="69"/>
        <v>煙感知器、熱煙複合式感知器及び熱感知器</v>
      </c>
      <c r="EN22" s="133">
        <f t="shared" si="14"/>
        <v>0</v>
      </c>
      <c r="EO22" s="132" t="str">
        <f t="shared" si="15"/>
        <v/>
      </c>
      <c r="EP22" s="499" t="str">
        <f>IF($EO22="要是正",MAX($EP$16:EP21)+1,"")</f>
        <v/>
      </c>
      <c r="EQ22" s="124" t="str">
        <f>IF($EO22="要是正",MAX($EQ$16:EQ21)+1,"")</f>
        <v/>
      </c>
      <c r="ER22" s="132" t="str">
        <f t="shared" si="4"/>
        <v/>
      </c>
      <c r="ES22" s="130" t="str">
        <f t="shared" si="5"/>
        <v/>
      </c>
      <c r="ET22" s="125" t="str">
        <f t="shared" si="16"/>
        <v/>
      </c>
      <c r="EU22" s="125" t="str">
        <f t="shared" si="6"/>
        <v/>
      </c>
      <c r="EV22" s="548" t="str">
        <f t="shared" si="17"/>
        <v/>
      </c>
      <c r="EW22" s="128" t="str">
        <f t="shared" si="18"/>
        <v/>
      </c>
      <c r="EX22" s="126" t="str">
        <f t="shared" si="19"/>
        <v>0</v>
      </c>
      <c r="EY22" s="127" t="str">
        <f t="shared" si="20"/>
        <v/>
      </c>
      <c r="EZ22" s="126" t="str">
        <f>IF(EY22=1,EX22,"0")</f>
        <v>0</v>
      </c>
      <c r="FA22" s="126" t="str">
        <f t="shared" si="22"/>
        <v>0</v>
      </c>
      <c r="FB22" s="125" t="str">
        <f t="shared" si="7"/>
        <v/>
      </c>
      <c r="FC22" s="128" t="str">
        <f t="shared" si="23"/>
        <v/>
      </c>
      <c r="FD22" s="126" t="str">
        <f t="shared" si="24"/>
        <v>0</v>
      </c>
      <c r="FE22" s="127" t="str">
        <f t="shared" si="25"/>
        <v/>
      </c>
      <c r="FF22" s="126" t="str">
        <f t="shared" si="26"/>
        <v>0</v>
      </c>
      <c r="FG22" s="126" t="str">
        <f t="shared" si="8"/>
        <v>0</v>
      </c>
      <c r="FH22" s="125" t="str">
        <f t="shared" si="9"/>
        <v/>
      </c>
      <c r="FI22" s="475"/>
      <c r="FJ22" s="475"/>
      <c r="FK22" s="475"/>
      <c r="FL22" s="168">
        <v>6</v>
      </c>
      <c r="FM22" s="133" t="s">
        <v>154</v>
      </c>
      <c r="FN22" s="133" t="s">
        <v>153</v>
      </c>
      <c r="FO22" s="167" t="s">
        <v>152</v>
      </c>
      <c r="FQ22"/>
      <c r="FR22"/>
      <c r="FS22"/>
      <c r="FT22"/>
      <c r="FU22"/>
      <c r="FV22"/>
      <c r="FW22"/>
      <c r="FX22"/>
      <c r="FY22"/>
      <c r="FZ22"/>
      <c r="GA22"/>
      <c r="GB22"/>
      <c r="GC22"/>
      <c r="GD22"/>
      <c r="GE22"/>
      <c r="GF22"/>
      <c r="GH22"/>
      <c r="GI22" s="13" t="str">
        <f t="shared" si="11"/>
        <v/>
      </c>
      <c r="GJ22" s="215"/>
      <c r="GK22" s="752" t="str">
        <f t="shared" si="28"/>
        <v/>
      </c>
      <c r="GL22" s="752" t="str">
        <f t="shared" si="29"/>
        <v/>
      </c>
      <c r="GM22" s="752" t="str">
        <f t="shared" si="30"/>
        <v/>
      </c>
      <c r="GN22" s="752">
        <f t="shared" si="31"/>
        <v>0</v>
      </c>
      <c r="GO22" s="227" t="str">
        <f t="shared" si="12"/>
        <v/>
      </c>
      <c r="GP22"/>
      <c r="GQ22" s="836" t="str">
        <f t="shared" si="13"/>
        <v/>
      </c>
      <c r="GR22" s="451" t="str">
        <f t="shared" si="32"/>
        <v/>
      </c>
      <c r="GS22" s="530" t="str">
        <f t="shared" si="33"/>
        <v>0</v>
      </c>
      <c r="GT22" s="452" t="str">
        <f t="shared" si="34"/>
        <v/>
      </c>
      <c r="GU22" s="530" t="str">
        <f t="shared" si="35"/>
        <v>0</v>
      </c>
      <c r="GV22" s="531" t="str">
        <f t="shared" si="36"/>
        <v/>
      </c>
      <c r="GX22" s="568">
        <f t="shared" si="37"/>
        <v>0</v>
      </c>
      <c r="GY22" s="574"/>
      <c r="GZ22" s="574"/>
      <c r="HA22" s="575"/>
      <c r="HB22" t="str">
        <f>$U$22</f>
        <v>煙感知器、熱煙複合式感知器及び熱感知器</v>
      </c>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row>
    <row r="23" spans="1:403" s="13" customFormat="1" ht="30" customHeight="1" x14ac:dyDescent="0.4">
      <c r="A23"/>
      <c r="B23"/>
      <c r="C23"/>
      <c r="D23"/>
      <c r="E23"/>
      <c r="F23"/>
      <c r="G23"/>
      <c r="H23"/>
      <c r="I23" s="955"/>
      <c r="J23" s="231"/>
      <c r="K23" s="241"/>
      <c r="L23" s="241"/>
      <c r="M23" s="2170" t="s">
        <v>3248</v>
      </c>
      <c r="N23" s="2170"/>
      <c r="O23" s="2170"/>
      <c r="P23" s="2200"/>
      <c r="Q23" s="2201"/>
      <c r="R23" s="2201"/>
      <c r="S23" s="2201"/>
      <c r="T23" s="2202"/>
      <c r="U23" s="2139"/>
      <c r="V23" s="2139"/>
      <c r="W23" s="2139"/>
      <c r="X23" s="2139"/>
      <c r="Y23" s="2139"/>
      <c r="Z23" s="2139"/>
      <c r="AA23" s="2139"/>
      <c r="AB23" s="2237" t="s">
        <v>182</v>
      </c>
      <c r="AC23" s="2237"/>
      <c r="AD23" s="2237"/>
      <c r="AE23" s="2237"/>
      <c r="AF23" s="2237"/>
      <c r="AG23" s="2237"/>
      <c r="AH23" s="2237"/>
      <c r="AI23" s="2237"/>
      <c r="AJ23" s="2237"/>
      <c r="AK23" s="2237"/>
      <c r="AL23" s="2237"/>
      <c r="AM23" s="2237"/>
      <c r="AN23" s="2237"/>
      <c r="AO23" s="2237"/>
      <c r="AP23" s="2237"/>
      <c r="AQ23" s="2237"/>
      <c r="AR23" s="2237"/>
      <c r="AS23" s="2237"/>
      <c r="AT23" s="2237"/>
      <c r="AU23" s="2237"/>
      <c r="AV23" s="2237"/>
      <c r="AW23" s="2237"/>
      <c r="AX23" s="2237"/>
      <c r="AY23" s="2237"/>
      <c r="AZ23" s="2238"/>
      <c r="BA23" s="2227"/>
      <c r="BB23" s="2228"/>
      <c r="BC23" s="2228"/>
      <c r="BD23" s="2228"/>
      <c r="BE23" s="2228"/>
      <c r="BF23" s="2228"/>
      <c r="BG23" s="2228"/>
      <c r="BH23" s="2228"/>
      <c r="BI23" s="2228"/>
      <c r="BJ23" s="2228"/>
      <c r="BK23" s="2228"/>
      <c r="BL23" s="2229"/>
      <c r="BM23" s="2239"/>
      <c r="BN23" s="2239"/>
      <c r="BO23" s="2240"/>
      <c r="BP23" s="2240"/>
      <c r="BQ23" s="2240"/>
      <c r="BR23" s="2240"/>
      <c r="BS23" s="2240"/>
      <c r="BT23" s="2240"/>
      <c r="BU23" s="2240"/>
      <c r="BV23" s="2240"/>
      <c r="BW23" s="2240"/>
      <c r="BX23" s="2240"/>
      <c r="BY23" s="2240"/>
      <c r="BZ23" s="2240"/>
      <c r="CA23" s="2240"/>
      <c r="CB23" s="2240"/>
      <c r="CC23" s="2240"/>
      <c r="CD23" s="2240"/>
      <c r="CE23" s="2240"/>
      <c r="CF23" s="2240"/>
      <c r="CG23" s="2240"/>
      <c r="CH23" s="2240"/>
      <c r="CI23" s="2240"/>
      <c r="CJ23" s="2240"/>
      <c r="CK23" s="2240"/>
      <c r="CL23" s="2240"/>
      <c r="CM23" s="2240"/>
      <c r="CN23" s="2245"/>
      <c r="CO23" s="2246"/>
      <c r="CP23" s="2247"/>
      <c r="CQ23" s="2248"/>
      <c r="CR23" s="2248"/>
      <c r="CS23" s="2248"/>
      <c r="CT23" s="2249"/>
      <c r="CU23" s="2250"/>
      <c r="CV23" s="2251"/>
      <c r="CW23" s="2030"/>
      <c r="CX23" s="2031"/>
      <c r="CY23" s="2031"/>
      <c r="CZ23" s="2031"/>
      <c r="DA23" s="2031"/>
      <c r="DB23" s="2031"/>
      <c r="DC23" s="2031"/>
      <c r="DD23" s="2031"/>
      <c r="DE23" s="2031"/>
      <c r="DF23" s="2031"/>
      <c r="DG23" s="2031"/>
      <c r="DH23" s="2031"/>
      <c r="DI23" s="2031"/>
      <c r="DJ23" s="2031"/>
      <c r="DK23" s="2031"/>
      <c r="DL23" s="2031"/>
      <c r="DM23" s="2031"/>
      <c r="DN23" s="2031"/>
      <c r="DO23" s="2031"/>
      <c r="DP23" s="2032"/>
      <c r="DQ23"/>
      <c r="DR23"/>
      <c r="DS23"/>
      <c r="DT23"/>
      <c r="DU23"/>
      <c r="DV23"/>
      <c r="DW23"/>
      <c r="DX23"/>
      <c r="DY23"/>
      <c r="DZ23"/>
      <c r="EA23"/>
      <c r="EB23"/>
      <c r="EC23"/>
      <c r="ED23"/>
      <c r="EE23"/>
      <c r="EF23"/>
      <c r="EG23"/>
      <c r="EH23" s="487">
        <f t="shared" si="0"/>
        <v>0</v>
      </c>
      <c r="EI23" s="134">
        <f t="shared" si="1"/>
        <v>0</v>
      </c>
      <c r="EJ23" s="134">
        <f t="shared" si="2"/>
        <v>0</v>
      </c>
      <c r="EK23" s="488">
        <f t="shared" si="3"/>
        <v>0</v>
      </c>
      <c r="EL23" s="232" t="s">
        <v>537</v>
      </c>
      <c r="EM23" s="483" t="str">
        <f>IF($U23="",P22,U22)</f>
        <v>連動機構　　　</v>
      </c>
      <c r="EN23" s="133">
        <f t="shared" si="14"/>
        <v>0</v>
      </c>
      <c r="EO23" s="132" t="str">
        <f t="shared" si="15"/>
        <v/>
      </c>
      <c r="EP23" s="499" t="str">
        <f>IF($EO23="要是正",MAX($EP$16:EP22)+1,"")</f>
        <v/>
      </c>
      <c r="EQ23" s="124" t="str">
        <f>IF($EO23="要是正",MAX($EQ$16:EQ22)+1,"")</f>
        <v/>
      </c>
      <c r="ER23" s="132" t="str">
        <f t="shared" si="4"/>
        <v/>
      </c>
      <c r="ES23" s="130" t="str">
        <f t="shared" si="5"/>
        <v/>
      </c>
      <c r="ET23" s="125" t="str">
        <f t="shared" si="16"/>
        <v/>
      </c>
      <c r="EU23" s="125" t="str">
        <f t="shared" si="6"/>
        <v/>
      </c>
      <c r="EV23" s="548" t="str">
        <f t="shared" si="17"/>
        <v/>
      </c>
      <c r="EW23" s="128" t="str">
        <f t="shared" si="18"/>
        <v/>
      </c>
      <c r="EX23" s="126" t="str">
        <f t="shared" si="19"/>
        <v>0</v>
      </c>
      <c r="EY23" s="127" t="str">
        <f t="shared" si="20"/>
        <v/>
      </c>
      <c r="EZ23" s="126" t="str">
        <f t="shared" si="21"/>
        <v>0</v>
      </c>
      <c r="FA23" s="126" t="str">
        <f t="shared" si="22"/>
        <v>0</v>
      </c>
      <c r="FB23" s="125" t="str">
        <f t="shared" si="7"/>
        <v/>
      </c>
      <c r="FC23" s="128" t="str">
        <f t="shared" si="23"/>
        <v/>
      </c>
      <c r="FD23" s="126" t="str">
        <f t="shared" si="24"/>
        <v>0</v>
      </c>
      <c r="FE23" s="127" t="str">
        <f t="shared" si="25"/>
        <v/>
      </c>
      <c r="FF23" s="126" t="str">
        <f t="shared" si="26"/>
        <v>0</v>
      </c>
      <c r="FG23" s="126" t="str">
        <f t="shared" si="8"/>
        <v>0</v>
      </c>
      <c r="FH23" s="125" t="str">
        <f t="shared" si="9"/>
        <v/>
      </c>
      <c r="FI23" s="475"/>
      <c r="FJ23" s="475"/>
      <c r="FK23" s="475"/>
      <c r="FL23" s="168">
        <v>2</v>
      </c>
      <c r="FM23" s="133" t="s">
        <v>154</v>
      </c>
      <c r="FN23" s="133" t="s">
        <v>158</v>
      </c>
      <c r="FO23" s="167" t="s">
        <v>157</v>
      </c>
      <c r="FQ23"/>
      <c r="FR23"/>
      <c r="FS23"/>
      <c r="FT23"/>
      <c r="FU23"/>
      <c r="FV23"/>
      <c r="FW23"/>
      <c r="FX23"/>
      <c r="FY23"/>
      <c r="FZ23"/>
      <c r="GA23"/>
      <c r="GB23"/>
      <c r="GC23"/>
      <c r="GD23"/>
      <c r="GE23"/>
      <c r="GF23"/>
      <c r="GH23"/>
      <c r="GI23" s="13" t="str">
        <f t="shared" si="11"/>
        <v/>
      </c>
      <c r="GJ23" s="234"/>
      <c r="GK23" s="752" t="str">
        <f t="shared" si="28"/>
        <v/>
      </c>
      <c r="GL23" s="752" t="str">
        <f t="shared" si="29"/>
        <v/>
      </c>
      <c r="GM23" s="752" t="str">
        <f t="shared" si="30"/>
        <v/>
      </c>
      <c r="GN23" s="752">
        <f t="shared" si="31"/>
        <v>0</v>
      </c>
      <c r="GO23" s="227" t="str">
        <f t="shared" si="12"/>
        <v/>
      </c>
      <c r="GP23"/>
      <c r="GQ23" s="836" t="str">
        <f t="shared" ref="GQ23:GQ34" si="70">IF(EO23="要是正",IF(BO23="","",ER23&amp;" "&amp;HB23&amp;" "&amp;BO23&amp;"、"),"")</f>
        <v/>
      </c>
      <c r="GR23" s="451" t="str">
        <f t="shared" si="32"/>
        <v/>
      </c>
      <c r="GS23" s="530" t="str">
        <f t="shared" si="33"/>
        <v>0</v>
      </c>
      <c r="GT23" s="452" t="str">
        <f t="shared" si="34"/>
        <v/>
      </c>
      <c r="GU23" s="530" t="str">
        <f t="shared" si="35"/>
        <v>0</v>
      </c>
      <c r="GV23" s="531" t="str">
        <f t="shared" si="36"/>
        <v/>
      </c>
      <c r="GX23" s="568">
        <f t="shared" si="37"/>
        <v>0</v>
      </c>
      <c r="GY23" s="574"/>
      <c r="GZ23" s="574"/>
      <c r="HA23" s="575"/>
      <c r="HB23" t="str">
        <f>$U$22</f>
        <v>煙感知器、熱煙複合式感知器及び熱感知器</v>
      </c>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row>
    <row r="24" spans="1:403" s="13" customFormat="1" ht="30" customHeight="1" x14ac:dyDescent="0.4">
      <c r="A24"/>
      <c r="B24"/>
      <c r="C24"/>
      <c r="D24"/>
      <c r="E24"/>
      <c r="F24"/>
      <c r="G24"/>
      <c r="H24"/>
      <c r="I24" s="955"/>
      <c r="J24" s="231"/>
      <c r="K24" s="241"/>
      <c r="L24" s="241"/>
      <c r="M24" s="2170" t="s">
        <v>3249</v>
      </c>
      <c r="N24" s="2170"/>
      <c r="O24" s="2170"/>
      <c r="P24" s="2200"/>
      <c r="Q24" s="2201"/>
      <c r="R24" s="2201"/>
      <c r="S24" s="2201"/>
      <c r="T24" s="2202"/>
      <c r="U24" s="1590" t="s">
        <v>181</v>
      </c>
      <c r="V24" s="1590"/>
      <c r="W24" s="1590"/>
      <c r="X24" s="1590"/>
      <c r="Y24" s="1590"/>
      <c r="Z24" s="1590"/>
      <c r="AA24" s="1590"/>
      <c r="AB24" s="2231" t="s">
        <v>165</v>
      </c>
      <c r="AC24" s="2231"/>
      <c r="AD24" s="2231"/>
      <c r="AE24" s="2231"/>
      <c r="AF24" s="2231"/>
      <c r="AG24" s="2231"/>
      <c r="AH24" s="2231"/>
      <c r="AI24" s="2231"/>
      <c r="AJ24" s="2231"/>
      <c r="AK24" s="2231"/>
      <c r="AL24" s="2231"/>
      <c r="AM24" s="2231"/>
      <c r="AN24" s="2231"/>
      <c r="AO24" s="2231"/>
      <c r="AP24" s="2231"/>
      <c r="AQ24" s="2231"/>
      <c r="AR24" s="2231"/>
      <c r="AS24" s="2231"/>
      <c r="AT24" s="2231"/>
      <c r="AU24" s="2231"/>
      <c r="AV24" s="2231"/>
      <c r="AW24" s="2231"/>
      <c r="AX24" s="2231"/>
      <c r="AY24" s="2231"/>
      <c r="AZ24" s="2232"/>
      <c r="BA24" s="2233"/>
      <c r="BB24" s="2234"/>
      <c r="BC24" s="2234"/>
      <c r="BD24" s="2234"/>
      <c r="BE24" s="2234"/>
      <c r="BF24" s="2234"/>
      <c r="BG24" s="2234"/>
      <c r="BH24" s="2234"/>
      <c r="BI24" s="2234"/>
      <c r="BJ24" s="2234"/>
      <c r="BK24" s="2234"/>
      <c r="BL24" s="2235"/>
      <c r="BM24" s="2236"/>
      <c r="BN24" s="2236"/>
      <c r="BO24" s="2104"/>
      <c r="BP24" s="2104"/>
      <c r="BQ24" s="2104"/>
      <c r="BR24" s="2104"/>
      <c r="BS24" s="2104"/>
      <c r="BT24" s="2104"/>
      <c r="BU24" s="2104"/>
      <c r="BV24" s="2104"/>
      <c r="BW24" s="2104"/>
      <c r="BX24" s="2104"/>
      <c r="BY24" s="2104"/>
      <c r="BZ24" s="2104"/>
      <c r="CA24" s="2104"/>
      <c r="CB24" s="2104"/>
      <c r="CC24" s="2104"/>
      <c r="CD24" s="2104"/>
      <c r="CE24" s="2104"/>
      <c r="CF24" s="2104"/>
      <c r="CG24" s="2104"/>
      <c r="CH24" s="2104"/>
      <c r="CI24" s="2104"/>
      <c r="CJ24" s="2104"/>
      <c r="CK24" s="2104"/>
      <c r="CL24" s="2104"/>
      <c r="CM24" s="2104"/>
      <c r="CN24" s="2105"/>
      <c r="CO24" s="2106"/>
      <c r="CP24" s="2107"/>
      <c r="CQ24" s="2086"/>
      <c r="CR24" s="2086"/>
      <c r="CS24" s="2086"/>
      <c r="CT24" s="2087"/>
      <c r="CU24" s="2088"/>
      <c r="CV24" s="2089"/>
      <c r="CW24" s="2090"/>
      <c r="CX24" s="2091"/>
      <c r="CY24" s="2091"/>
      <c r="CZ24" s="2091"/>
      <c r="DA24" s="2091"/>
      <c r="DB24" s="2091"/>
      <c r="DC24" s="2091"/>
      <c r="DD24" s="2091"/>
      <c r="DE24" s="2091"/>
      <c r="DF24" s="2091"/>
      <c r="DG24" s="2091"/>
      <c r="DH24" s="2091"/>
      <c r="DI24" s="2091"/>
      <c r="DJ24" s="2091"/>
      <c r="DK24" s="2091"/>
      <c r="DL24" s="2091"/>
      <c r="DM24" s="2091"/>
      <c r="DN24" s="2091"/>
      <c r="DO24" s="2091"/>
      <c r="DP24" s="2092"/>
      <c r="DQ24"/>
      <c r="DR24"/>
      <c r="DS24"/>
      <c r="DT24"/>
      <c r="DU24"/>
      <c r="DV24"/>
      <c r="DW24"/>
      <c r="DX24"/>
      <c r="DY24"/>
      <c r="DZ24"/>
      <c r="EA24"/>
      <c r="EB24"/>
      <c r="EC24"/>
      <c r="ED24"/>
      <c r="EE24"/>
      <c r="EF24"/>
      <c r="EG24"/>
      <c r="EH24" s="487">
        <f t="shared" si="0"/>
        <v>0</v>
      </c>
      <c r="EI24" s="134">
        <f t="shared" si="1"/>
        <v>0</v>
      </c>
      <c r="EJ24" s="134">
        <f t="shared" si="2"/>
        <v>0</v>
      </c>
      <c r="EK24" s="488">
        <f t="shared" si="3"/>
        <v>0</v>
      </c>
      <c r="EL24" s="232" t="s">
        <v>535</v>
      </c>
      <c r="EM24" s="483" t="str">
        <f t="shared" si="69"/>
        <v>温度ヒューズ装置</v>
      </c>
      <c r="EN24" s="133">
        <f t="shared" si="14"/>
        <v>0</v>
      </c>
      <c r="EO24" s="132" t="str">
        <f t="shared" si="15"/>
        <v/>
      </c>
      <c r="EP24" s="499" t="str">
        <f>IF($EO24="要是正",MAX($EP$16:EP23)+1,"")</f>
        <v/>
      </c>
      <c r="EQ24" s="124" t="str">
        <f>IF($EO24="要是正",MAX($EQ$16:EQ23)+1,"")</f>
        <v/>
      </c>
      <c r="ER24" s="132" t="str">
        <f t="shared" si="4"/>
        <v/>
      </c>
      <c r="ES24" s="130" t="str">
        <f>IF(OR($EO24="要是正",$EO24="既存不適格"),$EM24,"")</f>
        <v/>
      </c>
      <c r="ET24" s="125" t="str">
        <f t="shared" si="16"/>
        <v/>
      </c>
      <c r="EU24" s="125" t="str">
        <f t="shared" si="6"/>
        <v/>
      </c>
      <c r="EV24" s="548" t="str">
        <f t="shared" si="17"/>
        <v/>
      </c>
      <c r="EW24" s="128" t="str">
        <f t="shared" si="18"/>
        <v/>
      </c>
      <c r="EX24" s="126" t="str">
        <f t="shared" si="19"/>
        <v>0</v>
      </c>
      <c r="EY24" s="127" t="str">
        <f t="shared" si="20"/>
        <v/>
      </c>
      <c r="EZ24" s="126" t="str">
        <f t="shared" si="21"/>
        <v>0</v>
      </c>
      <c r="FA24" s="126" t="str">
        <f t="shared" si="22"/>
        <v>0</v>
      </c>
      <c r="FB24" s="125" t="str">
        <f t="shared" si="7"/>
        <v/>
      </c>
      <c r="FC24" s="128" t="str">
        <f t="shared" si="23"/>
        <v/>
      </c>
      <c r="FD24" s="126" t="str">
        <f t="shared" si="24"/>
        <v>0</v>
      </c>
      <c r="FE24" s="127" t="str">
        <f t="shared" si="25"/>
        <v/>
      </c>
      <c r="FF24" s="126" t="str">
        <f t="shared" si="26"/>
        <v>0</v>
      </c>
      <c r="FG24" s="126" t="str">
        <f t="shared" si="8"/>
        <v>0</v>
      </c>
      <c r="FH24" s="125" t="str">
        <f t="shared" si="9"/>
        <v/>
      </c>
      <c r="FI24" s="475"/>
      <c r="FJ24" s="475"/>
      <c r="FK24" s="475"/>
      <c r="FL24" s="168">
        <v>3</v>
      </c>
      <c r="FM24" s="133" t="s">
        <v>154</v>
      </c>
      <c r="FN24" s="133" t="s">
        <v>179</v>
      </c>
      <c r="FO24" s="167" t="s">
        <v>178</v>
      </c>
      <c r="FQ24"/>
      <c r="FR24"/>
      <c r="FS24"/>
      <c r="FT24"/>
      <c r="FU24"/>
      <c r="FV24"/>
      <c r="FW24"/>
      <c r="FX24"/>
      <c r="FY24"/>
      <c r="FZ24"/>
      <c r="GA24"/>
      <c r="GB24"/>
      <c r="GC24"/>
      <c r="GD24"/>
      <c r="GE24"/>
      <c r="GF24"/>
      <c r="GH24"/>
      <c r="GI24" s="13" t="str">
        <f t="shared" si="11"/>
        <v/>
      </c>
      <c r="GJ24" s="234"/>
      <c r="GK24" s="752" t="str">
        <f t="shared" si="28"/>
        <v/>
      </c>
      <c r="GL24" s="752" t="str">
        <f t="shared" si="29"/>
        <v/>
      </c>
      <c r="GM24" s="752" t="str">
        <f t="shared" si="30"/>
        <v/>
      </c>
      <c r="GN24" s="752">
        <f t="shared" si="31"/>
        <v>0</v>
      </c>
      <c r="GO24" s="227" t="str">
        <f t="shared" si="12"/>
        <v/>
      </c>
      <c r="GP24"/>
      <c r="GQ24" s="836" t="str">
        <f t="shared" si="70"/>
        <v/>
      </c>
      <c r="GR24" s="451" t="str">
        <f t="shared" si="32"/>
        <v/>
      </c>
      <c r="GS24" s="530" t="str">
        <f t="shared" si="33"/>
        <v>0</v>
      </c>
      <c r="GT24" s="452" t="str">
        <f t="shared" si="34"/>
        <v/>
      </c>
      <c r="GU24" s="530" t="str">
        <f t="shared" si="35"/>
        <v>0</v>
      </c>
      <c r="GV24" s="531" t="str">
        <f t="shared" si="36"/>
        <v/>
      </c>
      <c r="GX24" s="568">
        <f t="shared" si="37"/>
        <v>0</v>
      </c>
      <c r="GY24" s="574"/>
      <c r="GZ24" s="574"/>
      <c r="HA24" s="575"/>
      <c r="HB24" t="str">
        <f>$U$24</f>
        <v>温度ヒューズ装置</v>
      </c>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row>
    <row r="25" spans="1:403" s="13" customFormat="1" ht="30" customHeight="1" x14ac:dyDescent="0.4">
      <c r="A25"/>
      <c r="B25"/>
      <c r="C25"/>
      <c r="D25"/>
      <c r="E25"/>
      <c r="F25"/>
      <c r="G25"/>
      <c r="H25"/>
      <c r="I25" s="955"/>
      <c r="J25" s="231"/>
      <c r="K25" s="241"/>
      <c r="L25" s="241"/>
      <c r="M25" s="2170" t="s">
        <v>3250</v>
      </c>
      <c r="N25" s="2170"/>
      <c r="O25" s="2170"/>
      <c r="P25" s="2200"/>
      <c r="Q25" s="2201"/>
      <c r="R25" s="2201"/>
      <c r="S25" s="2201"/>
      <c r="T25" s="2202"/>
      <c r="U25" s="2139" t="s">
        <v>177</v>
      </c>
      <c r="V25" s="2139"/>
      <c r="W25" s="2139"/>
      <c r="X25" s="2139"/>
      <c r="Y25" s="2139"/>
      <c r="Z25" s="2139"/>
      <c r="AA25" s="2139"/>
      <c r="AB25" s="2139" t="s">
        <v>176</v>
      </c>
      <c r="AC25" s="2139"/>
      <c r="AD25" s="2139"/>
      <c r="AE25" s="2139"/>
      <c r="AF25" s="2139"/>
      <c r="AG25" s="2139"/>
      <c r="AH25" s="2139"/>
      <c r="AI25" s="2139"/>
      <c r="AJ25" s="2139"/>
      <c r="AK25" s="2139"/>
      <c r="AL25" s="2139"/>
      <c r="AM25" s="2139"/>
      <c r="AN25" s="2139"/>
      <c r="AO25" s="2139"/>
      <c r="AP25" s="2139"/>
      <c r="AQ25" s="2139"/>
      <c r="AR25" s="2139"/>
      <c r="AS25" s="2139"/>
      <c r="AT25" s="2139"/>
      <c r="AU25" s="2139"/>
      <c r="AV25" s="2139"/>
      <c r="AW25" s="2139"/>
      <c r="AX25" s="2139"/>
      <c r="AY25" s="2139"/>
      <c r="AZ25" s="2140"/>
      <c r="BA25" s="2141"/>
      <c r="BB25" s="2142"/>
      <c r="BC25" s="2142"/>
      <c r="BD25" s="2142"/>
      <c r="BE25" s="2142"/>
      <c r="BF25" s="2142"/>
      <c r="BG25" s="2142"/>
      <c r="BH25" s="2142"/>
      <c r="BI25" s="2142"/>
      <c r="BJ25" s="2142"/>
      <c r="BK25" s="2142"/>
      <c r="BL25" s="2143"/>
      <c r="BM25" s="2230"/>
      <c r="BN25" s="2230"/>
      <c r="BO25" s="2093"/>
      <c r="BP25" s="2093"/>
      <c r="BQ25" s="2093"/>
      <c r="BR25" s="2093"/>
      <c r="BS25" s="2093"/>
      <c r="BT25" s="2093"/>
      <c r="BU25" s="2093"/>
      <c r="BV25" s="2093"/>
      <c r="BW25" s="2093"/>
      <c r="BX25" s="2093"/>
      <c r="BY25" s="2093"/>
      <c r="BZ25" s="2093"/>
      <c r="CA25" s="2093"/>
      <c r="CB25" s="2093"/>
      <c r="CC25" s="2093"/>
      <c r="CD25" s="2093"/>
      <c r="CE25" s="2093"/>
      <c r="CF25" s="2093"/>
      <c r="CG25" s="2093"/>
      <c r="CH25" s="2093"/>
      <c r="CI25" s="2093"/>
      <c r="CJ25" s="2093"/>
      <c r="CK25" s="2093"/>
      <c r="CL25" s="2093"/>
      <c r="CM25" s="2093"/>
      <c r="CN25" s="2094"/>
      <c r="CO25" s="2095"/>
      <c r="CP25" s="2096"/>
      <c r="CQ25" s="2097"/>
      <c r="CR25" s="2097"/>
      <c r="CS25" s="2097"/>
      <c r="CT25" s="2098"/>
      <c r="CU25" s="2099"/>
      <c r="CV25" s="2100"/>
      <c r="CW25" s="2101"/>
      <c r="CX25" s="2102"/>
      <c r="CY25" s="2102"/>
      <c r="CZ25" s="2102"/>
      <c r="DA25" s="2102"/>
      <c r="DB25" s="2102"/>
      <c r="DC25" s="2102"/>
      <c r="DD25" s="2102"/>
      <c r="DE25" s="2102"/>
      <c r="DF25" s="2102"/>
      <c r="DG25" s="2102"/>
      <c r="DH25" s="2102"/>
      <c r="DI25" s="2102"/>
      <c r="DJ25" s="2102"/>
      <c r="DK25" s="2102"/>
      <c r="DL25" s="2102"/>
      <c r="DM25" s="2102"/>
      <c r="DN25" s="2102"/>
      <c r="DO25" s="2102"/>
      <c r="DP25" s="2103"/>
      <c r="DQ25"/>
      <c r="DR25"/>
      <c r="DS25"/>
      <c r="DT25"/>
      <c r="DU25"/>
      <c r="DV25"/>
      <c r="DW25"/>
      <c r="DX25"/>
      <c r="DY25"/>
      <c r="DZ25"/>
      <c r="EA25"/>
      <c r="EB25"/>
      <c r="EC25"/>
      <c r="ED25"/>
      <c r="EE25"/>
      <c r="EF25"/>
      <c r="EG25"/>
      <c r="EH25" s="487">
        <f t="shared" si="0"/>
        <v>0</v>
      </c>
      <c r="EI25" s="134">
        <f t="shared" si="1"/>
        <v>0</v>
      </c>
      <c r="EJ25" s="134">
        <f t="shared" si="2"/>
        <v>0</v>
      </c>
      <c r="EK25" s="488">
        <f t="shared" si="3"/>
        <v>0</v>
      </c>
      <c r="EL25" s="232" t="s">
        <v>533</v>
      </c>
      <c r="EM25" s="483" t="str">
        <f t="shared" si="69"/>
        <v>連動制御器</v>
      </c>
      <c r="EN25" s="133">
        <f t="shared" si="14"/>
        <v>0</v>
      </c>
      <c r="EO25" s="132" t="str">
        <f t="shared" si="15"/>
        <v/>
      </c>
      <c r="EP25" s="499" t="str">
        <f>IF($EO25="要是正",MAX($EP$16:EP24)+1,"")</f>
        <v/>
      </c>
      <c r="EQ25" s="124" t="str">
        <f>IF($EO25="要是正",MAX($EQ$16:EQ24)+1,"")</f>
        <v/>
      </c>
      <c r="ER25" s="132" t="str">
        <f t="shared" si="4"/>
        <v/>
      </c>
      <c r="ES25" s="130" t="str">
        <f t="shared" si="5"/>
        <v/>
      </c>
      <c r="ET25" s="125" t="str">
        <f t="shared" si="16"/>
        <v/>
      </c>
      <c r="EU25" s="125" t="str">
        <f t="shared" si="6"/>
        <v/>
      </c>
      <c r="EV25" s="548" t="str">
        <f t="shared" si="17"/>
        <v/>
      </c>
      <c r="EW25" s="128" t="str">
        <f t="shared" si="18"/>
        <v/>
      </c>
      <c r="EX25" s="126" t="str">
        <f t="shared" si="19"/>
        <v>0</v>
      </c>
      <c r="EY25" s="127" t="str">
        <f t="shared" si="20"/>
        <v/>
      </c>
      <c r="EZ25" s="126" t="str">
        <f t="shared" si="21"/>
        <v>0</v>
      </c>
      <c r="FA25" s="126" t="str">
        <f t="shared" si="22"/>
        <v>0</v>
      </c>
      <c r="FB25" s="125" t="str">
        <f t="shared" si="7"/>
        <v/>
      </c>
      <c r="FC25" s="128" t="str">
        <f t="shared" si="23"/>
        <v/>
      </c>
      <c r="FD25" s="126" t="str">
        <f t="shared" si="24"/>
        <v>0</v>
      </c>
      <c r="FE25" s="127" t="str">
        <f t="shared" si="25"/>
        <v/>
      </c>
      <c r="FF25" s="126" t="str">
        <f t="shared" si="26"/>
        <v>0</v>
      </c>
      <c r="FG25" s="126" t="str">
        <f t="shared" si="8"/>
        <v>0</v>
      </c>
      <c r="FH25" s="125" t="str">
        <f t="shared" si="9"/>
        <v/>
      </c>
      <c r="FI25" s="475"/>
      <c r="FJ25" s="475"/>
      <c r="FK25" s="475"/>
      <c r="FL25" s="168">
        <v>4</v>
      </c>
      <c r="FM25" s="133" t="s">
        <v>154</v>
      </c>
      <c r="FN25" s="133" t="s">
        <v>168</v>
      </c>
      <c r="FO25" s="167" t="s">
        <v>167</v>
      </c>
      <c r="FQ25"/>
      <c r="FR25"/>
      <c r="FS25"/>
      <c r="FT25"/>
      <c r="FU25"/>
      <c r="FV25"/>
      <c r="FW25"/>
      <c r="FX25"/>
      <c r="FY25"/>
      <c r="FZ25"/>
      <c r="GA25"/>
      <c r="GB25"/>
      <c r="GC25"/>
      <c r="GD25"/>
      <c r="GE25"/>
      <c r="GF25"/>
      <c r="GH25"/>
      <c r="GI25" s="13" t="str">
        <f t="shared" si="11"/>
        <v/>
      </c>
      <c r="GJ25" s="234"/>
      <c r="GK25" s="752" t="str">
        <f t="shared" si="28"/>
        <v/>
      </c>
      <c r="GL25" s="752" t="str">
        <f t="shared" si="29"/>
        <v/>
      </c>
      <c r="GM25" s="752" t="str">
        <f t="shared" si="30"/>
        <v/>
      </c>
      <c r="GN25" s="752">
        <f t="shared" si="31"/>
        <v>0</v>
      </c>
      <c r="GO25" s="227" t="str">
        <f t="shared" si="12"/>
        <v/>
      </c>
      <c r="GP25"/>
      <c r="GQ25" s="836" t="str">
        <f t="shared" si="70"/>
        <v/>
      </c>
      <c r="GR25" s="451" t="str">
        <f t="shared" si="32"/>
        <v/>
      </c>
      <c r="GS25" s="530" t="str">
        <f t="shared" si="33"/>
        <v>0</v>
      </c>
      <c r="GT25" s="452" t="str">
        <f t="shared" si="34"/>
        <v/>
      </c>
      <c r="GU25" s="530" t="str">
        <f t="shared" si="35"/>
        <v>0</v>
      </c>
      <c r="GV25" s="531" t="str">
        <f t="shared" si="36"/>
        <v/>
      </c>
      <c r="GX25" s="568">
        <f t="shared" si="37"/>
        <v>0</v>
      </c>
      <c r="GY25" s="574"/>
      <c r="GZ25" s="574"/>
      <c r="HA25" s="575"/>
      <c r="HB25" t="str">
        <f>$U$25</f>
        <v>連動制御器</v>
      </c>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row>
    <row r="26" spans="1:403" s="13" customFormat="1" ht="30" customHeight="1" x14ac:dyDescent="0.4">
      <c r="A26"/>
      <c r="B26"/>
      <c r="C26"/>
      <c r="D26"/>
      <c r="E26"/>
      <c r="F26"/>
      <c r="G26"/>
      <c r="H26"/>
      <c r="I26" s="955"/>
      <c r="J26" s="231"/>
      <c r="K26" s="241"/>
      <c r="L26" s="241"/>
      <c r="M26" s="2170" t="s">
        <v>3251</v>
      </c>
      <c r="N26" s="2170"/>
      <c r="O26" s="2170"/>
      <c r="P26" s="2200"/>
      <c r="Q26" s="2201"/>
      <c r="R26" s="2201"/>
      <c r="S26" s="2201"/>
      <c r="T26" s="2202"/>
      <c r="U26" s="2139"/>
      <c r="V26" s="2139"/>
      <c r="W26" s="2139"/>
      <c r="X26" s="2139"/>
      <c r="Y26" s="2139"/>
      <c r="Z26" s="2139"/>
      <c r="AA26" s="2139"/>
      <c r="AB26" s="2225" t="s">
        <v>175</v>
      </c>
      <c r="AC26" s="2225"/>
      <c r="AD26" s="2225"/>
      <c r="AE26" s="2225"/>
      <c r="AF26" s="2225"/>
      <c r="AG26" s="2225"/>
      <c r="AH26" s="2225"/>
      <c r="AI26" s="2225"/>
      <c r="AJ26" s="2225"/>
      <c r="AK26" s="2225"/>
      <c r="AL26" s="2225"/>
      <c r="AM26" s="2225"/>
      <c r="AN26" s="2225"/>
      <c r="AO26" s="2225"/>
      <c r="AP26" s="2225"/>
      <c r="AQ26" s="2225"/>
      <c r="AR26" s="2225"/>
      <c r="AS26" s="2225"/>
      <c r="AT26" s="2225"/>
      <c r="AU26" s="2225"/>
      <c r="AV26" s="2225"/>
      <c r="AW26" s="2225"/>
      <c r="AX26" s="2225"/>
      <c r="AY26" s="2225"/>
      <c r="AZ26" s="2226"/>
      <c r="BA26" s="1869"/>
      <c r="BB26" s="1870"/>
      <c r="BC26" s="1870"/>
      <c r="BD26" s="1870"/>
      <c r="BE26" s="1870"/>
      <c r="BF26" s="1870"/>
      <c r="BG26" s="1870"/>
      <c r="BH26" s="1870"/>
      <c r="BI26" s="1870"/>
      <c r="BJ26" s="1870"/>
      <c r="BK26" s="1870"/>
      <c r="BL26" s="1871"/>
      <c r="BM26" s="2241"/>
      <c r="BN26" s="2241"/>
      <c r="BO26" s="2115"/>
      <c r="BP26" s="2115"/>
      <c r="BQ26" s="2115"/>
      <c r="BR26" s="2115"/>
      <c r="BS26" s="2115"/>
      <c r="BT26" s="2115"/>
      <c r="BU26" s="2115"/>
      <c r="BV26" s="2115"/>
      <c r="BW26" s="2115"/>
      <c r="BX26" s="2115"/>
      <c r="BY26" s="2115"/>
      <c r="BZ26" s="2115"/>
      <c r="CA26" s="2115"/>
      <c r="CB26" s="2115"/>
      <c r="CC26" s="2115"/>
      <c r="CD26" s="2115"/>
      <c r="CE26" s="2115"/>
      <c r="CF26" s="2115"/>
      <c r="CG26" s="2115"/>
      <c r="CH26" s="2115"/>
      <c r="CI26" s="2115"/>
      <c r="CJ26" s="2115"/>
      <c r="CK26" s="2115"/>
      <c r="CL26" s="2115"/>
      <c r="CM26" s="2115"/>
      <c r="CN26" s="2252"/>
      <c r="CO26" s="2253"/>
      <c r="CP26" s="2254"/>
      <c r="CQ26" s="2111"/>
      <c r="CR26" s="2111"/>
      <c r="CS26" s="2111"/>
      <c r="CT26" s="2112"/>
      <c r="CU26" s="2113"/>
      <c r="CV26" s="2114"/>
      <c r="CW26" s="2108"/>
      <c r="CX26" s="1945"/>
      <c r="CY26" s="1945"/>
      <c r="CZ26" s="1945"/>
      <c r="DA26" s="1945"/>
      <c r="DB26" s="1945"/>
      <c r="DC26" s="1945"/>
      <c r="DD26" s="1945"/>
      <c r="DE26" s="1945"/>
      <c r="DF26" s="1945"/>
      <c r="DG26" s="1945"/>
      <c r="DH26" s="1945"/>
      <c r="DI26" s="1945"/>
      <c r="DJ26" s="1945"/>
      <c r="DK26" s="1945"/>
      <c r="DL26" s="1945"/>
      <c r="DM26" s="1945"/>
      <c r="DN26" s="1945"/>
      <c r="DO26" s="1945"/>
      <c r="DP26" s="2109"/>
      <c r="DQ26"/>
      <c r="DR26"/>
      <c r="DS26"/>
      <c r="DT26"/>
      <c r="DU26"/>
      <c r="DV26"/>
      <c r="DW26"/>
      <c r="DX26"/>
      <c r="DY26"/>
      <c r="DZ26"/>
      <c r="EA26"/>
      <c r="EB26"/>
      <c r="EC26"/>
      <c r="ED26"/>
      <c r="EE26"/>
      <c r="EF26"/>
      <c r="EG26"/>
      <c r="EH26" s="487">
        <f t="shared" si="0"/>
        <v>0</v>
      </c>
      <c r="EI26" s="134">
        <f t="shared" si="1"/>
        <v>0</v>
      </c>
      <c r="EJ26" s="134">
        <f t="shared" si="2"/>
        <v>0</v>
      </c>
      <c r="EK26" s="488">
        <f t="shared" si="3"/>
        <v>0</v>
      </c>
      <c r="EL26" s="232" t="s">
        <v>531</v>
      </c>
      <c r="EM26" s="483" t="str">
        <f>IF($U26="",P22,U25)</f>
        <v>連動機構　　　</v>
      </c>
      <c r="EN26" s="133">
        <f t="shared" si="14"/>
        <v>0</v>
      </c>
      <c r="EO26" s="132" t="str">
        <f t="shared" si="15"/>
        <v/>
      </c>
      <c r="EP26" s="499" t="str">
        <f>IF($EO26="要是正",MAX($EP$16:EP25)+1,"")</f>
        <v/>
      </c>
      <c r="EQ26" s="124" t="str">
        <f>IF($EO26="要是正",MAX($EQ$16:EQ25)+1,"")</f>
        <v/>
      </c>
      <c r="ER26" s="132" t="str">
        <f t="shared" si="4"/>
        <v/>
      </c>
      <c r="ES26" s="130" t="str">
        <f t="shared" si="5"/>
        <v/>
      </c>
      <c r="ET26" s="125" t="str">
        <f t="shared" si="16"/>
        <v/>
      </c>
      <c r="EU26" s="125" t="str">
        <f t="shared" si="6"/>
        <v/>
      </c>
      <c r="EV26" s="548" t="str">
        <f t="shared" si="17"/>
        <v/>
      </c>
      <c r="EW26" s="128" t="str">
        <f t="shared" si="18"/>
        <v/>
      </c>
      <c r="EX26" s="126" t="str">
        <f t="shared" si="19"/>
        <v>0</v>
      </c>
      <c r="EY26" s="127" t="str">
        <f t="shared" si="20"/>
        <v/>
      </c>
      <c r="EZ26" s="126" t="str">
        <f t="shared" si="21"/>
        <v>0</v>
      </c>
      <c r="FA26" s="126" t="str">
        <f t="shared" si="22"/>
        <v>0</v>
      </c>
      <c r="FB26" s="125" t="str">
        <f t="shared" si="7"/>
        <v/>
      </c>
      <c r="FC26" s="128" t="str">
        <f t="shared" si="23"/>
        <v/>
      </c>
      <c r="FD26" s="126" t="str">
        <f t="shared" si="24"/>
        <v>0</v>
      </c>
      <c r="FE26" s="127" t="str">
        <f t="shared" si="25"/>
        <v/>
      </c>
      <c r="FF26" s="126" t="str">
        <f t="shared" si="26"/>
        <v>0</v>
      </c>
      <c r="FG26" s="126" t="str">
        <f t="shared" si="8"/>
        <v>0</v>
      </c>
      <c r="FH26" s="125" t="str">
        <f t="shared" si="9"/>
        <v/>
      </c>
      <c r="FI26" s="475"/>
      <c r="FJ26" s="475"/>
      <c r="FK26" s="475"/>
      <c r="FL26" s="168">
        <v>5</v>
      </c>
      <c r="FM26" s="133" t="s">
        <v>154</v>
      </c>
      <c r="FN26" s="133" t="s">
        <v>163</v>
      </c>
      <c r="FO26" s="167" t="s">
        <v>162</v>
      </c>
      <c r="FQ26"/>
      <c r="FR26"/>
      <c r="FS26"/>
      <c r="FT26"/>
      <c r="FU26"/>
      <c r="FV26"/>
      <c r="FW26"/>
      <c r="FX26"/>
      <c r="FY26"/>
      <c r="FZ26"/>
      <c r="GA26"/>
      <c r="GB26"/>
      <c r="GC26"/>
      <c r="GD26"/>
      <c r="GE26"/>
      <c r="GF26"/>
      <c r="GH26"/>
      <c r="GI26" s="13" t="str">
        <f t="shared" si="11"/>
        <v/>
      </c>
      <c r="GJ26" s="215"/>
      <c r="GK26" s="752" t="str">
        <f t="shared" si="28"/>
        <v/>
      </c>
      <c r="GL26" s="752" t="str">
        <f t="shared" si="29"/>
        <v/>
      </c>
      <c r="GM26" s="752" t="str">
        <f t="shared" si="30"/>
        <v/>
      </c>
      <c r="GN26" s="752">
        <f t="shared" si="31"/>
        <v>0</v>
      </c>
      <c r="GO26" s="227" t="str">
        <f t="shared" si="12"/>
        <v/>
      </c>
      <c r="GP26"/>
      <c r="GQ26" s="836" t="str">
        <f t="shared" si="70"/>
        <v/>
      </c>
      <c r="GR26" s="451" t="str">
        <f t="shared" si="32"/>
        <v/>
      </c>
      <c r="GS26" s="530" t="str">
        <f t="shared" si="33"/>
        <v>0</v>
      </c>
      <c r="GT26" s="452" t="str">
        <f t="shared" si="34"/>
        <v/>
      </c>
      <c r="GU26" s="530" t="str">
        <f t="shared" si="35"/>
        <v>0</v>
      </c>
      <c r="GV26" s="531" t="str">
        <f t="shared" si="36"/>
        <v/>
      </c>
      <c r="GX26" s="568">
        <f t="shared" si="37"/>
        <v>0</v>
      </c>
      <c r="GY26" s="574"/>
      <c r="GZ26" s="574"/>
      <c r="HA26" s="575"/>
      <c r="HB26" t="str">
        <f t="shared" ref="HB26:HB28" si="71">$U$25</f>
        <v>連動制御器</v>
      </c>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row>
    <row r="27" spans="1:403" s="13" customFormat="1" ht="30" customHeight="1" x14ac:dyDescent="0.4">
      <c r="A27"/>
      <c r="B27"/>
      <c r="C27"/>
      <c r="D27"/>
      <c r="E27"/>
      <c r="F27"/>
      <c r="G27"/>
      <c r="H27"/>
      <c r="I27" s="955"/>
      <c r="J27" s="231"/>
      <c r="K27" s="241"/>
      <c r="L27" s="241"/>
      <c r="M27" s="2170" t="s">
        <v>3252</v>
      </c>
      <c r="N27" s="2170"/>
      <c r="O27" s="2170"/>
      <c r="P27" s="2200"/>
      <c r="Q27" s="2201"/>
      <c r="R27" s="2201"/>
      <c r="S27" s="2201"/>
      <c r="T27" s="2202"/>
      <c r="U27" s="2139"/>
      <c r="V27" s="2139"/>
      <c r="W27" s="2139"/>
      <c r="X27" s="2139"/>
      <c r="Y27" s="2139"/>
      <c r="Z27" s="2139"/>
      <c r="AA27" s="2139"/>
      <c r="AB27" s="2225" t="s">
        <v>174</v>
      </c>
      <c r="AC27" s="2225"/>
      <c r="AD27" s="2225"/>
      <c r="AE27" s="2225"/>
      <c r="AF27" s="2225"/>
      <c r="AG27" s="2225"/>
      <c r="AH27" s="2225"/>
      <c r="AI27" s="2225"/>
      <c r="AJ27" s="2225"/>
      <c r="AK27" s="2225"/>
      <c r="AL27" s="2225"/>
      <c r="AM27" s="2225"/>
      <c r="AN27" s="2225"/>
      <c r="AO27" s="2225"/>
      <c r="AP27" s="2225"/>
      <c r="AQ27" s="2225"/>
      <c r="AR27" s="2225"/>
      <c r="AS27" s="2225"/>
      <c r="AT27" s="2225"/>
      <c r="AU27" s="2225"/>
      <c r="AV27" s="2225"/>
      <c r="AW27" s="2225"/>
      <c r="AX27" s="2225"/>
      <c r="AY27" s="2225"/>
      <c r="AZ27" s="2226"/>
      <c r="BA27" s="1869"/>
      <c r="BB27" s="1870"/>
      <c r="BC27" s="1870"/>
      <c r="BD27" s="1870"/>
      <c r="BE27" s="1870"/>
      <c r="BF27" s="1870"/>
      <c r="BG27" s="1870"/>
      <c r="BH27" s="1870"/>
      <c r="BI27" s="1870"/>
      <c r="BJ27" s="1870"/>
      <c r="BK27" s="1870"/>
      <c r="BL27" s="1871"/>
      <c r="BM27" s="2241"/>
      <c r="BN27" s="2241"/>
      <c r="BO27" s="2115"/>
      <c r="BP27" s="2115"/>
      <c r="BQ27" s="2115"/>
      <c r="BR27" s="2115"/>
      <c r="BS27" s="2115"/>
      <c r="BT27" s="2115"/>
      <c r="BU27" s="2115"/>
      <c r="BV27" s="2115"/>
      <c r="BW27" s="2115"/>
      <c r="BX27" s="2115"/>
      <c r="BY27" s="2115"/>
      <c r="BZ27" s="2115"/>
      <c r="CA27" s="2115"/>
      <c r="CB27" s="2115"/>
      <c r="CC27" s="2115"/>
      <c r="CD27" s="2115"/>
      <c r="CE27" s="2115"/>
      <c r="CF27" s="2115"/>
      <c r="CG27" s="2115"/>
      <c r="CH27" s="2115"/>
      <c r="CI27" s="2115"/>
      <c r="CJ27" s="2115"/>
      <c r="CK27" s="2115"/>
      <c r="CL27" s="2115"/>
      <c r="CM27" s="2115"/>
      <c r="CN27" s="2252"/>
      <c r="CO27" s="2253"/>
      <c r="CP27" s="2254"/>
      <c r="CQ27" s="2111"/>
      <c r="CR27" s="2111"/>
      <c r="CS27" s="2111"/>
      <c r="CT27" s="2112"/>
      <c r="CU27" s="2113"/>
      <c r="CV27" s="2114"/>
      <c r="CW27" s="2108"/>
      <c r="CX27" s="1945"/>
      <c r="CY27" s="1945"/>
      <c r="CZ27" s="1945"/>
      <c r="DA27" s="1945"/>
      <c r="DB27" s="1945"/>
      <c r="DC27" s="1945"/>
      <c r="DD27" s="1945"/>
      <c r="DE27" s="1945"/>
      <c r="DF27" s="1945"/>
      <c r="DG27" s="1945"/>
      <c r="DH27" s="1945"/>
      <c r="DI27" s="1945"/>
      <c r="DJ27" s="1945"/>
      <c r="DK27" s="1945"/>
      <c r="DL27" s="1945"/>
      <c r="DM27" s="1945"/>
      <c r="DN27" s="1945"/>
      <c r="DO27" s="1945"/>
      <c r="DP27" s="2109"/>
      <c r="DQ27"/>
      <c r="DR27"/>
      <c r="DS27"/>
      <c r="DT27"/>
      <c r="DU27"/>
      <c r="DV27"/>
      <c r="DW27"/>
      <c r="DX27"/>
      <c r="DY27"/>
      <c r="DZ27"/>
      <c r="EA27"/>
      <c r="EB27"/>
      <c r="EC27"/>
      <c r="ED27"/>
      <c r="EE27"/>
      <c r="EF27"/>
      <c r="EG27"/>
      <c r="EH27" s="487">
        <f t="shared" si="0"/>
        <v>0</v>
      </c>
      <c r="EI27" s="134">
        <f t="shared" si="1"/>
        <v>0</v>
      </c>
      <c r="EJ27" s="134">
        <f t="shared" si="2"/>
        <v>0</v>
      </c>
      <c r="EK27" s="488">
        <f t="shared" si="3"/>
        <v>0</v>
      </c>
      <c r="EL27" s="232" t="s">
        <v>529</v>
      </c>
      <c r="EM27" s="483" t="str">
        <f>IF($U27="",P22,U25)</f>
        <v>連動機構　　　</v>
      </c>
      <c r="EN27" s="133">
        <f t="shared" si="14"/>
        <v>0</v>
      </c>
      <c r="EO27" s="132" t="str">
        <f t="shared" si="15"/>
        <v/>
      </c>
      <c r="EP27" s="499" t="str">
        <f>IF($EO27="要是正",MAX($EP$16:EP26)+1,"")</f>
        <v/>
      </c>
      <c r="EQ27" s="124" t="str">
        <f>IF($EO27="要是正",MAX($EQ$16:EQ26)+1,"")</f>
        <v/>
      </c>
      <c r="ER27" s="132" t="str">
        <f t="shared" si="4"/>
        <v/>
      </c>
      <c r="ES27" s="130" t="str">
        <f t="shared" si="5"/>
        <v/>
      </c>
      <c r="ET27" s="125" t="str">
        <f t="shared" si="16"/>
        <v/>
      </c>
      <c r="EU27" s="125" t="str">
        <f t="shared" si="6"/>
        <v/>
      </c>
      <c r="EV27" s="548" t="str">
        <f t="shared" si="17"/>
        <v/>
      </c>
      <c r="EW27" s="128" t="str">
        <f t="shared" si="18"/>
        <v/>
      </c>
      <c r="EX27" s="126" t="str">
        <f t="shared" si="19"/>
        <v>0</v>
      </c>
      <c r="EY27" s="127" t="str">
        <f t="shared" si="20"/>
        <v/>
      </c>
      <c r="EZ27" s="126" t="str">
        <f t="shared" si="21"/>
        <v>0</v>
      </c>
      <c r="FA27" s="126" t="str">
        <f t="shared" si="22"/>
        <v>0</v>
      </c>
      <c r="FB27" s="125" t="str">
        <f t="shared" si="7"/>
        <v/>
      </c>
      <c r="FC27" s="128" t="str">
        <f t="shared" si="23"/>
        <v/>
      </c>
      <c r="FD27" s="126" t="str">
        <f t="shared" si="24"/>
        <v>0</v>
      </c>
      <c r="FE27" s="127" t="str">
        <f t="shared" si="25"/>
        <v/>
      </c>
      <c r="FF27" s="126" t="str">
        <f t="shared" si="26"/>
        <v>0</v>
      </c>
      <c r="FG27" s="126" t="str">
        <f t="shared" si="8"/>
        <v>0</v>
      </c>
      <c r="FH27" s="125" t="str">
        <f t="shared" si="9"/>
        <v/>
      </c>
      <c r="FI27" s="475"/>
      <c r="FJ27" s="475"/>
      <c r="FK27" s="475"/>
      <c r="FL27" s="168">
        <v>6</v>
      </c>
      <c r="FM27" s="133" t="s">
        <v>154</v>
      </c>
      <c r="FN27" s="133" t="s">
        <v>153</v>
      </c>
      <c r="FO27" s="167" t="s">
        <v>152</v>
      </c>
      <c r="FQ27"/>
      <c r="FR27"/>
      <c r="FS27"/>
      <c r="FT27"/>
      <c r="FU27"/>
      <c r="FV27"/>
      <c r="FW27"/>
      <c r="FX27"/>
      <c r="FY27"/>
      <c r="FZ27"/>
      <c r="GA27"/>
      <c r="GB27"/>
      <c r="GC27"/>
      <c r="GD27"/>
      <c r="GE27"/>
      <c r="GF27"/>
      <c r="GH27"/>
      <c r="GI27" s="13" t="str">
        <f t="shared" si="11"/>
        <v/>
      </c>
      <c r="GJ27" s="215"/>
      <c r="GK27" s="752" t="str">
        <f t="shared" si="28"/>
        <v/>
      </c>
      <c r="GL27" s="752" t="str">
        <f t="shared" si="29"/>
        <v/>
      </c>
      <c r="GM27" s="752" t="str">
        <f t="shared" si="30"/>
        <v/>
      </c>
      <c r="GN27" s="752">
        <f t="shared" si="31"/>
        <v>0</v>
      </c>
      <c r="GO27" s="227" t="str">
        <f t="shared" si="12"/>
        <v/>
      </c>
      <c r="GP27"/>
      <c r="GQ27" s="836" t="str">
        <f t="shared" si="70"/>
        <v/>
      </c>
      <c r="GR27" s="451" t="str">
        <f t="shared" si="32"/>
        <v/>
      </c>
      <c r="GS27" s="530" t="str">
        <f t="shared" si="33"/>
        <v>0</v>
      </c>
      <c r="GT27" s="452" t="str">
        <f t="shared" si="34"/>
        <v/>
      </c>
      <c r="GU27" s="530" t="str">
        <f t="shared" ref="GU27:GU34" si="72">IF(GT27=1,GS27,"0")</f>
        <v>0</v>
      </c>
      <c r="GV27" s="531" t="str">
        <f t="shared" si="36"/>
        <v/>
      </c>
      <c r="GX27" s="568">
        <f t="shared" si="37"/>
        <v>0</v>
      </c>
      <c r="GY27" s="574"/>
      <c r="GZ27" s="574"/>
      <c r="HA27" s="575"/>
      <c r="HB27" t="str">
        <f t="shared" si="71"/>
        <v>連動制御器</v>
      </c>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row>
    <row r="28" spans="1:403" s="13" customFormat="1" ht="30" customHeight="1" x14ac:dyDescent="0.4">
      <c r="A28"/>
      <c r="B28"/>
      <c r="C28"/>
      <c r="D28"/>
      <c r="E28"/>
      <c r="F28"/>
      <c r="G28"/>
      <c r="H28"/>
      <c r="I28" s="955"/>
      <c r="J28" s="231"/>
      <c r="K28" s="241"/>
      <c r="L28" s="241"/>
      <c r="M28" s="2170" t="s">
        <v>3253</v>
      </c>
      <c r="N28" s="2170"/>
      <c r="O28" s="2170"/>
      <c r="P28" s="2200"/>
      <c r="Q28" s="2201"/>
      <c r="R28" s="2201"/>
      <c r="S28" s="2201"/>
      <c r="T28" s="2202"/>
      <c r="U28" s="2180"/>
      <c r="V28" s="2180"/>
      <c r="W28" s="2180"/>
      <c r="X28" s="2180"/>
      <c r="Y28" s="2180"/>
      <c r="Z28" s="2180"/>
      <c r="AA28" s="2180"/>
      <c r="AB28" s="2171" t="s">
        <v>173</v>
      </c>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2"/>
      <c r="BA28" s="2173"/>
      <c r="BB28" s="2174"/>
      <c r="BC28" s="2174"/>
      <c r="BD28" s="2174"/>
      <c r="BE28" s="2174"/>
      <c r="BF28" s="2174"/>
      <c r="BG28" s="2174"/>
      <c r="BH28" s="2174"/>
      <c r="BI28" s="2174"/>
      <c r="BJ28" s="2174"/>
      <c r="BK28" s="2174"/>
      <c r="BL28" s="2175"/>
      <c r="BM28" s="2176"/>
      <c r="BN28" s="2176"/>
      <c r="BO28" s="2110"/>
      <c r="BP28" s="2110"/>
      <c r="BQ28" s="2110"/>
      <c r="BR28" s="2110"/>
      <c r="BS28" s="2110"/>
      <c r="BT28" s="2110"/>
      <c r="BU28" s="2110"/>
      <c r="BV28" s="2110"/>
      <c r="BW28" s="2110"/>
      <c r="BX28" s="2110"/>
      <c r="BY28" s="2110"/>
      <c r="BZ28" s="2110"/>
      <c r="CA28" s="2110"/>
      <c r="CB28" s="2110"/>
      <c r="CC28" s="2110"/>
      <c r="CD28" s="2110"/>
      <c r="CE28" s="2110"/>
      <c r="CF28" s="2110"/>
      <c r="CG28" s="2110"/>
      <c r="CH28" s="2110"/>
      <c r="CI28" s="2110"/>
      <c r="CJ28" s="2110"/>
      <c r="CK28" s="2110"/>
      <c r="CL28" s="2110"/>
      <c r="CM28" s="2110"/>
      <c r="CN28" s="2259"/>
      <c r="CO28" s="2260"/>
      <c r="CP28" s="2261"/>
      <c r="CQ28" s="2097"/>
      <c r="CR28" s="2097"/>
      <c r="CS28" s="2097"/>
      <c r="CT28" s="2249"/>
      <c r="CU28" s="2250"/>
      <c r="CV28" s="2251"/>
      <c r="CW28" s="2195"/>
      <c r="CX28" s="1537"/>
      <c r="CY28" s="1537"/>
      <c r="CZ28" s="1537"/>
      <c r="DA28" s="1537"/>
      <c r="DB28" s="1537"/>
      <c r="DC28" s="1537"/>
      <c r="DD28" s="1537"/>
      <c r="DE28" s="1537"/>
      <c r="DF28" s="1537"/>
      <c r="DG28" s="1537"/>
      <c r="DH28" s="1537"/>
      <c r="DI28" s="1537"/>
      <c r="DJ28" s="1537"/>
      <c r="DK28" s="1537"/>
      <c r="DL28" s="1537"/>
      <c r="DM28" s="1537"/>
      <c r="DN28" s="1537"/>
      <c r="DO28" s="1537"/>
      <c r="DP28" s="2196"/>
      <c r="DQ28"/>
      <c r="DR28"/>
      <c r="DS28"/>
      <c r="DT28"/>
      <c r="DU28"/>
      <c r="DV28"/>
      <c r="DW28"/>
      <c r="DX28"/>
      <c r="DY28"/>
      <c r="DZ28"/>
      <c r="EA28"/>
      <c r="EB28"/>
      <c r="EC28"/>
      <c r="ED28"/>
      <c r="EE28"/>
      <c r="EF28"/>
      <c r="EG28"/>
      <c r="EH28" s="487">
        <f t="shared" si="0"/>
        <v>0</v>
      </c>
      <c r="EI28" s="134">
        <f t="shared" si="1"/>
        <v>0</v>
      </c>
      <c r="EJ28" s="134">
        <f t="shared" si="2"/>
        <v>0</v>
      </c>
      <c r="EK28" s="488">
        <f t="shared" si="3"/>
        <v>0</v>
      </c>
      <c r="EL28" s="232" t="s">
        <v>527</v>
      </c>
      <c r="EM28" s="483" t="str">
        <f>IF($U28="",P22,U25)</f>
        <v>連動機構　　　</v>
      </c>
      <c r="EN28" s="133">
        <f t="shared" si="14"/>
        <v>0</v>
      </c>
      <c r="EO28" s="132" t="str">
        <f t="shared" si="15"/>
        <v/>
      </c>
      <c r="EP28" s="499" t="str">
        <f>IF($EO28="要是正",MAX($EP$16:EP27)+1,"")</f>
        <v/>
      </c>
      <c r="EQ28" s="124" t="str">
        <f>IF($EO28="要是正",MAX($EQ$16:EQ27)+1,"")</f>
        <v/>
      </c>
      <c r="ER28" s="132" t="str">
        <f t="shared" si="4"/>
        <v/>
      </c>
      <c r="ES28" s="130" t="str">
        <f t="shared" si="5"/>
        <v/>
      </c>
      <c r="ET28" s="125" t="str">
        <f t="shared" si="16"/>
        <v/>
      </c>
      <c r="EU28" s="125" t="str">
        <f t="shared" si="6"/>
        <v/>
      </c>
      <c r="EV28" s="548" t="str">
        <f t="shared" si="17"/>
        <v/>
      </c>
      <c r="EW28" s="128" t="str">
        <f t="shared" si="18"/>
        <v/>
      </c>
      <c r="EX28" s="126" t="str">
        <f t="shared" si="19"/>
        <v>0</v>
      </c>
      <c r="EY28" s="127" t="str">
        <f t="shared" si="20"/>
        <v/>
      </c>
      <c r="EZ28" s="126" t="str">
        <f t="shared" si="21"/>
        <v>0</v>
      </c>
      <c r="FA28" s="126" t="str">
        <f t="shared" si="22"/>
        <v>0</v>
      </c>
      <c r="FB28" s="125" t="str">
        <f t="shared" si="7"/>
        <v/>
      </c>
      <c r="FC28" s="128" t="str">
        <f t="shared" si="23"/>
        <v/>
      </c>
      <c r="FD28" s="126" t="str">
        <f t="shared" si="24"/>
        <v>0</v>
      </c>
      <c r="FE28" s="127" t="str">
        <f t="shared" si="25"/>
        <v/>
      </c>
      <c r="FF28" s="126" t="str">
        <f t="shared" si="26"/>
        <v>0</v>
      </c>
      <c r="FG28" s="126" t="str">
        <f t="shared" si="8"/>
        <v>0</v>
      </c>
      <c r="FH28" s="125" t="str">
        <f t="shared" si="9"/>
        <v/>
      </c>
      <c r="FI28" s="475"/>
      <c r="FJ28" s="475"/>
      <c r="FK28" s="475"/>
      <c r="FL28" s="168">
        <v>2</v>
      </c>
      <c r="FM28" s="133" t="s">
        <v>154</v>
      </c>
      <c r="FN28" s="133" t="s">
        <v>158</v>
      </c>
      <c r="FO28" s="167" t="s">
        <v>157</v>
      </c>
      <c r="FQ28"/>
      <c r="FR28"/>
      <c r="FS28"/>
      <c r="FT28"/>
      <c r="FU28"/>
      <c r="FV28"/>
      <c r="FW28"/>
      <c r="FX28"/>
      <c r="FY28"/>
      <c r="FZ28"/>
      <c r="GA28"/>
      <c r="GB28"/>
      <c r="GC28"/>
      <c r="GD28"/>
      <c r="GE28"/>
      <c r="GF28"/>
      <c r="GH28"/>
      <c r="GI28" s="13" t="str">
        <f t="shared" si="11"/>
        <v/>
      </c>
      <c r="GJ28" s="234"/>
      <c r="GK28" s="752" t="str">
        <f t="shared" si="28"/>
        <v/>
      </c>
      <c r="GL28" s="752" t="str">
        <f t="shared" si="29"/>
        <v/>
      </c>
      <c r="GM28" s="752" t="str">
        <f t="shared" si="30"/>
        <v/>
      </c>
      <c r="GN28" s="752">
        <f t="shared" si="31"/>
        <v>0</v>
      </c>
      <c r="GO28" s="227" t="str">
        <f t="shared" si="12"/>
        <v/>
      </c>
      <c r="GP28"/>
      <c r="GQ28" s="836" t="str">
        <f t="shared" si="70"/>
        <v/>
      </c>
      <c r="GR28" s="451" t="str">
        <f t="shared" si="32"/>
        <v/>
      </c>
      <c r="GS28" s="530" t="str">
        <f t="shared" si="33"/>
        <v>0</v>
      </c>
      <c r="GT28" s="452" t="str">
        <f t="shared" si="34"/>
        <v/>
      </c>
      <c r="GU28" s="530" t="str">
        <f t="shared" si="72"/>
        <v>0</v>
      </c>
      <c r="GV28" s="531" t="str">
        <f t="shared" si="36"/>
        <v/>
      </c>
      <c r="GX28" s="568">
        <f t="shared" si="37"/>
        <v>0</v>
      </c>
      <c r="GY28" s="574"/>
      <c r="GZ28" s="574"/>
      <c r="HA28" s="575"/>
      <c r="HB28" t="str">
        <f t="shared" si="71"/>
        <v>連動制御器</v>
      </c>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row>
    <row r="29" spans="1:403" s="13" customFormat="1" ht="30" customHeight="1" x14ac:dyDescent="0.4">
      <c r="A29"/>
      <c r="B29"/>
      <c r="C29"/>
      <c r="D29"/>
      <c r="E29"/>
      <c r="F29"/>
      <c r="G29"/>
      <c r="H29"/>
      <c r="I29" s="955"/>
      <c r="J29" s="231"/>
      <c r="K29" s="241"/>
      <c r="L29" s="241"/>
      <c r="M29" s="2170" t="s">
        <v>3254</v>
      </c>
      <c r="N29" s="2170"/>
      <c r="O29" s="2170"/>
      <c r="P29" s="2200"/>
      <c r="Q29" s="2201"/>
      <c r="R29" s="2201"/>
      <c r="S29" s="2201"/>
      <c r="T29" s="2202"/>
      <c r="U29" s="2219" t="s">
        <v>172</v>
      </c>
      <c r="V29" s="2219"/>
      <c r="W29" s="2219"/>
      <c r="X29" s="2219"/>
      <c r="Y29" s="2219"/>
      <c r="Z29" s="2219"/>
      <c r="AA29" s="2219"/>
      <c r="AB29" s="2139" t="s">
        <v>171</v>
      </c>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40"/>
      <c r="BA29" s="1869"/>
      <c r="BB29" s="1870"/>
      <c r="BC29" s="1870"/>
      <c r="BD29" s="1870"/>
      <c r="BE29" s="1870"/>
      <c r="BF29" s="1870"/>
      <c r="BG29" s="1870"/>
      <c r="BH29" s="1870"/>
      <c r="BI29" s="1870"/>
      <c r="BJ29" s="1870"/>
      <c r="BK29" s="1870"/>
      <c r="BL29" s="1871"/>
      <c r="BM29" s="2230"/>
      <c r="BN29" s="2230"/>
      <c r="BO29" s="2093"/>
      <c r="BP29" s="2093"/>
      <c r="BQ29" s="2093"/>
      <c r="BR29" s="2093"/>
      <c r="BS29" s="2093"/>
      <c r="BT29" s="2093"/>
      <c r="BU29" s="2093"/>
      <c r="BV29" s="2093"/>
      <c r="BW29" s="2093"/>
      <c r="BX29" s="2093"/>
      <c r="BY29" s="2093"/>
      <c r="BZ29" s="2093"/>
      <c r="CA29" s="2093"/>
      <c r="CB29" s="2093"/>
      <c r="CC29" s="2093"/>
      <c r="CD29" s="2093"/>
      <c r="CE29" s="2093"/>
      <c r="CF29" s="2093"/>
      <c r="CG29" s="2093"/>
      <c r="CH29" s="2093"/>
      <c r="CI29" s="2093"/>
      <c r="CJ29" s="2093"/>
      <c r="CK29" s="2093"/>
      <c r="CL29" s="2093"/>
      <c r="CM29" s="2093"/>
      <c r="CN29" s="2255"/>
      <c r="CO29" s="2256"/>
      <c r="CP29" s="2257"/>
      <c r="CQ29" s="2258"/>
      <c r="CR29" s="2258"/>
      <c r="CS29" s="2258"/>
      <c r="CT29" s="2242"/>
      <c r="CU29" s="2243"/>
      <c r="CV29" s="2244"/>
      <c r="CW29" s="2208"/>
      <c r="CX29" s="2209"/>
      <c r="CY29" s="2209"/>
      <c r="CZ29" s="2209"/>
      <c r="DA29" s="2209"/>
      <c r="DB29" s="2209"/>
      <c r="DC29" s="2209"/>
      <c r="DD29" s="2209"/>
      <c r="DE29" s="2209"/>
      <c r="DF29" s="2209"/>
      <c r="DG29" s="2209"/>
      <c r="DH29" s="2209"/>
      <c r="DI29" s="2209"/>
      <c r="DJ29" s="2209"/>
      <c r="DK29" s="2209"/>
      <c r="DL29" s="2209"/>
      <c r="DM29" s="2209"/>
      <c r="DN29" s="2209"/>
      <c r="DO29" s="2209"/>
      <c r="DP29" s="2210"/>
      <c r="DQ29"/>
      <c r="DR29"/>
      <c r="DS29"/>
      <c r="DT29"/>
      <c r="DU29"/>
      <c r="DV29"/>
      <c r="DW29"/>
      <c r="DX29"/>
      <c r="DY29"/>
      <c r="DZ29"/>
      <c r="EA29"/>
      <c r="EB29"/>
      <c r="EC29"/>
      <c r="ED29"/>
      <c r="EE29"/>
      <c r="EF29"/>
      <c r="EG29"/>
      <c r="EH29" s="487">
        <f t="shared" si="0"/>
        <v>0</v>
      </c>
      <c r="EI29" s="134">
        <f t="shared" si="1"/>
        <v>0</v>
      </c>
      <c r="EJ29" s="134">
        <f t="shared" si="2"/>
        <v>0</v>
      </c>
      <c r="EK29" s="488">
        <f t="shared" si="3"/>
        <v>0</v>
      </c>
      <c r="EL29" s="232" t="s">
        <v>524</v>
      </c>
      <c r="EM29" s="483" t="str">
        <f t="shared" si="69"/>
        <v>連動機構用予備電源</v>
      </c>
      <c r="EN29" s="133">
        <f t="shared" si="14"/>
        <v>0</v>
      </c>
      <c r="EO29" s="132" t="str">
        <f t="shared" si="15"/>
        <v/>
      </c>
      <c r="EP29" s="499" t="str">
        <f>IF($EO29="要是正",MAX($EP$16:EP28)+1,"")</f>
        <v/>
      </c>
      <c r="EQ29" s="124" t="str">
        <f>IF($EO29="要是正",MAX($EQ$16:EQ28)+1,"")</f>
        <v/>
      </c>
      <c r="ER29" s="132" t="str">
        <f t="shared" si="4"/>
        <v/>
      </c>
      <c r="ES29" s="130" t="str">
        <f t="shared" si="5"/>
        <v/>
      </c>
      <c r="ET29" s="125" t="str">
        <f t="shared" si="16"/>
        <v/>
      </c>
      <c r="EU29" s="125" t="str">
        <f t="shared" si="6"/>
        <v/>
      </c>
      <c r="EV29" s="548" t="str">
        <f t="shared" si="17"/>
        <v/>
      </c>
      <c r="EW29" s="128" t="str">
        <f t="shared" si="18"/>
        <v/>
      </c>
      <c r="EX29" s="126" t="str">
        <f t="shared" si="19"/>
        <v>0</v>
      </c>
      <c r="EY29" s="127" t="str">
        <f t="shared" si="20"/>
        <v/>
      </c>
      <c r="EZ29" s="126" t="str">
        <f t="shared" si="21"/>
        <v>0</v>
      </c>
      <c r="FA29" s="126" t="str">
        <f t="shared" si="22"/>
        <v>0</v>
      </c>
      <c r="FB29" s="125" t="str">
        <f t="shared" si="7"/>
        <v/>
      </c>
      <c r="FC29" s="128" t="str">
        <f t="shared" si="23"/>
        <v/>
      </c>
      <c r="FD29" s="126" t="str">
        <f t="shared" si="24"/>
        <v>0</v>
      </c>
      <c r="FE29" s="127" t="str">
        <f t="shared" si="25"/>
        <v/>
      </c>
      <c r="FF29" s="126" t="str">
        <f t="shared" si="26"/>
        <v>0</v>
      </c>
      <c r="FG29" s="126" t="str">
        <f t="shared" si="8"/>
        <v>0</v>
      </c>
      <c r="FH29" s="125" t="str">
        <f t="shared" si="9"/>
        <v/>
      </c>
      <c r="FI29" s="475"/>
      <c r="FJ29" s="475"/>
      <c r="FK29" s="475"/>
      <c r="FL29" s="168">
        <v>4</v>
      </c>
      <c r="FM29" s="133" t="s">
        <v>154</v>
      </c>
      <c r="FN29" s="133" t="s">
        <v>168</v>
      </c>
      <c r="FO29" s="167" t="s">
        <v>167</v>
      </c>
      <c r="FQ29"/>
      <c r="FR29"/>
      <c r="FS29"/>
      <c r="FT29"/>
      <c r="FU29"/>
      <c r="FV29"/>
      <c r="FW29"/>
      <c r="FX29"/>
      <c r="FY29"/>
      <c r="FZ29"/>
      <c r="GA29"/>
      <c r="GB29"/>
      <c r="GC29"/>
      <c r="GD29"/>
      <c r="GE29"/>
      <c r="GF29"/>
      <c r="GG29"/>
      <c r="GH29"/>
      <c r="GI29" s="13" t="str">
        <f t="shared" si="11"/>
        <v/>
      </c>
      <c r="GJ29" s="234"/>
      <c r="GK29" s="752" t="str">
        <f t="shared" si="28"/>
        <v/>
      </c>
      <c r="GL29" s="752" t="str">
        <f t="shared" si="29"/>
        <v/>
      </c>
      <c r="GM29" s="752" t="str">
        <f t="shared" si="30"/>
        <v/>
      </c>
      <c r="GN29" s="752">
        <f t="shared" si="31"/>
        <v>0</v>
      </c>
      <c r="GO29" s="227" t="str">
        <f t="shared" si="12"/>
        <v/>
      </c>
      <c r="GP29"/>
      <c r="GQ29" s="836" t="str">
        <f t="shared" si="70"/>
        <v/>
      </c>
      <c r="GR29" s="451" t="str">
        <f t="shared" si="32"/>
        <v/>
      </c>
      <c r="GS29" s="530" t="str">
        <f t="shared" si="33"/>
        <v>0</v>
      </c>
      <c r="GT29" s="452" t="str">
        <f t="shared" si="34"/>
        <v/>
      </c>
      <c r="GU29" s="530" t="str">
        <f t="shared" si="72"/>
        <v>0</v>
      </c>
      <c r="GV29" s="531" t="str">
        <f t="shared" si="36"/>
        <v/>
      </c>
      <c r="GX29" s="568">
        <f t="shared" si="37"/>
        <v>0</v>
      </c>
      <c r="GY29" s="574"/>
      <c r="GZ29" s="574"/>
      <c r="HA29" s="575"/>
      <c r="HB29" t="str">
        <f>$U$29</f>
        <v>連動機構用予備電源</v>
      </c>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row>
    <row r="30" spans="1:403" s="13" customFormat="1" ht="30" customHeight="1" x14ac:dyDescent="0.4">
      <c r="A30"/>
      <c r="B30"/>
      <c r="C30"/>
      <c r="D30"/>
      <c r="E30"/>
      <c r="F30"/>
      <c r="G30"/>
      <c r="H30"/>
      <c r="I30" s="955"/>
      <c r="J30" s="231"/>
      <c r="K30" s="241"/>
      <c r="L30" s="241"/>
      <c r="M30" s="2170" t="s">
        <v>3255</v>
      </c>
      <c r="N30" s="2170"/>
      <c r="O30" s="2170"/>
      <c r="P30" s="2200"/>
      <c r="Q30" s="2201"/>
      <c r="R30" s="2201"/>
      <c r="S30" s="2201"/>
      <c r="T30" s="2202"/>
      <c r="U30" s="2180"/>
      <c r="V30" s="2180"/>
      <c r="W30" s="2180"/>
      <c r="X30" s="2180"/>
      <c r="Y30" s="2180"/>
      <c r="Z30" s="2180"/>
      <c r="AA30" s="2180"/>
      <c r="AB30" s="2171" t="s">
        <v>170</v>
      </c>
      <c r="AC30" s="2171"/>
      <c r="AD30" s="2171"/>
      <c r="AE30" s="2171"/>
      <c r="AF30" s="2171"/>
      <c r="AG30" s="2171"/>
      <c r="AH30" s="2171"/>
      <c r="AI30" s="2171"/>
      <c r="AJ30" s="2171"/>
      <c r="AK30" s="2171"/>
      <c r="AL30" s="2171"/>
      <c r="AM30" s="2171"/>
      <c r="AN30" s="2171"/>
      <c r="AO30" s="2171"/>
      <c r="AP30" s="2171"/>
      <c r="AQ30" s="2171"/>
      <c r="AR30" s="2171"/>
      <c r="AS30" s="2171"/>
      <c r="AT30" s="2171"/>
      <c r="AU30" s="2171"/>
      <c r="AV30" s="2171"/>
      <c r="AW30" s="2171"/>
      <c r="AX30" s="2171"/>
      <c r="AY30" s="2171"/>
      <c r="AZ30" s="2172"/>
      <c r="BA30" s="2227"/>
      <c r="BB30" s="2228"/>
      <c r="BC30" s="2228"/>
      <c r="BD30" s="2228"/>
      <c r="BE30" s="2228"/>
      <c r="BF30" s="2228"/>
      <c r="BG30" s="2228"/>
      <c r="BH30" s="2228"/>
      <c r="BI30" s="2228"/>
      <c r="BJ30" s="2228"/>
      <c r="BK30" s="2228"/>
      <c r="BL30" s="2229"/>
      <c r="BM30" s="2176"/>
      <c r="BN30" s="2176"/>
      <c r="BO30" s="2110"/>
      <c r="BP30" s="2110"/>
      <c r="BQ30" s="2110"/>
      <c r="BR30" s="2110"/>
      <c r="BS30" s="2110"/>
      <c r="BT30" s="2110"/>
      <c r="BU30" s="2110"/>
      <c r="BV30" s="2110"/>
      <c r="BW30" s="2110"/>
      <c r="BX30" s="2110"/>
      <c r="BY30" s="2110"/>
      <c r="BZ30" s="2110"/>
      <c r="CA30" s="2110"/>
      <c r="CB30" s="2110"/>
      <c r="CC30" s="2110"/>
      <c r="CD30" s="2110"/>
      <c r="CE30" s="2110"/>
      <c r="CF30" s="2110"/>
      <c r="CG30" s="2110"/>
      <c r="CH30" s="2110"/>
      <c r="CI30" s="2110"/>
      <c r="CJ30" s="2110"/>
      <c r="CK30" s="2110"/>
      <c r="CL30" s="2110"/>
      <c r="CM30" s="2110"/>
      <c r="CN30" s="2259"/>
      <c r="CO30" s="2260"/>
      <c r="CP30" s="2261"/>
      <c r="CQ30" s="2178"/>
      <c r="CR30" s="2178"/>
      <c r="CS30" s="2178"/>
      <c r="CT30" s="2262"/>
      <c r="CU30" s="2263"/>
      <c r="CV30" s="2264"/>
      <c r="CW30" s="2195"/>
      <c r="CX30" s="1537"/>
      <c r="CY30" s="1537"/>
      <c r="CZ30" s="1537"/>
      <c r="DA30" s="1537"/>
      <c r="DB30" s="1537"/>
      <c r="DC30" s="1537"/>
      <c r="DD30" s="1537"/>
      <c r="DE30" s="1537"/>
      <c r="DF30" s="1537"/>
      <c r="DG30" s="1537"/>
      <c r="DH30" s="1537"/>
      <c r="DI30" s="1537"/>
      <c r="DJ30" s="1537"/>
      <c r="DK30" s="1537"/>
      <c r="DL30" s="1537"/>
      <c r="DM30" s="1537"/>
      <c r="DN30" s="1537"/>
      <c r="DO30" s="1537"/>
      <c r="DP30" s="2196"/>
      <c r="DQ30"/>
      <c r="DR30"/>
      <c r="DS30"/>
      <c r="DT30"/>
      <c r="DU30"/>
      <c r="DV30"/>
      <c r="DW30"/>
      <c r="DX30"/>
      <c r="DY30"/>
      <c r="DZ30"/>
      <c r="EA30"/>
      <c r="EB30"/>
      <c r="EC30"/>
      <c r="ED30"/>
      <c r="EE30"/>
      <c r="EF30"/>
      <c r="EG30"/>
      <c r="EH30" s="487">
        <f t="shared" si="0"/>
        <v>0</v>
      </c>
      <c r="EI30" s="134">
        <f t="shared" si="1"/>
        <v>0</v>
      </c>
      <c r="EJ30" s="134">
        <f t="shared" si="2"/>
        <v>0</v>
      </c>
      <c r="EK30" s="488">
        <f t="shared" si="3"/>
        <v>0</v>
      </c>
      <c r="EL30" s="232" t="s">
        <v>523</v>
      </c>
      <c r="EM30" s="483" t="str">
        <f>IF($U30="",P22,U29)</f>
        <v>連動機構　　　</v>
      </c>
      <c r="EN30" s="133">
        <f t="shared" si="14"/>
        <v>0</v>
      </c>
      <c r="EO30" s="132" t="str">
        <f t="shared" si="15"/>
        <v/>
      </c>
      <c r="EP30" s="499" t="str">
        <f>IF($EO30="要是正",MAX($EP$16:EP29)+1,"")</f>
        <v/>
      </c>
      <c r="EQ30" s="124" t="str">
        <f>IF($EO30="要是正",MAX($EQ$16:EQ29)+1,"")</f>
        <v/>
      </c>
      <c r="ER30" s="132" t="str">
        <f t="shared" si="4"/>
        <v/>
      </c>
      <c r="ES30" s="130" t="str">
        <f t="shared" si="5"/>
        <v/>
      </c>
      <c r="ET30" s="125" t="str">
        <f t="shared" si="16"/>
        <v/>
      </c>
      <c r="EU30" s="125" t="str">
        <f t="shared" si="6"/>
        <v/>
      </c>
      <c r="EV30" s="548" t="str">
        <f t="shared" si="17"/>
        <v/>
      </c>
      <c r="EW30" s="128" t="str">
        <f t="shared" si="18"/>
        <v/>
      </c>
      <c r="EX30" s="126" t="str">
        <f t="shared" si="19"/>
        <v>0</v>
      </c>
      <c r="EY30" s="127" t="str">
        <f t="shared" si="20"/>
        <v/>
      </c>
      <c r="EZ30" s="126" t="str">
        <f t="shared" si="21"/>
        <v>0</v>
      </c>
      <c r="FA30" s="126" t="str">
        <f t="shared" si="22"/>
        <v>0</v>
      </c>
      <c r="FB30" s="125" t="str">
        <f t="shared" si="7"/>
        <v/>
      </c>
      <c r="FC30" s="128" t="str">
        <f t="shared" si="23"/>
        <v/>
      </c>
      <c r="FD30" s="126" t="str">
        <f t="shared" si="24"/>
        <v>0</v>
      </c>
      <c r="FE30" s="127" t="str">
        <f t="shared" si="25"/>
        <v/>
      </c>
      <c r="FF30" s="126" t="str">
        <f t="shared" si="26"/>
        <v>0</v>
      </c>
      <c r="FG30" s="126" t="str">
        <f t="shared" si="8"/>
        <v>0</v>
      </c>
      <c r="FH30" s="125" t="str">
        <f t="shared" si="9"/>
        <v/>
      </c>
      <c r="FI30" s="475"/>
      <c r="FJ30" s="475"/>
      <c r="FK30" s="475"/>
      <c r="FL30" s="168">
        <v>4</v>
      </c>
      <c r="FM30" s="133" t="s">
        <v>154</v>
      </c>
      <c r="FN30" s="133" t="s">
        <v>168</v>
      </c>
      <c r="FO30" s="167" t="s">
        <v>167</v>
      </c>
      <c r="FQ30"/>
      <c r="FR30"/>
      <c r="FS30"/>
      <c r="FT30"/>
      <c r="FU30"/>
      <c r="FV30"/>
      <c r="FW30"/>
      <c r="FX30"/>
      <c r="FY30"/>
      <c r="FZ30"/>
      <c r="GA30"/>
      <c r="GB30"/>
      <c r="GC30"/>
      <c r="GD30"/>
      <c r="GE30"/>
      <c r="GF30"/>
      <c r="GG30"/>
      <c r="GH30"/>
      <c r="GI30" s="13" t="str">
        <f t="shared" si="11"/>
        <v/>
      </c>
      <c r="GJ30" s="234"/>
      <c r="GK30" s="752" t="str">
        <f t="shared" si="28"/>
        <v/>
      </c>
      <c r="GL30" s="752" t="str">
        <f t="shared" si="29"/>
        <v/>
      </c>
      <c r="GM30" s="752" t="str">
        <f t="shared" si="30"/>
        <v/>
      </c>
      <c r="GN30" s="752">
        <f t="shared" si="31"/>
        <v>0</v>
      </c>
      <c r="GO30" s="227" t="str">
        <f t="shared" si="12"/>
        <v/>
      </c>
      <c r="GP30"/>
      <c r="GQ30" s="836" t="str">
        <f t="shared" si="70"/>
        <v/>
      </c>
      <c r="GR30" s="451" t="str">
        <f t="shared" si="32"/>
        <v/>
      </c>
      <c r="GS30" s="530" t="str">
        <f t="shared" si="33"/>
        <v>0</v>
      </c>
      <c r="GT30" s="452" t="str">
        <f t="shared" si="34"/>
        <v/>
      </c>
      <c r="GU30" s="530" t="str">
        <f t="shared" si="72"/>
        <v>0</v>
      </c>
      <c r="GV30" s="531" t="str">
        <f t="shared" si="36"/>
        <v/>
      </c>
      <c r="GX30" s="568">
        <f t="shared" si="37"/>
        <v>0</v>
      </c>
      <c r="GY30" s="574"/>
      <c r="GZ30" s="574"/>
      <c r="HA30" s="575"/>
      <c r="HB30" t="str">
        <f>$U$29</f>
        <v>連動機構用予備電源</v>
      </c>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row>
    <row r="31" spans="1:403" s="13" customFormat="1" ht="30" customHeight="1" x14ac:dyDescent="0.4">
      <c r="A31"/>
      <c r="B31"/>
      <c r="C31"/>
      <c r="D31"/>
      <c r="E31"/>
      <c r="F31"/>
      <c r="G31"/>
      <c r="H31"/>
      <c r="I31" s="955"/>
      <c r="J31" s="231"/>
      <c r="K31" s="241"/>
      <c r="L31" s="241"/>
      <c r="M31" s="2170" t="s">
        <v>3256</v>
      </c>
      <c r="N31" s="2170"/>
      <c r="O31" s="2170"/>
      <c r="P31" s="2200"/>
      <c r="Q31" s="2201"/>
      <c r="R31" s="2201"/>
      <c r="S31" s="2201"/>
      <c r="T31" s="2202"/>
      <c r="U31" s="2219" t="s">
        <v>166</v>
      </c>
      <c r="V31" s="2219"/>
      <c r="W31" s="2219"/>
      <c r="X31" s="2219"/>
      <c r="Y31" s="2219"/>
      <c r="Z31" s="2219"/>
      <c r="AA31" s="2219"/>
      <c r="AB31" s="2139" t="s">
        <v>165</v>
      </c>
      <c r="AC31" s="2139"/>
      <c r="AD31" s="2139"/>
      <c r="AE31" s="2139"/>
      <c r="AF31" s="2139"/>
      <c r="AG31" s="2139"/>
      <c r="AH31" s="2139"/>
      <c r="AI31" s="2139"/>
      <c r="AJ31" s="2139"/>
      <c r="AK31" s="2139"/>
      <c r="AL31" s="2139"/>
      <c r="AM31" s="2139"/>
      <c r="AN31" s="2139"/>
      <c r="AO31" s="2139"/>
      <c r="AP31" s="2139"/>
      <c r="AQ31" s="2139"/>
      <c r="AR31" s="2139"/>
      <c r="AS31" s="2139"/>
      <c r="AT31" s="2139"/>
      <c r="AU31" s="2139"/>
      <c r="AV31" s="2139"/>
      <c r="AW31" s="2139"/>
      <c r="AX31" s="2139"/>
      <c r="AY31" s="2139"/>
      <c r="AZ31" s="2140"/>
      <c r="BA31" s="1916"/>
      <c r="BB31" s="1917"/>
      <c r="BC31" s="1917"/>
      <c r="BD31" s="1917"/>
      <c r="BE31" s="1917"/>
      <c r="BF31" s="1917"/>
      <c r="BG31" s="1917"/>
      <c r="BH31" s="1917"/>
      <c r="BI31" s="1917"/>
      <c r="BJ31" s="1917"/>
      <c r="BK31" s="1917"/>
      <c r="BL31" s="1918"/>
      <c r="BM31" s="2230"/>
      <c r="BN31" s="2230"/>
      <c r="BO31" s="2093"/>
      <c r="BP31" s="2093"/>
      <c r="BQ31" s="2093"/>
      <c r="BR31" s="2093"/>
      <c r="BS31" s="2093"/>
      <c r="BT31" s="2093"/>
      <c r="BU31" s="2093"/>
      <c r="BV31" s="2093"/>
      <c r="BW31" s="2093"/>
      <c r="BX31" s="2093"/>
      <c r="BY31" s="2093"/>
      <c r="BZ31" s="2093"/>
      <c r="CA31" s="2093"/>
      <c r="CB31" s="2093"/>
      <c r="CC31" s="2093"/>
      <c r="CD31" s="2093"/>
      <c r="CE31" s="2093"/>
      <c r="CF31" s="2093"/>
      <c r="CG31" s="2093"/>
      <c r="CH31" s="2093"/>
      <c r="CI31" s="2093"/>
      <c r="CJ31" s="2093"/>
      <c r="CK31" s="2093"/>
      <c r="CL31" s="2093"/>
      <c r="CM31" s="2093"/>
      <c r="CN31" s="2255"/>
      <c r="CO31" s="2256"/>
      <c r="CP31" s="2257"/>
      <c r="CQ31" s="2097"/>
      <c r="CR31" s="2097"/>
      <c r="CS31" s="2097"/>
      <c r="CT31" s="2242"/>
      <c r="CU31" s="2243"/>
      <c r="CV31" s="2244"/>
      <c r="CW31" s="2101"/>
      <c r="CX31" s="2102"/>
      <c r="CY31" s="2102"/>
      <c r="CZ31" s="2102"/>
      <c r="DA31" s="2102"/>
      <c r="DB31" s="2102"/>
      <c r="DC31" s="2102"/>
      <c r="DD31" s="2102"/>
      <c r="DE31" s="2102"/>
      <c r="DF31" s="2102"/>
      <c r="DG31" s="2102"/>
      <c r="DH31" s="2102"/>
      <c r="DI31" s="2102"/>
      <c r="DJ31" s="2102"/>
      <c r="DK31" s="2102"/>
      <c r="DL31" s="2102"/>
      <c r="DM31" s="2102"/>
      <c r="DN31" s="2102"/>
      <c r="DO31" s="2102"/>
      <c r="DP31" s="2103"/>
      <c r="DQ31"/>
      <c r="DR31"/>
      <c r="DS31"/>
      <c r="DT31"/>
      <c r="DU31"/>
      <c r="DV31"/>
      <c r="DW31"/>
      <c r="DX31"/>
      <c r="DY31"/>
      <c r="DZ31"/>
      <c r="EA31"/>
      <c r="EB31"/>
      <c r="EC31"/>
      <c r="ED31"/>
      <c r="EE31"/>
      <c r="EF31"/>
      <c r="EG31"/>
      <c r="EH31" s="487">
        <f t="shared" si="0"/>
        <v>0</v>
      </c>
      <c r="EI31" s="134">
        <f t="shared" si="1"/>
        <v>0</v>
      </c>
      <c r="EJ31" s="134">
        <f t="shared" si="2"/>
        <v>0</v>
      </c>
      <c r="EK31" s="488">
        <f t="shared" si="3"/>
        <v>0</v>
      </c>
      <c r="EL31" s="232" t="s">
        <v>521</v>
      </c>
      <c r="EM31" s="483" t="str">
        <f t="shared" si="69"/>
        <v>自動閉鎖装置</v>
      </c>
      <c r="EN31" s="133">
        <f t="shared" si="14"/>
        <v>0</v>
      </c>
      <c r="EO31" s="132" t="str">
        <f t="shared" si="15"/>
        <v/>
      </c>
      <c r="EP31" s="499" t="str">
        <f>IF($EO31="要是正",MAX($EP$16:EP30)+1,"")</f>
        <v/>
      </c>
      <c r="EQ31" s="124" t="str">
        <f>IF($EO31="要是正",MAX($EQ$16:EQ30)+1,"")</f>
        <v/>
      </c>
      <c r="ER31" s="132" t="str">
        <f t="shared" si="4"/>
        <v/>
      </c>
      <c r="ES31" s="130" t="str">
        <f t="shared" si="5"/>
        <v/>
      </c>
      <c r="ET31" s="125" t="str">
        <f t="shared" si="16"/>
        <v/>
      </c>
      <c r="EU31" s="125" t="str">
        <f t="shared" si="6"/>
        <v/>
      </c>
      <c r="EV31" s="548" t="str">
        <f t="shared" si="17"/>
        <v/>
      </c>
      <c r="EW31" s="128" t="str">
        <f t="shared" si="18"/>
        <v/>
      </c>
      <c r="EX31" s="126" t="str">
        <f t="shared" si="19"/>
        <v>0</v>
      </c>
      <c r="EY31" s="127" t="str">
        <f t="shared" si="20"/>
        <v/>
      </c>
      <c r="EZ31" s="126" t="str">
        <f t="shared" si="21"/>
        <v>0</v>
      </c>
      <c r="FA31" s="126" t="str">
        <f t="shared" si="22"/>
        <v>0</v>
      </c>
      <c r="FB31" s="125" t="str">
        <f t="shared" si="7"/>
        <v/>
      </c>
      <c r="FC31" s="128" t="str">
        <f t="shared" si="23"/>
        <v/>
      </c>
      <c r="FD31" s="126" t="str">
        <f t="shared" si="24"/>
        <v>0</v>
      </c>
      <c r="FE31" s="127" t="str">
        <f t="shared" si="25"/>
        <v/>
      </c>
      <c r="FF31" s="126" t="str">
        <f t="shared" si="26"/>
        <v>0</v>
      </c>
      <c r="FG31" s="126" t="str">
        <f t="shared" si="8"/>
        <v>0</v>
      </c>
      <c r="FH31" s="125" t="str">
        <f t="shared" si="9"/>
        <v/>
      </c>
      <c r="FI31" s="475"/>
      <c r="FJ31" s="475"/>
      <c r="FK31" s="475"/>
      <c r="FL31" s="168">
        <v>5</v>
      </c>
      <c r="FM31" s="133" t="s">
        <v>154</v>
      </c>
      <c r="FN31" s="133" t="s">
        <v>163</v>
      </c>
      <c r="FO31" s="167" t="s">
        <v>162</v>
      </c>
      <c r="FQ31"/>
      <c r="FR31"/>
      <c r="FS31"/>
      <c r="FT31"/>
      <c r="FU31"/>
      <c r="FV31"/>
      <c r="FW31"/>
      <c r="FX31"/>
      <c r="FY31"/>
      <c r="FZ31"/>
      <c r="GA31"/>
      <c r="GB31"/>
      <c r="GC31"/>
      <c r="GD31"/>
      <c r="GE31"/>
      <c r="GF31"/>
      <c r="GG31"/>
      <c r="GH31"/>
      <c r="GI31" s="13" t="str">
        <f t="shared" si="11"/>
        <v/>
      </c>
      <c r="GJ31" s="215"/>
      <c r="GK31" s="752" t="str">
        <f t="shared" si="28"/>
        <v/>
      </c>
      <c r="GL31" s="752" t="str">
        <f t="shared" si="29"/>
        <v/>
      </c>
      <c r="GM31" s="752" t="str">
        <f t="shared" si="30"/>
        <v/>
      </c>
      <c r="GN31" s="752">
        <f t="shared" si="31"/>
        <v>0</v>
      </c>
      <c r="GO31" s="227" t="str">
        <f t="shared" si="12"/>
        <v/>
      </c>
      <c r="GP31"/>
      <c r="GQ31" s="836" t="str">
        <f t="shared" si="70"/>
        <v/>
      </c>
      <c r="GR31" s="451" t="str">
        <f t="shared" si="32"/>
        <v/>
      </c>
      <c r="GS31" s="530" t="str">
        <f t="shared" si="33"/>
        <v>0</v>
      </c>
      <c r="GT31" s="452" t="str">
        <f t="shared" si="34"/>
        <v/>
      </c>
      <c r="GU31" s="530" t="str">
        <f t="shared" si="72"/>
        <v>0</v>
      </c>
      <c r="GV31" s="531" t="str">
        <f t="shared" si="36"/>
        <v/>
      </c>
      <c r="GX31" s="568">
        <f t="shared" si="37"/>
        <v>0</v>
      </c>
      <c r="GY31" s="574"/>
      <c r="GZ31" s="574"/>
      <c r="HA31" s="575"/>
      <c r="HB31" t="str">
        <f>$U$31</f>
        <v>自動閉鎖装置</v>
      </c>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row>
    <row r="32" spans="1:403" s="13" customFormat="1" ht="30" customHeight="1" x14ac:dyDescent="0.4">
      <c r="A32"/>
      <c r="B32"/>
      <c r="C32"/>
      <c r="D32"/>
      <c r="E32"/>
      <c r="F32"/>
      <c r="G32"/>
      <c r="H32"/>
      <c r="I32" s="955"/>
      <c r="J32" s="231"/>
      <c r="K32" s="241"/>
      <c r="L32" s="241"/>
      <c r="M32" s="2170" t="s">
        <v>3257</v>
      </c>
      <c r="N32" s="2170"/>
      <c r="O32" s="2170"/>
      <c r="P32" s="2203"/>
      <c r="Q32" s="2204"/>
      <c r="R32" s="2204"/>
      <c r="S32" s="2204"/>
      <c r="T32" s="2205"/>
      <c r="U32" s="2180"/>
      <c r="V32" s="2180"/>
      <c r="W32" s="2180"/>
      <c r="X32" s="2180"/>
      <c r="Y32" s="2180"/>
      <c r="Z32" s="2180"/>
      <c r="AA32" s="2180"/>
      <c r="AB32" s="2171" t="s">
        <v>161</v>
      </c>
      <c r="AC32" s="2171"/>
      <c r="AD32" s="2171"/>
      <c r="AE32" s="2171"/>
      <c r="AF32" s="2171"/>
      <c r="AG32" s="2171"/>
      <c r="AH32" s="2171"/>
      <c r="AI32" s="2171"/>
      <c r="AJ32" s="2171"/>
      <c r="AK32" s="2171"/>
      <c r="AL32" s="2171"/>
      <c r="AM32" s="2171"/>
      <c r="AN32" s="2171"/>
      <c r="AO32" s="2171"/>
      <c r="AP32" s="2171"/>
      <c r="AQ32" s="2171"/>
      <c r="AR32" s="2171"/>
      <c r="AS32" s="2171"/>
      <c r="AT32" s="2171"/>
      <c r="AU32" s="2171"/>
      <c r="AV32" s="2171"/>
      <c r="AW32" s="2171"/>
      <c r="AX32" s="2171"/>
      <c r="AY32" s="2171"/>
      <c r="AZ32" s="2172"/>
      <c r="BA32" s="2173"/>
      <c r="BB32" s="2174"/>
      <c r="BC32" s="2174"/>
      <c r="BD32" s="2174"/>
      <c r="BE32" s="2174"/>
      <c r="BF32" s="2174"/>
      <c r="BG32" s="2174"/>
      <c r="BH32" s="2174"/>
      <c r="BI32" s="2174"/>
      <c r="BJ32" s="2174"/>
      <c r="BK32" s="2174"/>
      <c r="BL32" s="2175"/>
      <c r="BM32" s="2176"/>
      <c r="BN32" s="2176"/>
      <c r="BO32" s="2110"/>
      <c r="BP32" s="2110"/>
      <c r="BQ32" s="2110"/>
      <c r="BR32" s="2110"/>
      <c r="BS32" s="2110"/>
      <c r="BT32" s="2110"/>
      <c r="BU32" s="2110"/>
      <c r="BV32" s="2110"/>
      <c r="BW32" s="2110"/>
      <c r="BX32" s="2110"/>
      <c r="BY32" s="2110"/>
      <c r="BZ32" s="2110"/>
      <c r="CA32" s="2110"/>
      <c r="CB32" s="2110"/>
      <c r="CC32" s="2110"/>
      <c r="CD32" s="2110"/>
      <c r="CE32" s="2110"/>
      <c r="CF32" s="2110"/>
      <c r="CG32" s="2110"/>
      <c r="CH32" s="2110"/>
      <c r="CI32" s="2110"/>
      <c r="CJ32" s="2110"/>
      <c r="CK32" s="2110"/>
      <c r="CL32" s="2110"/>
      <c r="CM32" s="2110"/>
      <c r="CN32" s="2259"/>
      <c r="CO32" s="2260"/>
      <c r="CP32" s="2261"/>
      <c r="CQ32" s="2178"/>
      <c r="CR32" s="2178"/>
      <c r="CS32" s="2178"/>
      <c r="CT32" s="2262"/>
      <c r="CU32" s="2263"/>
      <c r="CV32" s="2264"/>
      <c r="CW32" s="2195"/>
      <c r="CX32" s="1537"/>
      <c r="CY32" s="1537"/>
      <c r="CZ32" s="1537"/>
      <c r="DA32" s="1537"/>
      <c r="DB32" s="1537"/>
      <c r="DC32" s="1537"/>
      <c r="DD32" s="1537"/>
      <c r="DE32" s="1537"/>
      <c r="DF32" s="1537"/>
      <c r="DG32" s="1537"/>
      <c r="DH32" s="1537"/>
      <c r="DI32" s="1537"/>
      <c r="DJ32" s="1537"/>
      <c r="DK32" s="1537"/>
      <c r="DL32" s="1537"/>
      <c r="DM32" s="1537"/>
      <c r="DN32" s="1537"/>
      <c r="DO32" s="1537"/>
      <c r="DP32" s="2196"/>
      <c r="DQ32"/>
      <c r="DR32"/>
      <c r="DS32"/>
      <c r="DT32"/>
      <c r="DU32"/>
      <c r="DV32"/>
      <c r="DW32"/>
      <c r="DX32"/>
      <c r="DY32"/>
      <c r="DZ32"/>
      <c r="EA32"/>
      <c r="EB32"/>
      <c r="EC32"/>
      <c r="ED32"/>
      <c r="EE32"/>
      <c r="EF32"/>
      <c r="EG32"/>
      <c r="EH32" s="487">
        <f t="shared" si="0"/>
        <v>0</v>
      </c>
      <c r="EI32" s="134">
        <f t="shared" si="1"/>
        <v>0</v>
      </c>
      <c r="EJ32" s="134">
        <f t="shared" si="2"/>
        <v>0</v>
      </c>
      <c r="EK32" s="488">
        <f t="shared" si="3"/>
        <v>0</v>
      </c>
      <c r="EL32" s="232" t="s">
        <v>519</v>
      </c>
      <c r="EM32" s="483" t="str">
        <f>IF($U32="",P22,U31)</f>
        <v>連動機構　　　</v>
      </c>
      <c r="EN32" s="133">
        <f t="shared" si="14"/>
        <v>0</v>
      </c>
      <c r="EO32" s="132" t="str">
        <f t="shared" si="15"/>
        <v/>
      </c>
      <c r="EP32" s="499" t="str">
        <f>IF($EO32="要是正",MAX($EP$16:EP31)+1,"")</f>
        <v/>
      </c>
      <c r="EQ32" s="124" t="str">
        <f>IF($EO32="要是正",MAX($EQ$16:EQ31)+1,"")</f>
        <v/>
      </c>
      <c r="ER32" s="132" t="str">
        <f t="shared" si="4"/>
        <v/>
      </c>
      <c r="ES32" s="130" t="str">
        <f t="shared" si="5"/>
        <v/>
      </c>
      <c r="ET32" s="125" t="str">
        <f t="shared" si="16"/>
        <v/>
      </c>
      <c r="EU32" s="125" t="str">
        <f t="shared" si="6"/>
        <v/>
      </c>
      <c r="EV32" s="548" t="str">
        <f t="shared" si="17"/>
        <v/>
      </c>
      <c r="EW32" s="128" t="str">
        <f t="shared" si="18"/>
        <v/>
      </c>
      <c r="EX32" s="126" t="str">
        <f t="shared" si="19"/>
        <v>0</v>
      </c>
      <c r="EY32" s="127" t="str">
        <f t="shared" si="20"/>
        <v/>
      </c>
      <c r="EZ32" s="126" t="str">
        <f t="shared" si="21"/>
        <v>0</v>
      </c>
      <c r="FA32" s="126" t="str">
        <f t="shared" si="22"/>
        <v>0</v>
      </c>
      <c r="FB32" s="125" t="str">
        <f t="shared" si="7"/>
        <v/>
      </c>
      <c r="FC32" s="128" t="str">
        <f t="shared" si="23"/>
        <v/>
      </c>
      <c r="FD32" s="126" t="str">
        <f t="shared" si="24"/>
        <v>0</v>
      </c>
      <c r="FE32" s="127" t="str">
        <f t="shared" si="25"/>
        <v/>
      </c>
      <c r="FF32" s="126" t="str">
        <f t="shared" si="26"/>
        <v>0</v>
      </c>
      <c r="FG32" s="126" t="str">
        <f t="shared" si="8"/>
        <v>0</v>
      </c>
      <c r="FH32" s="125" t="str">
        <f t="shared" si="9"/>
        <v/>
      </c>
      <c r="FI32" s="475"/>
      <c r="FJ32" s="475"/>
      <c r="FK32" s="475"/>
      <c r="FL32" s="168">
        <v>6</v>
      </c>
      <c r="FM32" s="133" t="s">
        <v>154</v>
      </c>
      <c r="FN32" s="133" t="s">
        <v>153</v>
      </c>
      <c r="FO32" s="167" t="s">
        <v>152</v>
      </c>
      <c r="FQ32"/>
      <c r="FR32"/>
      <c r="FS32"/>
      <c r="FT32"/>
      <c r="FU32"/>
      <c r="FV32"/>
      <c r="FW32"/>
      <c r="FX32"/>
      <c r="FY32"/>
      <c r="FZ32"/>
      <c r="GA32"/>
      <c r="GB32"/>
      <c r="GC32"/>
      <c r="GD32"/>
      <c r="GE32"/>
      <c r="GF32"/>
      <c r="GG32"/>
      <c r="GH32"/>
      <c r="GI32" s="13" t="str">
        <f t="shared" si="11"/>
        <v/>
      </c>
      <c r="GJ32" s="215"/>
      <c r="GK32" s="752" t="str">
        <f t="shared" si="28"/>
        <v/>
      </c>
      <c r="GL32" s="752" t="str">
        <f t="shared" si="29"/>
        <v/>
      </c>
      <c r="GM32" s="752" t="str">
        <f t="shared" si="30"/>
        <v/>
      </c>
      <c r="GN32" s="752">
        <f t="shared" si="31"/>
        <v>0</v>
      </c>
      <c r="GO32" s="227" t="str">
        <f t="shared" si="12"/>
        <v/>
      </c>
      <c r="GP32"/>
      <c r="GQ32" s="836" t="str">
        <f t="shared" si="70"/>
        <v/>
      </c>
      <c r="GR32" s="451" t="str">
        <f t="shared" si="32"/>
        <v/>
      </c>
      <c r="GS32" s="530" t="str">
        <f t="shared" si="33"/>
        <v>0</v>
      </c>
      <c r="GT32" s="452" t="str">
        <f t="shared" si="34"/>
        <v/>
      </c>
      <c r="GU32" s="530" t="str">
        <f t="shared" si="72"/>
        <v>0</v>
      </c>
      <c r="GV32" s="531" t="str">
        <f t="shared" si="36"/>
        <v/>
      </c>
      <c r="GX32" s="568">
        <f t="shared" si="37"/>
        <v>0</v>
      </c>
      <c r="GY32" s="574"/>
      <c r="GZ32" s="574"/>
      <c r="HA32" s="575"/>
      <c r="HB32" t="str">
        <f>$U$31</f>
        <v>自動閉鎖装置</v>
      </c>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row>
    <row r="33" spans="1:405" s="13" customFormat="1" ht="30" customHeight="1" x14ac:dyDescent="0.4">
      <c r="A33"/>
      <c r="B33"/>
      <c r="C33"/>
      <c r="D33"/>
      <c r="E33"/>
      <c r="F33"/>
      <c r="G33"/>
      <c r="H33"/>
      <c r="I33" s="955"/>
      <c r="J33" s="231"/>
      <c r="K33" s="241"/>
      <c r="L33" s="241"/>
      <c r="M33" s="2170" t="s">
        <v>3258</v>
      </c>
      <c r="N33" s="2170"/>
      <c r="O33" s="2170"/>
      <c r="P33" s="2198" t="s">
        <v>160</v>
      </c>
      <c r="Q33" s="2198"/>
      <c r="R33" s="2198"/>
      <c r="S33" s="2198"/>
      <c r="T33" s="2198"/>
      <c r="U33" s="2198"/>
      <c r="V33" s="2198"/>
      <c r="W33" s="2198"/>
      <c r="X33" s="2198"/>
      <c r="Y33" s="2198"/>
      <c r="Z33" s="2198"/>
      <c r="AA33" s="2198"/>
      <c r="AB33" s="2219" t="s">
        <v>3263</v>
      </c>
      <c r="AC33" s="2219"/>
      <c r="AD33" s="2219"/>
      <c r="AE33" s="2219"/>
      <c r="AF33" s="2219"/>
      <c r="AG33" s="2219"/>
      <c r="AH33" s="2219"/>
      <c r="AI33" s="2219"/>
      <c r="AJ33" s="2219"/>
      <c r="AK33" s="2219"/>
      <c r="AL33" s="2219"/>
      <c r="AM33" s="2219"/>
      <c r="AN33" s="2219"/>
      <c r="AO33" s="2219"/>
      <c r="AP33" s="2219"/>
      <c r="AQ33" s="2219"/>
      <c r="AR33" s="2219"/>
      <c r="AS33" s="2219"/>
      <c r="AT33" s="2219"/>
      <c r="AU33" s="2219"/>
      <c r="AV33" s="2219"/>
      <c r="AW33" s="2219"/>
      <c r="AX33" s="2219"/>
      <c r="AY33" s="2219"/>
      <c r="AZ33" s="2220"/>
      <c r="BA33" s="2265"/>
      <c r="BB33" s="2266"/>
      <c r="BC33" s="2266"/>
      <c r="BD33" s="2266"/>
      <c r="BE33" s="2266"/>
      <c r="BF33" s="2266"/>
      <c r="BG33" s="2266"/>
      <c r="BH33" s="2266"/>
      <c r="BI33" s="2266"/>
      <c r="BJ33" s="2266"/>
      <c r="BK33" s="2266"/>
      <c r="BL33" s="2267"/>
      <c r="BM33" s="2268"/>
      <c r="BN33" s="2269"/>
      <c r="BO33" s="2084"/>
      <c r="BP33" s="2084"/>
      <c r="BQ33" s="2084"/>
      <c r="BR33" s="2084"/>
      <c r="BS33" s="2084"/>
      <c r="BT33" s="2084"/>
      <c r="BU33" s="2084"/>
      <c r="BV33" s="2084"/>
      <c r="BW33" s="2084"/>
      <c r="BX33" s="2084"/>
      <c r="BY33" s="2084"/>
      <c r="BZ33" s="2084"/>
      <c r="CA33" s="2084"/>
      <c r="CB33" s="2084"/>
      <c r="CC33" s="2084"/>
      <c r="CD33" s="2084"/>
      <c r="CE33" s="2084"/>
      <c r="CF33" s="2084"/>
      <c r="CG33" s="2084"/>
      <c r="CH33" s="2084"/>
      <c r="CI33" s="2084"/>
      <c r="CJ33" s="2084"/>
      <c r="CK33" s="2084"/>
      <c r="CL33" s="2084"/>
      <c r="CM33" s="2084"/>
      <c r="CN33" s="2255"/>
      <c r="CO33" s="2256"/>
      <c r="CP33" s="2257"/>
      <c r="CQ33" s="2258"/>
      <c r="CR33" s="2258"/>
      <c r="CS33" s="2258"/>
      <c r="CT33" s="2212"/>
      <c r="CU33" s="2213"/>
      <c r="CV33" s="2214"/>
      <c r="CW33" s="2028"/>
      <c r="CX33" s="1566"/>
      <c r="CY33" s="1566"/>
      <c r="CZ33" s="1566"/>
      <c r="DA33" s="1566"/>
      <c r="DB33" s="1566"/>
      <c r="DC33" s="1566"/>
      <c r="DD33" s="1566"/>
      <c r="DE33" s="1566"/>
      <c r="DF33" s="1566"/>
      <c r="DG33" s="1566"/>
      <c r="DH33" s="1566"/>
      <c r="DI33" s="1566"/>
      <c r="DJ33" s="1566"/>
      <c r="DK33" s="1566"/>
      <c r="DL33" s="1566"/>
      <c r="DM33" s="1566"/>
      <c r="DN33" s="1566"/>
      <c r="DO33" s="1566"/>
      <c r="DP33" s="2029"/>
      <c r="DQ33"/>
      <c r="DR33"/>
      <c r="DS33"/>
      <c r="DT33"/>
      <c r="DU33"/>
      <c r="DV33"/>
      <c r="DW33"/>
      <c r="DX33"/>
      <c r="DY33"/>
      <c r="DZ33"/>
      <c r="EA33"/>
      <c r="EB33"/>
      <c r="EC33"/>
      <c r="ED33"/>
      <c r="EE33"/>
      <c r="EF33"/>
      <c r="EG33"/>
      <c r="EH33" s="487">
        <f t="shared" si="0"/>
        <v>0</v>
      </c>
      <c r="EI33" s="134">
        <f t="shared" si="1"/>
        <v>0</v>
      </c>
      <c r="EJ33" s="134">
        <f t="shared" si="2"/>
        <v>0</v>
      </c>
      <c r="EK33" s="488">
        <f t="shared" si="3"/>
        <v>0</v>
      </c>
      <c r="EL33" s="232" t="s">
        <v>517</v>
      </c>
      <c r="EM33" s="483" t="str">
        <f t="shared" si="69"/>
        <v>総合的な作動の状況　</v>
      </c>
      <c r="EN33" s="133">
        <f t="shared" si="14"/>
        <v>0</v>
      </c>
      <c r="EO33" s="132" t="str">
        <f t="shared" si="15"/>
        <v/>
      </c>
      <c r="EP33" s="499" t="str">
        <f>IF($EO33="要是正",MAX($EP$16:EP32)+1,"")</f>
        <v/>
      </c>
      <c r="EQ33" s="124" t="str">
        <f>IF($EO33="要是正",MAX($EQ$16:EQ32)+1,"")</f>
        <v/>
      </c>
      <c r="ER33" s="132" t="str">
        <f t="shared" si="4"/>
        <v/>
      </c>
      <c r="ES33" s="130" t="str">
        <f t="shared" si="5"/>
        <v/>
      </c>
      <c r="ET33" s="125" t="str">
        <f t="shared" si="16"/>
        <v/>
      </c>
      <c r="EU33" s="125" t="str">
        <f t="shared" si="6"/>
        <v/>
      </c>
      <c r="EV33" s="548" t="str">
        <f t="shared" si="17"/>
        <v/>
      </c>
      <c r="EW33" s="128" t="str">
        <f t="shared" si="18"/>
        <v/>
      </c>
      <c r="EX33" s="126" t="str">
        <f t="shared" si="19"/>
        <v>0</v>
      </c>
      <c r="EY33" s="127" t="str">
        <f t="shared" si="20"/>
        <v/>
      </c>
      <c r="EZ33" s="126" t="str">
        <f t="shared" si="21"/>
        <v>0</v>
      </c>
      <c r="FA33" s="126" t="str">
        <f t="shared" si="22"/>
        <v>0</v>
      </c>
      <c r="FB33" s="125" t="str">
        <f t="shared" si="7"/>
        <v/>
      </c>
      <c r="FC33" s="128" t="str">
        <f t="shared" si="23"/>
        <v/>
      </c>
      <c r="FD33" s="126" t="str">
        <f t="shared" si="24"/>
        <v>0</v>
      </c>
      <c r="FE33" s="127" t="str">
        <f t="shared" si="25"/>
        <v/>
      </c>
      <c r="FF33" s="126" t="str">
        <f t="shared" si="26"/>
        <v>0</v>
      </c>
      <c r="FG33" s="126" t="str">
        <f t="shared" si="8"/>
        <v>0</v>
      </c>
      <c r="FH33" s="125" t="str">
        <f t="shared" si="9"/>
        <v/>
      </c>
      <c r="FI33" s="475"/>
      <c r="FJ33" s="475"/>
      <c r="FK33" s="475"/>
      <c r="FL33" s="168">
        <v>2</v>
      </c>
      <c r="FM33" s="133" t="s">
        <v>154</v>
      </c>
      <c r="FN33" s="133" t="s">
        <v>158</v>
      </c>
      <c r="FO33" s="167" t="s">
        <v>157</v>
      </c>
      <c r="FQ33"/>
      <c r="FR33"/>
      <c r="FS33"/>
      <c r="FT33"/>
      <c r="FU33"/>
      <c r="FV33"/>
      <c r="FW33"/>
      <c r="FX33"/>
      <c r="FY33"/>
      <c r="FZ33"/>
      <c r="GA33"/>
      <c r="GB33"/>
      <c r="GC33"/>
      <c r="GD33"/>
      <c r="GE33"/>
      <c r="GF33"/>
      <c r="GG33"/>
      <c r="GH33"/>
      <c r="GI33" s="13" t="str">
        <f t="shared" si="11"/>
        <v/>
      </c>
      <c r="GJ33" s="234"/>
      <c r="GK33" s="752" t="str">
        <f t="shared" si="28"/>
        <v/>
      </c>
      <c r="GL33" s="752" t="str">
        <f t="shared" si="29"/>
        <v/>
      </c>
      <c r="GM33" s="752" t="str">
        <f t="shared" si="30"/>
        <v/>
      </c>
      <c r="GN33" s="752">
        <f t="shared" si="31"/>
        <v>0</v>
      </c>
      <c r="GO33" s="227" t="str">
        <f t="shared" si="12"/>
        <v/>
      </c>
      <c r="GP33"/>
      <c r="GQ33" s="836" t="str">
        <f t="shared" si="70"/>
        <v/>
      </c>
      <c r="GR33" s="451" t="str">
        <f t="shared" si="32"/>
        <v/>
      </c>
      <c r="GS33" s="530" t="str">
        <f t="shared" si="33"/>
        <v>0</v>
      </c>
      <c r="GT33" s="452" t="str">
        <f t="shared" si="34"/>
        <v/>
      </c>
      <c r="GU33" s="530" t="str">
        <f t="shared" si="72"/>
        <v>0</v>
      </c>
      <c r="GV33" s="531" t="str">
        <f t="shared" si="36"/>
        <v/>
      </c>
      <c r="GX33" s="568">
        <f t="shared" si="37"/>
        <v>0</v>
      </c>
      <c r="GY33" s="574"/>
      <c r="GZ33" s="574"/>
      <c r="HA33" s="575"/>
      <c r="HB33" t="str">
        <f>$P$33</f>
        <v>総合的な作動の状況　</v>
      </c>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row>
    <row r="34" spans="1:405" s="13" customFormat="1" ht="30" customHeight="1" thickBot="1" x14ac:dyDescent="0.45">
      <c r="A34"/>
      <c r="B34"/>
      <c r="C34"/>
      <c r="D34"/>
      <c r="E34"/>
      <c r="F34"/>
      <c r="G34"/>
      <c r="H34"/>
      <c r="I34" s="955"/>
      <c r="J34" s="231"/>
      <c r="K34" s="241"/>
      <c r="L34" s="241"/>
      <c r="M34" s="2170" t="s">
        <v>3259</v>
      </c>
      <c r="N34" s="2170"/>
      <c r="O34" s="2170"/>
      <c r="P34" s="2204"/>
      <c r="Q34" s="2204"/>
      <c r="R34" s="2204"/>
      <c r="S34" s="2204"/>
      <c r="T34" s="2204"/>
      <c r="U34" s="2204"/>
      <c r="V34" s="2204"/>
      <c r="W34" s="2204"/>
      <c r="X34" s="2204"/>
      <c r="Y34" s="2204"/>
      <c r="Z34" s="2204"/>
      <c r="AA34" s="2204"/>
      <c r="AB34" s="2171" t="s">
        <v>156</v>
      </c>
      <c r="AC34" s="2171"/>
      <c r="AD34" s="2171"/>
      <c r="AE34" s="2171"/>
      <c r="AF34" s="2171"/>
      <c r="AG34" s="2171"/>
      <c r="AH34" s="2171"/>
      <c r="AI34" s="2171"/>
      <c r="AJ34" s="2171"/>
      <c r="AK34" s="2171"/>
      <c r="AL34" s="2171"/>
      <c r="AM34" s="2171"/>
      <c r="AN34" s="2171"/>
      <c r="AO34" s="2171"/>
      <c r="AP34" s="2171"/>
      <c r="AQ34" s="2171"/>
      <c r="AR34" s="2171"/>
      <c r="AS34" s="2171"/>
      <c r="AT34" s="2171"/>
      <c r="AU34" s="2171"/>
      <c r="AV34" s="2171"/>
      <c r="AW34" s="2171"/>
      <c r="AX34" s="2171"/>
      <c r="AY34" s="2171"/>
      <c r="AZ34" s="2172"/>
      <c r="BA34" s="1869"/>
      <c r="BB34" s="1870"/>
      <c r="BC34" s="1870"/>
      <c r="BD34" s="1870"/>
      <c r="BE34" s="1870"/>
      <c r="BF34" s="1870"/>
      <c r="BG34" s="1870"/>
      <c r="BH34" s="1870"/>
      <c r="BI34" s="1870"/>
      <c r="BJ34" s="1870"/>
      <c r="BK34" s="1870"/>
      <c r="BL34" s="1871"/>
      <c r="BM34" s="2176"/>
      <c r="BN34" s="2176"/>
      <c r="BO34" s="2110"/>
      <c r="BP34" s="2110"/>
      <c r="BQ34" s="2110"/>
      <c r="BR34" s="2110"/>
      <c r="BS34" s="2110"/>
      <c r="BT34" s="2110"/>
      <c r="BU34" s="2110"/>
      <c r="BV34" s="2110"/>
      <c r="BW34" s="2110"/>
      <c r="BX34" s="2110"/>
      <c r="BY34" s="2110"/>
      <c r="BZ34" s="2110"/>
      <c r="CA34" s="2110"/>
      <c r="CB34" s="2110"/>
      <c r="CC34" s="2110"/>
      <c r="CD34" s="2110"/>
      <c r="CE34" s="2110"/>
      <c r="CF34" s="2110"/>
      <c r="CG34" s="2110"/>
      <c r="CH34" s="2110"/>
      <c r="CI34" s="2110"/>
      <c r="CJ34" s="2110"/>
      <c r="CK34" s="2110"/>
      <c r="CL34" s="2110"/>
      <c r="CM34" s="2110"/>
      <c r="CN34" s="2259"/>
      <c r="CO34" s="2260"/>
      <c r="CP34" s="2261"/>
      <c r="CQ34" s="2178"/>
      <c r="CR34" s="2178"/>
      <c r="CS34" s="2178"/>
      <c r="CT34" s="2262"/>
      <c r="CU34" s="2263"/>
      <c r="CV34" s="2264"/>
      <c r="CW34" s="2195"/>
      <c r="CX34" s="1537"/>
      <c r="CY34" s="1537"/>
      <c r="CZ34" s="1537"/>
      <c r="DA34" s="1537"/>
      <c r="DB34" s="1537"/>
      <c r="DC34" s="1537"/>
      <c r="DD34" s="1537"/>
      <c r="DE34" s="1537"/>
      <c r="DF34" s="1537"/>
      <c r="DG34" s="1537"/>
      <c r="DH34" s="1537"/>
      <c r="DI34" s="1537"/>
      <c r="DJ34" s="1537"/>
      <c r="DK34" s="1537"/>
      <c r="DL34" s="1537"/>
      <c r="DM34" s="1537"/>
      <c r="DN34" s="1537"/>
      <c r="DO34" s="1537"/>
      <c r="DP34" s="2196"/>
      <c r="DQ34"/>
      <c r="DR34"/>
      <c r="DS34"/>
      <c r="DT34"/>
      <c r="DU34"/>
      <c r="DV34"/>
      <c r="DW34"/>
      <c r="DX34"/>
      <c r="DY34"/>
      <c r="DZ34"/>
      <c r="EA34"/>
      <c r="EB34"/>
      <c r="EC34"/>
      <c r="ED34"/>
      <c r="EE34"/>
      <c r="EF34"/>
      <c r="EG34"/>
      <c r="EH34" s="489">
        <f t="shared" si="0"/>
        <v>0</v>
      </c>
      <c r="EI34" s="490">
        <f t="shared" si="1"/>
        <v>0</v>
      </c>
      <c r="EJ34" s="490">
        <f t="shared" si="2"/>
        <v>0</v>
      </c>
      <c r="EK34" s="491">
        <f t="shared" si="3"/>
        <v>0</v>
      </c>
      <c r="EL34" s="232" t="s">
        <v>3232</v>
      </c>
      <c r="EM34" s="490" t="str">
        <f>IF($U34="",P33,P33)</f>
        <v>総合的な作動の状況　</v>
      </c>
      <c r="EN34" s="817">
        <f t="shared" si="14"/>
        <v>0</v>
      </c>
      <c r="EO34" s="505" t="str">
        <f t="shared" si="15"/>
        <v/>
      </c>
      <c r="EP34" s="159" t="str">
        <f>IF($EO34="要是正",MAX($EP$16:EP33)+1,"")</f>
        <v/>
      </c>
      <c r="EQ34" s="158" t="str">
        <f>IF($EO34="要是正",MAX($EQ$16:EQ33)+1,"")</f>
        <v/>
      </c>
      <c r="ER34" s="505" t="str">
        <f t="shared" si="4"/>
        <v/>
      </c>
      <c r="ES34" s="810" t="str">
        <f t="shared" si="5"/>
        <v/>
      </c>
      <c r="ET34" s="853" t="str">
        <f t="shared" si="16"/>
        <v/>
      </c>
      <c r="EU34" s="853" t="str">
        <f t="shared" si="6"/>
        <v/>
      </c>
      <c r="EV34" s="854" t="str">
        <f>IF(CT34="未定","未定",IF(GS34="0","",IF(CT34="予定",TEXT(GS34,"([$-ja-JP]ge.m);@"),IF(CT34="改善済",TEXT(GS34,"[$-ja-JP]ge.m;@"),TEXT(EX34,"[$-ja-JP]ge.m;@")))))</f>
        <v/>
      </c>
      <c r="EW34" s="855" t="str">
        <f t="shared" si="18"/>
        <v/>
      </c>
      <c r="EX34" s="856" t="str">
        <f t="shared" si="19"/>
        <v>0</v>
      </c>
      <c r="EY34" s="857" t="str">
        <f t="shared" si="20"/>
        <v/>
      </c>
      <c r="EZ34" s="856" t="str">
        <f t="shared" si="21"/>
        <v>0</v>
      </c>
      <c r="FA34" s="856" t="str">
        <f t="shared" si="22"/>
        <v>0</v>
      </c>
      <c r="FB34" s="853" t="str">
        <f t="shared" si="7"/>
        <v/>
      </c>
      <c r="FC34" s="855" t="str">
        <f t="shared" si="23"/>
        <v/>
      </c>
      <c r="FD34" s="856" t="str">
        <f t="shared" si="24"/>
        <v>0</v>
      </c>
      <c r="FE34" s="857" t="str">
        <f t="shared" si="25"/>
        <v/>
      </c>
      <c r="FF34" s="856" t="str">
        <f t="shared" si="26"/>
        <v>0</v>
      </c>
      <c r="FG34" s="856" t="str">
        <f t="shared" si="8"/>
        <v>0</v>
      </c>
      <c r="FH34" s="853" t="str">
        <f t="shared" si="9"/>
        <v/>
      </c>
      <c r="FI34" s="858"/>
      <c r="FJ34" s="858"/>
      <c r="FK34" s="859"/>
      <c r="FL34" s="168">
        <v>6</v>
      </c>
      <c r="FM34" s="133" t="s">
        <v>154</v>
      </c>
      <c r="FN34" s="133" t="s">
        <v>153</v>
      </c>
      <c r="FO34" s="167" t="s">
        <v>152</v>
      </c>
      <c r="FQ34"/>
      <c r="FR34"/>
      <c r="FS34"/>
      <c r="FT34"/>
      <c r="FU34"/>
      <c r="FV34"/>
      <c r="FW34"/>
      <c r="FX34"/>
      <c r="FY34"/>
      <c r="FZ34"/>
      <c r="GA34"/>
      <c r="GB34"/>
      <c r="GC34"/>
      <c r="GD34"/>
      <c r="GE34"/>
      <c r="GF34"/>
      <c r="GG34"/>
      <c r="GH34"/>
      <c r="GI34" s="13" t="str">
        <f t="shared" si="11"/>
        <v/>
      </c>
      <c r="GJ34" s="215"/>
      <c r="GK34" s="752" t="str">
        <f t="shared" si="28"/>
        <v/>
      </c>
      <c r="GL34" s="752" t="str">
        <f t="shared" si="29"/>
        <v/>
      </c>
      <c r="GM34" s="752" t="str">
        <f t="shared" si="30"/>
        <v/>
      </c>
      <c r="GN34" s="752">
        <f t="shared" si="31"/>
        <v>0</v>
      </c>
      <c r="GO34" s="227" t="str">
        <f t="shared" si="12"/>
        <v/>
      </c>
      <c r="GP34"/>
      <c r="GQ34" s="836" t="str">
        <f t="shared" si="70"/>
        <v/>
      </c>
      <c r="GR34" s="533" t="str">
        <f t="shared" si="32"/>
        <v/>
      </c>
      <c r="GS34" s="646" t="str">
        <f t="shared" si="33"/>
        <v>0</v>
      </c>
      <c r="GT34" s="805" t="str">
        <f t="shared" si="34"/>
        <v/>
      </c>
      <c r="GU34" s="646" t="str">
        <f t="shared" si="72"/>
        <v>0</v>
      </c>
      <c r="GV34" s="841" t="str">
        <f t="shared" si="36"/>
        <v/>
      </c>
      <c r="GX34" s="568">
        <f t="shared" si="37"/>
        <v>0</v>
      </c>
      <c r="GY34" s="574"/>
      <c r="GZ34" s="574"/>
      <c r="HA34" s="575"/>
      <c r="HB34" t="str">
        <f>$P$33</f>
        <v>総合的な作動の状況　</v>
      </c>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row>
    <row r="35" spans="1:405" ht="15" customHeight="1" thickBot="1" x14ac:dyDescent="0.45">
      <c r="A35"/>
      <c r="B35"/>
      <c r="C35"/>
      <c r="D35"/>
      <c r="E35"/>
      <c r="F35"/>
      <c r="G35"/>
      <c r="H35"/>
      <c r="I35" s="955"/>
      <c r="J35" s="671"/>
      <c r="K35" s="671"/>
      <c r="L35" s="671"/>
      <c r="M35" s="669"/>
      <c r="N35" s="669"/>
      <c r="O35" s="669"/>
      <c r="P35" s="669"/>
      <c r="Q35" s="669"/>
      <c r="R35" s="669"/>
      <c r="S35" s="669"/>
      <c r="T35" s="669"/>
      <c r="U35" s="669"/>
      <c r="V35" s="669"/>
      <c r="W35" s="669"/>
      <c r="X35" s="669"/>
      <c r="Y35" s="669"/>
      <c r="Z35" s="669"/>
      <c r="AA35" s="669"/>
      <c r="AB35" s="669"/>
      <c r="AC35" s="669"/>
      <c r="AD35" s="669"/>
      <c r="AE35" s="669"/>
      <c r="AF35" s="670"/>
      <c r="AG35" s="669"/>
      <c r="AH35" s="669"/>
      <c r="AI35" s="669"/>
      <c r="AJ35" s="669"/>
      <c r="AK35" s="669"/>
      <c r="AL35" s="669"/>
      <c r="AM35" s="669"/>
      <c r="AN35" s="669"/>
      <c r="AO35" s="669"/>
      <c r="AP35" s="669"/>
      <c r="AQ35" s="669"/>
      <c r="AR35" s="670"/>
      <c r="AS35" s="669"/>
      <c r="AT35" s="669"/>
      <c r="AU35" s="669"/>
      <c r="AV35" s="669"/>
      <c r="AW35" s="669"/>
      <c r="AX35" s="669"/>
      <c r="AY35" s="669"/>
      <c r="AZ35" s="670"/>
      <c r="BA35" s="670"/>
      <c r="BB35" s="670"/>
      <c r="BC35" s="670"/>
      <c r="BD35" s="670"/>
      <c r="BE35" s="670"/>
      <c r="BF35" s="670"/>
      <c r="BG35" s="670"/>
      <c r="BH35" s="670"/>
      <c r="BI35" s="670"/>
      <c r="BJ35" s="670"/>
      <c r="BK35" s="670"/>
      <c r="BL35" s="670"/>
      <c r="BM35" s="690"/>
      <c r="BN35" s="690"/>
      <c r="BO35" s="670"/>
      <c r="BP35" s="670"/>
      <c r="BQ35" s="670"/>
      <c r="BR35" s="670"/>
      <c r="BS35" s="670"/>
      <c r="BT35" s="670"/>
      <c r="BU35" s="670"/>
      <c r="BV35" s="670"/>
      <c r="BW35" s="670"/>
      <c r="BX35" s="670"/>
      <c r="BY35" s="670"/>
      <c r="BZ35" s="670"/>
      <c r="CA35" s="670"/>
      <c r="CB35" s="670"/>
      <c r="CC35" s="670"/>
      <c r="CD35" s="670"/>
      <c r="CE35" s="670"/>
      <c r="CF35" s="670"/>
      <c r="CG35" s="670"/>
      <c r="CH35" s="670"/>
      <c r="CI35" s="670"/>
      <c r="CJ35" s="670"/>
      <c r="CK35" s="670"/>
      <c r="CL35" s="670"/>
      <c r="CM35" s="670"/>
      <c r="CN35" s="690"/>
      <c r="CO35" s="690"/>
      <c r="CP35" s="690"/>
      <c r="CQ35" s="690"/>
      <c r="CR35" s="690"/>
      <c r="CS35" s="690"/>
      <c r="CT35" s="671"/>
      <c r="CU35" s="671"/>
      <c r="CV35" s="671"/>
      <c r="CW35" s="671"/>
      <c r="CX35" s="671"/>
      <c r="CY35" s="671"/>
      <c r="CZ35" s="671"/>
      <c r="DA35" s="671"/>
      <c r="DB35" s="671"/>
      <c r="DC35" s="671"/>
      <c r="DD35" s="671"/>
      <c r="DE35" s="671"/>
      <c r="DF35" s="671"/>
      <c r="DG35" s="671"/>
      <c r="DH35" s="671"/>
      <c r="DI35" s="671"/>
      <c r="DJ35" s="671"/>
      <c r="DK35" s="671"/>
      <c r="DL35" s="671"/>
      <c r="DM35" s="671"/>
      <c r="DN35" s="671"/>
      <c r="DO35" s="671"/>
      <c r="DP35" s="671"/>
      <c r="EH35" s="236">
        <f>SUM(EH17:EH34)</f>
        <v>0</v>
      </c>
      <c r="EI35" s="236">
        <f>SUM(EI17:EI34)</f>
        <v>0</v>
      </c>
      <c r="EJ35" s="236">
        <f>SUM(EJ17:EJ34)</f>
        <v>0</v>
      </c>
      <c r="EK35" s="236">
        <f>SUM(EK17:EK34)</f>
        <v>0</v>
      </c>
      <c r="EP35" s="279" t="str">
        <f>IF($EO35="要是正",MAX($EP$16:EP34)+1,"")</f>
        <v/>
      </c>
      <c r="ET35" s="272"/>
      <c r="EV35"/>
      <c r="EW35" s="160"/>
      <c r="EX35" s="153"/>
      <c r="EY35" s="151">
        <f>COUNTIF(EY17:EY34,"1")</f>
        <v>0</v>
      </c>
      <c r="EZ35" s="152" t="str">
        <f t="array" ref="EZ35">INDEX(EZ17:EZ34,MATCH(MIN(ABS(EZ17:EZ34-EJ4)),ABS(EZ17:EZ34-EJ4),0))</f>
        <v>0</v>
      </c>
      <c r="FA35" s="152" t="str">
        <f t="array" ref="FA35">INDEX(FA17:FA34,MATCH(MIN(ABS(FA17:FA34-EJ4)),ABS(FA17:FA34-EJ4),0))</f>
        <v>0</v>
      </c>
      <c r="FB35" s="151">
        <f>COUNTIF(FB17:FB34,"未定")</f>
        <v>0</v>
      </c>
      <c r="FC35" s="851"/>
      <c r="FD35" s="852"/>
      <c r="FE35" s="151">
        <f>COUNTIF(FE17:FE34,"1")</f>
        <v>0</v>
      </c>
      <c r="FF35" s="152" t="str">
        <f t="array" ref="FF35">INDEX(FF17:FF34,MATCH(MIN(ABS(FF17:FF34-EJ4)),ABS(FF17:FF34-EJ4),0))</f>
        <v>0</v>
      </c>
      <c r="FG35" s="152" t="str">
        <f t="array" ref="FG35">INDEX(FG17:FG34,MATCH(MIN(ABS(FG17:FG34-EJ4)),ABS(FG17:FG34-EJ4),0))</f>
        <v>0</v>
      </c>
      <c r="FH35" s="151">
        <f>COUNTIF(FH17:FH34,"未定")</f>
        <v>0</v>
      </c>
      <c r="FQ35" s="13"/>
      <c r="FR35" s="13"/>
      <c r="FS35" s="13"/>
      <c r="FT35" s="215"/>
      <c r="FU35" s="215"/>
      <c r="GD35" s="215"/>
      <c r="GK35"/>
      <c r="GL35"/>
      <c r="GM35"/>
      <c r="GN35"/>
      <c r="GO35"/>
      <c r="GS35" s="837" t="str">
        <f t="shared" si="33"/>
        <v>0</v>
      </c>
      <c r="GT35" s="838">
        <f>COUNTIF(GT17:GT34,"1")</f>
        <v>0</v>
      </c>
      <c r="GU35" s="839" t="str">
        <f t="array" ref="GU35">INDEX(GU17:GU34,MATCH(MIN(ABS(GU17:GU34-$EJ$4)),ABS(GU17:GU34-$EJ$4),0))</f>
        <v>0</v>
      </c>
      <c r="GV35" s="840">
        <f>COUNTIF(GV17:GV34,"未定")</f>
        <v>0</v>
      </c>
      <c r="GX35"/>
      <c r="GY35" s="574"/>
      <c r="GZ35" s="574"/>
      <c r="HA35" s="575"/>
      <c r="ON35" s="1"/>
      <c r="OO35" s="1"/>
    </row>
    <row r="36" spans="1:405" ht="15" hidden="1" customHeight="1" x14ac:dyDescent="0.4">
      <c r="A36"/>
      <c r="B36"/>
      <c r="C36"/>
      <c r="D36"/>
      <c r="E36"/>
      <c r="F36"/>
      <c r="G36"/>
      <c r="H36"/>
      <c r="I36" s="955"/>
      <c r="J36" s="443"/>
      <c r="K36" s="443"/>
      <c r="L36" s="443"/>
      <c r="M36" s="444"/>
      <c r="N36" s="444"/>
      <c r="O36" s="444"/>
      <c r="P36" s="444"/>
      <c r="Q36" s="444"/>
      <c r="R36" s="444"/>
      <c r="S36" s="444"/>
      <c r="T36" s="444"/>
      <c r="U36" s="444"/>
      <c r="V36" s="444"/>
      <c r="W36" s="444"/>
      <c r="X36" s="444"/>
      <c r="Y36" s="444"/>
      <c r="Z36" s="444"/>
      <c r="AA36" s="444"/>
      <c r="AB36" s="444"/>
      <c r="AC36" s="444"/>
      <c r="AD36" s="444"/>
      <c r="AE36" s="444"/>
      <c r="AF36" s="445"/>
      <c r="AG36" s="444"/>
      <c r="AH36" s="444"/>
      <c r="AI36" s="444"/>
      <c r="AJ36" s="444"/>
      <c r="AK36" s="444"/>
      <c r="AL36" s="444"/>
      <c r="AM36" s="444"/>
      <c r="AN36" s="444"/>
      <c r="AO36" s="444"/>
      <c r="AP36" s="444"/>
      <c r="AQ36" s="444"/>
      <c r="AR36" s="445"/>
      <c r="AS36" s="444"/>
      <c r="AT36" s="444"/>
      <c r="AU36" s="444"/>
      <c r="AV36" s="444"/>
      <c r="AW36" s="444"/>
      <c r="AX36" s="444"/>
      <c r="AY36" s="444"/>
      <c r="AZ36" s="445"/>
      <c r="BA36" s="445"/>
      <c r="BB36" s="445"/>
      <c r="BC36" s="445"/>
      <c r="BD36" s="445"/>
      <c r="BE36" s="445"/>
      <c r="BF36" s="445"/>
      <c r="BG36" s="445"/>
      <c r="BH36" s="445"/>
      <c r="BI36" s="445"/>
      <c r="BJ36" s="445"/>
      <c r="BK36" s="445"/>
      <c r="BL36" s="445"/>
      <c r="BM36" s="446"/>
      <c r="BN36" s="446"/>
      <c r="BO36" s="445"/>
      <c r="BP36" s="445"/>
      <c r="BQ36" s="445"/>
      <c r="BR36" s="445"/>
      <c r="BS36" s="445"/>
      <c r="BT36" s="445"/>
      <c r="BU36" s="445"/>
      <c r="BV36" s="445"/>
      <c r="BW36" s="445"/>
      <c r="BX36" s="445"/>
      <c r="BY36" s="445"/>
      <c r="BZ36" s="445"/>
      <c r="CA36" s="445"/>
      <c r="CB36" s="445"/>
      <c r="CC36" s="445"/>
      <c r="CD36" s="445"/>
      <c r="CE36" s="445"/>
      <c r="CF36" s="445"/>
      <c r="CG36" s="445"/>
      <c r="CH36" s="445"/>
      <c r="CI36" s="445"/>
      <c r="CJ36" s="445"/>
      <c r="CK36" s="445"/>
      <c r="CL36" s="445"/>
      <c r="CM36" s="445"/>
      <c r="CN36" s="446"/>
      <c r="CO36" s="446"/>
      <c r="CP36" s="446"/>
      <c r="CQ36" s="720"/>
      <c r="CR36" s="720"/>
      <c r="CS36" s="720"/>
      <c r="CT36" s="443"/>
      <c r="CU36" s="443"/>
      <c r="CV36" s="443"/>
      <c r="CW36" s="443"/>
      <c r="CX36" s="443"/>
      <c r="CY36" s="443"/>
      <c r="CZ36" s="443"/>
      <c r="DA36" s="443"/>
      <c r="DB36" s="443"/>
      <c r="DC36" s="443"/>
      <c r="DD36" s="443"/>
      <c r="DE36" s="443"/>
      <c r="DF36" s="443"/>
      <c r="DG36" s="443"/>
      <c r="DH36" s="443"/>
      <c r="DI36" s="443"/>
      <c r="DJ36" s="443"/>
      <c r="DK36" s="443"/>
      <c r="DL36" s="443"/>
      <c r="DM36" s="443"/>
      <c r="DN36" s="443"/>
      <c r="DO36" s="443"/>
      <c r="DP36" s="443"/>
      <c r="EH36"/>
      <c r="EI36"/>
      <c r="EJ36"/>
      <c r="EK36"/>
      <c r="EL36"/>
      <c r="EP36" s="279"/>
      <c r="ET36" s="272"/>
      <c r="EV36"/>
      <c r="EW36"/>
      <c r="EX36"/>
      <c r="EY36"/>
      <c r="EZ36"/>
      <c r="FA36"/>
      <c r="FB36"/>
      <c r="FC36"/>
      <c r="FD36"/>
      <c r="FE36"/>
      <c r="FF36"/>
      <c r="FG36"/>
      <c r="FH36"/>
      <c r="FQ36" s="13"/>
      <c r="FR36" s="13"/>
      <c r="FS36" s="13"/>
      <c r="FT36" s="246"/>
      <c r="FU36" s="246"/>
      <c r="GD36" s="246"/>
      <c r="GK36"/>
      <c r="GL36"/>
      <c r="GM36"/>
      <c r="GN36"/>
      <c r="GO36"/>
      <c r="GS36"/>
      <c r="GT36"/>
      <c r="GU36"/>
      <c r="GX36"/>
      <c r="GY36" s="574"/>
      <c r="GZ36" s="574"/>
      <c r="HA36" s="575"/>
      <c r="ON36" s="1"/>
      <c r="OO36" s="1"/>
    </row>
    <row r="37" spans="1:405" ht="15" hidden="1" customHeight="1" x14ac:dyDescent="0.4">
      <c r="A37"/>
      <c r="B37"/>
      <c r="C37"/>
      <c r="D37"/>
      <c r="E37"/>
      <c r="F37"/>
      <c r="G37"/>
      <c r="H37"/>
      <c r="I37" s="955"/>
      <c r="J37" s="443"/>
      <c r="K37" s="443"/>
      <c r="L37" s="443"/>
      <c r="M37" s="444"/>
      <c r="N37" s="444"/>
      <c r="O37" s="444"/>
      <c r="P37" s="444"/>
      <c r="Q37" s="444"/>
      <c r="R37" s="444"/>
      <c r="S37" s="444"/>
      <c r="T37" s="444"/>
      <c r="U37" s="444"/>
      <c r="V37" s="444"/>
      <c r="W37" s="444"/>
      <c r="X37" s="444"/>
      <c r="Y37" s="444"/>
      <c r="Z37" s="444"/>
      <c r="AA37" s="444"/>
      <c r="AB37" s="444"/>
      <c r="AC37" s="444"/>
      <c r="AD37" s="444"/>
      <c r="AE37" s="444"/>
      <c r="AF37" s="445"/>
      <c r="AG37" s="444"/>
      <c r="AH37" s="444"/>
      <c r="AI37" s="444"/>
      <c r="AJ37" s="444"/>
      <c r="AK37" s="444"/>
      <c r="AL37" s="444"/>
      <c r="AM37" s="444"/>
      <c r="AN37" s="444"/>
      <c r="AO37" s="444"/>
      <c r="AP37" s="444"/>
      <c r="AQ37" s="444"/>
      <c r="AR37" s="445"/>
      <c r="AS37" s="444"/>
      <c r="AT37" s="444"/>
      <c r="AU37" s="444"/>
      <c r="AV37" s="444"/>
      <c r="AW37" s="444"/>
      <c r="AX37" s="444"/>
      <c r="AY37" s="444"/>
      <c r="AZ37" s="445"/>
      <c r="BA37" s="445"/>
      <c r="BB37" s="445"/>
      <c r="BC37" s="445"/>
      <c r="BD37" s="445"/>
      <c r="BE37" s="445"/>
      <c r="BF37" s="445"/>
      <c r="BG37" s="445"/>
      <c r="BH37" s="445"/>
      <c r="BI37" s="445"/>
      <c r="BJ37" s="445"/>
      <c r="BK37" s="445"/>
      <c r="BL37" s="445"/>
      <c r="BM37" s="446"/>
      <c r="BN37" s="446"/>
      <c r="BO37" s="445"/>
      <c r="BP37" s="445"/>
      <c r="BQ37" s="445"/>
      <c r="BR37" s="445"/>
      <c r="BS37" s="445"/>
      <c r="BT37" s="445"/>
      <c r="BU37" s="445"/>
      <c r="BV37" s="445"/>
      <c r="BW37" s="445"/>
      <c r="BX37" s="445"/>
      <c r="BY37" s="445"/>
      <c r="BZ37" s="445"/>
      <c r="CA37" s="445"/>
      <c r="CB37" s="445"/>
      <c r="CC37" s="445"/>
      <c r="CD37" s="445"/>
      <c r="CE37" s="445"/>
      <c r="CF37" s="445"/>
      <c r="CG37" s="445"/>
      <c r="CH37" s="445"/>
      <c r="CI37" s="445"/>
      <c r="CJ37" s="445"/>
      <c r="CK37" s="445"/>
      <c r="CL37" s="445"/>
      <c r="CM37" s="445"/>
      <c r="CN37" s="446"/>
      <c r="CO37" s="446"/>
      <c r="CP37" s="446"/>
      <c r="CQ37" s="720"/>
      <c r="CR37" s="720"/>
      <c r="CS37" s="720"/>
      <c r="CT37" s="443"/>
      <c r="CU37" s="443"/>
      <c r="CV37" s="443"/>
      <c r="CW37" s="443"/>
      <c r="CX37" s="443"/>
      <c r="CY37" s="443"/>
      <c r="CZ37" s="443"/>
      <c r="DA37" s="443"/>
      <c r="DB37" s="443"/>
      <c r="DC37" s="443"/>
      <c r="DD37" s="443"/>
      <c r="DE37" s="443"/>
      <c r="DF37" s="443"/>
      <c r="DG37" s="443"/>
      <c r="DH37" s="443"/>
      <c r="DI37" s="443"/>
      <c r="DJ37" s="443"/>
      <c r="DK37" s="443"/>
      <c r="DL37" s="443"/>
      <c r="DM37" s="443"/>
      <c r="DN37" s="443"/>
      <c r="DO37" s="443"/>
      <c r="DP37" s="443"/>
      <c r="EH37"/>
      <c r="EI37"/>
      <c r="EJ37"/>
      <c r="EK37"/>
      <c r="EL37"/>
      <c r="EP37" s="279"/>
      <c r="ET37" s="272"/>
      <c r="EV37"/>
      <c r="EW37"/>
      <c r="EX37"/>
      <c r="EY37"/>
      <c r="EZ37"/>
      <c r="FA37"/>
      <c r="FB37"/>
      <c r="FC37"/>
      <c r="FD37"/>
      <c r="FE37"/>
      <c r="FF37"/>
      <c r="FG37"/>
      <c r="FH37"/>
      <c r="GK37"/>
      <c r="GL37"/>
      <c r="GM37"/>
      <c r="GN37"/>
      <c r="GO37"/>
      <c r="GS37"/>
      <c r="GT37"/>
      <c r="GU37"/>
      <c r="GX37"/>
      <c r="GY37" s="574"/>
      <c r="GZ37" s="574"/>
      <c r="HA37" s="575"/>
      <c r="ON37" s="1"/>
      <c r="OO37" s="1"/>
    </row>
    <row r="38" spans="1:405" ht="15" hidden="1" customHeight="1" thickBot="1" x14ac:dyDescent="0.45">
      <c r="A38"/>
      <c r="B38"/>
      <c r="C38"/>
      <c r="D38"/>
      <c r="E38"/>
      <c r="F38"/>
      <c r="G38"/>
      <c r="H38"/>
      <c r="I38" s="955"/>
      <c r="J38" s="686"/>
      <c r="K38" s="686"/>
      <c r="L38" s="686"/>
      <c r="M38" s="687"/>
      <c r="N38" s="687"/>
      <c r="O38" s="687"/>
      <c r="P38" s="687"/>
      <c r="Q38" s="687"/>
      <c r="R38" s="687"/>
      <c r="S38" s="687"/>
      <c r="T38" s="687"/>
      <c r="U38" s="687"/>
      <c r="V38" s="687"/>
      <c r="W38" s="687"/>
      <c r="X38" s="687"/>
      <c r="Y38" s="687"/>
      <c r="Z38" s="687"/>
      <c r="AA38" s="687"/>
      <c r="AB38" s="687"/>
      <c r="AC38" s="687"/>
      <c r="AD38" s="687"/>
      <c r="AE38" s="687"/>
      <c r="AF38" s="688"/>
      <c r="AG38" s="687"/>
      <c r="AH38" s="687"/>
      <c r="AI38" s="687"/>
      <c r="AJ38" s="687"/>
      <c r="AK38" s="687"/>
      <c r="AL38" s="687"/>
      <c r="AM38" s="687"/>
      <c r="AN38" s="687"/>
      <c r="AO38" s="687"/>
      <c r="AP38" s="687"/>
      <c r="AQ38" s="687"/>
      <c r="AR38" s="688"/>
      <c r="AS38" s="687"/>
      <c r="AT38" s="687"/>
      <c r="AU38" s="687"/>
      <c r="AV38" s="687"/>
      <c r="AW38" s="687"/>
      <c r="AX38" s="687"/>
      <c r="AY38" s="687"/>
      <c r="AZ38" s="688"/>
      <c r="BA38" s="688"/>
      <c r="BB38" s="688"/>
      <c r="BC38" s="688"/>
      <c r="BD38" s="688"/>
      <c r="BE38" s="688"/>
      <c r="BF38" s="688"/>
      <c r="BG38" s="688"/>
      <c r="BH38" s="688"/>
      <c r="BI38" s="688"/>
      <c r="BJ38" s="688"/>
      <c r="BK38" s="688"/>
      <c r="BL38" s="688"/>
      <c r="BM38" s="689"/>
      <c r="BN38" s="689"/>
      <c r="BO38" s="688"/>
      <c r="BP38" s="688"/>
      <c r="BQ38" s="688"/>
      <c r="BR38" s="688"/>
      <c r="BS38" s="688"/>
      <c r="BT38" s="688"/>
      <c r="BU38" s="688"/>
      <c r="BV38" s="688"/>
      <c r="BW38" s="688"/>
      <c r="BX38" s="688"/>
      <c r="BY38" s="688"/>
      <c r="BZ38" s="688"/>
      <c r="CA38" s="688"/>
      <c r="CB38" s="688"/>
      <c r="CC38" s="688"/>
      <c r="CD38" s="688"/>
      <c r="CE38" s="688"/>
      <c r="CF38" s="688"/>
      <c r="CG38" s="688"/>
      <c r="CH38" s="688"/>
      <c r="CI38" s="688"/>
      <c r="CJ38" s="688"/>
      <c r="CK38" s="688"/>
      <c r="CL38" s="688"/>
      <c r="CM38" s="688"/>
      <c r="CN38" s="689"/>
      <c r="CO38" s="689"/>
      <c r="CP38" s="689"/>
      <c r="CQ38" s="689"/>
      <c r="CR38" s="689"/>
      <c r="CS38" s="689"/>
      <c r="CT38" s="686"/>
      <c r="CU38" s="686"/>
      <c r="CV38" s="686"/>
      <c r="CW38" s="686"/>
      <c r="CX38" s="686"/>
      <c r="CY38" s="686"/>
      <c r="CZ38" s="686"/>
      <c r="DA38" s="686"/>
      <c r="DB38" s="686"/>
      <c r="DC38" s="686"/>
      <c r="DD38" s="686"/>
      <c r="DE38" s="686"/>
      <c r="DF38" s="686"/>
      <c r="DG38" s="686"/>
      <c r="DH38" s="686"/>
      <c r="DI38" s="686"/>
      <c r="DJ38" s="686"/>
      <c r="DK38" s="686"/>
      <c r="DL38" s="686"/>
      <c r="DM38" s="686"/>
      <c r="DN38" s="686"/>
      <c r="DO38" s="686"/>
      <c r="DP38" s="686"/>
      <c r="EH38"/>
      <c r="EI38"/>
      <c r="EJ38"/>
      <c r="EK38"/>
      <c r="EL38"/>
      <c r="EP38" s="279"/>
      <c r="ET38" s="272"/>
      <c r="EV38" s="3"/>
      <c r="EW38"/>
      <c r="EX38"/>
      <c r="EY38"/>
      <c r="EZ38"/>
      <c r="FA38"/>
      <c r="FB38"/>
      <c r="FC38"/>
      <c r="FD38"/>
      <c r="FE38"/>
      <c r="FF38"/>
      <c r="FG38"/>
      <c r="FH38"/>
      <c r="GK38"/>
      <c r="GL38"/>
      <c r="GM38"/>
      <c r="GN38"/>
      <c r="GO38"/>
      <c r="GX38"/>
      <c r="GY38" s="574"/>
      <c r="GZ38" s="574"/>
      <c r="HA38" s="575"/>
      <c r="ON38" s="1"/>
      <c r="OO38" s="1"/>
    </row>
    <row r="39" spans="1:405" s="13" customFormat="1" ht="33.75" hidden="1" customHeight="1" thickBot="1" x14ac:dyDescent="0.45">
      <c r="A39"/>
      <c r="B39"/>
      <c r="C39"/>
      <c r="D39"/>
      <c r="E39"/>
      <c r="F39"/>
      <c r="G39"/>
      <c r="H39"/>
      <c r="I39" s="955"/>
      <c r="J39" s="678"/>
      <c r="K39" s="668"/>
      <c r="L39" s="668"/>
      <c r="M39" s="2280" t="s">
        <v>778</v>
      </c>
      <c r="N39" s="2281"/>
      <c r="O39" s="2281"/>
      <c r="P39" s="2281"/>
      <c r="Q39" s="2281"/>
      <c r="R39" s="2281"/>
      <c r="S39" s="2281"/>
      <c r="T39" s="2281"/>
      <c r="U39" s="2281"/>
      <c r="V39" s="2281"/>
      <c r="W39" s="2281"/>
      <c r="X39" s="2281"/>
      <c r="Y39" s="2281"/>
      <c r="Z39" s="2281"/>
      <c r="AA39" s="2281"/>
      <c r="AB39" s="2281"/>
      <c r="AC39" s="2281"/>
      <c r="AD39" s="2281"/>
      <c r="AE39" s="2281"/>
      <c r="AF39" s="2281"/>
      <c r="AG39" s="2281"/>
      <c r="AH39" s="2281"/>
      <c r="AI39" s="2281"/>
      <c r="AJ39" s="2281"/>
      <c r="AK39" s="2281"/>
      <c r="AL39" s="2281"/>
      <c r="AM39" s="2281"/>
      <c r="AN39" s="2281"/>
      <c r="AO39" s="2281"/>
      <c r="AP39" s="2281"/>
      <c r="AQ39" s="2281"/>
      <c r="AR39" s="2281"/>
      <c r="AS39" s="2281"/>
      <c r="AT39" s="2281"/>
      <c r="AU39" s="2281"/>
      <c r="AV39" s="2281"/>
      <c r="AW39" s="2281"/>
      <c r="AX39" s="2281"/>
      <c r="AY39" s="2281"/>
      <c r="AZ39" s="2281"/>
      <c r="BA39" s="2281"/>
      <c r="BB39" s="2281"/>
      <c r="BC39" s="2281"/>
      <c r="BD39" s="2281"/>
      <c r="BE39" s="2281"/>
      <c r="BF39" s="2281"/>
      <c r="BG39" s="2281"/>
      <c r="BH39" s="2281"/>
      <c r="BI39" s="2281"/>
      <c r="BJ39" s="2281"/>
      <c r="BK39" s="2281"/>
      <c r="BL39" s="2281"/>
      <c r="BM39" s="2281"/>
      <c r="BN39" s="2281"/>
      <c r="BO39" s="2281"/>
      <c r="BP39" s="2281"/>
      <c r="BQ39" s="2281"/>
      <c r="BR39" s="2281"/>
      <c r="BS39" s="2281"/>
      <c r="BT39" s="2281"/>
      <c r="BU39" s="2281"/>
      <c r="BV39" s="2281"/>
      <c r="BW39" s="2281"/>
      <c r="BX39" s="2281"/>
      <c r="BY39" s="2281"/>
      <c r="BZ39" s="2281"/>
      <c r="CA39" s="2281"/>
      <c r="CB39" s="2281"/>
      <c r="CC39" s="2281"/>
      <c r="CD39" s="2281"/>
      <c r="CE39" s="2281"/>
      <c r="CF39" s="2281"/>
      <c r="CG39" s="2281"/>
      <c r="CH39" s="2281"/>
      <c r="CI39" s="2281"/>
      <c r="CJ39" s="2281"/>
      <c r="CK39" s="2281"/>
      <c r="CL39" s="2281"/>
      <c r="CM39" s="2281"/>
      <c r="CN39" s="2281"/>
      <c r="CO39" s="2281"/>
      <c r="CP39" s="2281"/>
      <c r="CQ39" s="2281"/>
      <c r="CR39" s="2281"/>
      <c r="CS39" s="2281"/>
      <c r="CT39" s="2281"/>
      <c r="CU39" s="2281"/>
      <c r="CV39" s="2281"/>
      <c r="CW39" s="2281"/>
      <c r="CX39" s="2281"/>
      <c r="CY39" s="2281"/>
      <c r="CZ39" s="2281"/>
      <c r="DA39" s="2281"/>
      <c r="DB39" s="2281"/>
      <c r="DC39" s="2281"/>
      <c r="DD39" s="2281"/>
      <c r="DE39" s="2281"/>
      <c r="DF39" s="2281"/>
      <c r="DG39" s="2281"/>
      <c r="DH39" s="2281"/>
      <c r="DI39" s="2281"/>
      <c r="DJ39" s="2281"/>
      <c r="DK39" s="2281"/>
      <c r="DL39" s="2281"/>
      <c r="DM39" s="2281"/>
      <c r="DN39" s="2281"/>
      <c r="DO39" s="2281"/>
      <c r="DP39" s="2282"/>
      <c r="DQ39"/>
      <c r="DR39"/>
      <c r="DS39"/>
      <c r="DT39"/>
      <c r="DU39"/>
      <c r="DV39"/>
      <c r="DW39"/>
      <c r="DX39"/>
      <c r="DY39"/>
      <c r="DZ39"/>
      <c r="EA39"/>
      <c r="EB39"/>
      <c r="EC39"/>
      <c r="ED39"/>
      <c r="EE39"/>
      <c r="EF39"/>
      <c r="EG39"/>
      <c r="EH39" s="481" t="str">
        <f>IF(AND(EI39="",EJ39="",EK39="",EH45&lt;&gt;0),"レ","")</f>
        <v/>
      </c>
      <c r="EI39" s="481" t="str">
        <f>IF(AND(EJ39="",EK39="",EI45&lt;&gt;0),"レ","")</f>
        <v/>
      </c>
      <c r="EJ39" s="481" t="str">
        <f>IF(EJ45&lt;&gt;0,"レ","")</f>
        <v/>
      </c>
      <c r="EK39" s="481" t="str">
        <f>IF(AND(EJ39="",EK45&lt;&gt;0),"レ","")</f>
        <v/>
      </c>
      <c r="EL39" s="16"/>
      <c r="EM39" s="16"/>
      <c r="EN39" s="16"/>
      <c r="EO39" s="157"/>
      <c r="EP39" s="256"/>
      <c r="EQ39" s="157"/>
      <c r="ER39" s="157"/>
      <c r="ES39" s="2025" t="s">
        <v>202</v>
      </c>
      <c r="ET39" s="509" t="str">
        <f>SUBSTITUTE(TRIM(ET42&amp;"　"&amp;ET43&amp;"　"&amp;ET44),"　",",")</f>
        <v/>
      </c>
      <c r="EU39" s="157"/>
      <c r="EV39" s="157"/>
      <c r="EW39" s="477" t="str">
        <f>IF(COUNTIF(EY42:EY44,1)&gt;0,"レ","")</f>
        <v/>
      </c>
      <c r="EX39" s="526"/>
      <c r="EY39" s="479" t="str">
        <f>IF(EW39="レ",TEXT(EZ45,"ee"),"")</f>
        <v/>
      </c>
      <c r="EZ39" s="480" t="str">
        <f>IF(EW39="レ",MONTH(EZ45),IF(AND(EJ39="レ",FB39="レ",FB45=0),"",IF(AND(EJ39="レ",FB39="レ",FA45&gt;0),"未定","")))</f>
        <v/>
      </c>
      <c r="FA39" s="1"/>
      <c r="FB39" s="458" t="str">
        <f>IF(EW39="",IF(OR(FB45&gt;0,EJ39="レ"),"レ",""),"")</f>
        <v/>
      </c>
      <c r="FC39" s="150" t="str">
        <f>IF(AND(COUNTIF(EO42:EO44,"要是正")=0,COUNTIF(FE42:FE44,1)&gt;0),"レ","")</f>
        <v/>
      </c>
      <c r="FD39" s="816"/>
      <c r="FE39" s="479" t="str">
        <f>IF(FC39="レ",TEXT(FF45,"ee"),"")</f>
        <v/>
      </c>
      <c r="FF39" s="480" t="str">
        <f>IF(FC39="レ",MONTH(FF45),IF(AND(EK39="レ",FH39="レ",FH45=0),"",IF(AND(EK39="レ",FH39="レ",FH45&gt;0),"未定","")))</f>
        <v/>
      </c>
      <c r="FG39" s="544"/>
      <c r="FH39" s="829" t="str">
        <f>IF(FC39="",IF(OR(FH45&gt;0,EK39="レ"),"レ",""),"")</f>
        <v/>
      </c>
      <c r="FI39" s="476"/>
      <c r="FJ39" s="476"/>
      <c r="FK39" s="476"/>
      <c r="GK39"/>
      <c r="GL39"/>
      <c r="GM39"/>
      <c r="GN39"/>
      <c r="GO39"/>
      <c r="GP39"/>
      <c r="GQ39" s="773" t="str">
        <f>TRIM(GQ42&amp;"　"&amp;GQ43&amp;"　"&amp;GQ44)</f>
        <v/>
      </c>
      <c r="GR39" s="477" t="str">
        <f>IF(COUNTIF(GT42:GT57,1)&gt;0,"レ","")</f>
        <v/>
      </c>
      <c r="GS39" s="526"/>
      <c r="GT39" s="479" t="str">
        <f>IF(GR39="レ",TEXT(GU58,"ee"),"")</f>
        <v/>
      </c>
      <c r="GU39" s="480" t="str">
        <f>IF(GR39="レ",MONTH(GU58),IF(AND(GD40="レ",GV39="レ",GV58=0),"",IF(AND(GD40="レ",GV39="レ",GV58&gt;0),"未定","")))</f>
        <v/>
      </c>
      <c r="GV39" s="458" t="str">
        <f>IF(GR39="",IF(OR(GV58&gt;0,GD40="レ"),"レ",""),"")</f>
        <v>レ</v>
      </c>
      <c r="GX39"/>
      <c r="GY39" s="574"/>
      <c r="GZ39" s="574"/>
      <c r="HA39" s="575"/>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row>
    <row r="40" spans="1:405" s="13" customFormat="1" ht="30" hidden="1" customHeight="1" thickBot="1" x14ac:dyDescent="0.45">
      <c r="A40"/>
      <c r="B40"/>
      <c r="C40"/>
      <c r="D40"/>
      <c r="E40"/>
      <c r="F40"/>
      <c r="G40"/>
      <c r="H40"/>
      <c r="I40" s="955"/>
      <c r="J40" s="223"/>
      <c r="K40" s="241"/>
      <c r="L40" s="241"/>
      <c r="M40" s="2080" t="s">
        <v>150</v>
      </c>
      <c r="N40" s="2080"/>
      <c r="O40" s="2080"/>
      <c r="P40" s="2276" t="s">
        <v>198</v>
      </c>
      <c r="Q40" s="2276"/>
      <c r="R40" s="2276"/>
      <c r="S40" s="2276"/>
      <c r="T40" s="2276"/>
      <c r="U40" s="2276"/>
      <c r="V40" s="2276"/>
      <c r="W40" s="2276"/>
      <c r="X40" s="2276"/>
      <c r="Y40" s="2276"/>
      <c r="Z40" s="2276"/>
      <c r="AA40" s="2276"/>
      <c r="AB40" s="2276"/>
      <c r="AC40" s="2276"/>
      <c r="AD40" s="2276"/>
      <c r="AE40" s="2276"/>
      <c r="AF40" s="2276"/>
      <c r="AG40" s="2276" t="s">
        <v>638</v>
      </c>
      <c r="AH40" s="2276"/>
      <c r="AI40" s="2276"/>
      <c r="AJ40" s="2276"/>
      <c r="AK40" s="2276"/>
      <c r="AL40" s="2276"/>
      <c r="AM40" s="2276"/>
      <c r="AN40" s="2276"/>
      <c r="AO40" s="2276"/>
      <c r="AP40" s="2276"/>
      <c r="AQ40" s="2276"/>
      <c r="AR40" s="2276"/>
      <c r="AS40" s="2276"/>
      <c r="AT40" s="2276"/>
      <c r="AU40" s="2276"/>
      <c r="AV40" s="2276"/>
      <c r="AW40" s="2276"/>
      <c r="AX40" s="2276"/>
      <c r="AY40" s="2276"/>
      <c r="AZ40" s="2276"/>
      <c r="BA40" s="2080" t="s">
        <v>1012</v>
      </c>
      <c r="BB40" s="2080"/>
      <c r="BC40" s="2080"/>
      <c r="BD40" s="2080"/>
      <c r="BE40" s="2080"/>
      <c r="BF40" s="2080"/>
      <c r="BG40" s="2080"/>
      <c r="BH40" s="2080"/>
      <c r="BI40" s="2080"/>
      <c r="BJ40" s="2080"/>
      <c r="BK40" s="2080"/>
      <c r="BL40" s="2080"/>
      <c r="BM40" s="2278" t="s">
        <v>835</v>
      </c>
      <c r="BN40" s="2278"/>
      <c r="BO40" s="2081" t="s">
        <v>149</v>
      </c>
      <c r="BP40" s="2081"/>
      <c r="BQ40" s="2081"/>
      <c r="BR40" s="2081"/>
      <c r="BS40" s="2081"/>
      <c r="BT40" s="2081"/>
      <c r="BU40" s="2081"/>
      <c r="BV40" s="2081"/>
      <c r="BW40" s="2081"/>
      <c r="BX40" s="2081"/>
      <c r="BY40" s="2081" t="s">
        <v>143</v>
      </c>
      <c r="BZ40" s="2081"/>
      <c r="CA40" s="2081"/>
      <c r="CB40" s="2081"/>
      <c r="CC40" s="2081"/>
      <c r="CD40" s="2081"/>
      <c r="CE40" s="2081"/>
      <c r="CF40" s="2081"/>
      <c r="CG40" s="2081"/>
      <c r="CH40" s="2081"/>
      <c r="CI40" s="2081"/>
      <c r="CJ40" s="2081"/>
      <c r="CK40" s="2081"/>
      <c r="CL40" s="2081"/>
      <c r="CM40" s="2081"/>
      <c r="CN40" s="2080" t="s">
        <v>148</v>
      </c>
      <c r="CO40" s="2081"/>
      <c r="CP40" s="2081"/>
      <c r="CQ40" s="2081"/>
      <c r="CR40" s="2081"/>
      <c r="CS40" s="2081"/>
      <c r="CT40" s="2081"/>
      <c r="CU40" s="2081"/>
      <c r="CV40" s="2081"/>
      <c r="CW40" s="2011" t="s">
        <v>147</v>
      </c>
      <c r="CX40" s="2011"/>
      <c r="CY40" s="2011"/>
      <c r="CZ40" s="2011"/>
      <c r="DA40" s="2011"/>
      <c r="DB40" s="2011"/>
      <c r="DC40" s="2011"/>
      <c r="DD40" s="2011"/>
      <c r="DE40" s="2011"/>
      <c r="DF40" s="2011"/>
      <c r="DG40" s="2011"/>
      <c r="DH40" s="2011"/>
      <c r="DI40" s="2011"/>
      <c r="DJ40" s="2011"/>
      <c r="DK40" s="2011"/>
      <c r="DL40" s="2011"/>
      <c r="DM40" s="2011"/>
      <c r="DN40" s="2011"/>
      <c r="DO40" s="2011"/>
      <c r="DP40" s="2012"/>
      <c r="DQ40"/>
      <c r="DR40"/>
      <c r="DS40"/>
      <c r="DT40"/>
      <c r="DU40"/>
      <c r="DV40"/>
      <c r="DW40"/>
      <c r="DX40"/>
      <c r="DY40"/>
      <c r="DZ40"/>
      <c r="EA40"/>
      <c r="EB40"/>
      <c r="EC40"/>
      <c r="ED40"/>
      <c r="EE40"/>
      <c r="EF40"/>
      <c r="EG40"/>
      <c r="EH40" s="311" t="s">
        <v>877</v>
      </c>
      <c r="EI40" s="1"/>
      <c r="EJ40" s="1"/>
      <c r="ES40" s="2026"/>
      <c r="ET40" s="2025" t="s">
        <v>144</v>
      </c>
      <c r="EU40" s="2082" t="s">
        <v>143</v>
      </c>
      <c r="EV40" s="523"/>
      <c r="EW40" s="2036" t="s">
        <v>142</v>
      </c>
      <c r="EX40" s="2037"/>
      <c r="EY40" s="2037"/>
      <c r="EZ40" s="2037"/>
      <c r="FA40" s="2037"/>
      <c r="FB40" s="2037"/>
      <c r="FC40" s="2020" t="s">
        <v>141</v>
      </c>
      <c r="FD40" s="2021"/>
      <c r="FE40" s="2021"/>
      <c r="FF40" s="2021"/>
      <c r="FG40" s="2021"/>
      <c r="FH40" s="2022"/>
      <c r="FI40" s="2023" t="s">
        <v>140</v>
      </c>
      <c r="FJ40" s="2023"/>
      <c r="FK40" s="2024"/>
      <c r="FL40" s="2039"/>
      <c r="FM40" s="2039"/>
      <c r="FN40" s="2039"/>
      <c r="FO40" s="2039"/>
      <c r="FQ40" s="2039"/>
      <c r="FR40" s="2039"/>
      <c r="FS40" s="2039"/>
      <c r="FT40" s="2039"/>
      <c r="FU40" s="2039"/>
      <c r="FV40" s="2019"/>
      <c r="FW40" s="2019"/>
      <c r="FX40" s="2019"/>
      <c r="FY40" s="2019"/>
      <c r="FZ40" s="2019"/>
      <c r="GA40" s="2019"/>
      <c r="GB40" s="2019"/>
      <c r="GC40" s="2019"/>
      <c r="GD40" s="2019"/>
      <c r="GE40" s="2019"/>
      <c r="GF40" s="460"/>
      <c r="GG40" s="460"/>
      <c r="GH40" s="460"/>
      <c r="GI40" s="242"/>
      <c r="GJ40" s="242"/>
      <c r="GK40" s="2008" t="s">
        <v>1013</v>
      </c>
      <c r="GL40" s="2009"/>
      <c r="GM40" s="2009"/>
      <c r="GN40" s="2009"/>
      <c r="GO40" s="2010"/>
      <c r="GP40"/>
      <c r="GQ40" s="830"/>
      <c r="GR40" s="2040" t="s">
        <v>142</v>
      </c>
      <c r="GS40" s="2041"/>
      <c r="GT40" s="2041"/>
      <c r="GU40" s="2041"/>
      <c r="GV40" s="2042"/>
      <c r="GX40" s="568" t="str">
        <f t="shared" si="37"/>
        <v>指摘の具体的内容等</v>
      </c>
      <c r="GY40" s="574"/>
      <c r="GZ40" s="574"/>
      <c r="HA40" s="575"/>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row>
    <row r="41" spans="1:405" s="13" customFormat="1" ht="30" hidden="1" customHeight="1" thickBot="1" x14ac:dyDescent="0.45">
      <c r="A41"/>
      <c r="B41"/>
      <c r="C41"/>
      <c r="D41"/>
      <c r="E41"/>
      <c r="F41"/>
      <c r="G41"/>
      <c r="H41"/>
      <c r="I41" s="955"/>
      <c r="J41" s="223"/>
      <c r="K41" s="241"/>
      <c r="L41" s="241"/>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c r="AS41" s="2277"/>
      <c r="AT41" s="2277"/>
      <c r="AU41" s="2277"/>
      <c r="AV41" s="2277"/>
      <c r="AW41" s="2277"/>
      <c r="AX41" s="2277"/>
      <c r="AY41" s="2277"/>
      <c r="AZ41" s="2277"/>
      <c r="BA41" s="2080"/>
      <c r="BB41" s="2080"/>
      <c r="BC41" s="2080"/>
      <c r="BD41" s="2080"/>
      <c r="BE41" s="2080"/>
      <c r="BF41" s="2080"/>
      <c r="BG41" s="2080"/>
      <c r="BH41" s="2080"/>
      <c r="BI41" s="2080"/>
      <c r="BJ41" s="2080"/>
      <c r="BK41" s="2080"/>
      <c r="BL41" s="2080"/>
      <c r="BM41" s="2279"/>
      <c r="BN41" s="2279"/>
      <c r="BO41" s="2081"/>
      <c r="BP41" s="2081"/>
      <c r="BQ41" s="2081"/>
      <c r="BR41" s="2081"/>
      <c r="BS41" s="2081"/>
      <c r="BT41" s="2081"/>
      <c r="BU41" s="2081"/>
      <c r="BV41" s="2081"/>
      <c r="BW41" s="2081"/>
      <c r="BX41" s="2081"/>
      <c r="BY41" s="2081"/>
      <c r="BZ41" s="2081"/>
      <c r="CA41" s="2081"/>
      <c r="CB41" s="2081"/>
      <c r="CC41" s="2081"/>
      <c r="CD41" s="2081"/>
      <c r="CE41" s="2081"/>
      <c r="CF41" s="2081"/>
      <c r="CG41" s="2081"/>
      <c r="CH41" s="2081"/>
      <c r="CI41" s="2081"/>
      <c r="CJ41" s="2081"/>
      <c r="CK41" s="2081"/>
      <c r="CL41" s="2081"/>
      <c r="CM41" s="2081"/>
      <c r="CN41" s="2080" t="s">
        <v>139</v>
      </c>
      <c r="CO41" s="2080"/>
      <c r="CP41" s="2080"/>
      <c r="CQ41" s="2080" t="s">
        <v>10</v>
      </c>
      <c r="CR41" s="2080"/>
      <c r="CS41" s="2080"/>
      <c r="CT41" s="2080" t="s">
        <v>138</v>
      </c>
      <c r="CU41" s="2081"/>
      <c r="CV41" s="2081"/>
      <c r="CW41" s="2011"/>
      <c r="CX41" s="2011"/>
      <c r="CY41" s="2011"/>
      <c r="CZ41" s="2011"/>
      <c r="DA41" s="2011"/>
      <c r="DB41" s="2011"/>
      <c r="DC41" s="2011"/>
      <c r="DD41" s="2011"/>
      <c r="DE41" s="2011"/>
      <c r="DF41" s="2011"/>
      <c r="DG41" s="2011"/>
      <c r="DH41" s="2011"/>
      <c r="DI41" s="2011"/>
      <c r="DJ41" s="2011"/>
      <c r="DK41" s="2011"/>
      <c r="DL41" s="2011"/>
      <c r="DM41" s="2011"/>
      <c r="DN41" s="2011"/>
      <c r="DO41" s="2011"/>
      <c r="DP41" s="2012"/>
      <c r="DQ41"/>
      <c r="DR41"/>
      <c r="DS41"/>
      <c r="DT41"/>
      <c r="DU41"/>
      <c r="DV41"/>
      <c r="DW41"/>
      <c r="DX41"/>
      <c r="DY41"/>
      <c r="DZ41"/>
      <c r="EA41"/>
      <c r="EB41"/>
      <c r="EC41"/>
      <c r="ED41"/>
      <c r="EE41"/>
      <c r="EF41"/>
      <c r="EG41"/>
      <c r="EH41" s="492" t="s">
        <v>137</v>
      </c>
      <c r="EI41" s="493" t="s">
        <v>136</v>
      </c>
      <c r="EJ41" s="493" t="s">
        <v>135</v>
      </c>
      <c r="EK41" s="494" t="s">
        <v>134</v>
      </c>
      <c r="EL41" s="142" t="s">
        <v>133</v>
      </c>
      <c r="EM41" s="492" t="s">
        <v>9</v>
      </c>
      <c r="EN41" s="500" t="s">
        <v>132</v>
      </c>
      <c r="EO41" s="496" t="s">
        <v>131</v>
      </c>
      <c r="EP41" s="497" t="s">
        <v>146</v>
      </c>
      <c r="EQ41" s="503" t="s">
        <v>145</v>
      </c>
      <c r="ER41" s="504" t="s">
        <v>130</v>
      </c>
      <c r="ES41" s="2027"/>
      <c r="ET41" s="2033"/>
      <c r="EU41" s="2083"/>
      <c r="EV41" s="524"/>
      <c r="EW41" s="139" t="s">
        <v>129</v>
      </c>
      <c r="EX41" s="137" t="s">
        <v>128</v>
      </c>
      <c r="EY41" s="137" t="s">
        <v>125</v>
      </c>
      <c r="EZ41" s="136" t="s">
        <v>124</v>
      </c>
      <c r="FA41" s="136" t="s">
        <v>123</v>
      </c>
      <c r="FB41" s="135" t="s">
        <v>122</v>
      </c>
      <c r="FC41" s="138" t="s">
        <v>127</v>
      </c>
      <c r="FD41" s="136" t="s">
        <v>126</v>
      </c>
      <c r="FE41" s="137" t="s">
        <v>125</v>
      </c>
      <c r="FF41" s="136" t="s">
        <v>124</v>
      </c>
      <c r="FG41" s="136" t="s">
        <v>123</v>
      </c>
      <c r="FH41" s="826" t="s">
        <v>122</v>
      </c>
      <c r="FI41" s="658" t="s">
        <v>121</v>
      </c>
      <c r="FJ41" s="133" t="s">
        <v>120</v>
      </c>
      <c r="FK41" s="133" t="s">
        <v>119</v>
      </c>
      <c r="FM41" s="116"/>
      <c r="FN41" s="116"/>
      <c r="FO41" s="116"/>
      <c r="FP41" s="117"/>
      <c r="FR41" s="117"/>
      <c r="FS41" s="117"/>
      <c r="FT41" s="117"/>
      <c r="FU41" s="117"/>
      <c r="FV41" s="113"/>
      <c r="FW41" s="113"/>
      <c r="FX41" s="113"/>
      <c r="FY41" s="113"/>
      <c r="FZ41" s="113"/>
      <c r="GA41" s="113"/>
      <c r="GB41" s="113"/>
      <c r="GC41" s="113"/>
      <c r="GD41" s="113"/>
      <c r="GE41" s="113"/>
      <c r="GF41" s="113"/>
      <c r="GG41" s="113"/>
      <c r="GH41" s="113"/>
      <c r="GI41" s="351" t="str">
        <f>SUBSTITUTE(TRIM(GI42&amp;"　"&amp;GI43&amp;"　"&amp;GI44),"　",",")</f>
        <v/>
      </c>
      <c r="GJ41" s="242"/>
      <c r="GK41" s="519" t="s">
        <v>801</v>
      </c>
      <c r="GL41" s="772" t="s">
        <v>802</v>
      </c>
      <c r="GM41" s="772" t="s">
        <v>302</v>
      </c>
      <c r="GN41" s="772" t="s">
        <v>803</v>
      </c>
      <c r="GO41" s="848" t="s">
        <v>804</v>
      </c>
      <c r="GP41"/>
      <c r="GQ41" s="818" t="s">
        <v>874</v>
      </c>
      <c r="GR41" s="847" t="s">
        <v>129</v>
      </c>
      <c r="GS41" s="845" t="s">
        <v>806</v>
      </c>
      <c r="GT41" s="845" t="s">
        <v>125</v>
      </c>
      <c r="GU41" s="845" t="s">
        <v>807</v>
      </c>
      <c r="GV41" s="846" t="s">
        <v>122</v>
      </c>
      <c r="GX41" s="568">
        <f t="shared" si="37"/>
        <v>0</v>
      </c>
      <c r="GY41" s="574"/>
      <c r="GZ41" s="574"/>
      <c r="HA41" s="575"/>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row>
    <row r="42" spans="1:405" s="13" customFormat="1" ht="30" hidden="1" customHeight="1" x14ac:dyDescent="0.4">
      <c r="A42"/>
      <c r="B42"/>
      <c r="C42"/>
      <c r="D42"/>
      <c r="E42"/>
      <c r="F42"/>
      <c r="G42"/>
      <c r="H42"/>
      <c r="I42" s="955"/>
      <c r="J42" s="231"/>
      <c r="K42" s="241"/>
      <c r="L42" s="241"/>
      <c r="M42" s="2283"/>
      <c r="N42" s="2283"/>
      <c r="O42" s="2283"/>
      <c r="P42" s="2273"/>
      <c r="Q42" s="2273"/>
      <c r="R42" s="2273"/>
      <c r="S42" s="2273"/>
      <c r="T42" s="2273"/>
      <c r="U42" s="2273"/>
      <c r="V42" s="2273"/>
      <c r="W42" s="2273"/>
      <c r="X42" s="2273"/>
      <c r="Y42" s="2273"/>
      <c r="Z42" s="2273"/>
      <c r="AA42" s="2273"/>
      <c r="AB42" s="2273"/>
      <c r="AC42" s="2273"/>
      <c r="AD42" s="2273"/>
      <c r="AE42" s="2273"/>
      <c r="AF42" s="2273"/>
      <c r="AG42" s="2273"/>
      <c r="AH42" s="2274"/>
      <c r="AI42" s="2274"/>
      <c r="AJ42" s="2274"/>
      <c r="AK42" s="2274"/>
      <c r="AL42" s="2274"/>
      <c r="AM42" s="2274"/>
      <c r="AN42" s="2274"/>
      <c r="AO42" s="2274"/>
      <c r="AP42" s="2274"/>
      <c r="AQ42" s="2274"/>
      <c r="AR42" s="2274"/>
      <c r="AS42" s="2274"/>
      <c r="AT42" s="2274"/>
      <c r="AU42" s="2274"/>
      <c r="AV42" s="2274"/>
      <c r="AW42" s="2274"/>
      <c r="AX42" s="2274"/>
      <c r="AY42" s="2274"/>
      <c r="AZ42" s="2275"/>
      <c r="BA42" s="2284"/>
      <c r="BB42" s="2284"/>
      <c r="BC42" s="2284"/>
      <c r="BD42" s="2284"/>
      <c r="BE42" s="2284"/>
      <c r="BF42" s="2284"/>
      <c r="BG42" s="2284"/>
      <c r="BH42" s="2284"/>
      <c r="BI42" s="2284"/>
      <c r="BJ42" s="2284"/>
      <c r="BK42" s="2284"/>
      <c r="BL42" s="2284"/>
      <c r="BM42" s="2311"/>
      <c r="BN42" s="2311"/>
      <c r="BO42" s="2085"/>
      <c r="BP42" s="2085"/>
      <c r="BQ42" s="2085"/>
      <c r="BR42" s="2085"/>
      <c r="BS42" s="2085"/>
      <c r="BT42" s="2085"/>
      <c r="BU42" s="2085"/>
      <c r="BV42" s="2085"/>
      <c r="BW42" s="2085"/>
      <c r="BX42" s="2085"/>
      <c r="BY42" s="2085"/>
      <c r="BZ42" s="2085"/>
      <c r="CA42" s="2085"/>
      <c r="CB42" s="2085"/>
      <c r="CC42" s="2085"/>
      <c r="CD42" s="2085"/>
      <c r="CE42" s="2085"/>
      <c r="CF42" s="2085"/>
      <c r="CG42" s="2085"/>
      <c r="CH42" s="2085"/>
      <c r="CI42" s="2085"/>
      <c r="CJ42" s="2085"/>
      <c r="CK42" s="2085"/>
      <c r="CL42" s="2085"/>
      <c r="CM42" s="2085"/>
      <c r="CN42" s="2121"/>
      <c r="CO42" s="2121"/>
      <c r="CP42" s="2121"/>
      <c r="CQ42" s="2121"/>
      <c r="CR42" s="2121"/>
      <c r="CS42" s="2121"/>
      <c r="CT42" s="2272"/>
      <c r="CU42" s="2272"/>
      <c r="CV42" s="2272"/>
      <c r="CW42" s="2028"/>
      <c r="CX42" s="1566"/>
      <c r="CY42" s="1566"/>
      <c r="CZ42" s="1566"/>
      <c r="DA42" s="1566"/>
      <c r="DB42" s="1566"/>
      <c r="DC42" s="1566"/>
      <c r="DD42" s="1566"/>
      <c r="DE42" s="1566"/>
      <c r="DF42" s="1566"/>
      <c r="DG42" s="1566"/>
      <c r="DH42" s="1566"/>
      <c r="DI42" s="1566"/>
      <c r="DJ42" s="1566"/>
      <c r="DK42" s="1566"/>
      <c r="DL42" s="1566"/>
      <c r="DM42" s="1566"/>
      <c r="DN42" s="1566"/>
      <c r="DO42" s="1566"/>
      <c r="DP42" s="2029"/>
      <c r="DQ42"/>
      <c r="DR42"/>
      <c r="DS42"/>
      <c r="DT42"/>
      <c r="DU42"/>
      <c r="DV42"/>
      <c r="DW42"/>
      <c r="DX42"/>
      <c r="DY42"/>
      <c r="DZ42"/>
      <c r="EA42"/>
      <c r="EB42"/>
      <c r="EC42"/>
      <c r="ED42"/>
      <c r="EE42"/>
      <c r="EF42"/>
      <c r="EG42"/>
      <c r="EH42" s="487">
        <f>COUNTIFS(BA42,"―対象外")</f>
        <v>0</v>
      </c>
      <c r="EI42" s="134">
        <f>COUNTIFS(BA42,"○指摘なし")</f>
        <v>0</v>
      </c>
      <c r="EJ42" s="134">
        <f>COUNTIFS(BA42,"×要是正（既存不適格以外）")</f>
        <v>0</v>
      </c>
      <c r="EK42" s="488">
        <f>COUNTIFS(BA42,"△既存不適格")</f>
        <v>0</v>
      </c>
      <c r="EL42" s="459">
        <f>M42</f>
        <v>0</v>
      </c>
      <c r="EM42" s="950">
        <f>P42</f>
        <v>0</v>
      </c>
      <c r="EN42" s="133">
        <f>COUNTA(CN42:CS42)</f>
        <v>0</v>
      </c>
      <c r="EO42" s="132" t="str">
        <f>IF(BA42="×要是正（既存不適格以外）","要是正","")&amp;IF(BA42="△既存不適格","既存不適格","")</f>
        <v/>
      </c>
      <c r="EP42" s="499" t="str">
        <f>IF($EO42="要是正",MAX($EP$16:EP40)+1,"")</f>
        <v/>
      </c>
      <c r="EQ42" s="794" t="str">
        <f>IF($EO42="要是正",MAX($EQ$17:EQ39)+1,"")</f>
        <v/>
      </c>
      <c r="ER42" s="131" t="str">
        <f>IF(OR(BA42="×要是正（既存不適格以外）",BA42="△既存不適格"),EL42,"")</f>
        <v/>
      </c>
      <c r="ES42" s="820" t="str">
        <f>IF(OR($EO42="要是正",$EO42="既存不適格"),$EM42,"")</f>
        <v/>
      </c>
      <c r="ET42" s="821" t="str">
        <f>IF($EO42="要是正",IF(BO42="","",BO42),"")</f>
        <v/>
      </c>
      <c r="EU42" s="822" t="str">
        <f>IF($EO42="要是正",IF(BY42="","",BY42),"")</f>
        <v/>
      </c>
      <c r="EV42" s="823" t="str">
        <f>IF(CT42="未定","未定",IF(GS42="0","",IF(CT42="予定",TEXT(GS42,"([$-ja-JP]ge.m);@"),IF(CT42="改善済",TEXT(GS42,"[$-ja-JP]ge.m;@"),TEXT(EX42,"[$-ja-JP]ge.m;@")))))</f>
        <v/>
      </c>
      <c r="EW42" s="128" t="str">
        <f t="shared" ref="EW42:EW44" si="73">IF(OR(EO42="要是正",EO42="既存不適格"),IF(OR(EN42&lt;2,CT42&lt;&gt;"予定"),"","令和"&amp;CN42&amp;"年"&amp;CQ42&amp;"月1日"),"")</f>
        <v/>
      </c>
      <c r="EX42" s="126" t="str">
        <f>IF(EW42="","0",DATEVALUE(EW42))</f>
        <v>0</v>
      </c>
      <c r="EY42" s="127" t="str">
        <f t="shared" ref="EY42:EY44" si="74">IF(EO42="要是正",IF(AND(CT42="予定",EN42=2),1,IF(CT42="改善済",2,"")),"")</f>
        <v/>
      </c>
      <c r="EZ42" s="126" t="str">
        <f>IF(EY42=1,EX42,"0")</f>
        <v>0</v>
      </c>
      <c r="FA42" s="126" t="str">
        <f>IF(EY42=2,EX42,"0")</f>
        <v>0</v>
      </c>
      <c r="FB42" s="125" t="str">
        <f t="shared" ref="FB42:FB44" si="75">IF(AND(EO42="要是正",AND(EN42=0,CT42="未定")),CT42,"")</f>
        <v/>
      </c>
      <c r="FC42" s="128" t="str">
        <f t="shared" ref="FC42:FC44" si="76">IF(EO42="既存不適格",IF(OR(EN42&lt;2,CT42&lt;&gt;"予定"),"","令和"&amp;CN42&amp;"年"&amp;CQ42&amp;"月1日"),"")</f>
        <v/>
      </c>
      <c r="FD42" s="126" t="str">
        <f>IF(FC42="","0",DATEVALUE(FC42))</f>
        <v>0</v>
      </c>
      <c r="FE42" s="127" t="str">
        <f>IF(EO42="既存不適格",IF(AND(CT42="予定",EN42=2),1,IF(CT42="改善済",2,"")),"")</f>
        <v/>
      </c>
      <c r="FF42" s="126" t="str">
        <f>IF(FE42=1,FD42,"0")</f>
        <v>0</v>
      </c>
      <c r="FG42" s="126" t="str">
        <f>IF(FE42=2,FD42,"0")</f>
        <v>0</v>
      </c>
      <c r="FH42" s="827" t="str">
        <f>IF(AND(EO42="既存不適格",AND(EN42=0,CT42="未定")),CT42,"")</f>
        <v/>
      </c>
      <c r="FI42" s="475"/>
      <c r="FJ42" s="475"/>
      <c r="FK42" s="475"/>
      <c r="GI42" s="13" t="str">
        <f>IF(EO42="要是正",IF(BO42="","",EL42 &amp;" " &amp; BO42),"")</f>
        <v/>
      </c>
      <c r="GK42" s="752" t="str">
        <f>IF($BA42="○指摘なし","○",IF($BA42="―対象外","－",""))</f>
        <v/>
      </c>
      <c r="GL42" s="752" t="str">
        <f t="shared" ref="GL42:GL44" si="77">IF(OR($BA42="×要是正（既存不適格以外）",$BA42="△既存不適格"),"○","")</f>
        <v/>
      </c>
      <c r="GM42" s="752" t="str">
        <f t="shared" ref="GM42:GM44" si="78">IF($BA42="△既存不適格","○","")</f>
        <v/>
      </c>
      <c r="GN42" s="752">
        <f>BM42</f>
        <v>0</v>
      </c>
      <c r="GO42" s="233" t="str">
        <f>IF($BA42="―対象外","○","")</f>
        <v/>
      </c>
      <c r="GP42"/>
      <c r="GQ42" s="833" t="str">
        <f>IF(EO42="要是正",IF(BO42="","",ER42&amp;" "&amp;HB42&amp;" " &amp;BO42&amp;CHAR(10)),"")</f>
        <v/>
      </c>
      <c r="GR42" s="451" t="str">
        <f>IF(NOT(OR(CT42="未定",CN42="")),"令和"&amp;CQ42&amp;"年"&amp;CQ42&amp;"月1日","")</f>
        <v/>
      </c>
      <c r="GS42" s="532" t="str">
        <f t="shared" ref="GS42:GS44" si="79">IF(GR42="","0",DATEVALUE(GR42))</f>
        <v>0</v>
      </c>
      <c r="GT42" s="452" t="str">
        <f>IF(OR(CT42="予定",CT42="改善済"),1,"")</f>
        <v/>
      </c>
      <c r="GU42" s="530" t="str">
        <f>IF(GT42=1,GS42,"0")</f>
        <v>0</v>
      </c>
      <c r="GV42" s="531" t="str">
        <f>IF(AND(EP43="要是正",AND(EO43=0,CT42="未定")),CY42:CY43,"")</f>
        <v/>
      </c>
      <c r="GX42" s="568">
        <f t="shared" si="37"/>
        <v>0</v>
      </c>
      <c r="GY42" s="574"/>
      <c r="GZ42" s="574"/>
      <c r="HA42" s="575"/>
      <c r="HB42" s="957">
        <f>P42</f>
        <v>0</v>
      </c>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row>
    <row r="43" spans="1:405" s="13" customFormat="1" ht="30" hidden="1" customHeight="1" x14ac:dyDescent="0.4">
      <c r="A43"/>
      <c r="B43"/>
      <c r="C43"/>
      <c r="D43"/>
      <c r="E43"/>
      <c r="F43"/>
      <c r="G43"/>
      <c r="H43"/>
      <c r="I43" s="955"/>
      <c r="J43" s="231"/>
      <c r="K43" s="241"/>
      <c r="L43" s="241"/>
      <c r="M43" s="2291"/>
      <c r="N43" s="2291"/>
      <c r="O43" s="2291"/>
      <c r="P43" s="2300"/>
      <c r="Q43" s="2300"/>
      <c r="R43" s="2300"/>
      <c r="S43" s="2300"/>
      <c r="T43" s="2300"/>
      <c r="U43" s="2300"/>
      <c r="V43" s="2300"/>
      <c r="W43" s="2300"/>
      <c r="X43" s="2300"/>
      <c r="Y43" s="2300"/>
      <c r="Z43" s="2300"/>
      <c r="AA43" s="2300"/>
      <c r="AB43" s="2300"/>
      <c r="AC43" s="2300"/>
      <c r="AD43" s="2300"/>
      <c r="AE43" s="2300"/>
      <c r="AF43" s="2300"/>
      <c r="AG43" s="2300"/>
      <c r="AH43" s="2300"/>
      <c r="AI43" s="2300"/>
      <c r="AJ43" s="2300"/>
      <c r="AK43" s="2300"/>
      <c r="AL43" s="2300"/>
      <c r="AM43" s="2300"/>
      <c r="AN43" s="2300"/>
      <c r="AO43" s="2300"/>
      <c r="AP43" s="2300"/>
      <c r="AQ43" s="2300"/>
      <c r="AR43" s="2300"/>
      <c r="AS43" s="2300"/>
      <c r="AT43" s="2300"/>
      <c r="AU43" s="2300"/>
      <c r="AV43" s="2300"/>
      <c r="AW43" s="2300"/>
      <c r="AX43" s="2300"/>
      <c r="AY43" s="2300"/>
      <c r="AZ43" s="2301"/>
      <c r="BA43" s="2292"/>
      <c r="BB43" s="2292"/>
      <c r="BC43" s="2292"/>
      <c r="BD43" s="2292"/>
      <c r="BE43" s="2292"/>
      <c r="BF43" s="2292"/>
      <c r="BG43" s="2292"/>
      <c r="BH43" s="2292"/>
      <c r="BI43" s="2292"/>
      <c r="BJ43" s="2292"/>
      <c r="BK43" s="2292"/>
      <c r="BL43" s="2292"/>
      <c r="BM43" s="2293"/>
      <c r="BN43" s="2293"/>
      <c r="BO43" s="2115"/>
      <c r="BP43" s="2115"/>
      <c r="BQ43" s="2115"/>
      <c r="BR43" s="2115"/>
      <c r="BS43" s="2115"/>
      <c r="BT43" s="2115"/>
      <c r="BU43" s="2115"/>
      <c r="BV43" s="2115"/>
      <c r="BW43" s="2115"/>
      <c r="BX43" s="2115"/>
      <c r="BY43" s="2115"/>
      <c r="BZ43" s="2115"/>
      <c r="CA43" s="2115"/>
      <c r="CB43" s="2115"/>
      <c r="CC43" s="2115"/>
      <c r="CD43" s="2115"/>
      <c r="CE43" s="2115"/>
      <c r="CF43" s="2115"/>
      <c r="CG43" s="2115"/>
      <c r="CH43" s="2115"/>
      <c r="CI43" s="2115"/>
      <c r="CJ43" s="2115"/>
      <c r="CK43" s="2115"/>
      <c r="CL43" s="2115"/>
      <c r="CM43" s="2115"/>
      <c r="CN43" s="2122"/>
      <c r="CO43" s="2122"/>
      <c r="CP43" s="2122"/>
      <c r="CQ43" s="2122"/>
      <c r="CR43" s="2122"/>
      <c r="CS43" s="2122"/>
      <c r="CT43" s="2123"/>
      <c r="CU43" s="2123"/>
      <c r="CV43" s="2123"/>
      <c r="CW43" s="2108"/>
      <c r="CX43" s="1945"/>
      <c r="CY43" s="1945"/>
      <c r="CZ43" s="1945"/>
      <c r="DA43" s="1945"/>
      <c r="DB43" s="1945"/>
      <c r="DC43" s="1945"/>
      <c r="DD43" s="1945"/>
      <c r="DE43" s="1945"/>
      <c r="DF43" s="1945"/>
      <c r="DG43" s="1945"/>
      <c r="DH43" s="1945"/>
      <c r="DI43" s="1945"/>
      <c r="DJ43" s="1945"/>
      <c r="DK43" s="1945"/>
      <c r="DL43" s="1945"/>
      <c r="DM43" s="1945"/>
      <c r="DN43" s="1945"/>
      <c r="DO43" s="1945"/>
      <c r="DP43" s="2109"/>
      <c r="DQ43"/>
      <c r="DR43" s="945"/>
      <c r="DS43"/>
      <c r="DT43"/>
      <c r="DU43"/>
      <c r="DV43"/>
      <c r="DW43"/>
      <c r="DX43"/>
      <c r="DY43"/>
      <c r="DZ43"/>
      <c r="EA43"/>
      <c r="EB43"/>
      <c r="EC43"/>
      <c r="ED43"/>
      <c r="EE43"/>
      <c r="EF43"/>
      <c r="EG43"/>
      <c r="EH43" s="487">
        <f>COUNTIFS(BA43,"―対象外")</f>
        <v>0</v>
      </c>
      <c r="EI43" s="134">
        <f>COUNTIFS(BA43,"○指摘なし")</f>
        <v>0</v>
      </c>
      <c r="EJ43" s="134">
        <f>COUNTIFS(BA43,"×要是正（既存不適格以外）")</f>
        <v>0</v>
      </c>
      <c r="EK43" s="488">
        <f>COUNTIFS(BA43,"△既存不適格")</f>
        <v>0</v>
      </c>
      <c r="EL43" s="459">
        <f t="shared" ref="EL43:EL44" si="80">M43</f>
        <v>0</v>
      </c>
      <c r="EM43" s="950">
        <f t="shared" ref="EM43:EM44" si="81">P43</f>
        <v>0</v>
      </c>
      <c r="EN43" s="133">
        <f>COUNTA(CN43:CS43)</f>
        <v>0</v>
      </c>
      <c r="EO43" s="132" t="str">
        <f>IF(BA43="×要是正（既存不適格以外）","要是正","")&amp;IF(BA43="△既存不適格","既存不適格","")</f>
        <v/>
      </c>
      <c r="EP43" s="499" t="str">
        <f>IF($EO43="要是正",MAX($EP$16:EP41)+1,"")</f>
        <v/>
      </c>
      <c r="EQ43" s="794" t="str">
        <f>IF($EO43="要是正",MAX($EQ$39:EQ42)+1,"")</f>
        <v/>
      </c>
      <c r="ER43" s="131" t="str">
        <f>IF(OR(BA43="×要是正（既存不適格以外）",BA43="△既存不適格"),EL43,"")</f>
        <v/>
      </c>
      <c r="ES43" s="130" t="str">
        <f>IF(OR($EO43="要是正",$EO43="既存不適格"),$EM43,"")</f>
        <v/>
      </c>
      <c r="ET43" s="507" t="str">
        <f t="shared" ref="ET43:ET44" si="82">IF($EO43="要是正",IF(BO43="","",BO43),"")</f>
        <v/>
      </c>
      <c r="EU43" s="156" t="str">
        <f>IF($EO43="要是正",IF(BY43="","",BY43),"")</f>
        <v/>
      </c>
      <c r="EV43" s="609" t="str">
        <f>IF(CT43="未定","未定",IF(GS43="0","",IF(CT43="予定",TEXT(GS43,"([$-ja-JP]ge.m);@"),IF(CT43="改善済",TEXT(GS43,"[$-ja-JP]ge.m;@"),TEXT(EX43,"[$-ja-JP]ge.m;@")))))</f>
        <v/>
      </c>
      <c r="EW43" s="128" t="str">
        <f t="shared" si="73"/>
        <v/>
      </c>
      <c r="EX43" s="126" t="str">
        <f>IF(EW43="","0",DATEVALUE(EW43))</f>
        <v>0</v>
      </c>
      <c r="EY43" s="127" t="str">
        <f t="shared" si="74"/>
        <v/>
      </c>
      <c r="EZ43" s="126" t="str">
        <f>IF(EY43=1,EX43,"0")</f>
        <v>0</v>
      </c>
      <c r="FA43" s="126" t="str">
        <f>IF(EY43=2,EX43,"0")</f>
        <v>0</v>
      </c>
      <c r="FB43" s="125" t="str">
        <f t="shared" si="75"/>
        <v/>
      </c>
      <c r="FC43" s="128" t="str">
        <f t="shared" si="76"/>
        <v/>
      </c>
      <c r="FD43" s="126" t="str">
        <f>IF(FC43="","0",DATEVALUE(FC43))</f>
        <v>0</v>
      </c>
      <c r="FE43" s="127" t="str">
        <f t="shared" ref="FE43:FE44" si="83">IF(EO43="既存不適格",IF(AND(CT43="予定",EN43=2),1,IF(CT43="改善済",2,"")),"")</f>
        <v/>
      </c>
      <c r="FF43" s="126" t="str">
        <f>IF(FE43=1,FD43,"0")</f>
        <v>0</v>
      </c>
      <c r="FG43" s="126" t="str">
        <f>IF(FE43=2,FD43,"0")</f>
        <v>0</v>
      </c>
      <c r="FH43" s="827" t="str">
        <f>IF(AND(EO43="既存不適格",AND(EN43=0,CT43="未定")),CT43,"")</f>
        <v/>
      </c>
      <c r="FI43" s="475"/>
      <c r="FJ43" s="475"/>
      <c r="FK43" s="475"/>
      <c r="GI43" s="13" t="str">
        <f>IF(EO43="要是正",IF(BO43="","",EL43 &amp;" " &amp; BO43),"")</f>
        <v/>
      </c>
      <c r="GK43" s="752" t="str">
        <f>IF($BA43="○指摘なし","○",IF($BA43="―対象外","－",""))</f>
        <v/>
      </c>
      <c r="GL43" s="752" t="str">
        <f t="shared" si="77"/>
        <v/>
      </c>
      <c r="GM43" s="752" t="str">
        <f t="shared" si="78"/>
        <v/>
      </c>
      <c r="GN43" s="752">
        <f t="shared" ref="GN43:GN44" si="84">BM43</f>
        <v>0</v>
      </c>
      <c r="GO43" s="233" t="str">
        <f>IF($BA43="―対象外","○","")</f>
        <v/>
      </c>
      <c r="GP43"/>
      <c r="GQ43" s="833" t="str">
        <f t="shared" ref="GQ43:GQ44" si="85">IF(EO43="要是正",IF(BO43="","",ER43&amp;" "&amp;HB43&amp;" " &amp;BO43&amp;CHAR(10)),"")</f>
        <v/>
      </c>
      <c r="GR43" s="451" t="str">
        <f>IF(NOT(OR(CT43="未定",CN43="")),"令和"&amp;CN43&amp;"年"&amp;CQ43&amp;"月1日","")</f>
        <v/>
      </c>
      <c r="GS43" s="532" t="str">
        <f t="shared" si="79"/>
        <v>0</v>
      </c>
      <c r="GT43" s="452" t="str">
        <f t="shared" ref="GT43:GT44" si="86">IF(OR(CT43="予定",CT43="改善済"),1,"")</f>
        <v/>
      </c>
      <c r="GU43" s="530" t="str">
        <f t="shared" ref="GU43:GU44" si="87">IF(GT43=1,GS43,"0")</f>
        <v>0</v>
      </c>
      <c r="GV43" s="531" t="str">
        <f>IF(AND(EP44="要是正",AND(EO44=0,CT43="未定")),CU44,"")</f>
        <v/>
      </c>
      <c r="GX43" s="568">
        <f t="shared" si="37"/>
        <v>0</v>
      </c>
      <c r="GY43" s="574"/>
      <c r="GZ43" s="574"/>
      <c r="HA43" s="575"/>
      <c r="HB43" s="957">
        <f t="shared" ref="HB43:HB44" si="88">P43</f>
        <v>0</v>
      </c>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row>
    <row r="44" spans="1:405" s="13" customFormat="1" ht="30" hidden="1" customHeight="1" thickBot="1" x14ac:dyDescent="0.45">
      <c r="A44"/>
      <c r="B44"/>
      <c r="C44"/>
      <c r="D44"/>
      <c r="E44"/>
      <c r="F44"/>
      <c r="G44"/>
      <c r="H44"/>
      <c r="I44" s="955"/>
      <c r="J44" s="685"/>
      <c r="K44" s="235"/>
      <c r="L44" s="235"/>
      <c r="M44" s="2294"/>
      <c r="N44" s="2294"/>
      <c r="O44" s="2294"/>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c r="AS44" s="2270"/>
      <c r="AT44" s="2270"/>
      <c r="AU44" s="2270"/>
      <c r="AV44" s="2270"/>
      <c r="AW44" s="2270"/>
      <c r="AX44" s="2270"/>
      <c r="AY44" s="2270"/>
      <c r="AZ44" s="2271"/>
      <c r="BA44" s="2295"/>
      <c r="BB44" s="2295"/>
      <c r="BC44" s="2295"/>
      <c r="BD44" s="2295"/>
      <c r="BE44" s="2295"/>
      <c r="BF44" s="2295"/>
      <c r="BG44" s="2295"/>
      <c r="BH44" s="2295"/>
      <c r="BI44" s="2295"/>
      <c r="BJ44" s="2295"/>
      <c r="BK44" s="2295"/>
      <c r="BL44" s="2295"/>
      <c r="BM44" s="2296"/>
      <c r="BN44" s="2296"/>
      <c r="BO44" s="2297"/>
      <c r="BP44" s="2297"/>
      <c r="BQ44" s="2297"/>
      <c r="BR44" s="2297"/>
      <c r="BS44" s="2297"/>
      <c r="BT44" s="2297"/>
      <c r="BU44" s="2297"/>
      <c r="BV44" s="2297"/>
      <c r="BW44" s="2297"/>
      <c r="BX44" s="2297"/>
      <c r="BY44" s="2297"/>
      <c r="BZ44" s="2297"/>
      <c r="CA44" s="2297"/>
      <c r="CB44" s="2297"/>
      <c r="CC44" s="2297"/>
      <c r="CD44" s="2297"/>
      <c r="CE44" s="2297"/>
      <c r="CF44" s="2297"/>
      <c r="CG44" s="2297"/>
      <c r="CH44" s="2297"/>
      <c r="CI44" s="2297"/>
      <c r="CJ44" s="2297"/>
      <c r="CK44" s="2297"/>
      <c r="CL44" s="2297"/>
      <c r="CM44" s="2297"/>
      <c r="CN44" s="2119"/>
      <c r="CO44" s="2119"/>
      <c r="CP44" s="2119"/>
      <c r="CQ44" s="2119"/>
      <c r="CR44" s="2119"/>
      <c r="CS44" s="2119"/>
      <c r="CT44" s="2120"/>
      <c r="CU44" s="2120"/>
      <c r="CV44" s="2120"/>
      <c r="CW44" s="2298"/>
      <c r="CX44" s="1957"/>
      <c r="CY44" s="1957"/>
      <c r="CZ44" s="1957"/>
      <c r="DA44" s="1957"/>
      <c r="DB44" s="1957"/>
      <c r="DC44" s="1957"/>
      <c r="DD44" s="1957"/>
      <c r="DE44" s="1957"/>
      <c r="DF44" s="1957"/>
      <c r="DG44" s="1957"/>
      <c r="DH44" s="1957"/>
      <c r="DI44" s="1957"/>
      <c r="DJ44" s="1957"/>
      <c r="DK44" s="1957"/>
      <c r="DL44" s="1957"/>
      <c r="DM44" s="1957"/>
      <c r="DN44" s="1957"/>
      <c r="DO44" s="1957"/>
      <c r="DP44" s="2299"/>
      <c r="DQ44"/>
      <c r="DR44"/>
      <c r="DS44"/>
      <c r="DT44"/>
      <c r="DU44"/>
      <c r="DV44"/>
      <c r="DW44"/>
      <c r="DX44"/>
      <c r="DY44"/>
      <c r="DZ44"/>
      <c r="EA44"/>
      <c r="EB44"/>
      <c r="EC44"/>
      <c r="ED44"/>
      <c r="EE44"/>
      <c r="EF44"/>
      <c r="EG44"/>
      <c r="EH44" s="487">
        <f>COUNTIFS(BA44,"―対象外")</f>
        <v>0</v>
      </c>
      <c r="EI44" s="134">
        <f>COUNTIFS(BA44,"○指摘なし")</f>
        <v>0</v>
      </c>
      <c r="EJ44" s="134">
        <f>COUNTIFS(BA44,"×要是正（既存不適格以外）")</f>
        <v>0</v>
      </c>
      <c r="EK44" s="488">
        <f>COUNTIFS(BA44,"△既存不適格")</f>
        <v>0</v>
      </c>
      <c r="EL44" s="459">
        <f t="shared" si="80"/>
        <v>0</v>
      </c>
      <c r="EM44" s="954">
        <f t="shared" si="81"/>
        <v>0</v>
      </c>
      <c r="EN44" s="817">
        <f>COUNTA(CN44:CS44)</f>
        <v>0</v>
      </c>
      <c r="EO44" s="505" t="str">
        <f>IF(BA44="×要是正（既存不適格以外）","要是正","")&amp;IF(BA44="△既存不適格","既存不適格","")</f>
        <v/>
      </c>
      <c r="EP44" s="159" t="str">
        <f>IF($EO44="要是正",MAX($EP$16:EP42)+1,"")</f>
        <v/>
      </c>
      <c r="EQ44" s="158" t="str">
        <f>IF($EO44="要是正",MAX($EQ$39:EQ43)+1,"")</f>
        <v/>
      </c>
      <c r="ER44" s="506" t="str">
        <f t="shared" ref="ER44" si="89">IF(OR(BA44="×要是正（既存不適格以外）",BA44="△既存不適格"),EL44,"")</f>
        <v/>
      </c>
      <c r="ES44" s="810" t="str">
        <f>IF(OR($EO44="要是正",$EO44="既存不適格"),$EM44,"")</f>
        <v/>
      </c>
      <c r="ET44" s="811" t="str">
        <f t="shared" si="82"/>
        <v/>
      </c>
      <c r="EU44" s="812" t="str">
        <f>IF($EO44="要是正",IF(BY44="","",BY44),"")</f>
        <v/>
      </c>
      <c r="EV44" s="824" t="str">
        <f t="shared" ref="EV44" si="90">IF(CT44="未定","未定",IF(GS44="0","",IF(CT44="予定",TEXT(GS44,"([$-ja-JP]ge.m);@"),IF(CT44="改善済",TEXT(GS44,"[$-ja-JP]ge.m;@"),TEXT(EX44,"[$-ja-JP]ge.m;@")))))</f>
        <v/>
      </c>
      <c r="EW44" s="855" t="str">
        <f t="shared" si="73"/>
        <v/>
      </c>
      <c r="EX44" s="856" t="str">
        <f>IF(EW44="","0",DATEVALUE(EW44))</f>
        <v>0</v>
      </c>
      <c r="EY44" s="857" t="str">
        <f t="shared" si="74"/>
        <v/>
      </c>
      <c r="EZ44" s="856" t="str">
        <f>IF(EY44=1,EX44,"0")</f>
        <v>0</v>
      </c>
      <c r="FA44" s="856" t="str">
        <f>IF(EY44=2,EX44,"0")</f>
        <v>0</v>
      </c>
      <c r="FB44" s="853" t="str">
        <f t="shared" si="75"/>
        <v/>
      </c>
      <c r="FC44" s="855" t="str">
        <f t="shared" si="76"/>
        <v/>
      </c>
      <c r="FD44" s="856" t="str">
        <f>IF(FC44="","0",DATEVALUE(FC44))</f>
        <v>0</v>
      </c>
      <c r="FE44" s="857" t="str">
        <f t="shared" si="83"/>
        <v/>
      </c>
      <c r="FF44" s="856" t="str">
        <f>IF(FE44=1,FD44,"0")</f>
        <v>0</v>
      </c>
      <c r="FG44" s="856" t="str">
        <f>IF(FE44=2,FD44,"0")</f>
        <v>0</v>
      </c>
      <c r="FH44" s="860" t="str">
        <f>IF(AND(EO44="既存不適格",AND(EN44=0,CT44="未定")),CT44,"")</f>
        <v/>
      </c>
      <c r="FI44" s="475"/>
      <c r="FJ44" s="475"/>
      <c r="FK44" s="475"/>
      <c r="GI44" s="13" t="str">
        <f>IF(EO44="要是正",IF(BO44="","",EL44 &amp;" " &amp; BO44),"")</f>
        <v/>
      </c>
      <c r="GK44" s="752" t="str">
        <f>IF($BA44="○指摘なし","○",IF($BA44="―対象外","－",""))</f>
        <v/>
      </c>
      <c r="GL44" s="752" t="str">
        <f t="shared" si="77"/>
        <v/>
      </c>
      <c r="GM44" s="752" t="str">
        <f t="shared" si="78"/>
        <v/>
      </c>
      <c r="GN44" s="752">
        <f t="shared" si="84"/>
        <v>0</v>
      </c>
      <c r="GO44" s="233" t="str">
        <f>IF($BA44="―対象外","○","")</f>
        <v/>
      </c>
      <c r="GP44"/>
      <c r="GQ44" s="834" t="str">
        <f t="shared" si="85"/>
        <v/>
      </c>
      <c r="GR44" s="533" t="str">
        <f t="shared" ref="GR44" si="91">IF(NOT(OR(CT44="未定",CN44="")),"令和"&amp;CN44&amp;"年"&amp;CQ44&amp;"月1日","")</f>
        <v/>
      </c>
      <c r="GS44" s="534" t="str">
        <f t="shared" si="79"/>
        <v>0</v>
      </c>
      <c r="GT44" s="805" t="str">
        <f t="shared" si="86"/>
        <v/>
      </c>
      <c r="GU44" s="646" t="str">
        <f t="shared" si="87"/>
        <v>0</v>
      </c>
      <c r="GV44" s="841" t="str">
        <f>IF(AND(EP45="要是正",AND(EO45=0,CT44="未定")),CU45,"")</f>
        <v/>
      </c>
      <c r="GX44" s="568">
        <f t="shared" si="37"/>
        <v>0</v>
      </c>
      <c r="GY44" s="574"/>
      <c r="GZ44" s="574"/>
      <c r="HA44" s="575"/>
      <c r="HB44" s="957">
        <f t="shared" si="88"/>
        <v>0</v>
      </c>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row>
    <row r="45" spans="1:405" ht="15" hidden="1" customHeight="1" thickBot="1" x14ac:dyDescent="0.45">
      <c r="A45"/>
      <c r="B45"/>
      <c r="C45"/>
      <c r="D45"/>
      <c r="E45"/>
      <c r="F45"/>
      <c r="G45"/>
      <c r="H45"/>
      <c r="I45" s="955"/>
      <c r="J45" s="673"/>
      <c r="K45" s="673"/>
      <c r="L45" s="673"/>
      <c r="M45" s="672"/>
      <c r="N45" s="672"/>
      <c r="O45" s="672"/>
      <c r="P45" s="672"/>
      <c r="Q45" s="672"/>
      <c r="R45" s="672"/>
      <c r="S45" s="672"/>
      <c r="T45" s="672"/>
      <c r="U45" s="672"/>
      <c r="V45" s="672"/>
      <c r="W45" s="672"/>
      <c r="X45" s="672"/>
      <c r="Y45" s="672"/>
      <c r="Z45" s="672"/>
      <c r="AA45" s="672"/>
      <c r="AB45" s="672"/>
      <c r="AC45" s="672"/>
      <c r="AD45" s="672"/>
      <c r="AE45" s="672"/>
      <c r="AF45" s="17"/>
      <c r="AG45" s="672"/>
      <c r="AH45" s="672"/>
      <c r="AI45" s="672"/>
      <c r="AJ45" s="672"/>
      <c r="AK45" s="672"/>
      <c r="AL45" s="672"/>
      <c r="AM45" s="672"/>
      <c r="AN45" s="672"/>
      <c r="AO45" s="672"/>
      <c r="AP45" s="672"/>
      <c r="AQ45" s="672"/>
      <c r="AR45" s="17"/>
      <c r="AS45" s="672"/>
      <c r="AT45" s="672"/>
      <c r="AU45" s="672"/>
      <c r="AV45" s="672"/>
      <c r="AW45" s="672"/>
      <c r="AX45" s="672"/>
      <c r="AY45" s="672"/>
      <c r="AZ45" s="17"/>
      <c r="BA45" s="17"/>
      <c r="BB45" s="17"/>
      <c r="BC45" s="17"/>
      <c r="BD45" s="17"/>
      <c r="BE45" s="17"/>
      <c r="BF45" s="17"/>
      <c r="BG45" s="17"/>
      <c r="BH45" s="17"/>
      <c r="BI45" s="17"/>
      <c r="BJ45" s="17"/>
      <c r="BK45" s="17"/>
      <c r="BL45" s="17"/>
      <c r="BM45" s="690"/>
      <c r="BN45" s="690"/>
      <c r="BO45" s="670"/>
      <c r="BP45" s="670"/>
      <c r="BQ45" s="670"/>
      <c r="BR45" s="670"/>
      <c r="BS45" s="670"/>
      <c r="BT45" s="670"/>
      <c r="BU45" s="670"/>
      <c r="BV45" s="670"/>
      <c r="BW45" s="670"/>
      <c r="BX45" s="670"/>
      <c r="BY45" s="670"/>
      <c r="BZ45" s="670"/>
      <c r="CA45" s="670"/>
      <c r="CB45" s="670"/>
      <c r="CC45" s="670"/>
      <c r="CD45" s="670"/>
      <c r="CE45" s="670"/>
      <c r="CF45" s="670"/>
      <c r="CG45" s="670"/>
      <c r="CH45" s="670"/>
      <c r="CI45" s="670"/>
      <c r="CJ45" s="670"/>
      <c r="CK45" s="670"/>
      <c r="CL45" s="670"/>
      <c r="CM45" s="670"/>
      <c r="CN45" s="690"/>
      <c r="CO45" s="690"/>
      <c r="CP45" s="690"/>
      <c r="CQ45" s="690"/>
      <c r="CR45" s="690"/>
      <c r="CS45" s="690"/>
      <c r="CT45" s="691"/>
      <c r="CU45" s="691"/>
      <c r="CV45" s="691"/>
      <c r="CW45" s="673"/>
      <c r="CX45" s="673"/>
      <c r="CY45" s="673"/>
      <c r="CZ45" s="673"/>
      <c r="DA45" s="673"/>
      <c r="DB45" s="673"/>
      <c r="DC45" s="673"/>
      <c r="DD45" s="673"/>
      <c r="DE45" s="673"/>
      <c r="DF45" s="673"/>
      <c r="DG45" s="673"/>
      <c r="DH45" s="673"/>
      <c r="DI45" s="673"/>
      <c r="DJ45" s="673"/>
      <c r="DK45" s="673"/>
      <c r="DL45" s="673"/>
      <c r="DM45" s="673"/>
      <c r="DN45" s="673"/>
      <c r="DO45" s="673"/>
      <c r="DP45" s="673"/>
      <c r="EH45" s="236">
        <f>SUM(EH42:EH44)</f>
        <v>0</v>
      </c>
      <c r="EI45" s="236">
        <f>SUM(EI42:EI44)</f>
        <v>0</v>
      </c>
      <c r="EJ45" s="236">
        <f>SUM(EJ42:EJ44)</f>
        <v>0</v>
      </c>
      <c r="EK45" s="236">
        <f>SUM(EK42:EK44)</f>
        <v>0</v>
      </c>
      <c r="EP45" s="486" t="str">
        <f>IF($EO45="要是正",MAX($EP$16:EP44)+1,"")</f>
        <v/>
      </c>
      <c r="ET45" s="272"/>
      <c r="EV45" s="3"/>
      <c r="EW45" s="238"/>
      <c r="EX45" s="153"/>
      <c r="EY45" s="151">
        <f>COUNTIF(EY42:EY44,"1")</f>
        <v>0</v>
      </c>
      <c r="EZ45" s="152" t="str">
        <f t="array" ref="EZ45">INDEX(EZ42:EZ44,MATCH(MIN(ABS(EZ42:EZ44-EJ4)),ABS(EZ42:EZ44-EJ4),0))</f>
        <v>0</v>
      </c>
      <c r="FA45" s="152" t="str">
        <f t="array" ref="FA45">INDEX(FA42:FA44,MATCH(MIN(ABS(FA42:FA44-EJ4)),ABS(FA42:FA44-EJ4),0))</f>
        <v>0</v>
      </c>
      <c r="FB45" s="151">
        <f>COUNTIF(FB42:FB44,"未定")</f>
        <v>0</v>
      </c>
      <c r="FC45" s="461"/>
      <c r="FD45" s="153"/>
      <c r="FE45" s="151">
        <f>COUNTIF(FE42:FE44,"1")</f>
        <v>0</v>
      </c>
      <c r="FF45" s="152" t="str">
        <f t="array" ref="FF45">INDEX(FF42:FF44,MATCH(MIN(ABS(FF42:FF44-EJ4)),ABS(FF42:FF44-EJ4),0))</f>
        <v>0</v>
      </c>
      <c r="FG45" s="152" t="str">
        <f t="array" ref="FG45">INDEX(FG42:FG44,MATCH(MIN(ABS(FG42:FG44-EJ4)),ABS(FG42:FG44-EJ4),0))</f>
        <v>0</v>
      </c>
      <c r="FH45" s="828">
        <f>COUNTIF(FH42:FH44,"未定")</f>
        <v>0</v>
      </c>
      <c r="GK45"/>
      <c r="GL45"/>
      <c r="GM45"/>
      <c r="GN45"/>
      <c r="GO45"/>
      <c r="GR45" s="842"/>
      <c r="GS45" s="843"/>
      <c r="GT45" s="838">
        <f>COUNTIF(GT42:GT44,"1")</f>
        <v>0</v>
      </c>
      <c r="GU45" s="839" t="str">
        <f t="array" ref="GU45">INDEX(GU42:GU44,MATCH(MIN(ABS(GU42:GU44-$EJ$4)),ABS(GU42:GU44-$EJ$4),0))</f>
        <v>0</v>
      </c>
      <c r="GV45" s="840">
        <f>COUNTIF(GV42:GV44,"未定")</f>
        <v>0</v>
      </c>
      <c r="GX45" s="568">
        <f t="shared" si="37"/>
        <v>0</v>
      </c>
      <c r="GY45" s="574"/>
      <c r="GZ45" s="574"/>
      <c r="HA45" s="575"/>
      <c r="ON45" s="1"/>
      <c r="OO45" s="1"/>
    </row>
    <row r="46" spans="1:405" ht="15" hidden="1" customHeight="1" x14ac:dyDescent="0.4">
      <c r="A46"/>
      <c r="B46"/>
      <c r="C46"/>
      <c r="D46"/>
      <c r="E46"/>
      <c r="F46"/>
      <c r="G46"/>
      <c r="H46"/>
      <c r="I46" s="955"/>
      <c r="J46" s="673"/>
      <c r="K46" s="673"/>
      <c r="L46" s="673"/>
      <c r="M46" s="672"/>
      <c r="N46" s="672"/>
      <c r="O46" s="672"/>
      <c r="P46" s="672"/>
      <c r="Q46" s="672"/>
      <c r="R46" s="672"/>
      <c r="S46" s="672"/>
      <c r="T46" s="672"/>
      <c r="U46" s="672"/>
      <c r="V46" s="672"/>
      <c r="W46" s="672"/>
      <c r="X46" s="672"/>
      <c r="Y46" s="672"/>
      <c r="Z46" s="672"/>
      <c r="AA46" s="672"/>
      <c r="AB46" s="672"/>
      <c r="AC46" s="672"/>
      <c r="AD46" s="672"/>
      <c r="AE46" s="672"/>
      <c r="AF46" s="17"/>
      <c r="AG46" s="672"/>
      <c r="AH46" s="672"/>
      <c r="AI46" s="672"/>
      <c r="AJ46" s="672"/>
      <c r="AK46" s="672"/>
      <c r="AL46" s="672"/>
      <c r="AM46" s="672"/>
      <c r="AN46" s="672"/>
      <c r="AO46" s="672"/>
      <c r="AP46" s="672"/>
      <c r="AQ46" s="672"/>
      <c r="AR46" s="17"/>
      <c r="AS46" s="672"/>
      <c r="AT46" s="672"/>
      <c r="AU46" s="672"/>
      <c r="AV46" s="672"/>
      <c r="AW46" s="672"/>
      <c r="AX46" s="672"/>
      <c r="AY46" s="672"/>
      <c r="AZ46" s="17"/>
      <c r="BA46" s="17"/>
      <c r="BB46" s="17"/>
      <c r="BC46" s="17"/>
      <c r="BD46" s="17"/>
      <c r="BE46" s="17"/>
      <c r="BF46" s="17"/>
      <c r="BG46" s="17"/>
      <c r="BH46" s="17"/>
      <c r="BI46" s="17"/>
      <c r="BJ46" s="17"/>
      <c r="BK46" s="17"/>
      <c r="BL46" s="17"/>
      <c r="BM46" s="679"/>
      <c r="BN46" s="679"/>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679"/>
      <c r="CO46" s="679"/>
      <c r="CP46" s="679"/>
      <c r="CQ46" s="679"/>
      <c r="CR46" s="679"/>
      <c r="CS46" s="679"/>
      <c r="CT46" s="680"/>
      <c r="CU46" s="680"/>
      <c r="CV46" s="680"/>
      <c r="CW46" s="673"/>
      <c r="CX46" s="673"/>
      <c r="CY46" s="673"/>
      <c r="CZ46" s="673"/>
      <c r="DA46" s="673"/>
      <c r="DB46" s="673"/>
      <c r="DC46" s="673"/>
      <c r="DD46" s="673"/>
      <c r="DE46" s="673"/>
      <c r="DF46" s="673"/>
      <c r="DG46" s="673"/>
      <c r="DH46" s="673"/>
      <c r="DI46" s="673"/>
      <c r="DJ46" s="673"/>
      <c r="DK46" s="673"/>
      <c r="DL46" s="673"/>
      <c r="DM46" s="673"/>
      <c r="DN46" s="673"/>
      <c r="DO46" s="673"/>
      <c r="DP46" s="673"/>
      <c r="EH46"/>
      <c r="EI46"/>
      <c r="EJ46"/>
      <c r="EK46"/>
      <c r="EP46" s="279"/>
      <c r="ET46" s="272"/>
      <c r="EV46" s="3"/>
      <c r="EW46"/>
      <c r="EX46"/>
      <c r="EY46"/>
      <c r="EZ46"/>
      <c r="FA46"/>
      <c r="FB46"/>
      <c r="FC46"/>
      <c r="FD46"/>
      <c r="FE46"/>
      <c r="FF46"/>
      <c r="FG46"/>
      <c r="FH46"/>
      <c r="GK46"/>
      <c r="GL46"/>
      <c r="GM46"/>
      <c r="GN46"/>
      <c r="GO46"/>
      <c r="GX46" s="568">
        <f t="shared" si="37"/>
        <v>0</v>
      </c>
      <c r="GY46" s="574"/>
      <c r="GZ46" s="574"/>
      <c r="HA46" s="575"/>
      <c r="ON46" s="1"/>
      <c r="OO46" s="1"/>
    </row>
    <row r="47" spans="1:405" ht="15" hidden="1" customHeight="1" x14ac:dyDescent="0.4">
      <c r="A47"/>
      <c r="B47"/>
      <c r="C47"/>
      <c r="D47"/>
      <c r="E47"/>
      <c r="F47"/>
      <c r="G47"/>
      <c r="H47"/>
      <c r="I47" s="955"/>
      <c r="J47" s="673"/>
      <c r="K47" s="673"/>
      <c r="L47" s="673"/>
      <c r="M47" s="672"/>
      <c r="N47" s="672"/>
      <c r="O47" s="672"/>
      <c r="P47" s="672"/>
      <c r="Q47" s="672"/>
      <c r="R47" s="672"/>
      <c r="S47" s="672"/>
      <c r="T47" s="672"/>
      <c r="U47" s="672"/>
      <c r="V47" s="672"/>
      <c r="W47" s="672"/>
      <c r="X47" s="672"/>
      <c r="Y47" s="672"/>
      <c r="Z47" s="672"/>
      <c r="AA47" s="672"/>
      <c r="AB47" s="672"/>
      <c r="AC47" s="672"/>
      <c r="AD47" s="672"/>
      <c r="AE47" s="672"/>
      <c r="AF47" s="17"/>
      <c r="AG47" s="672"/>
      <c r="AH47" s="672"/>
      <c r="AI47" s="672"/>
      <c r="AJ47" s="672"/>
      <c r="AK47" s="672"/>
      <c r="AL47" s="672"/>
      <c r="AM47" s="672"/>
      <c r="AN47" s="672"/>
      <c r="AO47" s="672"/>
      <c r="AP47" s="672"/>
      <c r="AQ47" s="672"/>
      <c r="AR47" s="17"/>
      <c r="AS47" s="672"/>
      <c r="AT47" s="672"/>
      <c r="AU47" s="672"/>
      <c r="AV47" s="672"/>
      <c r="AW47" s="672"/>
      <c r="AX47" s="672"/>
      <c r="AY47" s="672"/>
      <c r="AZ47" s="17"/>
      <c r="BA47" s="17"/>
      <c r="BB47" s="17"/>
      <c r="BC47" s="17"/>
      <c r="BD47" s="17"/>
      <c r="BE47" s="17"/>
      <c r="BF47" s="17"/>
      <c r="BG47" s="17"/>
      <c r="BH47" s="17"/>
      <c r="BI47" s="17"/>
      <c r="BJ47" s="17"/>
      <c r="BK47" s="17"/>
      <c r="BL47" s="17"/>
      <c r="BM47" s="679"/>
      <c r="BN47" s="679"/>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679"/>
      <c r="CO47" s="679"/>
      <c r="CP47" s="679"/>
      <c r="CQ47" s="679"/>
      <c r="CR47" s="679"/>
      <c r="CS47" s="679"/>
      <c r="CT47" s="680"/>
      <c r="CU47" s="680"/>
      <c r="CV47" s="680"/>
      <c r="CW47" s="673"/>
      <c r="CX47" s="673"/>
      <c r="CY47" s="673"/>
      <c r="CZ47" s="673"/>
      <c r="DA47" s="673"/>
      <c r="DB47" s="673"/>
      <c r="DC47" s="673"/>
      <c r="DD47" s="673"/>
      <c r="DE47" s="673"/>
      <c r="DF47" s="673"/>
      <c r="DG47" s="673"/>
      <c r="DH47" s="673"/>
      <c r="DI47" s="673"/>
      <c r="DJ47" s="673"/>
      <c r="DK47" s="673"/>
      <c r="DL47" s="673"/>
      <c r="DM47" s="673"/>
      <c r="DN47" s="673"/>
      <c r="DO47" s="673"/>
      <c r="DP47" s="673"/>
      <c r="EH47"/>
      <c r="EI47"/>
      <c r="EJ47"/>
      <c r="EK47"/>
      <c r="EP47" s="279"/>
      <c r="ET47" s="272"/>
      <c r="EV47" s="3"/>
      <c r="EW47"/>
      <c r="EX47"/>
      <c r="EY47"/>
      <c r="EZ47"/>
      <c r="FA47"/>
      <c r="FB47"/>
      <c r="FC47"/>
      <c r="FD47"/>
      <c r="FE47"/>
      <c r="FF47"/>
      <c r="FG47"/>
      <c r="FH47"/>
      <c r="GK47"/>
      <c r="GL47"/>
      <c r="GM47"/>
      <c r="GN47"/>
      <c r="GO47"/>
      <c r="GX47" s="568">
        <f t="shared" si="37"/>
        <v>0</v>
      </c>
      <c r="GY47" s="574"/>
      <c r="GZ47" s="574"/>
      <c r="HA47" s="575"/>
      <c r="ON47" s="1"/>
      <c r="OO47" s="1"/>
    </row>
    <row r="48" spans="1:405" s="3" customFormat="1" ht="15" customHeight="1" thickBot="1" x14ac:dyDescent="0.45">
      <c r="A48"/>
      <c r="B48"/>
      <c r="C48"/>
      <c r="D48"/>
      <c r="E48"/>
      <c r="F48"/>
      <c r="G48"/>
      <c r="H48"/>
      <c r="I48" s="955"/>
      <c r="J48" s="677"/>
      <c r="K48" s="677"/>
      <c r="L48" s="677"/>
      <c r="M48" s="674"/>
      <c r="N48" s="674"/>
      <c r="O48" s="674"/>
      <c r="P48" s="674"/>
      <c r="Q48" s="674"/>
      <c r="R48" s="674"/>
      <c r="S48" s="674"/>
      <c r="T48" s="674"/>
      <c r="U48" s="674"/>
      <c r="V48" s="674"/>
      <c r="W48" s="674"/>
      <c r="X48" s="674"/>
      <c r="Y48" s="674"/>
      <c r="Z48" s="674"/>
      <c r="AA48" s="674"/>
      <c r="AB48" s="674"/>
      <c r="AC48" s="674"/>
      <c r="AD48" s="674"/>
      <c r="AE48" s="674"/>
      <c r="AF48" s="676"/>
      <c r="AG48" s="674"/>
      <c r="AH48" s="674"/>
      <c r="AI48" s="674"/>
      <c r="AJ48" s="674"/>
      <c r="AK48" s="674"/>
      <c r="AL48" s="674"/>
      <c r="AM48" s="674"/>
      <c r="AN48" s="674"/>
      <c r="AO48" s="674"/>
      <c r="AP48" s="674"/>
      <c r="AQ48" s="674"/>
      <c r="AR48" s="676"/>
      <c r="AS48" s="674"/>
      <c r="AT48" s="674"/>
      <c r="AU48" s="674"/>
      <c r="AV48" s="674"/>
      <c r="AW48" s="674"/>
      <c r="AX48" s="674"/>
      <c r="AY48" s="674"/>
      <c r="AZ48" s="676"/>
      <c r="BA48" s="676"/>
      <c r="BB48" s="676"/>
      <c r="BC48" s="676"/>
      <c r="BD48" s="676"/>
      <c r="BE48" s="676"/>
      <c r="BF48" s="676"/>
      <c r="BG48" s="676"/>
      <c r="BH48" s="676"/>
      <c r="BI48" s="676"/>
      <c r="BJ48" s="676"/>
      <c r="BK48" s="676"/>
      <c r="BL48" s="676"/>
      <c r="BM48" s="692"/>
      <c r="BN48" s="692"/>
      <c r="BO48" s="676"/>
      <c r="BP48" s="676"/>
      <c r="BQ48" s="676"/>
      <c r="BR48" s="676"/>
      <c r="BS48" s="676"/>
      <c r="BT48" s="676"/>
      <c r="BU48" s="676"/>
      <c r="BV48" s="676"/>
      <c r="BW48" s="676"/>
      <c r="BX48" s="676"/>
      <c r="BY48" s="676"/>
      <c r="BZ48" s="676"/>
      <c r="CA48" s="676"/>
      <c r="CB48" s="676"/>
      <c r="CC48" s="676"/>
      <c r="CD48" s="676"/>
      <c r="CE48" s="676"/>
      <c r="CF48" s="676"/>
      <c r="CG48" s="676"/>
      <c r="CH48" s="676"/>
      <c r="CI48" s="676"/>
      <c r="CJ48" s="676"/>
      <c r="CK48" s="676"/>
      <c r="CL48" s="676"/>
      <c r="CM48" s="676"/>
      <c r="CN48" s="692"/>
      <c r="CO48" s="692"/>
      <c r="CP48" s="692"/>
      <c r="CQ48" s="692"/>
      <c r="CR48" s="692"/>
      <c r="CS48" s="692"/>
      <c r="CT48" s="693"/>
      <c r="CU48" s="693"/>
      <c r="CV48" s="693"/>
      <c r="CW48" s="677"/>
      <c r="CX48" s="677"/>
      <c r="CY48" s="677"/>
      <c r="CZ48" s="677"/>
      <c r="DA48" s="677"/>
      <c r="DB48" s="677"/>
      <c r="DC48" s="677"/>
      <c r="DD48" s="677"/>
      <c r="DE48" s="677"/>
      <c r="DF48" s="677"/>
      <c r="DG48" s="677"/>
      <c r="DH48" s="677"/>
      <c r="DI48" s="677"/>
      <c r="DJ48" s="677"/>
      <c r="DK48" s="677"/>
      <c r="DL48" s="677"/>
      <c r="DM48" s="677"/>
      <c r="DN48" s="677"/>
      <c r="DO48" s="677"/>
      <c r="DP48" s="677"/>
      <c r="DQ48"/>
      <c r="DR48"/>
      <c r="DS48"/>
      <c r="DT48"/>
      <c r="DU48"/>
      <c r="DV48"/>
      <c r="DW48"/>
      <c r="DX48"/>
      <c r="DY48"/>
      <c r="DZ48"/>
      <c r="EA48"/>
      <c r="EB48"/>
      <c r="EC48"/>
      <c r="ED48"/>
      <c r="EE48"/>
      <c r="EF48"/>
      <c r="EG48"/>
      <c r="EP48" s="681"/>
      <c r="ET48" s="15"/>
      <c r="EW48"/>
      <c r="EX48"/>
      <c r="EY48"/>
      <c r="EZ48"/>
      <c r="FA48"/>
      <c r="FB48"/>
      <c r="FC48"/>
      <c r="FD48"/>
      <c r="FE48"/>
      <c r="FF48"/>
      <c r="FG48"/>
      <c r="FH48"/>
      <c r="GK48"/>
      <c r="GL48"/>
      <c r="GM48"/>
      <c r="GN48"/>
      <c r="GO48"/>
      <c r="GP48" s="447"/>
      <c r="GQ48"/>
      <c r="GX48" s="568">
        <f t="shared" si="37"/>
        <v>0</v>
      </c>
      <c r="GY48" s="683"/>
      <c r="GZ48" s="683"/>
      <c r="HA48" s="684"/>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row>
    <row r="49" spans="1:403" s="13" customFormat="1" ht="35.1" customHeight="1" thickBot="1" x14ac:dyDescent="0.45">
      <c r="A49"/>
      <c r="B49"/>
      <c r="C49"/>
      <c r="D49"/>
      <c r="E49"/>
      <c r="F49"/>
      <c r="G49"/>
      <c r="H49"/>
      <c r="I49" s="955"/>
      <c r="J49" s="223"/>
      <c r="K49" s="241"/>
      <c r="L49" s="241"/>
      <c r="M49" s="2288" t="s">
        <v>151</v>
      </c>
      <c r="N49" s="2288"/>
      <c r="O49" s="2288"/>
      <c r="P49" s="2288"/>
      <c r="Q49" s="2288"/>
      <c r="R49" s="2288"/>
      <c r="S49" s="2288"/>
      <c r="T49" s="2288"/>
      <c r="U49" s="2288"/>
      <c r="V49" s="2288"/>
      <c r="W49" s="2288"/>
      <c r="X49" s="2288"/>
      <c r="Y49" s="2288"/>
      <c r="Z49" s="2288"/>
      <c r="AA49" s="2288"/>
      <c r="AB49" s="2288"/>
      <c r="AC49" s="2288"/>
      <c r="AD49" s="2288"/>
      <c r="AE49" s="2288"/>
      <c r="AF49" s="2288"/>
      <c r="AG49" s="2288"/>
      <c r="AH49" s="2288"/>
      <c r="AI49" s="2288"/>
      <c r="AJ49" s="2288"/>
      <c r="AK49" s="2288"/>
      <c r="AL49" s="2288"/>
      <c r="AM49" s="2288"/>
      <c r="AN49" s="2288"/>
      <c r="AO49" s="2288"/>
      <c r="AP49" s="2288"/>
      <c r="AQ49" s="2288"/>
      <c r="AR49" s="2288"/>
      <c r="AS49" s="2288"/>
      <c r="AT49" s="2288"/>
      <c r="AU49" s="2288"/>
      <c r="AV49" s="2288"/>
      <c r="AW49" s="2288"/>
      <c r="AX49" s="2288"/>
      <c r="AY49" s="2288"/>
      <c r="AZ49" s="2288"/>
      <c r="BA49" s="2288"/>
      <c r="BB49" s="2288"/>
      <c r="BC49" s="2288"/>
      <c r="BD49" s="2288"/>
      <c r="BE49" s="2288"/>
      <c r="BF49" s="2288"/>
      <c r="BG49" s="2288"/>
      <c r="BH49" s="2288"/>
      <c r="BI49" s="2288"/>
      <c r="BJ49" s="2288"/>
      <c r="BK49" s="2288"/>
      <c r="BL49" s="2288"/>
      <c r="BM49" s="2288"/>
      <c r="BN49" s="2288"/>
      <c r="BO49" s="2288"/>
      <c r="BP49" s="2288"/>
      <c r="BQ49" s="2288"/>
      <c r="BR49" s="2288"/>
      <c r="BS49" s="2288"/>
      <c r="BT49" s="2288"/>
      <c r="BU49" s="2288"/>
      <c r="BV49" s="2288"/>
      <c r="BW49" s="2288"/>
      <c r="BX49" s="2288"/>
      <c r="BY49" s="2288"/>
      <c r="BZ49" s="2288"/>
      <c r="CA49" s="2288"/>
      <c r="CB49" s="2288"/>
      <c r="CC49" s="2288"/>
      <c r="CD49" s="2288"/>
      <c r="CE49" s="2288"/>
      <c r="CF49" s="2288"/>
      <c r="CG49" s="2288"/>
      <c r="CH49" s="2288"/>
      <c r="CI49" s="2288"/>
      <c r="CJ49" s="2288"/>
      <c r="CK49" s="2288"/>
      <c r="CL49" s="2288"/>
      <c r="CM49" s="2288"/>
      <c r="CN49" s="2288"/>
      <c r="CO49" s="2288"/>
      <c r="CP49" s="2288"/>
      <c r="CQ49" s="2288"/>
      <c r="CR49" s="2288"/>
      <c r="CS49" s="2288"/>
      <c r="CT49" s="2288"/>
      <c r="CU49" s="2288"/>
      <c r="CV49" s="2288"/>
      <c r="CW49" s="2288"/>
      <c r="CX49" s="2288"/>
      <c r="CY49" s="2288"/>
      <c r="CZ49" s="2288"/>
      <c r="DA49" s="2288"/>
      <c r="DB49" s="2288"/>
      <c r="DC49" s="2288"/>
      <c r="DD49" s="2288"/>
      <c r="DE49" s="2288"/>
      <c r="DF49" s="2288"/>
      <c r="DG49" s="2288"/>
      <c r="DH49" s="2288"/>
      <c r="DI49" s="2288"/>
      <c r="DJ49" s="2288"/>
      <c r="DK49" s="2288"/>
      <c r="DL49" s="2288"/>
      <c r="DM49" s="2288"/>
      <c r="DN49" s="2288"/>
      <c r="DO49" s="2288"/>
      <c r="DP49" s="2289"/>
      <c r="DQ49"/>
      <c r="DR49"/>
      <c r="DS49"/>
      <c r="DT49"/>
      <c r="DU49"/>
      <c r="DV49"/>
      <c r="DW49"/>
      <c r="DX49"/>
      <c r="DY49"/>
      <c r="DZ49"/>
      <c r="EA49"/>
      <c r="EB49"/>
      <c r="EC49"/>
      <c r="ED49"/>
      <c r="EE49"/>
      <c r="EF49"/>
      <c r="EG49"/>
      <c r="EH49" s="481" t="str">
        <f>IF(AND(EI49="",EJ49="",EK49="",EH72&lt;&gt;0),"レ","")</f>
        <v/>
      </c>
      <c r="EI49" s="481" t="str">
        <f>IF(AND(EJ49="",EK49="",EI72&lt;&gt;0),"レ","")</f>
        <v/>
      </c>
      <c r="EJ49" s="481" t="str">
        <f>IF(EJ72&lt;&gt;0,"レ","")</f>
        <v/>
      </c>
      <c r="EK49" s="481" t="str">
        <f>IF(AND(EJ49="",EK72&lt;&gt;0),"レ","")</f>
        <v/>
      </c>
      <c r="EL49" s="16"/>
      <c r="EM49" s="2"/>
      <c r="EN49" s="2"/>
      <c r="EO49" s="2"/>
      <c r="EP49" s="16"/>
      <c r="EQ49" s="16"/>
      <c r="ER49" s="16"/>
      <c r="ES49" s="2025" t="s">
        <v>202</v>
      </c>
      <c r="ET49" s="509" t="str">
        <f>SUBSTITUTE(TRIM(ET52&amp;"　"&amp;ET53&amp;"　"&amp;ET54&amp;"　"&amp;ET55&amp;"　"&amp;ET56&amp;"　"&amp;ET57&amp;"　"&amp;ET58&amp;"　"&amp;ET59&amp;"　"&amp;ET601&amp;"　"&amp;ET60&amp;"　"&amp;ET61&amp;"　"&amp;ET62&amp;"　"&amp;ET63&amp;"　"&amp;ET64&amp;"　"&amp;ET65&amp;"　"&amp;ET66&amp;"　"&amp;ET67&amp;"　"&amp;ET68&amp;"　"&amp;ET69&amp;"　"&amp;ET70&amp;"　"&amp;ET71),"　",",")</f>
        <v/>
      </c>
      <c r="EU49" s="16"/>
      <c r="EV49" s="467"/>
      <c r="EW49" s="477" t="str">
        <f>IF(COUNTIF(EY52:EY71,1)&gt;0,"レ","")</f>
        <v/>
      </c>
      <c r="EX49" s="526"/>
      <c r="EY49" s="479" t="str">
        <f>IF(EW49="レ",TEXT(EZ72,"ee"),"")</f>
        <v/>
      </c>
      <c r="EZ49" s="480" t="str">
        <f>IF(EW49="レ",MONTH(EZ72),IF(AND(EJ49="レ",FB49="レ",FB72=0),"",IF(AND(EJ49="レ",FB49="レ",FB72&gt;0),"未定","")))</f>
        <v/>
      </c>
      <c r="FA49" s="825"/>
      <c r="FB49" s="458" t="str">
        <f>IF(EW49="",IF(OR(FB72&gt;0,EJ49="レ"),"レ",""),"")</f>
        <v/>
      </c>
      <c r="FC49" s="150" t="str">
        <f>IF(AND(COUNTIF(EO52:EO71,"要是正")=0,COUNTIF(FE52:FE71,1)&gt;0),"レ","")</f>
        <v/>
      </c>
      <c r="FD49" s="816"/>
      <c r="FE49" s="479" t="str">
        <f>IF(FC49="レ",TEXT(FF72,"ee"),"")</f>
        <v/>
      </c>
      <c r="FF49" s="148" t="str">
        <f>IF(FC49="レ",MONTH(FF72),IF(AND(EK49="レ",FH49="レ",FH72=0),"",IF(AND(EK49="レ",FH49="レ",FH72&gt;0),"未定","")))</f>
        <v/>
      </c>
      <c r="FG49" s="544"/>
      <c r="FH49" s="829" t="str">
        <f>IF(FC49="",IF(OR(FH72&gt;0,EK49="レ"),"レ",""),"")</f>
        <v/>
      </c>
      <c r="GK49"/>
      <c r="GL49"/>
      <c r="GM49"/>
      <c r="GN49"/>
      <c r="GO49"/>
      <c r="GP49"/>
      <c r="GQ49" s="773" t="str">
        <f>TRIM(GQ52&amp;"　"&amp;GQ53&amp;"　"&amp;GQ54&amp;"　"&amp;GQ55&amp;"　"&amp;GQ56&amp;"　"&amp;GQ57&amp;"　"&amp;GQ58&amp;"　"&amp;GQ59&amp;"　"&amp;GQ60&amp;"　"&amp;GQ61&amp;"　"&amp;GQ62&amp;"　"&amp;GQ63&amp;"　"&amp;GQ64&amp;"　"&amp;GQ65&amp;"　"&amp;GQ66&amp;"　"&amp;GQ67&amp;"　"&amp;GQ68&amp;"　"&amp;GQ69&amp;"　"&amp;GQ70&amp;"　"&amp;GQ71)</f>
        <v/>
      </c>
      <c r="GR49" s="802" t="str">
        <f>IF(COUNTIF(GT52:GT67,1)&gt;0,"レ","")</f>
        <v/>
      </c>
      <c r="GS49" s="526"/>
      <c r="GT49" s="479" t="str">
        <f>IF(GR49="レ",TEXT(GU68,"ee"),"")</f>
        <v/>
      </c>
      <c r="GU49" s="480" t="str">
        <f>IF(GR49="レ",MONTH(GU68),IF(AND(GD50="レ",GV49="レ",GV68=0),"",IF(AND(GD50="レ",GV49="レ",GV68&gt;0),"未定","")))</f>
        <v/>
      </c>
      <c r="GV49" s="458" t="str">
        <f>IF(GR49="",IF(OR(GV68&gt;0,GD50="レ"),"レ",""),"")</f>
        <v>レ</v>
      </c>
      <c r="GX49" s="568">
        <f t="shared" si="37"/>
        <v>0</v>
      </c>
      <c r="GY49" s="574"/>
      <c r="GZ49" s="574"/>
      <c r="HA49" s="575"/>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row>
    <row r="50" spans="1:403" s="13" customFormat="1" ht="30" customHeight="1" thickBot="1" x14ac:dyDescent="0.45">
      <c r="A50"/>
      <c r="B50"/>
      <c r="C50"/>
      <c r="D50"/>
      <c r="E50"/>
      <c r="F50"/>
      <c r="G50"/>
      <c r="H50"/>
      <c r="I50" s="955"/>
      <c r="J50" s="223"/>
      <c r="K50" s="224"/>
      <c r="L50" s="224"/>
      <c r="M50" s="2118" t="s">
        <v>150</v>
      </c>
      <c r="N50" s="2118"/>
      <c r="O50" s="2118"/>
      <c r="P50" s="2118" t="s">
        <v>198</v>
      </c>
      <c r="Q50" s="2118"/>
      <c r="R50" s="2118"/>
      <c r="S50" s="2118"/>
      <c r="T50" s="2118"/>
      <c r="U50" s="2118"/>
      <c r="V50" s="2118"/>
      <c r="W50" s="2118"/>
      <c r="X50" s="2118"/>
      <c r="Y50" s="2118"/>
      <c r="Z50" s="2118"/>
      <c r="AA50" s="2118"/>
      <c r="AB50" s="2118"/>
      <c r="AC50" s="2118"/>
      <c r="AD50" s="2118"/>
      <c r="AE50" s="2118"/>
      <c r="AF50" s="2118"/>
      <c r="AG50" s="2118" t="s">
        <v>638</v>
      </c>
      <c r="AH50" s="2118"/>
      <c r="AI50" s="2118"/>
      <c r="AJ50" s="2118"/>
      <c r="AK50" s="2118"/>
      <c r="AL50" s="2118"/>
      <c r="AM50" s="2118"/>
      <c r="AN50" s="2118"/>
      <c r="AO50" s="2118"/>
      <c r="AP50" s="2118"/>
      <c r="AQ50" s="2118"/>
      <c r="AR50" s="2118"/>
      <c r="AS50" s="2118"/>
      <c r="AT50" s="2118"/>
      <c r="AU50" s="2118"/>
      <c r="AV50" s="2118"/>
      <c r="AW50" s="2118"/>
      <c r="AX50" s="2118"/>
      <c r="AY50" s="2118"/>
      <c r="AZ50" s="2118"/>
      <c r="BA50" s="2118" t="s">
        <v>1012</v>
      </c>
      <c r="BB50" s="2118"/>
      <c r="BC50" s="2118"/>
      <c r="BD50" s="2118"/>
      <c r="BE50" s="2118"/>
      <c r="BF50" s="2118"/>
      <c r="BG50" s="2118"/>
      <c r="BH50" s="2118"/>
      <c r="BI50" s="2118"/>
      <c r="BJ50" s="2118"/>
      <c r="BK50" s="2118"/>
      <c r="BL50" s="2118"/>
      <c r="BM50" s="2286" t="s">
        <v>835</v>
      </c>
      <c r="BN50" s="2286"/>
      <c r="BO50" s="2116" t="s">
        <v>149</v>
      </c>
      <c r="BP50" s="2116"/>
      <c r="BQ50" s="2116"/>
      <c r="BR50" s="2116"/>
      <c r="BS50" s="2116"/>
      <c r="BT50" s="2116"/>
      <c r="BU50" s="2116"/>
      <c r="BV50" s="2116"/>
      <c r="BW50" s="2116"/>
      <c r="BX50" s="2116"/>
      <c r="BY50" s="2116" t="s">
        <v>143</v>
      </c>
      <c r="BZ50" s="2116"/>
      <c r="CA50" s="2116"/>
      <c r="CB50" s="2116"/>
      <c r="CC50" s="2116"/>
      <c r="CD50" s="2116"/>
      <c r="CE50" s="2116"/>
      <c r="CF50" s="2116"/>
      <c r="CG50" s="2116"/>
      <c r="CH50" s="2116"/>
      <c r="CI50" s="2116"/>
      <c r="CJ50" s="2116"/>
      <c r="CK50" s="2116"/>
      <c r="CL50" s="2116"/>
      <c r="CM50" s="2116"/>
      <c r="CN50" s="2118" t="s">
        <v>148</v>
      </c>
      <c r="CO50" s="2116"/>
      <c r="CP50" s="2116"/>
      <c r="CQ50" s="2116"/>
      <c r="CR50" s="2116"/>
      <c r="CS50" s="2116"/>
      <c r="CT50" s="2116"/>
      <c r="CU50" s="2116"/>
      <c r="CV50" s="2116"/>
      <c r="CW50" s="2290" t="s">
        <v>147</v>
      </c>
      <c r="CX50" s="2290"/>
      <c r="CY50" s="2290"/>
      <c r="CZ50" s="2290"/>
      <c r="DA50" s="2290"/>
      <c r="DB50" s="2290"/>
      <c r="DC50" s="2290"/>
      <c r="DD50" s="2290"/>
      <c r="DE50" s="2290"/>
      <c r="DF50" s="2290"/>
      <c r="DG50" s="2290"/>
      <c r="DH50" s="2290"/>
      <c r="DI50" s="2290"/>
      <c r="DJ50" s="2290"/>
      <c r="DK50" s="2290"/>
      <c r="DL50" s="2290"/>
      <c r="DM50" s="2290"/>
      <c r="DN50" s="2290"/>
      <c r="DO50" s="2290"/>
      <c r="DP50" s="2012"/>
      <c r="DQ50"/>
      <c r="DR50"/>
      <c r="DS50"/>
      <c r="DT50"/>
      <c r="DU50"/>
      <c r="DV50"/>
      <c r="DW50"/>
      <c r="DX50"/>
      <c r="DY50"/>
      <c r="DZ50"/>
      <c r="EA50"/>
      <c r="EB50"/>
      <c r="EC50"/>
      <c r="ED50"/>
      <c r="EE50"/>
      <c r="EF50"/>
      <c r="EG50"/>
      <c r="EH50" s="311" t="s">
        <v>878</v>
      </c>
      <c r="EP50" s="124" t="s">
        <v>146</v>
      </c>
      <c r="EQ50" s="144" t="s">
        <v>145</v>
      </c>
      <c r="ES50" s="2026"/>
      <c r="ET50" s="2025" t="s">
        <v>144</v>
      </c>
      <c r="EU50" s="2034" t="s">
        <v>143</v>
      </c>
      <c r="EV50" s="523"/>
      <c r="EW50" s="2036" t="s">
        <v>142</v>
      </c>
      <c r="EX50" s="2037"/>
      <c r="EY50" s="2037"/>
      <c r="EZ50" s="2037"/>
      <c r="FA50" s="2037"/>
      <c r="FB50" s="2038"/>
      <c r="FC50" s="2020" t="s">
        <v>141</v>
      </c>
      <c r="FD50" s="2021"/>
      <c r="FE50" s="2021"/>
      <c r="FF50" s="2021"/>
      <c r="FG50" s="2021"/>
      <c r="FH50" s="2022"/>
      <c r="FI50" s="2023" t="s">
        <v>140</v>
      </c>
      <c r="FJ50" s="2023"/>
      <c r="FK50" s="2024"/>
      <c r="FL50" s="2039"/>
      <c r="FM50" s="2039"/>
      <c r="FN50" s="2039"/>
      <c r="FO50" s="2039"/>
      <c r="FQ50" s="2039"/>
      <c r="FR50" s="2039"/>
      <c r="FS50" s="2039"/>
      <c r="FT50" s="2039"/>
      <c r="FU50" s="2039"/>
      <c r="FV50" s="2019"/>
      <c r="FW50" s="2019"/>
      <c r="FX50" s="2019"/>
      <c r="FY50" s="2019"/>
      <c r="FZ50" s="2019"/>
      <c r="GA50" s="2019"/>
      <c r="GB50" s="2019"/>
      <c r="GC50" s="2019"/>
      <c r="GD50" s="2019"/>
      <c r="GE50" s="2019"/>
      <c r="GF50" s="460"/>
      <c r="GG50" s="460"/>
      <c r="GH50" s="460"/>
      <c r="GI50" s="215"/>
      <c r="GJ50" s="215"/>
      <c r="GK50" s="2008" t="s">
        <v>1013</v>
      </c>
      <c r="GL50" s="2009"/>
      <c r="GM50" s="2009"/>
      <c r="GN50" s="2009"/>
      <c r="GO50" s="2010"/>
      <c r="GP50"/>
      <c r="GQ50" s="830"/>
      <c r="GR50" s="2041" t="s">
        <v>142</v>
      </c>
      <c r="GS50" s="2041"/>
      <c r="GT50" s="2041"/>
      <c r="GU50" s="2041"/>
      <c r="GV50" s="2042"/>
      <c r="GX50" s="568" t="str">
        <f t="shared" si="37"/>
        <v>指摘の具体的内容等</v>
      </c>
      <c r="GY50" s="574"/>
      <c r="GZ50" s="574"/>
      <c r="HA50" s="575"/>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row>
    <row r="51" spans="1:403" s="13" customFormat="1" ht="30" customHeight="1" thickBot="1" x14ac:dyDescent="0.45">
      <c r="A51"/>
      <c r="B51"/>
      <c r="C51"/>
      <c r="D51"/>
      <c r="E51"/>
      <c r="F51"/>
      <c r="G51"/>
      <c r="H51"/>
      <c r="I51" s="955"/>
      <c r="J51" s="223"/>
      <c r="K51" s="224"/>
      <c r="L51" s="224"/>
      <c r="M51" s="2285"/>
      <c r="N51" s="2285"/>
      <c r="O51" s="2285"/>
      <c r="P51" s="2285"/>
      <c r="Q51" s="2285"/>
      <c r="R51" s="2285"/>
      <c r="S51" s="2285"/>
      <c r="T51" s="2285"/>
      <c r="U51" s="2285"/>
      <c r="V51" s="2285"/>
      <c r="W51" s="2285"/>
      <c r="X51" s="2285"/>
      <c r="Y51" s="2285"/>
      <c r="Z51" s="2285"/>
      <c r="AA51" s="2285"/>
      <c r="AB51" s="2285"/>
      <c r="AC51" s="2285"/>
      <c r="AD51" s="2285"/>
      <c r="AE51" s="2285"/>
      <c r="AF51" s="2285"/>
      <c r="AG51" s="2285"/>
      <c r="AH51" s="2285"/>
      <c r="AI51" s="2285"/>
      <c r="AJ51" s="2285"/>
      <c r="AK51" s="2285"/>
      <c r="AL51" s="2285"/>
      <c r="AM51" s="2285"/>
      <c r="AN51" s="2285"/>
      <c r="AO51" s="2285"/>
      <c r="AP51" s="2285"/>
      <c r="AQ51" s="2285"/>
      <c r="AR51" s="2285"/>
      <c r="AS51" s="2285"/>
      <c r="AT51" s="2285"/>
      <c r="AU51" s="2285"/>
      <c r="AV51" s="2285"/>
      <c r="AW51" s="2285"/>
      <c r="AX51" s="2285"/>
      <c r="AY51" s="2285"/>
      <c r="AZ51" s="2285"/>
      <c r="BA51" s="2285"/>
      <c r="BB51" s="2285"/>
      <c r="BC51" s="2285"/>
      <c r="BD51" s="2285"/>
      <c r="BE51" s="2285"/>
      <c r="BF51" s="2285"/>
      <c r="BG51" s="2285"/>
      <c r="BH51" s="2285"/>
      <c r="BI51" s="2285"/>
      <c r="BJ51" s="2285"/>
      <c r="BK51" s="2285"/>
      <c r="BL51" s="2285"/>
      <c r="BM51" s="2287"/>
      <c r="BN51" s="2287"/>
      <c r="BO51" s="2117"/>
      <c r="BP51" s="2117"/>
      <c r="BQ51" s="2117"/>
      <c r="BR51" s="2117"/>
      <c r="BS51" s="2117"/>
      <c r="BT51" s="2117"/>
      <c r="BU51" s="2117"/>
      <c r="BV51" s="2117"/>
      <c r="BW51" s="2117"/>
      <c r="BX51" s="2117"/>
      <c r="BY51" s="2117"/>
      <c r="BZ51" s="2117"/>
      <c r="CA51" s="2117"/>
      <c r="CB51" s="2117"/>
      <c r="CC51" s="2117"/>
      <c r="CD51" s="2117"/>
      <c r="CE51" s="2117"/>
      <c r="CF51" s="2117"/>
      <c r="CG51" s="2117"/>
      <c r="CH51" s="2117"/>
      <c r="CI51" s="2117"/>
      <c r="CJ51" s="2117"/>
      <c r="CK51" s="2117"/>
      <c r="CL51" s="2117"/>
      <c r="CM51" s="2117"/>
      <c r="CN51" s="2124" t="s">
        <v>139</v>
      </c>
      <c r="CO51" s="2124"/>
      <c r="CP51" s="2124"/>
      <c r="CQ51" s="2124" t="s">
        <v>10</v>
      </c>
      <c r="CR51" s="2124"/>
      <c r="CS51" s="2124"/>
      <c r="CT51" s="2124" t="s">
        <v>138</v>
      </c>
      <c r="CU51" s="2125"/>
      <c r="CV51" s="2125"/>
      <c r="CW51" s="2166"/>
      <c r="CX51" s="2166"/>
      <c r="CY51" s="2166"/>
      <c r="CZ51" s="2166"/>
      <c r="DA51" s="2166"/>
      <c r="DB51" s="2166"/>
      <c r="DC51" s="2166"/>
      <c r="DD51" s="2166"/>
      <c r="DE51" s="2166"/>
      <c r="DF51" s="2166"/>
      <c r="DG51" s="2166"/>
      <c r="DH51" s="2166"/>
      <c r="DI51" s="2166"/>
      <c r="DJ51" s="2166"/>
      <c r="DK51" s="2166"/>
      <c r="DL51" s="2166"/>
      <c r="DM51" s="2166"/>
      <c r="DN51" s="2166"/>
      <c r="DO51" s="2166"/>
      <c r="DP51" s="2167"/>
      <c r="DQ51"/>
      <c r="DR51"/>
      <c r="DS51"/>
      <c r="DT51"/>
      <c r="DU51"/>
      <c r="DV51"/>
      <c r="DW51"/>
      <c r="DX51"/>
      <c r="DY51"/>
      <c r="DZ51"/>
      <c r="EA51"/>
      <c r="EB51"/>
      <c r="EC51"/>
      <c r="ED51"/>
      <c r="EE51"/>
      <c r="EF51"/>
      <c r="EG51"/>
      <c r="EH51" s="492" t="s">
        <v>137</v>
      </c>
      <c r="EI51" s="493" t="s">
        <v>136</v>
      </c>
      <c r="EJ51" s="493" t="s">
        <v>135</v>
      </c>
      <c r="EK51" s="494" t="s">
        <v>134</v>
      </c>
      <c r="EL51" s="142" t="s">
        <v>133</v>
      </c>
      <c r="EM51" s="492" t="s">
        <v>9</v>
      </c>
      <c r="EN51" s="500" t="s">
        <v>132</v>
      </c>
      <c r="EO51" s="496" t="s">
        <v>131</v>
      </c>
      <c r="EP51" s="16"/>
      <c r="EQ51" s="16"/>
      <c r="ER51" s="116" t="s">
        <v>130</v>
      </c>
      <c r="ES51" s="2027"/>
      <c r="ET51" s="2033"/>
      <c r="EU51" s="2035"/>
      <c r="EV51" s="524"/>
      <c r="EW51" s="139" t="s">
        <v>129</v>
      </c>
      <c r="EX51" s="137" t="s">
        <v>128</v>
      </c>
      <c r="EY51" s="137" t="s">
        <v>125</v>
      </c>
      <c r="EZ51" s="136" t="s">
        <v>124</v>
      </c>
      <c r="FA51" s="136" t="s">
        <v>123</v>
      </c>
      <c r="FB51" s="826" t="s">
        <v>122</v>
      </c>
      <c r="FC51" s="138" t="s">
        <v>127</v>
      </c>
      <c r="FD51" s="136" t="s">
        <v>126</v>
      </c>
      <c r="FE51" s="137" t="s">
        <v>125</v>
      </c>
      <c r="FF51" s="136" t="s">
        <v>124</v>
      </c>
      <c r="FG51" s="136" t="s">
        <v>123</v>
      </c>
      <c r="FH51" s="826" t="s">
        <v>122</v>
      </c>
      <c r="FI51" s="658" t="s">
        <v>121</v>
      </c>
      <c r="FJ51" s="133" t="s">
        <v>120</v>
      </c>
      <c r="FK51" s="133" t="s">
        <v>119</v>
      </c>
      <c r="FM51" s="116"/>
      <c r="FN51" s="116"/>
      <c r="FO51" s="116"/>
      <c r="FP51" s="117"/>
      <c r="FR51" s="117"/>
      <c r="FS51" s="117"/>
      <c r="FT51" s="117"/>
      <c r="FU51" s="117"/>
      <c r="FV51" s="113"/>
      <c r="FW51" s="113"/>
      <c r="FX51" s="113"/>
      <c r="FY51" s="113"/>
      <c r="FZ51" s="113"/>
      <c r="GA51" s="113"/>
      <c r="GB51" s="113"/>
      <c r="GC51" s="113"/>
      <c r="GD51" s="113"/>
      <c r="GE51" s="113"/>
      <c r="GF51" s="113"/>
      <c r="GG51" s="113"/>
      <c r="GH51" s="113"/>
      <c r="GI51" s="215"/>
      <c r="GJ51" s="215"/>
      <c r="GK51" s="519" t="s">
        <v>801</v>
      </c>
      <c r="GL51" s="772" t="s">
        <v>802</v>
      </c>
      <c r="GM51" s="772" t="s">
        <v>302</v>
      </c>
      <c r="GN51" s="772" t="s">
        <v>803</v>
      </c>
      <c r="GO51" s="848" t="s">
        <v>804</v>
      </c>
      <c r="GP51"/>
      <c r="GQ51" s="818" t="s">
        <v>874</v>
      </c>
      <c r="GR51" s="844" t="s">
        <v>129</v>
      </c>
      <c r="GS51" s="845" t="s">
        <v>806</v>
      </c>
      <c r="GT51" s="845" t="s">
        <v>125</v>
      </c>
      <c r="GU51" s="845" t="s">
        <v>807</v>
      </c>
      <c r="GV51" s="846" t="s">
        <v>122</v>
      </c>
      <c r="GX51" s="568">
        <f t="shared" si="37"/>
        <v>0</v>
      </c>
      <c r="GY51" s="574"/>
      <c r="GZ51" s="574"/>
      <c r="HA51" s="575"/>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row>
    <row r="52" spans="1:403" s="13" customFormat="1" ht="30" customHeight="1" x14ac:dyDescent="0.4">
      <c r="A52"/>
      <c r="B52"/>
      <c r="C52"/>
      <c r="D52"/>
      <c r="E52"/>
      <c r="F52"/>
      <c r="G52"/>
      <c r="H52"/>
      <c r="I52" s="955"/>
      <c r="J52" s="223"/>
      <c r="K52" s="224"/>
      <c r="L52" s="224"/>
      <c r="M52" s="2308"/>
      <c r="N52" s="2308"/>
      <c r="O52" s="2309"/>
      <c r="P52" s="2130"/>
      <c r="Q52" s="2131"/>
      <c r="R52" s="2131"/>
      <c r="S52" s="2131"/>
      <c r="T52" s="2131"/>
      <c r="U52" s="2131"/>
      <c r="V52" s="2131"/>
      <c r="W52" s="2131"/>
      <c r="X52" s="2131"/>
      <c r="Y52" s="2131"/>
      <c r="Z52" s="2131"/>
      <c r="AA52" s="2131"/>
      <c r="AB52" s="2131"/>
      <c r="AC52" s="2131"/>
      <c r="AD52" s="2131"/>
      <c r="AE52" s="2131"/>
      <c r="AF52" s="2132"/>
      <c r="AG52" s="2130"/>
      <c r="AH52" s="2131"/>
      <c r="AI52" s="2131"/>
      <c r="AJ52" s="2131"/>
      <c r="AK52" s="2131"/>
      <c r="AL52" s="2131"/>
      <c r="AM52" s="2131"/>
      <c r="AN52" s="2131"/>
      <c r="AO52" s="2131"/>
      <c r="AP52" s="2131"/>
      <c r="AQ52" s="2131"/>
      <c r="AR52" s="2131"/>
      <c r="AS52" s="2131"/>
      <c r="AT52" s="2131"/>
      <c r="AU52" s="2131"/>
      <c r="AV52" s="2131"/>
      <c r="AW52" s="2131"/>
      <c r="AX52" s="2131"/>
      <c r="AY52" s="2131"/>
      <c r="AZ52" s="2132"/>
      <c r="BA52" s="2310"/>
      <c r="BB52" s="2310"/>
      <c r="BC52" s="2310"/>
      <c r="BD52" s="2310"/>
      <c r="BE52" s="2310"/>
      <c r="BF52" s="2310"/>
      <c r="BG52" s="2310"/>
      <c r="BH52" s="2310"/>
      <c r="BI52" s="2310"/>
      <c r="BJ52" s="2310"/>
      <c r="BK52" s="2310"/>
      <c r="BL52" s="2310"/>
      <c r="BM52" s="2311"/>
      <c r="BN52" s="2311"/>
      <c r="BO52" s="2085"/>
      <c r="BP52" s="2085"/>
      <c r="BQ52" s="2085"/>
      <c r="BR52" s="2085"/>
      <c r="BS52" s="2085"/>
      <c r="BT52" s="2085"/>
      <c r="BU52" s="2085"/>
      <c r="BV52" s="2085"/>
      <c r="BW52" s="2085"/>
      <c r="BX52" s="2085"/>
      <c r="BY52" s="2085"/>
      <c r="BZ52" s="2085"/>
      <c r="CA52" s="2085"/>
      <c r="CB52" s="2085"/>
      <c r="CC52" s="2085"/>
      <c r="CD52" s="2085"/>
      <c r="CE52" s="2085"/>
      <c r="CF52" s="2085"/>
      <c r="CG52" s="2085"/>
      <c r="CH52" s="2085"/>
      <c r="CI52" s="2085"/>
      <c r="CJ52" s="2085"/>
      <c r="CK52" s="2085"/>
      <c r="CL52" s="2085"/>
      <c r="CM52" s="2085"/>
      <c r="CN52" s="2121"/>
      <c r="CO52" s="2121"/>
      <c r="CP52" s="2121"/>
      <c r="CQ52" s="2121"/>
      <c r="CR52" s="2121"/>
      <c r="CS52" s="2121"/>
      <c r="CT52" s="2312"/>
      <c r="CU52" s="2313"/>
      <c r="CV52" s="2314"/>
      <c r="CW52" s="2315"/>
      <c r="CX52" s="1991"/>
      <c r="CY52" s="1991"/>
      <c r="CZ52" s="1991"/>
      <c r="DA52" s="1991"/>
      <c r="DB52" s="1991"/>
      <c r="DC52" s="1991"/>
      <c r="DD52" s="1991"/>
      <c r="DE52" s="1991"/>
      <c r="DF52" s="1991"/>
      <c r="DG52" s="1991"/>
      <c r="DH52" s="1991"/>
      <c r="DI52" s="1991"/>
      <c r="DJ52" s="1991"/>
      <c r="DK52" s="1991"/>
      <c r="DL52" s="1991"/>
      <c r="DM52" s="1991"/>
      <c r="DN52" s="1991"/>
      <c r="DO52" s="1991"/>
      <c r="DP52" s="2316"/>
      <c r="DQ52"/>
      <c r="DR52"/>
      <c r="DS52"/>
      <c r="DT52"/>
      <c r="DU52"/>
      <c r="DV52"/>
      <c r="DW52"/>
      <c r="DX52"/>
      <c r="DY52"/>
      <c r="DZ52"/>
      <c r="EA52"/>
      <c r="EB52"/>
      <c r="EC52"/>
      <c r="ED52"/>
      <c r="EE52"/>
      <c r="EF52"/>
      <c r="EG52"/>
      <c r="EH52" s="487">
        <f t="shared" ref="EH52:EH71" si="92">COUNTIFS(BA52,"―対象外")</f>
        <v>0</v>
      </c>
      <c r="EI52" s="134">
        <f t="shared" ref="EI52:EI71" si="93">COUNTIFS(BA52,"○指摘なし")</f>
        <v>0</v>
      </c>
      <c r="EJ52" s="134">
        <f t="shared" ref="EJ52:EJ71" si="94">COUNTIFS(BA52,"×要是正（既存不適格以外）")</f>
        <v>0</v>
      </c>
      <c r="EK52" s="488">
        <f t="shared" ref="EK52:EK71" si="95">COUNTIFS(BA52,"△既存不適格")</f>
        <v>0</v>
      </c>
      <c r="EL52" s="13">
        <f t="shared" ref="EL52:EL71" si="96">M52</f>
        <v>0</v>
      </c>
      <c r="EM52" s="950">
        <f>P52</f>
        <v>0</v>
      </c>
      <c r="EN52" s="133">
        <f t="shared" ref="EN52:EN71" si="97">COUNTA(CN52:CS52)</f>
        <v>0</v>
      </c>
      <c r="EO52" s="132" t="str">
        <f t="shared" ref="EO52:EO71" si="98">IF(BA52="×要是正（既存不適格以外）","要是正","")&amp;IF(BA52="△既存不適格","既存不適格","")</f>
        <v/>
      </c>
      <c r="EP52" s="796" t="str">
        <f>IF($EO52="要是正",MAX($EP$16:EP51)+1,"")</f>
        <v/>
      </c>
      <c r="EQ52" s="124" t="str">
        <f>IF($EO52="要是正",MAX($EQ$44:EQ51)+1,"")</f>
        <v/>
      </c>
      <c r="ER52" s="131" t="str">
        <f t="shared" ref="ER52:ER71" si="99">IF(OR(BA52="×要是正（既存不適格以外）",BA52="△既存不適格"),EL52,"")</f>
        <v/>
      </c>
      <c r="ES52" s="130" t="str">
        <f>IF(OR($EO52="要是正",$EO52="既存不適格"),$EM52,"")</f>
        <v/>
      </c>
      <c r="ET52" s="821" t="str">
        <f>IF($EO52="要是正",IF(BO52="","",BO52),"")</f>
        <v/>
      </c>
      <c r="EU52" s="125" t="str">
        <f>IF($EO52="要是正",IF(BY52="","",BY52),"")</f>
        <v/>
      </c>
      <c r="EV52" s="525" t="str">
        <f>IF(CT52="未定","未定",IF(GS52="0","",IF(CT52="予定",TEXT(GS52,"([$-ja-JP]ge.m);@"),IF(CT52="改善済",TEXT(GS52,"[$-ja-JP]ge.m;@"),TEXT(EX52,"[$-ja-JP]ge.m;@")))))</f>
        <v/>
      </c>
      <c r="EW52" s="128" t="str">
        <f t="shared" ref="EW52:EW71" si="100">IF(OR(EO52="要是正",EO52="既存不適格"),IF(OR(EN52&lt;2,CT52&lt;&gt;"予定"),"","令和"&amp;CN52&amp;"年"&amp;CQ52&amp;"月1日"),"")</f>
        <v/>
      </c>
      <c r="EX52" s="126" t="str">
        <f t="shared" ref="EX52" si="101">IF(EW52="","0",DATEVALUE(EW52))</f>
        <v>0</v>
      </c>
      <c r="EY52" s="127" t="str">
        <f t="shared" ref="EY52:EY71" si="102">IF(EO52="要是正",IF(AND(CT52="予定",EN52=2),1,IF(CT52="改善済",2,"")),"")</f>
        <v/>
      </c>
      <c r="EZ52" s="126" t="str">
        <f t="shared" ref="EZ52" si="103">IF(EY52=1,EX52,"0")</f>
        <v>0</v>
      </c>
      <c r="FA52" s="126" t="str">
        <f t="shared" ref="FA52:FA71" si="104">IF(EY52=2,EX52,"0")</f>
        <v>0</v>
      </c>
      <c r="FB52" s="827" t="str">
        <f t="shared" ref="FB52:FB71" si="105">IF(AND(EO52="要是正",AND(EN52=0,CT52="未定")),CT52,"")</f>
        <v/>
      </c>
      <c r="FC52" s="128" t="str">
        <f t="shared" ref="FC52:FC70" si="106">IF(EO52="既存不適格",IF(OR(EN52&lt;2,CT52&lt;&gt;"予定"),"","令和"&amp;CN52&amp;"年"&amp;CQ52&amp;"月1日"),"")</f>
        <v/>
      </c>
      <c r="FD52" s="126" t="str">
        <f t="shared" ref="FD52:FD71" si="107">IF(FC52="","0",DATEVALUE(FC52))</f>
        <v>0</v>
      </c>
      <c r="FE52" s="127" t="str">
        <f>IF(EO52="既存不適格",IF(AND(CT52="予定",EN52=2),1,IF(CT52="改善済",2,"")),"")</f>
        <v/>
      </c>
      <c r="FF52" s="126" t="str">
        <f t="shared" ref="FF52:FF71" si="108">IF(FE52=1,FD52,"0")</f>
        <v>0</v>
      </c>
      <c r="FG52" s="126" t="str">
        <f t="shared" ref="FG52:FG71" si="109">IF(FE52=2,FD52,"0")</f>
        <v>0</v>
      </c>
      <c r="FH52" s="827" t="str">
        <f t="shared" ref="FH52:FH71" si="110">IF(AND(EO52="既存不適格",AND(EN52=0,CT52="未定")),CT52,"")</f>
        <v/>
      </c>
      <c r="FI52" s="475"/>
      <c r="FJ52" s="475"/>
      <c r="FK52" s="475"/>
      <c r="GK52" s="752" t="str">
        <f t="shared" ref="GK52:GK71" si="111">IF($BA52="○指摘なし","○",IF($BA52="―対象外","－",""))</f>
        <v/>
      </c>
      <c r="GL52" s="752" t="str">
        <f t="shared" ref="GL52:GL71" si="112">IF(OR($BA52="×要是正（既存不適格以外）",$BA52="△既存不適格"),"○", IF($BA52="―対象外","－",""))</f>
        <v/>
      </c>
      <c r="GM52" s="752" t="str">
        <f t="shared" ref="GM52:GM71" si="113">IF($BA52="△既存不適格","○", IF($BA52="―対象外","－",""))</f>
        <v/>
      </c>
      <c r="GN52" s="752">
        <f t="shared" ref="GN52:GN71" si="114">IF($BA52="―対象外","－",$BM52)</f>
        <v>0</v>
      </c>
      <c r="GO52" s="233" t="str">
        <f t="shared" ref="GO52:GO71" si="115">IF($BA52="―対象外","○","")</f>
        <v/>
      </c>
      <c r="GP52"/>
      <c r="GQ52" s="831" t="str">
        <f>IF(EO52="要是正",IF(BO52="","",ER52&amp;" "&amp;HB52&amp;" " &amp;BO52&amp;CHAR(10)),"")</f>
        <v/>
      </c>
      <c r="GR52" s="601" t="str">
        <f>IF(NOT(OR(CT52="未定",CT52="")),"令和"&amp;CN52&amp;"年"&amp;CQ52&amp;"月1日","")</f>
        <v/>
      </c>
      <c r="GS52" s="530" t="str">
        <f t="shared" ref="GS52:GS71" si="116">IF(GR52="","0",DATEVALUE(GR52))</f>
        <v>0</v>
      </c>
      <c r="GT52" s="452" t="str">
        <f>IF(OR(CT52="予定",CT52="改善済"),1,"")</f>
        <v/>
      </c>
      <c r="GU52" s="530" t="str">
        <f>IF(GT52=1,GS52,"0")</f>
        <v>0</v>
      </c>
      <c r="GV52" s="531" t="str">
        <f>IF(AND(EP53="要是正",AND(EO53=0,CT52="未定")),CY52:CY53,"")</f>
        <v/>
      </c>
      <c r="GX52" s="568">
        <f t="shared" si="37"/>
        <v>0</v>
      </c>
      <c r="GY52" s="574"/>
      <c r="GZ52" s="574"/>
      <c r="HA52" s="575"/>
      <c r="HB52" s="957">
        <f>P52</f>
        <v>0</v>
      </c>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row>
    <row r="53" spans="1:403" s="13" customFormat="1" ht="30" customHeight="1" x14ac:dyDescent="0.4">
      <c r="A53"/>
      <c r="B53"/>
      <c r="C53"/>
      <c r="D53"/>
      <c r="E53"/>
      <c r="F53"/>
      <c r="G53"/>
      <c r="H53"/>
      <c r="I53" s="955"/>
      <c r="J53" s="223"/>
      <c r="K53" s="224"/>
      <c r="L53" s="224"/>
      <c r="M53" s="2302"/>
      <c r="N53" s="2302"/>
      <c r="O53" s="2303"/>
      <c r="P53" s="2115"/>
      <c r="Q53" s="2115"/>
      <c r="R53" s="2115"/>
      <c r="S53" s="2115"/>
      <c r="T53" s="2115"/>
      <c r="U53" s="2115"/>
      <c r="V53" s="2115"/>
      <c r="W53" s="2115"/>
      <c r="X53" s="2115"/>
      <c r="Y53" s="2115"/>
      <c r="Z53" s="2115"/>
      <c r="AA53" s="2115"/>
      <c r="AB53" s="2115"/>
      <c r="AC53" s="2115"/>
      <c r="AD53" s="2115"/>
      <c r="AE53" s="2115"/>
      <c r="AF53" s="2115"/>
      <c r="AG53" s="2307"/>
      <c r="AH53" s="2300"/>
      <c r="AI53" s="2300"/>
      <c r="AJ53" s="2300"/>
      <c r="AK53" s="2300"/>
      <c r="AL53" s="2300"/>
      <c r="AM53" s="2300"/>
      <c r="AN53" s="2300"/>
      <c r="AO53" s="2300"/>
      <c r="AP53" s="2300"/>
      <c r="AQ53" s="2300"/>
      <c r="AR53" s="2300"/>
      <c r="AS53" s="2300"/>
      <c r="AT53" s="2300"/>
      <c r="AU53" s="2300"/>
      <c r="AV53" s="2300"/>
      <c r="AW53" s="2300"/>
      <c r="AX53" s="2300"/>
      <c r="AY53" s="2300"/>
      <c r="AZ53" s="2301"/>
      <c r="BA53" s="2304"/>
      <c r="BB53" s="2304"/>
      <c r="BC53" s="2304"/>
      <c r="BD53" s="2304"/>
      <c r="BE53" s="2304"/>
      <c r="BF53" s="2304"/>
      <c r="BG53" s="2304"/>
      <c r="BH53" s="2304"/>
      <c r="BI53" s="2304"/>
      <c r="BJ53" s="2304"/>
      <c r="BK53" s="2304"/>
      <c r="BL53" s="2304"/>
      <c r="BM53" s="2305"/>
      <c r="BN53" s="2306"/>
      <c r="BO53" s="2307"/>
      <c r="BP53" s="2300"/>
      <c r="BQ53" s="2300"/>
      <c r="BR53" s="2300"/>
      <c r="BS53" s="2300"/>
      <c r="BT53" s="2300"/>
      <c r="BU53" s="2300"/>
      <c r="BV53" s="2300"/>
      <c r="BW53" s="2300"/>
      <c r="BX53" s="2301"/>
      <c r="BY53" s="2307"/>
      <c r="BZ53" s="2300"/>
      <c r="CA53" s="2300"/>
      <c r="CB53" s="2300"/>
      <c r="CC53" s="2300"/>
      <c r="CD53" s="2300"/>
      <c r="CE53" s="2300"/>
      <c r="CF53" s="2300"/>
      <c r="CG53" s="2300"/>
      <c r="CH53" s="2300"/>
      <c r="CI53" s="2300"/>
      <c r="CJ53" s="2300"/>
      <c r="CK53" s="2300"/>
      <c r="CL53" s="2300"/>
      <c r="CM53" s="2301"/>
      <c r="CN53" s="2317"/>
      <c r="CO53" s="2318"/>
      <c r="CP53" s="2319"/>
      <c r="CQ53" s="2317"/>
      <c r="CR53" s="2318"/>
      <c r="CS53" s="2319"/>
      <c r="CT53" s="2312"/>
      <c r="CU53" s="2313"/>
      <c r="CV53" s="2314"/>
      <c r="CW53" s="2320"/>
      <c r="CX53" s="1526"/>
      <c r="CY53" s="1526"/>
      <c r="CZ53" s="1526"/>
      <c r="DA53" s="1526"/>
      <c r="DB53" s="1526"/>
      <c r="DC53" s="1526"/>
      <c r="DD53" s="1526"/>
      <c r="DE53" s="1526"/>
      <c r="DF53" s="1526"/>
      <c r="DG53" s="1526"/>
      <c r="DH53" s="1526"/>
      <c r="DI53" s="1526"/>
      <c r="DJ53" s="1526"/>
      <c r="DK53" s="1526"/>
      <c r="DL53" s="1526"/>
      <c r="DM53" s="1526"/>
      <c r="DN53" s="1526"/>
      <c r="DO53" s="1526"/>
      <c r="DP53" s="2321"/>
      <c r="DQ53"/>
      <c r="DR53"/>
      <c r="DS53"/>
      <c r="DT53"/>
      <c r="DU53"/>
      <c r="DV53"/>
      <c r="DW53"/>
      <c r="DX53"/>
      <c r="DY53"/>
      <c r="DZ53"/>
      <c r="EA53"/>
      <c r="EB53"/>
      <c r="EC53"/>
      <c r="ED53"/>
      <c r="EE53"/>
      <c r="EF53"/>
      <c r="EG53"/>
      <c r="EH53" s="487">
        <f t="shared" si="92"/>
        <v>0</v>
      </c>
      <c r="EI53" s="134">
        <f t="shared" si="93"/>
        <v>0</v>
      </c>
      <c r="EJ53" s="134">
        <f t="shared" si="94"/>
        <v>0</v>
      </c>
      <c r="EK53" s="488">
        <f t="shared" si="95"/>
        <v>0</v>
      </c>
      <c r="EL53" s="13">
        <f t="shared" si="96"/>
        <v>0</v>
      </c>
      <c r="EM53" s="487">
        <f t="shared" ref="EM53:EM71" si="117">P53</f>
        <v>0</v>
      </c>
      <c r="EN53" s="133">
        <f t="shared" si="97"/>
        <v>0</v>
      </c>
      <c r="EO53" s="132" t="str">
        <f t="shared" si="98"/>
        <v/>
      </c>
      <c r="EP53" s="796" t="str">
        <f>IF($EO53="要是正",MAX($EP$16:EP52)+1,"")</f>
        <v/>
      </c>
      <c r="EQ53" s="124" t="str">
        <f>IF($EO53="要是正",MAX($EQ$49:EQ52)+1,"")</f>
        <v/>
      </c>
      <c r="ER53" s="131" t="str">
        <f t="shared" si="99"/>
        <v/>
      </c>
      <c r="ES53" s="130" t="str">
        <f t="shared" ref="ES53:ES61" si="118">IF(OR($EO53="要是正",$EO53="既存不適格"),$EM53,"")</f>
        <v/>
      </c>
      <c r="ET53" s="507" t="str">
        <f t="shared" ref="ET53:ET71" si="119">IF($EO53="要是正",IF(BO53="","",BO53),"")</f>
        <v/>
      </c>
      <c r="EU53" s="125" t="str">
        <f t="shared" ref="EU53:EU61" si="120">IF($EO53="要是正",IF(BY53="","",BY53),"")</f>
        <v/>
      </c>
      <c r="EV53" s="525" t="str">
        <f t="shared" ref="EV53:EV71" si="121">IF(CT53="未定","未定",IF(GS53="0","",IF(CT53="予定",TEXT(GS53,"([$-ja-JP]ge.m);@"),IF(CT53="改善済",TEXT(GS53,"[$-ja-JP]ge.m;@"),TEXT(EX53,"[$-ja-JP]ge.m;@")))))</f>
        <v/>
      </c>
      <c r="EW53" s="128" t="str">
        <f t="shared" si="100"/>
        <v/>
      </c>
      <c r="EX53" s="126" t="str">
        <f t="shared" ref="EX53:EX71" si="122">IF(EW53="","0",DATEVALUE(EW53))</f>
        <v>0</v>
      </c>
      <c r="EY53" s="127" t="str">
        <f t="shared" si="102"/>
        <v/>
      </c>
      <c r="EZ53" s="126" t="str">
        <f t="shared" ref="EZ53:EZ71" si="123">IF(EY53=1,EX53,"0")</f>
        <v>0</v>
      </c>
      <c r="FA53" s="126" t="str">
        <f t="shared" ref="FA53:FA62" si="124">IF(EY53=2,EX53,"0")</f>
        <v>0</v>
      </c>
      <c r="FB53" s="827" t="str">
        <f t="shared" si="105"/>
        <v/>
      </c>
      <c r="FC53" s="128" t="str">
        <f t="shared" si="106"/>
        <v/>
      </c>
      <c r="FD53" s="126" t="str">
        <f t="shared" ref="FD53:FD62" si="125">IF(FC53="","0",DATEVALUE(FC53))</f>
        <v>0</v>
      </c>
      <c r="FE53" s="127" t="str">
        <f t="shared" ref="FE53:FE71" si="126">IF(EO53="既存不適格",IF(AND(CT53="予定",EN53=2),1,IF(CT53="改善済",2,"")),"")</f>
        <v/>
      </c>
      <c r="FF53" s="126" t="str">
        <f t="shared" ref="FF53:FF62" si="127">IF(FE53=1,FD53,"0")</f>
        <v>0</v>
      </c>
      <c r="FG53" s="126" t="str">
        <f t="shared" ref="FG53:FG62" si="128">IF(FE53=2,FD53,"0")</f>
        <v>0</v>
      </c>
      <c r="FH53" s="827" t="str">
        <f t="shared" si="110"/>
        <v/>
      </c>
      <c r="FI53" s="796"/>
      <c r="FJ53" s="124"/>
      <c r="FK53" s="124"/>
      <c r="GK53" s="752" t="str">
        <f t="shared" si="111"/>
        <v/>
      </c>
      <c r="GL53" s="752" t="str">
        <f t="shared" si="112"/>
        <v/>
      </c>
      <c r="GM53" s="752" t="str">
        <f t="shared" si="113"/>
        <v/>
      </c>
      <c r="GN53" s="752">
        <f t="shared" si="114"/>
        <v>0</v>
      </c>
      <c r="GO53" s="233" t="str">
        <f t="shared" si="115"/>
        <v/>
      </c>
      <c r="GP53"/>
      <c r="GQ53" s="831" t="str">
        <f t="shared" ref="GQ53:GQ71" si="129">IF(EO53="要是正",IF(BO53="","",ER53&amp;" "&amp;HB53&amp;" " &amp;BO53&amp;CHAR(10)),"")</f>
        <v/>
      </c>
      <c r="GR53" s="601" t="str">
        <f t="shared" ref="GR53:GR71" si="130">IF(NOT(OR(CT53="未定",CT53="")),"令和"&amp;CN53&amp;"年"&amp;CQ53&amp;"月1日","")</f>
        <v/>
      </c>
      <c r="GS53" s="530" t="str">
        <f t="shared" si="116"/>
        <v>0</v>
      </c>
      <c r="GT53" s="452" t="str">
        <f t="shared" ref="GT53:GT67" si="131">IF(OR(CT53="予定",CT53="改善済"),1,"")</f>
        <v/>
      </c>
      <c r="GU53" s="530" t="str">
        <f t="shared" ref="GU53:GU67" si="132">IF(GT53=1,GS53,"0")</f>
        <v>0</v>
      </c>
      <c r="GV53" s="531" t="str">
        <f t="shared" ref="GV53:GV67" si="133">IF(AND(EP54="要是正",AND(EO54=0,CT53="未定")),CU54,"")</f>
        <v/>
      </c>
      <c r="GX53" s="568">
        <f t="shared" si="37"/>
        <v>0</v>
      </c>
      <c r="GY53" s="574"/>
      <c r="GZ53" s="574"/>
      <c r="HA53" s="575"/>
      <c r="HB53" s="957">
        <f t="shared" ref="HB53:HB71" si="134">P53</f>
        <v>0</v>
      </c>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row>
    <row r="54" spans="1:403" s="13" customFormat="1" ht="30" customHeight="1" x14ac:dyDescent="0.4">
      <c r="A54"/>
      <c r="B54"/>
      <c r="C54"/>
      <c r="D54"/>
      <c r="E54"/>
      <c r="F54"/>
      <c r="G54"/>
      <c r="H54"/>
      <c r="I54" s="955"/>
      <c r="J54" s="223"/>
      <c r="K54" s="224"/>
      <c r="L54" s="224"/>
      <c r="M54" s="2302"/>
      <c r="N54" s="2302"/>
      <c r="O54" s="2303"/>
      <c r="P54" s="2115"/>
      <c r="Q54" s="2115"/>
      <c r="R54" s="2115"/>
      <c r="S54" s="2115"/>
      <c r="T54" s="2115"/>
      <c r="U54" s="2115"/>
      <c r="V54" s="2115"/>
      <c r="W54" s="2115"/>
      <c r="X54" s="2115"/>
      <c r="Y54" s="2115"/>
      <c r="Z54" s="2115"/>
      <c r="AA54" s="2115"/>
      <c r="AB54" s="2115"/>
      <c r="AC54" s="2115"/>
      <c r="AD54" s="2115"/>
      <c r="AE54" s="2115"/>
      <c r="AF54" s="2115"/>
      <c r="AG54" s="2307"/>
      <c r="AH54" s="2300"/>
      <c r="AI54" s="2300"/>
      <c r="AJ54" s="2300"/>
      <c r="AK54" s="2300"/>
      <c r="AL54" s="2300"/>
      <c r="AM54" s="2300"/>
      <c r="AN54" s="2300"/>
      <c r="AO54" s="2300"/>
      <c r="AP54" s="2300"/>
      <c r="AQ54" s="2300"/>
      <c r="AR54" s="2300"/>
      <c r="AS54" s="2300"/>
      <c r="AT54" s="2300"/>
      <c r="AU54" s="2300"/>
      <c r="AV54" s="2300"/>
      <c r="AW54" s="2300"/>
      <c r="AX54" s="2300"/>
      <c r="AY54" s="2300"/>
      <c r="AZ54" s="2301"/>
      <c r="BA54" s="2304"/>
      <c r="BB54" s="2304"/>
      <c r="BC54" s="2304"/>
      <c r="BD54" s="2304"/>
      <c r="BE54" s="2304"/>
      <c r="BF54" s="2304"/>
      <c r="BG54" s="2304"/>
      <c r="BH54" s="2304"/>
      <c r="BI54" s="2304"/>
      <c r="BJ54" s="2304"/>
      <c r="BK54" s="2304"/>
      <c r="BL54" s="2304"/>
      <c r="BM54" s="2305"/>
      <c r="BN54" s="2306"/>
      <c r="BO54" s="2307"/>
      <c r="BP54" s="2300"/>
      <c r="BQ54" s="2300"/>
      <c r="BR54" s="2300"/>
      <c r="BS54" s="2300"/>
      <c r="BT54" s="2300"/>
      <c r="BU54" s="2300"/>
      <c r="BV54" s="2300"/>
      <c r="BW54" s="2300"/>
      <c r="BX54" s="2301"/>
      <c r="BY54" s="2307"/>
      <c r="BZ54" s="2300"/>
      <c r="CA54" s="2300"/>
      <c r="CB54" s="2300"/>
      <c r="CC54" s="2300"/>
      <c r="CD54" s="2300"/>
      <c r="CE54" s="2300"/>
      <c r="CF54" s="2300"/>
      <c r="CG54" s="2300"/>
      <c r="CH54" s="2300"/>
      <c r="CI54" s="2300"/>
      <c r="CJ54" s="2300"/>
      <c r="CK54" s="2300"/>
      <c r="CL54" s="2300"/>
      <c r="CM54" s="2301"/>
      <c r="CN54" s="2317"/>
      <c r="CO54" s="2318"/>
      <c r="CP54" s="2319"/>
      <c r="CQ54" s="2317"/>
      <c r="CR54" s="2318"/>
      <c r="CS54" s="2319"/>
      <c r="CT54" s="2312"/>
      <c r="CU54" s="2313"/>
      <c r="CV54" s="2314"/>
      <c r="CW54" s="2320"/>
      <c r="CX54" s="1526"/>
      <c r="CY54" s="1526"/>
      <c r="CZ54" s="1526"/>
      <c r="DA54" s="1526"/>
      <c r="DB54" s="1526"/>
      <c r="DC54" s="1526"/>
      <c r="DD54" s="1526"/>
      <c r="DE54" s="1526"/>
      <c r="DF54" s="1526"/>
      <c r="DG54" s="1526"/>
      <c r="DH54" s="1526"/>
      <c r="DI54" s="1526"/>
      <c r="DJ54" s="1526"/>
      <c r="DK54" s="1526"/>
      <c r="DL54" s="1526"/>
      <c r="DM54" s="1526"/>
      <c r="DN54" s="1526"/>
      <c r="DO54" s="1526"/>
      <c r="DP54" s="2321"/>
      <c r="DQ54"/>
      <c r="DR54"/>
      <c r="DS54"/>
      <c r="DT54"/>
      <c r="DU54"/>
      <c r="DV54"/>
      <c r="DW54"/>
      <c r="DX54"/>
      <c r="DY54"/>
      <c r="DZ54"/>
      <c r="EA54"/>
      <c r="EB54"/>
      <c r="EC54"/>
      <c r="ED54"/>
      <c r="EE54"/>
      <c r="EF54"/>
      <c r="EG54"/>
      <c r="EH54" s="487">
        <f t="shared" si="92"/>
        <v>0</v>
      </c>
      <c r="EI54" s="134">
        <f t="shared" si="93"/>
        <v>0</v>
      </c>
      <c r="EJ54" s="134">
        <f t="shared" si="94"/>
        <v>0</v>
      </c>
      <c r="EK54" s="488">
        <f t="shared" si="95"/>
        <v>0</v>
      </c>
      <c r="EL54" s="13">
        <f t="shared" si="96"/>
        <v>0</v>
      </c>
      <c r="EM54" s="487">
        <f t="shared" si="117"/>
        <v>0</v>
      </c>
      <c r="EN54" s="133">
        <f t="shared" si="97"/>
        <v>0</v>
      </c>
      <c r="EO54" s="132" t="str">
        <f t="shared" si="98"/>
        <v/>
      </c>
      <c r="EP54" s="796" t="str">
        <f>IF($EO54="要是正",MAX($EP$16:EP53)+1,"")</f>
        <v/>
      </c>
      <c r="EQ54" s="124" t="str">
        <f>IF($EO54="要是正",MAX($EQ$49:EQ53)+1,"")</f>
        <v/>
      </c>
      <c r="ER54" s="131" t="str">
        <f t="shared" si="99"/>
        <v/>
      </c>
      <c r="ES54" s="130" t="str">
        <f t="shared" si="118"/>
        <v/>
      </c>
      <c r="ET54" s="507" t="str">
        <f t="shared" si="119"/>
        <v/>
      </c>
      <c r="EU54" s="125" t="str">
        <f t="shared" si="120"/>
        <v/>
      </c>
      <c r="EV54" s="525" t="str">
        <f t="shared" si="121"/>
        <v/>
      </c>
      <c r="EW54" s="128" t="str">
        <f t="shared" si="100"/>
        <v/>
      </c>
      <c r="EX54" s="126" t="str">
        <f t="shared" si="122"/>
        <v>0</v>
      </c>
      <c r="EY54" s="127" t="str">
        <f t="shared" si="102"/>
        <v/>
      </c>
      <c r="EZ54" s="126" t="str">
        <f t="shared" si="123"/>
        <v>0</v>
      </c>
      <c r="FA54" s="126" t="str">
        <f t="shared" si="124"/>
        <v>0</v>
      </c>
      <c r="FB54" s="827" t="str">
        <f t="shared" si="105"/>
        <v/>
      </c>
      <c r="FC54" s="128" t="str">
        <f t="shared" si="106"/>
        <v/>
      </c>
      <c r="FD54" s="126" t="str">
        <f t="shared" si="125"/>
        <v>0</v>
      </c>
      <c r="FE54" s="127" t="str">
        <f t="shared" si="126"/>
        <v/>
      </c>
      <c r="FF54" s="126" t="str">
        <f t="shared" si="127"/>
        <v>0</v>
      </c>
      <c r="FG54" s="126" t="str">
        <f t="shared" si="128"/>
        <v>0</v>
      </c>
      <c r="FH54" s="827" t="str">
        <f t="shared" si="110"/>
        <v/>
      </c>
      <c r="FI54" s="796"/>
      <c r="FJ54" s="124"/>
      <c r="FK54" s="124"/>
      <c r="GK54" s="752" t="str">
        <f t="shared" si="111"/>
        <v/>
      </c>
      <c r="GL54" s="752" t="str">
        <f t="shared" si="112"/>
        <v/>
      </c>
      <c r="GM54" s="752" t="str">
        <f t="shared" si="113"/>
        <v/>
      </c>
      <c r="GN54" s="752">
        <f t="shared" si="114"/>
        <v>0</v>
      </c>
      <c r="GO54" s="233" t="str">
        <f t="shared" si="115"/>
        <v/>
      </c>
      <c r="GP54"/>
      <c r="GQ54" s="831" t="str">
        <f t="shared" si="129"/>
        <v/>
      </c>
      <c r="GR54" s="601" t="str">
        <f t="shared" si="130"/>
        <v/>
      </c>
      <c r="GS54" s="530" t="str">
        <f t="shared" si="116"/>
        <v>0</v>
      </c>
      <c r="GT54" s="452" t="str">
        <f t="shared" si="131"/>
        <v/>
      </c>
      <c r="GU54" s="530" t="str">
        <f t="shared" si="132"/>
        <v>0</v>
      </c>
      <c r="GV54" s="531" t="str">
        <f t="shared" si="133"/>
        <v/>
      </c>
      <c r="GX54" s="568">
        <f t="shared" si="37"/>
        <v>0</v>
      </c>
      <c r="GY54" s="574"/>
      <c r="GZ54" s="574"/>
      <c r="HA54" s="575"/>
      <c r="HB54" s="957">
        <f t="shared" si="134"/>
        <v>0</v>
      </c>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row>
    <row r="55" spans="1:403" s="13" customFormat="1" ht="30" customHeight="1" x14ac:dyDescent="0.4">
      <c r="A55"/>
      <c r="B55"/>
      <c r="C55"/>
      <c r="D55"/>
      <c r="E55"/>
      <c r="F55"/>
      <c r="G55"/>
      <c r="H55"/>
      <c r="I55" s="955"/>
      <c r="J55" s="223"/>
      <c r="K55" s="224"/>
      <c r="L55" s="224"/>
      <c r="M55" s="2302"/>
      <c r="N55" s="2302"/>
      <c r="O55" s="2303"/>
      <c r="P55" s="2115"/>
      <c r="Q55" s="2115"/>
      <c r="R55" s="2115"/>
      <c r="S55" s="2115"/>
      <c r="T55" s="2115"/>
      <c r="U55" s="2115"/>
      <c r="V55" s="2115"/>
      <c r="W55" s="2115"/>
      <c r="X55" s="2115"/>
      <c r="Y55" s="2115"/>
      <c r="Z55" s="2115"/>
      <c r="AA55" s="2115"/>
      <c r="AB55" s="2115"/>
      <c r="AC55" s="2115"/>
      <c r="AD55" s="2115"/>
      <c r="AE55" s="2115"/>
      <c r="AF55" s="2115"/>
      <c r="AG55" s="2307"/>
      <c r="AH55" s="2300"/>
      <c r="AI55" s="2300"/>
      <c r="AJ55" s="2300"/>
      <c r="AK55" s="2300"/>
      <c r="AL55" s="2300"/>
      <c r="AM55" s="2300"/>
      <c r="AN55" s="2300"/>
      <c r="AO55" s="2300"/>
      <c r="AP55" s="2300"/>
      <c r="AQ55" s="2300"/>
      <c r="AR55" s="2300"/>
      <c r="AS55" s="2300"/>
      <c r="AT55" s="2300"/>
      <c r="AU55" s="2300"/>
      <c r="AV55" s="2300"/>
      <c r="AW55" s="2300"/>
      <c r="AX55" s="2300"/>
      <c r="AY55" s="2300"/>
      <c r="AZ55" s="2301"/>
      <c r="BA55" s="2304"/>
      <c r="BB55" s="2304"/>
      <c r="BC55" s="2304"/>
      <c r="BD55" s="2304"/>
      <c r="BE55" s="2304"/>
      <c r="BF55" s="2304"/>
      <c r="BG55" s="2304"/>
      <c r="BH55" s="2304"/>
      <c r="BI55" s="2304"/>
      <c r="BJ55" s="2304"/>
      <c r="BK55" s="2304"/>
      <c r="BL55" s="2304"/>
      <c r="BM55" s="2305"/>
      <c r="BN55" s="2306"/>
      <c r="BO55" s="2307"/>
      <c r="BP55" s="2300"/>
      <c r="BQ55" s="2300"/>
      <c r="BR55" s="2300"/>
      <c r="BS55" s="2300"/>
      <c r="BT55" s="2300"/>
      <c r="BU55" s="2300"/>
      <c r="BV55" s="2300"/>
      <c r="BW55" s="2300"/>
      <c r="BX55" s="2301"/>
      <c r="BY55" s="2307"/>
      <c r="BZ55" s="2300"/>
      <c r="CA55" s="2300"/>
      <c r="CB55" s="2300"/>
      <c r="CC55" s="2300"/>
      <c r="CD55" s="2300"/>
      <c r="CE55" s="2300"/>
      <c r="CF55" s="2300"/>
      <c r="CG55" s="2300"/>
      <c r="CH55" s="2300"/>
      <c r="CI55" s="2300"/>
      <c r="CJ55" s="2300"/>
      <c r="CK55" s="2300"/>
      <c r="CL55" s="2300"/>
      <c r="CM55" s="2301"/>
      <c r="CN55" s="2317"/>
      <c r="CO55" s="2318"/>
      <c r="CP55" s="2319"/>
      <c r="CQ55" s="2317"/>
      <c r="CR55" s="2318"/>
      <c r="CS55" s="2319"/>
      <c r="CT55" s="2312"/>
      <c r="CU55" s="2313"/>
      <c r="CV55" s="2314"/>
      <c r="CW55" s="2320"/>
      <c r="CX55" s="1526"/>
      <c r="CY55" s="1526"/>
      <c r="CZ55" s="1526"/>
      <c r="DA55" s="1526"/>
      <c r="DB55" s="1526"/>
      <c r="DC55" s="1526"/>
      <c r="DD55" s="1526"/>
      <c r="DE55" s="1526"/>
      <c r="DF55" s="1526"/>
      <c r="DG55" s="1526"/>
      <c r="DH55" s="1526"/>
      <c r="DI55" s="1526"/>
      <c r="DJ55" s="1526"/>
      <c r="DK55" s="1526"/>
      <c r="DL55" s="1526"/>
      <c r="DM55" s="1526"/>
      <c r="DN55" s="1526"/>
      <c r="DO55" s="1526"/>
      <c r="DP55" s="2321"/>
      <c r="DQ55"/>
      <c r="DR55"/>
      <c r="DS55"/>
      <c r="DT55"/>
      <c r="DU55"/>
      <c r="DV55"/>
      <c r="DW55"/>
      <c r="DX55"/>
      <c r="DY55"/>
      <c r="DZ55"/>
      <c r="EA55"/>
      <c r="EB55"/>
      <c r="EC55"/>
      <c r="ED55"/>
      <c r="EE55"/>
      <c r="EF55"/>
      <c r="EG55"/>
      <c r="EH55" s="487">
        <f t="shared" si="92"/>
        <v>0</v>
      </c>
      <c r="EI55" s="134">
        <f t="shared" si="93"/>
        <v>0</v>
      </c>
      <c r="EJ55" s="134">
        <f t="shared" si="94"/>
        <v>0</v>
      </c>
      <c r="EK55" s="488">
        <f t="shared" si="95"/>
        <v>0</v>
      </c>
      <c r="EL55" s="13">
        <f t="shared" si="96"/>
        <v>0</v>
      </c>
      <c r="EM55" s="487">
        <f t="shared" si="117"/>
        <v>0</v>
      </c>
      <c r="EN55" s="133">
        <f t="shared" si="97"/>
        <v>0</v>
      </c>
      <c r="EO55" s="132" t="str">
        <f t="shared" si="98"/>
        <v/>
      </c>
      <c r="EP55" s="796" t="str">
        <f>IF($EO55="要是正",MAX($EP$16:EP54)+1,"")</f>
        <v/>
      </c>
      <c r="EQ55" s="124" t="str">
        <f>IF($EO55="要是正",MAX($EQ$49:EQ54)+1,"")</f>
        <v/>
      </c>
      <c r="ER55" s="131" t="str">
        <f t="shared" si="99"/>
        <v/>
      </c>
      <c r="ES55" s="130" t="str">
        <f>IF(OR($EO55="要是正",$EO55="既存不適格"),$EM55,"")</f>
        <v/>
      </c>
      <c r="ET55" s="507" t="str">
        <f t="shared" si="119"/>
        <v/>
      </c>
      <c r="EU55" s="125" t="str">
        <f t="shared" si="120"/>
        <v/>
      </c>
      <c r="EV55" s="525" t="str">
        <f t="shared" si="121"/>
        <v/>
      </c>
      <c r="EW55" s="128" t="str">
        <f t="shared" si="100"/>
        <v/>
      </c>
      <c r="EX55" s="126" t="str">
        <f t="shared" si="122"/>
        <v>0</v>
      </c>
      <c r="EY55" s="127" t="str">
        <f t="shared" si="102"/>
        <v/>
      </c>
      <c r="EZ55" s="126" t="str">
        <f t="shared" si="123"/>
        <v>0</v>
      </c>
      <c r="FA55" s="126" t="str">
        <f t="shared" si="124"/>
        <v>0</v>
      </c>
      <c r="FB55" s="827" t="str">
        <f t="shared" si="105"/>
        <v/>
      </c>
      <c r="FC55" s="128" t="str">
        <f t="shared" si="106"/>
        <v/>
      </c>
      <c r="FD55" s="126" t="str">
        <f t="shared" si="125"/>
        <v>0</v>
      </c>
      <c r="FE55" s="127" t="str">
        <f t="shared" si="126"/>
        <v/>
      </c>
      <c r="FF55" s="126" t="str">
        <f t="shared" si="127"/>
        <v>0</v>
      </c>
      <c r="FG55" s="126" t="str">
        <f t="shared" si="128"/>
        <v>0</v>
      </c>
      <c r="FH55" s="827" t="str">
        <f t="shared" si="110"/>
        <v/>
      </c>
      <c r="FI55" s="796"/>
      <c r="FJ55" s="124"/>
      <c r="FK55" s="124"/>
      <c r="GK55" s="752" t="str">
        <f t="shared" si="111"/>
        <v/>
      </c>
      <c r="GL55" s="752" t="str">
        <f t="shared" si="112"/>
        <v/>
      </c>
      <c r="GM55" s="752" t="str">
        <f t="shared" si="113"/>
        <v/>
      </c>
      <c r="GN55" s="752">
        <f t="shared" si="114"/>
        <v>0</v>
      </c>
      <c r="GO55" s="233" t="str">
        <f t="shared" si="115"/>
        <v/>
      </c>
      <c r="GP55"/>
      <c r="GQ55" s="831" t="str">
        <f t="shared" si="129"/>
        <v/>
      </c>
      <c r="GR55" s="601" t="str">
        <f t="shared" si="130"/>
        <v/>
      </c>
      <c r="GS55" s="530" t="str">
        <f t="shared" si="116"/>
        <v>0</v>
      </c>
      <c r="GT55" s="452" t="str">
        <f t="shared" si="131"/>
        <v/>
      </c>
      <c r="GU55" s="530" t="str">
        <f t="shared" si="132"/>
        <v>0</v>
      </c>
      <c r="GV55" s="531" t="str">
        <f t="shared" si="133"/>
        <v/>
      </c>
      <c r="GX55" s="568">
        <f t="shared" si="37"/>
        <v>0</v>
      </c>
      <c r="GY55" s="574"/>
      <c r="GZ55" s="574"/>
      <c r="HA55" s="575"/>
      <c r="HB55" s="957">
        <f t="shared" si="134"/>
        <v>0</v>
      </c>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row>
    <row r="56" spans="1:403" s="13" customFormat="1" ht="30" customHeight="1" x14ac:dyDescent="0.4">
      <c r="A56"/>
      <c r="B56"/>
      <c r="C56"/>
      <c r="D56"/>
      <c r="E56"/>
      <c r="F56"/>
      <c r="G56"/>
      <c r="H56"/>
      <c r="I56" s="955"/>
      <c r="J56" s="223"/>
      <c r="K56" s="224"/>
      <c r="L56" s="224"/>
      <c r="M56" s="2302"/>
      <c r="N56" s="2302"/>
      <c r="O56" s="2303"/>
      <c r="P56" s="2115"/>
      <c r="Q56" s="2115"/>
      <c r="R56" s="2115"/>
      <c r="S56" s="2115"/>
      <c r="T56" s="2115"/>
      <c r="U56" s="2115"/>
      <c r="V56" s="2115"/>
      <c r="W56" s="2115"/>
      <c r="X56" s="2115"/>
      <c r="Y56" s="2115"/>
      <c r="Z56" s="2115"/>
      <c r="AA56" s="2115"/>
      <c r="AB56" s="2115"/>
      <c r="AC56" s="2115"/>
      <c r="AD56" s="2115"/>
      <c r="AE56" s="2115"/>
      <c r="AF56" s="2115"/>
      <c r="AG56" s="2307"/>
      <c r="AH56" s="2300"/>
      <c r="AI56" s="2300"/>
      <c r="AJ56" s="2300"/>
      <c r="AK56" s="2300"/>
      <c r="AL56" s="2300"/>
      <c r="AM56" s="2300"/>
      <c r="AN56" s="2300"/>
      <c r="AO56" s="2300"/>
      <c r="AP56" s="2300"/>
      <c r="AQ56" s="2300"/>
      <c r="AR56" s="2300"/>
      <c r="AS56" s="2300"/>
      <c r="AT56" s="2300"/>
      <c r="AU56" s="2300"/>
      <c r="AV56" s="2300"/>
      <c r="AW56" s="2300"/>
      <c r="AX56" s="2300"/>
      <c r="AY56" s="2300"/>
      <c r="AZ56" s="2301"/>
      <c r="BA56" s="2304"/>
      <c r="BB56" s="2304"/>
      <c r="BC56" s="2304"/>
      <c r="BD56" s="2304"/>
      <c r="BE56" s="2304"/>
      <c r="BF56" s="2304"/>
      <c r="BG56" s="2304"/>
      <c r="BH56" s="2304"/>
      <c r="BI56" s="2304"/>
      <c r="BJ56" s="2304"/>
      <c r="BK56" s="2304"/>
      <c r="BL56" s="2304"/>
      <c r="BM56" s="2305"/>
      <c r="BN56" s="2306"/>
      <c r="BO56" s="2307"/>
      <c r="BP56" s="2300"/>
      <c r="BQ56" s="2300"/>
      <c r="BR56" s="2300"/>
      <c r="BS56" s="2300"/>
      <c r="BT56" s="2300"/>
      <c r="BU56" s="2300"/>
      <c r="BV56" s="2300"/>
      <c r="BW56" s="2300"/>
      <c r="BX56" s="2301"/>
      <c r="BY56" s="2307"/>
      <c r="BZ56" s="2300"/>
      <c r="CA56" s="2300"/>
      <c r="CB56" s="2300"/>
      <c r="CC56" s="2300"/>
      <c r="CD56" s="2300"/>
      <c r="CE56" s="2300"/>
      <c r="CF56" s="2300"/>
      <c r="CG56" s="2300"/>
      <c r="CH56" s="2300"/>
      <c r="CI56" s="2300"/>
      <c r="CJ56" s="2300"/>
      <c r="CK56" s="2300"/>
      <c r="CL56" s="2300"/>
      <c r="CM56" s="2301"/>
      <c r="CN56" s="2317"/>
      <c r="CO56" s="2318"/>
      <c r="CP56" s="2319"/>
      <c r="CQ56" s="2317"/>
      <c r="CR56" s="2318"/>
      <c r="CS56" s="2319"/>
      <c r="CT56" s="2312"/>
      <c r="CU56" s="2313"/>
      <c r="CV56" s="2314"/>
      <c r="CW56" s="2320"/>
      <c r="CX56" s="1526"/>
      <c r="CY56" s="1526"/>
      <c r="CZ56" s="1526"/>
      <c r="DA56" s="1526"/>
      <c r="DB56" s="1526"/>
      <c r="DC56" s="1526"/>
      <c r="DD56" s="1526"/>
      <c r="DE56" s="1526"/>
      <c r="DF56" s="1526"/>
      <c r="DG56" s="1526"/>
      <c r="DH56" s="1526"/>
      <c r="DI56" s="1526"/>
      <c r="DJ56" s="1526"/>
      <c r="DK56" s="1526"/>
      <c r="DL56" s="1526"/>
      <c r="DM56" s="1526"/>
      <c r="DN56" s="1526"/>
      <c r="DO56" s="1526"/>
      <c r="DP56" s="2321"/>
      <c r="DQ56"/>
      <c r="DR56"/>
      <c r="DS56"/>
      <c r="DT56"/>
      <c r="DU56"/>
      <c r="DV56"/>
      <c r="DW56"/>
      <c r="DX56"/>
      <c r="DY56"/>
      <c r="DZ56"/>
      <c r="EA56"/>
      <c r="EB56"/>
      <c r="EC56"/>
      <c r="ED56"/>
      <c r="EE56"/>
      <c r="EF56"/>
      <c r="EG56"/>
      <c r="EH56" s="487">
        <f t="shared" si="92"/>
        <v>0</v>
      </c>
      <c r="EI56" s="134">
        <f t="shared" si="93"/>
        <v>0</v>
      </c>
      <c r="EJ56" s="134">
        <f t="shared" si="94"/>
        <v>0</v>
      </c>
      <c r="EK56" s="488">
        <f t="shared" si="95"/>
        <v>0</v>
      </c>
      <c r="EL56" s="13">
        <f t="shared" si="96"/>
        <v>0</v>
      </c>
      <c r="EM56" s="487">
        <f t="shared" si="117"/>
        <v>0</v>
      </c>
      <c r="EN56" s="133">
        <f t="shared" si="97"/>
        <v>0</v>
      </c>
      <c r="EO56" s="132" t="str">
        <f t="shared" si="98"/>
        <v/>
      </c>
      <c r="EP56" s="796" t="str">
        <f>IF($EO56="要是正",MAX($EP$16:EP55)+1,"")</f>
        <v/>
      </c>
      <c r="EQ56" s="124" t="str">
        <f>IF($EO56="要是正",MAX($EQ$49:EQ55)+1,"")</f>
        <v/>
      </c>
      <c r="ER56" s="131" t="str">
        <f t="shared" si="99"/>
        <v/>
      </c>
      <c r="ES56" s="130" t="str">
        <f t="shared" si="118"/>
        <v/>
      </c>
      <c r="ET56" s="507" t="str">
        <f t="shared" si="119"/>
        <v/>
      </c>
      <c r="EU56" s="125" t="str">
        <f t="shared" si="120"/>
        <v/>
      </c>
      <c r="EV56" s="525" t="str">
        <f t="shared" si="121"/>
        <v/>
      </c>
      <c r="EW56" s="128" t="str">
        <f t="shared" si="100"/>
        <v/>
      </c>
      <c r="EX56" s="126" t="str">
        <f t="shared" si="122"/>
        <v>0</v>
      </c>
      <c r="EY56" s="127" t="str">
        <f t="shared" si="102"/>
        <v/>
      </c>
      <c r="EZ56" s="126" t="str">
        <f t="shared" si="123"/>
        <v>0</v>
      </c>
      <c r="FA56" s="126" t="str">
        <f t="shared" si="124"/>
        <v>0</v>
      </c>
      <c r="FB56" s="827" t="str">
        <f t="shared" si="105"/>
        <v/>
      </c>
      <c r="FC56" s="128" t="str">
        <f t="shared" si="106"/>
        <v/>
      </c>
      <c r="FD56" s="126" t="str">
        <f t="shared" si="125"/>
        <v>0</v>
      </c>
      <c r="FE56" s="127" t="str">
        <f t="shared" si="126"/>
        <v/>
      </c>
      <c r="FF56" s="126" t="str">
        <f t="shared" si="127"/>
        <v>0</v>
      </c>
      <c r="FG56" s="126" t="str">
        <f t="shared" si="128"/>
        <v>0</v>
      </c>
      <c r="FH56" s="827" t="str">
        <f t="shared" si="110"/>
        <v/>
      </c>
      <c r="FI56" s="796"/>
      <c r="FJ56" s="124"/>
      <c r="FK56" s="124"/>
      <c r="GK56" s="752" t="str">
        <f t="shared" si="111"/>
        <v/>
      </c>
      <c r="GL56" s="752" t="str">
        <f t="shared" si="112"/>
        <v/>
      </c>
      <c r="GM56" s="752" t="str">
        <f t="shared" si="113"/>
        <v/>
      </c>
      <c r="GN56" s="752">
        <f t="shared" si="114"/>
        <v>0</v>
      </c>
      <c r="GO56" s="233" t="str">
        <f t="shared" si="115"/>
        <v/>
      </c>
      <c r="GP56"/>
      <c r="GQ56" s="831" t="str">
        <f t="shared" si="129"/>
        <v/>
      </c>
      <c r="GR56" s="601" t="str">
        <f t="shared" si="130"/>
        <v/>
      </c>
      <c r="GS56" s="530" t="str">
        <f t="shared" si="116"/>
        <v>0</v>
      </c>
      <c r="GT56" s="452" t="str">
        <f t="shared" si="131"/>
        <v/>
      </c>
      <c r="GU56" s="530" t="str">
        <f t="shared" si="132"/>
        <v>0</v>
      </c>
      <c r="GV56" s="531" t="str">
        <f t="shared" si="133"/>
        <v/>
      </c>
      <c r="GX56" s="568">
        <f t="shared" si="37"/>
        <v>0</v>
      </c>
      <c r="GY56" s="574"/>
      <c r="GZ56" s="574"/>
      <c r="HA56" s="575"/>
      <c r="HB56" s="957">
        <f t="shared" si="134"/>
        <v>0</v>
      </c>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row>
    <row r="57" spans="1:403" s="13" customFormat="1" ht="30" customHeight="1" x14ac:dyDescent="0.4">
      <c r="A57"/>
      <c r="B57"/>
      <c r="C57"/>
      <c r="D57"/>
      <c r="E57"/>
      <c r="F57"/>
      <c r="G57"/>
      <c r="H57"/>
      <c r="I57" s="955"/>
      <c r="J57" s="223"/>
      <c r="K57" s="224"/>
      <c r="L57" s="224"/>
      <c r="M57" s="2302"/>
      <c r="N57" s="2302"/>
      <c r="O57" s="2303"/>
      <c r="P57" s="2115"/>
      <c r="Q57" s="2115"/>
      <c r="R57" s="2115"/>
      <c r="S57" s="2115"/>
      <c r="T57" s="2115"/>
      <c r="U57" s="2115"/>
      <c r="V57" s="2115"/>
      <c r="W57" s="2115"/>
      <c r="X57" s="2115"/>
      <c r="Y57" s="2115"/>
      <c r="Z57" s="2115"/>
      <c r="AA57" s="2115"/>
      <c r="AB57" s="2115"/>
      <c r="AC57" s="2115"/>
      <c r="AD57" s="2115"/>
      <c r="AE57" s="2115"/>
      <c r="AF57" s="2115"/>
      <c r="AG57" s="2307"/>
      <c r="AH57" s="2300"/>
      <c r="AI57" s="2300"/>
      <c r="AJ57" s="2300"/>
      <c r="AK57" s="2300"/>
      <c r="AL57" s="2300"/>
      <c r="AM57" s="2300"/>
      <c r="AN57" s="2300"/>
      <c r="AO57" s="2300"/>
      <c r="AP57" s="2300"/>
      <c r="AQ57" s="2300"/>
      <c r="AR57" s="2300"/>
      <c r="AS57" s="2300"/>
      <c r="AT57" s="2300"/>
      <c r="AU57" s="2300"/>
      <c r="AV57" s="2300"/>
      <c r="AW57" s="2300"/>
      <c r="AX57" s="2300"/>
      <c r="AY57" s="2300"/>
      <c r="AZ57" s="2301"/>
      <c r="BA57" s="2304"/>
      <c r="BB57" s="2304"/>
      <c r="BC57" s="2304"/>
      <c r="BD57" s="2304"/>
      <c r="BE57" s="2304"/>
      <c r="BF57" s="2304"/>
      <c r="BG57" s="2304"/>
      <c r="BH57" s="2304"/>
      <c r="BI57" s="2304"/>
      <c r="BJ57" s="2304"/>
      <c r="BK57" s="2304"/>
      <c r="BL57" s="2304"/>
      <c r="BM57" s="2305"/>
      <c r="BN57" s="2306"/>
      <c r="BO57" s="2307"/>
      <c r="BP57" s="2300"/>
      <c r="BQ57" s="2300"/>
      <c r="BR57" s="2300"/>
      <c r="BS57" s="2300"/>
      <c r="BT57" s="2300"/>
      <c r="BU57" s="2300"/>
      <c r="BV57" s="2300"/>
      <c r="BW57" s="2300"/>
      <c r="BX57" s="2301"/>
      <c r="BY57" s="2307"/>
      <c r="BZ57" s="2300"/>
      <c r="CA57" s="2300"/>
      <c r="CB57" s="2300"/>
      <c r="CC57" s="2300"/>
      <c r="CD57" s="2300"/>
      <c r="CE57" s="2300"/>
      <c r="CF57" s="2300"/>
      <c r="CG57" s="2300"/>
      <c r="CH57" s="2300"/>
      <c r="CI57" s="2300"/>
      <c r="CJ57" s="2300"/>
      <c r="CK57" s="2300"/>
      <c r="CL57" s="2300"/>
      <c r="CM57" s="2301"/>
      <c r="CN57" s="2317"/>
      <c r="CO57" s="2318"/>
      <c r="CP57" s="2319"/>
      <c r="CQ57" s="2317"/>
      <c r="CR57" s="2318"/>
      <c r="CS57" s="2319"/>
      <c r="CT57" s="2312"/>
      <c r="CU57" s="2313"/>
      <c r="CV57" s="2314"/>
      <c r="CW57" s="2320"/>
      <c r="CX57" s="1526"/>
      <c r="CY57" s="1526"/>
      <c r="CZ57" s="1526"/>
      <c r="DA57" s="1526"/>
      <c r="DB57" s="1526"/>
      <c r="DC57" s="1526"/>
      <c r="DD57" s="1526"/>
      <c r="DE57" s="1526"/>
      <c r="DF57" s="1526"/>
      <c r="DG57" s="1526"/>
      <c r="DH57" s="1526"/>
      <c r="DI57" s="1526"/>
      <c r="DJ57" s="1526"/>
      <c r="DK57" s="1526"/>
      <c r="DL57" s="1526"/>
      <c r="DM57" s="1526"/>
      <c r="DN57" s="1526"/>
      <c r="DO57" s="1526"/>
      <c r="DP57" s="2321"/>
      <c r="DQ57"/>
      <c r="DR57"/>
      <c r="DS57"/>
      <c r="DT57"/>
      <c r="DU57"/>
      <c r="DV57"/>
      <c r="DW57"/>
      <c r="DX57"/>
      <c r="DY57"/>
      <c r="DZ57"/>
      <c r="EA57"/>
      <c r="EB57"/>
      <c r="EC57"/>
      <c r="ED57"/>
      <c r="EE57"/>
      <c r="EF57"/>
      <c r="EG57"/>
      <c r="EH57" s="487">
        <f t="shared" si="92"/>
        <v>0</v>
      </c>
      <c r="EI57" s="134">
        <f t="shared" si="93"/>
        <v>0</v>
      </c>
      <c r="EJ57" s="134">
        <f t="shared" si="94"/>
        <v>0</v>
      </c>
      <c r="EK57" s="488">
        <f t="shared" si="95"/>
        <v>0</v>
      </c>
      <c r="EL57" s="13">
        <f t="shared" si="96"/>
        <v>0</v>
      </c>
      <c r="EM57" s="487">
        <f t="shared" si="117"/>
        <v>0</v>
      </c>
      <c r="EN57" s="133">
        <f t="shared" si="97"/>
        <v>0</v>
      </c>
      <c r="EO57" s="132" t="str">
        <f t="shared" si="98"/>
        <v/>
      </c>
      <c r="EP57" s="796" t="str">
        <f>IF($EO57="要是正",MAX($EP$16:EP56)+1,"")</f>
        <v/>
      </c>
      <c r="EQ57" s="124" t="str">
        <f>IF($EO57="要是正",MAX($EQ$49:EQ56)+1,"")</f>
        <v/>
      </c>
      <c r="ER57" s="131" t="str">
        <f t="shared" si="99"/>
        <v/>
      </c>
      <c r="ES57" s="130" t="str">
        <f t="shared" si="118"/>
        <v/>
      </c>
      <c r="ET57" s="507" t="str">
        <f t="shared" si="119"/>
        <v/>
      </c>
      <c r="EU57" s="125" t="str">
        <f t="shared" si="120"/>
        <v/>
      </c>
      <c r="EV57" s="525" t="str">
        <f t="shared" si="121"/>
        <v/>
      </c>
      <c r="EW57" s="128" t="str">
        <f t="shared" si="100"/>
        <v/>
      </c>
      <c r="EX57" s="126" t="str">
        <f t="shared" si="122"/>
        <v>0</v>
      </c>
      <c r="EY57" s="127" t="str">
        <f t="shared" si="102"/>
        <v/>
      </c>
      <c r="EZ57" s="126" t="str">
        <f t="shared" si="123"/>
        <v>0</v>
      </c>
      <c r="FA57" s="126" t="str">
        <f t="shared" si="124"/>
        <v>0</v>
      </c>
      <c r="FB57" s="827" t="str">
        <f t="shared" si="105"/>
        <v/>
      </c>
      <c r="FC57" s="128" t="str">
        <f t="shared" si="106"/>
        <v/>
      </c>
      <c r="FD57" s="126" t="str">
        <f t="shared" si="125"/>
        <v>0</v>
      </c>
      <c r="FE57" s="127" t="str">
        <f t="shared" si="126"/>
        <v/>
      </c>
      <c r="FF57" s="126" t="str">
        <f t="shared" si="127"/>
        <v>0</v>
      </c>
      <c r="FG57" s="126" t="str">
        <f t="shared" si="128"/>
        <v>0</v>
      </c>
      <c r="FH57" s="827" t="str">
        <f t="shared" si="110"/>
        <v/>
      </c>
      <c r="FI57" s="796"/>
      <c r="FJ57" s="124"/>
      <c r="FK57" s="124"/>
      <c r="GK57" s="752" t="str">
        <f t="shared" si="111"/>
        <v/>
      </c>
      <c r="GL57" s="752" t="str">
        <f t="shared" si="112"/>
        <v/>
      </c>
      <c r="GM57" s="752" t="str">
        <f t="shared" si="113"/>
        <v/>
      </c>
      <c r="GN57" s="752">
        <f t="shared" si="114"/>
        <v>0</v>
      </c>
      <c r="GO57" s="233" t="str">
        <f t="shared" si="115"/>
        <v/>
      </c>
      <c r="GP57"/>
      <c r="GQ57" s="831" t="str">
        <f t="shared" si="129"/>
        <v/>
      </c>
      <c r="GR57" s="601" t="str">
        <f t="shared" si="130"/>
        <v/>
      </c>
      <c r="GS57" s="530" t="str">
        <f t="shared" si="116"/>
        <v>0</v>
      </c>
      <c r="GT57" s="452" t="str">
        <f t="shared" si="131"/>
        <v/>
      </c>
      <c r="GU57" s="530" t="str">
        <f t="shared" si="132"/>
        <v>0</v>
      </c>
      <c r="GV57" s="531" t="str">
        <f t="shared" si="133"/>
        <v/>
      </c>
      <c r="GX57" s="568">
        <f t="shared" si="37"/>
        <v>0</v>
      </c>
      <c r="GY57" s="574"/>
      <c r="GZ57" s="574"/>
      <c r="HA57" s="575"/>
      <c r="HB57" s="957">
        <f t="shared" si="134"/>
        <v>0</v>
      </c>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row>
    <row r="58" spans="1:403" s="13" customFormat="1" ht="30" customHeight="1" x14ac:dyDescent="0.4">
      <c r="A58"/>
      <c r="B58"/>
      <c r="C58"/>
      <c r="D58"/>
      <c r="E58"/>
      <c r="F58"/>
      <c r="G58"/>
      <c r="H58"/>
      <c r="I58" s="955"/>
      <c r="J58" s="223"/>
      <c r="K58" s="224"/>
      <c r="L58" s="224"/>
      <c r="M58" s="2302"/>
      <c r="N58" s="2302"/>
      <c r="O58" s="2303"/>
      <c r="P58" s="2115"/>
      <c r="Q58" s="2115"/>
      <c r="R58" s="2115"/>
      <c r="S58" s="2115"/>
      <c r="T58" s="2115"/>
      <c r="U58" s="2115"/>
      <c r="V58" s="2115"/>
      <c r="W58" s="2115"/>
      <c r="X58" s="2115"/>
      <c r="Y58" s="2115"/>
      <c r="Z58" s="2115"/>
      <c r="AA58" s="2115"/>
      <c r="AB58" s="2115"/>
      <c r="AC58" s="2115"/>
      <c r="AD58" s="2115"/>
      <c r="AE58" s="2115"/>
      <c r="AF58" s="2115"/>
      <c r="AG58" s="2307"/>
      <c r="AH58" s="2300"/>
      <c r="AI58" s="2300"/>
      <c r="AJ58" s="2300"/>
      <c r="AK58" s="2300"/>
      <c r="AL58" s="2300"/>
      <c r="AM58" s="2300"/>
      <c r="AN58" s="2300"/>
      <c r="AO58" s="2300"/>
      <c r="AP58" s="2300"/>
      <c r="AQ58" s="2300"/>
      <c r="AR58" s="2300"/>
      <c r="AS58" s="2300"/>
      <c r="AT58" s="2300"/>
      <c r="AU58" s="2300"/>
      <c r="AV58" s="2300"/>
      <c r="AW58" s="2300"/>
      <c r="AX58" s="2300"/>
      <c r="AY58" s="2300"/>
      <c r="AZ58" s="2301"/>
      <c r="BA58" s="2304"/>
      <c r="BB58" s="2304"/>
      <c r="BC58" s="2304"/>
      <c r="BD58" s="2304"/>
      <c r="BE58" s="2304"/>
      <c r="BF58" s="2304"/>
      <c r="BG58" s="2304"/>
      <c r="BH58" s="2304"/>
      <c r="BI58" s="2304"/>
      <c r="BJ58" s="2304"/>
      <c r="BK58" s="2304"/>
      <c r="BL58" s="2304"/>
      <c r="BM58" s="2346"/>
      <c r="BN58" s="2347"/>
      <c r="BO58" s="2307"/>
      <c r="BP58" s="2300"/>
      <c r="BQ58" s="2300"/>
      <c r="BR58" s="2300"/>
      <c r="BS58" s="2300"/>
      <c r="BT58" s="2300"/>
      <c r="BU58" s="2300"/>
      <c r="BV58" s="2300"/>
      <c r="BW58" s="2300"/>
      <c r="BX58" s="2301"/>
      <c r="BY58" s="2307"/>
      <c r="BZ58" s="2300"/>
      <c r="CA58" s="2300"/>
      <c r="CB58" s="2300"/>
      <c r="CC58" s="2300"/>
      <c r="CD58" s="2300"/>
      <c r="CE58" s="2300"/>
      <c r="CF58" s="2300"/>
      <c r="CG58" s="2300"/>
      <c r="CH58" s="2300"/>
      <c r="CI58" s="2300"/>
      <c r="CJ58" s="2300"/>
      <c r="CK58" s="2300"/>
      <c r="CL58" s="2300"/>
      <c r="CM58" s="2301"/>
      <c r="CN58" s="2317"/>
      <c r="CO58" s="2318"/>
      <c r="CP58" s="2319"/>
      <c r="CQ58" s="2317"/>
      <c r="CR58" s="2318"/>
      <c r="CS58" s="2319"/>
      <c r="CT58" s="2312"/>
      <c r="CU58" s="2313"/>
      <c r="CV58" s="2314"/>
      <c r="CW58" s="2320"/>
      <c r="CX58" s="1526"/>
      <c r="CY58" s="1526"/>
      <c r="CZ58" s="1526"/>
      <c r="DA58" s="1526"/>
      <c r="DB58" s="1526"/>
      <c r="DC58" s="1526"/>
      <c r="DD58" s="1526"/>
      <c r="DE58" s="1526"/>
      <c r="DF58" s="1526"/>
      <c r="DG58" s="1526"/>
      <c r="DH58" s="1526"/>
      <c r="DI58" s="1526"/>
      <c r="DJ58" s="1526"/>
      <c r="DK58" s="1526"/>
      <c r="DL58" s="1526"/>
      <c r="DM58" s="1526"/>
      <c r="DN58" s="1526"/>
      <c r="DO58" s="1526"/>
      <c r="DP58" s="2321"/>
      <c r="DQ58"/>
      <c r="DR58"/>
      <c r="DS58"/>
      <c r="DT58"/>
      <c r="DU58"/>
      <c r="DV58"/>
      <c r="DW58"/>
      <c r="DX58"/>
      <c r="DY58"/>
      <c r="DZ58"/>
      <c r="EA58"/>
      <c r="EB58"/>
      <c r="EC58"/>
      <c r="ED58"/>
      <c r="EE58"/>
      <c r="EF58"/>
      <c r="EG58"/>
      <c r="EH58" s="487">
        <f t="shared" si="92"/>
        <v>0</v>
      </c>
      <c r="EI58" s="134">
        <f t="shared" si="93"/>
        <v>0</v>
      </c>
      <c r="EJ58" s="134">
        <f t="shared" si="94"/>
        <v>0</v>
      </c>
      <c r="EK58" s="488">
        <f t="shared" si="95"/>
        <v>0</v>
      </c>
      <c r="EL58" s="13">
        <f t="shared" si="96"/>
        <v>0</v>
      </c>
      <c r="EM58" s="487">
        <f t="shared" si="117"/>
        <v>0</v>
      </c>
      <c r="EN58" s="133">
        <f t="shared" si="97"/>
        <v>0</v>
      </c>
      <c r="EO58" s="132" t="str">
        <f t="shared" si="98"/>
        <v/>
      </c>
      <c r="EP58" s="796" t="str">
        <f>IF($EO58="要是正",MAX($EP$16:EP57)+1,"")</f>
        <v/>
      </c>
      <c r="EQ58" s="124" t="str">
        <f>IF($EO58="要是正",MAX($EQ$49:EQ57)+1,"")</f>
        <v/>
      </c>
      <c r="ER58" s="131" t="str">
        <f t="shared" si="99"/>
        <v/>
      </c>
      <c r="ES58" s="130" t="str">
        <f t="shared" si="118"/>
        <v/>
      </c>
      <c r="ET58" s="507" t="str">
        <f t="shared" si="119"/>
        <v/>
      </c>
      <c r="EU58" s="125" t="str">
        <f t="shared" si="120"/>
        <v/>
      </c>
      <c r="EV58" s="525" t="str">
        <f t="shared" si="121"/>
        <v/>
      </c>
      <c r="EW58" s="128" t="str">
        <f t="shared" si="100"/>
        <v/>
      </c>
      <c r="EX58" s="126" t="str">
        <f t="shared" si="122"/>
        <v>0</v>
      </c>
      <c r="EY58" s="127" t="str">
        <f t="shared" si="102"/>
        <v/>
      </c>
      <c r="EZ58" s="126" t="str">
        <f t="shared" si="123"/>
        <v>0</v>
      </c>
      <c r="FA58" s="126" t="str">
        <f t="shared" si="124"/>
        <v>0</v>
      </c>
      <c r="FB58" s="827" t="str">
        <f t="shared" si="105"/>
        <v/>
      </c>
      <c r="FC58" s="128" t="str">
        <f t="shared" si="106"/>
        <v/>
      </c>
      <c r="FD58" s="126" t="str">
        <f t="shared" si="125"/>
        <v>0</v>
      </c>
      <c r="FE58" s="127" t="str">
        <f t="shared" si="126"/>
        <v/>
      </c>
      <c r="FF58" s="126" t="str">
        <f t="shared" si="127"/>
        <v>0</v>
      </c>
      <c r="FG58" s="126" t="str">
        <f t="shared" si="128"/>
        <v>0</v>
      </c>
      <c r="FH58" s="827" t="str">
        <f t="shared" si="110"/>
        <v/>
      </c>
      <c r="FI58" s="796"/>
      <c r="FJ58" s="124"/>
      <c r="FK58" s="124"/>
      <c r="GK58" s="752" t="str">
        <f t="shared" si="111"/>
        <v/>
      </c>
      <c r="GL58" s="752" t="str">
        <f t="shared" si="112"/>
        <v/>
      </c>
      <c r="GM58" s="752" t="str">
        <f t="shared" si="113"/>
        <v/>
      </c>
      <c r="GN58" s="752">
        <f t="shared" si="114"/>
        <v>0</v>
      </c>
      <c r="GO58" s="233" t="str">
        <f t="shared" si="115"/>
        <v/>
      </c>
      <c r="GP58"/>
      <c r="GQ58" s="831" t="str">
        <f t="shared" si="129"/>
        <v/>
      </c>
      <c r="GR58" s="601" t="str">
        <f t="shared" si="130"/>
        <v/>
      </c>
      <c r="GS58" s="530" t="str">
        <f t="shared" si="116"/>
        <v>0</v>
      </c>
      <c r="GT58" s="452" t="str">
        <f t="shared" si="131"/>
        <v/>
      </c>
      <c r="GU58" s="530" t="str">
        <f t="shared" si="132"/>
        <v>0</v>
      </c>
      <c r="GV58" s="531" t="str">
        <f t="shared" si="133"/>
        <v/>
      </c>
      <c r="GX58" s="568">
        <f t="shared" si="37"/>
        <v>0</v>
      </c>
      <c r="GY58" s="574"/>
      <c r="GZ58" s="574"/>
      <c r="HA58" s="575"/>
      <c r="HB58" s="957">
        <f t="shared" si="134"/>
        <v>0</v>
      </c>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row>
    <row r="59" spans="1:403" s="13" customFormat="1" ht="30" customHeight="1" x14ac:dyDescent="0.4">
      <c r="A59"/>
      <c r="B59"/>
      <c r="C59"/>
      <c r="D59"/>
      <c r="E59"/>
      <c r="F59"/>
      <c r="G59"/>
      <c r="H59"/>
      <c r="I59" s="955"/>
      <c r="J59" s="223"/>
      <c r="K59" s="224"/>
      <c r="L59" s="224"/>
      <c r="M59" s="2302"/>
      <c r="N59" s="2302"/>
      <c r="O59" s="2303"/>
      <c r="P59" s="2115"/>
      <c r="Q59" s="2115"/>
      <c r="R59" s="2115"/>
      <c r="S59" s="2115"/>
      <c r="T59" s="2115"/>
      <c r="U59" s="2115"/>
      <c r="V59" s="2115"/>
      <c r="W59" s="2115"/>
      <c r="X59" s="2115"/>
      <c r="Y59" s="2115"/>
      <c r="Z59" s="2115"/>
      <c r="AA59" s="2115"/>
      <c r="AB59" s="2115"/>
      <c r="AC59" s="2115"/>
      <c r="AD59" s="2115"/>
      <c r="AE59" s="2115"/>
      <c r="AF59" s="2115"/>
      <c r="AG59" s="2307"/>
      <c r="AH59" s="2300"/>
      <c r="AI59" s="2300"/>
      <c r="AJ59" s="2300"/>
      <c r="AK59" s="2300"/>
      <c r="AL59" s="2300"/>
      <c r="AM59" s="2300"/>
      <c r="AN59" s="2300"/>
      <c r="AO59" s="2300"/>
      <c r="AP59" s="2300"/>
      <c r="AQ59" s="2300"/>
      <c r="AR59" s="2300"/>
      <c r="AS59" s="2300"/>
      <c r="AT59" s="2300"/>
      <c r="AU59" s="2300"/>
      <c r="AV59" s="2300"/>
      <c r="AW59" s="2300"/>
      <c r="AX59" s="2300"/>
      <c r="AY59" s="2300"/>
      <c r="AZ59" s="2301"/>
      <c r="BA59" s="2304"/>
      <c r="BB59" s="2304"/>
      <c r="BC59" s="2304"/>
      <c r="BD59" s="2304"/>
      <c r="BE59" s="2304"/>
      <c r="BF59" s="2304"/>
      <c r="BG59" s="2304"/>
      <c r="BH59" s="2304"/>
      <c r="BI59" s="2304"/>
      <c r="BJ59" s="2304"/>
      <c r="BK59" s="2304"/>
      <c r="BL59" s="2304"/>
      <c r="BM59" s="2346"/>
      <c r="BN59" s="2347"/>
      <c r="BO59" s="2307"/>
      <c r="BP59" s="2300"/>
      <c r="BQ59" s="2300"/>
      <c r="BR59" s="2300"/>
      <c r="BS59" s="2300"/>
      <c r="BT59" s="2300"/>
      <c r="BU59" s="2300"/>
      <c r="BV59" s="2300"/>
      <c r="BW59" s="2300"/>
      <c r="BX59" s="2301"/>
      <c r="BY59" s="2307"/>
      <c r="BZ59" s="2300"/>
      <c r="CA59" s="2300"/>
      <c r="CB59" s="2300"/>
      <c r="CC59" s="2300"/>
      <c r="CD59" s="2300"/>
      <c r="CE59" s="2300"/>
      <c r="CF59" s="2300"/>
      <c r="CG59" s="2300"/>
      <c r="CH59" s="2300"/>
      <c r="CI59" s="2300"/>
      <c r="CJ59" s="2300"/>
      <c r="CK59" s="2300"/>
      <c r="CL59" s="2300"/>
      <c r="CM59" s="2301"/>
      <c r="CN59" s="2317"/>
      <c r="CO59" s="2318"/>
      <c r="CP59" s="2319"/>
      <c r="CQ59" s="2317"/>
      <c r="CR59" s="2318"/>
      <c r="CS59" s="2319"/>
      <c r="CT59" s="2312"/>
      <c r="CU59" s="2313"/>
      <c r="CV59" s="2314"/>
      <c r="CW59" s="2320"/>
      <c r="CX59" s="1526"/>
      <c r="CY59" s="1526"/>
      <c r="CZ59" s="1526"/>
      <c r="DA59" s="1526"/>
      <c r="DB59" s="1526"/>
      <c r="DC59" s="1526"/>
      <c r="DD59" s="1526"/>
      <c r="DE59" s="1526"/>
      <c r="DF59" s="1526"/>
      <c r="DG59" s="1526"/>
      <c r="DH59" s="1526"/>
      <c r="DI59" s="1526"/>
      <c r="DJ59" s="1526"/>
      <c r="DK59" s="1526"/>
      <c r="DL59" s="1526"/>
      <c r="DM59" s="1526"/>
      <c r="DN59" s="1526"/>
      <c r="DO59" s="1526"/>
      <c r="DP59" s="2321"/>
      <c r="DQ59"/>
      <c r="DR59"/>
      <c r="DS59"/>
      <c r="DT59"/>
      <c r="DU59"/>
      <c r="DV59"/>
      <c r="DW59"/>
      <c r="DX59"/>
      <c r="DY59"/>
      <c r="DZ59"/>
      <c r="EA59"/>
      <c r="EB59"/>
      <c r="EC59"/>
      <c r="ED59"/>
      <c r="EE59"/>
      <c r="EF59"/>
      <c r="EG59"/>
      <c r="EH59" s="487">
        <f t="shared" si="92"/>
        <v>0</v>
      </c>
      <c r="EI59" s="134">
        <f t="shared" si="93"/>
        <v>0</v>
      </c>
      <c r="EJ59" s="134">
        <f t="shared" si="94"/>
        <v>0</v>
      </c>
      <c r="EK59" s="488">
        <f t="shared" si="95"/>
        <v>0</v>
      </c>
      <c r="EL59" s="13">
        <f t="shared" si="96"/>
        <v>0</v>
      </c>
      <c r="EM59" s="487">
        <f t="shared" si="117"/>
        <v>0</v>
      </c>
      <c r="EN59" s="133">
        <f t="shared" si="97"/>
        <v>0</v>
      </c>
      <c r="EO59" s="132" t="str">
        <f t="shared" si="98"/>
        <v/>
      </c>
      <c r="EP59" s="796" t="str">
        <f>IF($EO59="要是正",MAX($EP$16:EP58)+1,"")</f>
        <v/>
      </c>
      <c r="EQ59" s="124" t="str">
        <f>IF($EO59="要是正",MAX($EQ$49:EQ58)+1,"")</f>
        <v/>
      </c>
      <c r="ER59" s="131" t="str">
        <f t="shared" si="99"/>
        <v/>
      </c>
      <c r="ES59" s="130" t="str">
        <f t="shared" si="118"/>
        <v/>
      </c>
      <c r="ET59" s="507" t="str">
        <f t="shared" si="119"/>
        <v/>
      </c>
      <c r="EU59" s="125" t="str">
        <f t="shared" si="120"/>
        <v/>
      </c>
      <c r="EV59" s="525" t="str">
        <f t="shared" si="121"/>
        <v/>
      </c>
      <c r="EW59" s="128" t="str">
        <f t="shared" si="100"/>
        <v/>
      </c>
      <c r="EX59" s="126" t="str">
        <f t="shared" si="122"/>
        <v>0</v>
      </c>
      <c r="EY59" s="127" t="str">
        <f t="shared" si="102"/>
        <v/>
      </c>
      <c r="EZ59" s="126" t="str">
        <f t="shared" si="123"/>
        <v>0</v>
      </c>
      <c r="FA59" s="126" t="str">
        <f t="shared" si="124"/>
        <v>0</v>
      </c>
      <c r="FB59" s="827" t="str">
        <f t="shared" si="105"/>
        <v/>
      </c>
      <c r="FC59" s="128" t="str">
        <f t="shared" si="106"/>
        <v/>
      </c>
      <c r="FD59" s="126" t="str">
        <f t="shared" si="125"/>
        <v>0</v>
      </c>
      <c r="FE59" s="127" t="str">
        <f t="shared" si="126"/>
        <v/>
      </c>
      <c r="FF59" s="126" t="str">
        <f t="shared" si="127"/>
        <v>0</v>
      </c>
      <c r="FG59" s="126" t="str">
        <f t="shared" si="128"/>
        <v>0</v>
      </c>
      <c r="FH59" s="827" t="str">
        <f t="shared" si="110"/>
        <v/>
      </c>
      <c r="FI59" s="796"/>
      <c r="FJ59" s="124"/>
      <c r="FK59" s="124"/>
      <c r="GK59" s="752" t="str">
        <f t="shared" si="111"/>
        <v/>
      </c>
      <c r="GL59" s="752" t="str">
        <f t="shared" si="112"/>
        <v/>
      </c>
      <c r="GM59" s="752" t="str">
        <f t="shared" si="113"/>
        <v/>
      </c>
      <c r="GN59" s="752">
        <f t="shared" si="114"/>
        <v>0</v>
      </c>
      <c r="GO59" s="233" t="str">
        <f t="shared" si="115"/>
        <v/>
      </c>
      <c r="GP59"/>
      <c r="GQ59" s="831" t="str">
        <f t="shared" si="129"/>
        <v/>
      </c>
      <c r="GR59" s="601" t="str">
        <f t="shared" si="130"/>
        <v/>
      </c>
      <c r="GS59" s="530" t="str">
        <f t="shared" si="116"/>
        <v>0</v>
      </c>
      <c r="GT59" s="452" t="str">
        <f t="shared" si="131"/>
        <v/>
      </c>
      <c r="GU59" s="530" t="str">
        <f t="shared" si="132"/>
        <v>0</v>
      </c>
      <c r="GV59" s="531" t="str">
        <f t="shared" si="133"/>
        <v/>
      </c>
      <c r="GX59" s="568">
        <f t="shared" si="37"/>
        <v>0</v>
      </c>
      <c r="GY59" s="574"/>
      <c r="GZ59" s="574"/>
      <c r="HA59" s="575"/>
      <c r="HB59" s="957">
        <f t="shared" si="134"/>
        <v>0</v>
      </c>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row>
    <row r="60" spans="1:403" s="13" customFormat="1" ht="30" customHeight="1" x14ac:dyDescent="0.4">
      <c r="A60"/>
      <c r="B60"/>
      <c r="C60"/>
      <c r="D60"/>
      <c r="E60"/>
      <c r="F60"/>
      <c r="G60"/>
      <c r="H60"/>
      <c r="I60" s="955"/>
      <c r="J60" s="223"/>
      <c r="K60" s="224"/>
      <c r="L60" s="224"/>
      <c r="M60" s="2302"/>
      <c r="N60" s="2302"/>
      <c r="O60" s="2303"/>
      <c r="P60" s="2115"/>
      <c r="Q60" s="2115"/>
      <c r="R60" s="2115"/>
      <c r="S60" s="2115"/>
      <c r="T60" s="2115"/>
      <c r="U60" s="2115"/>
      <c r="V60" s="2115"/>
      <c r="W60" s="2115"/>
      <c r="X60" s="2115"/>
      <c r="Y60" s="2115"/>
      <c r="Z60" s="2115"/>
      <c r="AA60" s="2115"/>
      <c r="AB60" s="2115"/>
      <c r="AC60" s="2115"/>
      <c r="AD60" s="2115"/>
      <c r="AE60" s="2115"/>
      <c r="AF60" s="2115"/>
      <c r="AG60" s="2307"/>
      <c r="AH60" s="2300"/>
      <c r="AI60" s="2300"/>
      <c r="AJ60" s="2300"/>
      <c r="AK60" s="2300"/>
      <c r="AL60" s="2300"/>
      <c r="AM60" s="2300"/>
      <c r="AN60" s="2300"/>
      <c r="AO60" s="2300"/>
      <c r="AP60" s="2300"/>
      <c r="AQ60" s="2300"/>
      <c r="AR60" s="2300"/>
      <c r="AS60" s="2300"/>
      <c r="AT60" s="2300"/>
      <c r="AU60" s="2300"/>
      <c r="AV60" s="2300"/>
      <c r="AW60" s="2300"/>
      <c r="AX60" s="2300"/>
      <c r="AY60" s="2300"/>
      <c r="AZ60" s="2301"/>
      <c r="BA60" s="2304"/>
      <c r="BB60" s="2304"/>
      <c r="BC60" s="2304"/>
      <c r="BD60" s="2304"/>
      <c r="BE60" s="2304"/>
      <c r="BF60" s="2304"/>
      <c r="BG60" s="2304"/>
      <c r="BH60" s="2304"/>
      <c r="BI60" s="2304"/>
      <c r="BJ60" s="2304"/>
      <c r="BK60" s="2304"/>
      <c r="BL60" s="2304"/>
      <c r="BM60" s="2346"/>
      <c r="BN60" s="2347"/>
      <c r="BO60" s="2307"/>
      <c r="BP60" s="2300"/>
      <c r="BQ60" s="2300"/>
      <c r="BR60" s="2300"/>
      <c r="BS60" s="2300"/>
      <c r="BT60" s="2300"/>
      <c r="BU60" s="2300"/>
      <c r="BV60" s="2300"/>
      <c r="BW60" s="2300"/>
      <c r="BX60" s="2301"/>
      <c r="BY60" s="2307"/>
      <c r="BZ60" s="2300"/>
      <c r="CA60" s="2300"/>
      <c r="CB60" s="2300"/>
      <c r="CC60" s="2300"/>
      <c r="CD60" s="2300"/>
      <c r="CE60" s="2300"/>
      <c r="CF60" s="2300"/>
      <c r="CG60" s="2300"/>
      <c r="CH60" s="2300"/>
      <c r="CI60" s="2300"/>
      <c r="CJ60" s="2300"/>
      <c r="CK60" s="2300"/>
      <c r="CL60" s="2300"/>
      <c r="CM60" s="2301"/>
      <c r="CN60" s="2317"/>
      <c r="CO60" s="2318"/>
      <c r="CP60" s="2319"/>
      <c r="CQ60" s="2317"/>
      <c r="CR60" s="2318"/>
      <c r="CS60" s="2319"/>
      <c r="CT60" s="2312"/>
      <c r="CU60" s="2313"/>
      <c r="CV60" s="2314"/>
      <c r="CW60" s="2320"/>
      <c r="CX60" s="1526"/>
      <c r="CY60" s="1526"/>
      <c r="CZ60" s="1526"/>
      <c r="DA60" s="1526"/>
      <c r="DB60" s="1526"/>
      <c r="DC60" s="1526"/>
      <c r="DD60" s="1526"/>
      <c r="DE60" s="1526"/>
      <c r="DF60" s="1526"/>
      <c r="DG60" s="1526"/>
      <c r="DH60" s="1526"/>
      <c r="DI60" s="1526"/>
      <c r="DJ60" s="1526"/>
      <c r="DK60" s="1526"/>
      <c r="DL60" s="1526"/>
      <c r="DM60" s="1526"/>
      <c r="DN60" s="1526"/>
      <c r="DO60" s="1526"/>
      <c r="DP60" s="2321"/>
      <c r="DQ60"/>
      <c r="DR60"/>
      <c r="DS60"/>
      <c r="DT60"/>
      <c r="DU60"/>
      <c r="DV60"/>
      <c r="DW60"/>
      <c r="DX60"/>
      <c r="DY60"/>
      <c r="DZ60"/>
      <c r="EA60"/>
      <c r="EB60"/>
      <c r="EC60"/>
      <c r="ED60"/>
      <c r="EE60"/>
      <c r="EF60"/>
      <c r="EG60"/>
      <c r="EH60" s="487">
        <f t="shared" si="92"/>
        <v>0</v>
      </c>
      <c r="EI60" s="134">
        <f t="shared" si="93"/>
        <v>0</v>
      </c>
      <c r="EJ60" s="134">
        <f t="shared" si="94"/>
        <v>0</v>
      </c>
      <c r="EK60" s="488">
        <f t="shared" si="95"/>
        <v>0</v>
      </c>
      <c r="EL60" s="13">
        <f t="shared" si="96"/>
        <v>0</v>
      </c>
      <c r="EM60" s="487">
        <f t="shared" si="117"/>
        <v>0</v>
      </c>
      <c r="EN60" s="133">
        <f t="shared" si="97"/>
        <v>0</v>
      </c>
      <c r="EO60" s="132" t="str">
        <f t="shared" si="98"/>
        <v/>
      </c>
      <c r="EP60" s="796" t="str">
        <f>IF($EO60="要是正",MAX($EP$16:EP59)+1,"")</f>
        <v/>
      </c>
      <c r="EQ60" s="124" t="str">
        <f>IF($EO60="要是正",MAX($EQ$49:EQ59)+1,"")</f>
        <v/>
      </c>
      <c r="ER60" s="131" t="str">
        <f t="shared" si="99"/>
        <v/>
      </c>
      <c r="ES60" s="130" t="str">
        <f t="shared" si="118"/>
        <v/>
      </c>
      <c r="ET60" s="507" t="str">
        <f t="shared" si="119"/>
        <v/>
      </c>
      <c r="EU60" s="125" t="str">
        <f t="shared" si="120"/>
        <v/>
      </c>
      <c r="EV60" s="525" t="str">
        <f t="shared" si="121"/>
        <v/>
      </c>
      <c r="EW60" s="128" t="str">
        <f t="shared" si="100"/>
        <v/>
      </c>
      <c r="EX60" s="126" t="str">
        <f t="shared" si="122"/>
        <v>0</v>
      </c>
      <c r="EY60" s="127" t="str">
        <f t="shared" si="102"/>
        <v/>
      </c>
      <c r="EZ60" s="126" t="str">
        <f t="shared" si="123"/>
        <v>0</v>
      </c>
      <c r="FA60" s="126" t="str">
        <f t="shared" si="124"/>
        <v>0</v>
      </c>
      <c r="FB60" s="827" t="str">
        <f t="shared" si="105"/>
        <v/>
      </c>
      <c r="FC60" s="128" t="str">
        <f t="shared" si="106"/>
        <v/>
      </c>
      <c r="FD60" s="126" t="str">
        <f t="shared" si="125"/>
        <v>0</v>
      </c>
      <c r="FE60" s="127" t="str">
        <f t="shared" si="126"/>
        <v/>
      </c>
      <c r="FF60" s="126" t="str">
        <f t="shared" si="127"/>
        <v>0</v>
      </c>
      <c r="FG60" s="126" t="str">
        <f t="shared" si="128"/>
        <v>0</v>
      </c>
      <c r="FH60" s="827" t="str">
        <f t="shared" si="110"/>
        <v/>
      </c>
      <c r="FI60" s="796"/>
      <c r="FJ60" s="124"/>
      <c r="FK60" s="124"/>
      <c r="GK60" s="752" t="str">
        <f t="shared" si="111"/>
        <v/>
      </c>
      <c r="GL60" s="752" t="str">
        <f t="shared" si="112"/>
        <v/>
      </c>
      <c r="GM60" s="752" t="str">
        <f t="shared" si="113"/>
        <v/>
      </c>
      <c r="GN60" s="752">
        <f t="shared" si="114"/>
        <v>0</v>
      </c>
      <c r="GO60" s="233" t="str">
        <f t="shared" si="115"/>
        <v/>
      </c>
      <c r="GP60"/>
      <c r="GQ60" s="831" t="str">
        <f t="shared" si="129"/>
        <v/>
      </c>
      <c r="GR60" s="601" t="str">
        <f t="shared" si="130"/>
        <v/>
      </c>
      <c r="GS60" s="530" t="str">
        <f t="shared" si="116"/>
        <v>0</v>
      </c>
      <c r="GT60" s="452" t="str">
        <f t="shared" si="131"/>
        <v/>
      </c>
      <c r="GU60" s="530" t="str">
        <f t="shared" si="132"/>
        <v>0</v>
      </c>
      <c r="GV60" s="531" t="str">
        <f t="shared" si="133"/>
        <v/>
      </c>
      <c r="GX60" s="568">
        <f t="shared" si="37"/>
        <v>0</v>
      </c>
      <c r="GY60" s="574"/>
      <c r="GZ60" s="574"/>
      <c r="HA60" s="575"/>
      <c r="HB60" s="957">
        <f t="shared" si="134"/>
        <v>0</v>
      </c>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row>
    <row r="61" spans="1:403" s="13" customFormat="1" ht="30" customHeight="1" x14ac:dyDescent="0.4">
      <c r="A61"/>
      <c r="B61"/>
      <c r="C61"/>
      <c r="D61"/>
      <c r="E61"/>
      <c r="F61"/>
      <c r="G61"/>
      <c r="H61"/>
      <c r="I61" s="955"/>
      <c r="J61" s="223"/>
      <c r="K61" s="224"/>
      <c r="L61" s="224"/>
      <c r="M61" s="2302"/>
      <c r="N61" s="2302"/>
      <c r="O61" s="2303"/>
      <c r="P61" s="2115"/>
      <c r="Q61" s="2115"/>
      <c r="R61" s="2115"/>
      <c r="S61" s="2115"/>
      <c r="T61" s="2115"/>
      <c r="U61" s="2115"/>
      <c r="V61" s="2115"/>
      <c r="W61" s="2115"/>
      <c r="X61" s="2115"/>
      <c r="Y61" s="2115"/>
      <c r="Z61" s="2115"/>
      <c r="AA61" s="2115"/>
      <c r="AB61" s="2115"/>
      <c r="AC61" s="2115"/>
      <c r="AD61" s="2115"/>
      <c r="AE61" s="2115"/>
      <c r="AF61" s="2115"/>
      <c r="AG61" s="2307"/>
      <c r="AH61" s="2300"/>
      <c r="AI61" s="2300"/>
      <c r="AJ61" s="2300"/>
      <c r="AK61" s="2300"/>
      <c r="AL61" s="2300"/>
      <c r="AM61" s="2300"/>
      <c r="AN61" s="2300"/>
      <c r="AO61" s="2300"/>
      <c r="AP61" s="2300"/>
      <c r="AQ61" s="2300"/>
      <c r="AR61" s="2300"/>
      <c r="AS61" s="2300"/>
      <c r="AT61" s="2300"/>
      <c r="AU61" s="2300"/>
      <c r="AV61" s="2300"/>
      <c r="AW61" s="2300"/>
      <c r="AX61" s="2300"/>
      <c r="AY61" s="2300"/>
      <c r="AZ61" s="2301"/>
      <c r="BA61" s="2304"/>
      <c r="BB61" s="2304"/>
      <c r="BC61" s="2304"/>
      <c r="BD61" s="2304"/>
      <c r="BE61" s="2304"/>
      <c r="BF61" s="2304"/>
      <c r="BG61" s="2304"/>
      <c r="BH61" s="2304"/>
      <c r="BI61" s="2304"/>
      <c r="BJ61" s="2304"/>
      <c r="BK61" s="2304"/>
      <c r="BL61" s="2304"/>
      <c r="BM61" s="2346"/>
      <c r="BN61" s="2347"/>
      <c r="BO61" s="2307"/>
      <c r="BP61" s="2300"/>
      <c r="BQ61" s="2300"/>
      <c r="BR61" s="2300"/>
      <c r="BS61" s="2300"/>
      <c r="BT61" s="2300"/>
      <c r="BU61" s="2300"/>
      <c r="BV61" s="2300"/>
      <c r="BW61" s="2300"/>
      <c r="BX61" s="2301"/>
      <c r="BY61" s="2307"/>
      <c r="BZ61" s="2300"/>
      <c r="CA61" s="2300"/>
      <c r="CB61" s="2300"/>
      <c r="CC61" s="2300"/>
      <c r="CD61" s="2300"/>
      <c r="CE61" s="2300"/>
      <c r="CF61" s="2300"/>
      <c r="CG61" s="2300"/>
      <c r="CH61" s="2300"/>
      <c r="CI61" s="2300"/>
      <c r="CJ61" s="2300"/>
      <c r="CK61" s="2300"/>
      <c r="CL61" s="2300"/>
      <c r="CM61" s="2301"/>
      <c r="CN61" s="2317"/>
      <c r="CO61" s="2318"/>
      <c r="CP61" s="2319"/>
      <c r="CQ61" s="2317"/>
      <c r="CR61" s="2318"/>
      <c r="CS61" s="2319"/>
      <c r="CT61" s="2312"/>
      <c r="CU61" s="2313"/>
      <c r="CV61" s="2314"/>
      <c r="CW61" s="2320"/>
      <c r="CX61" s="1526"/>
      <c r="CY61" s="1526"/>
      <c r="CZ61" s="1526"/>
      <c r="DA61" s="1526"/>
      <c r="DB61" s="1526"/>
      <c r="DC61" s="1526"/>
      <c r="DD61" s="1526"/>
      <c r="DE61" s="1526"/>
      <c r="DF61" s="1526"/>
      <c r="DG61" s="1526"/>
      <c r="DH61" s="1526"/>
      <c r="DI61" s="1526"/>
      <c r="DJ61" s="1526"/>
      <c r="DK61" s="1526"/>
      <c r="DL61" s="1526"/>
      <c r="DM61" s="1526"/>
      <c r="DN61" s="1526"/>
      <c r="DO61" s="1526"/>
      <c r="DP61" s="2321"/>
      <c r="DQ61"/>
      <c r="DR61"/>
      <c r="DS61"/>
      <c r="DT61"/>
      <c r="DU61"/>
      <c r="DV61"/>
      <c r="DW61"/>
      <c r="DX61"/>
      <c r="DY61"/>
      <c r="DZ61"/>
      <c r="EA61"/>
      <c r="EB61"/>
      <c r="EC61"/>
      <c r="ED61"/>
      <c r="EE61"/>
      <c r="EF61"/>
      <c r="EG61"/>
      <c r="EH61" s="487">
        <f t="shared" si="92"/>
        <v>0</v>
      </c>
      <c r="EI61" s="134">
        <f t="shared" si="93"/>
        <v>0</v>
      </c>
      <c r="EJ61" s="134">
        <f t="shared" si="94"/>
        <v>0</v>
      </c>
      <c r="EK61" s="488">
        <f t="shared" si="95"/>
        <v>0</v>
      </c>
      <c r="EL61" s="13">
        <f t="shared" si="96"/>
        <v>0</v>
      </c>
      <c r="EM61" s="487">
        <f t="shared" si="117"/>
        <v>0</v>
      </c>
      <c r="EN61" s="133">
        <f t="shared" si="97"/>
        <v>0</v>
      </c>
      <c r="EO61" s="132" t="str">
        <f t="shared" si="98"/>
        <v/>
      </c>
      <c r="EP61" s="796" t="str">
        <f>IF($EO61="要是正",MAX($EP$16:EP60)+1,"")</f>
        <v/>
      </c>
      <c r="EQ61" s="124" t="str">
        <f>IF($EO61="要是正",MAX($EQ$49:EQ60)+1,"")</f>
        <v/>
      </c>
      <c r="ER61" s="131" t="str">
        <f t="shared" si="99"/>
        <v/>
      </c>
      <c r="ES61" s="130" t="str">
        <f t="shared" si="118"/>
        <v/>
      </c>
      <c r="ET61" s="507" t="str">
        <f t="shared" si="119"/>
        <v/>
      </c>
      <c r="EU61" s="125" t="str">
        <f t="shared" si="120"/>
        <v/>
      </c>
      <c r="EV61" s="525" t="str">
        <f t="shared" si="121"/>
        <v/>
      </c>
      <c r="EW61" s="128" t="str">
        <f t="shared" si="100"/>
        <v/>
      </c>
      <c r="EX61" s="126" t="str">
        <f t="shared" si="122"/>
        <v>0</v>
      </c>
      <c r="EY61" s="127" t="str">
        <f t="shared" si="102"/>
        <v/>
      </c>
      <c r="EZ61" s="126" t="str">
        <f t="shared" si="123"/>
        <v>0</v>
      </c>
      <c r="FA61" s="126" t="str">
        <f t="shared" si="124"/>
        <v>0</v>
      </c>
      <c r="FB61" s="827" t="str">
        <f t="shared" si="105"/>
        <v/>
      </c>
      <c r="FC61" s="128" t="str">
        <f t="shared" si="106"/>
        <v/>
      </c>
      <c r="FD61" s="126" t="str">
        <f t="shared" si="125"/>
        <v>0</v>
      </c>
      <c r="FE61" s="127" t="str">
        <f t="shared" si="126"/>
        <v/>
      </c>
      <c r="FF61" s="126" t="str">
        <f t="shared" si="127"/>
        <v>0</v>
      </c>
      <c r="FG61" s="126" t="str">
        <f t="shared" si="128"/>
        <v>0</v>
      </c>
      <c r="FH61" s="827" t="str">
        <f t="shared" si="110"/>
        <v/>
      </c>
      <c r="FI61" s="796"/>
      <c r="FJ61" s="124"/>
      <c r="FK61" s="124"/>
      <c r="GK61" s="752" t="str">
        <f t="shared" si="111"/>
        <v/>
      </c>
      <c r="GL61" s="752" t="str">
        <f t="shared" si="112"/>
        <v/>
      </c>
      <c r="GM61" s="752" t="str">
        <f t="shared" si="113"/>
        <v/>
      </c>
      <c r="GN61" s="752">
        <f t="shared" si="114"/>
        <v>0</v>
      </c>
      <c r="GO61" s="233" t="str">
        <f t="shared" si="115"/>
        <v/>
      </c>
      <c r="GP61"/>
      <c r="GQ61" s="831" t="str">
        <f t="shared" si="129"/>
        <v/>
      </c>
      <c r="GR61" s="601" t="str">
        <f t="shared" si="130"/>
        <v/>
      </c>
      <c r="GS61" s="530" t="str">
        <f t="shared" si="116"/>
        <v>0</v>
      </c>
      <c r="GT61" s="452" t="str">
        <f t="shared" si="131"/>
        <v/>
      </c>
      <c r="GU61" s="530" t="str">
        <f t="shared" si="132"/>
        <v>0</v>
      </c>
      <c r="GV61" s="531" t="str">
        <f t="shared" si="133"/>
        <v/>
      </c>
      <c r="GX61" s="568">
        <f t="shared" si="37"/>
        <v>0</v>
      </c>
      <c r="GY61" s="574"/>
      <c r="GZ61" s="574"/>
      <c r="HA61" s="575"/>
      <c r="HB61" s="957">
        <f t="shared" si="134"/>
        <v>0</v>
      </c>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row>
    <row r="62" spans="1:403" s="13" customFormat="1" ht="30" customHeight="1" x14ac:dyDescent="0.4">
      <c r="A62"/>
      <c r="B62"/>
      <c r="C62"/>
      <c r="D62"/>
      <c r="E62"/>
      <c r="F62"/>
      <c r="G62"/>
      <c r="H62"/>
      <c r="I62" s="955"/>
      <c r="J62" s="223"/>
      <c r="K62" s="224"/>
      <c r="L62" s="224"/>
      <c r="M62" s="2302"/>
      <c r="N62" s="2302"/>
      <c r="O62" s="2303"/>
      <c r="P62" s="2115"/>
      <c r="Q62" s="2115"/>
      <c r="R62" s="2115"/>
      <c r="S62" s="2115"/>
      <c r="T62" s="2115"/>
      <c r="U62" s="2115"/>
      <c r="V62" s="2115"/>
      <c r="W62" s="2115"/>
      <c r="X62" s="2115"/>
      <c r="Y62" s="2115"/>
      <c r="Z62" s="2115"/>
      <c r="AA62" s="2115"/>
      <c r="AB62" s="2115"/>
      <c r="AC62" s="2115"/>
      <c r="AD62" s="2115"/>
      <c r="AE62" s="2115"/>
      <c r="AF62" s="2115"/>
      <c r="AG62" s="2307"/>
      <c r="AH62" s="2300"/>
      <c r="AI62" s="2300"/>
      <c r="AJ62" s="2300"/>
      <c r="AK62" s="2300"/>
      <c r="AL62" s="2300"/>
      <c r="AM62" s="2300"/>
      <c r="AN62" s="2300"/>
      <c r="AO62" s="2300"/>
      <c r="AP62" s="2300"/>
      <c r="AQ62" s="2300"/>
      <c r="AR62" s="2300"/>
      <c r="AS62" s="2300"/>
      <c r="AT62" s="2300"/>
      <c r="AU62" s="2300"/>
      <c r="AV62" s="2300"/>
      <c r="AW62" s="2300"/>
      <c r="AX62" s="2300"/>
      <c r="AY62" s="2300"/>
      <c r="AZ62" s="2301"/>
      <c r="BA62" s="2304"/>
      <c r="BB62" s="2304"/>
      <c r="BC62" s="2304"/>
      <c r="BD62" s="2304"/>
      <c r="BE62" s="2304"/>
      <c r="BF62" s="2304"/>
      <c r="BG62" s="2304"/>
      <c r="BH62" s="2304"/>
      <c r="BI62" s="2304"/>
      <c r="BJ62" s="2304"/>
      <c r="BK62" s="2304"/>
      <c r="BL62" s="2304"/>
      <c r="BM62" s="2305"/>
      <c r="BN62" s="2306"/>
      <c r="BO62" s="2307"/>
      <c r="BP62" s="2300"/>
      <c r="BQ62" s="2300"/>
      <c r="BR62" s="2300"/>
      <c r="BS62" s="2300"/>
      <c r="BT62" s="2300"/>
      <c r="BU62" s="2300"/>
      <c r="BV62" s="2300"/>
      <c r="BW62" s="2300"/>
      <c r="BX62" s="2301"/>
      <c r="BY62" s="2307"/>
      <c r="BZ62" s="2300"/>
      <c r="CA62" s="2300"/>
      <c r="CB62" s="2300"/>
      <c r="CC62" s="2300"/>
      <c r="CD62" s="2300"/>
      <c r="CE62" s="2300"/>
      <c r="CF62" s="2300"/>
      <c r="CG62" s="2300"/>
      <c r="CH62" s="2300"/>
      <c r="CI62" s="2300"/>
      <c r="CJ62" s="2300"/>
      <c r="CK62" s="2300"/>
      <c r="CL62" s="2300"/>
      <c r="CM62" s="2301"/>
      <c r="CN62" s="2317"/>
      <c r="CO62" s="2318"/>
      <c r="CP62" s="2319"/>
      <c r="CQ62" s="2317"/>
      <c r="CR62" s="2318"/>
      <c r="CS62" s="2319"/>
      <c r="CT62" s="2312"/>
      <c r="CU62" s="2313"/>
      <c r="CV62" s="2314"/>
      <c r="CW62" s="2320"/>
      <c r="CX62" s="1526"/>
      <c r="CY62" s="1526"/>
      <c r="CZ62" s="1526"/>
      <c r="DA62" s="1526"/>
      <c r="DB62" s="1526"/>
      <c r="DC62" s="1526"/>
      <c r="DD62" s="1526"/>
      <c r="DE62" s="1526"/>
      <c r="DF62" s="1526"/>
      <c r="DG62" s="1526"/>
      <c r="DH62" s="1526"/>
      <c r="DI62" s="1526"/>
      <c r="DJ62" s="1526"/>
      <c r="DK62" s="1526"/>
      <c r="DL62" s="1526"/>
      <c r="DM62" s="1526"/>
      <c r="DN62" s="1526"/>
      <c r="DO62" s="1526"/>
      <c r="DP62" s="2321"/>
      <c r="DQ62"/>
      <c r="DR62"/>
      <c r="DS62"/>
      <c r="DT62"/>
      <c r="DU62"/>
      <c r="DV62"/>
      <c r="DW62"/>
      <c r="DX62"/>
      <c r="DY62"/>
      <c r="DZ62"/>
      <c r="EA62"/>
      <c r="EB62"/>
      <c r="EC62"/>
      <c r="ED62"/>
      <c r="EE62"/>
      <c r="EF62"/>
      <c r="EG62"/>
      <c r="EH62" s="487">
        <f t="shared" si="92"/>
        <v>0</v>
      </c>
      <c r="EI62" s="134">
        <f t="shared" si="93"/>
        <v>0</v>
      </c>
      <c r="EJ62" s="134">
        <f t="shared" si="94"/>
        <v>0</v>
      </c>
      <c r="EK62" s="488">
        <f t="shared" si="95"/>
        <v>0</v>
      </c>
      <c r="EL62" s="13">
        <f t="shared" si="96"/>
        <v>0</v>
      </c>
      <c r="EM62" s="487">
        <f t="shared" si="117"/>
        <v>0</v>
      </c>
      <c r="EN62" s="133">
        <f t="shared" si="97"/>
        <v>0</v>
      </c>
      <c r="EO62" s="132" t="str">
        <f t="shared" si="98"/>
        <v/>
      </c>
      <c r="EP62" s="796" t="str">
        <f>IF($EO62="要是正",MAX($EP$16:EP61)+1,"")</f>
        <v/>
      </c>
      <c r="EQ62" s="124" t="str">
        <f>IF($EO62="要是正",MAX($EQ$49:EQ61)+1,"")</f>
        <v/>
      </c>
      <c r="ER62" s="131" t="str">
        <f t="shared" si="99"/>
        <v/>
      </c>
      <c r="ES62" s="130" t="str">
        <f t="shared" ref="ES62:ES71" si="135">IF(OR($EO62="要是正",$EO62="既存不適格"),$EM62,"")</f>
        <v/>
      </c>
      <c r="ET62" s="507" t="str">
        <f t="shared" si="119"/>
        <v/>
      </c>
      <c r="EU62" s="125" t="str">
        <f t="shared" ref="EU62:EU63" si="136">IF($EO62="要是正",IF(BY62="","",BY62),"")</f>
        <v/>
      </c>
      <c r="EV62" s="525" t="str">
        <f t="shared" si="121"/>
        <v/>
      </c>
      <c r="EW62" s="128" t="str">
        <f t="shared" si="100"/>
        <v/>
      </c>
      <c r="EX62" s="126" t="str">
        <f t="shared" si="122"/>
        <v>0</v>
      </c>
      <c r="EY62" s="127" t="str">
        <f t="shared" si="102"/>
        <v/>
      </c>
      <c r="EZ62" s="126" t="str">
        <f t="shared" si="123"/>
        <v>0</v>
      </c>
      <c r="FA62" s="126" t="str">
        <f t="shared" si="124"/>
        <v>0</v>
      </c>
      <c r="FB62" s="827" t="str">
        <f t="shared" si="105"/>
        <v/>
      </c>
      <c r="FC62" s="128" t="str">
        <f t="shared" si="106"/>
        <v/>
      </c>
      <c r="FD62" s="126" t="str">
        <f t="shared" si="125"/>
        <v>0</v>
      </c>
      <c r="FE62" s="127" t="str">
        <f t="shared" si="126"/>
        <v/>
      </c>
      <c r="FF62" s="126" t="str">
        <f t="shared" si="127"/>
        <v>0</v>
      </c>
      <c r="FG62" s="126" t="str">
        <f t="shared" si="128"/>
        <v>0</v>
      </c>
      <c r="FH62" s="827" t="str">
        <f t="shared" si="110"/>
        <v/>
      </c>
      <c r="FI62" s="796"/>
      <c r="FJ62" s="124"/>
      <c r="FK62" s="124"/>
      <c r="GK62" s="752" t="str">
        <f t="shared" si="111"/>
        <v/>
      </c>
      <c r="GL62" s="752" t="str">
        <f t="shared" si="112"/>
        <v/>
      </c>
      <c r="GM62" s="752" t="str">
        <f t="shared" si="113"/>
        <v/>
      </c>
      <c r="GN62" s="752">
        <f t="shared" si="114"/>
        <v>0</v>
      </c>
      <c r="GO62" s="233" t="str">
        <f t="shared" si="115"/>
        <v/>
      </c>
      <c r="GP62"/>
      <c r="GQ62" s="831" t="str">
        <f t="shared" si="129"/>
        <v/>
      </c>
      <c r="GR62" s="601" t="str">
        <f t="shared" si="130"/>
        <v/>
      </c>
      <c r="GS62" s="530" t="str">
        <f t="shared" si="116"/>
        <v>0</v>
      </c>
      <c r="GT62" s="452" t="str">
        <f t="shared" si="131"/>
        <v/>
      </c>
      <c r="GU62" s="530" t="str">
        <f t="shared" si="132"/>
        <v>0</v>
      </c>
      <c r="GV62" s="531" t="str">
        <f t="shared" si="133"/>
        <v/>
      </c>
      <c r="GX62" s="568">
        <f t="shared" si="37"/>
        <v>0</v>
      </c>
      <c r="GY62" s="574"/>
      <c r="GZ62" s="574"/>
      <c r="HA62" s="575"/>
      <c r="HB62" s="957">
        <f t="shared" si="134"/>
        <v>0</v>
      </c>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row>
    <row r="63" spans="1:403" s="13" customFormat="1" ht="30" customHeight="1" x14ac:dyDescent="0.4">
      <c r="A63"/>
      <c r="B63"/>
      <c r="C63"/>
      <c r="D63"/>
      <c r="E63"/>
      <c r="F63"/>
      <c r="G63"/>
      <c r="H63"/>
      <c r="I63" s="955"/>
      <c r="J63" s="223"/>
      <c r="K63" s="224"/>
      <c r="L63" s="224"/>
      <c r="M63" s="2302"/>
      <c r="N63" s="2302"/>
      <c r="O63" s="2303"/>
      <c r="P63" s="2115"/>
      <c r="Q63" s="2115"/>
      <c r="R63" s="2115"/>
      <c r="S63" s="2115"/>
      <c r="T63" s="2115"/>
      <c r="U63" s="2115"/>
      <c r="V63" s="2115"/>
      <c r="W63" s="2115"/>
      <c r="X63" s="2115"/>
      <c r="Y63" s="2115"/>
      <c r="Z63" s="2115"/>
      <c r="AA63" s="2115"/>
      <c r="AB63" s="2115"/>
      <c r="AC63" s="2115"/>
      <c r="AD63" s="2115"/>
      <c r="AE63" s="2115"/>
      <c r="AF63" s="2115"/>
      <c r="AG63" s="2307"/>
      <c r="AH63" s="2300"/>
      <c r="AI63" s="2300"/>
      <c r="AJ63" s="2300"/>
      <c r="AK63" s="2300"/>
      <c r="AL63" s="2300"/>
      <c r="AM63" s="2300"/>
      <c r="AN63" s="2300"/>
      <c r="AO63" s="2300"/>
      <c r="AP63" s="2300"/>
      <c r="AQ63" s="2300"/>
      <c r="AR63" s="2300"/>
      <c r="AS63" s="2300"/>
      <c r="AT63" s="2300"/>
      <c r="AU63" s="2300"/>
      <c r="AV63" s="2300"/>
      <c r="AW63" s="2300"/>
      <c r="AX63" s="2300"/>
      <c r="AY63" s="2300"/>
      <c r="AZ63" s="2301"/>
      <c r="BA63" s="2304"/>
      <c r="BB63" s="2304"/>
      <c r="BC63" s="2304"/>
      <c r="BD63" s="2304"/>
      <c r="BE63" s="2304"/>
      <c r="BF63" s="2304"/>
      <c r="BG63" s="2304"/>
      <c r="BH63" s="2304"/>
      <c r="BI63" s="2304"/>
      <c r="BJ63" s="2304"/>
      <c r="BK63" s="2304"/>
      <c r="BL63" s="2304"/>
      <c r="BM63" s="2305"/>
      <c r="BN63" s="2306"/>
      <c r="BO63" s="2307"/>
      <c r="BP63" s="2300"/>
      <c r="BQ63" s="2300"/>
      <c r="BR63" s="2300"/>
      <c r="BS63" s="2300"/>
      <c r="BT63" s="2300"/>
      <c r="BU63" s="2300"/>
      <c r="BV63" s="2300"/>
      <c r="BW63" s="2300"/>
      <c r="BX63" s="2301"/>
      <c r="BY63" s="2307"/>
      <c r="BZ63" s="2300"/>
      <c r="CA63" s="2300"/>
      <c r="CB63" s="2300"/>
      <c r="CC63" s="2300"/>
      <c r="CD63" s="2300"/>
      <c r="CE63" s="2300"/>
      <c r="CF63" s="2300"/>
      <c r="CG63" s="2300"/>
      <c r="CH63" s="2300"/>
      <c r="CI63" s="2300"/>
      <c r="CJ63" s="2300"/>
      <c r="CK63" s="2300"/>
      <c r="CL63" s="2300"/>
      <c r="CM63" s="2301"/>
      <c r="CN63" s="2317"/>
      <c r="CO63" s="2318"/>
      <c r="CP63" s="2319"/>
      <c r="CQ63" s="2317"/>
      <c r="CR63" s="2318"/>
      <c r="CS63" s="2319"/>
      <c r="CT63" s="2312"/>
      <c r="CU63" s="2313"/>
      <c r="CV63" s="2314"/>
      <c r="CW63" s="2320"/>
      <c r="CX63" s="1526"/>
      <c r="CY63" s="1526"/>
      <c r="CZ63" s="1526"/>
      <c r="DA63" s="1526"/>
      <c r="DB63" s="1526"/>
      <c r="DC63" s="1526"/>
      <c r="DD63" s="1526"/>
      <c r="DE63" s="1526"/>
      <c r="DF63" s="1526"/>
      <c r="DG63" s="1526"/>
      <c r="DH63" s="1526"/>
      <c r="DI63" s="1526"/>
      <c r="DJ63" s="1526"/>
      <c r="DK63" s="1526"/>
      <c r="DL63" s="1526"/>
      <c r="DM63" s="1526"/>
      <c r="DN63" s="1526"/>
      <c r="DO63" s="1526"/>
      <c r="DP63" s="2321"/>
      <c r="DQ63"/>
      <c r="DR63"/>
      <c r="DS63"/>
      <c r="DT63"/>
      <c r="DU63"/>
      <c r="DV63"/>
      <c r="DW63"/>
      <c r="DX63"/>
      <c r="DY63"/>
      <c r="DZ63"/>
      <c r="EA63"/>
      <c r="EB63"/>
      <c r="EC63"/>
      <c r="ED63"/>
      <c r="EE63"/>
      <c r="EF63"/>
      <c r="EG63"/>
      <c r="EH63" s="487">
        <f t="shared" si="92"/>
        <v>0</v>
      </c>
      <c r="EI63" s="134">
        <f t="shared" si="93"/>
        <v>0</v>
      </c>
      <c r="EJ63" s="134">
        <f t="shared" si="94"/>
        <v>0</v>
      </c>
      <c r="EK63" s="488">
        <f t="shared" si="95"/>
        <v>0</v>
      </c>
      <c r="EL63" s="13">
        <f t="shared" si="96"/>
        <v>0</v>
      </c>
      <c r="EM63" s="487">
        <f t="shared" si="117"/>
        <v>0</v>
      </c>
      <c r="EN63" s="133">
        <f t="shared" si="97"/>
        <v>0</v>
      </c>
      <c r="EO63" s="132" t="str">
        <f t="shared" si="98"/>
        <v/>
      </c>
      <c r="EP63" s="796" t="str">
        <f>IF($EO63="要是正",MAX($EP$16:EP62)+1,"")</f>
        <v/>
      </c>
      <c r="EQ63" s="124" t="str">
        <f>IF($EO63="要是正",MAX($EQ$49:EQ62)+1,"")</f>
        <v/>
      </c>
      <c r="ER63" s="131" t="str">
        <f t="shared" si="99"/>
        <v/>
      </c>
      <c r="ES63" s="130" t="str">
        <f t="shared" si="135"/>
        <v/>
      </c>
      <c r="ET63" s="507" t="str">
        <f t="shared" si="119"/>
        <v/>
      </c>
      <c r="EU63" s="125" t="str">
        <f t="shared" si="136"/>
        <v/>
      </c>
      <c r="EV63" s="525" t="str">
        <f t="shared" si="121"/>
        <v/>
      </c>
      <c r="EW63" s="128" t="str">
        <f t="shared" si="100"/>
        <v/>
      </c>
      <c r="EX63" s="126" t="str">
        <f t="shared" si="122"/>
        <v>0</v>
      </c>
      <c r="EY63" s="127" t="str">
        <f t="shared" si="102"/>
        <v/>
      </c>
      <c r="EZ63" s="126" t="str">
        <f t="shared" si="123"/>
        <v>0</v>
      </c>
      <c r="FA63" s="126" t="str">
        <f t="shared" si="104"/>
        <v>0</v>
      </c>
      <c r="FB63" s="827" t="str">
        <f t="shared" si="105"/>
        <v/>
      </c>
      <c r="FC63" s="128" t="str">
        <f t="shared" si="106"/>
        <v/>
      </c>
      <c r="FD63" s="126" t="str">
        <f t="shared" si="107"/>
        <v>0</v>
      </c>
      <c r="FE63" s="127" t="str">
        <f t="shared" si="126"/>
        <v/>
      </c>
      <c r="FF63" s="126" t="str">
        <f t="shared" si="108"/>
        <v>0</v>
      </c>
      <c r="FG63" s="126" t="str">
        <f t="shared" si="109"/>
        <v>0</v>
      </c>
      <c r="FH63" s="827" t="str">
        <f t="shared" si="110"/>
        <v/>
      </c>
      <c r="FI63" s="796"/>
      <c r="FJ63" s="124"/>
      <c r="FK63" s="124"/>
      <c r="GK63" s="752" t="str">
        <f t="shared" si="111"/>
        <v/>
      </c>
      <c r="GL63" s="752" t="str">
        <f t="shared" si="112"/>
        <v/>
      </c>
      <c r="GM63" s="752" t="str">
        <f t="shared" si="113"/>
        <v/>
      </c>
      <c r="GN63" s="752">
        <f t="shared" si="114"/>
        <v>0</v>
      </c>
      <c r="GO63" s="233" t="str">
        <f t="shared" si="115"/>
        <v/>
      </c>
      <c r="GP63"/>
      <c r="GQ63" s="831" t="str">
        <f t="shared" si="129"/>
        <v/>
      </c>
      <c r="GR63" s="601" t="str">
        <f t="shared" si="130"/>
        <v/>
      </c>
      <c r="GS63" s="530" t="str">
        <f t="shared" si="116"/>
        <v>0</v>
      </c>
      <c r="GT63" s="452" t="str">
        <f t="shared" si="131"/>
        <v/>
      </c>
      <c r="GU63" s="530" t="str">
        <f t="shared" si="132"/>
        <v>0</v>
      </c>
      <c r="GV63" s="531" t="str">
        <f t="shared" si="133"/>
        <v/>
      </c>
      <c r="GX63" s="568">
        <f t="shared" si="37"/>
        <v>0</v>
      </c>
      <c r="GY63" s="574"/>
      <c r="GZ63" s="574"/>
      <c r="HA63" s="575"/>
      <c r="HB63" s="957">
        <f t="shared" si="134"/>
        <v>0</v>
      </c>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row>
    <row r="64" spans="1:403" s="13" customFormat="1" ht="30" customHeight="1" x14ac:dyDescent="0.4">
      <c r="A64"/>
      <c r="B64"/>
      <c r="C64"/>
      <c r="D64"/>
      <c r="E64"/>
      <c r="F64"/>
      <c r="G64"/>
      <c r="H64"/>
      <c r="I64" s="955"/>
      <c r="J64" s="223"/>
      <c r="K64" s="224"/>
      <c r="L64" s="224"/>
      <c r="M64" s="2302"/>
      <c r="N64" s="2302"/>
      <c r="O64" s="2303"/>
      <c r="P64" s="2115"/>
      <c r="Q64" s="2115"/>
      <c r="R64" s="2115"/>
      <c r="S64" s="2115"/>
      <c r="T64" s="2115"/>
      <c r="U64" s="2115"/>
      <c r="V64" s="2115"/>
      <c r="W64" s="2115"/>
      <c r="X64" s="2115"/>
      <c r="Y64" s="2115"/>
      <c r="Z64" s="2115"/>
      <c r="AA64" s="2115"/>
      <c r="AB64" s="2115"/>
      <c r="AC64" s="2115"/>
      <c r="AD64" s="2115"/>
      <c r="AE64" s="2115"/>
      <c r="AF64" s="2115"/>
      <c r="AG64" s="2307"/>
      <c r="AH64" s="2300"/>
      <c r="AI64" s="2300"/>
      <c r="AJ64" s="2300"/>
      <c r="AK64" s="2300"/>
      <c r="AL64" s="2300"/>
      <c r="AM64" s="2300"/>
      <c r="AN64" s="2300"/>
      <c r="AO64" s="2300"/>
      <c r="AP64" s="2300"/>
      <c r="AQ64" s="2300"/>
      <c r="AR64" s="2300"/>
      <c r="AS64" s="2300"/>
      <c r="AT64" s="2300"/>
      <c r="AU64" s="2300"/>
      <c r="AV64" s="2300"/>
      <c r="AW64" s="2300"/>
      <c r="AX64" s="2300"/>
      <c r="AY64" s="2300"/>
      <c r="AZ64" s="2301"/>
      <c r="BA64" s="2304"/>
      <c r="BB64" s="2304"/>
      <c r="BC64" s="2304"/>
      <c r="BD64" s="2304"/>
      <c r="BE64" s="2304"/>
      <c r="BF64" s="2304"/>
      <c r="BG64" s="2304"/>
      <c r="BH64" s="2304"/>
      <c r="BI64" s="2304"/>
      <c r="BJ64" s="2304"/>
      <c r="BK64" s="2304"/>
      <c r="BL64" s="2304"/>
      <c r="BM64" s="2305"/>
      <c r="BN64" s="2306"/>
      <c r="BO64" s="2307"/>
      <c r="BP64" s="2300"/>
      <c r="BQ64" s="2300"/>
      <c r="BR64" s="2300"/>
      <c r="BS64" s="2300"/>
      <c r="BT64" s="2300"/>
      <c r="BU64" s="2300"/>
      <c r="BV64" s="2300"/>
      <c r="BW64" s="2300"/>
      <c r="BX64" s="2301"/>
      <c r="BY64" s="2307"/>
      <c r="BZ64" s="2300"/>
      <c r="CA64" s="2300"/>
      <c r="CB64" s="2300"/>
      <c r="CC64" s="2300"/>
      <c r="CD64" s="2300"/>
      <c r="CE64" s="2300"/>
      <c r="CF64" s="2300"/>
      <c r="CG64" s="2300"/>
      <c r="CH64" s="2300"/>
      <c r="CI64" s="2300"/>
      <c r="CJ64" s="2300"/>
      <c r="CK64" s="2300"/>
      <c r="CL64" s="2300"/>
      <c r="CM64" s="2301"/>
      <c r="CN64" s="2317"/>
      <c r="CO64" s="2318"/>
      <c r="CP64" s="2319"/>
      <c r="CQ64" s="2317"/>
      <c r="CR64" s="2318"/>
      <c r="CS64" s="2319"/>
      <c r="CT64" s="2312"/>
      <c r="CU64" s="2313"/>
      <c r="CV64" s="2314"/>
      <c r="CW64" s="2320"/>
      <c r="CX64" s="1526"/>
      <c r="CY64" s="1526"/>
      <c r="CZ64" s="1526"/>
      <c r="DA64" s="1526"/>
      <c r="DB64" s="1526"/>
      <c r="DC64" s="1526"/>
      <c r="DD64" s="1526"/>
      <c r="DE64" s="1526"/>
      <c r="DF64" s="1526"/>
      <c r="DG64" s="1526"/>
      <c r="DH64" s="1526"/>
      <c r="DI64" s="1526"/>
      <c r="DJ64" s="1526"/>
      <c r="DK64" s="1526"/>
      <c r="DL64" s="1526"/>
      <c r="DM64" s="1526"/>
      <c r="DN64" s="1526"/>
      <c r="DO64" s="1526"/>
      <c r="DP64" s="2321"/>
      <c r="DQ64"/>
      <c r="DR64"/>
      <c r="DS64"/>
      <c r="DT64"/>
      <c r="DU64"/>
      <c r="DV64"/>
      <c r="DW64"/>
      <c r="DX64"/>
      <c r="DY64"/>
      <c r="DZ64"/>
      <c r="EA64"/>
      <c r="EB64"/>
      <c r="EC64"/>
      <c r="ED64"/>
      <c r="EE64"/>
      <c r="EF64"/>
      <c r="EG64"/>
      <c r="EH64" s="487">
        <f t="shared" si="92"/>
        <v>0</v>
      </c>
      <c r="EI64" s="134">
        <f t="shared" si="93"/>
        <v>0</v>
      </c>
      <c r="EJ64" s="134">
        <f t="shared" si="94"/>
        <v>0</v>
      </c>
      <c r="EK64" s="488">
        <f t="shared" si="95"/>
        <v>0</v>
      </c>
      <c r="EL64" s="13">
        <f t="shared" si="96"/>
        <v>0</v>
      </c>
      <c r="EM64" s="487">
        <f t="shared" si="117"/>
        <v>0</v>
      </c>
      <c r="EN64" s="133">
        <f t="shared" si="97"/>
        <v>0</v>
      </c>
      <c r="EO64" s="132" t="str">
        <f t="shared" si="98"/>
        <v/>
      </c>
      <c r="EP64" s="796" t="str">
        <f>IF($EO64="要是正",MAX($EP$16:EP63)+1,"")</f>
        <v/>
      </c>
      <c r="EQ64" s="124" t="str">
        <f>IF($EO64="要是正",MAX($EQ$49:EQ63)+1,"")</f>
        <v/>
      </c>
      <c r="ER64" s="131" t="str">
        <f t="shared" si="99"/>
        <v/>
      </c>
      <c r="ES64" s="130" t="str">
        <f t="shared" si="135"/>
        <v/>
      </c>
      <c r="ET64" s="507" t="str">
        <f t="shared" si="119"/>
        <v/>
      </c>
      <c r="EU64" s="125" t="str">
        <f t="shared" ref="EU64:EU71" si="137">IF($EO64="要是正",IF(BY64="","",BY64),"")</f>
        <v/>
      </c>
      <c r="EV64" s="525" t="str">
        <f t="shared" si="121"/>
        <v/>
      </c>
      <c r="EW64" s="128" t="str">
        <f t="shared" si="100"/>
        <v/>
      </c>
      <c r="EX64" s="126" t="str">
        <f t="shared" si="122"/>
        <v>0</v>
      </c>
      <c r="EY64" s="127" t="str">
        <f t="shared" si="102"/>
        <v/>
      </c>
      <c r="EZ64" s="126" t="str">
        <f t="shared" si="123"/>
        <v>0</v>
      </c>
      <c r="FA64" s="126" t="str">
        <f t="shared" si="104"/>
        <v>0</v>
      </c>
      <c r="FB64" s="827" t="str">
        <f t="shared" si="105"/>
        <v/>
      </c>
      <c r="FC64" s="128" t="str">
        <f t="shared" si="106"/>
        <v/>
      </c>
      <c r="FD64" s="126" t="str">
        <f t="shared" si="107"/>
        <v>0</v>
      </c>
      <c r="FE64" s="127" t="str">
        <f t="shared" si="126"/>
        <v/>
      </c>
      <c r="FF64" s="126" t="str">
        <f t="shared" si="108"/>
        <v>0</v>
      </c>
      <c r="FG64" s="126" t="str">
        <f t="shared" si="109"/>
        <v>0</v>
      </c>
      <c r="FH64" s="827" t="str">
        <f t="shared" si="110"/>
        <v/>
      </c>
      <c r="FI64" s="796"/>
      <c r="FJ64" s="124"/>
      <c r="FK64" s="124"/>
      <c r="GK64" s="752" t="str">
        <f t="shared" si="111"/>
        <v/>
      </c>
      <c r="GL64" s="752" t="str">
        <f t="shared" si="112"/>
        <v/>
      </c>
      <c r="GM64" s="752" t="str">
        <f t="shared" si="113"/>
        <v/>
      </c>
      <c r="GN64" s="752">
        <f t="shared" si="114"/>
        <v>0</v>
      </c>
      <c r="GO64" s="233" t="str">
        <f t="shared" si="115"/>
        <v/>
      </c>
      <c r="GP64"/>
      <c r="GQ64" s="831" t="str">
        <f t="shared" si="129"/>
        <v/>
      </c>
      <c r="GR64" s="601" t="str">
        <f t="shared" si="130"/>
        <v/>
      </c>
      <c r="GS64" s="530" t="str">
        <f t="shared" si="116"/>
        <v>0</v>
      </c>
      <c r="GT64" s="452" t="str">
        <f t="shared" si="131"/>
        <v/>
      </c>
      <c r="GU64" s="530" t="str">
        <f t="shared" si="132"/>
        <v>0</v>
      </c>
      <c r="GV64" s="531" t="str">
        <f t="shared" si="133"/>
        <v/>
      </c>
      <c r="GX64" s="568">
        <f t="shared" si="37"/>
        <v>0</v>
      </c>
      <c r="GY64" s="574"/>
      <c r="GZ64" s="574"/>
      <c r="HA64" s="575"/>
      <c r="HB64" s="957">
        <f t="shared" si="134"/>
        <v>0</v>
      </c>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row>
    <row r="65" spans="1:405" s="13" customFormat="1" ht="30" customHeight="1" x14ac:dyDescent="0.4">
      <c r="A65"/>
      <c r="B65"/>
      <c r="C65"/>
      <c r="D65"/>
      <c r="E65"/>
      <c r="F65"/>
      <c r="G65"/>
      <c r="H65"/>
      <c r="I65" s="955"/>
      <c r="J65" s="223"/>
      <c r="K65" s="224"/>
      <c r="L65" s="224"/>
      <c r="M65" s="2302"/>
      <c r="N65" s="2302"/>
      <c r="O65" s="2303"/>
      <c r="P65" s="2115"/>
      <c r="Q65" s="2115"/>
      <c r="R65" s="2115"/>
      <c r="S65" s="2115"/>
      <c r="T65" s="2115"/>
      <c r="U65" s="2115"/>
      <c r="V65" s="2115"/>
      <c r="W65" s="2115"/>
      <c r="X65" s="2115"/>
      <c r="Y65" s="2115"/>
      <c r="Z65" s="2115"/>
      <c r="AA65" s="2115"/>
      <c r="AB65" s="2115"/>
      <c r="AC65" s="2115"/>
      <c r="AD65" s="2115"/>
      <c r="AE65" s="2115"/>
      <c r="AF65" s="2115"/>
      <c r="AG65" s="2307"/>
      <c r="AH65" s="2300"/>
      <c r="AI65" s="2300"/>
      <c r="AJ65" s="2300"/>
      <c r="AK65" s="2300"/>
      <c r="AL65" s="2300"/>
      <c r="AM65" s="2300"/>
      <c r="AN65" s="2300"/>
      <c r="AO65" s="2300"/>
      <c r="AP65" s="2300"/>
      <c r="AQ65" s="2300"/>
      <c r="AR65" s="2300"/>
      <c r="AS65" s="2300"/>
      <c r="AT65" s="2300"/>
      <c r="AU65" s="2300"/>
      <c r="AV65" s="2300"/>
      <c r="AW65" s="2300"/>
      <c r="AX65" s="2300"/>
      <c r="AY65" s="2300"/>
      <c r="AZ65" s="2301"/>
      <c r="BA65" s="2304"/>
      <c r="BB65" s="2304"/>
      <c r="BC65" s="2304"/>
      <c r="BD65" s="2304"/>
      <c r="BE65" s="2304"/>
      <c r="BF65" s="2304"/>
      <c r="BG65" s="2304"/>
      <c r="BH65" s="2304"/>
      <c r="BI65" s="2304"/>
      <c r="BJ65" s="2304"/>
      <c r="BK65" s="2304"/>
      <c r="BL65" s="2304"/>
      <c r="BM65" s="2305"/>
      <c r="BN65" s="2306"/>
      <c r="BO65" s="2307"/>
      <c r="BP65" s="2300"/>
      <c r="BQ65" s="2300"/>
      <c r="BR65" s="2300"/>
      <c r="BS65" s="2300"/>
      <c r="BT65" s="2300"/>
      <c r="BU65" s="2300"/>
      <c r="BV65" s="2300"/>
      <c r="BW65" s="2300"/>
      <c r="BX65" s="2301"/>
      <c r="BY65" s="2307"/>
      <c r="BZ65" s="2300"/>
      <c r="CA65" s="2300"/>
      <c r="CB65" s="2300"/>
      <c r="CC65" s="2300"/>
      <c r="CD65" s="2300"/>
      <c r="CE65" s="2300"/>
      <c r="CF65" s="2300"/>
      <c r="CG65" s="2300"/>
      <c r="CH65" s="2300"/>
      <c r="CI65" s="2300"/>
      <c r="CJ65" s="2300"/>
      <c r="CK65" s="2300"/>
      <c r="CL65" s="2300"/>
      <c r="CM65" s="2301"/>
      <c r="CN65" s="2317"/>
      <c r="CO65" s="2318"/>
      <c r="CP65" s="2319"/>
      <c r="CQ65" s="2317"/>
      <c r="CR65" s="2318"/>
      <c r="CS65" s="2319"/>
      <c r="CT65" s="2312"/>
      <c r="CU65" s="2313"/>
      <c r="CV65" s="2314"/>
      <c r="CW65" s="2320"/>
      <c r="CX65" s="1526"/>
      <c r="CY65" s="1526"/>
      <c r="CZ65" s="1526"/>
      <c r="DA65" s="1526"/>
      <c r="DB65" s="1526"/>
      <c r="DC65" s="1526"/>
      <c r="DD65" s="1526"/>
      <c r="DE65" s="1526"/>
      <c r="DF65" s="1526"/>
      <c r="DG65" s="1526"/>
      <c r="DH65" s="1526"/>
      <c r="DI65" s="1526"/>
      <c r="DJ65" s="1526"/>
      <c r="DK65" s="1526"/>
      <c r="DL65" s="1526"/>
      <c r="DM65" s="1526"/>
      <c r="DN65" s="1526"/>
      <c r="DO65" s="1526"/>
      <c r="DP65" s="2321"/>
      <c r="DQ65"/>
      <c r="DR65"/>
      <c r="DS65"/>
      <c r="DT65"/>
      <c r="DU65"/>
      <c r="DV65"/>
      <c r="DW65"/>
      <c r="DX65"/>
      <c r="DY65"/>
      <c r="DZ65"/>
      <c r="EA65"/>
      <c r="EB65"/>
      <c r="EC65"/>
      <c r="ED65"/>
      <c r="EE65"/>
      <c r="EF65"/>
      <c r="EG65"/>
      <c r="EH65" s="487">
        <f t="shared" si="92"/>
        <v>0</v>
      </c>
      <c r="EI65" s="134">
        <f t="shared" si="93"/>
        <v>0</v>
      </c>
      <c r="EJ65" s="134">
        <f t="shared" si="94"/>
        <v>0</v>
      </c>
      <c r="EK65" s="488">
        <f t="shared" si="95"/>
        <v>0</v>
      </c>
      <c r="EL65" s="13">
        <f t="shared" si="96"/>
        <v>0</v>
      </c>
      <c r="EM65" s="487">
        <f t="shared" si="117"/>
        <v>0</v>
      </c>
      <c r="EN65" s="133">
        <f t="shared" si="97"/>
        <v>0</v>
      </c>
      <c r="EO65" s="132" t="str">
        <f t="shared" si="98"/>
        <v/>
      </c>
      <c r="EP65" s="796" t="str">
        <f>IF($EO65="要是正",MAX($EP$16:EP64)+1,"")</f>
        <v/>
      </c>
      <c r="EQ65" s="124" t="str">
        <f>IF($EO65="要是正",MAX($EQ$49:EQ64)+1,"")</f>
        <v/>
      </c>
      <c r="ER65" s="131" t="str">
        <f t="shared" si="99"/>
        <v/>
      </c>
      <c r="ES65" s="130" t="str">
        <f t="shared" si="135"/>
        <v/>
      </c>
      <c r="ET65" s="507" t="str">
        <f t="shared" si="119"/>
        <v/>
      </c>
      <c r="EU65" s="125" t="str">
        <f t="shared" si="137"/>
        <v/>
      </c>
      <c r="EV65" s="525" t="str">
        <f t="shared" si="121"/>
        <v/>
      </c>
      <c r="EW65" s="128" t="str">
        <f t="shared" si="100"/>
        <v/>
      </c>
      <c r="EX65" s="126" t="str">
        <f t="shared" si="122"/>
        <v>0</v>
      </c>
      <c r="EY65" s="127" t="str">
        <f t="shared" si="102"/>
        <v/>
      </c>
      <c r="EZ65" s="126" t="str">
        <f t="shared" si="123"/>
        <v>0</v>
      </c>
      <c r="FA65" s="126" t="str">
        <f t="shared" si="104"/>
        <v>0</v>
      </c>
      <c r="FB65" s="827" t="str">
        <f t="shared" si="105"/>
        <v/>
      </c>
      <c r="FC65" s="128" t="str">
        <f t="shared" si="106"/>
        <v/>
      </c>
      <c r="FD65" s="126" t="str">
        <f t="shared" si="107"/>
        <v>0</v>
      </c>
      <c r="FE65" s="127" t="str">
        <f t="shared" si="126"/>
        <v/>
      </c>
      <c r="FF65" s="126" t="str">
        <f t="shared" si="108"/>
        <v>0</v>
      </c>
      <c r="FG65" s="126" t="str">
        <f t="shared" si="109"/>
        <v>0</v>
      </c>
      <c r="FH65" s="827" t="str">
        <f t="shared" si="110"/>
        <v/>
      </c>
      <c r="FI65" s="796"/>
      <c r="FJ65" s="124"/>
      <c r="FK65" s="124"/>
      <c r="GK65" s="752" t="str">
        <f t="shared" si="111"/>
        <v/>
      </c>
      <c r="GL65" s="752" t="str">
        <f t="shared" si="112"/>
        <v/>
      </c>
      <c r="GM65" s="752" t="str">
        <f t="shared" si="113"/>
        <v/>
      </c>
      <c r="GN65" s="752">
        <f t="shared" si="114"/>
        <v>0</v>
      </c>
      <c r="GO65" s="233" t="str">
        <f t="shared" si="115"/>
        <v/>
      </c>
      <c r="GP65"/>
      <c r="GQ65" s="831" t="str">
        <f t="shared" si="129"/>
        <v/>
      </c>
      <c r="GR65" s="601" t="str">
        <f t="shared" si="130"/>
        <v/>
      </c>
      <c r="GS65" s="530" t="str">
        <f t="shared" si="116"/>
        <v>0</v>
      </c>
      <c r="GT65" s="452" t="str">
        <f t="shared" si="131"/>
        <v/>
      </c>
      <c r="GU65" s="530" t="str">
        <f t="shared" si="132"/>
        <v>0</v>
      </c>
      <c r="GV65" s="531" t="str">
        <f t="shared" si="133"/>
        <v/>
      </c>
      <c r="GX65" s="568">
        <f t="shared" si="37"/>
        <v>0</v>
      </c>
      <c r="GY65" s="574"/>
      <c r="GZ65" s="574"/>
      <c r="HA65" s="575"/>
      <c r="HB65" s="957">
        <f t="shared" si="134"/>
        <v>0</v>
      </c>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row>
    <row r="66" spans="1:405" s="13" customFormat="1" ht="30" customHeight="1" x14ac:dyDescent="0.4">
      <c r="A66"/>
      <c r="B66"/>
      <c r="C66"/>
      <c r="D66"/>
      <c r="E66"/>
      <c r="F66"/>
      <c r="G66"/>
      <c r="H66"/>
      <c r="I66" s="955"/>
      <c r="J66" s="223"/>
      <c r="K66" s="224"/>
      <c r="L66" s="224"/>
      <c r="M66" s="2302"/>
      <c r="N66" s="2302"/>
      <c r="O66" s="2303"/>
      <c r="P66" s="2115"/>
      <c r="Q66" s="2115"/>
      <c r="R66" s="2115"/>
      <c r="S66" s="2115"/>
      <c r="T66" s="2115"/>
      <c r="U66" s="2115"/>
      <c r="V66" s="2115"/>
      <c r="W66" s="2115"/>
      <c r="X66" s="2115"/>
      <c r="Y66" s="2115"/>
      <c r="Z66" s="2115"/>
      <c r="AA66" s="2115"/>
      <c r="AB66" s="2115"/>
      <c r="AC66" s="2115"/>
      <c r="AD66" s="2115"/>
      <c r="AE66" s="2115"/>
      <c r="AF66" s="2115"/>
      <c r="AG66" s="2307"/>
      <c r="AH66" s="2300"/>
      <c r="AI66" s="2300"/>
      <c r="AJ66" s="2300"/>
      <c r="AK66" s="2300"/>
      <c r="AL66" s="2300"/>
      <c r="AM66" s="2300"/>
      <c r="AN66" s="2300"/>
      <c r="AO66" s="2300"/>
      <c r="AP66" s="2300"/>
      <c r="AQ66" s="2300"/>
      <c r="AR66" s="2300"/>
      <c r="AS66" s="2300"/>
      <c r="AT66" s="2300"/>
      <c r="AU66" s="2300"/>
      <c r="AV66" s="2300"/>
      <c r="AW66" s="2300"/>
      <c r="AX66" s="2300"/>
      <c r="AY66" s="2300"/>
      <c r="AZ66" s="2301"/>
      <c r="BA66" s="2304"/>
      <c r="BB66" s="2304"/>
      <c r="BC66" s="2304"/>
      <c r="BD66" s="2304"/>
      <c r="BE66" s="2304"/>
      <c r="BF66" s="2304"/>
      <c r="BG66" s="2304"/>
      <c r="BH66" s="2304"/>
      <c r="BI66" s="2304"/>
      <c r="BJ66" s="2304"/>
      <c r="BK66" s="2304"/>
      <c r="BL66" s="2304"/>
      <c r="BM66" s="2305"/>
      <c r="BN66" s="2306"/>
      <c r="BO66" s="2307"/>
      <c r="BP66" s="2300"/>
      <c r="BQ66" s="2300"/>
      <c r="BR66" s="2300"/>
      <c r="BS66" s="2300"/>
      <c r="BT66" s="2300"/>
      <c r="BU66" s="2300"/>
      <c r="BV66" s="2300"/>
      <c r="BW66" s="2300"/>
      <c r="BX66" s="2301"/>
      <c r="BY66" s="2307"/>
      <c r="BZ66" s="2300"/>
      <c r="CA66" s="2300"/>
      <c r="CB66" s="2300"/>
      <c r="CC66" s="2300"/>
      <c r="CD66" s="2300"/>
      <c r="CE66" s="2300"/>
      <c r="CF66" s="2300"/>
      <c r="CG66" s="2300"/>
      <c r="CH66" s="2300"/>
      <c r="CI66" s="2300"/>
      <c r="CJ66" s="2300"/>
      <c r="CK66" s="2300"/>
      <c r="CL66" s="2300"/>
      <c r="CM66" s="2301"/>
      <c r="CN66" s="2317"/>
      <c r="CO66" s="2318"/>
      <c r="CP66" s="2319"/>
      <c r="CQ66" s="2317"/>
      <c r="CR66" s="2318"/>
      <c r="CS66" s="2319"/>
      <c r="CT66" s="2312"/>
      <c r="CU66" s="2313"/>
      <c r="CV66" s="2314"/>
      <c r="CW66" s="2320"/>
      <c r="CX66" s="1526"/>
      <c r="CY66" s="1526"/>
      <c r="CZ66" s="1526"/>
      <c r="DA66" s="1526"/>
      <c r="DB66" s="1526"/>
      <c r="DC66" s="1526"/>
      <c r="DD66" s="1526"/>
      <c r="DE66" s="1526"/>
      <c r="DF66" s="1526"/>
      <c r="DG66" s="1526"/>
      <c r="DH66" s="1526"/>
      <c r="DI66" s="1526"/>
      <c r="DJ66" s="1526"/>
      <c r="DK66" s="1526"/>
      <c r="DL66" s="1526"/>
      <c r="DM66" s="1526"/>
      <c r="DN66" s="1526"/>
      <c r="DO66" s="1526"/>
      <c r="DP66" s="2321"/>
      <c r="DQ66"/>
      <c r="DR66"/>
      <c r="DS66"/>
      <c r="DT66"/>
      <c r="DU66"/>
      <c r="DV66"/>
      <c r="DW66"/>
      <c r="DX66"/>
      <c r="DY66"/>
      <c r="DZ66"/>
      <c r="EA66"/>
      <c r="EB66"/>
      <c r="EC66"/>
      <c r="ED66"/>
      <c r="EE66"/>
      <c r="EF66"/>
      <c r="EG66"/>
      <c r="EH66" s="487">
        <f t="shared" si="92"/>
        <v>0</v>
      </c>
      <c r="EI66" s="134">
        <f t="shared" si="93"/>
        <v>0</v>
      </c>
      <c r="EJ66" s="134">
        <f t="shared" si="94"/>
        <v>0</v>
      </c>
      <c r="EK66" s="488">
        <f t="shared" si="95"/>
        <v>0</v>
      </c>
      <c r="EL66" s="13">
        <f t="shared" si="96"/>
        <v>0</v>
      </c>
      <c r="EM66" s="487">
        <f t="shared" si="117"/>
        <v>0</v>
      </c>
      <c r="EN66" s="133">
        <f t="shared" si="97"/>
        <v>0</v>
      </c>
      <c r="EO66" s="132" t="str">
        <f t="shared" si="98"/>
        <v/>
      </c>
      <c r="EP66" s="796" t="str">
        <f>IF($EO66="要是正",MAX($EP$16:EP65)+1,"")</f>
        <v/>
      </c>
      <c r="EQ66" s="124" t="str">
        <f>IF($EO66="要是正",MAX($EQ$49:EQ65)+1,"")</f>
        <v/>
      </c>
      <c r="ER66" s="131" t="str">
        <f t="shared" si="99"/>
        <v/>
      </c>
      <c r="ES66" s="130" t="str">
        <f t="shared" si="135"/>
        <v/>
      </c>
      <c r="ET66" s="507" t="str">
        <f t="shared" si="119"/>
        <v/>
      </c>
      <c r="EU66" s="125" t="str">
        <f t="shared" si="137"/>
        <v/>
      </c>
      <c r="EV66" s="525" t="str">
        <f t="shared" si="121"/>
        <v/>
      </c>
      <c r="EW66" s="128" t="str">
        <f t="shared" si="100"/>
        <v/>
      </c>
      <c r="EX66" s="126" t="str">
        <f t="shared" si="122"/>
        <v>0</v>
      </c>
      <c r="EY66" s="127" t="str">
        <f t="shared" si="102"/>
        <v/>
      </c>
      <c r="EZ66" s="126" t="str">
        <f t="shared" si="123"/>
        <v>0</v>
      </c>
      <c r="FA66" s="126" t="str">
        <f t="shared" si="104"/>
        <v>0</v>
      </c>
      <c r="FB66" s="827" t="str">
        <f t="shared" si="105"/>
        <v/>
      </c>
      <c r="FC66" s="128" t="str">
        <f t="shared" si="106"/>
        <v/>
      </c>
      <c r="FD66" s="126" t="str">
        <f t="shared" si="107"/>
        <v>0</v>
      </c>
      <c r="FE66" s="127" t="str">
        <f t="shared" si="126"/>
        <v/>
      </c>
      <c r="FF66" s="126" t="str">
        <f t="shared" si="108"/>
        <v>0</v>
      </c>
      <c r="FG66" s="126" t="str">
        <f t="shared" si="109"/>
        <v>0</v>
      </c>
      <c r="FH66" s="827" t="str">
        <f t="shared" si="110"/>
        <v/>
      </c>
      <c r="FI66" s="796"/>
      <c r="FJ66" s="124"/>
      <c r="FK66" s="124"/>
      <c r="GK66" s="752" t="str">
        <f t="shared" si="111"/>
        <v/>
      </c>
      <c r="GL66" s="752" t="str">
        <f t="shared" si="112"/>
        <v/>
      </c>
      <c r="GM66" s="752" t="str">
        <f t="shared" si="113"/>
        <v/>
      </c>
      <c r="GN66" s="752">
        <f t="shared" si="114"/>
        <v>0</v>
      </c>
      <c r="GO66" s="233" t="str">
        <f t="shared" si="115"/>
        <v/>
      </c>
      <c r="GP66"/>
      <c r="GQ66" s="831" t="str">
        <f t="shared" si="129"/>
        <v/>
      </c>
      <c r="GR66" s="601" t="str">
        <f t="shared" si="130"/>
        <v/>
      </c>
      <c r="GS66" s="530" t="str">
        <f t="shared" si="116"/>
        <v>0</v>
      </c>
      <c r="GT66" s="452" t="str">
        <f t="shared" si="131"/>
        <v/>
      </c>
      <c r="GU66" s="530" t="str">
        <f t="shared" si="132"/>
        <v>0</v>
      </c>
      <c r="GV66" s="531" t="str">
        <f t="shared" si="133"/>
        <v/>
      </c>
      <c r="GX66" s="568">
        <f t="shared" si="37"/>
        <v>0</v>
      </c>
      <c r="GY66" s="574"/>
      <c r="GZ66" s="574"/>
      <c r="HA66" s="575"/>
      <c r="HB66" s="957">
        <f t="shared" si="134"/>
        <v>0</v>
      </c>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row>
    <row r="67" spans="1:405" s="13" customFormat="1" ht="30" customHeight="1" x14ac:dyDescent="0.4">
      <c r="A67"/>
      <c r="B67"/>
      <c r="C67"/>
      <c r="D67"/>
      <c r="E67"/>
      <c r="F67"/>
      <c r="G67"/>
      <c r="H67"/>
      <c r="I67" s="955"/>
      <c r="J67" s="223"/>
      <c r="K67" s="224"/>
      <c r="L67" s="224"/>
      <c r="M67" s="2302"/>
      <c r="N67" s="2302"/>
      <c r="O67" s="2303"/>
      <c r="P67" s="2115"/>
      <c r="Q67" s="2115"/>
      <c r="R67" s="2115"/>
      <c r="S67" s="2115"/>
      <c r="T67" s="2115"/>
      <c r="U67" s="2115"/>
      <c r="V67" s="2115"/>
      <c r="W67" s="2115"/>
      <c r="X67" s="2115"/>
      <c r="Y67" s="2115"/>
      <c r="Z67" s="2115"/>
      <c r="AA67" s="2115"/>
      <c r="AB67" s="2115"/>
      <c r="AC67" s="2115"/>
      <c r="AD67" s="2115"/>
      <c r="AE67" s="2115"/>
      <c r="AF67" s="2115"/>
      <c r="AG67" s="2307"/>
      <c r="AH67" s="2300"/>
      <c r="AI67" s="2300"/>
      <c r="AJ67" s="2300"/>
      <c r="AK67" s="2300"/>
      <c r="AL67" s="2300"/>
      <c r="AM67" s="2300"/>
      <c r="AN67" s="2300"/>
      <c r="AO67" s="2300"/>
      <c r="AP67" s="2300"/>
      <c r="AQ67" s="2300"/>
      <c r="AR67" s="2300"/>
      <c r="AS67" s="2300"/>
      <c r="AT67" s="2300"/>
      <c r="AU67" s="2300"/>
      <c r="AV67" s="2300"/>
      <c r="AW67" s="2300"/>
      <c r="AX67" s="2300"/>
      <c r="AY67" s="2300"/>
      <c r="AZ67" s="2301"/>
      <c r="BA67" s="2304"/>
      <c r="BB67" s="2304"/>
      <c r="BC67" s="2304"/>
      <c r="BD67" s="2304"/>
      <c r="BE67" s="2304"/>
      <c r="BF67" s="2304"/>
      <c r="BG67" s="2304"/>
      <c r="BH67" s="2304"/>
      <c r="BI67" s="2304"/>
      <c r="BJ67" s="2304"/>
      <c r="BK67" s="2304"/>
      <c r="BL67" s="2304"/>
      <c r="BM67" s="2305"/>
      <c r="BN67" s="2306"/>
      <c r="BO67" s="2307"/>
      <c r="BP67" s="2300"/>
      <c r="BQ67" s="2300"/>
      <c r="BR67" s="2300"/>
      <c r="BS67" s="2300"/>
      <c r="BT67" s="2300"/>
      <c r="BU67" s="2300"/>
      <c r="BV67" s="2300"/>
      <c r="BW67" s="2300"/>
      <c r="BX67" s="2301"/>
      <c r="BY67" s="2307"/>
      <c r="BZ67" s="2300"/>
      <c r="CA67" s="2300"/>
      <c r="CB67" s="2300"/>
      <c r="CC67" s="2300"/>
      <c r="CD67" s="2300"/>
      <c r="CE67" s="2300"/>
      <c r="CF67" s="2300"/>
      <c r="CG67" s="2300"/>
      <c r="CH67" s="2300"/>
      <c r="CI67" s="2300"/>
      <c r="CJ67" s="2300"/>
      <c r="CK67" s="2300"/>
      <c r="CL67" s="2300"/>
      <c r="CM67" s="2301"/>
      <c r="CN67" s="2317"/>
      <c r="CO67" s="2318"/>
      <c r="CP67" s="2319"/>
      <c r="CQ67" s="2317"/>
      <c r="CR67" s="2318"/>
      <c r="CS67" s="2319"/>
      <c r="CT67" s="2312"/>
      <c r="CU67" s="2313"/>
      <c r="CV67" s="2314"/>
      <c r="CW67" s="2320"/>
      <c r="CX67" s="1526"/>
      <c r="CY67" s="1526"/>
      <c r="CZ67" s="1526"/>
      <c r="DA67" s="1526"/>
      <c r="DB67" s="1526"/>
      <c r="DC67" s="1526"/>
      <c r="DD67" s="1526"/>
      <c r="DE67" s="1526"/>
      <c r="DF67" s="1526"/>
      <c r="DG67" s="1526"/>
      <c r="DH67" s="1526"/>
      <c r="DI67" s="1526"/>
      <c r="DJ67" s="1526"/>
      <c r="DK67" s="1526"/>
      <c r="DL67" s="1526"/>
      <c r="DM67" s="1526"/>
      <c r="DN67" s="1526"/>
      <c r="DO67" s="1526"/>
      <c r="DP67" s="2321"/>
      <c r="DQ67"/>
      <c r="DR67"/>
      <c r="DS67"/>
      <c r="DT67"/>
      <c r="DU67"/>
      <c r="DV67"/>
      <c r="DW67"/>
      <c r="DX67"/>
      <c r="DY67"/>
      <c r="DZ67"/>
      <c r="EA67"/>
      <c r="EB67"/>
      <c r="EC67"/>
      <c r="ED67"/>
      <c r="EE67"/>
      <c r="EF67"/>
      <c r="EG67"/>
      <c r="EH67" s="487">
        <f t="shared" si="92"/>
        <v>0</v>
      </c>
      <c r="EI67" s="134">
        <f t="shared" si="93"/>
        <v>0</v>
      </c>
      <c r="EJ67" s="134">
        <f t="shared" si="94"/>
        <v>0</v>
      </c>
      <c r="EK67" s="488">
        <f t="shared" si="95"/>
        <v>0</v>
      </c>
      <c r="EL67" s="13">
        <f t="shared" si="96"/>
        <v>0</v>
      </c>
      <c r="EM67" s="487">
        <f t="shared" si="117"/>
        <v>0</v>
      </c>
      <c r="EN67" s="133">
        <f t="shared" si="97"/>
        <v>0</v>
      </c>
      <c r="EO67" s="132" t="str">
        <f t="shared" si="98"/>
        <v/>
      </c>
      <c r="EP67" s="796" t="str">
        <f>IF($EO67="要是正",MAX($EP$16:EP66)+1,"")</f>
        <v/>
      </c>
      <c r="EQ67" s="124" t="str">
        <f>IF($EO67="要是正",MAX($EQ$49:EQ66)+1,"")</f>
        <v/>
      </c>
      <c r="ER67" s="131" t="str">
        <f t="shared" si="99"/>
        <v/>
      </c>
      <c r="ES67" s="130" t="str">
        <f t="shared" si="135"/>
        <v/>
      </c>
      <c r="ET67" s="507" t="str">
        <f t="shared" si="119"/>
        <v/>
      </c>
      <c r="EU67" s="125" t="str">
        <f t="shared" si="137"/>
        <v/>
      </c>
      <c r="EV67" s="525" t="str">
        <f t="shared" si="121"/>
        <v/>
      </c>
      <c r="EW67" s="128" t="str">
        <f t="shared" si="100"/>
        <v/>
      </c>
      <c r="EX67" s="126" t="str">
        <f t="shared" si="122"/>
        <v>0</v>
      </c>
      <c r="EY67" s="127" t="str">
        <f t="shared" si="102"/>
        <v/>
      </c>
      <c r="EZ67" s="126" t="str">
        <f t="shared" si="123"/>
        <v>0</v>
      </c>
      <c r="FA67" s="126" t="str">
        <f t="shared" si="104"/>
        <v>0</v>
      </c>
      <c r="FB67" s="827" t="str">
        <f t="shared" si="105"/>
        <v/>
      </c>
      <c r="FC67" s="128" t="str">
        <f t="shared" si="106"/>
        <v/>
      </c>
      <c r="FD67" s="126" t="str">
        <f t="shared" si="107"/>
        <v>0</v>
      </c>
      <c r="FE67" s="127" t="str">
        <f t="shared" si="126"/>
        <v/>
      </c>
      <c r="FF67" s="126" t="str">
        <f t="shared" si="108"/>
        <v>0</v>
      </c>
      <c r="FG67" s="126" t="str">
        <f t="shared" si="109"/>
        <v>0</v>
      </c>
      <c r="FH67" s="827" t="str">
        <f t="shared" si="110"/>
        <v/>
      </c>
      <c r="FI67" s="796"/>
      <c r="FJ67" s="124"/>
      <c r="FK67" s="124"/>
      <c r="GK67" s="752" t="str">
        <f t="shared" si="111"/>
        <v/>
      </c>
      <c r="GL67" s="752" t="str">
        <f t="shared" si="112"/>
        <v/>
      </c>
      <c r="GM67" s="752" t="str">
        <f t="shared" si="113"/>
        <v/>
      </c>
      <c r="GN67" s="752">
        <f t="shared" si="114"/>
        <v>0</v>
      </c>
      <c r="GO67" s="233" t="str">
        <f t="shared" si="115"/>
        <v/>
      </c>
      <c r="GP67"/>
      <c r="GQ67" s="831" t="str">
        <f t="shared" si="129"/>
        <v/>
      </c>
      <c r="GR67" s="601" t="str">
        <f t="shared" si="130"/>
        <v/>
      </c>
      <c r="GS67" s="530" t="str">
        <f t="shared" si="116"/>
        <v>0</v>
      </c>
      <c r="GT67" s="452" t="str">
        <f t="shared" si="131"/>
        <v/>
      </c>
      <c r="GU67" s="530" t="str">
        <f t="shared" si="132"/>
        <v>0</v>
      </c>
      <c r="GV67" s="531" t="str">
        <f t="shared" si="133"/>
        <v/>
      </c>
      <c r="GX67" s="568">
        <f t="shared" si="37"/>
        <v>0</v>
      </c>
      <c r="GY67" s="574"/>
      <c r="GZ67" s="574"/>
      <c r="HA67" s="575"/>
      <c r="HB67" s="957">
        <f t="shared" si="134"/>
        <v>0</v>
      </c>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row>
    <row r="68" spans="1:405" s="13" customFormat="1" ht="30" customHeight="1" x14ac:dyDescent="0.4">
      <c r="A68"/>
      <c r="B68"/>
      <c r="C68"/>
      <c r="D68"/>
      <c r="E68"/>
      <c r="F68"/>
      <c r="G68"/>
      <c r="H68"/>
      <c r="I68" s="955"/>
      <c r="J68" s="223"/>
      <c r="K68" s="224"/>
      <c r="L68" s="224"/>
      <c r="M68" s="2302"/>
      <c r="N68" s="2302"/>
      <c r="O68" s="2303"/>
      <c r="P68" s="2115"/>
      <c r="Q68" s="2115"/>
      <c r="R68" s="2115"/>
      <c r="S68" s="2115"/>
      <c r="T68" s="2115"/>
      <c r="U68" s="2115"/>
      <c r="V68" s="2115"/>
      <c r="W68" s="2115"/>
      <c r="X68" s="2115"/>
      <c r="Y68" s="2115"/>
      <c r="Z68" s="2115"/>
      <c r="AA68" s="2115"/>
      <c r="AB68" s="2115"/>
      <c r="AC68" s="2115"/>
      <c r="AD68" s="2115"/>
      <c r="AE68" s="2115"/>
      <c r="AF68" s="2115"/>
      <c r="AG68" s="2307"/>
      <c r="AH68" s="2300"/>
      <c r="AI68" s="2300"/>
      <c r="AJ68" s="2300"/>
      <c r="AK68" s="2300"/>
      <c r="AL68" s="2300"/>
      <c r="AM68" s="2300"/>
      <c r="AN68" s="2300"/>
      <c r="AO68" s="2300"/>
      <c r="AP68" s="2300"/>
      <c r="AQ68" s="2300"/>
      <c r="AR68" s="2300"/>
      <c r="AS68" s="2300"/>
      <c r="AT68" s="2300"/>
      <c r="AU68" s="2300"/>
      <c r="AV68" s="2300"/>
      <c r="AW68" s="2300"/>
      <c r="AX68" s="2300"/>
      <c r="AY68" s="2300"/>
      <c r="AZ68" s="2301"/>
      <c r="BA68" s="2304"/>
      <c r="BB68" s="2304"/>
      <c r="BC68" s="2304"/>
      <c r="BD68" s="2304"/>
      <c r="BE68" s="2304"/>
      <c r="BF68" s="2304"/>
      <c r="BG68" s="2304"/>
      <c r="BH68" s="2304"/>
      <c r="BI68" s="2304"/>
      <c r="BJ68" s="2304"/>
      <c r="BK68" s="2304"/>
      <c r="BL68" s="2304"/>
      <c r="BM68" s="2305"/>
      <c r="BN68" s="2306"/>
      <c r="BO68" s="2307"/>
      <c r="BP68" s="2300"/>
      <c r="BQ68" s="2300"/>
      <c r="BR68" s="2300"/>
      <c r="BS68" s="2300"/>
      <c r="BT68" s="2300"/>
      <c r="BU68" s="2300"/>
      <c r="BV68" s="2300"/>
      <c r="BW68" s="2300"/>
      <c r="BX68" s="2301"/>
      <c r="BY68" s="2307"/>
      <c r="BZ68" s="2300"/>
      <c r="CA68" s="2300"/>
      <c r="CB68" s="2300"/>
      <c r="CC68" s="2300"/>
      <c r="CD68" s="2300"/>
      <c r="CE68" s="2300"/>
      <c r="CF68" s="2300"/>
      <c r="CG68" s="2300"/>
      <c r="CH68" s="2300"/>
      <c r="CI68" s="2300"/>
      <c r="CJ68" s="2300"/>
      <c r="CK68" s="2300"/>
      <c r="CL68" s="2300"/>
      <c r="CM68" s="2301"/>
      <c r="CN68" s="2317"/>
      <c r="CO68" s="2318"/>
      <c r="CP68" s="2319"/>
      <c r="CQ68" s="2317"/>
      <c r="CR68" s="2318"/>
      <c r="CS68" s="2319"/>
      <c r="CT68" s="2312"/>
      <c r="CU68" s="2313"/>
      <c r="CV68" s="2314"/>
      <c r="CW68" s="2320"/>
      <c r="CX68" s="1526"/>
      <c r="CY68" s="1526"/>
      <c r="CZ68" s="1526"/>
      <c r="DA68" s="1526"/>
      <c r="DB68" s="1526"/>
      <c r="DC68" s="1526"/>
      <c r="DD68" s="1526"/>
      <c r="DE68" s="1526"/>
      <c r="DF68" s="1526"/>
      <c r="DG68" s="1526"/>
      <c r="DH68" s="1526"/>
      <c r="DI68" s="1526"/>
      <c r="DJ68" s="1526"/>
      <c r="DK68" s="1526"/>
      <c r="DL68" s="1526"/>
      <c r="DM68" s="1526"/>
      <c r="DN68" s="1526"/>
      <c r="DO68" s="1526"/>
      <c r="DP68" s="2321"/>
      <c r="DQ68"/>
      <c r="DR68"/>
      <c r="DS68"/>
      <c r="DT68"/>
      <c r="DU68"/>
      <c r="DV68"/>
      <c r="DW68"/>
      <c r="DX68"/>
      <c r="DY68"/>
      <c r="DZ68"/>
      <c r="EA68"/>
      <c r="EB68"/>
      <c r="EC68"/>
      <c r="ED68"/>
      <c r="EE68"/>
      <c r="EF68"/>
      <c r="EG68"/>
      <c r="EH68" s="487">
        <f t="shared" si="92"/>
        <v>0</v>
      </c>
      <c r="EI68" s="134">
        <f t="shared" si="93"/>
        <v>0</v>
      </c>
      <c r="EJ68" s="134">
        <f t="shared" si="94"/>
        <v>0</v>
      </c>
      <c r="EK68" s="488">
        <f t="shared" si="95"/>
        <v>0</v>
      </c>
      <c r="EL68" s="13">
        <f t="shared" si="96"/>
        <v>0</v>
      </c>
      <c r="EM68" s="487">
        <f t="shared" si="117"/>
        <v>0</v>
      </c>
      <c r="EN68" s="133">
        <f t="shared" si="97"/>
        <v>0</v>
      </c>
      <c r="EO68" s="132" t="str">
        <f t="shared" si="98"/>
        <v/>
      </c>
      <c r="EP68" s="796" t="str">
        <f>IF($EO68="要是正",MAX($EP$16:EP67)+1,"")</f>
        <v/>
      </c>
      <c r="EQ68" s="124" t="str">
        <f>IF($EO68="要是正",MAX($EQ$49:EQ67)+1,"")</f>
        <v/>
      </c>
      <c r="ER68" s="131" t="str">
        <f t="shared" si="99"/>
        <v/>
      </c>
      <c r="ES68" s="130" t="str">
        <f t="shared" si="135"/>
        <v/>
      </c>
      <c r="ET68" s="507" t="str">
        <f t="shared" si="119"/>
        <v/>
      </c>
      <c r="EU68" s="125" t="str">
        <f t="shared" si="137"/>
        <v/>
      </c>
      <c r="EV68" s="525" t="str">
        <f t="shared" si="121"/>
        <v/>
      </c>
      <c r="EW68" s="128" t="str">
        <f t="shared" si="100"/>
        <v/>
      </c>
      <c r="EX68" s="126" t="str">
        <f t="shared" si="122"/>
        <v>0</v>
      </c>
      <c r="EY68" s="127" t="str">
        <f t="shared" si="102"/>
        <v/>
      </c>
      <c r="EZ68" s="126" t="str">
        <f t="shared" si="123"/>
        <v>0</v>
      </c>
      <c r="FA68" s="126" t="str">
        <f t="shared" si="104"/>
        <v>0</v>
      </c>
      <c r="FB68" s="827" t="str">
        <f t="shared" si="105"/>
        <v/>
      </c>
      <c r="FC68" s="128" t="str">
        <f t="shared" si="106"/>
        <v/>
      </c>
      <c r="FD68" s="126" t="str">
        <f t="shared" si="107"/>
        <v>0</v>
      </c>
      <c r="FE68" s="127" t="str">
        <f t="shared" si="126"/>
        <v/>
      </c>
      <c r="FF68" s="126" t="str">
        <f t="shared" si="108"/>
        <v>0</v>
      </c>
      <c r="FG68" s="126" t="str">
        <f t="shared" si="109"/>
        <v>0</v>
      </c>
      <c r="FH68" s="827" t="str">
        <f t="shared" si="110"/>
        <v/>
      </c>
      <c r="FI68" s="796"/>
      <c r="FJ68" s="124"/>
      <c r="FK68" s="124"/>
      <c r="GK68" s="752" t="str">
        <f t="shared" si="111"/>
        <v/>
      </c>
      <c r="GL68" s="752" t="str">
        <f t="shared" si="112"/>
        <v/>
      </c>
      <c r="GM68" s="752" t="str">
        <f t="shared" si="113"/>
        <v/>
      </c>
      <c r="GN68" s="752">
        <f t="shared" si="114"/>
        <v>0</v>
      </c>
      <c r="GO68" s="233" t="str">
        <f t="shared" si="115"/>
        <v/>
      </c>
      <c r="GP68"/>
      <c r="GQ68" s="831" t="str">
        <f t="shared" si="129"/>
        <v/>
      </c>
      <c r="GR68" s="601" t="str">
        <f t="shared" si="130"/>
        <v/>
      </c>
      <c r="GS68" s="530" t="str">
        <f t="shared" si="116"/>
        <v>0</v>
      </c>
      <c r="GT68" s="452" t="str">
        <f t="shared" ref="GT68:GT71" si="138">IF(OR(CT68="予定",CT68="改善済"),1,"")</f>
        <v/>
      </c>
      <c r="GU68" s="530" t="str">
        <f t="shared" ref="GU68:GU71" si="139">IF(GT68=1,GS68,"0")</f>
        <v>0</v>
      </c>
      <c r="GV68" s="531" t="str">
        <f t="shared" ref="GV68:GV71" si="140">IF(AND(EP69="要是正",AND(EO69=0,CT68="未定")),CU69,"")</f>
        <v/>
      </c>
      <c r="GX68" s="568">
        <f t="shared" si="37"/>
        <v>0</v>
      </c>
      <c r="GY68" s="574"/>
      <c r="GZ68" s="574"/>
      <c r="HA68" s="575"/>
      <c r="HB68" s="957">
        <f t="shared" si="134"/>
        <v>0</v>
      </c>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row>
    <row r="69" spans="1:405" s="13" customFormat="1" ht="30" customHeight="1" x14ac:dyDescent="0.4">
      <c r="A69"/>
      <c r="B69"/>
      <c r="C69"/>
      <c r="D69"/>
      <c r="E69"/>
      <c r="F69"/>
      <c r="G69"/>
      <c r="H69"/>
      <c r="I69" s="955"/>
      <c r="J69" s="223"/>
      <c r="K69" s="224"/>
      <c r="L69" s="224"/>
      <c r="M69" s="2302"/>
      <c r="N69" s="2302"/>
      <c r="O69" s="2303"/>
      <c r="P69" s="2115"/>
      <c r="Q69" s="2115"/>
      <c r="R69" s="2115"/>
      <c r="S69" s="2115"/>
      <c r="T69" s="2115"/>
      <c r="U69" s="2115"/>
      <c r="V69" s="2115"/>
      <c r="W69" s="2115"/>
      <c r="X69" s="2115"/>
      <c r="Y69" s="2115"/>
      <c r="Z69" s="2115"/>
      <c r="AA69" s="2115"/>
      <c r="AB69" s="2115"/>
      <c r="AC69" s="2115"/>
      <c r="AD69" s="2115"/>
      <c r="AE69" s="2115"/>
      <c r="AF69" s="2115"/>
      <c r="AG69" s="2307"/>
      <c r="AH69" s="2300"/>
      <c r="AI69" s="2300"/>
      <c r="AJ69" s="2300"/>
      <c r="AK69" s="2300"/>
      <c r="AL69" s="2300"/>
      <c r="AM69" s="2300"/>
      <c r="AN69" s="2300"/>
      <c r="AO69" s="2300"/>
      <c r="AP69" s="2300"/>
      <c r="AQ69" s="2300"/>
      <c r="AR69" s="2300"/>
      <c r="AS69" s="2300"/>
      <c r="AT69" s="2300"/>
      <c r="AU69" s="2300"/>
      <c r="AV69" s="2300"/>
      <c r="AW69" s="2300"/>
      <c r="AX69" s="2300"/>
      <c r="AY69" s="2300"/>
      <c r="AZ69" s="2301"/>
      <c r="BA69" s="2304"/>
      <c r="BB69" s="2304"/>
      <c r="BC69" s="2304"/>
      <c r="BD69" s="2304"/>
      <c r="BE69" s="2304"/>
      <c r="BF69" s="2304"/>
      <c r="BG69" s="2304"/>
      <c r="BH69" s="2304"/>
      <c r="BI69" s="2304"/>
      <c r="BJ69" s="2304"/>
      <c r="BK69" s="2304"/>
      <c r="BL69" s="2304"/>
      <c r="BM69" s="2305"/>
      <c r="BN69" s="2306"/>
      <c r="BO69" s="2307"/>
      <c r="BP69" s="2300"/>
      <c r="BQ69" s="2300"/>
      <c r="BR69" s="2300"/>
      <c r="BS69" s="2300"/>
      <c r="BT69" s="2300"/>
      <c r="BU69" s="2300"/>
      <c r="BV69" s="2300"/>
      <c r="BW69" s="2300"/>
      <c r="BX69" s="2301"/>
      <c r="BY69" s="2307"/>
      <c r="BZ69" s="2300"/>
      <c r="CA69" s="2300"/>
      <c r="CB69" s="2300"/>
      <c r="CC69" s="2300"/>
      <c r="CD69" s="2300"/>
      <c r="CE69" s="2300"/>
      <c r="CF69" s="2300"/>
      <c r="CG69" s="2300"/>
      <c r="CH69" s="2300"/>
      <c r="CI69" s="2300"/>
      <c r="CJ69" s="2300"/>
      <c r="CK69" s="2300"/>
      <c r="CL69" s="2300"/>
      <c r="CM69" s="2301"/>
      <c r="CN69" s="2317"/>
      <c r="CO69" s="2318"/>
      <c r="CP69" s="2319"/>
      <c r="CQ69" s="2317"/>
      <c r="CR69" s="2318"/>
      <c r="CS69" s="2319"/>
      <c r="CT69" s="2312"/>
      <c r="CU69" s="2313"/>
      <c r="CV69" s="2314"/>
      <c r="CW69" s="2320"/>
      <c r="CX69" s="1526"/>
      <c r="CY69" s="1526"/>
      <c r="CZ69" s="1526"/>
      <c r="DA69" s="1526"/>
      <c r="DB69" s="1526"/>
      <c r="DC69" s="1526"/>
      <c r="DD69" s="1526"/>
      <c r="DE69" s="1526"/>
      <c r="DF69" s="1526"/>
      <c r="DG69" s="1526"/>
      <c r="DH69" s="1526"/>
      <c r="DI69" s="1526"/>
      <c r="DJ69" s="1526"/>
      <c r="DK69" s="1526"/>
      <c r="DL69" s="1526"/>
      <c r="DM69" s="1526"/>
      <c r="DN69" s="1526"/>
      <c r="DO69" s="1526"/>
      <c r="DP69" s="2321"/>
      <c r="DQ69"/>
      <c r="DR69"/>
      <c r="DS69"/>
      <c r="DT69"/>
      <c r="DU69"/>
      <c r="DV69"/>
      <c r="DW69"/>
      <c r="DX69"/>
      <c r="DY69"/>
      <c r="DZ69"/>
      <c r="EA69"/>
      <c r="EB69"/>
      <c r="EC69"/>
      <c r="ED69"/>
      <c r="EE69"/>
      <c r="EF69"/>
      <c r="EG69"/>
      <c r="EH69" s="487">
        <f t="shared" si="92"/>
        <v>0</v>
      </c>
      <c r="EI69" s="134">
        <f t="shared" si="93"/>
        <v>0</v>
      </c>
      <c r="EJ69" s="134">
        <f t="shared" si="94"/>
        <v>0</v>
      </c>
      <c r="EK69" s="488">
        <f t="shared" si="95"/>
        <v>0</v>
      </c>
      <c r="EL69" s="13">
        <f t="shared" si="96"/>
        <v>0</v>
      </c>
      <c r="EM69" s="487">
        <f t="shared" si="117"/>
        <v>0</v>
      </c>
      <c r="EN69" s="133">
        <f t="shared" si="97"/>
        <v>0</v>
      </c>
      <c r="EO69" s="132" t="str">
        <f t="shared" si="98"/>
        <v/>
      </c>
      <c r="EP69" s="796" t="str">
        <f>IF($EO69="要是正",MAX($EP$16:EP68)+1,"")</f>
        <v/>
      </c>
      <c r="EQ69" s="124" t="str">
        <f>IF($EO69="要是正",MAX($EQ$49:EQ68)+1,"")</f>
        <v/>
      </c>
      <c r="ER69" s="131" t="str">
        <f t="shared" si="99"/>
        <v/>
      </c>
      <c r="ES69" s="130" t="str">
        <f t="shared" si="135"/>
        <v/>
      </c>
      <c r="ET69" s="507" t="str">
        <f t="shared" si="119"/>
        <v/>
      </c>
      <c r="EU69" s="125" t="str">
        <f t="shared" si="137"/>
        <v/>
      </c>
      <c r="EV69" s="525" t="str">
        <f t="shared" si="121"/>
        <v/>
      </c>
      <c r="EW69" s="128" t="str">
        <f t="shared" si="100"/>
        <v/>
      </c>
      <c r="EX69" s="126" t="str">
        <f t="shared" si="122"/>
        <v>0</v>
      </c>
      <c r="EY69" s="127" t="str">
        <f t="shared" si="102"/>
        <v/>
      </c>
      <c r="EZ69" s="126" t="str">
        <f t="shared" si="123"/>
        <v>0</v>
      </c>
      <c r="FA69" s="126" t="str">
        <f t="shared" si="104"/>
        <v>0</v>
      </c>
      <c r="FB69" s="827" t="str">
        <f t="shared" si="105"/>
        <v/>
      </c>
      <c r="FC69" s="128" t="str">
        <f t="shared" si="106"/>
        <v/>
      </c>
      <c r="FD69" s="126" t="str">
        <f t="shared" si="107"/>
        <v>0</v>
      </c>
      <c r="FE69" s="127" t="str">
        <f t="shared" si="126"/>
        <v/>
      </c>
      <c r="FF69" s="126" t="str">
        <f t="shared" si="108"/>
        <v>0</v>
      </c>
      <c r="FG69" s="126" t="str">
        <f t="shared" si="109"/>
        <v>0</v>
      </c>
      <c r="FH69" s="827" t="str">
        <f t="shared" si="110"/>
        <v/>
      </c>
      <c r="FI69" s="796"/>
      <c r="FJ69" s="124"/>
      <c r="FK69" s="124"/>
      <c r="GK69" s="752" t="str">
        <f t="shared" si="111"/>
        <v/>
      </c>
      <c r="GL69" s="752" t="str">
        <f t="shared" si="112"/>
        <v/>
      </c>
      <c r="GM69" s="752" t="str">
        <f t="shared" si="113"/>
        <v/>
      </c>
      <c r="GN69" s="752">
        <f t="shared" si="114"/>
        <v>0</v>
      </c>
      <c r="GO69" s="233" t="str">
        <f t="shared" si="115"/>
        <v/>
      </c>
      <c r="GP69"/>
      <c r="GQ69" s="831" t="str">
        <f t="shared" si="129"/>
        <v/>
      </c>
      <c r="GR69" s="601" t="str">
        <f t="shared" si="130"/>
        <v/>
      </c>
      <c r="GS69" s="530" t="str">
        <f t="shared" si="116"/>
        <v>0</v>
      </c>
      <c r="GT69" s="452" t="str">
        <f t="shared" si="138"/>
        <v/>
      </c>
      <c r="GU69" s="530" t="str">
        <f t="shared" si="139"/>
        <v>0</v>
      </c>
      <c r="GV69" s="531" t="str">
        <f t="shared" si="140"/>
        <v/>
      </c>
      <c r="GX69" s="568">
        <f t="shared" si="37"/>
        <v>0</v>
      </c>
      <c r="GY69" s="574"/>
      <c r="GZ69" s="574"/>
      <c r="HA69" s="575"/>
      <c r="HB69" s="957">
        <f t="shared" si="134"/>
        <v>0</v>
      </c>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row>
    <row r="70" spans="1:405" s="13" customFormat="1" ht="30" customHeight="1" x14ac:dyDescent="0.4">
      <c r="A70"/>
      <c r="B70"/>
      <c r="C70"/>
      <c r="D70"/>
      <c r="E70"/>
      <c r="F70"/>
      <c r="G70"/>
      <c r="H70"/>
      <c r="I70" s="955"/>
      <c r="J70" s="223"/>
      <c r="K70" s="224"/>
      <c r="L70" s="224"/>
      <c r="M70" s="2302"/>
      <c r="N70" s="2302"/>
      <c r="O70" s="2303"/>
      <c r="P70" s="2115"/>
      <c r="Q70" s="2115"/>
      <c r="R70" s="2115"/>
      <c r="S70" s="2115"/>
      <c r="T70" s="2115"/>
      <c r="U70" s="2115"/>
      <c r="V70" s="2115"/>
      <c r="W70" s="2115"/>
      <c r="X70" s="2115"/>
      <c r="Y70" s="2115"/>
      <c r="Z70" s="2115"/>
      <c r="AA70" s="2115"/>
      <c r="AB70" s="2115"/>
      <c r="AC70" s="2115"/>
      <c r="AD70" s="2115"/>
      <c r="AE70" s="2115"/>
      <c r="AF70" s="2115"/>
      <c r="AG70" s="2307"/>
      <c r="AH70" s="2300"/>
      <c r="AI70" s="2300"/>
      <c r="AJ70" s="2300"/>
      <c r="AK70" s="2300"/>
      <c r="AL70" s="2300"/>
      <c r="AM70" s="2300"/>
      <c r="AN70" s="2300"/>
      <c r="AO70" s="2300"/>
      <c r="AP70" s="2300"/>
      <c r="AQ70" s="2300"/>
      <c r="AR70" s="2300"/>
      <c r="AS70" s="2300"/>
      <c r="AT70" s="2300"/>
      <c r="AU70" s="2300"/>
      <c r="AV70" s="2300"/>
      <c r="AW70" s="2300"/>
      <c r="AX70" s="2300"/>
      <c r="AY70" s="2300"/>
      <c r="AZ70" s="2301"/>
      <c r="BA70" s="2304"/>
      <c r="BB70" s="2304"/>
      <c r="BC70" s="2304"/>
      <c r="BD70" s="2304"/>
      <c r="BE70" s="2304"/>
      <c r="BF70" s="2304"/>
      <c r="BG70" s="2304"/>
      <c r="BH70" s="2304"/>
      <c r="BI70" s="2304"/>
      <c r="BJ70" s="2304"/>
      <c r="BK70" s="2304"/>
      <c r="BL70" s="2304"/>
      <c r="BM70" s="2305"/>
      <c r="BN70" s="2306"/>
      <c r="BO70" s="2307"/>
      <c r="BP70" s="2300"/>
      <c r="BQ70" s="2300"/>
      <c r="BR70" s="2300"/>
      <c r="BS70" s="2300"/>
      <c r="BT70" s="2300"/>
      <c r="BU70" s="2300"/>
      <c r="BV70" s="2300"/>
      <c r="BW70" s="2300"/>
      <c r="BX70" s="2301"/>
      <c r="BY70" s="2307"/>
      <c r="BZ70" s="2300"/>
      <c r="CA70" s="2300"/>
      <c r="CB70" s="2300"/>
      <c r="CC70" s="2300"/>
      <c r="CD70" s="2300"/>
      <c r="CE70" s="2300"/>
      <c r="CF70" s="2300"/>
      <c r="CG70" s="2300"/>
      <c r="CH70" s="2300"/>
      <c r="CI70" s="2300"/>
      <c r="CJ70" s="2300"/>
      <c r="CK70" s="2300"/>
      <c r="CL70" s="2300"/>
      <c r="CM70" s="2301"/>
      <c r="CN70" s="2317"/>
      <c r="CO70" s="2318"/>
      <c r="CP70" s="2319"/>
      <c r="CQ70" s="2317"/>
      <c r="CR70" s="2318"/>
      <c r="CS70" s="2319"/>
      <c r="CT70" s="2312"/>
      <c r="CU70" s="2313"/>
      <c r="CV70" s="2314"/>
      <c r="CW70" s="2320"/>
      <c r="CX70" s="1526"/>
      <c r="CY70" s="1526"/>
      <c r="CZ70" s="1526"/>
      <c r="DA70" s="1526"/>
      <c r="DB70" s="1526"/>
      <c r="DC70" s="1526"/>
      <c r="DD70" s="1526"/>
      <c r="DE70" s="1526"/>
      <c r="DF70" s="1526"/>
      <c r="DG70" s="1526"/>
      <c r="DH70" s="1526"/>
      <c r="DI70" s="1526"/>
      <c r="DJ70" s="1526"/>
      <c r="DK70" s="1526"/>
      <c r="DL70" s="1526"/>
      <c r="DM70" s="1526"/>
      <c r="DN70" s="1526"/>
      <c r="DO70" s="1526"/>
      <c r="DP70" s="2321"/>
      <c r="DQ70"/>
      <c r="DR70"/>
      <c r="DS70"/>
      <c r="DT70"/>
      <c r="DU70"/>
      <c r="DV70"/>
      <c r="DW70"/>
      <c r="DX70"/>
      <c r="DY70"/>
      <c r="DZ70"/>
      <c r="EA70"/>
      <c r="EB70"/>
      <c r="EC70"/>
      <c r="ED70"/>
      <c r="EE70"/>
      <c r="EF70"/>
      <c r="EG70"/>
      <c r="EH70" s="487">
        <f t="shared" si="92"/>
        <v>0</v>
      </c>
      <c r="EI70" s="134">
        <f t="shared" si="93"/>
        <v>0</v>
      </c>
      <c r="EJ70" s="134">
        <f t="shared" si="94"/>
        <v>0</v>
      </c>
      <c r="EK70" s="488">
        <f t="shared" si="95"/>
        <v>0</v>
      </c>
      <c r="EL70" s="13">
        <f t="shared" si="96"/>
        <v>0</v>
      </c>
      <c r="EM70" s="487">
        <f t="shared" si="117"/>
        <v>0</v>
      </c>
      <c r="EN70" s="133">
        <f t="shared" si="97"/>
        <v>0</v>
      </c>
      <c r="EO70" s="132" t="str">
        <f t="shared" si="98"/>
        <v/>
      </c>
      <c r="EP70" s="796" t="str">
        <f>IF($EO70="要是正",MAX($EP$16:EP69)+1,"")</f>
        <v/>
      </c>
      <c r="EQ70" s="124" t="str">
        <f>IF($EO70="要是正",MAX($EQ$49:EQ69)+1,"")</f>
        <v/>
      </c>
      <c r="ER70" s="131" t="str">
        <f t="shared" si="99"/>
        <v/>
      </c>
      <c r="ES70" s="130" t="str">
        <f t="shared" si="135"/>
        <v/>
      </c>
      <c r="ET70" s="507" t="str">
        <f t="shared" si="119"/>
        <v/>
      </c>
      <c r="EU70" s="125" t="str">
        <f t="shared" si="137"/>
        <v/>
      </c>
      <c r="EV70" s="525" t="str">
        <f t="shared" si="121"/>
        <v/>
      </c>
      <c r="EW70" s="128" t="str">
        <f t="shared" si="100"/>
        <v/>
      </c>
      <c r="EX70" s="126" t="str">
        <f t="shared" si="122"/>
        <v>0</v>
      </c>
      <c r="EY70" s="127" t="str">
        <f t="shared" si="102"/>
        <v/>
      </c>
      <c r="EZ70" s="126" t="str">
        <f t="shared" si="123"/>
        <v>0</v>
      </c>
      <c r="FA70" s="126" t="str">
        <f t="shared" si="104"/>
        <v>0</v>
      </c>
      <c r="FB70" s="827" t="str">
        <f t="shared" si="105"/>
        <v/>
      </c>
      <c r="FC70" s="128" t="str">
        <f t="shared" si="106"/>
        <v/>
      </c>
      <c r="FD70" s="126" t="str">
        <f t="shared" si="107"/>
        <v>0</v>
      </c>
      <c r="FE70" s="127" t="str">
        <f t="shared" si="126"/>
        <v/>
      </c>
      <c r="FF70" s="126" t="str">
        <f t="shared" si="108"/>
        <v>0</v>
      </c>
      <c r="FG70" s="126" t="str">
        <f t="shared" si="109"/>
        <v>0</v>
      </c>
      <c r="FH70" s="827" t="str">
        <f t="shared" si="110"/>
        <v/>
      </c>
      <c r="FI70" s="796"/>
      <c r="FJ70" s="124"/>
      <c r="FK70" s="124"/>
      <c r="GK70" s="752" t="str">
        <f t="shared" si="111"/>
        <v/>
      </c>
      <c r="GL70" s="752" t="str">
        <f t="shared" si="112"/>
        <v/>
      </c>
      <c r="GM70" s="752" t="str">
        <f t="shared" si="113"/>
        <v/>
      </c>
      <c r="GN70" s="752">
        <f t="shared" si="114"/>
        <v>0</v>
      </c>
      <c r="GO70" s="233" t="str">
        <f t="shared" si="115"/>
        <v/>
      </c>
      <c r="GP70"/>
      <c r="GQ70" s="831" t="str">
        <f t="shared" si="129"/>
        <v/>
      </c>
      <c r="GR70" s="601" t="str">
        <f t="shared" si="130"/>
        <v/>
      </c>
      <c r="GS70" s="530" t="str">
        <f t="shared" si="116"/>
        <v>0</v>
      </c>
      <c r="GT70" s="452" t="str">
        <f t="shared" si="138"/>
        <v/>
      </c>
      <c r="GU70" s="530" t="str">
        <f t="shared" si="139"/>
        <v>0</v>
      </c>
      <c r="GV70" s="531" t="str">
        <f t="shared" si="140"/>
        <v/>
      </c>
      <c r="GX70" s="568">
        <f t="shared" si="37"/>
        <v>0</v>
      </c>
      <c r="GY70" s="574"/>
      <c r="GZ70" s="574"/>
      <c r="HA70" s="575"/>
      <c r="HB70" s="957">
        <f t="shared" si="134"/>
        <v>0</v>
      </c>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row>
    <row r="71" spans="1:405" s="13" customFormat="1" ht="30" customHeight="1" thickBot="1" x14ac:dyDescent="0.45">
      <c r="A71"/>
      <c r="B71"/>
      <c r="C71"/>
      <c r="D71"/>
      <c r="E71"/>
      <c r="F71"/>
      <c r="G71"/>
      <c r="H71"/>
      <c r="I71" s="955"/>
      <c r="J71" s="239"/>
      <c r="K71" s="235"/>
      <c r="L71" s="235"/>
      <c r="M71" s="2326"/>
      <c r="N71" s="2326"/>
      <c r="O71" s="2327"/>
      <c r="P71" s="2297"/>
      <c r="Q71" s="2297"/>
      <c r="R71" s="2297"/>
      <c r="S71" s="2297"/>
      <c r="T71" s="2297"/>
      <c r="U71" s="2297"/>
      <c r="V71" s="2297"/>
      <c r="W71" s="2297"/>
      <c r="X71" s="2297"/>
      <c r="Y71" s="2297"/>
      <c r="Z71" s="2297"/>
      <c r="AA71" s="2297"/>
      <c r="AB71" s="2297"/>
      <c r="AC71" s="2297"/>
      <c r="AD71" s="2297"/>
      <c r="AE71" s="2297"/>
      <c r="AF71" s="2297"/>
      <c r="AG71" s="2322"/>
      <c r="AH71" s="2270"/>
      <c r="AI71" s="2270"/>
      <c r="AJ71" s="2270"/>
      <c r="AK71" s="2270"/>
      <c r="AL71" s="2270"/>
      <c r="AM71" s="2270"/>
      <c r="AN71" s="2270"/>
      <c r="AO71" s="2270"/>
      <c r="AP71" s="2270"/>
      <c r="AQ71" s="2270"/>
      <c r="AR71" s="2270"/>
      <c r="AS71" s="2270"/>
      <c r="AT71" s="2270"/>
      <c r="AU71" s="2270"/>
      <c r="AV71" s="2270"/>
      <c r="AW71" s="2270"/>
      <c r="AX71" s="2270"/>
      <c r="AY71" s="2270"/>
      <c r="AZ71" s="2271"/>
      <c r="BA71" s="2328"/>
      <c r="BB71" s="2328"/>
      <c r="BC71" s="2328"/>
      <c r="BD71" s="2328"/>
      <c r="BE71" s="2328"/>
      <c r="BF71" s="2328"/>
      <c r="BG71" s="2328"/>
      <c r="BH71" s="2328"/>
      <c r="BI71" s="2328"/>
      <c r="BJ71" s="2328"/>
      <c r="BK71" s="2328"/>
      <c r="BL71" s="2328"/>
      <c r="BM71" s="2329"/>
      <c r="BN71" s="2330"/>
      <c r="BO71" s="2322"/>
      <c r="BP71" s="2270"/>
      <c r="BQ71" s="2270"/>
      <c r="BR71" s="2270"/>
      <c r="BS71" s="2270"/>
      <c r="BT71" s="2270"/>
      <c r="BU71" s="2270"/>
      <c r="BV71" s="2270"/>
      <c r="BW71" s="2270"/>
      <c r="BX71" s="2271"/>
      <c r="BY71" s="2322"/>
      <c r="BZ71" s="2270"/>
      <c r="CA71" s="2270"/>
      <c r="CB71" s="2270"/>
      <c r="CC71" s="2270"/>
      <c r="CD71" s="2270"/>
      <c r="CE71" s="2270"/>
      <c r="CF71" s="2270"/>
      <c r="CG71" s="2270"/>
      <c r="CH71" s="2270"/>
      <c r="CI71" s="2270"/>
      <c r="CJ71" s="2270"/>
      <c r="CK71" s="2270"/>
      <c r="CL71" s="2270"/>
      <c r="CM71" s="2271"/>
      <c r="CN71" s="2332"/>
      <c r="CO71" s="2333"/>
      <c r="CP71" s="2334"/>
      <c r="CQ71" s="2332"/>
      <c r="CR71" s="2333"/>
      <c r="CS71" s="2334"/>
      <c r="CT71" s="2335"/>
      <c r="CU71" s="2336"/>
      <c r="CV71" s="2337"/>
      <c r="CW71" s="2323"/>
      <c r="CX71" s="2324"/>
      <c r="CY71" s="2324"/>
      <c r="CZ71" s="2324"/>
      <c r="DA71" s="2324"/>
      <c r="DB71" s="2324"/>
      <c r="DC71" s="2324"/>
      <c r="DD71" s="2324"/>
      <c r="DE71" s="2324"/>
      <c r="DF71" s="2324"/>
      <c r="DG71" s="2324"/>
      <c r="DH71" s="2324"/>
      <c r="DI71" s="2324"/>
      <c r="DJ71" s="2324"/>
      <c r="DK71" s="2324"/>
      <c r="DL71" s="2324"/>
      <c r="DM71" s="2324"/>
      <c r="DN71" s="2324"/>
      <c r="DO71" s="2324"/>
      <c r="DP71" s="2325"/>
      <c r="DQ71"/>
      <c r="DR71"/>
      <c r="DS71"/>
      <c r="DT71"/>
      <c r="DU71"/>
      <c r="DV71"/>
      <c r="DW71"/>
      <c r="DX71"/>
      <c r="DY71"/>
      <c r="DZ71"/>
      <c r="EA71"/>
      <c r="EB71"/>
      <c r="EC71"/>
      <c r="ED71"/>
      <c r="EE71"/>
      <c r="EF71"/>
      <c r="EG71"/>
      <c r="EH71" s="489">
        <f t="shared" si="92"/>
        <v>0</v>
      </c>
      <c r="EI71" s="490">
        <f t="shared" si="93"/>
        <v>0</v>
      </c>
      <c r="EJ71" s="490">
        <f t="shared" si="94"/>
        <v>0</v>
      </c>
      <c r="EK71" s="491">
        <f t="shared" si="95"/>
        <v>0</v>
      </c>
      <c r="EL71" s="577">
        <f t="shared" si="96"/>
        <v>0</v>
      </c>
      <c r="EM71" s="489">
        <f t="shared" si="117"/>
        <v>0</v>
      </c>
      <c r="EN71" s="817">
        <f t="shared" si="97"/>
        <v>0</v>
      </c>
      <c r="EO71" s="505" t="str">
        <f t="shared" si="98"/>
        <v/>
      </c>
      <c r="EP71" s="861" t="str">
        <f>IF($EO71="要是正",MAX($EP$16:EP70)+1,"")</f>
        <v/>
      </c>
      <c r="EQ71" s="158" t="str">
        <f>IF($EO71="要是正",MAX($EQ$49:EQ70)+1,"")</f>
        <v/>
      </c>
      <c r="ER71" s="506" t="str">
        <f t="shared" si="99"/>
        <v/>
      </c>
      <c r="ES71" s="810" t="str">
        <f t="shared" si="135"/>
        <v/>
      </c>
      <c r="ET71" s="811" t="str">
        <f t="shared" si="119"/>
        <v/>
      </c>
      <c r="EU71" s="853" t="str">
        <f t="shared" si="137"/>
        <v/>
      </c>
      <c r="EV71" s="824" t="str">
        <f t="shared" si="121"/>
        <v/>
      </c>
      <c r="EW71" s="128" t="str">
        <f t="shared" si="100"/>
        <v/>
      </c>
      <c r="EX71" s="126" t="str">
        <f t="shared" si="122"/>
        <v>0</v>
      </c>
      <c r="EY71" s="127" t="str">
        <f t="shared" si="102"/>
        <v/>
      </c>
      <c r="EZ71" s="126" t="str">
        <f t="shared" si="123"/>
        <v>0</v>
      </c>
      <c r="FA71" s="126" t="str">
        <f t="shared" si="104"/>
        <v>0</v>
      </c>
      <c r="FB71" s="827" t="str">
        <f t="shared" si="105"/>
        <v/>
      </c>
      <c r="FC71" s="128" t="str">
        <f t="shared" ref="FC71" si="141">IF(EO71="既存不適格",IF(OR(EN71&lt;2,CT71&lt;&gt;""),"","令和"&amp;CN71&amp;"年"&amp;CQ71&amp;"月1日"),"")</f>
        <v/>
      </c>
      <c r="FD71" s="126" t="str">
        <f t="shared" si="107"/>
        <v>0</v>
      </c>
      <c r="FE71" s="127" t="str">
        <f t="shared" si="126"/>
        <v/>
      </c>
      <c r="FF71" s="126" t="str">
        <f t="shared" si="108"/>
        <v>0</v>
      </c>
      <c r="FG71" s="126" t="str">
        <f t="shared" si="109"/>
        <v>0</v>
      </c>
      <c r="FH71" s="827" t="str">
        <f t="shared" si="110"/>
        <v/>
      </c>
      <c r="FI71" s="796"/>
      <c r="FJ71" s="721"/>
      <c r="FK71" s="721"/>
      <c r="GK71" s="752" t="str">
        <f t="shared" si="111"/>
        <v/>
      </c>
      <c r="GL71" s="752" t="str">
        <f t="shared" si="112"/>
        <v/>
      </c>
      <c r="GM71" s="752" t="str">
        <f t="shared" si="113"/>
        <v/>
      </c>
      <c r="GN71" s="752">
        <f t="shared" si="114"/>
        <v>0</v>
      </c>
      <c r="GO71" s="233" t="str">
        <f t="shared" si="115"/>
        <v/>
      </c>
      <c r="GP71"/>
      <c r="GQ71" s="832" t="str">
        <f t="shared" si="129"/>
        <v/>
      </c>
      <c r="GR71" s="601" t="str">
        <f t="shared" si="130"/>
        <v/>
      </c>
      <c r="GS71" s="646" t="str">
        <f t="shared" si="116"/>
        <v>0</v>
      </c>
      <c r="GT71" s="805" t="str">
        <f t="shared" si="138"/>
        <v/>
      </c>
      <c r="GU71" s="646" t="str">
        <f t="shared" si="139"/>
        <v>0</v>
      </c>
      <c r="GV71" s="841" t="str">
        <f t="shared" si="140"/>
        <v/>
      </c>
      <c r="GX71" s="568">
        <f t="shared" si="37"/>
        <v>0</v>
      </c>
      <c r="GY71" s="574"/>
      <c r="GZ71" s="574"/>
      <c r="HA71" s="575"/>
      <c r="HB71" s="957">
        <f t="shared" si="134"/>
        <v>0</v>
      </c>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row>
    <row r="72" spans="1:405" s="13" customFormat="1" ht="35.1" customHeight="1" thickBot="1" x14ac:dyDescent="0.4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s="236">
        <f>SUM(EH52:EH71)</f>
        <v>0</v>
      </c>
      <c r="EI72" s="236">
        <f>SUM(EI52:EI71)</f>
        <v>0</v>
      </c>
      <c r="EJ72" s="236">
        <f>SUM(EJ52:EJ71)</f>
        <v>0</v>
      </c>
      <c r="EK72" s="236">
        <f>SUM(EK52:EK71)</f>
        <v>0</v>
      </c>
      <c r="EM72" s="117"/>
      <c r="EN72" s="116"/>
      <c r="EO72" s="114"/>
      <c r="EP72" s="113"/>
      <c r="EQ72" s="113"/>
      <c r="ER72" s="114"/>
      <c r="ES72" s="114"/>
      <c r="ET72" s="114"/>
      <c r="EU72" s="114"/>
      <c r="EV72" s="114"/>
      <c r="EW72" s="238"/>
      <c r="EX72" s="153"/>
      <c r="EY72" s="151">
        <f>COUNTIF(EY52:EY71,"1")</f>
        <v>0</v>
      </c>
      <c r="EZ72" s="152" t="str">
        <f t="array" ref="EZ72">INDEX(EZ52:EZ71,MATCH(MIN(ABS(EZ52:EZ71-EJ4)),ABS(EZ52:EZ71-EJ4),0))</f>
        <v>0</v>
      </c>
      <c r="FA72" s="152" t="str">
        <f t="array" ref="FA72">INDEX(FA52:FA71,MATCH(MIN(ABS(FA52:FA71-EK32)),ABS(FA52:FA71-EK32),0))</f>
        <v>0</v>
      </c>
      <c r="FB72" s="828">
        <f>COUNTIF(FB52:FB71,"未定")</f>
        <v>0</v>
      </c>
      <c r="FC72" s="461"/>
      <c r="FD72" s="153"/>
      <c r="FE72" s="151">
        <f>COUNTIF(FE69:FE71,"1")</f>
        <v>0</v>
      </c>
      <c r="FF72" s="152" t="str">
        <f t="array" ref="FF72">INDEX(FF52:FF71,MATCH(MIN(ABS(FF52:FF71-$EJ$4)),ABS(FF52:FF71-$EJ$4),0))</f>
        <v>0</v>
      </c>
      <c r="FG72" s="152" t="str">
        <f t="array" ref="FG72">INDEX(FG52:FG71,MATCH(MIN(ABS(FG52:FG71-EJ32)),ABS(FG52:FG71-EJ32),0))</f>
        <v>0</v>
      </c>
      <c r="FH72" s="828">
        <f>COUNTIF(FH52:FH71,"未定")</f>
        <v>0</v>
      </c>
      <c r="FI72" s="113"/>
      <c r="FJ72" s="113"/>
      <c r="FK72" s="113"/>
      <c r="GK72" s="215"/>
      <c r="GL72" s="749"/>
      <c r="GM72" s="749"/>
      <c r="GN72" s="749"/>
      <c r="GO72" s="467"/>
      <c r="GP72"/>
      <c r="GR72" s="842"/>
      <c r="GS72" s="843"/>
      <c r="GT72" s="838">
        <f>COUNTIF(GT52:GT71,"1")</f>
        <v>0</v>
      </c>
      <c r="GU72" s="839" t="str">
        <f t="array" ref="GU72">INDEX(GU52:GU71,MATCH(MIN(ABS(GU52:GU71-$EJ$4)),ABS(GU52:GU71-$EJ$4),0))</f>
        <v>0</v>
      </c>
      <c r="GV72" s="840">
        <f>COUNTIF(GV52:GV71,"未定")</f>
        <v>0</v>
      </c>
      <c r="GX72" s="576"/>
      <c r="GY72" s="577"/>
      <c r="GZ72" s="577"/>
      <c r="HA72" s="578"/>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row>
    <row r="73" spans="1:405" s="13" customFormat="1" ht="35.1" customHeight="1"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s="117"/>
      <c r="EI73" s="117"/>
      <c r="EJ73" s="117"/>
      <c r="EK73" s="117"/>
      <c r="EM73" s="117"/>
      <c r="EN73" s="116"/>
      <c r="EO73" s="114"/>
      <c r="EP73" s="113"/>
      <c r="EQ73" s="113"/>
      <c r="ER73" s="114"/>
      <c r="ES73" s="114"/>
      <c r="ET73" s="114"/>
      <c r="EU73" s="114"/>
      <c r="EV73" s="114"/>
      <c r="EW73" s="114"/>
      <c r="EX73" s="115"/>
      <c r="EY73"/>
      <c r="EZ73"/>
      <c r="FA73"/>
      <c r="FB73"/>
      <c r="FC73"/>
      <c r="FD73"/>
      <c r="FE73"/>
      <c r="FF73" s="115"/>
      <c r="FG73" s="115"/>
      <c r="FH73" s="114"/>
      <c r="FI73" s="113"/>
      <c r="FJ73" s="113"/>
      <c r="FK73" s="113"/>
      <c r="GK73" s="246"/>
      <c r="GL73" s="749"/>
      <c r="GM73" s="749"/>
      <c r="GN73" s="749"/>
      <c r="GO73" s="467"/>
      <c r="GP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row>
    <row r="74" spans="1:405" s="13" customFormat="1" ht="35.1" customHeight="1" x14ac:dyDescent="0.4">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s="117"/>
      <c r="EI74" s="117"/>
      <c r="EJ74" s="117"/>
      <c r="EK74" s="117"/>
      <c r="EM74" s="117"/>
      <c r="EN74" s="116"/>
      <c r="EO74" s="114"/>
      <c r="EP74" s="113"/>
      <c r="EQ74" s="113"/>
      <c r="ER74" s="114"/>
      <c r="ES74" s="114"/>
      <c r="ET74" s="114"/>
      <c r="EU74" s="114"/>
      <c r="EV74" s="114"/>
      <c r="EW74" s="114"/>
      <c r="EX74" s="115"/>
      <c r="EY74"/>
      <c r="EZ74"/>
      <c r="FA74"/>
      <c r="FB74"/>
      <c r="FC74"/>
      <c r="FD74"/>
      <c r="FE74"/>
      <c r="FF74" s="115"/>
      <c r="FG74" s="115"/>
      <c r="FH74" s="114"/>
      <c r="FI74" s="113"/>
      <c r="FJ74" s="113"/>
      <c r="FK74" s="113"/>
      <c r="GK74" s="246"/>
      <c r="GL74" s="749"/>
      <c r="GM74" s="749"/>
      <c r="GN74" s="749"/>
      <c r="GO74" s="467"/>
      <c r="GP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row>
    <row r="75" spans="1:405" s="13" customFormat="1" ht="35.1" customHeight="1" x14ac:dyDescent="0.4">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s="117"/>
      <c r="EI75" s="117"/>
      <c r="EJ75" s="117"/>
      <c r="EK75" s="117"/>
      <c r="EM75" s="117"/>
      <c r="EN75" s="116"/>
      <c r="EO75" s="114"/>
      <c r="EP75" s="113"/>
      <c r="EQ75" s="113"/>
      <c r="ER75" s="114"/>
      <c r="ES75" s="114"/>
      <c r="ET75" s="114"/>
      <c r="EU75" s="114"/>
      <c r="EV75" s="114"/>
      <c r="EW75" s="114"/>
      <c r="EX75" s="115"/>
      <c r="EY75"/>
      <c r="EZ75"/>
      <c r="FA75"/>
      <c r="FB75"/>
      <c r="FC75"/>
      <c r="FD75"/>
      <c r="FE75"/>
      <c r="FF75" s="115"/>
      <c r="FG75" s="115"/>
      <c r="FH75" s="114"/>
      <c r="FI75" s="113"/>
      <c r="FJ75" s="113"/>
      <c r="FK75" s="113"/>
      <c r="GK75" s="246"/>
      <c r="GL75" s="749"/>
      <c r="GM75" s="749"/>
      <c r="GN75" s="749"/>
      <c r="GO75" s="467"/>
      <c r="GP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row>
    <row r="76" spans="1:405" s="13" customFormat="1" ht="35.1" customHeight="1" x14ac:dyDescent="0.4">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s="117"/>
      <c r="EI76" s="117"/>
      <c r="EJ76" s="117"/>
      <c r="EK76" s="117"/>
      <c r="EM76" s="117"/>
      <c r="EN76" s="116"/>
      <c r="EO76" s="114"/>
      <c r="EP76" s="113"/>
      <c r="EQ76" s="113"/>
      <c r="ER76" s="114"/>
      <c r="ES76" s="114"/>
      <c r="ET76" s="114"/>
      <c r="EU76" s="114"/>
      <c r="EV76" s="114"/>
      <c r="EW76" s="114"/>
      <c r="EX76" s="115"/>
      <c r="EY76"/>
      <c r="EZ76"/>
      <c r="FA76"/>
      <c r="FB76"/>
      <c r="FC76"/>
      <c r="FD76"/>
      <c r="FE76"/>
      <c r="FF76" s="115"/>
      <c r="FG76" s="115"/>
      <c r="FH76" s="114"/>
      <c r="FI76" s="113"/>
      <c r="FJ76" s="113"/>
      <c r="FK76" s="113"/>
      <c r="GK76" s="215"/>
      <c r="GL76" s="749"/>
      <c r="GM76" s="749"/>
      <c r="GN76" s="749"/>
      <c r="GO76" s="467"/>
      <c r="GP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row>
    <row r="77" spans="1:405" ht="27" customHeight="1" x14ac:dyDescent="0.4">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ON77" s="1"/>
      <c r="OO77" s="1"/>
    </row>
    <row r="78" spans="1:405" ht="27" customHeight="1" x14ac:dyDescent="0.4">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ON78" s="1"/>
      <c r="OO78" s="1"/>
    </row>
    <row r="79" spans="1:405" ht="27" customHeight="1" x14ac:dyDescent="0.4">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EH79" s="352">
        <f>SUM(EH35,EH45)</f>
        <v>0</v>
      </c>
      <c r="EI79" s="352">
        <f>SUM(EI35,EI45)</f>
        <v>0</v>
      </c>
      <c r="EJ79" s="352">
        <f>SUM(EJ35,EJ45)</f>
        <v>0</v>
      </c>
      <c r="EK79" s="352">
        <f>SUM(EK35,EK45)</f>
        <v>0</v>
      </c>
      <c r="ON79" s="1"/>
      <c r="OO79" s="1"/>
    </row>
    <row r="80" spans="1:405" ht="27" customHeight="1" x14ac:dyDescent="0.4">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EH80" s="353" t="str">
        <f t="shared" ref="EH80:EJ80" si="142">IF(EH79&lt;&gt;0,"レ","")</f>
        <v/>
      </c>
      <c r="EI80" s="353" t="str">
        <f t="shared" si="142"/>
        <v/>
      </c>
      <c r="EJ80" s="353" t="str">
        <f t="shared" si="142"/>
        <v/>
      </c>
      <c r="EK80" s="353" t="str">
        <f>IF(EK79&lt;&gt;0,"レ","")</f>
        <v/>
      </c>
      <c r="ON80" s="1"/>
      <c r="OO80" s="1"/>
    </row>
    <row r="81" spans="1:405" ht="27" customHeight="1" x14ac:dyDescent="0.4">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EH81" s="352"/>
      <c r="EI81" s="352"/>
      <c r="EJ81" s="352"/>
      <c r="EK81" s="352"/>
      <c r="ON81" s="1"/>
      <c r="OO81" s="1"/>
    </row>
    <row r="82" spans="1:405" ht="27" customHeight="1" x14ac:dyDescent="0.4">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EH82" s="352"/>
      <c r="EI82" s="352"/>
      <c r="EJ82" s="352"/>
      <c r="EK82" s="352"/>
      <c r="ON82" s="1"/>
      <c r="OO82" s="1"/>
    </row>
    <row r="83" spans="1:405" ht="27" customHeight="1" x14ac:dyDescent="0.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EH83" s="2331" t="s">
        <v>781</v>
      </c>
      <c r="EI83" s="2331"/>
      <c r="EJ83" s="2331"/>
      <c r="EK83" s="352"/>
      <c r="ON83" s="1"/>
      <c r="OO83" s="1"/>
    </row>
    <row r="84" spans="1:405" ht="27" customHeight="1" x14ac:dyDescent="0.4">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EH84" s="354" t="s">
        <v>783</v>
      </c>
      <c r="EI84" s="354" t="s">
        <v>671</v>
      </c>
      <c r="EJ84" s="354" t="s">
        <v>297</v>
      </c>
      <c r="EK84" s="352"/>
      <c r="ON84" s="1"/>
      <c r="OO84" s="1"/>
    </row>
    <row r="85" spans="1:405" ht="27" customHeight="1" x14ac:dyDescent="0.4">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EH85" s="355">
        <f>COUNTIF($CT17:$CV34,"改善予定")</f>
        <v>0</v>
      </c>
      <c r="EI85" s="355">
        <f>COUNTIF($CT17:$CV34,"改善済")</f>
        <v>0</v>
      </c>
      <c r="EJ85" s="355">
        <f>COUNTIF($CT17:$CV34,"未定")</f>
        <v>0</v>
      </c>
      <c r="EK85" s="352"/>
      <c r="ON85" s="1"/>
      <c r="OO85" s="1"/>
    </row>
    <row r="86" spans="1:405" ht="27" customHeight="1" x14ac:dyDescent="0.4">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EH86" s="2331" t="s">
        <v>782</v>
      </c>
      <c r="EI86" s="2331"/>
      <c r="EJ86" s="2331"/>
      <c r="EK86" s="352"/>
      <c r="ON86" s="1"/>
      <c r="OO86" s="1"/>
    </row>
    <row r="87" spans="1:405" ht="27" customHeight="1" x14ac:dyDescent="0.4">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EH87" s="354" t="s">
        <v>783</v>
      </c>
      <c r="EI87" s="354" t="s">
        <v>671</v>
      </c>
      <c r="EJ87" s="354" t="s">
        <v>297</v>
      </c>
      <c r="EK87" s="352"/>
      <c r="ON87" s="1"/>
      <c r="OO87" s="1"/>
    </row>
    <row r="88" spans="1:405" ht="27" customHeight="1" x14ac:dyDescent="0.4">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EH88" s="355">
        <f>COUNTIF($CT42:$CV44,"改善予定")</f>
        <v>0</v>
      </c>
      <c r="EI88" s="355">
        <f>COUNTIF($CT42:$CV44,"改善済")</f>
        <v>0</v>
      </c>
      <c r="EJ88" s="355">
        <f>COUNTIF($CT42:$CV44,"未定")</f>
        <v>0</v>
      </c>
      <c r="EK88" s="352"/>
      <c r="ON88" s="1"/>
      <c r="OO88" s="1"/>
    </row>
    <row r="89" spans="1:405" ht="27" customHeight="1" x14ac:dyDescent="0.4">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EH89">
        <f>SUM(EH85:EH88)</f>
        <v>0</v>
      </c>
      <c r="EI89">
        <f>SUM(EI85:EI88)</f>
        <v>0</v>
      </c>
      <c r="EJ89">
        <f>SUM(EJ85:EJ88)</f>
        <v>0</v>
      </c>
      <c r="EK89" s="352">
        <f>SUM(EH89:EJ89)</f>
        <v>0</v>
      </c>
      <c r="ON89" s="1"/>
      <c r="OO89" s="1"/>
    </row>
    <row r="90" spans="1:405" ht="27" customHeight="1" x14ac:dyDescent="0.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EH90"/>
      <c r="EI90"/>
      <c r="EJ90"/>
      <c r="EK90" s="352"/>
      <c r="ON90" s="1"/>
      <c r="OO90" s="1"/>
    </row>
    <row r="91" spans="1:405" ht="27" customHeight="1" x14ac:dyDescent="0.4">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EH91" s="353" t="str">
        <f>IF(EH89&lt;&gt;0,"レ","")</f>
        <v/>
      </c>
      <c r="EI91" s="353" t="str">
        <f>IF(EI89&lt;&gt;0,"レ","")</f>
        <v/>
      </c>
      <c r="EJ91" s="353" t="str">
        <f>IF(EJ89&lt;&gt;0,"レ","")</f>
        <v/>
      </c>
      <c r="EK91" s="352"/>
      <c r="ON91" s="1"/>
      <c r="OO91" s="1"/>
    </row>
    <row r="92" spans="1:405" ht="27" customHeight="1" x14ac:dyDescent="0.4">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ON92" s="1"/>
      <c r="OO92" s="1"/>
    </row>
    <row r="93" spans="1:405" ht="27" customHeight="1" x14ac:dyDescent="0.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ON93" s="1"/>
      <c r="OO93" s="1"/>
    </row>
    <row r="94" spans="1:405" ht="27" customHeight="1" x14ac:dyDescent="0.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ON94" s="1"/>
      <c r="OO94" s="1"/>
    </row>
    <row r="95" spans="1:405" ht="27" customHeight="1" x14ac:dyDescent="0.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ON95" s="1"/>
      <c r="OO95" s="1"/>
    </row>
    <row r="96" spans="1:405" ht="27" customHeight="1" x14ac:dyDescent="0.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ON96" s="1"/>
      <c r="OO96" s="1"/>
    </row>
    <row r="97" spans="1:405" ht="27" customHeight="1" x14ac:dyDescent="0.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ON97" s="1"/>
      <c r="OO97" s="1"/>
    </row>
    <row r="98" spans="1:405" ht="27" customHeight="1" x14ac:dyDescent="0.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ON98" s="1"/>
      <c r="OO98" s="1"/>
    </row>
    <row r="99" spans="1:405" ht="27" customHeight="1" x14ac:dyDescent="0.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ON99" s="1"/>
      <c r="OO99" s="1"/>
    </row>
    <row r="100" spans="1:405" ht="27" customHeight="1" x14ac:dyDescent="0.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ON100" s="1"/>
      <c r="OO100" s="1"/>
    </row>
    <row r="101" spans="1:405" ht="27" customHeight="1" x14ac:dyDescent="0.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ON101" s="1"/>
      <c r="OO101" s="1"/>
    </row>
    <row r="102" spans="1:405" ht="27" customHeight="1" x14ac:dyDescent="0.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ON102" s="1"/>
      <c r="OO102" s="1"/>
    </row>
    <row r="103" spans="1:405" ht="27" customHeight="1" x14ac:dyDescent="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ON103" s="1"/>
      <c r="OO103" s="1"/>
    </row>
    <row r="104" spans="1:405" ht="27" customHeight="1" x14ac:dyDescent="0.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ON104" s="1"/>
      <c r="OO104" s="1"/>
    </row>
    <row r="105" spans="1:405" ht="27" customHeight="1" x14ac:dyDescent="0.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ON105" s="1"/>
      <c r="OO105" s="1"/>
    </row>
    <row r="106" spans="1:405" ht="27" customHeight="1" x14ac:dyDescent="0.4">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ON106" s="1"/>
      <c r="OO106" s="1"/>
    </row>
    <row r="107" spans="1:405" ht="27" customHeight="1" x14ac:dyDescent="0.4">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ON107" s="1"/>
      <c r="OO107" s="1"/>
    </row>
    <row r="108" spans="1:405" ht="27" customHeight="1" x14ac:dyDescent="0.4">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ON108" s="1"/>
      <c r="OO108" s="1"/>
    </row>
    <row r="109" spans="1:405" ht="27" customHeight="1" x14ac:dyDescent="0.4">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ON109" s="1"/>
      <c r="OO109" s="1"/>
    </row>
    <row r="110" spans="1:405" ht="27" customHeight="1" x14ac:dyDescent="0.4">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ON110" s="1"/>
      <c r="OO110" s="1"/>
    </row>
    <row r="111" spans="1:405" ht="27" customHeight="1" x14ac:dyDescent="0.4">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ON111" s="1"/>
      <c r="OO111" s="1"/>
    </row>
    <row r="112" spans="1:405" ht="27" customHeight="1" x14ac:dyDescent="0.4">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ON112" s="1"/>
      <c r="OO112" s="1"/>
    </row>
    <row r="113" spans="1:405" ht="27" customHeight="1" x14ac:dyDescent="0.4">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ON113" s="1"/>
      <c r="OO113" s="1"/>
    </row>
    <row r="114" spans="1:405" ht="27" customHeight="1" x14ac:dyDescent="0.4">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ON114" s="1"/>
      <c r="OO114" s="1"/>
    </row>
    <row r="115" spans="1:405" ht="27" customHeight="1" x14ac:dyDescent="0.4">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ON115" s="1"/>
      <c r="OO115" s="1"/>
    </row>
    <row r="116" spans="1:405" ht="27" customHeight="1" x14ac:dyDescent="0.4">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ON116" s="1"/>
      <c r="OO116" s="1"/>
    </row>
    <row r="117" spans="1:405" ht="27" customHeight="1" x14ac:dyDescent="0.4">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ON117" s="1"/>
      <c r="OO117" s="1"/>
    </row>
    <row r="118" spans="1:405" ht="27" customHeight="1" x14ac:dyDescent="0.4">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ON118" s="1"/>
      <c r="OO118" s="1"/>
    </row>
    <row r="119" spans="1:405" ht="27" customHeight="1" x14ac:dyDescent="0.4">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ON119" s="1"/>
      <c r="OO119" s="1"/>
    </row>
    <row r="120" spans="1:405" ht="27" customHeight="1" x14ac:dyDescent="0.4">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ON120" s="1"/>
      <c r="OO120" s="1"/>
    </row>
    <row r="121" spans="1:405" ht="27" customHeight="1" x14ac:dyDescent="0.4">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ON121" s="1"/>
      <c r="OO121" s="1"/>
    </row>
    <row r="122" spans="1:405" ht="27" customHeight="1" x14ac:dyDescent="0.4">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ON122" s="1"/>
      <c r="OO122" s="1"/>
    </row>
    <row r="123" spans="1:405" ht="27" customHeight="1" x14ac:dyDescent="0.4">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ON123" s="1"/>
      <c r="OO123" s="1"/>
    </row>
    <row r="124" spans="1:405" ht="27" customHeight="1" x14ac:dyDescent="0.4">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ON124" s="1"/>
      <c r="OO124" s="1"/>
    </row>
    <row r="125" spans="1:405" ht="27" customHeight="1" x14ac:dyDescent="0.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ON125" s="1"/>
      <c r="OO125" s="1"/>
    </row>
    <row r="126" spans="1:405" ht="27" customHeight="1" x14ac:dyDescent="0.4">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ON126" s="1"/>
      <c r="OO126" s="1"/>
    </row>
    <row r="127" spans="1:405" ht="27" customHeight="1" x14ac:dyDescent="0.4">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ON127" s="1"/>
      <c r="OO127" s="1"/>
    </row>
    <row r="128" spans="1:405" ht="27" customHeight="1" x14ac:dyDescent="0.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ON128" s="1"/>
      <c r="OO128" s="1"/>
    </row>
    <row r="129" spans="1:405" ht="27" customHeight="1" x14ac:dyDescent="0.4">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ON129" s="1"/>
      <c r="OO129" s="1"/>
    </row>
    <row r="130" spans="1:405" ht="27" customHeight="1" x14ac:dyDescent="0.4">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ON130" s="1"/>
      <c r="OO130" s="1"/>
    </row>
    <row r="131" spans="1:405" ht="27" customHeight="1" x14ac:dyDescent="0.4">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ON131" s="1"/>
      <c r="OO131" s="1"/>
    </row>
    <row r="132" spans="1:405" ht="27" customHeight="1" x14ac:dyDescent="0.4">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ON132" s="1"/>
      <c r="OO132" s="1"/>
    </row>
    <row r="133" spans="1:405" ht="27" customHeight="1" x14ac:dyDescent="0.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ON133" s="1"/>
      <c r="OO133" s="1"/>
    </row>
    <row r="134" spans="1:405" ht="27" customHeight="1" x14ac:dyDescent="0.4">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ON134" s="1"/>
      <c r="OO134" s="1"/>
    </row>
    <row r="135" spans="1:405" ht="27" customHeight="1" x14ac:dyDescent="0.4">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ON135" s="1"/>
      <c r="OO135" s="1"/>
    </row>
    <row r="136" spans="1:405" ht="27" customHeight="1" x14ac:dyDescent="0.4">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ON136" s="1"/>
      <c r="OO136" s="1"/>
    </row>
    <row r="137" spans="1:405" ht="27" customHeight="1" x14ac:dyDescent="0.4">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ON137" s="1"/>
      <c r="OO137" s="1"/>
    </row>
    <row r="138" spans="1:405" ht="27" customHeight="1" x14ac:dyDescent="0.4">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ON138" s="1"/>
      <c r="OO138" s="1"/>
    </row>
    <row r="139" spans="1:405" ht="27" customHeight="1" x14ac:dyDescent="0.4">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ON139" s="1"/>
      <c r="OO139" s="1"/>
    </row>
    <row r="140" spans="1:405" ht="27" customHeight="1" x14ac:dyDescent="0.4">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ON140" s="1"/>
      <c r="OO140" s="1"/>
    </row>
    <row r="141" spans="1:405" ht="27" customHeight="1" x14ac:dyDescent="0.4">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GL141" s="908"/>
      <c r="GM141" s="908"/>
      <c r="GN141" s="908"/>
    </row>
    <row r="142" spans="1:405" ht="27" customHeight="1" x14ac:dyDescent="0.4">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GL142" s="909"/>
      <c r="GM142" s="909"/>
      <c r="GN142" s="909"/>
    </row>
    <row r="143" spans="1:405" ht="27" customHeight="1" x14ac:dyDescent="0.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GL143" s="909"/>
      <c r="GM143" s="909"/>
      <c r="GN143" s="909"/>
    </row>
    <row r="144" spans="1:405" ht="27" customHeight="1" x14ac:dyDescent="0.4">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GL144" s="909"/>
      <c r="GM144" s="909"/>
      <c r="GN144" s="909"/>
    </row>
    <row r="145" spans="1:120" ht="27" customHeight="1" x14ac:dyDescent="0.4">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ht="27" customHeight="1" x14ac:dyDescent="0.4">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ht="27" customHeight="1" x14ac:dyDescent="0.4">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ht="27" customHeight="1" x14ac:dyDescent="0.4">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ht="27" customHeight="1" x14ac:dyDescent="0.4">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ht="27" customHeight="1" x14ac:dyDescent="0.4">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ht="27" customHeight="1" x14ac:dyDescent="0.4">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ht="27" customHeight="1" x14ac:dyDescent="0.4">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ht="27" customHeight="1" x14ac:dyDescent="0.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ht="27" customHeight="1" x14ac:dyDescent="0.4">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ht="27" customHeight="1" x14ac:dyDescent="0.4">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ht="27" customHeight="1" x14ac:dyDescent="0.4">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ht="27" customHeight="1" x14ac:dyDescent="0.4">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ht="27" customHeight="1" x14ac:dyDescent="0.4">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ht="27" customHeight="1" x14ac:dyDescent="0.4">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ht="27" customHeight="1" x14ac:dyDescent="0.4">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ht="27" customHeight="1" x14ac:dyDescent="0.4">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ht="27" customHeight="1" x14ac:dyDescent="0.4">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ht="27" customHeight="1" x14ac:dyDescent="0.4">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ht="27" customHeight="1" x14ac:dyDescent="0.4">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ht="27" customHeight="1" x14ac:dyDescent="0.4">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ht="27" customHeight="1" x14ac:dyDescent="0.4">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ht="27" customHeight="1" x14ac:dyDescent="0.4">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ht="27" customHeight="1" x14ac:dyDescent="0.4">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ht="27" customHeight="1" x14ac:dyDescent="0.4">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ht="27" customHeight="1" x14ac:dyDescent="0.4">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ht="27" customHeight="1" x14ac:dyDescent="0.4">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ht="27" customHeight="1" x14ac:dyDescent="0.4">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ht="27" customHeight="1" x14ac:dyDescent="0.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ht="27" customHeight="1" x14ac:dyDescent="0.4">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ht="27" customHeight="1" x14ac:dyDescent="0.4">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ht="27" customHeight="1" x14ac:dyDescent="0.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ht="27" customHeight="1" x14ac:dyDescent="0.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ht="27" customHeight="1" x14ac:dyDescent="0.4">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ht="27" customHeight="1" x14ac:dyDescent="0.4">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ht="27" customHeight="1" x14ac:dyDescent="0.4">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ht="27" customHeight="1" x14ac:dyDescent="0.4">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ht="27" customHeight="1" x14ac:dyDescent="0.4">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ht="27" customHeight="1" x14ac:dyDescent="0.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ht="27" customHeight="1" x14ac:dyDescent="0.4">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ht="27" customHeight="1" x14ac:dyDescent="0.4">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ht="27" customHeight="1" x14ac:dyDescent="0.4">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ht="27" customHeight="1" x14ac:dyDescent="0.4">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ht="27" customHeight="1" x14ac:dyDescent="0.4">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ht="27" customHeight="1" x14ac:dyDescent="0.4">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ht="27" customHeight="1" x14ac:dyDescent="0.4">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ht="27" customHeight="1" x14ac:dyDescent="0.4">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ht="27" customHeight="1" x14ac:dyDescent="0.4">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ht="27" customHeight="1" x14ac:dyDescent="0.4">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ht="27" customHeight="1" x14ac:dyDescent="0.4">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ht="27" customHeight="1" x14ac:dyDescent="0.4">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ht="27" customHeight="1" x14ac:dyDescent="0.4">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ht="27" customHeight="1" x14ac:dyDescent="0.4">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ht="27" customHeight="1" x14ac:dyDescent="0.4">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ht="27" customHeight="1" x14ac:dyDescent="0.4">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ht="27" customHeight="1" x14ac:dyDescent="0.4">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ht="27" customHeight="1" x14ac:dyDescent="0.4">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ht="27" customHeight="1" x14ac:dyDescent="0.4">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ht="27" customHeight="1" x14ac:dyDescent="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ht="27" customHeight="1" x14ac:dyDescent="0.4">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ht="27" customHeight="1" x14ac:dyDescent="0.4">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ht="27" customHeight="1" x14ac:dyDescent="0.4">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ht="27" customHeight="1" x14ac:dyDescent="0.4">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ht="27" customHeight="1" x14ac:dyDescent="0.4">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ht="27" customHeight="1" x14ac:dyDescent="0.4">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ht="27" customHeight="1" x14ac:dyDescent="0.4">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ht="27" customHeight="1" x14ac:dyDescent="0.4">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ht="27" customHeight="1" x14ac:dyDescent="0.4">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ht="27" customHeight="1" x14ac:dyDescent="0.4">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ht="27" customHeight="1" x14ac:dyDescent="0.4">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ht="27" customHeight="1" x14ac:dyDescent="0.4">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ht="27" customHeight="1" x14ac:dyDescent="0.4">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ht="27" customHeight="1" x14ac:dyDescent="0.4">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ht="27" customHeight="1" x14ac:dyDescent="0.4">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ht="27" customHeight="1" x14ac:dyDescent="0.4">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ht="27" customHeight="1" x14ac:dyDescent="0.4">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ht="27" customHeight="1" x14ac:dyDescent="0.4">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ht="27" customHeight="1" x14ac:dyDescent="0.4">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ht="27" customHeight="1" x14ac:dyDescent="0.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ht="27" customHeight="1" x14ac:dyDescent="0.4">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ht="27" customHeight="1" x14ac:dyDescent="0.4">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ht="27" customHeight="1" x14ac:dyDescent="0.4">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ht="27" customHeight="1" x14ac:dyDescent="0.4">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ht="27" customHeight="1" x14ac:dyDescent="0.4">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ht="27" customHeight="1" x14ac:dyDescent="0.4">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ht="27" customHeight="1" x14ac:dyDescent="0.4">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ht="27" customHeight="1" x14ac:dyDescent="0.4">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ht="27" customHeight="1" x14ac:dyDescent="0.4">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ht="27" customHeight="1" x14ac:dyDescent="0.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ht="27" customHeight="1" x14ac:dyDescent="0.4">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ht="27" customHeight="1" x14ac:dyDescent="0.4">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ht="27" customHeight="1" x14ac:dyDescent="0.4">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ht="27" customHeight="1" x14ac:dyDescent="0.4">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ht="27" customHeight="1" x14ac:dyDescent="0.4">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ht="27" customHeight="1" x14ac:dyDescent="0.4">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ht="27" customHeight="1" x14ac:dyDescent="0.4">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ht="27" customHeight="1" x14ac:dyDescent="0.4">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ht="27" customHeight="1" x14ac:dyDescent="0.4">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ht="27" customHeight="1" x14ac:dyDescent="0.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ht="27" customHeight="1" x14ac:dyDescent="0.4">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row r="245" spans="1:120" ht="27" customHeight="1" x14ac:dyDescent="0.4">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row>
    <row r="246" spans="1:120" ht="27" customHeight="1" x14ac:dyDescent="0.4">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row>
    <row r="247" spans="1:120" ht="27" customHeight="1" x14ac:dyDescent="0.4">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row>
    <row r="248" spans="1:120" ht="27" customHeight="1" x14ac:dyDescent="0.4">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row>
    <row r="249" spans="1:120" ht="27" customHeight="1" x14ac:dyDescent="0.4">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row>
    <row r="250" spans="1:120" ht="27" customHeight="1" x14ac:dyDescent="0.4">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row>
    <row r="251" spans="1:120" ht="27" customHeight="1" x14ac:dyDescent="0.4">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row>
    <row r="252" spans="1:120" ht="27" customHeight="1" x14ac:dyDescent="0.4">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row>
    <row r="253" spans="1:120" ht="27" customHeight="1" x14ac:dyDescent="0.4">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row>
    <row r="254" spans="1:120" ht="27" customHeight="1" x14ac:dyDescent="0.4">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row>
    <row r="255" spans="1:120" ht="27" customHeight="1" x14ac:dyDescent="0.4">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row>
    <row r="256" spans="1:120" ht="27" customHeight="1" x14ac:dyDescent="0.4">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row>
    <row r="257" spans="1:120" ht="27" customHeight="1" x14ac:dyDescent="0.4">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row>
    <row r="258" spans="1:120" ht="27" customHeight="1" x14ac:dyDescent="0.4">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row>
    <row r="259" spans="1:120" ht="27" customHeight="1" x14ac:dyDescent="0.4">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row>
    <row r="260" spans="1:120" ht="27" customHeight="1" x14ac:dyDescent="0.4">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row>
    <row r="261" spans="1:120" ht="27" customHeight="1" x14ac:dyDescent="0.4">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row>
    <row r="262" spans="1:120" ht="27" customHeight="1" x14ac:dyDescent="0.4">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row>
    <row r="263" spans="1:120" ht="27" customHeight="1" x14ac:dyDescent="0.4">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row>
    <row r="264" spans="1:120" ht="27" customHeight="1" x14ac:dyDescent="0.4">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row>
    <row r="265" spans="1:120" ht="27" customHeight="1" x14ac:dyDescent="0.4">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row>
    <row r="266" spans="1:120" ht="27" customHeight="1" x14ac:dyDescent="0.4">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row>
    <row r="267" spans="1:120" ht="27" customHeight="1" x14ac:dyDescent="0.4">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row>
    <row r="268" spans="1:120" ht="27" customHeight="1" x14ac:dyDescent="0.4">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row>
    <row r="269" spans="1:120" ht="27" customHeight="1" x14ac:dyDescent="0.4">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row>
    <row r="270" spans="1:120" ht="27" customHeight="1" x14ac:dyDescent="0.4">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row>
    <row r="271" spans="1:120" ht="27" customHeight="1" x14ac:dyDescent="0.4">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row>
    <row r="272" spans="1:120" ht="27" customHeight="1" x14ac:dyDescent="0.4">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row>
    <row r="273" spans="1:120" ht="27" customHeight="1" x14ac:dyDescent="0.4">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row>
    <row r="274" spans="1:120" ht="27" customHeight="1" x14ac:dyDescent="0.4">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row>
    <row r="275" spans="1:120" ht="27" customHeight="1" x14ac:dyDescent="0.4">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row>
    <row r="276" spans="1:120" ht="27" customHeight="1" x14ac:dyDescent="0.4">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row>
    <row r="277" spans="1:120" ht="27" customHeight="1" x14ac:dyDescent="0.4">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row>
    <row r="278" spans="1:120" ht="27" customHeight="1" x14ac:dyDescent="0.4">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row>
    <row r="279" spans="1:120" ht="27" customHeight="1" x14ac:dyDescent="0.4">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row>
    <row r="280" spans="1:120" ht="27" customHeight="1" x14ac:dyDescent="0.4">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row>
    <row r="281" spans="1:120" ht="27" customHeight="1" x14ac:dyDescent="0.4">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row>
    <row r="282" spans="1:120" ht="27" customHeight="1" x14ac:dyDescent="0.4">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row>
    <row r="283" spans="1:120" ht="27" customHeight="1" x14ac:dyDescent="0.4">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row>
    <row r="284" spans="1:120" ht="27" customHeight="1" x14ac:dyDescent="0.4">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row>
    <row r="285" spans="1:120" ht="27" customHeight="1" x14ac:dyDescent="0.4">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row>
    <row r="286" spans="1:120" ht="27" customHeight="1" x14ac:dyDescent="0.4">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row>
    <row r="287" spans="1:120" ht="27" customHeight="1" x14ac:dyDescent="0.4">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row>
    <row r="288" spans="1:120" ht="27" customHeight="1" x14ac:dyDescent="0.4">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row>
    <row r="289" spans="1:120" ht="27" customHeight="1" x14ac:dyDescent="0.4">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row>
    <row r="290" spans="1:120" ht="27" customHeight="1" x14ac:dyDescent="0.4">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row>
    <row r="291" spans="1:120" ht="27" customHeight="1" x14ac:dyDescent="0.4">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row>
    <row r="292" spans="1:120" ht="27" customHeight="1" x14ac:dyDescent="0.4">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row>
    <row r="293" spans="1:120" ht="27" customHeight="1" x14ac:dyDescent="0.4">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row>
    <row r="294" spans="1:120" ht="27" customHeight="1" x14ac:dyDescent="0.4">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row>
    <row r="295" spans="1:120" ht="27" customHeight="1" x14ac:dyDescent="0.4">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row>
    <row r="296" spans="1:120" ht="27" customHeight="1" x14ac:dyDescent="0.4">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row>
    <row r="297" spans="1:120" ht="27" customHeight="1" x14ac:dyDescent="0.4">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row>
    <row r="298" spans="1:120" ht="27" customHeight="1" x14ac:dyDescent="0.4">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row>
    <row r="299" spans="1:120" ht="27" customHeight="1" x14ac:dyDescent="0.4">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row>
    <row r="300" spans="1:120" ht="27" customHeight="1" x14ac:dyDescent="0.4">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row>
    <row r="301" spans="1:120" ht="27" customHeight="1" x14ac:dyDescent="0.4">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row>
    <row r="302" spans="1:120" ht="27" customHeight="1" x14ac:dyDescent="0.4">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row>
    <row r="303" spans="1:120" ht="27" customHeight="1" x14ac:dyDescent="0.4">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row>
    <row r="304" spans="1:120" ht="27" customHeight="1" x14ac:dyDescent="0.4">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row>
    <row r="305" spans="1:120" ht="27" customHeight="1" x14ac:dyDescent="0.4">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row>
    <row r="306" spans="1:120" ht="27" customHeight="1" x14ac:dyDescent="0.4">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row>
    <row r="307" spans="1:120" ht="27" customHeight="1" x14ac:dyDescent="0.4">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row>
    <row r="308" spans="1:120" ht="27" customHeight="1" x14ac:dyDescent="0.4">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row>
    <row r="309" spans="1:120" ht="27" customHeight="1" x14ac:dyDescent="0.4">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row>
    <row r="310" spans="1:120" ht="27" customHeight="1" x14ac:dyDescent="0.4">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row>
    <row r="311" spans="1:120" ht="27" customHeight="1" x14ac:dyDescent="0.4">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row>
    <row r="312" spans="1:120" ht="27" customHeight="1" x14ac:dyDescent="0.4">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row>
    <row r="313" spans="1:120" ht="27" customHeight="1" x14ac:dyDescent="0.4">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row>
    <row r="314" spans="1:120" ht="27" customHeight="1" x14ac:dyDescent="0.4">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row>
    <row r="315" spans="1:120" ht="27" customHeight="1" x14ac:dyDescent="0.4">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row>
    <row r="316" spans="1:120" ht="27" customHeight="1" x14ac:dyDescent="0.4">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row>
    <row r="317" spans="1:120" ht="27" customHeight="1" x14ac:dyDescent="0.4">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row>
    <row r="318" spans="1:120" ht="27" customHeight="1" x14ac:dyDescent="0.4">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row>
    <row r="319" spans="1:120" ht="27" customHeight="1" x14ac:dyDescent="0.4">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row>
    <row r="320" spans="1:120" ht="27" customHeight="1" x14ac:dyDescent="0.4">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row>
    <row r="321" spans="1:120" ht="27" customHeight="1" x14ac:dyDescent="0.4">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row>
    <row r="322" spans="1:120" ht="27" customHeight="1" x14ac:dyDescent="0.4">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row>
    <row r="323" spans="1:120" ht="27" customHeight="1" x14ac:dyDescent="0.4">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row>
    <row r="324" spans="1:120" ht="27" customHeight="1" x14ac:dyDescent="0.4">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row>
    <row r="325" spans="1:120" ht="27" customHeight="1" x14ac:dyDescent="0.4">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row>
    <row r="326" spans="1:120" ht="27" customHeight="1" x14ac:dyDescent="0.4">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row>
    <row r="327" spans="1:120" ht="27" customHeight="1" x14ac:dyDescent="0.4">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row>
    <row r="328" spans="1:120" ht="27" customHeight="1" x14ac:dyDescent="0.4">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row>
    <row r="329" spans="1:120" ht="27" customHeight="1" x14ac:dyDescent="0.4">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row>
    <row r="330" spans="1:120" ht="27" customHeight="1" x14ac:dyDescent="0.4">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row>
    <row r="331" spans="1:120" ht="27" customHeight="1" x14ac:dyDescent="0.4">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row>
    <row r="332" spans="1:120" ht="27" customHeight="1" x14ac:dyDescent="0.4">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row>
    <row r="333" spans="1:120" ht="27" customHeight="1" x14ac:dyDescent="0.4">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row>
    <row r="334" spans="1:120" ht="27" customHeight="1" x14ac:dyDescent="0.4">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row>
    <row r="335" spans="1:120" ht="27" customHeight="1" x14ac:dyDescent="0.4">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row>
    <row r="336" spans="1:120" ht="27" customHeight="1" x14ac:dyDescent="0.4">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row>
    <row r="337" spans="1:120" ht="27" customHeight="1" x14ac:dyDescent="0.4">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row>
    <row r="338" spans="1:120" ht="27" customHeight="1" x14ac:dyDescent="0.4">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row>
    <row r="339" spans="1:120" ht="27" customHeight="1" x14ac:dyDescent="0.4">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row>
    <row r="340" spans="1:120" ht="27" customHeight="1" x14ac:dyDescent="0.4">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row>
    <row r="341" spans="1:120" ht="27" customHeight="1" x14ac:dyDescent="0.4">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row>
    <row r="342" spans="1:120" ht="27" customHeight="1" x14ac:dyDescent="0.4">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row>
  </sheetData>
  <sheetProtection algorithmName="SHA-512" hashValue="7IL1EjWV9jP6w4otPIBG0MvHRZDN4gHBW81DV3R0+b3MNWz73vM3pvT5NMldh841JYsgjigNfisM/DpoRP/AGg==" saltValue="nxh7MvJ6dGqxJgUYoOkI2Q==" spinCount="100000" sheet="1" objects="1" scenarios="1"/>
  <mergeCells count="551">
    <mergeCell ref="CT61:CV61"/>
    <mergeCell ref="CW61:DP61"/>
    <mergeCell ref="M60:O60"/>
    <mergeCell ref="M61:O61"/>
    <mergeCell ref="P61:AF61"/>
    <mergeCell ref="AG61:AZ61"/>
    <mergeCell ref="BA61:BL61"/>
    <mergeCell ref="BM61:BN61"/>
    <mergeCell ref="BO61:BX61"/>
    <mergeCell ref="BY61:CM61"/>
    <mergeCell ref="CN61:CP61"/>
    <mergeCell ref="CQ61:CS61"/>
    <mergeCell ref="BM60:BN60"/>
    <mergeCell ref="BO60:BX60"/>
    <mergeCell ref="BY60:CM60"/>
    <mergeCell ref="CN60:CP60"/>
    <mergeCell ref="CQ60:CS60"/>
    <mergeCell ref="CW62:DP62"/>
    <mergeCell ref="M62:O62"/>
    <mergeCell ref="P62:AF62"/>
    <mergeCell ref="AG62:AZ62"/>
    <mergeCell ref="BA62:BL62"/>
    <mergeCell ref="BM62:BN62"/>
    <mergeCell ref="BO62:BX62"/>
    <mergeCell ref="BY62:CM62"/>
    <mergeCell ref="CN62:CP62"/>
    <mergeCell ref="CQ62:CS62"/>
    <mergeCell ref="CW57:DP57"/>
    <mergeCell ref="CT58:CV58"/>
    <mergeCell ref="CW58:DP58"/>
    <mergeCell ref="CT59:CV59"/>
    <mergeCell ref="CW59:DP59"/>
    <mergeCell ref="CW60:DP60"/>
    <mergeCell ref="M59:O59"/>
    <mergeCell ref="P59:AF59"/>
    <mergeCell ref="AG59:AZ59"/>
    <mergeCell ref="BA59:BL59"/>
    <mergeCell ref="BM59:BN59"/>
    <mergeCell ref="BO59:BX59"/>
    <mergeCell ref="BY59:CM59"/>
    <mergeCell ref="CN59:CP59"/>
    <mergeCell ref="CQ59:CS59"/>
    <mergeCell ref="M58:O58"/>
    <mergeCell ref="P58:AF58"/>
    <mergeCell ref="AG58:AZ58"/>
    <mergeCell ref="BA58:BL58"/>
    <mergeCell ref="BM58:BN58"/>
    <mergeCell ref="BO58:BX58"/>
    <mergeCell ref="BY58:CM58"/>
    <mergeCell ref="CN58:CP58"/>
    <mergeCell ref="CQ58:CS58"/>
    <mergeCell ref="CT53:CV53"/>
    <mergeCell ref="CW53:DP53"/>
    <mergeCell ref="BA56:BL56"/>
    <mergeCell ref="BM56:BN56"/>
    <mergeCell ref="BO56:BX56"/>
    <mergeCell ref="BY56:CM56"/>
    <mergeCell ref="CN56:CP56"/>
    <mergeCell ref="CQ56:CS56"/>
    <mergeCell ref="CT56:CV56"/>
    <mergeCell ref="CW56:DP56"/>
    <mergeCell ref="M53:O53"/>
    <mergeCell ref="P53:AF53"/>
    <mergeCell ref="AG53:AZ53"/>
    <mergeCell ref="BA53:BL53"/>
    <mergeCell ref="BM53:BN53"/>
    <mergeCell ref="BO53:BX53"/>
    <mergeCell ref="BY53:CM53"/>
    <mergeCell ref="CN53:CP53"/>
    <mergeCell ref="CQ53:CS53"/>
    <mergeCell ref="M33:O33"/>
    <mergeCell ref="M10:DM10"/>
    <mergeCell ref="M11:U11"/>
    <mergeCell ref="V11:BH11"/>
    <mergeCell ref="M12:Q12"/>
    <mergeCell ref="R12:T12"/>
    <mergeCell ref="V12:AQ12"/>
    <mergeCell ref="AX12:BB12"/>
    <mergeCell ref="BC12:BE12"/>
    <mergeCell ref="BF12:CB12"/>
    <mergeCell ref="CE12:CI12"/>
    <mergeCell ref="CJ12:CL12"/>
    <mergeCell ref="CM12:DI12"/>
    <mergeCell ref="P33:AA34"/>
    <mergeCell ref="BY32:CM32"/>
    <mergeCell ref="CN32:CP32"/>
    <mergeCell ref="CQ32:CS32"/>
    <mergeCell ref="CT32:CV32"/>
    <mergeCell ref="CW32:DP32"/>
    <mergeCell ref="BY33:CM33"/>
    <mergeCell ref="CQ34:CS34"/>
    <mergeCell ref="BM32:BN32"/>
    <mergeCell ref="BO15:BX16"/>
    <mergeCell ref="CT34:CV34"/>
    <mergeCell ref="M71:O71"/>
    <mergeCell ref="P71:AF71"/>
    <mergeCell ref="BA71:BL71"/>
    <mergeCell ref="BM71:BN71"/>
    <mergeCell ref="EH83:EJ83"/>
    <mergeCell ref="EH86:EJ86"/>
    <mergeCell ref="BM42:BN42"/>
    <mergeCell ref="BO42:BX42"/>
    <mergeCell ref="BY42:CM42"/>
    <mergeCell ref="P42:AF42"/>
    <mergeCell ref="M70:O70"/>
    <mergeCell ref="P70:AF70"/>
    <mergeCell ref="BA70:BL70"/>
    <mergeCell ref="BM70:BN70"/>
    <mergeCell ref="AG70:AZ70"/>
    <mergeCell ref="AG71:AZ71"/>
    <mergeCell ref="BY71:CM71"/>
    <mergeCell ref="CN71:CP71"/>
    <mergeCell ref="CN70:CP70"/>
    <mergeCell ref="CQ71:CS71"/>
    <mergeCell ref="CT71:CV71"/>
    <mergeCell ref="CW68:DP68"/>
    <mergeCell ref="CW55:DP55"/>
    <mergeCell ref="M56:O56"/>
    <mergeCell ref="M67:O67"/>
    <mergeCell ref="P67:AF67"/>
    <mergeCell ref="BA67:BL67"/>
    <mergeCell ref="BM67:BN67"/>
    <mergeCell ref="M69:O69"/>
    <mergeCell ref="P69:AF69"/>
    <mergeCell ref="BA69:BL69"/>
    <mergeCell ref="BM69:BN69"/>
    <mergeCell ref="M68:O68"/>
    <mergeCell ref="P68:AF68"/>
    <mergeCell ref="BA68:BL68"/>
    <mergeCell ref="BM68:BN68"/>
    <mergeCell ref="AG68:AZ68"/>
    <mergeCell ref="AG69:AZ69"/>
    <mergeCell ref="P56:AF56"/>
    <mergeCell ref="AG56:AZ56"/>
    <mergeCell ref="AG67:AZ67"/>
    <mergeCell ref="CN64:CP64"/>
    <mergeCell ref="CQ64:CS64"/>
    <mergeCell ref="CT64:CV64"/>
    <mergeCell ref="CN66:CP66"/>
    <mergeCell ref="CQ66:CS66"/>
    <mergeCell ref="CT66:CV66"/>
    <mergeCell ref="CQ65:CS65"/>
    <mergeCell ref="CT65:CV65"/>
    <mergeCell ref="AG57:AZ57"/>
    <mergeCell ref="BA57:BL57"/>
    <mergeCell ref="BM57:BN57"/>
    <mergeCell ref="BO57:BX57"/>
    <mergeCell ref="BY57:CM57"/>
    <mergeCell ref="CN57:CP57"/>
    <mergeCell ref="CQ57:CS57"/>
    <mergeCell ref="CT57:CV57"/>
    <mergeCell ref="CT60:CV60"/>
    <mergeCell ref="CT62:CV62"/>
    <mergeCell ref="P60:AF60"/>
    <mergeCell ref="AG60:AZ60"/>
    <mergeCell ref="BA60:BL60"/>
    <mergeCell ref="BY70:CM70"/>
    <mergeCell ref="BO69:BX69"/>
    <mergeCell ref="BO71:BX71"/>
    <mergeCell ref="CW71:DP71"/>
    <mergeCell ref="CQ70:CS70"/>
    <mergeCell ref="CT70:CV70"/>
    <mergeCell ref="CW70:DP70"/>
    <mergeCell ref="BO70:BX70"/>
    <mergeCell ref="CW69:DP69"/>
    <mergeCell ref="BY69:CM69"/>
    <mergeCell ref="CN69:CP69"/>
    <mergeCell ref="CQ69:CS69"/>
    <mergeCell ref="CT69:CV69"/>
    <mergeCell ref="BO68:BX68"/>
    <mergeCell ref="BY67:CM67"/>
    <mergeCell ref="CN67:CP67"/>
    <mergeCell ref="CQ67:CS67"/>
    <mergeCell ref="CT67:CV67"/>
    <mergeCell ref="CW67:DP67"/>
    <mergeCell ref="BY68:CM68"/>
    <mergeCell ref="BO67:BX67"/>
    <mergeCell ref="BO66:BX66"/>
    <mergeCell ref="CN68:CP68"/>
    <mergeCell ref="CQ68:CS68"/>
    <mergeCell ref="CT68:CV68"/>
    <mergeCell ref="CW65:DP65"/>
    <mergeCell ref="BY66:CM66"/>
    <mergeCell ref="BO65:BX65"/>
    <mergeCell ref="BY65:CM65"/>
    <mergeCell ref="CN65:CP65"/>
    <mergeCell ref="M64:O64"/>
    <mergeCell ref="P64:AF64"/>
    <mergeCell ref="BA64:BL64"/>
    <mergeCell ref="BM64:BN64"/>
    <mergeCell ref="AG64:AZ64"/>
    <mergeCell ref="AG65:AZ65"/>
    <mergeCell ref="M66:O66"/>
    <mergeCell ref="P66:AF66"/>
    <mergeCell ref="BA66:BL66"/>
    <mergeCell ref="BM66:BN66"/>
    <mergeCell ref="AG66:AZ66"/>
    <mergeCell ref="M65:O65"/>
    <mergeCell ref="P65:AF65"/>
    <mergeCell ref="BA65:BL65"/>
    <mergeCell ref="BM65:BN65"/>
    <mergeCell ref="CW66:DP66"/>
    <mergeCell ref="CN52:CP52"/>
    <mergeCell ref="CQ52:CS52"/>
    <mergeCell ref="CT52:CV52"/>
    <mergeCell ref="CW52:DP52"/>
    <mergeCell ref="BO64:BX64"/>
    <mergeCell ref="BY63:CM63"/>
    <mergeCell ref="CN63:CP63"/>
    <mergeCell ref="CQ63:CS63"/>
    <mergeCell ref="CT63:CV63"/>
    <mergeCell ref="CW63:DP63"/>
    <mergeCell ref="BY64:CM64"/>
    <mergeCell ref="BY52:CM52"/>
    <mergeCell ref="CW64:DP64"/>
    <mergeCell ref="BO54:BX54"/>
    <mergeCell ref="BY54:CM54"/>
    <mergeCell ref="CN54:CP54"/>
    <mergeCell ref="CQ54:CS54"/>
    <mergeCell ref="CT54:CV54"/>
    <mergeCell ref="CW54:DP54"/>
    <mergeCell ref="BO55:BX55"/>
    <mergeCell ref="BY55:CM55"/>
    <mergeCell ref="CN55:CP55"/>
    <mergeCell ref="CQ55:CS55"/>
    <mergeCell ref="CT55:CV55"/>
    <mergeCell ref="M63:O63"/>
    <mergeCell ref="P63:AF63"/>
    <mergeCell ref="BA63:BL63"/>
    <mergeCell ref="BM63:BN63"/>
    <mergeCell ref="BO63:BX63"/>
    <mergeCell ref="M52:O52"/>
    <mergeCell ref="P52:AF52"/>
    <mergeCell ref="BA52:BL52"/>
    <mergeCell ref="BM52:BN52"/>
    <mergeCell ref="BO52:BX52"/>
    <mergeCell ref="AG52:AZ52"/>
    <mergeCell ref="AG63:AZ63"/>
    <mergeCell ref="M54:O54"/>
    <mergeCell ref="P54:AF54"/>
    <mergeCell ref="AG54:AZ54"/>
    <mergeCell ref="BA54:BL54"/>
    <mergeCell ref="BM54:BN54"/>
    <mergeCell ref="M55:O55"/>
    <mergeCell ref="P55:AF55"/>
    <mergeCell ref="AG55:AZ55"/>
    <mergeCell ref="BA55:BL55"/>
    <mergeCell ref="BM55:BN55"/>
    <mergeCell ref="M57:O57"/>
    <mergeCell ref="P57:AF57"/>
    <mergeCell ref="AG50:AZ51"/>
    <mergeCell ref="M50:O51"/>
    <mergeCell ref="P50:AF51"/>
    <mergeCell ref="BA50:BL51"/>
    <mergeCell ref="BM50:BN51"/>
    <mergeCell ref="M49:DP49"/>
    <mergeCell ref="FV50:FZ50"/>
    <mergeCell ref="CW50:DP51"/>
    <mergeCell ref="M43:O43"/>
    <mergeCell ref="BA43:BL43"/>
    <mergeCell ref="BM43:BN43"/>
    <mergeCell ref="BO43:BX43"/>
    <mergeCell ref="BY43:CM43"/>
    <mergeCell ref="CN43:CP43"/>
    <mergeCell ref="M44:O44"/>
    <mergeCell ref="BA44:BL44"/>
    <mergeCell ref="BM44:BN44"/>
    <mergeCell ref="BO44:BX44"/>
    <mergeCell ref="BY44:CM44"/>
    <mergeCell ref="CN44:CP44"/>
    <mergeCell ref="CW44:DP44"/>
    <mergeCell ref="P43:AF43"/>
    <mergeCell ref="P44:AF44"/>
    <mergeCell ref="AG43:AZ43"/>
    <mergeCell ref="AG44:AZ44"/>
    <mergeCell ref="CW43:DP43"/>
    <mergeCell ref="CT42:CV42"/>
    <mergeCell ref="CW42:DP42"/>
    <mergeCell ref="AG42:AZ42"/>
    <mergeCell ref="AB34:AZ34"/>
    <mergeCell ref="BA34:BL34"/>
    <mergeCell ref="BM34:BN34"/>
    <mergeCell ref="BO34:BX34"/>
    <mergeCell ref="BY34:CM34"/>
    <mergeCell ref="CN34:CP34"/>
    <mergeCell ref="CW34:DP34"/>
    <mergeCell ref="P40:AF41"/>
    <mergeCell ref="AG40:AZ41"/>
    <mergeCell ref="BA40:BL41"/>
    <mergeCell ref="BM40:BN41"/>
    <mergeCell ref="BO40:BX41"/>
    <mergeCell ref="BY40:CM41"/>
    <mergeCell ref="CN40:CV40"/>
    <mergeCell ref="M39:DP39"/>
    <mergeCell ref="M34:O34"/>
    <mergeCell ref="M40:O41"/>
    <mergeCell ref="M42:O42"/>
    <mergeCell ref="BA42:BL42"/>
    <mergeCell ref="CQ28:CS28"/>
    <mergeCell ref="AB33:AZ33"/>
    <mergeCell ref="BA33:BL33"/>
    <mergeCell ref="BM33:BN33"/>
    <mergeCell ref="BO33:BX33"/>
    <mergeCell ref="CT33:CV33"/>
    <mergeCell ref="CW33:DP33"/>
    <mergeCell ref="CQ33:CS33"/>
    <mergeCell ref="AB32:AZ32"/>
    <mergeCell ref="BA32:BL32"/>
    <mergeCell ref="BO32:BX32"/>
    <mergeCell ref="CN33:CP33"/>
    <mergeCell ref="BY27:CM27"/>
    <mergeCell ref="CN27:CP27"/>
    <mergeCell ref="CN22:CP22"/>
    <mergeCell ref="BY31:CM31"/>
    <mergeCell ref="CN31:CP31"/>
    <mergeCell ref="CQ31:CS31"/>
    <mergeCell ref="CT31:CV31"/>
    <mergeCell ref="CW31:DP31"/>
    <mergeCell ref="BO30:BX30"/>
    <mergeCell ref="CT28:CV28"/>
    <mergeCell ref="CW28:DP28"/>
    <mergeCell ref="BO29:BX29"/>
    <mergeCell ref="CN29:CP29"/>
    <mergeCell ref="CQ29:CS29"/>
    <mergeCell ref="CT29:CV29"/>
    <mergeCell ref="CW29:DP29"/>
    <mergeCell ref="BY29:CM29"/>
    <mergeCell ref="BY30:CM30"/>
    <mergeCell ref="CN30:CP30"/>
    <mergeCell ref="CQ30:CS30"/>
    <mergeCell ref="CT30:CV30"/>
    <mergeCell ref="CW30:DP30"/>
    <mergeCell ref="BO31:BX31"/>
    <mergeCell ref="CN28:CP28"/>
    <mergeCell ref="CQ22:CS22"/>
    <mergeCell ref="CT22:CV22"/>
    <mergeCell ref="BY23:CM23"/>
    <mergeCell ref="CN23:CP23"/>
    <mergeCell ref="CQ23:CS23"/>
    <mergeCell ref="CT23:CV23"/>
    <mergeCell ref="CN26:CP26"/>
    <mergeCell ref="CQ26:CS26"/>
    <mergeCell ref="CT26:CV26"/>
    <mergeCell ref="M28:O28"/>
    <mergeCell ref="M27:O27"/>
    <mergeCell ref="M29:O29"/>
    <mergeCell ref="U25:AA28"/>
    <mergeCell ref="BM28:BN28"/>
    <mergeCell ref="BO28:BX28"/>
    <mergeCell ref="AB28:AZ28"/>
    <mergeCell ref="AB27:AZ27"/>
    <mergeCell ref="BA26:BL26"/>
    <mergeCell ref="BM26:BN26"/>
    <mergeCell ref="AB25:AZ25"/>
    <mergeCell ref="BO26:BX26"/>
    <mergeCell ref="BA25:BL25"/>
    <mergeCell ref="BM25:BN25"/>
    <mergeCell ref="BO25:BX25"/>
    <mergeCell ref="BA27:BL27"/>
    <mergeCell ref="BM27:BN27"/>
    <mergeCell ref="BO27:BX27"/>
    <mergeCell ref="M24:O24"/>
    <mergeCell ref="U24:AA24"/>
    <mergeCell ref="AB24:AZ24"/>
    <mergeCell ref="BA24:BL24"/>
    <mergeCell ref="BM24:BN24"/>
    <mergeCell ref="BO24:BX24"/>
    <mergeCell ref="M23:O23"/>
    <mergeCell ref="AB23:AZ23"/>
    <mergeCell ref="BA23:BL23"/>
    <mergeCell ref="BM23:BN23"/>
    <mergeCell ref="BO23:BX23"/>
    <mergeCell ref="M22:O22"/>
    <mergeCell ref="P22:T32"/>
    <mergeCell ref="U22:AA23"/>
    <mergeCell ref="AB22:AZ22"/>
    <mergeCell ref="BA22:BL22"/>
    <mergeCell ref="BM22:BN22"/>
    <mergeCell ref="M26:O26"/>
    <mergeCell ref="AB26:AZ26"/>
    <mergeCell ref="M25:O25"/>
    <mergeCell ref="M30:O30"/>
    <mergeCell ref="U29:AA30"/>
    <mergeCell ref="AB29:AZ29"/>
    <mergeCell ref="BA29:BL29"/>
    <mergeCell ref="M32:O32"/>
    <mergeCell ref="AB30:AZ30"/>
    <mergeCell ref="BA30:BL30"/>
    <mergeCell ref="BM30:BN30"/>
    <mergeCell ref="BA28:BL28"/>
    <mergeCell ref="M31:O31"/>
    <mergeCell ref="U31:AA32"/>
    <mergeCell ref="AB31:AZ31"/>
    <mergeCell ref="BM29:BN29"/>
    <mergeCell ref="BM31:BN31"/>
    <mergeCell ref="BA31:BL31"/>
    <mergeCell ref="CT19:CV19"/>
    <mergeCell ref="AB21:AZ21"/>
    <mergeCell ref="CW19:DP19"/>
    <mergeCell ref="P17:T21"/>
    <mergeCell ref="AB17:AZ17"/>
    <mergeCell ref="BA17:BL17"/>
    <mergeCell ref="CW18:DP18"/>
    <mergeCell ref="BY18:CM18"/>
    <mergeCell ref="CN19:CP19"/>
    <mergeCell ref="BY19:CM19"/>
    <mergeCell ref="U21:AA21"/>
    <mergeCell ref="CT17:CV17"/>
    <mergeCell ref="BA21:BL21"/>
    <mergeCell ref="BM21:BN21"/>
    <mergeCell ref="CN21:CP21"/>
    <mergeCell ref="CQ21:CS21"/>
    <mergeCell ref="CT21:CV21"/>
    <mergeCell ref="BO18:BX18"/>
    <mergeCell ref="CT20:CV20"/>
    <mergeCell ref="CT18:CV18"/>
    <mergeCell ref="M19:O19"/>
    <mergeCell ref="AB19:AZ19"/>
    <mergeCell ref="BA19:BL19"/>
    <mergeCell ref="BM19:BN19"/>
    <mergeCell ref="BO19:BX19"/>
    <mergeCell ref="BY21:CM21"/>
    <mergeCell ref="BO21:BX21"/>
    <mergeCell ref="CQ19:CS19"/>
    <mergeCell ref="M21:O21"/>
    <mergeCell ref="M20:O20"/>
    <mergeCell ref="U20:AA20"/>
    <mergeCell ref="AB20:AZ20"/>
    <mergeCell ref="BA20:BL20"/>
    <mergeCell ref="BM20:BN20"/>
    <mergeCell ref="BO20:BX20"/>
    <mergeCell ref="BY20:CM20"/>
    <mergeCell ref="CN20:CP20"/>
    <mergeCell ref="CQ20:CS20"/>
    <mergeCell ref="U17:AA19"/>
    <mergeCell ref="M17:O17"/>
    <mergeCell ref="BM17:BN17"/>
    <mergeCell ref="M18:O18"/>
    <mergeCell ref="EW13:FB13"/>
    <mergeCell ref="FC13:FH13"/>
    <mergeCell ref="M15:O16"/>
    <mergeCell ref="P15:AA16"/>
    <mergeCell ref="AB15:AZ16"/>
    <mergeCell ref="BY15:CM16"/>
    <mergeCell ref="CN15:CV15"/>
    <mergeCell ref="BM15:BN16"/>
    <mergeCell ref="BA15:BL16"/>
    <mergeCell ref="V13:DI13"/>
    <mergeCell ref="V14:CV14"/>
    <mergeCell ref="CN16:CP16"/>
    <mergeCell ref="CQ16:CS16"/>
    <mergeCell ref="CT16:CV16"/>
    <mergeCell ref="CW15:DP16"/>
    <mergeCell ref="ET15:ET16"/>
    <mergeCell ref="M13:U13"/>
    <mergeCell ref="AS2:AU2"/>
    <mergeCell ref="BA2:BC2"/>
    <mergeCell ref="BI2:BK2"/>
    <mergeCell ref="BU2:BW2"/>
    <mergeCell ref="BO17:BX17"/>
    <mergeCell ref="BY17:CM17"/>
    <mergeCell ref="CN17:CP17"/>
    <mergeCell ref="CQ17:CS17"/>
    <mergeCell ref="CN18:CP18"/>
    <mergeCell ref="CQ18:CS18"/>
    <mergeCell ref="BM18:BN18"/>
    <mergeCell ref="AB18:AZ18"/>
    <mergeCell ref="BA18:BL18"/>
    <mergeCell ref="CR2:DA2"/>
    <mergeCell ref="J8:AH8"/>
    <mergeCell ref="BO50:BX51"/>
    <mergeCell ref="BY50:CM51"/>
    <mergeCell ref="CN50:CV50"/>
    <mergeCell ref="CQ44:CS44"/>
    <mergeCell ref="CT44:CV44"/>
    <mergeCell ref="CN42:CP42"/>
    <mergeCell ref="CQ42:CS42"/>
    <mergeCell ref="CQ43:CS43"/>
    <mergeCell ref="CT43:CV43"/>
    <mergeCell ref="CN51:CP51"/>
    <mergeCell ref="CQ51:CS51"/>
    <mergeCell ref="CT51:CV51"/>
    <mergeCell ref="CN41:CP41"/>
    <mergeCell ref="CQ41:CS41"/>
    <mergeCell ref="CT41:CV41"/>
    <mergeCell ref="ET40:ET41"/>
    <mergeCell ref="EU40:EU41"/>
    <mergeCell ref="EW40:FB40"/>
    <mergeCell ref="BO22:BX22"/>
    <mergeCell ref="BY22:CM22"/>
    <mergeCell ref="CQ24:CS24"/>
    <mergeCell ref="CT24:CV24"/>
    <mergeCell ref="CW24:DP24"/>
    <mergeCell ref="BY25:CM25"/>
    <mergeCell ref="CN25:CP25"/>
    <mergeCell ref="CQ25:CS25"/>
    <mergeCell ref="CT25:CV25"/>
    <mergeCell ref="CW25:DP25"/>
    <mergeCell ref="BY24:CM24"/>
    <mergeCell ref="CN24:CP24"/>
    <mergeCell ref="CW26:DP26"/>
    <mergeCell ref="CW27:DP27"/>
    <mergeCell ref="BY28:CM28"/>
    <mergeCell ref="CQ27:CS27"/>
    <mergeCell ref="CT27:CV27"/>
    <mergeCell ref="BY26:CM26"/>
    <mergeCell ref="GR40:GV40"/>
    <mergeCell ref="GR50:GV50"/>
    <mergeCell ref="GX11:GZ11"/>
    <mergeCell ref="GX12:GZ12"/>
    <mergeCell ref="EU14:EU16"/>
    <mergeCell ref="EV14:EV16"/>
    <mergeCell ref="ES13:ES16"/>
    <mergeCell ref="ES12:FH12"/>
    <mergeCell ref="FV13:GF13"/>
    <mergeCell ref="GR11:GV11"/>
    <mergeCell ref="GR12:GV12"/>
    <mergeCell ref="GR13:GV13"/>
    <mergeCell ref="GR15:GV15"/>
    <mergeCell ref="FL40:FO40"/>
    <mergeCell ref="FQ40:FU40"/>
    <mergeCell ref="FV40:FZ40"/>
    <mergeCell ref="GA40:GE40"/>
    <mergeCell ref="FL15:FO15"/>
    <mergeCell ref="FQ15:FU15"/>
    <mergeCell ref="FV15:FZ15"/>
    <mergeCell ref="GA15:GE15"/>
    <mergeCell ref="EW15:FB15"/>
    <mergeCell ref="FC15:FH15"/>
    <mergeCell ref="FI15:FK15"/>
    <mergeCell ref="GK16:GO16"/>
    <mergeCell ref="CW40:DP41"/>
    <mergeCell ref="CW17:DP17"/>
    <mergeCell ref="CW21:DP21"/>
    <mergeCell ref="GA50:GE50"/>
    <mergeCell ref="GK50:GO50"/>
    <mergeCell ref="GK40:GO40"/>
    <mergeCell ref="FC40:FH40"/>
    <mergeCell ref="FI40:FK40"/>
    <mergeCell ref="ES39:ES41"/>
    <mergeCell ref="CW22:DP22"/>
    <mergeCell ref="CW23:DP23"/>
    <mergeCell ref="ET50:ET51"/>
    <mergeCell ref="EU50:EU51"/>
    <mergeCell ref="EW50:FB50"/>
    <mergeCell ref="FC50:FH50"/>
    <mergeCell ref="FQ50:FU50"/>
    <mergeCell ref="FI50:FK50"/>
    <mergeCell ref="FL50:FO50"/>
    <mergeCell ref="ES49:ES51"/>
    <mergeCell ref="CW20:DP20"/>
  </mergeCells>
  <phoneticPr fontId="3"/>
  <conditionalFormatting sqref="M52:BL71">
    <cfRule type="cellIs" dxfId="320" priority="141" operator="equal">
      <formula>""</formula>
    </cfRule>
  </conditionalFormatting>
  <conditionalFormatting sqref="BA52:BL71">
    <cfRule type="expression" dxfId="319" priority="129">
      <formula>AND($M52="",$BA52&lt;&gt;"")</formula>
    </cfRule>
  </conditionalFormatting>
  <conditionalFormatting sqref="M42:BL44">
    <cfRule type="cellIs" dxfId="318" priority="82" operator="equal">
      <formula>""</formula>
    </cfRule>
  </conditionalFormatting>
  <conditionalFormatting sqref="BA42:BL44">
    <cfRule type="expression" dxfId="317" priority="23">
      <formula>AND($BA42="",$M42&lt;&gt;"")</formula>
    </cfRule>
  </conditionalFormatting>
  <conditionalFormatting sqref="BM17:BN34">
    <cfRule type="expression" dxfId="316" priority="424">
      <formula>AND($EH$12&gt;1,$BM17="")</formula>
    </cfRule>
  </conditionalFormatting>
  <conditionalFormatting sqref="P42:AF44">
    <cfRule type="expression" dxfId="315" priority="77">
      <formula>AND($M42&lt;&gt;"",$P42="")</formula>
    </cfRule>
  </conditionalFormatting>
  <conditionalFormatting sqref="AG42:AZ44">
    <cfRule type="expression" dxfId="314" priority="76">
      <formula>AND($M42&lt;&gt;"",$AG42="")</formula>
    </cfRule>
  </conditionalFormatting>
  <conditionalFormatting sqref="CN42:CS44">
    <cfRule type="expression" dxfId="313" priority="49">
      <formula>AND(OR($EO42="要是正",$EO42="既存不適格"),$CN42="",$CT42&lt;&gt;"未定")</formula>
    </cfRule>
  </conditionalFormatting>
  <conditionalFormatting sqref="BO52:BX71">
    <cfRule type="expression" dxfId="312" priority="47">
      <formula>AND(OR($EO52="要是正",$EO52="既存不適格"),$BO52="")</formula>
    </cfRule>
  </conditionalFormatting>
  <conditionalFormatting sqref="BY52:CM71 BY42:CM44">
    <cfRule type="expression" dxfId="311" priority="45">
      <formula>AND(OR($EO42="要是正",$EO42="既存不適格"),$BY42="")</formula>
    </cfRule>
  </conditionalFormatting>
  <conditionalFormatting sqref="BO42:CV44">
    <cfRule type="expression" dxfId="310" priority="20">
      <formula>AND($M42="",BO42&lt;&gt;"")</formula>
    </cfRule>
  </conditionalFormatting>
  <conditionalFormatting sqref="BO42:CV44 BO52:CV71 BO17:CV34">
    <cfRule type="expression" dxfId="309" priority="30">
      <formula>AND(OR($EO17="要是正",$EO17="既存不適格"),BO17="")</formula>
    </cfRule>
  </conditionalFormatting>
  <conditionalFormatting sqref="BA17:BL19">
    <cfRule type="expression" dxfId="308" priority="1">
      <formula>$BA17=""</formula>
    </cfRule>
  </conditionalFormatting>
  <conditionalFormatting sqref="P52:BL71">
    <cfRule type="expression" dxfId="307" priority="14">
      <formula>AND($M52&lt;&gt;"",P52="")</formula>
    </cfRule>
  </conditionalFormatting>
  <conditionalFormatting sqref="BM52:BN71 BM42:BN44">
    <cfRule type="expression" dxfId="306" priority="11">
      <formula>AND($EH$12&gt;1,$M42&lt;&gt;"",$BM42="")</formula>
    </cfRule>
  </conditionalFormatting>
  <conditionalFormatting sqref="BO52:CV71">
    <cfRule type="expression" dxfId="305" priority="3">
      <formula>AND($M52="",BO52&lt;&gt;"")</formula>
    </cfRule>
  </conditionalFormatting>
  <conditionalFormatting sqref="BO42:BX44 BO17:BX34">
    <cfRule type="expression" dxfId="304" priority="9">
      <formula>AND(OR($EH17=1,$EI17=1),$BO17&lt;&gt;"")</formula>
    </cfRule>
  </conditionalFormatting>
  <conditionalFormatting sqref="BY42:CM44 BY17:CM34">
    <cfRule type="expression" dxfId="303" priority="8">
      <formula>AND(OR($EH17=1,$EI17=1),$BY17&lt;&gt;"")</formula>
    </cfRule>
  </conditionalFormatting>
  <conditionalFormatting sqref="CN42:CS44 CN52:CS71 CN17:CS34">
    <cfRule type="expression" dxfId="302" priority="19">
      <formula>AND($CT17="未定",CN17&lt;&gt;"")</formula>
    </cfRule>
    <cfRule type="expression" dxfId="301" priority="29">
      <formula>AND($CT17="未定",CN17="")</formula>
    </cfRule>
  </conditionalFormatting>
  <conditionalFormatting sqref="BM42:BN44 BM52:BN71">
    <cfRule type="expression" dxfId="300" priority="7">
      <formula>AND($EH$12&gt;1,$BM42="",$M42="")</formula>
    </cfRule>
  </conditionalFormatting>
  <conditionalFormatting sqref="CN52:CS71">
    <cfRule type="expression" dxfId="299" priority="41">
      <formula>AND(OR($EO52="要是正",$EO52="既存不適格"),CN52="")</formula>
    </cfRule>
  </conditionalFormatting>
  <conditionalFormatting sqref="CT42:CV44 CT52:CV71 CT17:CV34">
    <cfRule type="expression" dxfId="298" priority="2">
      <formula>AND(NOT(OR($EO17="要是正",$EO17="既存不適格")),$CT17&lt;&gt;"")</formula>
    </cfRule>
  </conditionalFormatting>
  <conditionalFormatting sqref="BA22:BL34">
    <cfRule type="expression" dxfId="297" priority="16">
      <formula>$BA22=""</formula>
    </cfRule>
  </conditionalFormatting>
  <dataValidations count="4">
    <dataValidation type="whole" allowBlank="1" showInputMessage="1" showErrorMessage="1" sqref="CN52:CP71 CN42:CP44 CN17:CP34" xr:uid="{00000000-0002-0000-0100-000000000000}">
      <formula1>1</formula1>
      <formula2>99</formula2>
    </dataValidation>
    <dataValidation imeMode="disabled" allowBlank="1" showInputMessage="1" showErrorMessage="1" sqref="AR12" xr:uid="{00000000-0002-0000-0100-000001000000}"/>
    <dataValidation type="whole" allowBlank="1" showInputMessage="1" showErrorMessage="1" sqref="CQ52:CS71 CQ42:CS44 CQ17:CS34" xr:uid="{00000000-0002-0000-0100-000002000000}">
      <formula1>1</formula1>
      <formula2>12</formula2>
    </dataValidation>
    <dataValidation allowBlank="1" showInputMessage="1" sqref="BM20:BN21" xr:uid="{FD10D86E-7123-4F3B-9AAF-2AD41E935DBD}"/>
  </dataValidations>
  <pageMargins left="0.23622047244094491" right="0.23622047244094491" top="0.74803149606299213" bottom="0.74803149606299213" header="3.9370078740157481" footer="0.31496062992125984"/>
  <pageSetup paperSize="9" scale="46" fitToHeight="0" orientation="portrait" r:id="rId1"/>
  <rowBreaks count="1" manualBreakCount="1">
    <brk id="58" min="12" max="99" man="1"/>
  </rowBreaks>
  <ignoredErrors>
    <ignoredError sqref="EL17:EL1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勤務先同一_x000a_">
                <anchor moveWithCells="1">
                  <from>
                    <xdr:col>28</xdr:col>
                    <xdr:colOff>123825</xdr:colOff>
                    <xdr:row>6</xdr:row>
                    <xdr:rowOff>0</xdr:rowOff>
                  </from>
                  <to>
                    <xdr:col>29</xdr:col>
                    <xdr:colOff>0</xdr:colOff>
                    <xdr:row>7</xdr:row>
                    <xdr:rowOff>285750</xdr:rowOff>
                  </to>
                </anchor>
              </controlPr>
            </control>
          </mc:Choice>
        </mc:AlternateContent>
        <mc:AlternateContent xmlns:mc="http://schemas.openxmlformats.org/markup-compatibility/2006">
          <mc:Choice Requires="x14">
            <control shapeId="2050" r:id="rId5" name="Check Box 2">
              <controlPr locked="0" defaultSize="0" autoFill="0" autoLine="0" autoPict="0" altText="勤務先同一_x000a_">
                <anchor moveWithCells="1">
                  <from>
                    <xdr:col>198</xdr:col>
                    <xdr:colOff>0</xdr:colOff>
                    <xdr:row>6</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1" r:id="rId6" name="Check Box 3">
              <controlPr locked="0" defaultSize="0" autoFill="0" autoLine="0" autoPict="0" altText="勤務先同一_x000a_">
                <anchor moveWithCells="1">
                  <from>
                    <xdr:col>198</xdr:col>
                    <xdr:colOff>0</xdr:colOff>
                    <xdr:row>6</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2" r:id="rId7" name="Check Box 4">
              <controlPr locked="0" defaultSize="0" autoFill="0" autoLine="0" autoPict="0" altText="勤務先同一_x000a_">
                <anchor moveWithCells="1">
                  <from>
                    <xdr:col>36</xdr:col>
                    <xdr:colOff>123825</xdr:colOff>
                    <xdr:row>6</xdr:row>
                    <xdr:rowOff>0</xdr:rowOff>
                  </from>
                  <to>
                    <xdr:col>37</xdr:col>
                    <xdr:colOff>0</xdr:colOff>
                    <xdr:row>7</xdr:row>
                    <xdr:rowOff>285750</xdr:rowOff>
                  </to>
                </anchor>
              </controlPr>
            </control>
          </mc:Choice>
        </mc:AlternateContent>
        <mc:AlternateContent xmlns:mc="http://schemas.openxmlformats.org/markup-compatibility/2006">
          <mc:Choice Requires="x14">
            <control shapeId="2053" r:id="rId8" name="Check Box 5">
              <controlPr locked="0" defaultSize="0" autoFill="0" autoLine="0" autoPict="0" altText="勤務先同一_x000a_">
                <anchor moveWithCells="1">
                  <from>
                    <xdr:col>40</xdr:col>
                    <xdr:colOff>123825</xdr:colOff>
                    <xdr:row>6</xdr:row>
                    <xdr:rowOff>0</xdr:rowOff>
                  </from>
                  <to>
                    <xdr:col>41</xdr:col>
                    <xdr:colOff>0</xdr:colOff>
                    <xdr:row>7</xdr:row>
                    <xdr:rowOff>285750</xdr:rowOff>
                  </to>
                </anchor>
              </controlPr>
            </control>
          </mc:Choice>
        </mc:AlternateContent>
        <mc:AlternateContent xmlns:mc="http://schemas.openxmlformats.org/markup-compatibility/2006">
          <mc:Choice Requires="x14">
            <control shapeId="2054" r:id="rId9" name="Check Box 6">
              <controlPr locked="0" defaultSize="0" autoFill="0" autoLine="0" autoPict="0" altText="勤務先同一_x000a_">
                <anchor moveWithCells="1">
                  <from>
                    <xdr:col>48</xdr:col>
                    <xdr:colOff>123825</xdr:colOff>
                    <xdr:row>6</xdr:row>
                    <xdr:rowOff>0</xdr:rowOff>
                  </from>
                  <to>
                    <xdr:col>49</xdr:col>
                    <xdr:colOff>0</xdr:colOff>
                    <xdr:row>7</xdr:row>
                    <xdr:rowOff>285750</xdr:rowOff>
                  </to>
                </anchor>
              </controlPr>
            </control>
          </mc:Choice>
        </mc:AlternateContent>
        <mc:AlternateContent xmlns:mc="http://schemas.openxmlformats.org/markup-compatibility/2006">
          <mc:Choice Requires="x14">
            <control shapeId="2057" r:id="rId10" name="Check Box 9">
              <controlPr locked="0" defaultSize="0" autoFill="0" autoLine="0" autoPict="0" altText="勤務先同一_x000a_">
                <anchor moveWithCells="1">
                  <from>
                    <xdr:col>198</xdr:col>
                    <xdr:colOff>0</xdr:colOff>
                    <xdr:row>5</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8" r:id="rId11" name="Check Box 10">
              <controlPr locked="0" defaultSize="0" autoFill="0" autoLine="0" autoPict="0" altText="勤務先同一_x000a_">
                <anchor moveWithCells="1">
                  <from>
                    <xdr:col>198</xdr:col>
                    <xdr:colOff>0</xdr:colOff>
                    <xdr:row>5</xdr:row>
                    <xdr:rowOff>0</xdr:rowOff>
                  </from>
                  <to>
                    <xdr:col>233</xdr:col>
                    <xdr:colOff>38100</xdr:colOff>
                    <xdr:row>7</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xr:uid="{00000000-0002-0000-0100-000003000000}">
          <x14:formula1>
            <xm:f>プルダウン選択肢!$G$46:$G$48</xm:f>
          </x14:formula1>
          <xm:sqref>BM59:BN60 BM22:BN34 BM17:BN19</xm:sqref>
        </x14:dataValidation>
        <x14:dataValidation type="list" allowBlank="1" showInputMessage="1" showErrorMessage="1" xr:uid="{00000000-0002-0000-0100-000004000000}">
          <x14:formula1>
            <xm:f>プルダウン選択肢!$Q$9:$Q$11</xm:f>
          </x14:formula1>
          <xm:sqref>CT42:CV44 CT52:CV71 CT18:CV19 CT22:CV34</xm:sqref>
        </x14:dataValidation>
        <x14:dataValidation type="list" allowBlank="1" showInputMessage="1" showErrorMessage="1" xr:uid="{00000000-0002-0000-0100-000005000000}">
          <x14:formula1>
            <xm:f>プルダウン選択肢!$S$13:$S$16</xm:f>
          </x14:formula1>
          <xm:sqref>BA42:BL44 BA17:BL19 BA22:BL34</xm:sqref>
        </x14:dataValidation>
        <x14:dataValidation type="list" allowBlank="1" showInputMessage="1" showErrorMessage="1" xr:uid="{00000000-0002-0000-0100-000006000000}">
          <x14:formula1>
            <xm:f>プルダウン選択肢!$S$15:$S$16</xm:f>
          </x14:formula1>
          <xm:sqref>BA52:BL71</xm:sqref>
        </x14:dataValidation>
        <x14:dataValidation type="list" allowBlank="1" showInputMessage="1" xr:uid="{00000000-0002-0000-0100-000007000000}">
          <x14:formula1>
            <xm:f>プルダウン選択肢!$Q$9:$Q$11</xm:f>
          </x14:formula1>
          <xm:sqref>CT17:CV17</xm:sqref>
        </x14:dataValidation>
        <x14:dataValidation type="list" imeMode="halfAlpha" allowBlank="1" showInputMessage="1" xr:uid="{00000000-0002-0000-0100-000008000000}">
          <x14:formula1>
            <xm:f>プルダウン選択肢!$G$46:$G$48</xm:f>
          </x14:formula1>
          <xm:sqref>BM61:BN71 BM42:BN44 BM52:BN58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FF00"/>
  </sheetPr>
  <dimension ref="A1:LZ282"/>
  <sheetViews>
    <sheetView showGridLines="0" topLeftCell="I1" zoomScale="70" zoomScaleNormal="70" workbookViewId="0">
      <pane ySplit="7" topLeftCell="A8" activePane="bottomLeft" state="frozen"/>
      <selection activeCell="I1" sqref="I1"/>
      <selection pane="bottomLeft" activeCell="I1" sqref="I1"/>
    </sheetView>
  </sheetViews>
  <sheetFormatPr defaultColWidth="9" defaultRowHeight="27" customHeight="1" x14ac:dyDescent="0.4"/>
  <cols>
    <col min="1" max="8" width="2.125" hidden="1" customWidth="1"/>
    <col min="9" max="9" width="2.125"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11.375" style="2" hidden="1" customWidth="1"/>
    <col min="138" max="138" width="11" style="1" hidden="1" customWidth="1"/>
    <col min="139" max="139" width="13.875" style="1" hidden="1" customWidth="1"/>
    <col min="140" max="140" width="14.5" style="1" hidden="1" customWidth="1"/>
    <col min="141" max="141" width="7.375" style="1" hidden="1" customWidth="1"/>
    <col min="142" max="142" width="7.375" style="751" hidden="1" customWidth="1"/>
    <col min="143"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95" width="9" style="1" hidden="1" customWidth="1"/>
    <col min="196" max="196" width="9" style="3" hidden="1" customWidth="1"/>
    <col min="197" max="197" width="9" hidden="1" customWidth="1"/>
    <col min="198" max="208" width="9" style="1" hidden="1" customWidth="1"/>
    <col min="209" max="215" width="9" hidden="1" customWidth="1"/>
    <col min="216" max="216" width="18.625" hidden="1" customWidth="1"/>
    <col min="217" max="233" width="9" hidden="1" customWidth="1"/>
    <col min="234" max="251" width="9" customWidth="1"/>
    <col min="252" max="326" width="9" style="1" customWidth="1"/>
    <col min="327" max="327" width="6.625" customWidth="1"/>
    <col min="328" max="328" width="34" customWidth="1"/>
    <col min="329" max="329" width="2.75" customWidth="1"/>
    <col min="330" max="338" width="18.625" customWidth="1"/>
    <col min="339" max="343" width="18.625" style="1" customWidth="1"/>
    <col min="344" max="3277" width="9" style="1" customWidth="1"/>
    <col min="3278" max="16384" width="9" style="1"/>
  </cols>
  <sheetData>
    <row r="1" spans="1:338" ht="9.9499999999999993" customHeight="1" x14ac:dyDescent="0.4">
      <c r="I1" s="955"/>
      <c r="FI1"/>
      <c r="FJ1"/>
      <c r="FK1"/>
      <c r="FL1"/>
      <c r="FM1"/>
      <c r="FN1"/>
      <c r="FO1"/>
    </row>
    <row r="2" spans="1:338" ht="27" customHeight="1" x14ac:dyDescent="0.4">
      <c r="I2" s="955"/>
      <c r="M2" s="13"/>
      <c r="N2" s="13"/>
      <c r="O2" s="13"/>
      <c r="P2" s="13"/>
      <c r="Q2" s="13"/>
      <c r="R2" s="13"/>
      <c r="S2" s="13"/>
      <c r="T2" s="13"/>
      <c r="U2"/>
      <c r="V2"/>
      <c r="W2"/>
      <c r="X2"/>
      <c r="Y2"/>
      <c r="Z2"/>
      <c r="AA2"/>
      <c r="AB2"/>
      <c r="AC2"/>
      <c r="AD2"/>
      <c r="AE2"/>
      <c r="AF2"/>
      <c r="AG2"/>
      <c r="AH2"/>
      <c r="AI2"/>
      <c r="AJ2"/>
      <c r="AK2"/>
      <c r="AN2" s="13"/>
      <c r="AS2" s="2126"/>
      <c r="AT2" s="1732"/>
      <c r="AU2" s="1733"/>
      <c r="AV2" s="13" t="s">
        <v>103</v>
      </c>
      <c r="BA2" s="2127"/>
      <c r="BB2" s="2127"/>
      <c r="BC2" s="2127"/>
      <c r="BD2" s="13" t="s">
        <v>102</v>
      </c>
      <c r="BI2" s="2128"/>
      <c r="BJ2" s="2128"/>
      <c r="BK2" s="2128"/>
      <c r="BL2" s="13" t="s">
        <v>101</v>
      </c>
      <c r="BU2" s="2129"/>
      <c r="BV2" s="2129"/>
      <c r="BW2" s="2129"/>
      <c r="BX2" s="13" t="s">
        <v>100</v>
      </c>
      <c r="CQ2" s="1151"/>
      <c r="CR2" s="2144" t="str">
        <f>HYPERLINK("#目次!$F$26:$F$39","目次、シート一覧へ")</f>
        <v>目次、シート一覧へ</v>
      </c>
      <c r="CS2" s="2144"/>
      <c r="CT2" s="2144"/>
      <c r="CU2" s="2144"/>
      <c r="CV2" s="2144"/>
      <c r="CW2" s="2144"/>
      <c r="CX2" s="2144"/>
      <c r="CY2" s="2144"/>
      <c r="CZ2" s="2144"/>
      <c r="DA2" s="2144"/>
      <c r="EH2" s="182" t="s">
        <v>99</v>
      </c>
      <c r="EI2" s="182" t="s">
        <v>98</v>
      </c>
      <c r="EJ2" s="182" t="s">
        <v>97</v>
      </c>
      <c r="EK2" s="182" t="s">
        <v>97</v>
      </c>
      <c r="EL2" s="754"/>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c r="FJ2"/>
      <c r="FK2"/>
      <c r="FL2"/>
      <c r="FM2"/>
      <c r="FN2"/>
      <c r="FO2"/>
      <c r="FP2" s="2"/>
      <c r="FQ2" s="2"/>
      <c r="FR2" s="2"/>
      <c r="FS2" s="2"/>
      <c r="FT2" s="2"/>
      <c r="FU2" s="2"/>
      <c r="FV2" s="108" t="s">
        <v>94</v>
      </c>
      <c r="FW2" s="108"/>
      <c r="FX2" s="107" t="s">
        <v>93</v>
      </c>
      <c r="FY2" s="2"/>
      <c r="FZ2" s="2"/>
      <c r="GA2" s="2"/>
      <c r="GB2" s="2"/>
      <c r="GC2" s="2"/>
      <c r="GD2" s="2"/>
      <c r="GE2" s="2"/>
      <c r="GF2" s="2"/>
      <c r="GG2" s="2"/>
      <c r="GH2" s="2"/>
      <c r="GI2" s="106" t="s">
        <v>92</v>
      </c>
      <c r="GJ2" s="106" t="s">
        <v>91</v>
      </c>
      <c r="GK2" s="106" t="s">
        <v>90</v>
      </c>
      <c r="GL2" s="106" t="s">
        <v>89</v>
      </c>
      <c r="GM2" s="106" t="s">
        <v>88</v>
      </c>
      <c r="GN2" s="106" t="s">
        <v>872</v>
      </c>
    </row>
    <row r="3" spans="1:338" ht="13.5" hidden="1" customHeight="1" x14ac:dyDescent="0.4">
      <c r="I3" s="955"/>
      <c r="EJ3" s="1" t="s">
        <v>858</v>
      </c>
      <c r="ET3" s="1" t="s">
        <v>859</v>
      </c>
      <c r="FI3"/>
      <c r="FJ3"/>
      <c r="FK3"/>
      <c r="FL3"/>
      <c r="FM3"/>
      <c r="FN3"/>
      <c r="FO3"/>
    </row>
    <row r="4" spans="1:338" ht="15" hidden="1" customHeight="1" x14ac:dyDescent="0.4">
      <c r="I4" s="955"/>
      <c r="J4" s="214"/>
      <c r="AC4" s="215"/>
      <c r="AK4" s="215"/>
      <c r="AO4" s="215"/>
      <c r="AW4" s="215"/>
      <c r="CP4" s="13"/>
      <c r="CQ4" s="1"/>
      <c r="EH4"/>
      <c r="EI4"/>
      <c r="EJ4" s="310">
        <v>43465</v>
      </c>
      <c r="FC4" s="22"/>
      <c r="FD4" s="22"/>
      <c r="FE4" s="22"/>
      <c r="FF4" s="22"/>
      <c r="FG4" s="22"/>
      <c r="FH4" s="22"/>
      <c r="FI4"/>
      <c r="FJ4"/>
      <c r="FK4"/>
      <c r="FL4"/>
      <c r="FM4"/>
      <c r="FN4"/>
      <c r="FO4"/>
    </row>
    <row r="5" spans="1:338" s="43" customFormat="1" ht="15" hidden="1" customHeight="1" x14ac:dyDescent="0.4">
      <c r="A5"/>
      <c r="B5"/>
      <c r="C5"/>
      <c r="D5"/>
      <c r="E5"/>
      <c r="F5"/>
      <c r="G5"/>
      <c r="H5"/>
      <c r="I5" s="955"/>
      <c r="J5" s="878"/>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183"/>
      <c r="DP5" s="183"/>
      <c r="DQ5"/>
      <c r="DR5"/>
      <c r="DS5"/>
      <c r="DT5"/>
      <c r="DU5"/>
      <c r="DV5"/>
      <c r="DW5"/>
      <c r="DX5"/>
      <c r="DY5"/>
      <c r="DZ5"/>
      <c r="EA5"/>
      <c r="EB5"/>
      <c r="EC5"/>
      <c r="ED5"/>
      <c r="EE5"/>
      <c r="EF5"/>
      <c r="EG5" s="2"/>
      <c r="EH5" s="1"/>
      <c r="EI5" s="1"/>
      <c r="EJ5" s="1"/>
      <c r="EK5" s="1"/>
      <c r="EL5" s="751"/>
      <c r="EM5" s="1"/>
      <c r="EN5" s="1"/>
      <c r="EO5" s="1"/>
      <c r="EP5" s="1"/>
      <c r="EQ5" s="1"/>
      <c r="ER5" s="1"/>
      <c r="ES5" s="1"/>
      <c r="ET5" s="1"/>
      <c r="EU5" s="1"/>
      <c r="EV5" s="1"/>
      <c r="EW5" s="1"/>
      <c r="EX5" s="1"/>
      <c r="EY5" s="1"/>
      <c r="EZ5" s="1"/>
      <c r="FA5" s="1"/>
      <c r="FB5" s="1"/>
      <c r="FC5" s="1"/>
      <c r="FD5" s="1"/>
      <c r="FE5" s="1"/>
      <c r="FF5" s="1"/>
      <c r="FG5" s="1"/>
      <c r="FH5" s="1"/>
      <c r="FI5"/>
      <c r="FJ5"/>
      <c r="FK5"/>
      <c r="FL5"/>
      <c r="FM5"/>
      <c r="FN5"/>
      <c r="FO5"/>
      <c r="FP5" s="1"/>
      <c r="FQ5" s="1"/>
      <c r="FR5" s="1"/>
      <c r="FS5" s="1"/>
      <c r="FT5" s="1"/>
      <c r="FU5" s="1"/>
      <c r="FV5" s="1"/>
      <c r="FW5" s="1"/>
      <c r="FX5" s="1"/>
      <c r="FY5" s="1"/>
      <c r="FZ5" s="1"/>
      <c r="GA5" s="1"/>
      <c r="GB5" s="1"/>
      <c r="GC5" s="1"/>
      <c r="GD5" s="1"/>
      <c r="GE5" s="1"/>
      <c r="GF5" s="1"/>
      <c r="GG5" s="1"/>
      <c r="GH5" s="1"/>
      <c r="GI5" s="1"/>
      <c r="GJ5" s="1"/>
      <c r="GK5" s="1"/>
      <c r="GL5" s="1"/>
      <c r="GM5" s="1"/>
      <c r="GN5" s="3"/>
      <c r="GO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LO5"/>
      <c r="LP5"/>
      <c r="LQ5"/>
      <c r="LR5"/>
      <c r="LS5"/>
      <c r="LT5"/>
      <c r="LU5"/>
      <c r="LV5"/>
      <c r="LW5"/>
      <c r="LX5"/>
      <c r="LY5"/>
      <c r="LZ5"/>
    </row>
    <row r="6" spans="1:338" s="43" customFormat="1" ht="15" hidden="1" customHeight="1" x14ac:dyDescent="0.4">
      <c r="A6"/>
      <c r="B6"/>
      <c r="C6"/>
      <c r="D6"/>
      <c r="E6"/>
      <c r="F6"/>
      <c r="G6"/>
      <c r="H6"/>
      <c r="I6" s="955"/>
      <c r="J6" s="878"/>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c r="BB6" s="879"/>
      <c r="BC6" s="879"/>
      <c r="BD6" s="879"/>
      <c r="BE6" s="879"/>
      <c r="BF6" s="879"/>
      <c r="BG6" s="879"/>
      <c r="BH6" s="879"/>
      <c r="BI6" s="879"/>
      <c r="BJ6" s="879"/>
      <c r="BK6" s="879"/>
      <c r="BL6" s="879"/>
      <c r="BM6" s="879"/>
      <c r="BN6" s="879"/>
      <c r="BO6" s="879"/>
      <c r="BP6" s="879"/>
      <c r="BQ6" s="879"/>
      <c r="BR6" s="879"/>
      <c r="BS6" s="879"/>
      <c r="BT6" s="879"/>
      <c r="BU6" s="879"/>
      <c r="BV6" s="879"/>
      <c r="BW6" s="879"/>
      <c r="BX6" s="879"/>
      <c r="BY6" s="879"/>
      <c r="BZ6" s="879"/>
      <c r="CA6" s="879"/>
      <c r="CB6" s="879"/>
      <c r="CC6" s="879"/>
      <c r="CD6" s="879"/>
      <c r="CE6" s="879"/>
      <c r="CF6" s="879"/>
      <c r="CG6" s="879"/>
      <c r="CH6" s="879"/>
      <c r="CI6" s="879"/>
      <c r="CJ6" s="879"/>
      <c r="CK6" s="879"/>
      <c r="CL6" s="879"/>
      <c r="CM6" s="879"/>
      <c r="CN6" s="879"/>
      <c r="CO6" s="879"/>
      <c r="CP6" s="879"/>
      <c r="CQ6" s="879"/>
      <c r="CR6" s="879"/>
      <c r="CS6" s="879"/>
      <c r="CT6" s="879"/>
      <c r="CU6" s="879"/>
      <c r="CV6" s="879"/>
      <c r="CW6" s="879"/>
      <c r="CX6" s="879"/>
      <c r="CY6" s="879"/>
      <c r="CZ6" s="879"/>
      <c r="DA6" s="879"/>
      <c r="DB6" s="879"/>
      <c r="DC6" s="879"/>
      <c r="DD6" s="879"/>
      <c r="DE6" s="879"/>
      <c r="DF6" s="879"/>
      <c r="DG6" s="879"/>
      <c r="DH6" s="879"/>
      <c r="DI6" s="879"/>
      <c r="DJ6" s="879"/>
      <c r="DK6" s="879"/>
      <c r="DL6" s="879"/>
      <c r="DM6" s="879"/>
      <c r="DN6" s="879"/>
      <c r="DO6" s="183"/>
      <c r="DP6" s="183"/>
      <c r="DQ6"/>
      <c r="DR6"/>
      <c r="DS6"/>
      <c r="DT6"/>
      <c r="DU6"/>
      <c r="DV6"/>
      <c r="DW6"/>
      <c r="DX6"/>
      <c r="DY6"/>
      <c r="DZ6"/>
      <c r="EA6"/>
      <c r="EB6"/>
      <c r="EC6"/>
      <c r="ED6"/>
      <c r="EE6"/>
      <c r="EF6"/>
      <c r="EG6" s="2"/>
      <c r="EH6" s="1"/>
      <c r="EI6" s="1"/>
      <c r="EJ6" s="1"/>
      <c r="EK6" s="1"/>
      <c r="EL6" s="751"/>
      <c r="EM6" s="1"/>
      <c r="EN6" s="1"/>
      <c r="EO6" s="1"/>
      <c r="EP6" s="1"/>
      <c r="EQ6" s="1"/>
      <c r="ER6" s="1"/>
      <c r="ES6" s="1"/>
      <c r="ET6" s="1"/>
      <c r="EU6" s="1"/>
      <c r="EV6" s="1"/>
      <c r="EW6" s="1"/>
      <c r="EX6" s="1"/>
      <c r="EY6" s="1"/>
      <c r="EZ6" s="1"/>
      <c r="FA6" s="1"/>
      <c r="FB6" s="1"/>
      <c r="FC6" s="1"/>
      <c r="FD6" s="1"/>
      <c r="FE6" s="1"/>
      <c r="FF6" s="1"/>
      <c r="FG6" s="1"/>
      <c r="FH6" s="1"/>
      <c r="FI6"/>
      <c r="FJ6"/>
      <c r="FK6"/>
      <c r="FL6"/>
      <c r="FM6"/>
      <c r="FN6"/>
      <c r="FO6"/>
      <c r="FP6" s="1"/>
      <c r="FQ6" s="1"/>
      <c r="FR6" s="1"/>
      <c r="FS6" s="1"/>
      <c r="FT6" s="1"/>
      <c r="FU6" s="1"/>
      <c r="FV6" s="1"/>
      <c r="FW6" s="1"/>
      <c r="FX6" s="1"/>
      <c r="FY6" s="1"/>
      <c r="FZ6" s="1"/>
      <c r="GA6" s="1"/>
      <c r="GB6" s="1"/>
      <c r="GC6" s="1"/>
      <c r="GD6" s="1"/>
      <c r="GE6" s="1"/>
      <c r="GF6" s="1"/>
      <c r="GG6" s="1"/>
      <c r="GH6" s="1"/>
      <c r="GI6" s="1"/>
      <c r="GJ6" s="1"/>
      <c r="GK6" s="1"/>
      <c r="GL6" s="1"/>
      <c r="GM6" s="1"/>
      <c r="GN6" s="3"/>
      <c r="GO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LO6"/>
      <c r="LP6"/>
      <c r="LQ6"/>
      <c r="LR6"/>
      <c r="LS6"/>
      <c r="LT6"/>
      <c r="LU6"/>
      <c r="LV6"/>
      <c r="LW6"/>
      <c r="LX6"/>
      <c r="LY6"/>
      <c r="LZ6"/>
    </row>
    <row r="7" spans="1:338" s="43" customFormat="1" ht="15" customHeight="1" thickBot="1" x14ac:dyDescent="0.45">
      <c r="A7"/>
      <c r="B7"/>
      <c r="C7"/>
      <c r="D7"/>
      <c r="E7"/>
      <c r="F7"/>
      <c r="G7"/>
      <c r="H7"/>
      <c r="I7" s="955"/>
      <c r="J7" s="878"/>
      <c r="K7" s="879"/>
      <c r="L7" s="879"/>
      <c r="M7" s="879"/>
      <c r="N7" s="879"/>
      <c r="O7" s="879"/>
      <c r="P7" s="879"/>
      <c r="Q7" s="879"/>
      <c r="R7" s="879"/>
      <c r="S7" s="879"/>
      <c r="T7" s="879"/>
      <c r="U7" s="879"/>
      <c r="V7" s="879"/>
      <c r="W7" s="879"/>
      <c r="X7" s="879"/>
      <c r="Y7" s="879"/>
      <c r="Z7" s="879"/>
      <c r="AA7" s="879"/>
      <c r="AB7" s="879"/>
      <c r="AC7" s="879"/>
      <c r="AD7" s="879"/>
      <c r="AE7" s="879"/>
      <c r="AF7" s="879"/>
      <c r="AG7" s="879"/>
      <c r="AH7" s="879"/>
      <c r="AI7" s="879"/>
      <c r="AJ7" s="879"/>
      <c r="AK7" s="879"/>
      <c r="AL7" s="879"/>
      <c r="AM7" s="879"/>
      <c r="AN7" s="879"/>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c r="BP7" s="879"/>
      <c r="BQ7" s="879"/>
      <c r="BR7" s="879"/>
      <c r="BS7" s="879"/>
      <c r="BT7" s="879"/>
      <c r="BU7" s="879"/>
      <c r="BV7" s="879"/>
      <c r="BW7" s="879"/>
      <c r="BX7" s="879"/>
      <c r="BY7" s="879"/>
      <c r="BZ7" s="879"/>
      <c r="CA7" s="879"/>
      <c r="CB7" s="879"/>
      <c r="CC7" s="879"/>
      <c r="CD7" s="879"/>
      <c r="CE7" s="879"/>
      <c r="CF7" s="879"/>
      <c r="CG7" s="879"/>
      <c r="CH7" s="879"/>
      <c r="CI7" s="879"/>
      <c r="CJ7" s="879"/>
      <c r="CK7" s="879"/>
      <c r="CL7" s="879"/>
      <c r="CM7" s="879"/>
      <c r="CN7" s="879"/>
      <c r="CO7" s="879"/>
      <c r="CP7" s="879"/>
      <c r="CQ7" s="879"/>
      <c r="CR7" s="879"/>
      <c r="CS7" s="879"/>
      <c r="CT7" s="879"/>
      <c r="CU7" s="879"/>
      <c r="CV7" s="879"/>
      <c r="CW7" s="879"/>
      <c r="CX7" s="879"/>
      <c r="CY7" s="879"/>
      <c r="CZ7" s="879"/>
      <c r="DA7" s="879"/>
      <c r="DB7" s="879"/>
      <c r="DC7" s="879"/>
      <c r="DD7" s="879"/>
      <c r="DE7" s="879"/>
      <c r="DF7" s="879"/>
      <c r="DG7" s="879"/>
      <c r="DH7" s="879"/>
      <c r="DI7" s="879"/>
      <c r="DJ7" s="879"/>
      <c r="DK7" s="879"/>
      <c r="DL7" s="879"/>
      <c r="DM7" s="879"/>
      <c r="DN7" s="879"/>
      <c r="DO7" s="183"/>
      <c r="DP7" s="183"/>
      <c r="DQ7"/>
      <c r="DR7"/>
      <c r="DS7"/>
      <c r="DT7"/>
      <c r="DU7"/>
      <c r="DV7"/>
      <c r="DW7"/>
      <c r="DX7"/>
      <c r="DY7"/>
      <c r="DZ7"/>
      <c r="EA7"/>
      <c r="EB7"/>
      <c r="EC7"/>
      <c r="ED7"/>
      <c r="EE7"/>
      <c r="EF7"/>
      <c r="EG7" s="2"/>
      <c r="EH7" s="1"/>
      <c r="EI7" s="1"/>
      <c r="EJ7" s="1"/>
      <c r="EK7" s="1"/>
      <c r="EL7" s="751"/>
      <c r="EM7" s="1"/>
      <c r="EN7" s="1"/>
      <c r="EO7" s="1"/>
      <c r="EP7" s="1"/>
      <c r="EQ7" s="1"/>
      <c r="ER7" s="1"/>
      <c r="ES7" s="1"/>
      <c r="ET7" s="1"/>
      <c r="EU7" s="1"/>
      <c r="EV7" s="1"/>
      <c r="EW7" s="1"/>
      <c r="EX7" s="1"/>
      <c r="EY7" s="1"/>
      <c r="EZ7" s="1"/>
      <c r="FA7" s="1"/>
      <c r="FB7" s="1"/>
      <c r="FC7" s="1"/>
      <c r="FD7" s="1"/>
      <c r="FE7" s="1"/>
      <c r="FF7" s="1"/>
      <c r="FG7" s="1"/>
      <c r="FH7" s="1"/>
      <c r="FI7"/>
      <c r="FJ7"/>
      <c r="FK7"/>
      <c r="FL7"/>
      <c r="FM7"/>
      <c r="FN7"/>
      <c r="FO7"/>
      <c r="FP7" s="1"/>
      <c r="FQ7" s="1"/>
      <c r="FR7" s="1"/>
      <c r="FS7" s="1"/>
      <c r="FT7" s="1"/>
      <c r="FU7" s="1"/>
      <c r="FV7" s="1"/>
      <c r="FW7" s="1"/>
      <c r="FX7" s="1"/>
      <c r="FY7" s="1"/>
      <c r="FZ7" s="1"/>
      <c r="GA7" s="1"/>
      <c r="GB7" s="1"/>
      <c r="GC7" s="1"/>
      <c r="GD7" s="1"/>
      <c r="GE7" s="1"/>
      <c r="GF7" s="1"/>
      <c r="GG7" s="1"/>
      <c r="GH7" s="1"/>
      <c r="GI7" s="1"/>
      <c r="GJ7" s="1"/>
      <c r="GK7" s="1"/>
      <c r="GL7" s="1"/>
      <c r="GM7" s="1"/>
      <c r="GN7" s="3"/>
      <c r="GO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LO7"/>
      <c r="LP7"/>
      <c r="LQ7"/>
      <c r="LR7"/>
      <c r="LS7"/>
      <c r="LT7"/>
      <c r="LU7"/>
      <c r="LV7"/>
      <c r="LW7"/>
      <c r="LX7"/>
      <c r="LY7"/>
      <c r="LZ7"/>
    </row>
    <row r="8" spans="1:338" ht="35.1" customHeight="1" thickBot="1" x14ac:dyDescent="0.45">
      <c r="I8" s="955"/>
      <c r="J8" s="2145" t="s">
        <v>852</v>
      </c>
      <c r="K8" s="2462"/>
      <c r="L8" s="2462"/>
      <c r="M8" s="2462"/>
      <c r="N8" s="2462"/>
      <c r="O8" s="2462"/>
      <c r="P8" s="2462"/>
      <c r="Q8" s="2462"/>
      <c r="R8" s="2462"/>
      <c r="S8" s="2462"/>
      <c r="T8" s="2462"/>
      <c r="U8" s="2462"/>
      <c r="V8" s="2462"/>
      <c r="W8" s="2462"/>
      <c r="X8" s="2462"/>
      <c r="Y8" s="2462"/>
      <c r="Z8" s="2462"/>
      <c r="AA8" s="2462"/>
      <c r="AB8" s="2462"/>
      <c r="AC8" s="2462"/>
      <c r="AD8" s="2462"/>
      <c r="AE8" s="2462"/>
      <c r="AF8" s="2462"/>
      <c r="AG8" s="2462"/>
      <c r="AH8" s="2462"/>
      <c r="AI8" s="2462"/>
      <c r="AJ8" s="2462"/>
      <c r="AK8" s="2462"/>
      <c r="AL8" s="2462"/>
      <c r="AM8" s="2462"/>
      <c r="AN8" s="2462"/>
      <c r="AO8" s="2462"/>
      <c r="AP8" s="2462"/>
      <c r="AQ8" s="2462"/>
      <c r="AR8" s="2462"/>
      <c r="AS8" s="2462"/>
      <c r="AT8" s="2462"/>
      <c r="AU8" s="2462"/>
      <c r="AV8" s="2462"/>
      <c r="AW8" s="2462"/>
      <c r="AX8" s="2462"/>
      <c r="AY8" s="2462"/>
      <c r="AZ8" s="2462"/>
      <c r="BA8" s="2462"/>
      <c r="BB8" s="2462"/>
      <c r="BC8" s="2462"/>
      <c r="BD8" s="2462"/>
      <c r="BE8" s="2462"/>
      <c r="BF8" s="2462"/>
      <c r="BG8" s="2462"/>
      <c r="BH8" s="2462"/>
      <c r="BI8" s="2462"/>
      <c r="BJ8" s="2462"/>
      <c r="BK8" s="2462"/>
      <c r="BL8" s="2462"/>
      <c r="BM8" s="2462"/>
      <c r="BN8" s="2462"/>
      <c r="BO8" s="2462"/>
      <c r="BP8" s="2462"/>
      <c r="BQ8" s="2462"/>
      <c r="BR8" s="2462"/>
      <c r="BS8" s="2462"/>
      <c r="BT8" s="2462"/>
      <c r="BU8" s="2462"/>
      <c r="BV8" s="2462"/>
      <c r="BW8" s="2462"/>
      <c r="BX8" s="2462"/>
      <c r="BY8" s="2462"/>
      <c r="BZ8" s="2462"/>
      <c r="CA8" s="2462"/>
      <c r="CB8" s="2462"/>
      <c r="CC8" s="2462"/>
      <c r="CD8" s="2462"/>
      <c r="CE8" s="2462"/>
      <c r="CF8" s="2462"/>
      <c r="CG8" s="2462"/>
      <c r="CH8" s="2462"/>
      <c r="CI8" s="2462"/>
      <c r="CJ8" s="2462"/>
      <c r="CK8" s="2462"/>
      <c r="CL8" s="2462"/>
      <c r="CM8" s="2462"/>
      <c r="CN8" s="2462"/>
      <c r="CO8" s="2462"/>
      <c r="CP8" s="2462"/>
      <c r="CQ8" s="2462"/>
      <c r="CR8" s="2462"/>
      <c r="CS8" s="2462"/>
      <c r="CT8" s="2462"/>
      <c r="CU8" s="2462"/>
      <c r="CV8" s="2462"/>
      <c r="CW8" s="2462"/>
      <c r="CX8" s="2462"/>
      <c r="CY8" s="2462"/>
      <c r="CZ8" s="2462"/>
      <c r="DA8" s="2462"/>
      <c r="DB8" s="2462"/>
      <c r="DC8" s="2462"/>
      <c r="DD8" s="2462"/>
      <c r="DE8" s="2462"/>
      <c r="DF8" s="2462"/>
      <c r="DG8" s="2462"/>
      <c r="DH8" s="2462"/>
      <c r="DI8" s="2462"/>
      <c r="DJ8" s="2462"/>
      <c r="DK8" s="2462"/>
      <c r="DL8" s="2462"/>
      <c r="DM8" s="2462"/>
      <c r="DN8" s="2462"/>
      <c r="DO8" s="2462"/>
      <c r="DP8" s="2463"/>
      <c r="EH8" s="727">
        <f>$V$12</f>
        <v>0</v>
      </c>
      <c r="EI8" s="727">
        <f>$BF$12</f>
        <v>0</v>
      </c>
      <c r="EJ8" s="727">
        <f>$CM$12</f>
        <v>0</v>
      </c>
      <c r="EL8"/>
      <c r="ET8" s="509" t="str">
        <f>SUBSTITUTE(TRIM(ET14&amp;"　"&amp;ET48&amp;"　"&amp;ET58),"　",",")</f>
        <v/>
      </c>
      <c r="EU8" s="1" t="s">
        <v>861</v>
      </c>
      <c r="FC8" s="22"/>
      <c r="FD8" s="22"/>
      <c r="FE8" s="22"/>
      <c r="FF8" s="22"/>
      <c r="FG8" s="22"/>
      <c r="FH8" s="22"/>
      <c r="FI8"/>
      <c r="FJ8"/>
      <c r="FK8"/>
      <c r="FL8"/>
      <c r="FM8"/>
      <c r="FN8"/>
      <c r="FO8"/>
    </row>
    <row r="9" spans="1:338" ht="30" hidden="1" customHeight="1" x14ac:dyDescent="0.4">
      <c r="I9" s="955"/>
      <c r="J9" s="220"/>
      <c r="K9" s="16"/>
      <c r="L9" s="16"/>
      <c r="M9" s="732"/>
      <c r="N9" s="732"/>
      <c r="O9" s="732"/>
      <c r="P9" s="732"/>
      <c r="Q9" s="732"/>
      <c r="R9" s="732"/>
      <c r="S9" s="732"/>
      <c r="T9" s="732"/>
      <c r="U9" s="732"/>
      <c r="V9" s="732"/>
      <c r="W9" s="732"/>
      <c r="X9" s="732"/>
      <c r="Y9" s="732"/>
      <c r="Z9" s="732"/>
      <c r="AA9" s="732"/>
      <c r="AB9" s="734"/>
      <c r="AC9" s="732"/>
      <c r="AD9" s="732"/>
      <c r="AE9" s="732"/>
      <c r="AF9" s="732"/>
      <c r="AG9" s="732"/>
      <c r="AH9" s="732"/>
      <c r="AI9" s="732"/>
      <c r="AJ9" s="734"/>
      <c r="AK9" s="732"/>
      <c r="AL9" s="732"/>
      <c r="AM9" s="732"/>
      <c r="AN9" s="734"/>
      <c r="AO9" s="732"/>
      <c r="AP9" s="732"/>
      <c r="AQ9" s="732"/>
      <c r="AR9" s="732"/>
      <c r="AS9" s="732"/>
      <c r="AT9" s="732"/>
      <c r="AU9" s="732"/>
      <c r="AV9" s="734"/>
      <c r="AW9" s="732"/>
      <c r="AX9" s="732"/>
      <c r="AY9" s="732"/>
      <c r="AZ9" s="732"/>
      <c r="BA9" s="732"/>
      <c r="BB9" s="732"/>
      <c r="BC9" s="732"/>
      <c r="BD9" s="732"/>
      <c r="BE9" s="732"/>
      <c r="BF9" s="732"/>
      <c r="BG9" s="732"/>
      <c r="BH9" s="732"/>
      <c r="BI9" s="732"/>
      <c r="BJ9" s="732"/>
      <c r="BK9" s="732"/>
      <c r="BL9" s="732"/>
      <c r="BM9" s="732"/>
      <c r="BN9" s="732"/>
      <c r="BO9" s="732"/>
      <c r="BP9" s="732"/>
      <c r="BQ9" s="732"/>
      <c r="BR9" s="732"/>
      <c r="BS9" s="732"/>
      <c r="BT9" s="732"/>
      <c r="BU9" s="732"/>
      <c r="BV9" s="732"/>
      <c r="BW9" s="732"/>
      <c r="BX9" s="732"/>
      <c r="BY9" s="732"/>
      <c r="BZ9" s="732"/>
      <c r="CA9" s="732"/>
      <c r="CB9" s="732"/>
      <c r="CC9" s="732"/>
      <c r="CD9" s="732"/>
      <c r="CE9" s="732"/>
      <c r="CF9" s="732"/>
      <c r="CG9" s="732"/>
      <c r="CH9" s="732"/>
      <c r="CI9" s="732"/>
      <c r="CJ9" s="732"/>
      <c r="CK9" s="732"/>
      <c r="CL9" s="732"/>
      <c r="CM9" s="732"/>
      <c r="CN9" s="732"/>
      <c r="CO9" s="732"/>
      <c r="CP9" s="73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217"/>
      <c r="DO9" s="217"/>
      <c r="DP9" s="218"/>
      <c r="EH9" s="1" t="s">
        <v>827</v>
      </c>
      <c r="EI9" s="1" t="s">
        <v>829</v>
      </c>
      <c r="EJ9" s="1" t="s">
        <v>828</v>
      </c>
      <c r="FC9" s="22"/>
      <c r="FD9" s="22"/>
      <c r="FE9" s="22"/>
      <c r="FF9" s="22"/>
      <c r="FG9" s="22"/>
      <c r="FH9" s="22"/>
      <c r="FI9"/>
      <c r="FJ9"/>
      <c r="FK9"/>
      <c r="FL9"/>
      <c r="FM9"/>
      <c r="FN9"/>
      <c r="FO9"/>
    </row>
    <row r="10" spans="1:338" s="269" customFormat="1" ht="30" hidden="1" customHeight="1" thickBot="1" x14ac:dyDescent="0.45">
      <c r="A10"/>
      <c r="B10"/>
      <c r="C10"/>
      <c r="D10"/>
      <c r="E10"/>
      <c r="F10"/>
      <c r="G10"/>
      <c r="H10"/>
      <c r="I10" s="955"/>
      <c r="J10" s="286"/>
      <c r="K10" s="49"/>
      <c r="L10" s="49"/>
      <c r="M10" s="2452"/>
      <c r="N10" s="2452"/>
      <c r="O10" s="2452"/>
      <c r="P10" s="2452"/>
      <c r="Q10" s="2452"/>
      <c r="R10" s="2452"/>
      <c r="S10" s="2452"/>
      <c r="T10" s="2452"/>
      <c r="U10" s="2452"/>
      <c r="V10" s="2452"/>
      <c r="W10" s="2452"/>
      <c r="X10" s="2452"/>
      <c r="Y10" s="2452"/>
      <c r="Z10" s="2452"/>
      <c r="AA10" s="2452"/>
      <c r="AB10" s="2452"/>
      <c r="AC10" s="2452"/>
      <c r="AD10" s="2452"/>
      <c r="AE10" s="2452"/>
      <c r="AF10" s="2452"/>
      <c r="AG10" s="2452"/>
      <c r="AH10" s="2452"/>
      <c r="AI10" s="2452"/>
      <c r="AJ10" s="2452"/>
      <c r="AK10" s="2452"/>
      <c r="AL10" s="2452"/>
      <c r="AM10" s="2452"/>
      <c r="AN10" s="2452"/>
      <c r="AO10" s="2452"/>
      <c r="AP10" s="2452"/>
      <c r="AQ10" s="2452"/>
      <c r="AR10" s="2452"/>
      <c r="AS10" s="2452"/>
      <c r="AT10" s="2452"/>
      <c r="AU10" s="2452"/>
      <c r="AV10" s="2452"/>
      <c r="AW10" s="2452"/>
      <c r="AX10" s="2452"/>
      <c r="AY10" s="2452"/>
      <c r="AZ10" s="2452"/>
      <c r="BA10" s="2452"/>
      <c r="BB10" s="2452"/>
      <c r="BC10" s="2452"/>
      <c r="BD10" s="2452"/>
      <c r="BE10" s="2452"/>
      <c r="BF10" s="2452"/>
      <c r="BG10" s="2452"/>
      <c r="BH10" s="2452"/>
      <c r="BI10" s="2452"/>
      <c r="BJ10" s="2452"/>
      <c r="BK10" s="2452"/>
      <c r="BL10" s="2452"/>
      <c r="BM10" s="2452"/>
      <c r="BN10" s="2452"/>
      <c r="BO10" s="2452"/>
      <c r="BP10" s="2452"/>
      <c r="BQ10" s="2452"/>
      <c r="BR10" s="2452"/>
      <c r="BS10" s="2452"/>
      <c r="BT10" s="2452"/>
      <c r="BU10" s="2452"/>
      <c r="BV10" s="2452"/>
      <c r="BW10" s="2452"/>
      <c r="BX10" s="2452"/>
      <c r="BY10" s="2452"/>
      <c r="BZ10" s="2452"/>
      <c r="CA10" s="2452"/>
      <c r="CB10" s="2452"/>
      <c r="CC10" s="2452"/>
      <c r="CD10" s="2452"/>
      <c r="CE10" s="2452"/>
      <c r="CF10" s="2452"/>
      <c r="CG10" s="2452"/>
      <c r="CH10" s="2452"/>
      <c r="CI10" s="2452"/>
      <c r="CJ10" s="2452"/>
      <c r="CK10" s="2452"/>
      <c r="CL10" s="2452"/>
      <c r="CM10" s="2452"/>
      <c r="CN10" s="2452"/>
      <c r="CO10" s="2452"/>
      <c r="CP10" s="2452"/>
      <c r="CQ10" s="2452"/>
      <c r="CR10" s="2452"/>
      <c r="CS10" s="2452"/>
      <c r="CT10" s="2452"/>
      <c r="CU10" s="2452"/>
      <c r="CV10" s="2452"/>
      <c r="CW10" s="2452"/>
      <c r="CX10" s="2452"/>
      <c r="CY10" s="2452"/>
      <c r="CZ10" s="2452"/>
      <c r="DA10" s="2452"/>
      <c r="DB10" s="2452"/>
      <c r="DC10" s="2452"/>
      <c r="DD10" s="2452"/>
      <c r="DE10" s="2452"/>
      <c r="DF10" s="2452"/>
      <c r="DG10" s="2452"/>
      <c r="DH10" s="2452"/>
      <c r="DI10" s="2452"/>
      <c r="DJ10" s="2452"/>
      <c r="DK10" s="2452"/>
      <c r="DL10" s="2452"/>
      <c r="DM10" s="2452"/>
      <c r="DN10" s="736"/>
      <c r="DO10" s="736"/>
      <c r="DP10" s="737"/>
      <c r="DQ10"/>
      <c r="DR10"/>
      <c r="DS10"/>
      <c r="DT10"/>
      <c r="DU10"/>
      <c r="DV10"/>
      <c r="DW10"/>
      <c r="DX10"/>
      <c r="DY10"/>
      <c r="DZ10"/>
      <c r="EA10"/>
      <c r="EB10"/>
      <c r="EC10"/>
      <c r="ED10"/>
      <c r="EE10"/>
      <c r="EF10"/>
      <c r="EG10" s="49"/>
      <c r="EH10" s="63"/>
      <c r="EL10" s="53"/>
      <c r="FC10" s="22"/>
      <c r="FD10" s="22"/>
      <c r="FE10" s="22"/>
      <c r="FF10" s="22"/>
      <c r="FG10" s="22"/>
      <c r="FH10" s="22"/>
      <c r="FI10"/>
      <c r="FJ10"/>
      <c r="FK10"/>
      <c r="FL10"/>
      <c r="FM10"/>
      <c r="FN10"/>
      <c r="FO10"/>
      <c r="FT10" s="289"/>
      <c r="FU10" s="289"/>
      <c r="FV10" s="289"/>
      <c r="FW10" s="289"/>
      <c r="FX10" s="289"/>
      <c r="FY10" s="289"/>
      <c r="FZ10" s="289"/>
      <c r="GA10" s="289"/>
      <c r="GB10" s="289"/>
      <c r="GC10" s="289"/>
      <c r="GF10" s="362"/>
      <c r="GG10" s="362"/>
      <c r="GN10" s="465"/>
      <c r="GO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LO10"/>
      <c r="LP10"/>
      <c r="LQ10"/>
      <c r="LR10"/>
      <c r="LS10"/>
      <c r="LT10"/>
      <c r="LU10"/>
      <c r="LV10"/>
      <c r="LW10"/>
      <c r="LX10"/>
      <c r="LY10"/>
      <c r="LZ10"/>
    </row>
    <row r="11" spans="1:338" s="269" customFormat="1" ht="30" customHeight="1" thickBot="1" x14ac:dyDescent="0.45">
      <c r="A11"/>
      <c r="B11"/>
      <c r="C11"/>
      <c r="D11"/>
      <c r="E11"/>
      <c r="F11"/>
      <c r="G11"/>
      <c r="H11"/>
      <c r="I11" s="955"/>
      <c r="J11" s="290"/>
      <c r="K11" s="49"/>
      <c r="L11" s="49"/>
      <c r="M11" s="2453"/>
      <c r="N11" s="2453"/>
      <c r="O11" s="2453"/>
      <c r="P11" s="2453"/>
      <c r="Q11" s="2453"/>
      <c r="R11" s="2453"/>
      <c r="S11" s="2453"/>
      <c r="T11" s="2453"/>
      <c r="U11" s="2453"/>
      <c r="V11" s="2454"/>
      <c r="W11" s="2455"/>
      <c r="X11" s="2455"/>
      <c r="Y11" s="2455"/>
      <c r="Z11" s="2455"/>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6"/>
      <c r="BI11" s="738"/>
      <c r="BJ11" s="738"/>
      <c r="BK11" s="738"/>
      <c r="BL11" s="739"/>
      <c r="BM11" s="739"/>
      <c r="BN11" s="739"/>
      <c r="BO11" s="739"/>
      <c r="BP11" s="739"/>
      <c r="BQ11" s="739"/>
      <c r="BR11" s="739"/>
      <c r="BS11" s="739"/>
      <c r="BT11" s="739"/>
      <c r="BU11" s="739"/>
      <c r="BV11" s="739"/>
      <c r="BW11" s="739"/>
      <c r="BX11" s="739"/>
      <c r="BY11" s="739"/>
      <c r="BZ11" s="739"/>
      <c r="CA11" s="739"/>
      <c r="CB11" s="739"/>
      <c r="CC11" s="739"/>
      <c r="CD11" s="739"/>
      <c r="CE11" s="739"/>
      <c r="CF11" s="739"/>
      <c r="CG11" s="739"/>
      <c r="CH11" s="739"/>
      <c r="CI11" s="739"/>
      <c r="CJ11" s="739"/>
      <c r="CK11" s="739"/>
      <c r="CL11" s="739"/>
      <c r="CM11" s="739"/>
      <c r="CN11" s="739"/>
      <c r="CO11" s="739"/>
      <c r="CP11" s="739"/>
      <c r="CQ11" s="739"/>
      <c r="CR11" s="739"/>
      <c r="CS11" s="739"/>
      <c r="CT11" s="739"/>
      <c r="CU11" s="739"/>
      <c r="CV11" s="739"/>
      <c r="CW11" s="739"/>
      <c r="CX11" s="739"/>
      <c r="CY11" s="739"/>
      <c r="CZ11" s="739"/>
      <c r="DA11" s="739"/>
      <c r="DB11" s="739"/>
      <c r="DC11" s="739"/>
      <c r="DD11" s="739"/>
      <c r="DE11" s="739"/>
      <c r="DF11" s="739"/>
      <c r="DG11" s="739"/>
      <c r="DH11" s="739"/>
      <c r="DI11" s="739"/>
      <c r="DJ11" s="739"/>
      <c r="DK11" s="739"/>
      <c r="DL11" s="739"/>
      <c r="DM11" s="740"/>
      <c r="DN11" s="739"/>
      <c r="DO11" s="739"/>
      <c r="DP11" s="741"/>
      <c r="DQ11"/>
      <c r="DR11"/>
      <c r="DS11"/>
      <c r="DT11"/>
      <c r="DU11"/>
      <c r="DV11"/>
      <c r="DW11"/>
      <c r="DX11"/>
      <c r="DY11"/>
      <c r="DZ11"/>
      <c r="EA11"/>
      <c r="EB11"/>
      <c r="EC11"/>
      <c r="ED11"/>
      <c r="EE11"/>
      <c r="EF11"/>
      <c r="EG11" s="49"/>
      <c r="EH11" t="s">
        <v>2953</v>
      </c>
      <c r="EJ11" s="362" t="s">
        <v>2952</v>
      </c>
      <c r="EL11" s="53"/>
      <c r="FI11"/>
      <c r="FJ11"/>
      <c r="FK11"/>
      <c r="FL11"/>
      <c r="FM11"/>
      <c r="FN11"/>
      <c r="FO11"/>
      <c r="FT11" s="289"/>
      <c r="FU11" s="289"/>
      <c r="FV11" s="289"/>
      <c r="FW11" s="289"/>
      <c r="FX11" s="289"/>
      <c r="FY11" s="289"/>
      <c r="FZ11" s="289"/>
      <c r="GA11" s="289"/>
      <c r="GB11" s="289"/>
      <c r="GC11" s="289"/>
      <c r="GF11" s="362"/>
      <c r="GG11" s="362"/>
      <c r="GJ11" s="293"/>
      <c r="GK11" s="293" t="s">
        <v>205</v>
      </c>
      <c r="GL11" s="293"/>
      <c r="GM11" s="293"/>
      <c r="GN11" s="294"/>
      <c r="GO11"/>
      <c r="GP11" s="2355" t="s">
        <v>1011</v>
      </c>
      <c r="GQ11" s="2356"/>
      <c r="GR11" s="2356"/>
      <c r="GS11" s="2356"/>
      <c r="GT11" s="2356"/>
      <c r="GU11" s="2357"/>
      <c r="GW11" s="2043" t="s">
        <v>818</v>
      </c>
      <c r="GX11" s="2044"/>
      <c r="GY11" s="2045"/>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LO11"/>
      <c r="LP11"/>
      <c r="LQ11"/>
      <c r="LR11"/>
      <c r="LS11"/>
      <c r="LT11"/>
      <c r="LU11"/>
      <c r="LV11"/>
      <c r="LW11"/>
      <c r="LX11"/>
      <c r="LY11"/>
      <c r="LZ11"/>
    </row>
    <row r="12" spans="1:338" s="269" customFormat="1" ht="30" customHeight="1" thickBot="1" x14ac:dyDescent="0.45">
      <c r="A12"/>
      <c r="B12"/>
      <c r="C12"/>
      <c r="D12"/>
      <c r="E12"/>
      <c r="F12"/>
      <c r="G12"/>
      <c r="H12"/>
      <c r="I12" s="955"/>
      <c r="J12" s="290"/>
      <c r="K12" s="49"/>
      <c r="L12" s="49"/>
      <c r="M12" s="2451" t="s">
        <v>833</v>
      </c>
      <c r="N12" s="2451"/>
      <c r="O12" s="2451"/>
      <c r="P12" s="2451"/>
      <c r="Q12" s="2451"/>
      <c r="R12" s="2451">
        <v>1</v>
      </c>
      <c r="S12" s="2451"/>
      <c r="T12" s="2451"/>
      <c r="U12" s="295"/>
      <c r="V12" s="2343">
        <f>'1_入力シート【基本情報】'!$AB$81</f>
        <v>0</v>
      </c>
      <c r="W12" s="2457"/>
      <c r="X12" s="2457"/>
      <c r="Y12" s="2457"/>
      <c r="Z12" s="2457"/>
      <c r="AA12" s="2457"/>
      <c r="AB12" s="2457"/>
      <c r="AC12" s="2457"/>
      <c r="AD12" s="2457"/>
      <c r="AE12" s="2457"/>
      <c r="AF12" s="2457"/>
      <c r="AG12" s="2457"/>
      <c r="AH12" s="2457"/>
      <c r="AI12" s="2457"/>
      <c r="AJ12" s="2457"/>
      <c r="AK12" s="2457"/>
      <c r="AL12" s="2457"/>
      <c r="AM12" s="2457"/>
      <c r="AN12" s="2457"/>
      <c r="AO12" s="2457"/>
      <c r="AP12" s="2457"/>
      <c r="AQ12" s="2457"/>
      <c r="AR12" s="296"/>
      <c r="AS12" s="296"/>
      <c r="AT12" s="296"/>
      <c r="AU12" s="296"/>
      <c r="AV12" s="296"/>
      <c r="AW12" s="296"/>
      <c r="AX12" s="2451" t="s">
        <v>833</v>
      </c>
      <c r="AY12" s="2451"/>
      <c r="AZ12" s="2451"/>
      <c r="BA12" s="2451"/>
      <c r="BB12" s="2451"/>
      <c r="BC12" s="2458">
        <v>2</v>
      </c>
      <c r="BD12" s="2458"/>
      <c r="BE12" s="2458"/>
      <c r="BF12" s="2343">
        <f>'1_入力シート【基本情報】'!$AB$95</f>
        <v>0</v>
      </c>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65"/>
      <c r="CD12" s="65"/>
      <c r="CE12" s="2458" t="s">
        <v>833</v>
      </c>
      <c r="CF12" s="2458"/>
      <c r="CG12" s="2458"/>
      <c r="CH12" s="2458"/>
      <c r="CI12" s="2458"/>
      <c r="CJ12" s="2458">
        <v>3</v>
      </c>
      <c r="CK12" s="2458"/>
      <c r="CL12" s="2458"/>
      <c r="CM12" s="2343">
        <f>'1_入力シート【基本情報】'!$AB$109</f>
        <v>0</v>
      </c>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96"/>
      <c r="DK12" s="296"/>
      <c r="DL12" s="296"/>
      <c r="DM12" s="291"/>
      <c r="DN12" s="287"/>
      <c r="DO12" s="287"/>
      <c r="DP12" s="288"/>
      <c r="DQ12"/>
      <c r="DR12"/>
      <c r="DS12"/>
      <c r="DT12"/>
      <c r="DU12"/>
      <c r="DV12"/>
      <c r="DW12"/>
      <c r="DX12"/>
      <c r="DY12"/>
      <c r="DZ12"/>
      <c r="EA12"/>
      <c r="EB12"/>
      <c r="EC12"/>
      <c r="ED12"/>
      <c r="EE12"/>
      <c r="EF12"/>
      <c r="EG12" s="256"/>
      <c r="EH12" s="293">
        <f>COUNTIFS(EH8:EJ8,"&lt;&gt;0")</f>
        <v>0</v>
      </c>
      <c r="EI12" s="1" t="s">
        <v>876</v>
      </c>
      <c r="EJ12" s="293">
        <f>COUNTA(BA17:BL43,BA51:BL53,BA61:BL75)</f>
        <v>0</v>
      </c>
      <c r="EL12" s="53"/>
      <c r="ES12" s="2350" t="s">
        <v>798</v>
      </c>
      <c r="ET12" s="2351"/>
      <c r="EU12" s="2351"/>
      <c r="EV12" s="2351"/>
      <c r="EW12" s="2351"/>
      <c r="EX12" s="2351"/>
      <c r="EY12" s="2351"/>
      <c r="EZ12" s="2351"/>
      <c r="FA12" s="2351"/>
      <c r="FB12" s="2351"/>
      <c r="FC12" s="2351"/>
      <c r="FD12" s="2351"/>
      <c r="FE12" s="2351"/>
      <c r="FF12" s="2351"/>
      <c r="FG12" s="510"/>
      <c r="FH12" s="511"/>
      <c r="FI12"/>
      <c r="FJ12"/>
      <c r="FK12"/>
      <c r="FL12"/>
      <c r="FM12"/>
      <c r="FN12"/>
      <c r="FO12"/>
      <c r="FT12" s="289"/>
      <c r="FU12" s="289"/>
      <c r="FV12" s="289"/>
      <c r="FW12" s="289"/>
      <c r="FX12" s="289"/>
      <c r="FY12" s="289"/>
      <c r="FZ12" s="289"/>
      <c r="GA12" s="289"/>
      <c r="GB12" s="289"/>
      <c r="GC12" s="289"/>
      <c r="GF12" s="362"/>
      <c r="GG12" s="362"/>
      <c r="GJ12" s="293"/>
      <c r="GK12" s="293" t="s">
        <v>204</v>
      </c>
      <c r="GL12" s="293"/>
      <c r="GM12" s="293"/>
      <c r="GN12" s="294"/>
      <c r="GO12"/>
      <c r="GP12" s="809"/>
      <c r="GQ12" s="2352" t="s">
        <v>805</v>
      </c>
      <c r="GR12" s="2353"/>
      <c r="GS12" s="2353"/>
      <c r="GT12" s="2353"/>
      <c r="GU12" s="2354"/>
      <c r="GW12" s="2043" t="s">
        <v>819</v>
      </c>
      <c r="GX12" s="2044"/>
      <c r="GY12" s="2045"/>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LO12"/>
      <c r="LP12"/>
      <c r="LQ12"/>
      <c r="LR12"/>
      <c r="LS12"/>
      <c r="LT12"/>
      <c r="LU12"/>
      <c r="LV12"/>
      <c r="LW12"/>
      <c r="LX12"/>
      <c r="LY12"/>
      <c r="LZ12"/>
    </row>
    <row r="13" spans="1:338" ht="30" customHeight="1" thickBot="1" x14ac:dyDescent="0.45">
      <c r="I13" s="955"/>
      <c r="J13" s="220"/>
      <c r="K13" s="430"/>
      <c r="L13" s="430"/>
      <c r="M13" s="2459"/>
      <c r="N13" s="2459"/>
      <c r="O13" s="2459"/>
      <c r="P13" s="2459"/>
      <c r="Q13" s="2459"/>
      <c r="R13" s="2459"/>
      <c r="S13" s="2459"/>
      <c r="T13" s="2459"/>
      <c r="U13" s="2459"/>
      <c r="V13" s="2158" t="s">
        <v>2723</v>
      </c>
      <c r="W13" s="2159"/>
      <c r="X13" s="2159"/>
      <c r="Y13" s="2159"/>
      <c r="Z13" s="2159"/>
      <c r="AA13" s="2159"/>
      <c r="AB13" s="2159"/>
      <c r="AC13" s="2159"/>
      <c r="AD13" s="2159"/>
      <c r="AE13" s="2159"/>
      <c r="AF13" s="2159"/>
      <c r="AG13" s="2159"/>
      <c r="AH13" s="2159"/>
      <c r="AI13" s="2159"/>
      <c r="AJ13" s="2159"/>
      <c r="AK13" s="2159"/>
      <c r="AL13" s="2159"/>
      <c r="AM13" s="2159"/>
      <c r="AN13" s="2159"/>
      <c r="AO13" s="2159"/>
      <c r="AP13" s="2159"/>
      <c r="AQ13" s="2159"/>
      <c r="AR13" s="2159"/>
      <c r="AS13" s="2159"/>
      <c r="AT13" s="2159"/>
      <c r="AU13" s="2159"/>
      <c r="AV13" s="2159"/>
      <c r="AW13" s="2159"/>
      <c r="AX13" s="2159"/>
      <c r="AY13" s="2159"/>
      <c r="AZ13" s="2159"/>
      <c r="BA13" s="2159"/>
      <c r="BB13" s="2159"/>
      <c r="BC13" s="2159"/>
      <c r="BD13" s="2159"/>
      <c r="BE13" s="2159"/>
      <c r="BF13" s="2159"/>
      <c r="BG13" s="2159"/>
      <c r="BH13" s="2160"/>
      <c r="BI13" s="2460"/>
      <c r="BJ13" s="2460"/>
      <c r="BK13" s="2460"/>
      <c r="BL13" s="2460"/>
      <c r="BM13" s="2460"/>
      <c r="BN13" s="2460"/>
      <c r="BO13" s="2460"/>
      <c r="BP13" s="2460"/>
      <c r="BQ13" s="2460"/>
      <c r="BR13" s="2460"/>
      <c r="BS13" s="2460"/>
      <c r="BT13" s="2460"/>
      <c r="BU13" s="2460"/>
      <c r="BV13" s="2460"/>
      <c r="BW13" s="2460"/>
      <c r="BX13" s="2460"/>
      <c r="BY13" s="2460"/>
      <c r="BZ13" s="2460"/>
      <c r="CA13" s="2460"/>
      <c r="CB13" s="2460"/>
      <c r="CC13" s="2460"/>
      <c r="CD13" s="2460"/>
      <c r="CE13" s="2460"/>
      <c r="CF13" s="2460"/>
      <c r="CG13" s="2460"/>
      <c r="CH13" s="2460"/>
      <c r="CI13" s="2460"/>
      <c r="CJ13" s="2460"/>
      <c r="CK13" s="2460"/>
      <c r="CL13" s="2460"/>
      <c r="CM13" s="2460"/>
      <c r="CN13" s="2460"/>
      <c r="CO13" s="2460"/>
      <c r="CP13" s="2460"/>
      <c r="CQ13" s="2460"/>
      <c r="CR13" s="2460"/>
      <c r="CS13" s="2460"/>
      <c r="CT13" s="2460"/>
      <c r="CU13" s="2460"/>
      <c r="CV13" s="2460"/>
      <c r="CW13" s="2460"/>
      <c r="CX13" s="2460"/>
      <c r="CY13" s="2460"/>
      <c r="CZ13" s="2460"/>
      <c r="DA13" s="2460"/>
      <c r="DB13" s="2460"/>
      <c r="DC13" s="2460"/>
      <c r="DD13" s="2460"/>
      <c r="DE13" s="2460"/>
      <c r="DF13" s="2460"/>
      <c r="DG13" s="2460"/>
      <c r="DH13" s="2460"/>
      <c r="DI13" s="2460"/>
      <c r="DJ13" s="431"/>
      <c r="DK13" s="431"/>
      <c r="DL13" s="431"/>
      <c r="DM13" s="431"/>
      <c r="DN13" s="431"/>
      <c r="DO13" s="431"/>
      <c r="DP13" s="428"/>
      <c r="EG13" s="256"/>
      <c r="ES13" s="2025" t="s">
        <v>202</v>
      </c>
      <c r="ET13" s="508" t="s">
        <v>780</v>
      </c>
      <c r="EU13" s="2147" t="s">
        <v>194</v>
      </c>
      <c r="EV13" s="2149"/>
      <c r="EW13" s="2362" t="s">
        <v>201</v>
      </c>
      <c r="EX13" s="2363"/>
      <c r="EY13" s="2363"/>
      <c r="EZ13" s="2363"/>
      <c r="FA13" s="2363"/>
      <c r="FB13" s="2363"/>
      <c r="FC13" s="2362" t="s">
        <v>200</v>
      </c>
      <c r="FD13" s="2363"/>
      <c r="FE13" s="2363"/>
      <c r="FF13" s="2363"/>
      <c r="FG13" s="2363"/>
      <c r="FH13" s="2363"/>
      <c r="FI13"/>
      <c r="FJ13"/>
      <c r="FK13"/>
      <c r="FL13"/>
      <c r="FM13"/>
      <c r="FN13"/>
      <c r="FO13"/>
      <c r="FQ13" s="219"/>
      <c r="FR13" s="219"/>
      <c r="FS13" s="219"/>
      <c r="FT13" s="219"/>
      <c r="FU13" s="219"/>
      <c r="FV13" s="2058" t="s">
        <v>798</v>
      </c>
      <c r="FW13" s="2059"/>
      <c r="FX13" s="2059"/>
      <c r="FY13" s="2059"/>
      <c r="FZ13" s="2059"/>
      <c r="GA13" s="2059"/>
      <c r="GB13" s="2059"/>
      <c r="GC13" s="2059"/>
      <c r="GD13" s="2059"/>
      <c r="GE13" s="2059"/>
      <c r="GF13" s="2060"/>
      <c r="GJ13" s="221"/>
      <c r="GK13" s="221" t="s">
        <v>203</v>
      </c>
      <c r="GL13" s="221"/>
      <c r="GM13" s="221"/>
      <c r="GN13" s="222"/>
      <c r="GP13" s="808" t="s">
        <v>780</v>
      </c>
      <c r="GQ13" s="2067" t="s">
        <v>201</v>
      </c>
      <c r="GR13" s="2068"/>
      <c r="GS13" s="2068"/>
      <c r="GT13" s="2068"/>
      <c r="GU13" s="2069"/>
    </row>
    <row r="14" spans="1:338" ht="30" customHeight="1" thickBot="1" x14ac:dyDescent="0.45">
      <c r="I14" s="955"/>
      <c r="J14" s="220"/>
      <c r="K14" s="427"/>
      <c r="L14" s="427"/>
      <c r="M14" s="427"/>
      <c r="N14" s="427"/>
      <c r="O14" s="427"/>
      <c r="P14" s="427"/>
      <c r="Q14" s="427"/>
      <c r="R14" s="427"/>
      <c r="S14" s="427"/>
      <c r="T14" s="427"/>
      <c r="U14" s="427"/>
      <c r="V14" s="2461" t="s">
        <v>838</v>
      </c>
      <c r="W14" s="2461"/>
      <c r="X14" s="2461"/>
      <c r="Y14" s="2461"/>
      <c r="Z14" s="2461"/>
      <c r="AA14" s="2461"/>
      <c r="AB14" s="2461"/>
      <c r="AC14" s="2461"/>
      <c r="AD14" s="2461"/>
      <c r="AE14" s="2461"/>
      <c r="AF14" s="2461"/>
      <c r="AG14" s="2461"/>
      <c r="AH14" s="2461"/>
      <c r="AI14" s="2461"/>
      <c r="AJ14" s="2461"/>
      <c r="AK14" s="2461"/>
      <c r="AL14" s="2461"/>
      <c r="AM14" s="2461"/>
      <c r="AN14" s="2461"/>
      <c r="AO14" s="2461"/>
      <c r="AP14" s="2461"/>
      <c r="AQ14" s="2461"/>
      <c r="AR14" s="2461"/>
      <c r="AS14" s="2461"/>
      <c r="AT14" s="2461"/>
      <c r="AU14" s="2461"/>
      <c r="AV14" s="2461"/>
      <c r="AW14" s="2461"/>
      <c r="AX14" s="2461"/>
      <c r="AY14" s="2461"/>
      <c r="AZ14" s="2461"/>
      <c r="BA14" s="2461"/>
      <c r="BB14" s="2461"/>
      <c r="BC14" s="2461"/>
      <c r="BD14" s="2461"/>
      <c r="BE14" s="2461"/>
      <c r="BF14" s="2461"/>
      <c r="BG14" s="2461"/>
      <c r="BH14" s="2461"/>
      <c r="BI14" s="2461"/>
      <c r="BJ14" s="2461"/>
      <c r="BK14" s="2461"/>
      <c r="BL14" s="2461"/>
      <c r="BM14" s="2461"/>
      <c r="BN14" s="2461"/>
      <c r="BO14" s="2461"/>
      <c r="BP14" s="2461"/>
      <c r="BQ14" s="2461"/>
      <c r="BR14" s="2461"/>
      <c r="BS14" s="2461"/>
      <c r="BT14" s="2461"/>
      <c r="BU14" s="2461"/>
      <c r="BV14" s="2461"/>
      <c r="BW14" s="2461"/>
      <c r="BX14" s="2461"/>
      <c r="BY14" s="2461"/>
      <c r="BZ14" s="2461"/>
      <c r="CA14" s="2461"/>
      <c r="CB14" s="2461"/>
      <c r="CC14" s="2461"/>
      <c r="CD14" s="2461"/>
      <c r="CE14" s="2461"/>
      <c r="CF14" s="2461"/>
      <c r="CG14" s="2461"/>
      <c r="CH14" s="2461"/>
      <c r="CI14" s="2461"/>
      <c r="CJ14" s="2461"/>
      <c r="CK14" s="2461"/>
      <c r="CL14" s="2461"/>
      <c r="CM14" s="2461"/>
      <c r="CN14" s="2461"/>
      <c r="CO14" s="2461"/>
      <c r="CP14" s="2461"/>
      <c r="CQ14" s="2461"/>
      <c r="CR14" s="2461"/>
      <c r="CS14" s="2461"/>
      <c r="CT14" s="2461"/>
      <c r="CU14" s="2461"/>
      <c r="CV14" s="2461"/>
      <c r="CW14" s="432"/>
      <c r="CX14" s="432"/>
      <c r="CY14" s="432"/>
      <c r="CZ14" s="432"/>
      <c r="DA14" s="432"/>
      <c r="DB14" s="432"/>
      <c r="DC14" s="432"/>
      <c r="DD14" s="432"/>
      <c r="DE14" s="432"/>
      <c r="DF14" s="432"/>
      <c r="DG14" s="432"/>
      <c r="DH14" s="432"/>
      <c r="DI14" s="432"/>
      <c r="DJ14" s="425"/>
      <c r="DK14" s="425"/>
      <c r="DL14" s="425"/>
      <c r="DM14" s="425"/>
      <c r="DN14" s="425"/>
      <c r="DO14" s="425"/>
      <c r="DP14" s="428"/>
      <c r="EH14" s="453" t="str">
        <f>IF(AND(EI14="",EJ14="",EK14="",EH44&lt;&gt;0),"レ","")</f>
        <v/>
      </c>
      <c r="EI14" s="453" t="str">
        <f>IF(AND(EJ14="",EK14="",EI44&lt;&gt;0),"レ","")</f>
        <v/>
      </c>
      <c r="EJ14" s="453" t="str">
        <f>IF(EJ44&lt;&gt;0,"レ","")</f>
        <v/>
      </c>
      <c r="EK14" s="453" t="str">
        <f>IF(AND(EJ14="",EK44&lt;&gt;0),"レ","")</f>
        <v/>
      </c>
      <c r="ES14" s="2026"/>
      <c r="ET14" s="509" t="str">
        <f>SUBSTITUTE(TRIM(ET17&amp;"　"&amp;ET18&amp;"　"&amp;ET19&amp;"　"&amp;ET20&amp;"　"&amp;ET21&amp;"　"&amp;ET22&amp;"　"&amp;ET23&amp;"　"&amp;ET24&amp;"　"&amp;ET25&amp;"　"&amp;ET26&amp;"　"&amp;ET27&amp;"　"&amp;ET28&amp;"　"&amp;ET29&amp;"　"&amp;ET30&amp;"　"&amp;ET31&amp;"　"&amp;ET32&amp;"　"&amp;ET33&amp;"　"&amp;ET34&amp;"　"&amp;ET35&amp;"　"&amp;ET36&amp;"　"&amp;ET37&amp;"　"&amp;ET38&amp;"　"&amp;ET39&amp;"　"&amp;ET40&amp;"　"&amp;ET41&amp;"　"&amp;ET42&amp;"　"&amp;ET43&amp;"　"&amp;ET43),"　",",")</f>
        <v/>
      </c>
      <c r="EV14" s="654"/>
      <c r="EW14" s="477" t="str">
        <f>IF(COUNTIF(EY17:EY43,1)&gt;0,"レ","")</f>
        <v/>
      </c>
      <c r="EX14" s="526"/>
      <c r="EY14" s="479" t="str">
        <f>IF(EW14="レ",TEXT(EZ44,"ee"),"")</f>
        <v/>
      </c>
      <c r="EZ14" s="480" t="str">
        <f>IF(EW14="レ",MONTH(EZ44),IF(AND(EJ14="レ",FB14="レ",FB44=0),"",IF(AND(EJ14="レ",FB14="レ",FB44&gt;0),"未定","")))</f>
        <v/>
      </c>
      <c r="FB14" s="458" t="str">
        <f>IF(EW14="",IF(OR(FB44&gt;0,EJ14="レ"),"レ",""),"")</f>
        <v/>
      </c>
      <c r="FC14" s="477" t="str">
        <f>IF(AND(COUNTIF(EO17:EO43,"要是正")=0,COUNTIF(FE17:FE43,1)&gt;0),"レ","")</f>
        <v/>
      </c>
      <c r="FD14" s="526"/>
      <c r="FE14" s="479" t="str">
        <f>IF(FC14="レ",TEXT(FF44,"ee"),"")</f>
        <v/>
      </c>
      <c r="FF14" s="480" t="str">
        <f>IF(FC14="レ",MONTH(FF44),IF(AND(EK14="レ",FH14="レ",FH44=0),"",IF(AND(EK14="レ",FH14="レ",FH44&gt;0),"未定","")))</f>
        <v/>
      </c>
      <c r="FH14" s="458" t="str">
        <f>IF(FC14="",IF(OR(FH44&gt;0,EK14="レ"),"レ",""),"")</f>
        <v/>
      </c>
      <c r="FI14"/>
      <c r="FJ14"/>
      <c r="FK14"/>
      <c r="FL14"/>
      <c r="FM14"/>
      <c r="FN14"/>
      <c r="FO14"/>
      <c r="FV14" s="520" t="str">
        <f>IF(OR(EW14="レ",EW48="レ",EW58="レ"),"レ","")</f>
        <v/>
      </c>
      <c r="FW14" s="521" t="str">
        <f>IF(AND(FV14="",FZ14="",OR(EX14="レ",EX48="レ",EX58="レ")),"レ","")</f>
        <v/>
      </c>
      <c r="FX14" s="521" t="str">
        <f>IF(FT20="レ",IF(FV14="レ",TEXT(FV20,"ee"),IF(FW14="レ",TEXT(FW20,"ee"),"")),"")</f>
        <v/>
      </c>
      <c r="FY14" s="521" t="str">
        <f>IF(FT20="レ",IF(FV14="レ",MONTH(FV20),IF(FW14="レ",MONTH(FW20),"未定")),"")</f>
        <v/>
      </c>
      <c r="FZ14" s="521" t="str">
        <f>IF(AND(FV14="",COUNTIF(FX17:FX19,"未定")&gt;0),"レ","")</f>
        <v/>
      </c>
      <c r="GA14" s="521" t="str">
        <f>IF(AND(FT20="",OR(FC14="レ",FC48="レ",FC58="レ")),"レ","")</f>
        <v/>
      </c>
      <c r="GB14" s="521" t="str">
        <f>IF(AND(FT20="",GA14="",GE14="",OR(FC14="レ",FC38="レ",FC48="レ")),"レ","")</f>
        <v/>
      </c>
      <c r="GC14" s="521" t="str">
        <f>IF(FU20="レ",IF(GA14="レ",TEXT(GA20,"ee"),IF(GB14="レ",TEXT(GB20,"ee"),"")),"")</f>
        <v/>
      </c>
      <c r="GD14" s="521" t="str">
        <f>IF(FU20="レ",IF(GA14="レ",MONTH(GA20),IF(GB14="レ",MONTH(GB20),"未定")),"")</f>
        <v/>
      </c>
      <c r="GE14" s="521" t="str">
        <f>IF(AND(FT20="",GA14="",COUNTIF(GC17:GC19,"未定")&gt;0),"レ","")</f>
        <v/>
      </c>
      <c r="GF14"/>
      <c r="GJ14" s="221"/>
      <c r="GK14" s="221" t="s">
        <v>199</v>
      </c>
      <c r="GL14" s="221"/>
      <c r="GM14" s="221"/>
      <c r="GN14" s="222"/>
      <c r="GP14" s="946" t="str">
        <f>"　"&amp;TRIM(GP16&amp;"　"&amp;GP48&amp;"　"&amp;GP58)</f>
        <v>　</v>
      </c>
      <c r="GQ14" s="477" t="str">
        <f>IF(COUNTIF(GS17:GS43,1)&gt;0,"レ","")</f>
        <v/>
      </c>
      <c r="GR14" s="526"/>
      <c r="GS14" s="479" t="str">
        <f>IF(GQ14="レ",TEXT(GT44,"ee"),"")</f>
        <v/>
      </c>
      <c r="GT14" s="480" t="str">
        <f>IF(GQ14="レ",MONTH(GT44),IF(AND(GG15="レ",GU14="レ",GU44=0),"",IF(AND(GG15="レ",GU14="レ",GU44&gt;0),"未定","")))</f>
        <v/>
      </c>
      <c r="GU14" s="458" t="str">
        <f>IF(GQ14="",IF(OR(GU44&gt;0,GG15="レ"),"レ",""),"")</f>
        <v/>
      </c>
    </row>
    <row r="15" spans="1:338" s="13" customFormat="1" ht="30" customHeight="1" thickBot="1" x14ac:dyDescent="0.45">
      <c r="A15"/>
      <c r="B15"/>
      <c r="C15"/>
      <c r="D15"/>
      <c r="E15"/>
      <c r="F15"/>
      <c r="G15"/>
      <c r="H15"/>
      <c r="I15" s="955"/>
      <c r="J15" s="223"/>
      <c r="K15" s="224"/>
      <c r="L15" s="224"/>
      <c r="M15" s="2152" t="s">
        <v>150</v>
      </c>
      <c r="N15" s="2152"/>
      <c r="O15" s="2152"/>
      <c r="P15" s="2152" t="s">
        <v>198</v>
      </c>
      <c r="Q15" s="2152"/>
      <c r="R15" s="2152"/>
      <c r="S15" s="2152"/>
      <c r="T15" s="2152"/>
      <c r="U15" s="2152"/>
      <c r="V15" s="2152"/>
      <c r="W15" s="2152"/>
      <c r="X15" s="2152"/>
      <c r="Y15" s="2152"/>
      <c r="Z15" s="2152"/>
      <c r="AA15" s="2152"/>
      <c r="AB15" s="2152" t="s">
        <v>207</v>
      </c>
      <c r="AC15" s="2152"/>
      <c r="AD15" s="2152"/>
      <c r="AE15" s="2152"/>
      <c r="AF15" s="2152"/>
      <c r="AG15" s="2152"/>
      <c r="AH15" s="2152"/>
      <c r="AI15" s="2152"/>
      <c r="AJ15" s="2152"/>
      <c r="AK15" s="2152"/>
      <c r="AL15" s="2152"/>
      <c r="AM15" s="2152"/>
      <c r="AN15" s="2152"/>
      <c r="AO15" s="2152"/>
      <c r="AP15" s="2152"/>
      <c r="AQ15" s="2152"/>
      <c r="AR15" s="2152"/>
      <c r="AS15" s="2152"/>
      <c r="AT15" s="2152"/>
      <c r="AU15" s="2152"/>
      <c r="AV15" s="2152"/>
      <c r="AW15" s="2152"/>
      <c r="AX15" s="2152"/>
      <c r="AY15" s="2152"/>
      <c r="AZ15" s="2152"/>
      <c r="BA15" s="2152" t="s">
        <v>1012</v>
      </c>
      <c r="BB15" s="2152"/>
      <c r="BC15" s="2152"/>
      <c r="BD15" s="2152"/>
      <c r="BE15" s="2152"/>
      <c r="BF15" s="2152"/>
      <c r="BG15" s="2152"/>
      <c r="BH15" s="2152"/>
      <c r="BI15" s="2152"/>
      <c r="BJ15" s="2152"/>
      <c r="BK15" s="2152"/>
      <c r="BL15" s="2152"/>
      <c r="BM15" s="2156" t="s">
        <v>835</v>
      </c>
      <c r="BN15" s="2156"/>
      <c r="BO15" s="2152" t="s">
        <v>149</v>
      </c>
      <c r="BP15" s="2449"/>
      <c r="BQ15" s="2449"/>
      <c r="BR15" s="2449"/>
      <c r="BS15" s="2449"/>
      <c r="BT15" s="2449"/>
      <c r="BU15" s="2449"/>
      <c r="BV15" s="2449"/>
      <c r="BW15" s="2449"/>
      <c r="BX15" s="2449"/>
      <c r="BY15" s="2154" t="s">
        <v>143</v>
      </c>
      <c r="BZ15" s="2154"/>
      <c r="CA15" s="2154"/>
      <c r="CB15" s="2154"/>
      <c r="CC15" s="2154"/>
      <c r="CD15" s="2154"/>
      <c r="CE15" s="2154"/>
      <c r="CF15" s="2154"/>
      <c r="CG15" s="2154"/>
      <c r="CH15" s="2154"/>
      <c r="CI15" s="2154"/>
      <c r="CJ15" s="2154"/>
      <c r="CK15" s="2154"/>
      <c r="CL15" s="2154"/>
      <c r="CM15" s="2154"/>
      <c r="CN15" s="2152" t="s">
        <v>148</v>
      </c>
      <c r="CO15" s="2154"/>
      <c r="CP15" s="2154"/>
      <c r="CQ15" s="2154"/>
      <c r="CR15" s="2154"/>
      <c r="CS15" s="2154"/>
      <c r="CT15" s="2154"/>
      <c r="CU15" s="2154"/>
      <c r="CV15" s="2154"/>
      <c r="CW15" s="2164" t="s">
        <v>147</v>
      </c>
      <c r="CX15" s="2164"/>
      <c r="CY15" s="2164"/>
      <c r="CZ15" s="2164"/>
      <c r="DA15" s="2164"/>
      <c r="DB15" s="2164"/>
      <c r="DC15" s="2164"/>
      <c r="DD15" s="2164"/>
      <c r="DE15" s="2164"/>
      <c r="DF15" s="2164"/>
      <c r="DG15" s="2164"/>
      <c r="DH15" s="2164"/>
      <c r="DI15" s="2164"/>
      <c r="DJ15" s="2164"/>
      <c r="DK15" s="2164"/>
      <c r="DL15" s="2164"/>
      <c r="DM15" s="2164"/>
      <c r="DN15" s="2164"/>
      <c r="DO15" s="2164"/>
      <c r="DP15" s="2165"/>
      <c r="DQ15"/>
      <c r="DR15"/>
      <c r="DS15"/>
      <c r="DT15"/>
      <c r="DU15"/>
      <c r="DV15"/>
      <c r="DW15"/>
      <c r="DX15"/>
      <c r="DY15"/>
      <c r="DZ15"/>
      <c r="EA15"/>
      <c r="EB15"/>
      <c r="EC15"/>
      <c r="ED15"/>
      <c r="EE15"/>
      <c r="EF15"/>
      <c r="EG15" s="16"/>
      <c r="EL15" s="751"/>
      <c r="ES15" s="2026"/>
      <c r="ET15" s="2025" t="s">
        <v>144</v>
      </c>
      <c r="EU15" s="2082" t="s">
        <v>143</v>
      </c>
      <c r="EV15" s="2364" t="s">
        <v>821</v>
      </c>
      <c r="EW15" s="2036" t="s">
        <v>142</v>
      </c>
      <c r="EX15" s="2037"/>
      <c r="EY15" s="2037"/>
      <c r="EZ15" s="2037"/>
      <c r="FA15" s="2037"/>
      <c r="FB15" s="2037"/>
      <c r="FC15" s="2020" t="s">
        <v>141</v>
      </c>
      <c r="FD15" s="2021"/>
      <c r="FE15" s="2021"/>
      <c r="FF15" s="2021"/>
      <c r="FG15" s="2021"/>
      <c r="FH15" s="2021"/>
      <c r="FI15" t="s">
        <v>140</v>
      </c>
      <c r="FJ15"/>
      <c r="FK15"/>
      <c r="FL15" t="s">
        <v>196</v>
      </c>
      <c r="FM15"/>
      <c r="FN15"/>
      <c r="FO15" s="574"/>
      <c r="FP15" s="800"/>
      <c r="FQ15" s="2075" t="s">
        <v>195</v>
      </c>
      <c r="FR15" s="2076"/>
      <c r="FS15" s="2076"/>
      <c r="FT15" s="2076"/>
      <c r="FU15" s="2076"/>
      <c r="FV15" s="2358" t="s">
        <v>194</v>
      </c>
      <c r="FW15" s="2359"/>
      <c r="FX15" s="2359"/>
      <c r="FY15" s="2359"/>
      <c r="FZ15" s="2361"/>
      <c r="GA15" s="2358" t="s">
        <v>193</v>
      </c>
      <c r="GB15" s="2359"/>
      <c r="GC15" s="2359"/>
      <c r="GD15" s="2359"/>
      <c r="GE15" s="2360"/>
      <c r="GF15"/>
      <c r="GG15"/>
      <c r="GI15" s="215"/>
      <c r="GJ15" s="293" t="s">
        <v>813</v>
      </c>
      <c r="GK15" s="293" t="s">
        <v>814</v>
      </c>
      <c r="GL15" s="293" t="s">
        <v>815</v>
      </c>
      <c r="GM15" s="293" t="s">
        <v>816</v>
      </c>
      <c r="GN15" s="294" t="s">
        <v>817</v>
      </c>
      <c r="GO15"/>
      <c r="GP15" s="793" t="s">
        <v>144</v>
      </c>
      <c r="GQ15" s="2070" t="s">
        <v>142</v>
      </c>
      <c r="GR15" s="2071"/>
      <c r="GS15" s="2071"/>
      <c r="GT15" s="2071"/>
      <c r="GU15" s="2072"/>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LO15"/>
      <c r="LP15"/>
      <c r="LQ15"/>
      <c r="LR15"/>
      <c r="LS15"/>
      <c r="LT15"/>
      <c r="LU15"/>
      <c r="LV15"/>
      <c r="LW15"/>
      <c r="LX15"/>
      <c r="LY15"/>
      <c r="LZ15"/>
    </row>
    <row r="16" spans="1:338" s="13" customFormat="1" ht="30" customHeight="1" thickBot="1" x14ac:dyDescent="0.45">
      <c r="A16"/>
      <c r="B16"/>
      <c r="C16"/>
      <c r="D16"/>
      <c r="E16"/>
      <c r="F16"/>
      <c r="G16"/>
      <c r="H16"/>
      <c r="I16" s="955"/>
      <c r="J16" s="223"/>
      <c r="K16" s="224"/>
      <c r="L16" s="2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c r="AP16" s="2124"/>
      <c r="AQ16" s="2124"/>
      <c r="AR16" s="2124"/>
      <c r="AS16" s="2124"/>
      <c r="AT16" s="2124"/>
      <c r="AU16" s="2124"/>
      <c r="AV16" s="2124"/>
      <c r="AW16" s="2124"/>
      <c r="AX16" s="2124"/>
      <c r="AY16" s="2124"/>
      <c r="AZ16" s="2124"/>
      <c r="BA16" s="2124"/>
      <c r="BB16" s="2124"/>
      <c r="BC16" s="2124"/>
      <c r="BD16" s="2124"/>
      <c r="BE16" s="2124"/>
      <c r="BF16" s="2124"/>
      <c r="BG16" s="2124"/>
      <c r="BH16" s="2124"/>
      <c r="BI16" s="2124"/>
      <c r="BJ16" s="2124"/>
      <c r="BK16" s="2124"/>
      <c r="BL16" s="2124"/>
      <c r="BM16" s="2157"/>
      <c r="BN16" s="2157"/>
      <c r="BO16" s="2450"/>
      <c r="BP16" s="2450"/>
      <c r="BQ16" s="2450"/>
      <c r="BR16" s="2450"/>
      <c r="BS16" s="2450"/>
      <c r="BT16" s="2450"/>
      <c r="BU16" s="2450"/>
      <c r="BV16" s="2450"/>
      <c r="BW16" s="2450"/>
      <c r="BX16" s="2450"/>
      <c r="BY16" s="2125"/>
      <c r="BZ16" s="2125"/>
      <c r="CA16" s="2125"/>
      <c r="CB16" s="2125"/>
      <c r="CC16" s="2125"/>
      <c r="CD16" s="2125"/>
      <c r="CE16" s="2125"/>
      <c r="CF16" s="2125"/>
      <c r="CG16" s="2125"/>
      <c r="CH16" s="2125"/>
      <c r="CI16" s="2125"/>
      <c r="CJ16" s="2125"/>
      <c r="CK16" s="2125"/>
      <c r="CL16" s="2125"/>
      <c r="CM16" s="2125"/>
      <c r="CN16" s="2124" t="s">
        <v>139</v>
      </c>
      <c r="CO16" s="2124"/>
      <c r="CP16" s="2124"/>
      <c r="CQ16" s="2124" t="s">
        <v>10</v>
      </c>
      <c r="CR16" s="2124"/>
      <c r="CS16" s="2124"/>
      <c r="CT16" s="2124" t="s">
        <v>138</v>
      </c>
      <c r="CU16" s="2125"/>
      <c r="CV16" s="2125"/>
      <c r="CW16" s="2166"/>
      <c r="CX16" s="2166"/>
      <c r="CY16" s="2166"/>
      <c r="CZ16" s="2166"/>
      <c r="DA16" s="2166"/>
      <c r="DB16" s="2166"/>
      <c r="DC16" s="2166"/>
      <c r="DD16" s="2166"/>
      <c r="DE16" s="2166"/>
      <c r="DF16" s="2166"/>
      <c r="DG16" s="2166"/>
      <c r="DH16" s="2166"/>
      <c r="DI16" s="2166"/>
      <c r="DJ16" s="2166"/>
      <c r="DK16" s="2166"/>
      <c r="DL16" s="2166"/>
      <c r="DM16" s="2166"/>
      <c r="DN16" s="2166"/>
      <c r="DO16" s="2166"/>
      <c r="DP16" s="2167"/>
      <c r="DQ16"/>
      <c r="DR16"/>
      <c r="DS16"/>
      <c r="DT16"/>
      <c r="DU16"/>
      <c r="DV16"/>
      <c r="DW16"/>
      <c r="DX16"/>
      <c r="DY16"/>
      <c r="DZ16"/>
      <c r="EA16"/>
      <c r="EB16"/>
      <c r="EC16"/>
      <c r="ED16"/>
      <c r="EE16"/>
      <c r="EF16"/>
      <c r="EG16" s="16"/>
      <c r="EH16" s="134" t="s">
        <v>137</v>
      </c>
      <c r="EI16" s="134" t="s">
        <v>136</v>
      </c>
      <c r="EJ16" s="134" t="s">
        <v>135</v>
      </c>
      <c r="EK16" s="134" t="s">
        <v>134</v>
      </c>
      <c r="EL16" s="755" t="s">
        <v>133</v>
      </c>
      <c r="EM16" s="492" t="s">
        <v>9</v>
      </c>
      <c r="EN16" s="495" t="s">
        <v>132</v>
      </c>
      <c r="EO16" s="501" t="s">
        <v>131</v>
      </c>
      <c r="EP16" s="502" t="s">
        <v>146</v>
      </c>
      <c r="EQ16" s="543" t="s">
        <v>145</v>
      </c>
      <c r="ER16" s="547" t="s">
        <v>130</v>
      </c>
      <c r="ES16" s="2027"/>
      <c r="ET16" s="2033"/>
      <c r="EU16" s="2083"/>
      <c r="EV16" s="2365"/>
      <c r="EW16" s="139" t="s">
        <v>129</v>
      </c>
      <c r="EX16" s="137" t="s">
        <v>128</v>
      </c>
      <c r="EY16" s="137" t="s">
        <v>125</v>
      </c>
      <c r="EZ16" s="136" t="s">
        <v>124</v>
      </c>
      <c r="FA16" s="136" t="s">
        <v>123</v>
      </c>
      <c r="FB16" s="135" t="s">
        <v>122</v>
      </c>
      <c r="FC16" s="138" t="s">
        <v>127</v>
      </c>
      <c r="FD16" s="136" t="s">
        <v>126</v>
      </c>
      <c r="FE16" s="137" t="s">
        <v>125</v>
      </c>
      <c r="FF16" s="136" t="s">
        <v>124</v>
      </c>
      <c r="FG16" s="136" t="s">
        <v>123</v>
      </c>
      <c r="FH16" s="135" t="s">
        <v>122</v>
      </c>
      <c r="FI16" t="s">
        <v>121</v>
      </c>
      <c r="FJ16" t="s">
        <v>120</v>
      </c>
      <c r="FK16" t="s">
        <v>119</v>
      </c>
      <c r="FL16"/>
      <c r="FM16" t="s">
        <v>121</v>
      </c>
      <c r="FN16" t="s">
        <v>120</v>
      </c>
      <c r="FO16" t="s">
        <v>119</v>
      </c>
      <c r="FP16" s="177"/>
      <c r="FQ16" s="229"/>
      <c r="FR16" s="176" t="s">
        <v>137</v>
      </c>
      <c r="FS16" s="176" t="s">
        <v>136</v>
      </c>
      <c r="FT16" s="176" t="s">
        <v>135</v>
      </c>
      <c r="FU16" s="175" t="s">
        <v>134</v>
      </c>
      <c r="FV16" s="173" t="s">
        <v>192</v>
      </c>
      <c r="FW16" s="172" t="s">
        <v>123</v>
      </c>
      <c r="FX16" s="172" t="s">
        <v>191</v>
      </c>
      <c r="FY16" s="172" t="s">
        <v>190</v>
      </c>
      <c r="FZ16" s="174" t="s">
        <v>189</v>
      </c>
      <c r="GA16" s="173" t="s">
        <v>192</v>
      </c>
      <c r="GB16" s="172" t="s">
        <v>123</v>
      </c>
      <c r="GC16" s="172" t="s">
        <v>191</v>
      </c>
      <c r="GD16" s="172" t="s">
        <v>190</v>
      </c>
      <c r="GE16" s="171" t="s">
        <v>189</v>
      </c>
      <c r="GF16"/>
      <c r="GG16"/>
      <c r="GI16" s="230"/>
      <c r="GJ16" s="2008" t="s">
        <v>1013</v>
      </c>
      <c r="GK16" s="2009"/>
      <c r="GL16" s="2009"/>
      <c r="GM16" s="2009"/>
      <c r="GN16" s="2010"/>
      <c r="GO16"/>
      <c r="GP16" s="604" t="str">
        <f>TRIM(GP17&amp;"　"&amp;GP18&amp;"　"&amp;GP19&amp;"　"&amp;GP20&amp;"　"&amp;GP21&amp;"　"&amp;GP22&amp;"　"&amp;GP23&amp;"　"&amp;GP24&amp;"　"&amp;GP25&amp;"　"&amp;GP26&amp;"　"&amp;GP27&amp;"　"&amp;GP28&amp;"　"&amp;GP29&amp;"　"&amp;GP30&amp;"　"&amp;GP31&amp;"　"&amp;GP32&amp;"　"&amp;GP33&amp;"　"&amp;GP34&amp;"　"&amp;GP35&amp;"　"&amp;GP36&amp;"　"&amp;GP37&amp;"　"&amp;GP38&amp;"　"&amp;GP39&amp;"　　"&amp;GP40&amp;"　"&amp;GP41&amp;"　"&amp;GP42&amp;"　"&amp;GP43)</f>
        <v/>
      </c>
      <c r="GQ16" s="527" t="s">
        <v>129</v>
      </c>
      <c r="GR16" s="528" t="s">
        <v>806</v>
      </c>
      <c r="GS16" s="528" t="s">
        <v>125</v>
      </c>
      <c r="GT16" s="528" t="s">
        <v>807</v>
      </c>
      <c r="GU16" s="529" t="s">
        <v>122</v>
      </c>
      <c r="HA16" t="s">
        <v>2737</v>
      </c>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LO16"/>
      <c r="LP16"/>
      <c r="LQ16"/>
      <c r="LR16"/>
      <c r="LS16"/>
      <c r="LT16"/>
      <c r="LU16"/>
      <c r="LV16"/>
      <c r="LW16"/>
      <c r="LX16"/>
      <c r="LY16"/>
      <c r="LZ16"/>
    </row>
    <row r="17" spans="1:338" s="13" customFormat="1" ht="30" customHeight="1" x14ac:dyDescent="0.4">
      <c r="A17"/>
      <c r="B17"/>
      <c r="C17"/>
      <c r="D17"/>
      <c r="E17"/>
      <c r="F17"/>
      <c r="G17"/>
      <c r="H17"/>
      <c r="I17" s="955"/>
      <c r="J17" s="231"/>
      <c r="K17" s="224"/>
      <c r="L17" s="224"/>
      <c r="M17" s="2399" t="s">
        <v>3210</v>
      </c>
      <c r="N17" s="2399"/>
      <c r="O17" s="2399"/>
      <c r="P17" s="2197" t="s">
        <v>33</v>
      </c>
      <c r="Q17" s="2198"/>
      <c r="R17" s="2198"/>
      <c r="S17" s="2198"/>
      <c r="T17" s="2199"/>
      <c r="U17" s="2465" t="s">
        <v>188</v>
      </c>
      <c r="V17" s="2466"/>
      <c r="W17" s="2466"/>
      <c r="X17" s="2466"/>
      <c r="Y17" s="2466"/>
      <c r="Z17" s="2466"/>
      <c r="AA17" s="2467"/>
      <c r="AB17" s="2231" t="s">
        <v>3271</v>
      </c>
      <c r="AC17" s="2231"/>
      <c r="AD17" s="2231"/>
      <c r="AE17" s="2231"/>
      <c r="AF17" s="2231"/>
      <c r="AG17" s="2231"/>
      <c r="AH17" s="2231"/>
      <c r="AI17" s="2231"/>
      <c r="AJ17" s="2231"/>
      <c r="AK17" s="2231"/>
      <c r="AL17" s="2231"/>
      <c r="AM17" s="2231"/>
      <c r="AN17" s="2231"/>
      <c r="AO17" s="2231"/>
      <c r="AP17" s="2231"/>
      <c r="AQ17" s="2231"/>
      <c r="AR17" s="2231"/>
      <c r="AS17" s="2231"/>
      <c r="AT17" s="2231"/>
      <c r="AU17" s="2231"/>
      <c r="AV17" s="2231"/>
      <c r="AW17" s="2231"/>
      <c r="AX17" s="2231"/>
      <c r="AY17" s="2231"/>
      <c r="AZ17" s="2232"/>
      <c r="BA17" s="2435"/>
      <c r="BB17" s="2435"/>
      <c r="BC17" s="2435"/>
      <c r="BD17" s="2435"/>
      <c r="BE17" s="2435"/>
      <c r="BF17" s="2435"/>
      <c r="BG17" s="2435"/>
      <c r="BH17" s="2435"/>
      <c r="BI17" s="2435"/>
      <c r="BJ17" s="2435"/>
      <c r="BK17" s="2435"/>
      <c r="BL17" s="2435"/>
      <c r="BM17" s="2378"/>
      <c r="BN17" s="2378"/>
      <c r="BO17" s="2104"/>
      <c r="BP17" s="2104"/>
      <c r="BQ17" s="2104"/>
      <c r="BR17" s="2104"/>
      <c r="BS17" s="2104"/>
      <c r="BT17" s="2104"/>
      <c r="BU17" s="2104"/>
      <c r="BV17" s="2104"/>
      <c r="BW17" s="2104"/>
      <c r="BX17" s="2104"/>
      <c r="BY17" s="2381"/>
      <c r="BZ17" s="2381"/>
      <c r="CA17" s="2381"/>
      <c r="CB17" s="2381"/>
      <c r="CC17" s="2381"/>
      <c r="CD17" s="2381"/>
      <c r="CE17" s="2381"/>
      <c r="CF17" s="2381"/>
      <c r="CG17" s="2381"/>
      <c r="CH17" s="2381"/>
      <c r="CI17" s="2381"/>
      <c r="CJ17" s="2381"/>
      <c r="CK17" s="2381"/>
      <c r="CL17" s="2381"/>
      <c r="CM17" s="2381"/>
      <c r="CN17" s="2086"/>
      <c r="CO17" s="2086"/>
      <c r="CP17" s="2086"/>
      <c r="CQ17" s="2086"/>
      <c r="CR17" s="2086"/>
      <c r="CS17" s="2086"/>
      <c r="CT17" s="2441"/>
      <c r="CU17" s="2441"/>
      <c r="CV17" s="2441"/>
      <c r="CW17" s="2382"/>
      <c r="CX17" s="1551"/>
      <c r="CY17" s="1551"/>
      <c r="CZ17" s="1551"/>
      <c r="DA17" s="1551"/>
      <c r="DB17" s="1551"/>
      <c r="DC17" s="1551"/>
      <c r="DD17" s="1551"/>
      <c r="DE17" s="1551"/>
      <c r="DF17" s="1551"/>
      <c r="DG17" s="1551"/>
      <c r="DH17" s="1551"/>
      <c r="DI17" s="1551"/>
      <c r="DJ17" s="1551"/>
      <c r="DK17" s="1551"/>
      <c r="DL17" s="1551"/>
      <c r="DM17" s="1551"/>
      <c r="DN17" s="1551"/>
      <c r="DO17" s="1551"/>
      <c r="DP17" s="2383"/>
      <c r="DQ17"/>
      <c r="DR17"/>
      <c r="DS17"/>
      <c r="DT17"/>
      <c r="DU17"/>
      <c r="DV17"/>
      <c r="DW17"/>
      <c r="DX17"/>
      <c r="DY17"/>
      <c r="DZ17"/>
      <c r="EA17"/>
      <c r="EB17"/>
      <c r="EC17"/>
      <c r="ED17"/>
      <c r="EE17"/>
      <c r="EF17"/>
      <c r="EG17" s="16"/>
      <c r="EH17" s="134">
        <f t="shared" ref="EH17:EH43" si="0">COUNTIFS(BA17,"―対象外")</f>
        <v>0</v>
      </c>
      <c r="EI17" s="134">
        <f t="shared" ref="EI17:EI43" si="1">COUNTIFS(BA17,"○指摘なし")</f>
        <v>0</v>
      </c>
      <c r="EJ17" s="134">
        <f t="shared" ref="EJ17:EJ43" si="2">COUNTIFS(BA17,"×要是正（既存不適格以外）")</f>
        <v>0</v>
      </c>
      <c r="EK17" s="134">
        <f t="shared" ref="EK17:EK43" si="3">COUNTIFS(BA17,"△既存不適格")</f>
        <v>0</v>
      </c>
      <c r="EL17" s="756" t="s">
        <v>3215</v>
      </c>
      <c r="EM17" s="540" t="str">
        <f>IF($AB17="",U17,AB17)</f>
        <v>閉鎖の障害となる物品の放置並びに照明器具及び懸垂物等の状況</v>
      </c>
      <c r="EN17" s="133">
        <f>COUNTA(CN17:CS17)</f>
        <v>0</v>
      </c>
      <c r="EO17" s="132" t="str">
        <f>IF(BA17="×要是正（既存不適格以外）","要是正","")&amp;IF(BA17="△既存不適格","既存不適格","")</f>
        <v/>
      </c>
      <c r="EP17" s="605" t="str">
        <f>IF($EO17="要是正",MAX($EP13:EP$14)+1,"")</f>
        <v/>
      </c>
      <c r="EQ17" s="124" t="str">
        <f>IF($EO17="要是正",MAX($EQ13:EQ$14)+1,"")</f>
        <v/>
      </c>
      <c r="ER17" s="131" t="str">
        <f t="shared" ref="ER17:ER43" si="4">IF(OR(BA17="×要是正（既存不適格以外）",BA17="△既存不適格"),EL17,"")</f>
        <v/>
      </c>
      <c r="ES17" s="549" t="str">
        <f t="shared" ref="ES17" si="5">IF(OR($EO17="要是正",$EO17="既存不適格"),$EM17,"")</f>
        <v/>
      </c>
      <c r="ET17" s="507" t="str">
        <f>IF($EO17="要是正",IF(BO17="","",BO17),"")</f>
        <v/>
      </c>
      <c r="EU17" s="156" t="str">
        <f t="shared" ref="EU17" si="6">IF($EO17="要是正",IF(BY17="","",BY17),"")</f>
        <v/>
      </c>
      <c r="EV17" s="655" t="str">
        <f>IF(CT17="未定","未定",IF(GR17="0","",IF(CT17="予定",TEXT(GR17,"([$-ja-JP]ge.m);@"),IF(CT17="改善済",TEXT(GR17,"[$-ja-JP]ge.m;@"),TEXT(EX17,"[$-ja-JP]ge.m;@")))))</f>
        <v/>
      </c>
      <c r="EW17" s="128" t="str">
        <f>IF(OR(EO17="要是正",EO17="既存不適格"),IF(OR(EN17&lt;2,CT17&lt;&gt;"予定"),"","令和"&amp;CN17&amp;"年"&amp;CQ17&amp;"月1日"),"")</f>
        <v/>
      </c>
      <c r="EX17" s="653" t="str">
        <f>IF(EW17="","0",DATEVALUE(EW17))</f>
        <v>0</v>
      </c>
      <c r="EY17" s="127" t="str">
        <f t="shared" ref="EY17" si="7">IF(EO17="要是正",IF(AND(CT17="予定",EN17=2),1,IF(CT17="改善済",2,"")),"")</f>
        <v/>
      </c>
      <c r="EZ17" s="126" t="str">
        <f>IF(EY17=1,EX17,"0")</f>
        <v>0</v>
      </c>
      <c r="FA17" s="126" t="str">
        <f>IF(EY17=2,EX17,"0")</f>
        <v>0</v>
      </c>
      <c r="FB17" s="125" t="str">
        <f t="shared" ref="FB17" si="8">IF(AND(EO17="要是正",AND(EN17=0,CT17="未定")),CT17,"")</f>
        <v/>
      </c>
      <c r="FC17" s="128" t="str">
        <f t="shared" ref="FC17:FC43" si="9">IF(EO17="既存不適格",IF(OR(EN17&lt;2,CT17&lt;&gt;"予定"),"","令和"&amp;CN17&amp;"年"&amp;CQ17&amp;"月1日"),"")</f>
        <v/>
      </c>
      <c r="FD17" s="126" t="str">
        <f>IF(FC17="","0",DATEVALUE(FC17))</f>
        <v>0</v>
      </c>
      <c r="FE17" s="127" t="str">
        <f>IF(EO17="既存不適格",IF(AND(CT17="予定",EN17=2),1,IF(CT17="改善済",2,"")),"")</f>
        <v/>
      </c>
      <c r="FF17" s="126" t="str">
        <f>IF(FE17=1,FD17,"0")</f>
        <v>0</v>
      </c>
      <c r="FG17" s="126" t="str">
        <f t="shared" ref="FG17" si="10">IF(FE17=2,FD17,"0")</f>
        <v>0</v>
      </c>
      <c r="FH17" s="125" t="str">
        <f t="shared" ref="FH17" si="11">IF(AND(EO17="既存不適格",AND(EN17=0,CT17="未定")),CT17,"")</f>
        <v/>
      </c>
      <c r="FI17"/>
      <c r="FJ17"/>
      <c r="FK17"/>
      <c r="FL17">
        <v>2</v>
      </c>
      <c r="FM17" t="s">
        <v>154</v>
      </c>
      <c r="FN17" t="s">
        <v>158</v>
      </c>
      <c r="FO17" t="s">
        <v>157</v>
      </c>
      <c r="FQ17" s="166">
        <v>1</v>
      </c>
      <c r="FR17" s="133" t="str">
        <f>EH14</f>
        <v/>
      </c>
      <c r="FS17" s="133" t="str">
        <f t="shared" ref="FS17:FU17" si="12">EI14</f>
        <v/>
      </c>
      <c r="FT17" s="133" t="str">
        <f>EJ14</f>
        <v/>
      </c>
      <c r="FU17" s="133" t="str">
        <f t="shared" si="12"/>
        <v/>
      </c>
      <c r="FV17" s="170" t="str">
        <f>EZ44</f>
        <v>0</v>
      </c>
      <c r="FW17" s="457" t="s">
        <v>822</v>
      </c>
      <c r="FX17" s="162" t="str">
        <f>$FB$14</f>
        <v/>
      </c>
      <c r="FY17" s="457" t="s">
        <v>823</v>
      </c>
      <c r="FZ17" s="457" t="s">
        <v>823</v>
      </c>
      <c r="GA17" s="170" t="str">
        <f>FF44</f>
        <v>0</v>
      </c>
      <c r="GB17" s="457" t="s">
        <v>822</v>
      </c>
      <c r="GC17" s="162" t="str">
        <f>$FH$14</f>
        <v/>
      </c>
      <c r="GD17" s="457" t="s">
        <v>823</v>
      </c>
      <c r="GE17" s="457" t="s">
        <v>823</v>
      </c>
      <c r="GF17"/>
      <c r="GG17"/>
      <c r="GI17" s="234"/>
      <c r="GJ17" s="752" t="str">
        <f>IF($BA17="○指摘なし","○",IF($BA17="―対象外","－",""))</f>
        <v/>
      </c>
      <c r="GK17" s="752" t="str">
        <f>IF(OR($BA17="×要是正（既存不適格以外）",$BA17="△既存不適格"),"○", IF($BA17="―対象外","－",""))</f>
        <v/>
      </c>
      <c r="GL17" s="752" t="str">
        <f>IF($BA17="△既存不適格","○", IF($BA17="―対象外","－",""))</f>
        <v/>
      </c>
      <c r="GM17" s="226">
        <f>IF($BA17="―対象外","－",$BM17)</f>
        <v>0</v>
      </c>
      <c r="GN17" s="227" t="str">
        <f t="shared" ref="GN17:GN43" si="13">IF($BA17="―対象外","○","")</f>
        <v/>
      </c>
      <c r="GO17"/>
      <c r="GP17" s="168" t="str">
        <f>IF(EO17="要是正",IF(BO17="","",ER17&amp;" "&amp;HA17&amp;" " &amp;BO17&amp;"、"),"")</f>
        <v/>
      </c>
      <c r="GQ17" s="601" t="str">
        <f>IF(NOT(OR(CT17="未定",CT17="")),"令和"&amp;CN17&amp;"年"&amp;CQ17&amp;"月1日","")</f>
        <v/>
      </c>
      <c r="GR17" s="532" t="str">
        <f>IF(GQ17="","0",DATEVALUE(GQ17))</f>
        <v>0</v>
      </c>
      <c r="GS17" s="452" t="str">
        <f>IF(OR(CT17="予定",CT17="改善済"),1,"")</f>
        <v/>
      </c>
      <c r="GT17" s="530" t="str">
        <f>IF(GS17=1,GR17,"0")</f>
        <v>0</v>
      </c>
      <c r="GU17" s="531" t="str">
        <f>IF(AND(EO17="要是正",AND(EN17=0,CT17="未定")),CT17,"")</f>
        <v/>
      </c>
      <c r="GW17" s="568">
        <f>IF(BA17="△既存不適格",BO17&amp;"(既存不適格)",BO17)</f>
        <v>0</v>
      </c>
      <c r="GX17" s="590"/>
      <c r="GY17" s="590"/>
      <c r="GZ17" s="591"/>
      <c r="HA17" t="str">
        <f>$U$17</f>
        <v>設置場所の周囲状況</v>
      </c>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LO17"/>
      <c r="LP17"/>
      <c r="LQ17"/>
      <c r="LR17"/>
      <c r="LS17"/>
      <c r="LT17"/>
      <c r="LU17"/>
      <c r="LV17"/>
      <c r="LW17"/>
      <c r="LX17"/>
      <c r="LY17"/>
      <c r="LZ17"/>
    </row>
    <row r="18" spans="1:338" s="13" customFormat="1" ht="30" customHeight="1" x14ac:dyDescent="0.4">
      <c r="A18"/>
      <c r="B18"/>
      <c r="C18"/>
      <c r="D18"/>
      <c r="E18"/>
      <c r="F18"/>
      <c r="G18"/>
      <c r="H18"/>
      <c r="I18" s="955"/>
      <c r="J18" s="231"/>
      <c r="K18" s="241"/>
      <c r="L18" s="241"/>
      <c r="M18" s="2399" t="s">
        <v>549</v>
      </c>
      <c r="N18" s="2399"/>
      <c r="O18" s="2399"/>
      <c r="P18" s="2200"/>
      <c r="Q18" s="2201"/>
      <c r="R18" s="2201"/>
      <c r="S18" s="2201"/>
      <c r="T18" s="2202"/>
      <c r="U18" s="2429" t="s">
        <v>233</v>
      </c>
      <c r="V18" s="2219"/>
      <c r="W18" s="2219"/>
      <c r="X18" s="2219"/>
      <c r="Y18" s="2219"/>
      <c r="Z18" s="2219"/>
      <c r="AA18" s="2220"/>
      <c r="AB18" s="2206" t="s">
        <v>264</v>
      </c>
      <c r="AC18" s="2206"/>
      <c r="AD18" s="2206"/>
      <c r="AE18" s="2206"/>
      <c r="AF18" s="2206"/>
      <c r="AG18" s="2206"/>
      <c r="AH18" s="2206"/>
      <c r="AI18" s="2206"/>
      <c r="AJ18" s="2206"/>
      <c r="AK18" s="2206"/>
      <c r="AL18" s="2206"/>
      <c r="AM18" s="2206"/>
      <c r="AN18" s="2206"/>
      <c r="AO18" s="2206"/>
      <c r="AP18" s="2206"/>
      <c r="AQ18" s="2206"/>
      <c r="AR18" s="2206"/>
      <c r="AS18" s="2206"/>
      <c r="AT18" s="2206"/>
      <c r="AU18" s="2206"/>
      <c r="AV18" s="2206"/>
      <c r="AW18" s="2206"/>
      <c r="AX18" s="2206"/>
      <c r="AY18" s="2206"/>
      <c r="AZ18" s="2207"/>
      <c r="BA18" s="2442"/>
      <c r="BB18" s="2442"/>
      <c r="BC18" s="2442"/>
      <c r="BD18" s="2442"/>
      <c r="BE18" s="2442"/>
      <c r="BF18" s="2442"/>
      <c r="BG18" s="2442"/>
      <c r="BH18" s="2442"/>
      <c r="BI18" s="2442"/>
      <c r="BJ18" s="2442"/>
      <c r="BK18" s="2442"/>
      <c r="BL18" s="2442"/>
      <c r="BM18" s="2380"/>
      <c r="BN18" s="2380"/>
      <c r="BO18" s="2130"/>
      <c r="BP18" s="2131"/>
      <c r="BQ18" s="2131"/>
      <c r="BR18" s="2131"/>
      <c r="BS18" s="2131"/>
      <c r="BT18" s="2131"/>
      <c r="BU18" s="2131"/>
      <c r="BV18" s="2131"/>
      <c r="BW18" s="2131"/>
      <c r="BX18" s="2132"/>
      <c r="BY18" s="2310"/>
      <c r="BZ18" s="2310"/>
      <c r="CA18" s="2310"/>
      <c r="CB18" s="2310"/>
      <c r="CC18" s="2310"/>
      <c r="CD18" s="2310"/>
      <c r="CE18" s="2310"/>
      <c r="CF18" s="2310"/>
      <c r="CG18" s="2310"/>
      <c r="CH18" s="2310"/>
      <c r="CI18" s="2310"/>
      <c r="CJ18" s="2310"/>
      <c r="CK18" s="2310"/>
      <c r="CL18" s="2310"/>
      <c r="CM18" s="2310"/>
      <c r="CN18" s="2136"/>
      <c r="CO18" s="2136"/>
      <c r="CP18" s="2136"/>
      <c r="CQ18" s="2136"/>
      <c r="CR18" s="2136"/>
      <c r="CS18" s="2136"/>
      <c r="CT18" s="2448"/>
      <c r="CU18" s="2448"/>
      <c r="CV18" s="2448"/>
      <c r="CW18" s="2028"/>
      <c r="CX18" s="1566"/>
      <c r="CY18" s="1566"/>
      <c r="CZ18" s="1566"/>
      <c r="DA18" s="1566"/>
      <c r="DB18" s="1566"/>
      <c r="DC18" s="1566"/>
      <c r="DD18" s="1566"/>
      <c r="DE18" s="1566"/>
      <c r="DF18" s="1566"/>
      <c r="DG18" s="1566"/>
      <c r="DH18" s="1566"/>
      <c r="DI18" s="1566"/>
      <c r="DJ18" s="1566"/>
      <c r="DK18" s="1566"/>
      <c r="DL18" s="1566"/>
      <c r="DM18" s="1566"/>
      <c r="DN18" s="1566"/>
      <c r="DO18" s="1566"/>
      <c r="DP18" s="2029"/>
      <c r="DQ18"/>
      <c r="DR18"/>
      <c r="DS18"/>
      <c r="DT18"/>
      <c r="DU18"/>
      <c r="DV18"/>
      <c r="DW18"/>
      <c r="DX18"/>
      <c r="DY18"/>
      <c r="DZ18"/>
      <c r="EA18"/>
      <c r="EB18"/>
      <c r="EC18"/>
      <c r="ED18"/>
      <c r="EE18"/>
      <c r="EF18"/>
      <c r="EG18" s="16"/>
      <c r="EH18" s="134">
        <f t="shared" si="0"/>
        <v>0</v>
      </c>
      <c r="EI18" s="134">
        <f t="shared" si="1"/>
        <v>0</v>
      </c>
      <c r="EJ18" s="134">
        <f t="shared" si="2"/>
        <v>0</v>
      </c>
      <c r="EK18" s="134">
        <f t="shared" si="3"/>
        <v>0</v>
      </c>
      <c r="EL18" s="756" t="s">
        <v>3216</v>
      </c>
      <c r="EM18" s="540" t="str">
        <f>IF($AB18="",U18,AB18)</f>
        <v>軸受け部のブラケット、巻取りシャフト及び開閉機の取付けの状況※</v>
      </c>
      <c r="EN18" s="133">
        <f t="shared" ref="EN18:EN43" si="14">COUNTA(CN18:CS18)</f>
        <v>0</v>
      </c>
      <c r="EO18" s="132" t="str">
        <f t="shared" ref="EO18:EO43" si="15">IF(BA18="×要是正（既存不適格以外）","要是正","")&amp;IF(BA18="△既存不適格","既存不適格","")</f>
        <v/>
      </c>
      <c r="EP18" s="605" t="str">
        <f>IF($EO18="要是正",MAX($EP14:EP$14)+1,"")</f>
        <v/>
      </c>
      <c r="EQ18" s="610" t="str">
        <f>IF($EO18="要是正",MAX($EQ14:EQ$14)+1,"")</f>
        <v/>
      </c>
      <c r="ER18" s="131" t="str">
        <f t="shared" si="4"/>
        <v/>
      </c>
      <c r="ES18" s="549" t="str">
        <f t="shared" ref="ES18:ES31" si="16">IF(OR($EO18="要是正",$EO18="既存不適格"),$EM18,"")</f>
        <v/>
      </c>
      <c r="ET18" s="507" t="str">
        <f t="shared" ref="ET18:ET43" si="17">IF($EO18="要是正",IF(BO18="","",BO18),"")</f>
        <v/>
      </c>
      <c r="EU18" s="156" t="str">
        <f t="shared" ref="EU18:EU43" si="18">IF($EO18="要是正",IF(BY18="","",BY18),"")</f>
        <v/>
      </c>
      <c r="EV18" s="655" t="str">
        <f t="shared" ref="EV18:EV37" si="19">IF(CT18="未定","未定",IF(GR18="0","",IF(CT18="予定",TEXT(GR18,"([$-ja-JP]ge.m);@"),IF(CT18="改善済",TEXT(GR18,"[$-ja-JP]ge.m;@"),TEXT(EX18,"[$-ja-JP]ge.m;@")))))</f>
        <v/>
      </c>
      <c r="EW18" s="128" t="str">
        <f t="shared" ref="EW18:EW43" si="20">IF(OR(EO18="要是正",EO18="既存不適格"),IF(OR(EN18&lt;2,CT18&lt;&gt;"予定"),"","令和"&amp;CN18&amp;"年"&amp;CQ18&amp;"月1日"),"")</f>
        <v/>
      </c>
      <c r="EX18" s="126" t="str">
        <f t="shared" ref="EX18:EX43" si="21">IF(EW18="","0",DATEVALUE(EW18))</f>
        <v>0</v>
      </c>
      <c r="EY18" s="127" t="str">
        <f t="shared" ref="EY18:EY43" si="22">IF(EO18="要是正",IF(AND(CT18="予定",EN18=2),1,IF(CT18="改善済",2,"")),"")</f>
        <v/>
      </c>
      <c r="EZ18" s="126" t="str">
        <f t="shared" ref="EZ18:EZ43" si="23">IF(EY18=1,EX18,"0")</f>
        <v>0</v>
      </c>
      <c r="FA18" s="126" t="str">
        <f t="shared" ref="FA18:FA43" si="24">IF(EY18=2,EX18,"0")</f>
        <v>0</v>
      </c>
      <c r="FB18" s="125" t="str">
        <f t="shared" ref="FB18:FB43" si="25">IF(AND(EO18="要是正",AND(EN18=0,CT18="未定")),CT18,"")</f>
        <v/>
      </c>
      <c r="FC18" s="128" t="str">
        <f t="shared" si="9"/>
        <v/>
      </c>
      <c r="FD18" s="126" t="str">
        <f t="shared" ref="FD18:FD43" si="26">IF(FC18="","0",DATEVALUE(FC18))</f>
        <v>0</v>
      </c>
      <c r="FE18" s="127" t="str">
        <f t="shared" ref="FE18:FE43" si="27">IF(EO18="既存不適格",IF(AND(CT18="予定",EN18=2),1,IF(CT18="改善済",2,"")),"")</f>
        <v/>
      </c>
      <c r="FF18" s="126" t="str">
        <f t="shared" ref="FF18:FF43" si="28">IF(FE18=1,FD18,"0")</f>
        <v>0</v>
      </c>
      <c r="FG18" s="126" t="str">
        <f t="shared" ref="FG18:FG43" si="29">IF(FE18=2,FD18,"0")</f>
        <v>0</v>
      </c>
      <c r="FH18" s="125" t="str">
        <f t="shared" ref="FH18:FH43" si="30">IF(AND(EO18="既存不適格",AND(EN18=0,CT18="未定")),CT18,"")</f>
        <v/>
      </c>
      <c r="FI18"/>
      <c r="FJ18"/>
      <c r="FK18"/>
      <c r="FL18">
        <v>6</v>
      </c>
      <c r="FM18" t="s">
        <v>154</v>
      </c>
      <c r="FN18" t="s">
        <v>153</v>
      </c>
      <c r="FO18" t="s">
        <v>152</v>
      </c>
      <c r="FQ18" s="166">
        <v>2</v>
      </c>
      <c r="FR18" s="133" t="str">
        <f>EH48</f>
        <v/>
      </c>
      <c r="FS18" s="133" t="str">
        <f>EI48</f>
        <v/>
      </c>
      <c r="FT18" s="133" t="str">
        <f>EJ48</f>
        <v/>
      </c>
      <c r="FU18" s="133" t="str">
        <f>EK48</f>
        <v/>
      </c>
      <c r="FV18" s="163" t="str">
        <f>EZ54</f>
        <v>0</v>
      </c>
      <c r="FW18" s="457" t="s">
        <v>793</v>
      </c>
      <c r="FX18" s="162" t="str">
        <f>$FB$48</f>
        <v/>
      </c>
      <c r="FY18" s="457" t="s">
        <v>794</v>
      </c>
      <c r="FZ18" s="457" t="s">
        <v>794</v>
      </c>
      <c r="GA18" s="163" t="str">
        <f>FF54</f>
        <v>0</v>
      </c>
      <c r="GB18" s="457" t="s">
        <v>793</v>
      </c>
      <c r="GC18" s="605" t="str">
        <f>$FH$48</f>
        <v/>
      </c>
      <c r="GD18" s="457" t="s">
        <v>794</v>
      </c>
      <c r="GE18" s="457" t="s">
        <v>794</v>
      </c>
      <c r="GF18"/>
      <c r="GG18"/>
      <c r="GI18" s="215"/>
      <c r="GJ18" s="752" t="str">
        <f>IF($BA18="○指摘なし","○",IF($BA18="―対象外","－",""))</f>
        <v/>
      </c>
      <c r="GK18" s="752" t="str">
        <f t="shared" ref="GK18:GK43" si="31">IF(OR($BA18="×要是正（既存不適格以外）",$BA18="△既存不適格"),"○", IF($BA18="―対象外","－",""))</f>
        <v/>
      </c>
      <c r="GL18" s="752" t="str">
        <f t="shared" ref="GL18:GL43" si="32">IF($BA18="△既存不適格","○", IF($BA18="―対象外","－",""))</f>
        <v/>
      </c>
      <c r="GM18" s="226">
        <f t="shared" ref="GM18:GM43" si="33">IF($BA18="―対象外","－",$BM18)</f>
        <v>0</v>
      </c>
      <c r="GN18" s="227" t="str">
        <f t="shared" si="13"/>
        <v/>
      </c>
      <c r="GO18"/>
      <c r="GP18" s="168" t="str">
        <f t="shared" ref="GP18:GP43" si="34">IF(EO18="要是正",IF(BO18="","",ER18&amp;" "&amp;HA18&amp;" " &amp;BO18&amp;"、"),"")</f>
        <v/>
      </c>
      <c r="GQ18" s="601" t="str">
        <f t="shared" ref="GQ18:GQ42" si="35">IF(NOT(OR(CT18="未定",CT18="")),"令和"&amp;CN18&amp;"年"&amp;CQ18&amp;"月1日","")</f>
        <v/>
      </c>
      <c r="GR18" s="532" t="str">
        <f t="shared" ref="GR18:GR42" si="36">IF(GQ18="","0",DATEVALUE(GQ18))</f>
        <v>0</v>
      </c>
      <c r="GS18" s="452" t="str">
        <f t="shared" ref="GS18:GS42" si="37">IF(OR(CT18="予定",CT18="改善済"),1,"")</f>
        <v/>
      </c>
      <c r="GT18" s="530" t="str">
        <f t="shared" ref="GT18:GT42" si="38">IF(GS18=1,GR18,"0")</f>
        <v>0</v>
      </c>
      <c r="GU18" s="531" t="str">
        <f t="shared" ref="GU18:GU42" si="39">IF(AND(ER18="要是正",AND(EQ18=0,CT18="未定")),CT18,"")</f>
        <v/>
      </c>
      <c r="GW18" s="569">
        <f>IF(BA18="△既存不適格",BO18&amp;"(既存不適格)",BO18)</f>
        <v>0</v>
      </c>
      <c r="GX18" s="574"/>
      <c r="GY18" s="574"/>
      <c r="GZ18" s="575"/>
      <c r="HA18" t="str">
        <f>$U$18</f>
        <v>駆動装置</v>
      </c>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LO18"/>
      <c r="LP18"/>
      <c r="LQ18"/>
      <c r="LR18"/>
      <c r="LS18"/>
      <c r="LT18"/>
      <c r="LU18"/>
      <c r="LV18"/>
      <c r="LW18"/>
      <c r="LX18"/>
      <c r="LY18"/>
      <c r="LZ18"/>
    </row>
    <row r="19" spans="1:338" s="13" customFormat="1" ht="30" customHeight="1" x14ac:dyDescent="0.4">
      <c r="A19"/>
      <c r="B19"/>
      <c r="C19"/>
      <c r="D19"/>
      <c r="E19"/>
      <c r="F19"/>
      <c r="G19"/>
      <c r="H19"/>
      <c r="I19" s="955"/>
      <c r="J19" s="231"/>
      <c r="K19" s="241"/>
      <c r="L19" s="241"/>
      <c r="M19" s="2399" t="s">
        <v>547</v>
      </c>
      <c r="N19" s="2399"/>
      <c r="O19" s="2399"/>
      <c r="P19" s="2200"/>
      <c r="Q19" s="2201"/>
      <c r="R19" s="2201"/>
      <c r="S19" s="2201"/>
      <c r="T19" s="2202"/>
      <c r="U19" s="2430"/>
      <c r="V19" s="2139"/>
      <c r="W19" s="2139"/>
      <c r="X19" s="2139"/>
      <c r="Y19" s="2139"/>
      <c r="Z19" s="2139"/>
      <c r="AA19" s="2140"/>
      <c r="AB19" s="2225" t="s">
        <v>263</v>
      </c>
      <c r="AC19" s="2225"/>
      <c r="AD19" s="2225"/>
      <c r="AE19" s="2225"/>
      <c r="AF19" s="2225"/>
      <c r="AG19" s="2225"/>
      <c r="AH19" s="2225"/>
      <c r="AI19" s="2225"/>
      <c r="AJ19" s="2225"/>
      <c r="AK19" s="2225"/>
      <c r="AL19" s="2225"/>
      <c r="AM19" s="2225"/>
      <c r="AN19" s="2225"/>
      <c r="AO19" s="2225"/>
      <c r="AP19" s="2225"/>
      <c r="AQ19" s="2225"/>
      <c r="AR19" s="2225"/>
      <c r="AS19" s="2225"/>
      <c r="AT19" s="2225"/>
      <c r="AU19" s="2225"/>
      <c r="AV19" s="2225"/>
      <c r="AW19" s="2225"/>
      <c r="AX19" s="2225"/>
      <c r="AY19" s="2225"/>
      <c r="AZ19" s="2226"/>
      <c r="BA19" s="2443"/>
      <c r="BB19" s="2443"/>
      <c r="BC19" s="2443"/>
      <c r="BD19" s="2443"/>
      <c r="BE19" s="2443"/>
      <c r="BF19" s="2443"/>
      <c r="BG19" s="2443"/>
      <c r="BH19" s="2443"/>
      <c r="BI19" s="2443"/>
      <c r="BJ19" s="2443"/>
      <c r="BK19" s="2443"/>
      <c r="BL19" s="2443"/>
      <c r="BM19" s="2440"/>
      <c r="BN19" s="2440"/>
      <c r="BO19" s="2115"/>
      <c r="BP19" s="2115"/>
      <c r="BQ19" s="2115"/>
      <c r="BR19" s="2115"/>
      <c r="BS19" s="2115"/>
      <c r="BT19" s="2115"/>
      <c r="BU19" s="2115"/>
      <c r="BV19" s="2115"/>
      <c r="BW19" s="2115"/>
      <c r="BX19" s="2115"/>
      <c r="BY19" s="2304"/>
      <c r="BZ19" s="2304"/>
      <c r="CA19" s="2304"/>
      <c r="CB19" s="2304"/>
      <c r="CC19" s="2304"/>
      <c r="CD19" s="2304"/>
      <c r="CE19" s="2304"/>
      <c r="CF19" s="2304"/>
      <c r="CG19" s="2304"/>
      <c r="CH19" s="2304"/>
      <c r="CI19" s="2304"/>
      <c r="CJ19" s="2304"/>
      <c r="CK19" s="2304"/>
      <c r="CL19" s="2304"/>
      <c r="CM19" s="2304"/>
      <c r="CN19" s="2111"/>
      <c r="CO19" s="2111"/>
      <c r="CP19" s="2111"/>
      <c r="CQ19" s="2111"/>
      <c r="CR19" s="2111"/>
      <c r="CS19" s="2111"/>
      <c r="CT19" s="2123"/>
      <c r="CU19" s="2123"/>
      <c r="CV19" s="2123"/>
      <c r="CW19" s="2108"/>
      <c r="CX19" s="1945"/>
      <c r="CY19" s="1945"/>
      <c r="CZ19" s="1945"/>
      <c r="DA19" s="1945"/>
      <c r="DB19" s="1945"/>
      <c r="DC19" s="1945"/>
      <c r="DD19" s="1945"/>
      <c r="DE19" s="1945"/>
      <c r="DF19" s="1945"/>
      <c r="DG19" s="1945"/>
      <c r="DH19" s="1945"/>
      <c r="DI19" s="1945"/>
      <c r="DJ19" s="1945"/>
      <c r="DK19" s="1945"/>
      <c r="DL19" s="1945"/>
      <c r="DM19" s="1945"/>
      <c r="DN19" s="1945"/>
      <c r="DO19" s="1945"/>
      <c r="DP19" s="2109"/>
      <c r="DQ19"/>
      <c r="DR19"/>
      <c r="DS19"/>
      <c r="DT19"/>
      <c r="DU19"/>
      <c r="DV19"/>
      <c r="DW19"/>
      <c r="DX19"/>
      <c r="DY19"/>
      <c r="DZ19"/>
      <c r="EA19"/>
      <c r="EB19"/>
      <c r="EC19"/>
      <c r="ED19"/>
      <c r="EE19"/>
      <c r="EF19"/>
      <c r="EG19" s="16"/>
      <c r="EH19" s="134">
        <f t="shared" si="0"/>
        <v>0</v>
      </c>
      <c r="EI19" s="134">
        <f t="shared" si="1"/>
        <v>0</v>
      </c>
      <c r="EJ19" s="134">
        <f t="shared" si="2"/>
        <v>0</v>
      </c>
      <c r="EK19" s="134">
        <f t="shared" si="3"/>
        <v>0</v>
      </c>
      <c r="EL19" s="756" t="s">
        <v>3217</v>
      </c>
      <c r="EM19" s="540" t="str">
        <f>IF($AB19="",U19,AB19)</f>
        <v>スプロケットの設置の状況※</v>
      </c>
      <c r="EN19" s="133">
        <f t="shared" si="14"/>
        <v>0</v>
      </c>
      <c r="EO19" s="132" t="str">
        <f t="shared" si="15"/>
        <v/>
      </c>
      <c r="EP19" s="605" t="str">
        <f>IF($EO19="要是正",MAX($EP$14:EP15)+1,"")</f>
        <v/>
      </c>
      <c r="EQ19" s="610" t="str">
        <f>IF($EO19="要是正",MAX($EQ$14:EQ15)+1,"")</f>
        <v/>
      </c>
      <c r="ER19" s="131" t="str">
        <f t="shared" si="4"/>
        <v/>
      </c>
      <c r="ES19" s="549" t="str">
        <f t="shared" si="16"/>
        <v/>
      </c>
      <c r="ET19" s="507" t="str">
        <f t="shared" si="17"/>
        <v/>
      </c>
      <c r="EU19" s="156" t="str">
        <f t="shared" si="18"/>
        <v/>
      </c>
      <c r="EV19" s="655" t="str">
        <f t="shared" si="19"/>
        <v/>
      </c>
      <c r="EW19" s="128" t="str">
        <f t="shared" si="20"/>
        <v/>
      </c>
      <c r="EX19" s="126" t="str">
        <f t="shared" si="21"/>
        <v>0</v>
      </c>
      <c r="EY19" s="127" t="str">
        <f t="shared" si="22"/>
        <v/>
      </c>
      <c r="EZ19" s="126" t="str">
        <f t="shared" si="23"/>
        <v>0</v>
      </c>
      <c r="FA19" s="126" t="str">
        <f t="shared" si="24"/>
        <v>0</v>
      </c>
      <c r="FB19" s="125" t="str">
        <f t="shared" si="25"/>
        <v/>
      </c>
      <c r="FC19" s="128" t="str">
        <f t="shared" si="9"/>
        <v/>
      </c>
      <c r="FD19" s="126" t="str">
        <f t="shared" si="26"/>
        <v>0</v>
      </c>
      <c r="FE19" s="127" t="str">
        <f t="shared" si="27"/>
        <v/>
      </c>
      <c r="FF19" s="126" t="str">
        <f t="shared" si="28"/>
        <v>0</v>
      </c>
      <c r="FG19" s="126" t="str">
        <f t="shared" si="29"/>
        <v>0</v>
      </c>
      <c r="FH19" s="125" t="str">
        <f t="shared" si="30"/>
        <v/>
      </c>
      <c r="FI19"/>
      <c r="FJ19"/>
      <c r="FK19"/>
      <c r="FL19">
        <v>2</v>
      </c>
      <c r="FM19" t="s">
        <v>154</v>
      </c>
      <c r="FN19" t="s">
        <v>158</v>
      </c>
      <c r="FO19" t="s">
        <v>157</v>
      </c>
      <c r="FQ19" s="166">
        <v>3</v>
      </c>
      <c r="FR19" s="133" t="str">
        <f>EH58</f>
        <v/>
      </c>
      <c r="FS19" s="133" t="str">
        <f>EI58</f>
        <v/>
      </c>
      <c r="FT19" s="133" t="str">
        <f>EJ58</f>
        <v/>
      </c>
      <c r="FU19" s="133" t="str">
        <f>EK58</f>
        <v/>
      </c>
      <c r="FV19" s="170" t="str">
        <f>EZ76</f>
        <v>0</v>
      </c>
      <c r="FW19" s="457" t="s">
        <v>793</v>
      </c>
      <c r="FX19" s="162" t="str">
        <f>$FB$58</f>
        <v/>
      </c>
      <c r="FY19" s="457" t="s">
        <v>794</v>
      </c>
      <c r="FZ19" s="457" t="s">
        <v>794</v>
      </c>
      <c r="GA19" s="170" t="str">
        <f>FF76</f>
        <v>0</v>
      </c>
      <c r="GB19" s="457" t="s">
        <v>793</v>
      </c>
      <c r="GC19" s="162" t="str">
        <f>$FH$58</f>
        <v/>
      </c>
      <c r="GD19" s="457" t="s">
        <v>794</v>
      </c>
      <c r="GE19" s="457" t="s">
        <v>794</v>
      </c>
      <c r="GF19"/>
      <c r="GG19"/>
      <c r="GI19" s="234"/>
      <c r="GJ19" s="752" t="str">
        <f t="shared" ref="GJ19:GJ43" si="40">IF($BA19="○指摘なし","○",IF($BA19="―対象外","－",""))</f>
        <v/>
      </c>
      <c r="GK19" s="752" t="str">
        <f t="shared" si="31"/>
        <v/>
      </c>
      <c r="GL19" s="752" t="str">
        <f t="shared" si="32"/>
        <v/>
      </c>
      <c r="GM19" s="226">
        <f t="shared" si="33"/>
        <v>0</v>
      </c>
      <c r="GN19" s="227" t="str">
        <f t="shared" si="13"/>
        <v/>
      </c>
      <c r="GO19"/>
      <c r="GP19" s="168" t="str">
        <f t="shared" si="34"/>
        <v/>
      </c>
      <c r="GQ19" s="601" t="str">
        <f t="shared" si="35"/>
        <v/>
      </c>
      <c r="GR19" s="532" t="str">
        <f t="shared" si="36"/>
        <v>0</v>
      </c>
      <c r="GS19" s="452" t="str">
        <f t="shared" si="37"/>
        <v/>
      </c>
      <c r="GT19" s="530" t="str">
        <f t="shared" si="38"/>
        <v>0</v>
      </c>
      <c r="GU19" s="531" t="str">
        <f t="shared" si="39"/>
        <v/>
      </c>
      <c r="GW19" s="569">
        <f>IF(BA19="△既存不適格",BO19&amp;"(既存不適格)",BO19)</f>
        <v>0</v>
      </c>
      <c r="GX19" s="574"/>
      <c r="GY19" s="574"/>
      <c r="GZ19" s="575"/>
      <c r="HA19" t="str">
        <f t="shared" ref="HA19:HA21" si="41">$U$18</f>
        <v>駆動装置</v>
      </c>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LO19"/>
      <c r="LP19"/>
      <c r="LQ19"/>
      <c r="LR19"/>
      <c r="LS19"/>
      <c r="LT19"/>
      <c r="LU19"/>
      <c r="LV19"/>
      <c r="LW19"/>
      <c r="LX19"/>
      <c r="LY19"/>
      <c r="LZ19"/>
    </row>
    <row r="20" spans="1:338" s="13" customFormat="1" ht="30" customHeight="1" thickBot="1" x14ac:dyDescent="0.45">
      <c r="A20"/>
      <c r="B20"/>
      <c r="C20"/>
      <c r="D20"/>
      <c r="E20"/>
      <c r="F20"/>
      <c r="G20"/>
      <c r="H20"/>
      <c r="I20" s="955"/>
      <c r="J20" s="231"/>
      <c r="K20" s="241"/>
      <c r="L20" s="241"/>
      <c r="M20" s="2399" t="s">
        <v>545</v>
      </c>
      <c r="N20" s="2399"/>
      <c r="O20" s="2399"/>
      <c r="P20" s="2200"/>
      <c r="Q20" s="2201"/>
      <c r="R20" s="2201"/>
      <c r="S20" s="2201"/>
      <c r="T20" s="2202"/>
      <c r="U20" s="2430"/>
      <c r="V20" s="2139"/>
      <c r="W20" s="2139"/>
      <c r="X20" s="2139"/>
      <c r="Y20" s="2139"/>
      <c r="Z20" s="2139"/>
      <c r="AA20" s="2140"/>
      <c r="AB20" s="2225" t="s">
        <v>262</v>
      </c>
      <c r="AC20" s="2225"/>
      <c r="AD20" s="2225"/>
      <c r="AE20" s="2225"/>
      <c r="AF20" s="2225"/>
      <c r="AG20" s="2225"/>
      <c r="AH20" s="2225"/>
      <c r="AI20" s="2225"/>
      <c r="AJ20" s="2225"/>
      <c r="AK20" s="2225"/>
      <c r="AL20" s="2225"/>
      <c r="AM20" s="2225"/>
      <c r="AN20" s="2225"/>
      <c r="AO20" s="2225"/>
      <c r="AP20" s="2225"/>
      <c r="AQ20" s="2225"/>
      <c r="AR20" s="2225"/>
      <c r="AS20" s="2225"/>
      <c r="AT20" s="2225"/>
      <c r="AU20" s="2225"/>
      <c r="AV20" s="2225"/>
      <c r="AW20" s="2225"/>
      <c r="AX20" s="2225"/>
      <c r="AY20" s="2225"/>
      <c r="AZ20" s="2226"/>
      <c r="BA20" s="2443"/>
      <c r="BB20" s="2443"/>
      <c r="BC20" s="2443"/>
      <c r="BD20" s="2443"/>
      <c r="BE20" s="2443"/>
      <c r="BF20" s="2443"/>
      <c r="BG20" s="2443"/>
      <c r="BH20" s="2443"/>
      <c r="BI20" s="2443"/>
      <c r="BJ20" s="2443"/>
      <c r="BK20" s="2443"/>
      <c r="BL20" s="2443"/>
      <c r="BM20" s="2440"/>
      <c r="BN20" s="2440"/>
      <c r="BO20" s="2115"/>
      <c r="BP20" s="2115"/>
      <c r="BQ20" s="2115"/>
      <c r="BR20" s="2115"/>
      <c r="BS20" s="2115"/>
      <c r="BT20" s="2115"/>
      <c r="BU20" s="2115"/>
      <c r="BV20" s="2115"/>
      <c r="BW20" s="2115"/>
      <c r="BX20" s="2115"/>
      <c r="BY20" s="2304"/>
      <c r="BZ20" s="2304"/>
      <c r="CA20" s="2304"/>
      <c r="CB20" s="2304"/>
      <c r="CC20" s="2304"/>
      <c r="CD20" s="2304"/>
      <c r="CE20" s="2304"/>
      <c r="CF20" s="2304"/>
      <c r="CG20" s="2304"/>
      <c r="CH20" s="2304"/>
      <c r="CI20" s="2304"/>
      <c r="CJ20" s="2304"/>
      <c r="CK20" s="2304"/>
      <c r="CL20" s="2304"/>
      <c r="CM20" s="2304"/>
      <c r="CN20" s="2111"/>
      <c r="CO20" s="2111"/>
      <c r="CP20" s="2111"/>
      <c r="CQ20" s="2111"/>
      <c r="CR20" s="2111"/>
      <c r="CS20" s="2111"/>
      <c r="CT20" s="2123"/>
      <c r="CU20" s="2123"/>
      <c r="CV20" s="2123"/>
      <c r="CW20" s="2108"/>
      <c r="CX20" s="1945"/>
      <c r="CY20" s="1945"/>
      <c r="CZ20" s="1945"/>
      <c r="DA20" s="1945"/>
      <c r="DB20" s="1945"/>
      <c r="DC20" s="1945"/>
      <c r="DD20" s="1945"/>
      <c r="DE20" s="1945"/>
      <c r="DF20" s="1945"/>
      <c r="DG20" s="1945"/>
      <c r="DH20" s="1945"/>
      <c r="DI20" s="1945"/>
      <c r="DJ20" s="1945"/>
      <c r="DK20" s="1945"/>
      <c r="DL20" s="1945"/>
      <c r="DM20" s="1945"/>
      <c r="DN20" s="1945"/>
      <c r="DO20" s="1945"/>
      <c r="DP20" s="2109"/>
      <c r="DQ20"/>
      <c r="DR20"/>
      <c r="DS20"/>
      <c r="DT20"/>
      <c r="DU20"/>
      <c r="DV20"/>
      <c r="DW20"/>
      <c r="DX20"/>
      <c r="DY20"/>
      <c r="DZ20"/>
      <c r="EA20"/>
      <c r="EB20"/>
      <c r="EC20"/>
      <c r="ED20"/>
      <c r="EE20"/>
      <c r="EF20"/>
      <c r="EG20" s="16"/>
      <c r="EH20" s="134">
        <f t="shared" si="0"/>
        <v>0</v>
      </c>
      <c r="EI20" s="134">
        <f t="shared" si="1"/>
        <v>0</v>
      </c>
      <c r="EJ20" s="134">
        <f t="shared" si="2"/>
        <v>0</v>
      </c>
      <c r="EK20" s="134">
        <f t="shared" si="3"/>
        <v>0</v>
      </c>
      <c r="EL20" s="756" t="s">
        <v>3218</v>
      </c>
      <c r="EM20" s="540" t="str">
        <f>IF($AB20="",U20,AB20)</f>
        <v>軸受け部のブラケット、ベアリング及びスプロケット又はロープ車の劣化及び損傷の状況※</v>
      </c>
      <c r="EN20" s="133">
        <f t="shared" si="14"/>
        <v>0</v>
      </c>
      <c r="EO20" s="132" t="str">
        <f t="shared" si="15"/>
        <v/>
      </c>
      <c r="EP20" s="605" t="str">
        <f>IF($EO20="要是正",MAX($EP$14:EP16)+1,"")</f>
        <v/>
      </c>
      <c r="EQ20" s="610" t="str">
        <f>IF($EO20="要是正",MAX($EQ$14:EQ16)+1,"")</f>
        <v/>
      </c>
      <c r="ER20" s="131" t="str">
        <f t="shared" si="4"/>
        <v/>
      </c>
      <c r="ES20" s="549" t="str">
        <f t="shared" si="16"/>
        <v/>
      </c>
      <c r="ET20" s="507" t="str">
        <f t="shared" si="17"/>
        <v/>
      </c>
      <c r="EU20" s="156" t="str">
        <f t="shared" si="18"/>
        <v/>
      </c>
      <c r="EV20" s="655" t="str">
        <f t="shared" si="19"/>
        <v/>
      </c>
      <c r="EW20" s="128" t="str">
        <f t="shared" si="20"/>
        <v/>
      </c>
      <c r="EX20" s="126" t="str">
        <f t="shared" si="21"/>
        <v>0</v>
      </c>
      <c r="EY20" s="127" t="str">
        <f t="shared" si="22"/>
        <v/>
      </c>
      <c r="EZ20" s="126" t="str">
        <f t="shared" si="23"/>
        <v>0</v>
      </c>
      <c r="FA20" s="126" t="str">
        <f t="shared" si="24"/>
        <v>0</v>
      </c>
      <c r="FB20" s="125" t="str">
        <f t="shared" si="25"/>
        <v/>
      </c>
      <c r="FC20" s="128" t="str">
        <f t="shared" si="9"/>
        <v/>
      </c>
      <c r="FD20" s="126" t="str">
        <f t="shared" si="26"/>
        <v>0</v>
      </c>
      <c r="FE20" s="127" t="str">
        <f t="shared" si="27"/>
        <v/>
      </c>
      <c r="FF20" s="126" t="str">
        <f t="shared" si="28"/>
        <v>0</v>
      </c>
      <c r="FG20" s="126" t="str">
        <f t="shared" si="29"/>
        <v>0</v>
      </c>
      <c r="FH20" s="125" t="str">
        <f t="shared" si="30"/>
        <v/>
      </c>
      <c r="FI20"/>
      <c r="FJ20"/>
      <c r="FK20"/>
      <c r="FL20">
        <v>6</v>
      </c>
      <c r="FM20" t="s">
        <v>154</v>
      </c>
      <c r="FN20" t="s">
        <v>153</v>
      </c>
      <c r="FO20" t="s">
        <v>152</v>
      </c>
      <c r="FQ20" s="166"/>
      <c r="FR20" s="539" t="str">
        <f>IF(AND(FS20&lt;&gt;"レ",FT20&lt;&gt;"レ",FU20&lt;&gt;"レ",COUNTIF(FR17:FR19,"レ")&gt;0),"レ","")</f>
        <v/>
      </c>
      <c r="FS20" s="539" t="str">
        <f>IF(AND(FT20&lt;&gt;"レ",FU20&lt;&gt;"レ",COUNTIF(FS17:FS19,"レ")&gt;0),"レ","")</f>
        <v/>
      </c>
      <c r="FT20" s="539" t="str">
        <f>IF(COUNTIF(FT17:FT19,"レ")&gt;0,"レ","")</f>
        <v/>
      </c>
      <c r="FU20" s="538" t="str">
        <f>IF(AND(FT20&lt;&gt;"レ",COUNTIF(FU17:FU19,"レ")&gt;0),"レ","")</f>
        <v/>
      </c>
      <c r="FV20" s="515" t="str">
        <f t="array" ref="FV20">INDEX(FV17:FV19,MATCH(MIN(ABS(FV17:FV19-$EJ$4)),ABS(FV17:FV19-$EJ$4),0))</f>
        <v>0</v>
      </c>
      <c r="FW20" s="560"/>
      <c r="FX20" s="559"/>
      <c r="FY20" s="457" t="s">
        <v>794</v>
      </c>
      <c r="FZ20" s="457" t="s">
        <v>794</v>
      </c>
      <c r="GA20" s="515" t="str">
        <f t="array" ref="GA20">INDEX(GA17:GA19,MATCH(MIN(ABS(GA17:GA19-$EJ$4)),ABS(GA17:GA19-$EJ$4),0))</f>
        <v>0</v>
      </c>
      <c r="GB20" s="560"/>
      <c r="GC20" s="559"/>
      <c r="GD20" s="457" t="s">
        <v>794</v>
      </c>
      <c r="GE20" s="457" t="s">
        <v>794</v>
      </c>
      <c r="GF20"/>
      <c r="GG20"/>
      <c r="GI20" s="215"/>
      <c r="GJ20" s="752" t="str">
        <f t="shared" si="40"/>
        <v/>
      </c>
      <c r="GK20" s="752" t="str">
        <f t="shared" si="31"/>
        <v/>
      </c>
      <c r="GL20" s="752" t="str">
        <f t="shared" si="32"/>
        <v/>
      </c>
      <c r="GM20" s="226">
        <f t="shared" si="33"/>
        <v>0</v>
      </c>
      <c r="GN20" s="227" t="str">
        <f t="shared" si="13"/>
        <v/>
      </c>
      <c r="GO20"/>
      <c r="GP20" s="168" t="str">
        <f t="shared" si="34"/>
        <v/>
      </c>
      <c r="GQ20" s="601" t="str">
        <f t="shared" si="35"/>
        <v/>
      </c>
      <c r="GR20" s="532" t="str">
        <f t="shared" si="36"/>
        <v>0</v>
      </c>
      <c r="GS20" s="452" t="str">
        <f t="shared" si="37"/>
        <v/>
      </c>
      <c r="GT20" s="530" t="str">
        <f t="shared" si="38"/>
        <v>0</v>
      </c>
      <c r="GU20" s="531" t="str">
        <f t="shared" si="39"/>
        <v/>
      </c>
      <c r="GW20" s="569">
        <f t="shared" ref="GW20:GW75" si="42">IF(BA20="△既存不適格",BO20&amp;"(既存不適格)",BO20)</f>
        <v>0</v>
      </c>
      <c r="GX20" s="574"/>
      <c r="GY20" s="574"/>
      <c r="GZ20" s="575"/>
      <c r="HA20" t="str">
        <f t="shared" si="41"/>
        <v>駆動装置</v>
      </c>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LO20"/>
      <c r="LP20"/>
      <c r="LQ20"/>
      <c r="LR20"/>
      <c r="LS20"/>
      <c r="LT20"/>
      <c r="LU20"/>
      <c r="LV20"/>
      <c r="LW20"/>
      <c r="LX20"/>
      <c r="LY20"/>
      <c r="LZ20"/>
    </row>
    <row r="21" spans="1:338" s="13" customFormat="1" ht="30" customHeight="1" x14ac:dyDescent="0.4">
      <c r="A21"/>
      <c r="B21"/>
      <c r="C21"/>
      <c r="D21"/>
      <c r="E21"/>
      <c r="F21"/>
      <c r="G21"/>
      <c r="H21"/>
      <c r="I21" s="955"/>
      <c r="J21" s="231"/>
      <c r="K21" s="241"/>
      <c r="L21" s="241"/>
      <c r="M21" s="2399" t="s">
        <v>543</v>
      </c>
      <c r="N21" s="2399"/>
      <c r="O21" s="2399"/>
      <c r="P21" s="2200"/>
      <c r="Q21" s="2201"/>
      <c r="R21" s="2201"/>
      <c r="S21" s="2201"/>
      <c r="T21" s="2202"/>
      <c r="U21" s="2431"/>
      <c r="V21" s="2180"/>
      <c r="W21" s="2180"/>
      <c r="X21" s="2180"/>
      <c r="Y21" s="2180"/>
      <c r="Z21" s="2180"/>
      <c r="AA21" s="2417"/>
      <c r="AB21" s="2171" t="s">
        <v>261</v>
      </c>
      <c r="AC21" s="2171"/>
      <c r="AD21" s="2171"/>
      <c r="AE21" s="2171"/>
      <c r="AF21" s="2171"/>
      <c r="AG21" s="2171"/>
      <c r="AH21" s="2171"/>
      <c r="AI21" s="2171"/>
      <c r="AJ21" s="2171"/>
      <c r="AK21" s="2171"/>
      <c r="AL21" s="2171"/>
      <c r="AM21" s="2171"/>
      <c r="AN21" s="2171"/>
      <c r="AO21" s="2171"/>
      <c r="AP21" s="2171"/>
      <c r="AQ21" s="2171"/>
      <c r="AR21" s="2171"/>
      <c r="AS21" s="2171"/>
      <c r="AT21" s="2171"/>
      <c r="AU21" s="2171"/>
      <c r="AV21" s="2171"/>
      <c r="AW21" s="2171"/>
      <c r="AX21" s="2171"/>
      <c r="AY21" s="2171"/>
      <c r="AZ21" s="2172"/>
      <c r="BA21" s="2411"/>
      <c r="BB21" s="2411"/>
      <c r="BC21" s="2411"/>
      <c r="BD21" s="2411"/>
      <c r="BE21" s="2411"/>
      <c r="BF21" s="2411"/>
      <c r="BG21" s="2411"/>
      <c r="BH21" s="2411"/>
      <c r="BI21" s="2411"/>
      <c r="BJ21" s="2411"/>
      <c r="BK21" s="2411"/>
      <c r="BL21" s="2411"/>
      <c r="BM21" s="2412"/>
      <c r="BN21" s="2412"/>
      <c r="BO21" s="2110"/>
      <c r="BP21" s="2110"/>
      <c r="BQ21" s="2110"/>
      <c r="BR21" s="2110"/>
      <c r="BS21" s="2110"/>
      <c r="BT21" s="2110"/>
      <c r="BU21" s="2110"/>
      <c r="BV21" s="2110"/>
      <c r="BW21" s="2110"/>
      <c r="BX21" s="2110"/>
      <c r="BY21" s="2387"/>
      <c r="BZ21" s="2387"/>
      <c r="CA21" s="2387"/>
      <c r="CB21" s="2387"/>
      <c r="CC21" s="2387"/>
      <c r="CD21" s="2387"/>
      <c r="CE21" s="2387"/>
      <c r="CF21" s="2387"/>
      <c r="CG21" s="2387"/>
      <c r="CH21" s="2387"/>
      <c r="CI21" s="2387"/>
      <c r="CJ21" s="2387"/>
      <c r="CK21" s="2387"/>
      <c r="CL21" s="2387"/>
      <c r="CM21" s="2387"/>
      <c r="CN21" s="2178"/>
      <c r="CO21" s="2178"/>
      <c r="CP21" s="2178"/>
      <c r="CQ21" s="2178"/>
      <c r="CR21" s="2178"/>
      <c r="CS21" s="2178"/>
      <c r="CT21" s="2386"/>
      <c r="CU21" s="2386"/>
      <c r="CV21" s="2386"/>
      <c r="CW21" s="2195"/>
      <c r="CX21" s="1537"/>
      <c r="CY21" s="1537"/>
      <c r="CZ21" s="1537"/>
      <c r="DA21" s="1537"/>
      <c r="DB21" s="1537"/>
      <c r="DC21" s="1537"/>
      <c r="DD21" s="1537"/>
      <c r="DE21" s="1537"/>
      <c r="DF21" s="1537"/>
      <c r="DG21" s="1537"/>
      <c r="DH21" s="1537"/>
      <c r="DI21" s="1537"/>
      <c r="DJ21" s="1537"/>
      <c r="DK21" s="1537"/>
      <c r="DL21" s="1537"/>
      <c r="DM21" s="1537"/>
      <c r="DN21" s="1537"/>
      <c r="DO21" s="1537"/>
      <c r="DP21" s="2196"/>
      <c r="DQ21"/>
      <c r="DR21"/>
      <c r="DS21"/>
      <c r="DT21"/>
      <c r="DU21"/>
      <c r="DV21"/>
      <c r="DW21"/>
      <c r="DX21"/>
      <c r="DY21"/>
      <c r="DZ21"/>
      <c r="EA21"/>
      <c r="EB21"/>
      <c r="EC21"/>
      <c r="ED21"/>
      <c r="EE21"/>
      <c r="EF21"/>
      <c r="EG21" s="16"/>
      <c r="EH21" s="134">
        <f t="shared" si="0"/>
        <v>0</v>
      </c>
      <c r="EI21" s="134">
        <f t="shared" si="1"/>
        <v>0</v>
      </c>
      <c r="EJ21" s="134">
        <f t="shared" si="2"/>
        <v>0</v>
      </c>
      <c r="EK21" s="134">
        <f t="shared" si="3"/>
        <v>0</v>
      </c>
      <c r="EL21" s="756" t="s">
        <v>3219</v>
      </c>
      <c r="EM21" s="540" t="str">
        <f>IF($AB21="",U21,AB21)</f>
        <v>ローラチェーン又はワイヤーロープの劣化及び損傷の状況</v>
      </c>
      <c r="EN21" s="133">
        <f t="shared" si="14"/>
        <v>0</v>
      </c>
      <c r="EO21" s="132" t="str">
        <f t="shared" ref="EO21:EO31" si="43">IF(BA21="×要是正（既存不適格以外）","要是正","")&amp;IF(BA21="△既存不適格","既存不適格","")</f>
        <v/>
      </c>
      <c r="EP21" s="605" t="str">
        <f>IF($EO21="要是正",MAX($EP$14:EP17)+1,"")</f>
        <v/>
      </c>
      <c r="EQ21" s="791" t="str">
        <f>IF($EO21="要是正",MAX($EQ$14:EQ17)+1,"")</f>
        <v/>
      </c>
      <c r="ER21" s="131" t="str">
        <f t="shared" ref="ER21:ER31" si="44">IF(OR(BA21="×要是正（既存不適格以外）",BA21="△既存不適格"),EL21,"")</f>
        <v/>
      </c>
      <c r="ES21" s="549" t="str">
        <f t="shared" si="16"/>
        <v/>
      </c>
      <c r="ET21" s="507" t="str">
        <f t="shared" si="17"/>
        <v/>
      </c>
      <c r="EU21" s="156" t="str">
        <f t="shared" si="18"/>
        <v/>
      </c>
      <c r="EV21" s="655" t="str">
        <f t="shared" si="19"/>
        <v/>
      </c>
      <c r="EW21" s="128" t="str">
        <f t="shared" si="20"/>
        <v/>
      </c>
      <c r="EX21" s="126" t="str">
        <f t="shared" si="21"/>
        <v>0</v>
      </c>
      <c r="EY21" s="127" t="str">
        <f t="shared" si="22"/>
        <v/>
      </c>
      <c r="EZ21" s="126" t="str">
        <f t="shared" si="23"/>
        <v>0</v>
      </c>
      <c r="FA21" s="126" t="str">
        <f t="shared" si="24"/>
        <v>0</v>
      </c>
      <c r="FB21" s="125" t="str">
        <f t="shared" si="25"/>
        <v/>
      </c>
      <c r="FC21" s="128" t="str">
        <f t="shared" si="9"/>
        <v/>
      </c>
      <c r="FD21" s="126" t="str">
        <f t="shared" si="26"/>
        <v>0</v>
      </c>
      <c r="FE21" s="127" t="str">
        <f t="shared" si="27"/>
        <v/>
      </c>
      <c r="FF21" s="126" t="str">
        <f t="shared" si="28"/>
        <v>0</v>
      </c>
      <c r="FG21" s="126" t="str">
        <f t="shared" si="29"/>
        <v>0</v>
      </c>
      <c r="FH21" s="125" t="str">
        <f t="shared" si="30"/>
        <v/>
      </c>
      <c r="FI21"/>
      <c r="FJ21"/>
      <c r="FK21"/>
      <c r="FL21">
        <v>2</v>
      </c>
      <c r="FM21" t="s">
        <v>154</v>
      </c>
      <c r="FN21" t="s">
        <v>158</v>
      </c>
      <c r="FO21" t="s">
        <v>157</v>
      </c>
      <c r="FQ21"/>
      <c r="FR21"/>
      <c r="FS21"/>
      <c r="FT21"/>
      <c r="FU21"/>
      <c r="FV21"/>
      <c r="FW21"/>
      <c r="FX21"/>
      <c r="FY21"/>
      <c r="FZ21"/>
      <c r="GA21"/>
      <c r="GB21"/>
      <c r="GC21"/>
      <c r="GD21"/>
      <c r="GE21"/>
      <c r="GF21"/>
      <c r="GG21"/>
      <c r="GI21" s="234"/>
      <c r="GJ21" s="752" t="str">
        <f t="shared" si="40"/>
        <v/>
      </c>
      <c r="GK21" s="752" t="str">
        <f t="shared" si="31"/>
        <v/>
      </c>
      <c r="GL21" s="752" t="str">
        <f t="shared" si="32"/>
        <v/>
      </c>
      <c r="GM21" s="226">
        <f t="shared" si="33"/>
        <v>0</v>
      </c>
      <c r="GN21" s="227" t="str">
        <f t="shared" si="13"/>
        <v/>
      </c>
      <c r="GO21"/>
      <c r="GP21" s="168" t="str">
        <f t="shared" si="34"/>
        <v/>
      </c>
      <c r="GQ21" s="601" t="str">
        <f t="shared" si="35"/>
        <v/>
      </c>
      <c r="GR21" s="532" t="str">
        <f t="shared" si="36"/>
        <v>0</v>
      </c>
      <c r="GS21" s="452" t="str">
        <f t="shared" si="37"/>
        <v/>
      </c>
      <c r="GT21" s="530" t="str">
        <f t="shared" si="38"/>
        <v>0</v>
      </c>
      <c r="GU21" s="531" t="str">
        <f t="shared" si="39"/>
        <v/>
      </c>
      <c r="GW21" s="569">
        <f t="shared" si="42"/>
        <v>0</v>
      </c>
      <c r="GX21" s="574"/>
      <c r="GY21" s="574"/>
      <c r="GZ21" s="575"/>
      <c r="HA21" t="str">
        <f t="shared" si="41"/>
        <v>駆動装置</v>
      </c>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LO21"/>
      <c r="LP21"/>
      <c r="LQ21"/>
      <c r="LR21"/>
      <c r="LS21"/>
      <c r="LT21"/>
      <c r="LU21"/>
      <c r="LV21"/>
      <c r="LW21"/>
      <c r="LX21"/>
      <c r="LY21"/>
      <c r="LZ21"/>
    </row>
    <row r="22" spans="1:338" s="13" customFormat="1" ht="30" customHeight="1" x14ac:dyDescent="0.4">
      <c r="A22"/>
      <c r="B22"/>
      <c r="C22"/>
      <c r="D22"/>
      <c r="E22"/>
      <c r="F22"/>
      <c r="G22"/>
      <c r="H22"/>
      <c r="I22" s="955"/>
      <c r="J22" s="231"/>
      <c r="K22" s="241"/>
      <c r="L22" s="241"/>
      <c r="M22" s="2399" t="s">
        <v>539</v>
      </c>
      <c r="N22" s="2399"/>
      <c r="O22" s="2399"/>
      <c r="P22" s="2200"/>
      <c r="Q22" s="2201"/>
      <c r="R22" s="2201"/>
      <c r="S22" s="2201"/>
      <c r="T22" s="2202"/>
      <c r="U22" s="2429" t="s">
        <v>260</v>
      </c>
      <c r="V22" s="2219"/>
      <c r="W22" s="2219"/>
      <c r="X22" s="2219"/>
      <c r="Y22" s="2219"/>
      <c r="Z22" s="2219"/>
      <c r="AA22" s="2220"/>
      <c r="AB22" s="2206" t="s">
        <v>259</v>
      </c>
      <c r="AC22" s="2206"/>
      <c r="AD22" s="2206"/>
      <c r="AE22" s="2206"/>
      <c r="AF22" s="2206"/>
      <c r="AG22" s="2206"/>
      <c r="AH22" s="2206"/>
      <c r="AI22" s="2206"/>
      <c r="AJ22" s="2206"/>
      <c r="AK22" s="2206"/>
      <c r="AL22" s="2206"/>
      <c r="AM22" s="2206"/>
      <c r="AN22" s="2206"/>
      <c r="AO22" s="2206"/>
      <c r="AP22" s="2206"/>
      <c r="AQ22" s="2206"/>
      <c r="AR22" s="2206"/>
      <c r="AS22" s="2206"/>
      <c r="AT22" s="2206"/>
      <c r="AU22" s="2206"/>
      <c r="AV22" s="2206"/>
      <c r="AW22" s="2206"/>
      <c r="AX22" s="2206"/>
      <c r="AY22" s="2206"/>
      <c r="AZ22" s="2207"/>
      <c r="BA22" s="2442"/>
      <c r="BB22" s="2442"/>
      <c r="BC22" s="2442"/>
      <c r="BD22" s="2442"/>
      <c r="BE22" s="2442"/>
      <c r="BF22" s="2442"/>
      <c r="BG22" s="2442"/>
      <c r="BH22" s="2442"/>
      <c r="BI22" s="2442"/>
      <c r="BJ22" s="2442"/>
      <c r="BK22" s="2442"/>
      <c r="BL22" s="2442"/>
      <c r="BM22" s="2380"/>
      <c r="BN22" s="2380"/>
      <c r="BO22" s="2085"/>
      <c r="BP22" s="2085"/>
      <c r="BQ22" s="2085"/>
      <c r="BR22" s="2085"/>
      <c r="BS22" s="2085"/>
      <c r="BT22" s="2085"/>
      <c r="BU22" s="2085"/>
      <c r="BV22" s="2085"/>
      <c r="BW22" s="2085"/>
      <c r="BX22" s="2085"/>
      <c r="BY22" s="2310"/>
      <c r="BZ22" s="2310"/>
      <c r="CA22" s="2310"/>
      <c r="CB22" s="2310"/>
      <c r="CC22" s="2310"/>
      <c r="CD22" s="2310"/>
      <c r="CE22" s="2310"/>
      <c r="CF22" s="2310"/>
      <c r="CG22" s="2310"/>
      <c r="CH22" s="2310"/>
      <c r="CI22" s="2310"/>
      <c r="CJ22" s="2310"/>
      <c r="CK22" s="2310"/>
      <c r="CL22" s="2310"/>
      <c r="CM22" s="2310"/>
      <c r="CN22" s="2136"/>
      <c r="CO22" s="2136"/>
      <c r="CP22" s="2136"/>
      <c r="CQ22" s="2136"/>
      <c r="CR22" s="2136"/>
      <c r="CS22" s="2136"/>
      <c r="CT22" s="2272"/>
      <c r="CU22" s="2272"/>
      <c r="CV22" s="2272"/>
      <c r="CW22" s="2028"/>
      <c r="CX22" s="1566"/>
      <c r="CY22" s="1566"/>
      <c r="CZ22" s="1566"/>
      <c r="DA22" s="1566"/>
      <c r="DB22" s="1566"/>
      <c r="DC22" s="1566"/>
      <c r="DD22" s="1566"/>
      <c r="DE22" s="1566"/>
      <c r="DF22" s="1566"/>
      <c r="DG22" s="1566"/>
      <c r="DH22" s="1566"/>
      <c r="DI22" s="1566"/>
      <c r="DJ22" s="1566"/>
      <c r="DK22" s="1566"/>
      <c r="DL22" s="1566"/>
      <c r="DM22" s="1566"/>
      <c r="DN22" s="1566"/>
      <c r="DO22" s="1566"/>
      <c r="DP22" s="2029"/>
      <c r="DQ22"/>
      <c r="DR22"/>
      <c r="DS22"/>
      <c r="DT22"/>
      <c r="DU22"/>
      <c r="DV22"/>
      <c r="DW22"/>
      <c r="DX22"/>
      <c r="DY22"/>
      <c r="DZ22"/>
      <c r="EA22"/>
      <c r="EB22"/>
      <c r="EC22"/>
      <c r="ED22"/>
      <c r="EE22"/>
      <c r="EF22"/>
      <c r="EG22" s="16"/>
      <c r="EH22" s="134">
        <f t="shared" si="0"/>
        <v>0</v>
      </c>
      <c r="EI22" s="134">
        <f t="shared" si="1"/>
        <v>0</v>
      </c>
      <c r="EJ22" s="134">
        <f t="shared" si="2"/>
        <v>0</v>
      </c>
      <c r="EK22" s="134">
        <f t="shared" si="3"/>
        <v>0</v>
      </c>
      <c r="EL22" s="756" t="s">
        <v>3220</v>
      </c>
      <c r="EM22" s="540" t="str">
        <f t="shared" ref="EM22:EM43" si="45">IF($AB22="",U22,AB22)</f>
        <v>スラット及び座板の劣化等の状況</v>
      </c>
      <c r="EN22" s="133">
        <f t="shared" si="14"/>
        <v>0</v>
      </c>
      <c r="EO22" s="132" t="str">
        <f t="shared" si="43"/>
        <v/>
      </c>
      <c r="EP22" s="605" t="str">
        <f>IF($EO22="要是正",MAX($EP$14:EP18)+1,"")</f>
        <v/>
      </c>
      <c r="EQ22" s="791" t="str">
        <f>IF($EO22="要是正",MAX($EQ$14:EQ18)+1,"")</f>
        <v/>
      </c>
      <c r="ER22" s="131" t="str">
        <f t="shared" si="44"/>
        <v/>
      </c>
      <c r="ES22" s="549" t="str">
        <f t="shared" si="16"/>
        <v/>
      </c>
      <c r="ET22" s="507" t="str">
        <f t="shared" si="17"/>
        <v/>
      </c>
      <c r="EU22" s="156" t="str">
        <f t="shared" si="18"/>
        <v/>
      </c>
      <c r="EV22" s="655" t="str">
        <f t="shared" si="19"/>
        <v/>
      </c>
      <c r="EW22" s="128" t="str">
        <f t="shared" si="20"/>
        <v/>
      </c>
      <c r="EX22" s="126" t="str">
        <f t="shared" si="21"/>
        <v>0</v>
      </c>
      <c r="EY22" s="127" t="str">
        <f t="shared" si="22"/>
        <v/>
      </c>
      <c r="EZ22" s="126" t="str">
        <f t="shared" si="23"/>
        <v>0</v>
      </c>
      <c r="FA22" s="126" t="str">
        <f t="shared" si="24"/>
        <v>0</v>
      </c>
      <c r="FB22" s="125" t="str">
        <f t="shared" si="25"/>
        <v/>
      </c>
      <c r="FC22" s="128" t="str">
        <f t="shared" si="9"/>
        <v/>
      </c>
      <c r="FD22" s="126" t="str">
        <f t="shared" si="26"/>
        <v>0</v>
      </c>
      <c r="FE22" s="127" t="str">
        <f t="shared" si="27"/>
        <v/>
      </c>
      <c r="FF22" s="126" t="str">
        <f t="shared" si="28"/>
        <v>0</v>
      </c>
      <c r="FG22" s="126" t="str">
        <f t="shared" si="29"/>
        <v>0</v>
      </c>
      <c r="FH22" s="125" t="str">
        <f t="shared" si="30"/>
        <v/>
      </c>
      <c r="FI22"/>
      <c r="FJ22"/>
      <c r="FK22"/>
      <c r="FL22">
        <v>6</v>
      </c>
      <c r="FM22" t="s">
        <v>154</v>
      </c>
      <c r="FN22" t="s">
        <v>153</v>
      </c>
      <c r="FO22" t="s">
        <v>152</v>
      </c>
      <c r="FQ22"/>
      <c r="FR22"/>
      <c r="FS22"/>
      <c r="FT22"/>
      <c r="FU22"/>
      <c r="FV22"/>
      <c r="FW22"/>
      <c r="FX22"/>
      <c r="FY22"/>
      <c r="FZ22"/>
      <c r="GA22"/>
      <c r="GB22"/>
      <c r="GC22"/>
      <c r="GD22"/>
      <c r="GE22"/>
      <c r="GF22"/>
      <c r="GG22"/>
      <c r="GI22" s="215"/>
      <c r="GJ22" s="752" t="str">
        <f t="shared" si="40"/>
        <v/>
      </c>
      <c r="GK22" s="752" t="str">
        <f t="shared" si="31"/>
        <v/>
      </c>
      <c r="GL22" s="752" t="str">
        <f t="shared" si="32"/>
        <v/>
      </c>
      <c r="GM22" s="226">
        <f t="shared" si="33"/>
        <v>0</v>
      </c>
      <c r="GN22" s="227" t="str">
        <f t="shared" si="13"/>
        <v/>
      </c>
      <c r="GO22"/>
      <c r="GP22" s="168" t="str">
        <f t="shared" si="34"/>
        <v/>
      </c>
      <c r="GQ22" s="601" t="str">
        <f t="shared" si="35"/>
        <v/>
      </c>
      <c r="GR22" s="532" t="str">
        <f t="shared" si="36"/>
        <v>0</v>
      </c>
      <c r="GS22" s="452" t="str">
        <f t="shared" si="37"/>
        <v/>
      </c>
      <c r="GT22" s="530" t="str">
        <f t="shared" si="38"/>
        <v>0</v>
      </c>
      <c r="GU22" s="531" t="str">
        <f t="shared" si="39"/>
        <v/>
      </c>
      <c r="GW22" s="569">
        <f t="shared" si="42"/>
        <v>0</v>
      </c>
      <c r="GX22" s="574"/>
      <c r="GY22" s="574"/>
      <c r="GZ22" s="575"/>
      <c r="HA22" t="str">
        <f>$U$22</f>
        <v xml:space="preserve">カーテン部 </v>
      </c>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LO22"/>
      <c r="LP22"/>
      <c r="LQ22"/>
      <c r="LR22"/>
      <c r="LS22"/>
      <c r="LT22"/>
      <c r="LU22"/>
      <c r="LV22"/>
      <c r="LW22"/>
      <c r="LX22"/>
      <c r="LY22"/>
      <c r="LZ22"/>
    </row>
    <row r="23" spans="1:338" s="13" customFormat="1" ht="30" customHeight="1" x14ac:dyDescent="0.4">
      <c r="A23"/>
      <c r="B23"/>
      <c r="C23"/>
      <c r="D23"/>
      <c r="E23"/>
      <c r="F23"/>
      <c r="G23"/>
      <c r="H23"/>
      <c r="I23" s="955"/>
      <c r="J23" s="231"/>
      <c r="K23" s="241"/>
      <c r="L23" s="241"/>
      <c r="M23" s="2399" t="s">
        <v>537</v>
      </c>
      <c r="N23" s="2399"/>
      <c r="O23" s="2399"/>
      <c r="P23" s="2200"/>
      <c r="Q23" s="2201"/>
      <c r="R23" s="2201"/>
      <c r="S23" s="2201"/>
      <c r="T23" s="2202"/>
      <c r="U23" s="2431"/>
      <c r="V23" s="2180"/>
      <c r="W23" s="2180"/>
      <c r="X23" s="2180"/>
      <c r="Y23" s="2180"/>
      <c r="Z23" s="2180"/>
      <c r="AA23" s="2417"/>
      <c r="AB23" s="2171" t="s">
        <v>229</v>
      </c>
      <c r="AC23" s="2171"/>
      <c r="AD23" s="2171"/>
      <c r="AE23" s="2171"/>
      <c r="AF23" s="2171"/>
      <c r="AG23" s="2171"/>
      <c r="AH23" s="2171"/>
      <c r="AI23" s="2171"/>
      <c r="AJ23" s="2171"/>
      <c r="AK23" s="2171"/>
      <c r="AL23" s="2171"/>
      <c r="AM23" s="2171"/>
      <c r="AN23" s="2171"/>
      <c r="AO23" s="2171"/>
      <c r="AP23" s="2171"/>
      <c r="AQ23" s="2171"/>
      <c r="AR23" s="2171"/>
      <c r="AS23" s="2171"/>
      <c r="AT23" s="2171"/>
      <c r="AU23" s="2171"/>
      <c r="AV23" s="2171"/>
      <c r="AW23" s="2171"/>
      <c r="AX23" s="2171"/>
      <c r="AY23" s="2171"/>
      <c r="AZ23" s="2172"/>
      <c r="BA23" s="2411"/>
      <c r="BB23" s="2411"/>
      <c r="BC23" s="2411"/>
      <c r="BD23" s="2411"/>
      <c r="BE23" s="2411"/>
      <c r="BF23" s="2411"/>
      <c r="BG23" s="2411"/>
      <c r="BH23" s="2411"/>
      <c r="BI23" s="2411"/>
      <c r="BJ23" s="2411"/>
      <c r="BK23" s="2411"/>
      <c r="BL23" s="2411"/>
      <c r="BM23" s="2412"/>
      <c r="BN23" s="2412"/>
      <c r="BO23" s="2110"/>
      <c r="BP23" s="2110"/>
      <c r="BQ23" s="2110"/>
      <c r="BR23" s="2110"/>
      <c r="BS23" s="2110"/>
      <c r="BT23" s="2110"/>
      <c r="BU23" s="2110"/>
      <c r="BV23" s="2110"/>
      <c r="BW23" s="2110"/>
      <c r="BX23" s="2110"/>
      <c r="BY23" s="2387"/>
      <c r="BZ23" s="2387"/>
      <c r="CA23" s="2387"/>
      <c r="CB23" s="2387"/>
      <c r="CC23" s="2387"/>
      <c r="CD23" s="2387"/>
      <c r="CE23" s="2387"/>
      <c r="CF23" s="2387"/>
      <c r="CG23" s="2387"/>
      <c r="CH23" s="2387"/>
      <c r="CI23" s="2387"/>
      <c r="CJ23" s="2387"/>
      <c r="CK23" s="2387"/>
      <c r="CL23" s="2387"/>
      <c r="CM23" s="2387"/>
      <c r="CN23" s="2178"/>
      <c r="CO23" s="2178"/>
      <c r="CP23" s="2178"/>
      <c r="CQ23" s="2178"/>
      <c r="CR23" s="2178"/>
      <c r="CS23" s="2178"/>
      <c r="CT23" s="2386"/>
      <c r="CU23" s="2386"/>
      <c r="CV23" s="2386"/>
      <c r="CW23" s="2195"/>
      <c r="CX23" s="1537"/>
      <c r="CY23" s="1537"/>
      <c r="CZ23" s="1537"/>
      <c r="DA23" s="1537"/>
      <c r="DB23" s="1537"/>
      <c r="DC23" s="1537"/>
      <c r="DD23" s="1537"/>
      <c r="DE23" s="1537"/>
      <c r="DF23" s="1537"/>
      <c r="DG23" s="1537"/>
      <c r="DH23" s="1537"/>
      <c r="DI23" s="1537"/>
      <c r="DJ23" s="1537"/>
      <c r="DK23" s="1537"/>
      <c r="DL23" s="1537"/>
      <c r="DM23" s="1537"/>
      <c r="DN23" s="1537"/>
      <c r="DO23" s="1537"/>
      <c r="DP23" s="2196"/>
      <c r="DQ23"/>
      <c r="DR23"/>
      <c r="DS23"/>
      <c r="DT23"/>
      <c r="DU23"/>
      <c r="DV23"/>
      <c r="DW23"/>
      <c r="DX23"/>
      <c r="DY23"/>
      <c r="DZ23"/>
      <c r="EA23"/>
      <c r="EB23"/>
      <c r="EC23"/>
      <c r="ED23"/>
      <c r="EE23"/>
      <c r="EF23"/>
      <c r="EG23" s="16"/>
      <c r="EH23" s="134">
        <f t="shared" si="0"/>
        <v>0</v>
      </c>
      <c r="EI23" s="134">
        <f t="shared" si="1"/>
        <v>0</v>
      </c>
      <c r="EJ23" s="134">
        <f t="shared" si="2"/>
        <v>0</v>
      </c>
      <c r="EK23" s="134">
        <f t="shared" si="3"/>
        <v>0</v>
      </c>
      <c r="EL23" s="756" t="s">
        <v>3221</v>
      </c>
      <c r="EM23" s="540" t="str">
        <f t="shared" si="45"/>
        <v>吊り元の劣化及び損傷並びに固定の状況</v>
      </c>
      <c r="EN23" s="133">
        <f t="shared" si="14"/>
        <v>0</v>
      </c>
      <c r="EO23" s="132" t="str">
        <f t="shared" si="43"/>
        <v/>
      </c>
      <c r="EP23" s="605" t="str">
        <f>IF($EO23="要是正",MAX($EP$14:EP19)+1,"")</f>
        <v/>
      </c>
      <c r="EQ23" s="791" t="str">
        <f>IF($EO23="要是正",MAX($EQ$14:EQ19)+1,"")</f>
        <v/>
      </c>
      <c r="ER23" s="131" t="str">
        <f t="shared" si="44"/>
        <v/>
      </c>
      <c r="ES23" s="549" t="str">
        <f t="shared" si="16"/>
        <v/>
      </c>
      <c r="ET23" s="507" t="str">
        <f t="shared" si="17"/>
        <v/>
      </c>
      <c r="EU23" s="156" t="str">
        <f t="shared" si="18"/>
        <v/>
      </c>
      <c r="EV23" s="655" t="str">
        <f t="shared" si="19"/>
        <v/>
      </c>
      <c r="EW23" s="128" t="str">
        <f t="shared" si="20"/>
        <v/>
      </c>
      <c r="EX23" s="126" t="str">
        <f t="shared" si="21"/>
        <v>0</v>
      </c>
      <c r="EY23" s="127" t="str">
        <f t="shared" si="22"/>
        <v/>
      </c>
      <c r="EZ23" s="126" t="str">
        <f t="shared" si="23"/>
        <v>0</v>
      </c>
      <c r="FA23" s="126" t="str">
        <f t="shared" si="24"/>
        <v>0</v>
      </c>
      <c r="FB23" s="125" t="str">
        <f t="shared" si="25"/>
        <v/>
      </c>
      <c r="FC23" s="128" t="str">
        <f t="shared" si="9"/>
        <v/>
      </c>
      <c r="FD23" s="126" t="str">
        <f t="shared" si="26"/>
        <v>0</v>
      </c>
      <c r="FE23" s="127" t="str">
        <f t="shared" si="27"/>
        <v/>
      </c>
      <c r="FF23" s="126" t="str">
        <f t="shared" si="28"/>
        <v>0</v>
      </c>
      <c r="FG23" s="126" t="str">
        <f t="shared" si="29"/>
        <v>0</v>
      </c>
      <c r="FH23" s="125" t="str">
        <f t="shared" si="30"/>
        <v/>
      </c>
      <c r="FI23"/>
      <c r="FJ23"/>
      <c r="FK23"/>
      <c r="FL23">
        <v>2</v>
      </c>
      <c r="FM23" t="s">
        <v>154</v>
      </c>
      <c r="FN23" t="s">
        <v>158</v>
      </c>
      <c r="FO23" t="s">
        <v>157</v>
      </c>
      <c r="FQ23"/>
      <c r="FR23"/>
      <c r="FS23"/>
      <c r="FT23"/>
      <c r="FU23"/>
      <c r="FV23"/>
      <c r="FW23"/>
      <c r="FX23"/>
      <c r="FY23"/>
      <c r="FZ23"/>
      <c r="GA23"/>
      <c r="GB23"/>
      <c r="GC23"/>
      <c r="GD23"/>
      <c r="GE23"/>
      <c r="GF23"/>
      <c r="GG23"/>
      <c r="GI23" s="234"/>
      <c r="GJ23" s="752" t="str">
        <f t="shared" si="40"/>
        <v/>
      </c>
      <c r="GK23" s="752" t="str">
        <f t="shared" si="31"/>
        <v/>
      </c>
      <c r="GL23" s="752" t="str">
        <f t="shared" si="32"/>
        <v/>
      </c>
      <c r="GM23" s="226">
        <f t="shared" si="33"/>
        <v>0</v>
      </c>
      <c r="GN23" s="227" t="str">
        <f t="shared" si="13"/>
        <v/>
      </c>
      <c r="GO23"/>
      <c r="GP23" s="168" t="str">
        <f t="shared" si="34"/>
        <v/>
      </c>
      <c r="GQ23" s="601" t="str">
        <f t="shared" si="35"/>
        <v/>
      </c>
      <c r="GR23" s="532" t="str">
        <f t="shared" si="36"/>
        <v>0</v>
      </c>
      <c r="GS23" s="452" t="str">
        <f t="shared" si="37"/>
        <v/>
      </c>
      <c r="GT23" s="530" t="str">
        <f t="shared" si="38"/>
        <v>0</v>
      </c>
      <c r="GU23" s="531" t="str">
        <f t="shared" si="39"/>
        <v/>
      </c>
      <c r="GW23" s="569">
        <f t="shared" si="42"/>
        <v>0</v>
      </c>
      <c r="GX23" s="574"/>
      <c r="GY23" s="574"/>
      <c r="GZ23" s="575"/>
      <c r="HA23" t="str">
        <f>$U$22</f>
        <v xml:space="preserve">カーテン部 </v>
      </c>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LO23"/>
      <c r="LP23"/>
      <c r="LQ23"/>
      <c r="LR23"/>
      <c r="LS23"/>
      <c r="LT23"/>
      <c r="LU23"/>
      <c r="LV23"/>
      <c r="LW23"/>
      <c r="LX23"/>
      <c r="LY23"/>
      <c r="LZ23"/>
    </row>
    <row r="24" spans="1:338" s="13" customFormat="1" ht="30" customHeight="1" x14ac:dyDescent="0.4">
      <c r="A24"/>
      <c r="B24"/>
      <c r="C24"/>
      <c r="D24"/>
      <c r="E24"/>
      <c r="F24"/>
      <c r="G24"/>
      <c r="H24"/>
      <c r="I24" s="955"/>
      <c r="J24" s="231"/>
      <c r="K24" s="241"/>
      <c r="L24" s="241"/>
      <c r="M24" s="2399" t="s">
        <v>535</v>
      </c>
      <c r="N24" s="2399"/>
      <c r="O24" s="2399"/>
      <c r="P24" s="2200"/>
      <c r="Q24" s="2201"/>
      <c r="R24" s="2201"/>
      <c r="S24" s="2201"/>
      <c r="T24" s="2202"/>
      <c r="U24" s="2416" t="s">
        <v>228</v>
      </c>
      <c r="V24" s="2231"/>
      <c r="W24" s="2231"/>
      <c r="X24" s="2231"/>
      <c r="Y24" s="2231"/>
      <c r="Z24" s="2231"/>
      <c r="AA24" s="2232"/>
      <c r="AB24" s="2180" t="s">
        <v>171</v>
      </c>
      <c r="AC24" s="2180"/>
      <c r="AD24" s="2180"/>
      <c r="AE24" s="2180"/>
      <c r="AF24" s="2180"/>
      <c r="AG24" s="2180"/>
      <c r="AH24" s="2180"/>
      <c r="AI24" s="2180"/>
      <c r="AJ24" s="2180"/>
      <c r="AK24" s="2180"/>
      <c r="AL24" s="2180"/>
      <c r="AM24" s="2180"/>
      <c r="AN24" s="2180"/>
      <c r="AO24" s="2180"/>
      <c r="AP24" s="2180"/>
      <c r="AQ24" s="2180"/>
      <c r="AR24" s="2180"/>
      <c r="AS24" s="2180"/>
      <c r="AT24" s="2180"/>
      <c r="AU24" s="2180"/>
      <c r="AV24" s="2180"/>
      <c r="AW24" s="2180"/>
      <c r="AX24" s="2180"/>
      <c r="AY24" s="2180"/>
      <c r="AZ24" s="2417"/>
      <c r="BA24" s="2435"/>
      <c r="BB24" s="2435"/>
      <c r="BC24" s="2435"/>
      <c r="BD24" s="2435"/>
      <c r="BE24" s="2435"/>
      <c r="BF24" s="2435"/>
      <c r="BG24" s="2435"/>
      <c r="BH24" s="2435"/>
      <c r="BI24" s="2435"/>
      <c r="BJ24" s="2435"/>
      <c r="BK24" s="2435"/>
      <c r="BL24" s="2435"/>
      <c r="BM24" s="2434"/>
      <c r="BN24" s="2434"/>
      <c r="BO24" s="2432"/>
      <c r="BP24" s="2432"/>
      <c r="BQ24" s="2432"/>
      <c r="BR24" s="2432"/>
      <c r="BS24" s="2432"/>
      <c r="BT24" s="2432"/>
      <c r="BU24" s="2432"/>
      <c r="BV24" s="2432"/>
      <c r="BW24" s="2432"/>
      <c r="BX24" s="2432"/>
      <c r="BY24" s="2433"/>
      <c r="BZ24" s="2433"/>
      <c r="CA24" s="2433"/>
      <c r="CB24" s="2433"/>
      <c r="CC24" s="2433"/>
      <c r="CD24" s="2433"/>
      <c r="CE24" s="2433"/>
      <c r="CF24" s="2433"/>
      <c r="CG24" s="2433"/>
      <c r="CH24" s="2433"/>
      <c r="CI24" s="2433"/>
      <c r="CJ24" s="2433"/>
      <c r="CK24" s="2433"/>
      <c r="CL24" s="2433"/>
      <c r="CM24" s="2433"/>
      <c r="CN24" s="2086"/>
      <c r="CO24" s="2086"/>
      <c r="CP24" s="2086"/>
      <c r="CQ24" s="2086"/>
      <c r="CR24" s="2086"/>
      <c r="CS24" s="2086"/>
      <c r="CT24" s="2441"/>
      <c r="CU24" s="2441"/>
      <c r="CV24" s="2441"/>
      <c r="CW24" s="2445"/>
      <c r="CX24" s="2446"/>
      <c r="CY24" s="2446"/>
      <c r="CZ24" s="2446"/>
      <c r="DA24" s="2446"/>
      <c r="DB24" s="2446"/>
      <c r="DC24" s="2446"/>
      <c r="DD24" s="2446"/>
      <c r="DE24" s="2446"/>
      <c r="DF24" s="2446"/>
      <c r="DG24" s="2446"/>
      <c r="DH24" s="2446"/>
      <c r="DI24" s="2446"/>
      <c r="DJ24" s="2446"/>
      <c r="DK24" s="2446"/>
      <c r="DL24" s="2446"/>
      <c r="DM24" s="2446"/>
      <c r="DN24" s="2446"/>
      <c r="DO24" s="2446"/>
      <c r="DP24" s="2447"/>
      <c r="DQ24"/>
      <c r="DR24"/>
      <c r="DS24"/>
      <c r="DT24"/>
      <c r="DU24"/>
      <c r="DV24"/>
      <c r="DW24"/>
      <c r="DX24"/>
      <c r="DY24"/>
      <c r="DZ24"/>
      <c r="EA24"/>
      <c r="EB24"/>
      <c r="EC24"/>
      <c r="ED24"/>
      <c r="EE24"/>
      <c r="EF24"/>
      <c r="EG24" s="16"/>
      <c r="EH24" s="134">
        <f t="shared" si="0"/>
        <v>0</v>
      </c>
      <c r="EI24" s="134">
        <f t="shared" si="1"/>
        <v>0</v>
      </c>
      <c r="EJ24" s="134">
        <f t="shared" si="2"/>
        <v>0</v>
      </c>
      <c r="EK24" s="134">
        <f t="shared" si="3"/>
        <v>0</v>
      </c>
      <c r="EL24" s="756" t="s">
        <v>3222</v>
      </c>
      <c r="EM24" s="540" t="str">
        <f t="shared" si="45"/>
        <v>劣化及び損傷の状況</v>
      </c>
      <c r="EN24" s="133">
        <f t="shared" si="14"/>
        <v>0</v>
      </c>
      <c r="EO24" s="132" t="str">
        <f t="shared" si="43"/>
        <v/>
      </c>
      <c r="EP24" s="605" t="str">
        <f>IF($EO24="要是正",MAX($EP$14:EP20)+1,"")</f>
        <v/>
      </c>
      <c r="EQ24" s="791" t="str">
        <f>IF($EO24="要是正",MAX($EQ$14:EQ20)+1,"")</f>
        <v/>
      </c>
      <c r="ER24" s="131" t="str">
        <f t="shared" si="44"/>
        <v/>
      </c>
      <c r="ES24" s="549" t="str">
        <f t="shared" si="16"/>
        <v/>
      </c>
      <c r="ET24" s="507" t="str">
        <f t="shared" si="17"/>
        <v/>
      </c>
      <c r="EU24" s="156" t="str">
        <f t="shared" si="18"/>
        <v/>
      </c>
      <c r="EV24" s="655" t="str">
        <f t="shared" si="19"/>
        <v/>
      </c>
      <c r="EW24" s="128" t="str">
        <f t="shared" si="20"/>
        <v/>
      </c>
      <c r="EX24" s="126" t="str">
        <f t="shared" si="21"/>
        <v>0</v>
      </c>
      <c r="EY24" s="127" t="str">
        <f t="shared" si="22"/>
        <v/>
      </c>
      <c r="EZ24" s="126" t="str">
        <f t="shared" si="23"/>
        <v>0</v>
      </c>
      <c r="FA24" s="126" t="str">
        <f t="shared" si="24"/>
        <v>0</v>
      </c>
      <c r="FB24" s="125" t="str">
        <f t="shared" si="25"/>
        <v/>
      </c>
      <c r="FC24" s="128" t="str">
        <f t="shared" si="9"/>
        <v/>
      </c>
      <c r="FD24" s="126" t="str">
        <f t="shared" si="26"/>
        <v>0</v>
      </c>
      <c r="FE24" s="127" t="str">
        <f t="shared" si="27"/>
        <v/>
      </c>
      <c r="FF24" s="126" t="str">
        <f t="shared" si="28"/>
        <v>0</v>
      </c>
      <c r="FG24" s="126" t="str">
        <f t="shared" si="29"/>
        <v>0</v>
      </c>
      <c r="FH24" s="125" t="str">
        <f t="shared" si="30"/>
        <v/>
      </c>
      <c r="FI24"/>
      <c r="FJ24"/>
      <c r="FK24"/>
      <c r="FL24">
        <v>6</v>
      </c>
      <c r="FM24" t="s">
        <v>154</v>
      </c>
      <c r="FN24" t="s">
        <v>153</v>
      </c>
      <c r="FO24" t="s">
        <v>152</v>
      </c>
      <c r="FQ24"/>
      <c r="FR24"/>
      <c r="FS24"/>
      <c r="FT24"/>
      <c r="FU24"/>
      <c r="FV24"/>
      <c r="FW24"/>
      <c r="FX24"/>
      <c r="FY24"/>
      <c r="FZ24"/>
      <c r="GA24"/>
      <c r="GB24"/>
      <c r="GC24"/>
      <c r="GD24"/>
      <c r="GE24"/>
      <c r="GF24"/>
      <c r="GG24"/>
      <c r="GI24" s="215"/>
      <c r="GJ24" s="752" t="str">
        <f t="shared" si="40"/>
        <v/>
      </c>
      <c r="GK24" s="752" t="str">
        <f t="shared" si="31"/>
        <v/>
      </c>
      <c r="GL24" s="752" t="str">
        <f t="shared" si="32"/>
        <v/>
      </c>
      <c r="GM24" s="226">
        <f t="shared" si="33"/>
        <v>0</v>
      </c>
      <c r="GN24" s="227" t="str">
        <f t="shared" si="13"/>
        <v/>
      </c>
      <c r="GO24"/>
      <c r="GP24" s="168" t="str">
        <f t="shared" si="34"/>
        <v/>
      </c>
      <c r="GQ24" s="601" t="str">
        <f t="shared" si="35"/>
        <v/>
      </c>
      <c r="GR24" s="532" t="str">
        <f t="shared" si="36"/>
        <v>0</v>
      </c>
      <c r="GS24" s="452" t="str">
        <f t="shared" si="37"/>
        <v/>
      </c>
      <c r="GT24" s="530" t="str">
        <f t="shared" si="38"/>
        <v>0</v>
      </c>
      <c r="GU24" s="531" t="str">
        <f t="shared" si="39"/>
        <v/>
      </c>
      <c r="GW24" s="569">
        <f t="shared" si="42"/>
        <v>0</v>
      </c>
      <c r="GX24" s="574"/>
      <c r="GY24" s="574"/>
      <c r="GZ24" s="575"/>
      <c r="HA24" t="str">
        <f>$U$24</f>
        <v>ケース</v>
      </c>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LO24"/>
      <c r="LP24"/>
      <c r="LQ24"/>
      <c r="LR24"/>
      <c r="LS24"/>
      <c r="LT24"/>
      <c r="LU24"/>
      <c r="LV24"/>
      <c r="LW24"/>
      <c r="LX24"/>
      <c r="LY24"/>
      <c r="LZ24"/>
    </row>
    <row r="25" spans="1:338" s="13" customFormat="1" ht="30" customHeight="1" x14ac:dyDescent="0.4">
      <c r="A25"/>
      <c r="B25"/>
      <c r="C25"/>
      <c r="D25"/>
      <c r="E25"/>
      <c r="F25"/>
      <c r="G25"/>
      <c r="H25"/>
      <c r="I25" s="955"/>
      <c r="J25" s="231"/>
      <c r="K25" s="241"/>
      <c r="L25" s="241"/>
      <c r="M25" s="2399" t="s">
        <v>533</v>
      </c>
      <c r="N25" s="2399"/>
      <c r="O25" s="2399"/>
      <c r="P25" s="2200"/>
      <c r="Q25" s="2201"/>
      <c r="R25" s="2201"/>
      <c r="S25" s="2201"/>
      <c r="T25" s="2202"/>
      <c r="U25" s="2416" t="s">
        <v>227</v>
      </c>
      <c r="V25" s="2231"/>
      <c r="W25" s="2231"/>
      <c r="X25" s="2231"/>
      <c r="Y25" s="2231"/>
      <c r="Z25" s="2231"/>
      <c r="AA25" s="2232"/>
      <c r="AB25" s="2231" t="s">
        <v>171</v>
      </c>
      <c r="AC25" s="2231"/>
      <c r="AD25" s="2231"/>
      <c r="AE25" s="2231"/>
      <c r="AF25" s="2231"/>
      <c r="AG25" s="2231"/>
      <c r="AH25" s="2231"/>
      <c r="AI25" s="2231"/>
      <c r="AJ25" s="2231"/>
      <c r="AK25" s="2231"/>
      <c r="AL25" s="2231"/>
      <c r="AM25" s="2231"/>
      <c r="AN25" s="2231"/>
      <c r="AO25" s="2231"/>
      <c r="AP25" s="2231"/>
      <c r="AQ25" s="2231"/>
      <c r="AR25" s="2231"/>
      <c r="AS25" s="2231"/>
      <c r="AT25" s="2231"/>
      <c r="AU25" s="2231"/>
      <c r="AV25" s="2231"/>
      <c r="AW25" s="2231"/>
      <c r="AX25" s="2231"/>
      <c r="AY25" s="2231"/>
      <c r="AZ25" s="2232"/>
      <c r="BA25" s="2435"/>
      <c r="BB25" s="2435"/>
      <c r="BC25" s="2435"/>
      <c r="BD25" s="2435"/>
      <c r="BE25" s="2435"/>
      <c r="BF25" s="2435"/>
      <c r="BG25" s="2435"/>
      <c r="BH25" s="2435"/>
      <c r="BI25" s="2435"/>
      <c r="BJ25" s="2435"/>
      <c r="BK25" s="2435"/>
      <c r="BL25" s="2435"/>
      <c r="BM25" s="2378"/>
      <c r="BN25" s="2378"/>
      <c r="BO25" s="2104"/>
      <c r="BP25" s="2104"/>
      <c r="BQ25" s="2104"/>
      <c r="BR25" s="2104"/>
      <c r="BS25" s="2104"/>
      <c r="BT25" s="2104"/>
      <c r="BU25" s="2104"/>
      <c r="BV25" s="2104"/>
      <c r="BW25" s="2104"/>
      <c r="BX25" s="2104"/>
      <c r="BY25" s="2433"/>
      <c r="BZ25" s="2433"/>
      <c r="CA25" s="2433"/>
      <c r="CB25" s="2433"/>
      <c r="CC25" s="2433"/>
      <c r="CD25" s="2433"/>
      <c r="CE25" s="2433"/>
      <c r="CF25" s="2433"/>
      <c r="CG25" s="2433"/>
      <c r="CH25" s="2433"/>
      <c r="CI25" s="2433"/>
      <c r="CJ25" s="2433"/>
      <c r="CK25" s="2433"/>
      <c r="CL25" s="2433"/>
      <c r="CM25" s="2433"/>
      <c r="CN25" s="2086"/>
      <c r="CO25" s="2086"/>
      <c r="CP25" s="2086"/>
      <c r="CQ25" s="2086"/>
      <c r="CR25" s="2086"/>
      <c r="CS25" s="2086"/>
      <c r="CT25" s="2441"/>
      <c r="CU25" s="2441"/>
      <c r="CV25" s="2441"/>
      <c r="CW25" s="2382"/>
      <c r="CX25" s="1551"/>
      <c r="CY25" s="1551"/>
      <c r="CZ25" s="1551"/>
      <c r="DA25" s="1551"/>
      <c r="DB25" s="1551"/>
      <c r="DC25" s="1551"/>
      <c r="DD25" s="1551"/>
      <c r="DE25" s="1551"/>
      <c r="DF25" s="1551"/>
      <c r="DG25" s="1551"/>
      <c r="DH25" s="1551"/>
      <c r="DI25" s="1551"/>
      <c r="DJ25" s="1551"/>
      <c r="DK25" s="1551"/>
      <c r="DL25" s="1551"/>
      <c r="DM25" s="1551"/>
      <c r="DN25" s="1551"/>
      <c r="DO25" s="1551"/>
      <c r="DP25" s="2383"/>
      <c r="DQ25"/>
      <c r="DR25"/>
      <c r="DS25"/>
      <c r="DT25"/>
      <c r="DU25"/>
      <c r="DV25"/>
      <c r="DW25"/>
      <c r="DX25"/>
      <c r="DY25"/>
      <c r="DZ25"/>
      <c r="EA25"/>
      <c r="EB25"/>
      <c r="EC25"/>
      <c r="ED25"/>
      <c r="EE25"/>
      <c r="EF25"/>
      <c r="EG25" s="16"/>
      <c r="EH25" s="134">
        <f t="shared" si="0"/>
        <v>0</v>
      </c>
      <c r="EI25" s="134">
        <f t="shared" si="1"/>
        <v>0</v>
      </c>
      <c r="EJ25" s="134">
        <f t="shared" si="2"/>
        <v>0</v>
      </c>
      <c r="EK25" s="134">
        <f t="shared" si="3"/>
        <v>0</v>
      </c>
      <c r="EL25" s="756" t="s">
        <v>3223</v>
      </c>
      <c r="EM25" s="540" t="str">
        <f t="shared" si="45"/>
        <v>劣化及び損傷の状況</v>
      </c>
      <c r="EN25" s="133">
        <f t="shared" si="14"/>
        <v>0</v>
      </c>
      <c r="EO25" s="132" t="str">
        <f t="shared" si="43"/>
        <v/>
      </c>
      <c r="EP25" s="605" t="str">
        <f>IF($EO25="要是正",MAX($EP$14:EP21)+1,"")</f>
        <v/>
      </c>
      <c r="EQ25" s="791" t="str">
        <f>IF($EO25="要是正",MAX($EQ$14:EQ21)+1,"")</f>
        <v/>
      </c>
      <c r="ER25" s="131" t="str">
        <f t="shared" si="44"/>
        <v/>
      </c>
      <c r="ES25" s="549" t="str">
        <f t="shared" si="16"/>
        <v/>
      </c>
      <c r="ET25" s="507" t="str">
        <f t="shared" si="17"/>
        <v/>
      </c>
      <c r="EU25" s="156" t="str">
        <f t="shared" si="18"/>
        <v/>
      </c>
      <c r="EV25" s="655" t="str">
        <f t="shared" si="19"/>
        <v/>
      </c>
      <c r="EW25" s="128" t="str">
        <f t="shared" si="20"/>
        <v/>
      </c>
      <c r="EX25" s="126" t="str">
        <f t="shared" si="21"/>
        <v>0</v>
      </c>
      <c r="EY25" s="127" t="str">
        <f t="shared" si="22"/>
        <v/>
      </c>
      <c r="EZ25" s="126" t="str">
        <f t="shared" si="23"/>
        <v>0</v>
      </c>
      <c r="FA25" s="126" t="str">
        <f t="shared" si="24"/>
        <v>0</v>
      </c>
      <c r="FB25" s="125" t="str">
        <f t="shared" si="25"/>
        <v/>
      </c>
      <c r="FC25" s="128" t="str">
        <f t="shared" si="9"/>
        <v/>
      </c>
      <c r="FD25" s="126" t="str">
        <f t="shared" si="26"/>
        <v>0</v>
      </c>
      <c r="FE25" s="127" t="str">
        <f t="shared" si="27"/>
        <v/>
      </c>
      <c r="FF25" s="126" t="str">
        <f t="shared" si="28"/>
        <v>0</v>
      </c>
      <c r="FG25" s="126" t="str">
        <f t="shared" si="29"/>
        <v>0</v>
      </c>
      <c r="FH25" s="125" t="str">
        <f t="shared" si="30"/>
        <v/>
      </c>
      <c r="FI25"/>
      <c r="FJ25"/>
      <c r="FK25"/>
      <c r="FL25">
        <v>2</v>
      </c>
      <c r="FM25" t="s">
        <v>154</v>
      </c>
      <c r="FN25" t="s">
        <v>158</v>
      </c>
      <c r="FO25" t="s">
        <v>157</v>
      </c>
      <c r="FQ25"/>
      <c r="FR25"/>
      <c r="FS25"/>
      <c r="FT25"/>
      <c r="FU25"/>
      <c r="FV25"/>
      <c r="FW25"/>
      <c r="FX25"/>
      <c r="FY25"/>
      <c r="FZ25"/>
      <c r="GA25"/>
      <c r="GB25"/>
      <c r="GC25"/>
      <c r="GD25"/>
      <c r="GE25"/>
      <c r="GF25"/>
      <c r="GG25"/>
      <c r="GI25" s="234"/>
      <c r="GJ25" s="752" t="str">
        <f t="shared" si="40"/>
        <v/>
      </c>
      <c r="GK25" s="752" t="str">
        <f t="shared" si="31"/>
        <v/>
      </c>
      <c r="GL25" s="752" t="str">
        <f t="shared" si="32"/>
        <v/>
      </c>
      <c r="GM25" s="226">
        <f t="shared" si="33"/>
        <v>0</v>
      </c>
      <c r="GN25" s="227" t="str">
        <f t="shared" si="13"/>
        <v/>
      </c>
      <c r="GO25"/>
      <c r="GP25" s="168" t="str">
        <f t="shared" si="34"/>
        <v/>
      </c>
      <c r="GQ25" s="601" t="str">
        <f t="shared" si="35"/>
        <v/>
      </c>
      <c r="GR25" s="532" t="str">
        <f t="shared" si="36"/>
        <v>0</v>
      </c>
      <c r="GS25" s="452" t="str">
        <f t="shared" si="37"/>
        <v/>
      </c>
      <c r="GT25" s="530" t="str">
        <f t="shared" si="38"/>
        <v>0</v>
      </c>
      <c r="GU25" s="531" t="str">
        <f t="shared" si="39"/>
        <v/>
      </c>
      <c r="GW25" s="569">
        <f t="shared" si="42"/>
        <v>0</v>
      </c>
      <c r="GX25" s="574"/>
      <c r="GY25" s="574"/>
      <c r="GZ25" s="575"/>
      <c r="HA25" t="str">
        <f>$U$25</f>
        <v>まぐさ及びガイドレール</v>
      </c>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LO25"/>
      <c r="LP25"/>
      <c r="LQ25"/>
      <c r="LR25"/>
      <c r="LS25"/>
      <c r="LT25"/>
      <c r="LU25"/>
      <c r="LV25"/>
      <c r="LW25"/>
      <c r="LX25"/>
      <c r="LY25"/>
      <c r="LZ25"/>
    </row>
    <row r="26" spans="1:338" s="13" customFormat="1" ht="30" customHeight="1" x14ac:dyDescent="0.4">
      <c r="A26"/>
      <c r="B26"/>
      <c r="C26"/>
      <c r="D26"/>
      <c r="E26"/>
      <c r="F26"/>
      <c r="G26"/>
      <c r="H26"/>
      <c r="I26" s="955"/>
      <c r="J26" s="231"/>
      <c r="K26" s="241"/>
      <c r="L26" s="241"/>
      <c r="M26" s="2399" t="s">
        <v>531</v>
      </c>
      <c r="N26" s="2399"/>
      <c r="O26" s="2399"/>
      <c r="P26" s="2200"/>
      <c r="Q26" s="2201"/>
      <c r="R26" s="2201"/>
      <c r="S26" s="2201"/>
      <c r="T26" s="2202"/>
      <c r="U26" s="2429" t="s">
        <v>3272</v>
      </c>
      <c r="V26" s="2219"/>
      <c r="W26" s="2219"/>
      <c r="X26" s="2219"/>
      <c r="Y26" s="2219"/>
      <c r="Z26" s="2219"/>
      <c r="AA26" s="2220"/>
      <c r="AB26" s="2206" t="s">
        <v>226</v>
      </c>
      <c r="AC26" s="2206"/>
      <c r="AD26" s="2206"/>
      <c r="AE26" s="2206"/>
      <c r="AF26" s="2206"/>
      <c r="AG26" s="2206"/>
      <c r="AH26" s="2206"/>
      <c r="AI26" s="2206"/>
      <c r="AJ26" s="2206"/>
      <c r="AK26" s="2206"/>
      <c r="AL26" s="2206"/>
      <c r="AM26" s="2206"/>
      <c r="AN26" s="2206"/>
      <c r="AO26" s="2206"/>
      <c r="AP26" s="2206"/>
      <c r="AQ26" s="2206"/>
      <c r="AR26" s="2206"/>
      <c r="AS26" s="2206"/>
      <c r="AT26" s="2206"/>
      <c r="AU26" s="2206"/>
      <c r="AV26" s="2206"/>
      <c r="AW26" s="2206"/>
      <c r="AX26" s="2206"/>
      <c r="AY26" s="2206"/>
      <c r="AZ26" s="2207"/>
      <c r="BA26" s="2442"/>
      <c r="BB26" s="2442"/>
      <c r="BC26" s="2442"/>
      <c r="BD26" s="2442"/>
      <c r="BE26" s="2442"/>
      <c r="BF26" s="2442"/>
      <c r="BG26" s="2442"/>
      <c r="BH26" s="2442"/>
      <c r="BI26" s="2442"/>
      <c r="BJ26" s="2442"/>
      <c r="BK26" s="2442"/>
      <c r="BL26" s="2442"/>
      <c r="BM26" s="2380"/>
      <c r="BN26" s="2380"/>
      <c r="BO26" s="2085"/>
      <c r="BP26" s="2085"/>
      <c r="BQ26" s="2085"/>
      <c r="BR26" s="2085"/>
      <c r="BS26" s="2085"/>
      <c r="BT26" s="2085"/>
      <c r="BU26" s="2085"/>
      <c r="BV26" s="2085"/>
      <c r="BW26" s="2085"/>
      <c r="BX26" s="2085"/>
      <c r="BY26" s="2444"/>
      <c r="BZ26" s="2444"/>
      <c r="CA26" s="2444"/>
      <c r="CB26" s="2444"/>
      <c r="CC26" s="2444"/>
      <c r="CD26" s="2444"/>
      <c r="CE26" s="2444"/>
      <c r="CF26" s="2444"/>
      <c r="CG26" s="2444"/>
      <c r="CH26" s="2444"/>
      <c r="CI26" s="2444"/>
      <c r="CJ26" s="2444"/>
      <c r="CK26" s="2444"/>
      <c r="CL26" s="2444"/>
      <c r="CM26" s="2444"/>
      <c r="CN26" s="2136"/>
      <c r="CO26" s="2136"/>
      <c r="CP26" s="2136"/>
      <c r="CQ26" s="2136"/>
      <c r="CR26" s="2136"/>
      <c r="CS26" s="2136"/>
      <c r="CT26" s="2272"/>
      <c r="CU26" s="2272"/>
      <c r="CV26" s="2272"/>
      <c r="CW26" s="2028"/>
      <c r="CX26" s="1566"/>
      <c r="CY26" s="1566"/>
      <c r="CZ26" s="1566"/>
      <c r="DA26" s="1566"/>
      <c r="DB26" s="1566"/>
      <c r="DC26" s="1566"/>
      <c r="DD26" s="1566"/>
      <c r="DE26" s="1566"/>
      <c r="DF26" s="1566"/>
      <c r="DG26" s="1566"/>
      <c r="DH26" s="1566"/>
      <c r="DI26" s="1566"/>
      <c r="DJ26" s="1566"/>
      <c r="DK26" s="1566"/>
      <c r="DL26" s="1566"/>
      <c r="DM26" s="1566"/>
      <c r="DN26" s="1566"/>
      <c r="DO26" s="1566"/>
      <c r="DP26" s="2029"/>
      <c r="DQ26"/>
      <c r="DR26"/>
      <c r="DS26"/>
      <c r="DT26"/>
      <c r="DU26"/>
      <c r="DV26"/>
      <c r="DW26"/>
      <c r="DX26"/>
      <c r="DY26"/>
      <c r="DZ26"/>
      <c r="EA26"/>
      <c r="EB26"/>
      <c r="EC26"/>
      <c r="ED26"/>
      <c r="EE26"/>
      <c r="EF26"/>
      <c r="EG26" s="16"/>
      <c r="EH26" s="134">
        <f t="shared" si="0"/>
        <v>0</v>
      </c>
      <c r="EI26" s="134">
        <f t="shared" si="1"/>
        <v>0</v>
      </c>
      <c r="EJ26" s="134">
        <f t="shared" si="2"/>
        <v>0</v>
      </c>
      <c r="EK26" s="134">
        <f t="shared" si="3"/>
        <v>0</v>
      </c>
      <c r="EL26" s="756" t="s">
        <v>3224</v>
      </c>
      <c r="EM26" s="540" t="str">
        <f t="shared" si="45"/>
        <v>危害防止用連動中継器の配線の状況</v>
      </c>
      <c r="EN26" s="133">
        <f t="shared" si="14"/>
        <v>0</v>
      </c>
      <c r="EO26" s="132" t="str">
        <f t="shared" si="43"/>
        <v/>
      </c>
      <c r="EP26" s="605" t="str">
        <f>IF($EO26="要是正",MAX($EP$14:EP22)+1,"")</f>
        <v/>
      </c>
      <c r="EQ26" s="791" t="str">
        <f>IF($EO26="要是正",MAX($EQ$14:EQ22)+1,"")</f>
        <v/>
      </c>
      <c r="ER26" s="131" t="str">
        <f t="shared" si="44"/>
        <v/>
      </c>
      <c r="ES26" s="549" t="str">
        <f t="shared" si="16"/>
        <v/>
      </c>
      <c r="ET26" s="507" t="str">
        <f t="shared" si="17"/>
        <v/>
      </c>
      <c r="EU26" s="156" t="str">
        <f t="shared" si="18"/>
        <v/>
      </c>
      <c r="EV26" s="655" t="str">
        <f t="shared" si="19"/>
        <v/>
      </c>
      <c r="EW26" s="128" t="str">
        <f t="shared" si="20"/>
        <v/>
      </c>
      <c r="EX26" s="126" t="str">
        <f t="shared" si="21"/>
        <v>0</v>
      </c>
      <c r="EY26" s="127" t="str">
        <f t="shared" si="22"/>
        <v/>
      </c>
      <c r="EZ26" s="126" t="str">
        <f t="shared" si="23"/>
        <v>0</v>
      </c>
      <c r="FA26" s="126" t="str">
        <f t="shared" si="24"/>
        <v>0</v>
      </c>
      <c r="FB26" s="125" t="str">
        <f t="shared" si="25"/>
        <v/>
      </c>
      <c r="FC26" s="128" t="str">
        <f t="shared" si="9"/>
        <v/>
      </c>
      <c r="FD26" s="126" t="str">
        <f t="shared" si="26"/>
        <v>0</v>
      </c>
      <c r="FE26" s="127" t="str">
        <f t="shared" si="27"/>
        <v/>
      </c>
      <c r="FF26" s="126" t="str">
        <f t="shared" si="28"/>
        <v>0</v>
      </c>
      <c r="FG26" s="126" t="str">
        <f t="shared" si="29"/>
        <v>0</v>
      </c>
      <c r="FH26" s="125" t="str">
        <f t="shared" si="30"/>
        <v/>
      </c>
      <c r="FI26"/>
      <c r="FJ26"/>
      <c r="FK26"/>
      <c r="FL26">
        <v>6</v>
      </c>
      <c r="FM26" t="s">
        <v>154</v>
      </c>
      <c r="FN26" t="s">
        <v>153</v>
      </c>
      <c r="FO26" t="s">
        <v>152</v>
      </c>
      <c r="FQ26"/>
      <c r="FR26"/>
      <c r="FS26"/>
      <c r="FT26"/>
      <c r="FU26"/>
      <c r="FV26"/>
      <c r="FW26"/>
      <c r="FX26"/>
      <c r="FY26"/>
      <c r="FZ26"/>
      <c r="GA26"/>
      <c r="GB26"/>
      <c r="GC26"/>
      <c r="GD26"/>
      <c r="GE26"/>
      <c r="GF26"/>
      <c r="GG26"/>
      <c r="GI26" s="215"/>
      <c r="GJ26" s="752" t="str">
        <f t="shared" si="40"/>
        <v/>
      </c>
      <c r="GK26" s="752" t="str">
        <f t="shared" si="31"/>
        <v/>
      </c>
      <c r="GL26" s="752" t="str">
        <f t="shared" si="32"/>
        <v/>
      </c>
      <c r="GM26" s="226">
        <f t="shared" si="33"/>
        <v>0</v>
      </c>
      <c r="GN26" s="227" t="str">
        <f t="shared" si="13"/>
        <v/>
      </c>
      <c r="GO26"/>
      <c r="GP26" s="168" t="str">
        <f t="shared" si="34"/>
        <v/>
      </c>
      <c r="GQ26" s="601" t="str">
        <f t="shared" si="35"/>
        <v/>
      </c>
      <c r="GR26" s="532" t="str">
        <f t="shared" si="36"/>
        <v>0</v>
      </c>
      <c r="GS26" s="452" t="str">
        <f t="shared" si="37"/>
        <v/>
      </c>
      <c r="GT26" s="530" t="str">
        <f t="shared" si="38"/>
        <v>0</v>
      </c>
      <c r="GU26" s="531" t="str">
        <f t="shared" si="39"/>
        <v/>
      </c>
      <c r="GW26" s="569">
        <f t="shared" si="42"/>
        <v>0</v>
      </c>
      <c r="GX26" s="574"/>
      <c r="GY26" s="574"/>
      <c r="GZ26" s="575"/>
      <c r="HA26" t="str">
        <f>$U$26</f>
        <v>危害防止装置（人の通行の用に供する部分に設ける防火シャッターに係るものに限る。）</v>
      </c>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LO26"/>
      <c r="LP26"/>
      <c r="LQ26"/>
      <c r="LR26"/>
      <c r="LS26"/>
      <c r="LT26"/>
      <c r="LU26"/>
      <c r="LV26"/>
      <c r="LW26"/>
      <c r="LX26"/>
      <c r="LY26"/>
      <c r="LZ26"/>
    </row>
    <row r="27" spans="1:338" s="13" customFormat="1" ht="30" customHeight="1" x14ac:dyDescent="0.4">
      <c r="A27"/>
      <c r="B27"/>
      <c r="C27"/>
      <c r="D27"/>
      <c r="E27"/>
      <c r="F27"/>
      <c r="G27"/>
      <c r="H27"/>
      <c r="I27" s="955"/>
      <c r="J27" s="231"/>
      <c r="K27" s="241"/>
      <c r="L27" s="241"/>
      <c r="M27" s="2399" t="s">
        <v>529</v>
      </c>
      <c r="N27" s="2399"/>
      <c r="O27" s="2399"/>
      <c r="P27" s="2200"/>
      <c r="Q27" s="2201"/>
      <c r="R27" s="2201"/>
      <c r="S27" s="2201"/>
      <c r="T27" s="2202"/>
      <c r="U27" s="2430"/>
      <c r="V27" s="2139"/>
      <c r="W27" s="2139"/>
      <c r="X27" s="2139"/>
      <c r="Y27" s="2139"/>
      <c r="Z27" s="2139"/>
      <c r="AA27" s="2140"/>
      <c r="AB27" s="2225" t="s">
        <v>225</v>
      </c>
      <c r="AC27" s="2225"/>
      <c r="AD27" s="2225"/>
      <c r="AE27" s="2225"/>
      <c r="AF27" s="2225"/>
      <c r="AG27" s="2225"/>
      <c r="AH27" s="2225"/>
      <c r="AI27" s="2225"/>
      <c r="AJ27" s="2225"/>
      <c r="AK27" s="2225"/>
      <c r="AL27" s="2225"/>
      <c r="AM27" s="2225"/>
      <c r="AN27" s="2225"/>
      <c r="AO27" s="2225"/>
      <c r="AP27" s="2225"/>
      <c r="AQ27" s="2225"/>
      <c r="AR27" s="2225"/>
      <c r="AS27" s="2225"/>
      <c r="AT27" s="2225"/>
      <c r="AU27" s="2225"/>
      <c r="AV27" s="2225"/>
      <c r="AW27" s="2225"/>
      <c r="AX27" s="2225"/>
      <c r="AY27" s="2225"/>
      <c r="AZ27" s="2226"/>
      <c r="BA27" s="2443"/>
      <c r="BB27" s="2443"/>
      <c r="BC27" s="2443"/>
      <c r="BD27" s="2443"/>
      <c r="BE27" s="2443"/>
      <c r="BF27" s="2443"/>
      <c r="BG27" s="2443"/>
      <c r="BH27" s="2443"/>
      <c r="BI27" s="2443"/>
      <c r="BJ27" s="2443"/>
      <c r="BK27" s="2443"/>
      <c r="BL27" s="2443"/>
      <c r="BM27" s="2440"/>
      <c r="BN27" s="2440"/>
      <c r="BO27" s="2115"/>
      <c r="BP27" s="2115"/>
      <c r="BQ27" s="2115"/>
      <c r="BR27" s="2115"/>
      <c r="BS27" s="2115"/>
      <c r="BT27" s="2115"/>
      <c r="BU27" s="2115"/>
      <c r="BV27" s="2115"/>
      <c r="BW27" s="2115"/>
      <c r="BX27" s="2115"/>
      <c r="BY27" s="2304"/>
      <c r="BZ27" s="2304"/>
      <c r="CA27" s="2304"/>
      <c r="CB27" s="2304"/>
      <c r="CC27" s="2304"/>
      <c r="CD27" s="2304"/>
      <c r="CE27" s="2304"/>
      <c r="CF27" s="2304"/>
      <c r="CG27" s="2304"/>
      <c r="CH27" s="2304"/>
      <c r="CI27" s="2304"/>
      <c r="CJ27" s="2304"/>
      <c r="CK27" s="2304"/>
      <c r="CL27" s="2304"/>
      <c r="CM27" s="2304"/>
      <c r="CN27" s="2111"/>
      <c r="CO27" s="2111"/>
      <c r="CP27" s="2111"/>
      <c r="CQ27" s="2111"/>
      <c r="CR27" s="2111"/>
      <c r="CS27" s="2111"/>
      <c r="CT27" s="2123"/>
      <c r="CU27" s="2123"/>
      <c r="CV27" s="2123"/>
      <c r="CW27" s="2108"/>
      <c r="CX27" s="1945"/>
      <c r="CY27" s="1945"/>
      <c r="CZ27" s="1945"/>
      <c r="DA27" s="1945"/>
      <c r="DB27" s="1945"/>
      <c r="DC27" s="1945"/>
      <c r="DD27" s="1945"/>
      <c r="DE27" s="1945"/>
      <c r="DF27" s="1945"/>
      <c r="DG27" s="1945"/>
      <c r="DH27" s="1945"/>
      <c r="DI27" s="1945"/>
      <c r="DJ27" s="1945"/>
      <c r="DK27" s="1945"/>
      <c r="DL27" s="1945"/>
      <c r="DM27" s="1945"/>
      <c r="DN27" s="1945"/>
      <c r="DO27" s="1945"/>
      <c r="DP27" s="2109"/>
      <c r="DQ27"/>
      <c r="DR27"/>
      <c r="DS27"/>
      <c r="DT27"/>
      <c r="DU27"/>
      <c r="DV27"/>
      <c r="DW27"/>
      <c r="DX27"/>
      <c r="DY27"/>
      <c r="DZ27"/>
      <c r="EA27"/>
      <c r="EB27"/>
      <c r="EC27"/>
      <c r="ED27"/>
      <c r="EE27"/>
      <c r="EF27"/>
      <c r="EG27" s="16"/>
      <c r="EH27" s="134">
        <f t="shared" si="0"/>
        <v>0</v>
      </c>
      <c r="EI27" s="134">
        <f t="shared" si="1"/>
        <v>0</v>
      </c>
      <c r="EJ27" s="134">
        <f t="shared" si="2"/>
        <v>0</v>
      </c>
      <c r="EK27" s="134">
        <f t="shared" si="3"/>
        <v>0</v>
      </c>
      <c r="EL27" s="756" t="s">
        <v>3225</v>
      </c>
      <c r="EM27" s="540" t="str">
        <f t="shared" si="45"/>
        <v>危害防止装置用予備電源の劣化及び損傷の状況</v>
      </c>
      <c r="EN27" s="133">
        <f t="shared" si="14"/>
        <v>0</v>
      </c>
      <c r="EO27" s="132" t="str">
        <f t="shared" si="43"/>
        <v/>
      </c>
      <c r="EP27" s="605" t="str">
        <f>IF($EO27="要是正",MAX($EP$14:EP23)+1,"")</f>
        <v/>
      </c>
      <c r="EQ27" s="791" t="str">
        <f>IF($EO27="要是正",MAX($EQ$14:EQ23)+1,"")</f>
        <v/>
      </c>
      <c r="ER27" s="131" t="str">
        <f t="shared" si="44"/>
        <v/>
      </c>
      <c r="ES27" s="549" t="str">
        <f t="shared" si="16"/>
        <v/>
      </c>
      <c r="ET27" s="507" t="str">
        <f t="shared" si="17"/>
        <v/>
      </c>
      <c r="EU27" s="156" t="str">
        <f t="shared" si="18"/>
        <v/>
      </c>
      <c r="EV27" s="655" t="str">
        <f t="shared" si="19"/>
        <v/>
      </c>
      <c r="EW27" s="128" t="str">
        <f t="shared" si="20"/>
        <v/>
      </c>
      <c r="EX27" s="126" t="str">
        <f t="shared" si="21"/>
        <v>0</v>
      </c>
      <c r="EY27" s="127" t="str">
        <f t="shared" si="22"/>
        <v/>
      </c>
      <c r="EZ27" s="126" t="str">
        <f t="shared" si="23"/>
        <v>0</v>
      </c>
      <c r="FA27" s="126" t="str">
        <f t="shared" si="24"/>
        <v>0</v>
      </c>
      <c r="FB27" s="125" t="str">
        <f t="shared" si="25"/>
        <v/>
      </c>
      <c r="FC27" s="128" t="str">
        <f t="shared" si="9"/>
        <v/>
      </c>
      <c r="FD27" s="126" t="str">
        <f t="shared" si="26"/>
        <v>0</v>
      </c>
      <c r="FE27" s="127" t="str">
        <f t="shared" si="27"/>
        <v/>
      </c>
      <c r="FF27" s="126" t="str">
        <f t="shared" si="28"/>
        <v>0</v>
      </c>
      <c r="FG27" s="126" t="str">
        <f t="shared" si="29"/>
        <v>0</v>
      </c>
      <c r="FH27" s="125" t="str">
        <f t="shared" si="30"/>
        <v/>
      </c>
      <c r="FI27"/>
      <c r="FJ27"/>
      <c r="FK27"/>
      <c r="FL27">
        <v>2</v>
      </c>
      <c r="FM27" t="s">
        <v>154</v>
      </c>
      <c r="FN27" t="s">
        <v>158</v>
      </c>
      <c r="FO27" t="s">
        <v>157</v>
      </c>
      <c r="FQ27"/>
      <c r="FR27"/>
      <c r="FS27"/>
      <c r="FT27"/>
      <c r="FU27"/>
      <c r="FV27"/>
      <c r="FW27"/>
      <c r="FX27"/>
      <c r="FY27"/>
      <c r="FZ27"/>
      <c r="GA27"/>
      <c r="GB27"/>
      <c r="GC27"/>
      <c r="GD27"/>
      <c r="GE27"/>
      <c r="GF27"/>
      <c r="GG27"/>
      <c r="GI27" s="234"/>
      <c r="GJ27" s="752" t="str">
        <f t="shared" si="40"/>
        <v/>
      </c>
      <c r="GK27" s="752" t="str">
        <f t="shared" si="31"/>
        <v/>
      </c>
      <c r="GL27" s="752" t="str">
        <f t="shared" si="32"/>
        <v/>
      </c>
      <c r="GM27" s="226">
        <f t="shared" si="33"/>
        <v>0</v>
      </c>
      <c r="GN27" s="227" t="str">
        <f t="shared" si="13"/>
        <v/>
      </c>
      <c r="GO27"/>
      <c r="GP27" s="168" t="str">
        <f t="shared" si="34"/>
        <v/>
      </c>
      <c r="GQ27" s="601" t="str">
        <f t="shared" si="35"/>
        <v/>
      </c>
      <c r="GR27" s="532" t="str">
        <f t="shared" si="36"/>
        <v>0</v>
      </c>
      <c r="GS27" s="452" t="str">
        <f t="shared" si="37"/>
        <v/>
      </c>
      <c r="GT27" s="530" t="str">
        <f t="shared" si="38"/>
        <v>0</v>
      </c>
      <c r="GU27" s="531" t="str">
        <f t="shared" si="39"/>
        <v/>
      </c>
      <c r="GW27" s="569">
        <f t="shared" si="42"/>
        <v>0</v>
      </c>
      <c r="GX27" s="574"/>
      <c r="GY27" s="574"/>
      <c r="GZ27" s="575"/>
      <c r="HA27" t="str">
        <f t="shared" ref="HA27:HA30" si="46">$U$26</f>
        <v>危害防止装置（人の通行の用に供する部分に設ける防火シャッターに係るものに限る。）</v>
      </c>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LO27"/>
      <c r="LP27"/>
      <c r="LQ27"/>
      <c r="LR27"/>
      <c r="LS27"/>
      <c r="LT27"/>
      <c r="LU27"/>
      <c r="LV27"/>
      <c r="LW27"/>
      <c r="LX27"/>
      <c r="LY27"/>
      <c r="LZ27"/>
    </row>
    <row r="28" spans="1:338" s="13" customFormat="1" ht="30" customHeight="1" x14ac:dyDescent="0.4">
      <c r="A28"/>
      <c r="B28"/>
      <c r="C28"/>
      <c r="D28"/>
      <c r="E28"/>
      <c r="F28"/>
      <c r="G28"/>
      <c r="H28"/>
      <c r="I28" s="955"/>
      <c r="J28" s="231"/>
      <c r="K28" s="241"/>
      <c r="L28" s="241"/>
      <c r="M28" s="2399" t="s">
        <v>527</v>
      </c>
      <c r="N28" s="2399"/>
      <c r="O28" s="2399"/>
      <c r="P28" s="2200"/>
      <c r="Q28" s="2201"/>
      <c r="R28" s="2201"/>
      <c r="S28" s="2201"/>
      <c r="T28" s="2202"/>
      <c r="U28" s="2430"/>
      <c r="V28" s="2139"/>
      <c r="W28" s="2139"/>
      <c r="X28" s="2139"/>
      <c r="Y28" s="2139"/>
      <c r="Z28" s="2139"/>
      <c r="AA28" s="2140"/>
      <c r="AB28" s="2225" t="s">
        <v>224</v>
      </c>
      <c r="AC28" s="2225"/>
      <c r="AD28" s="2225"/>
      <c r="AE28" s="2225"/>
      <c r="AF28" s="2225"/>
      <c r="AG28" s="2225"/>
      <c r="AH28" s="2225"/>
      <c r="AI28" s="2225"/>
      <c r="AJ28" s="2225"/>
      <c r="AK28" s="2225"/>
      <c r="AL28" s="2225"/>
      <c r="AM28" s="2225"/>
      <c r="AN28" s="2225"/>
      <c r="AO28" s="2225"/>
      <c r="AP28" s="2225"/>
      <c r="AQ28" s="2225"/>
      <c r="AR28" s="2225"/>
      <c r="AS28" s="2225"/>
      <c r="AT28" s="2225"/>
      <c r="AU28" s="2225"/>
      <c r="AV28" s="2225"/>
      <c r="AW28" s="2225"/>
      <c r="AX28" s="2225"/>
      <c r="AY28" s="2225"/>
      <c r="AZ28" s="2226"/>
      <c r="BA28" s="2443"/>
      <c r="BB28" s="2443"/>
      <c r="BC28" s="2443"/>
      <c r="BD28" s="2443"/>
      <c r="BE28" s="2443"/>
      <c r="BF28" s="2443"/>
      <c r="BG28" s="2443"/>
      <c r="BH28" s="2443"/>
      <c r="BI28" s="2443"/>
      <c r="BJ28" s="2443"/>
      <c r="BK28" s="2443"/>
      <c r="BL28" s="2443"/>
      <c r="BM28" s="2440"/>
      <c r="BN28" s="2440"/>
      <c r="BO28" s="2115"/>
      <c r="BP28" s="2115"/>
      <c r="BQ28" s="2115"/>
      <c r="BR28" s="2115"/>
      <c r="BS28" s="2115"/>
      <c r="BT28" s="2115"/>
      <c r="BU28" s="2115"/>
      <c r="BV28" s="2115"/>
      <c r="BW28" s="2115"/>
      <c r="BX28" s="2115"/>
      <c r="BY28" s="2304"/>
      <c r="BZ28" s="2304"/>
      <c r="CA28" s="2304"/>
      <c r="CB28" s="2304"/>
      <c r="CC28" s="2304"/>
      <c r="CD28" s="2304"/>
      <c r="CE28" s="2304"/>
      <c r="CF28" s="2304"/>
      <c r="CG28" s="2304"/>
      <c r="CH28" s="2304"/>
      <c r="CI28" s="2304"/>
      <c r="CJ28" s="2304"/>
      <c r="CK28" s="2304"/>
      <c r="CL28" s="2304"/>
      <c r="CM28" s="2304"/>
      <c r="CN28" s="2111"/>
      <c r="CO28" s="2111"/>
      <c r="CP28" s="2111"/>
      <c r="CQ28" s="2111"/>
      <c r="CR28" s="2111"/>
      <c r="CS28" s="2111"/>
      <c r="CT28" s="2123"/>
      <c r="CU28" s="2123"/>
      <c r="CV28" s="2123"/>
      <c r="CW28" s="2108"/>
      <c r="CX28" s="1945"/>
      <c r="CY28" s="1945"/>
      <c r="CZ28" s="1945"/>
      <c r="DA28" s="1945"/>
      <c r="DB28" s="1945"/>
      <c r="DC28" s="1945"/>
      <c r="DD28" s="1945"/>
      <c r="DE28" s="1945"/>
      <c r="DF28" s="1945"/>
      <c r="DG28" s="1945"/>
      <c r="DH28" s="1945"/>
      <c r="DI28" s="1945"/>
      <c r="DJ28" s="1945"/>
      <c r="DK28" s="1945"/>
      <c r="DL28" s="1945"/>
      <c r="DM28" s="1945"/>
      <c r="DN28" s="1945"/>
      <c r="DO28" s="1945"/>
      <c r="DP28" s="2109"/>
      <c r="DQ28"/>
      <c r="DR28"/>
      <c r="DS28"/>
      <c r="DT28"/>
      <c r="DU28"/>
      <c r="DV28"/>
      <c r="DW28"/>
      <c r="DX28"/>
      <c r="DY28"/>
      <c r="DZ28"/>
      <c r="EA28"/>
      <c r="EB28"/>
      <c r="EC28"/>
      <c r="ED28"/>
      <c r="EE28"/>
      <c r="EF28"/>
      <c r="EG28" s="16"/>
      <c r="EH28" s="134">
        <f t="shared" si="0"/>
        <v>0</v>
      </c>
      <c r="EI28" s="134">
        <f t="shared" si="1"/>
        <v>0</v>
      </c>
      <c r="EJ28" s="134">
        <f t="shared" si="2"/>
        <v>0</v>
      </c>
      <c r="EK28" s="134">
        <f t="shared" si="3"/>
        <v>0</v>
      </c>
      <c r="EL28" s="756" t="s">
        <v>3226</v>
      </c>
      <c r="EM28" s="540" t="str">
        <f t="shared" si="45"/>
        <v>危害防止装置用予備電源の容量の状況</v>
      </c>
      <c r="EN28" s="133">
        <f t="shared" si="14"/>
        <v>0</v>
      </c>
      <c r="EO28" s="132" t="str">
        <f t="shared" si="43"/>
        <v/>
      </c>
      <c r="EP28" s="605" t="str">
        <f>IF($EO28="要是正",MAX($EP$14:EP24)+1,"")</f>
        <v/>
      </c>
      <c r="EQ28" s="791" t="str">
        <f>IF($EO28="要是正",MAX($EQ$14:EQ24)+1,"")</f>
        <v/>
      </c>
      <c r="ER28" s="131" t="str">
        <f t="shared" si="44"/>
        <v/>
      </c>
      <c r="ES28" s="549" t="str">
        <f t="shared" si="16"/>
        <v/>
      </c>
      <c r="ET28" s="507" t="str">
        <f t="shared" si="17"/>
        <v/>
      </c>
      <c r="EU28" s="156" t="str">
        <f t="shared" si="18"/>
        <v/>
      </c>
      <c r="EV28" s="655" t="str">
        <f t="shared" si="19"/>
        <v/>
      </c>
      <c r="EW28" s="128" t="str">
        <f t="shared" si="20"/>
        <v/>
      </c>
      <c r="EX28" s="126" t="str">
        <f t="shared" si="21"/>
        <v>0</v>
      </c>
      <c r="EY28" s="127" t="str">
        <f t="shared" si="22"/>
        <v/>
      </c>
      <c r="EZ28" s="126" t="str">
        <f t="shared" si="23"/>
        <v>0</v>
      </c>
      <c r="FA28" s="126" t="str">
        <f t="shared" si="24"/>
        <v>0</v>
      </c>
      <c r="FB28" s="125" t="str">
        <f t="shared" si="25"/>
        <v/>
      </c>
      <c r="FC28" s="128" t="str">
        <f t="shared" si="9"/>
        <v/>
      </c>
      <c r="FD28" s="126" t="str">
        <f t="shared" si="26"/>
        <v>0</v>
      </c>
      <c r="FE28" s="127" t="str">
        <f t="shared" si="27"/>
        <v/>
      </c>
      <c r="FF28" s="126" t="str">
        <f t="shared" si="28"/>
        <v>0</v>
      </c>
      <c r="FG28" s="126" t="str">
        <f t="shared" si="29"/>
        <v>0</v>
      </c>
      <c r="FH28" s="125" t="str">
        <f t="shared" si="30"/>
        <v/>
      </c>
      <c r="FI28"/>
      <c r="FJ28"/>
      <c r="FK28"/>
      <c r="FL28">
        <v>6</v>
      </c>
      <c r="FM28" t="s">
        <v>154</v>
      </c>
      <c r="FN28" t="s">
        <v>153</v>
      </c>
      <c r="FO28" t="s">
        <v>152</v>
      </c>
      <c r="FQ28"/>
      <c r="FR28"/>
      <c r="FS28"/>
      <c r="FT28"/>
      <c r="FU28"/>
      <c r="FV28"/>
      <c r="FW28"/>
      <c r="FX28"/>
      <c r="FY28"/>
      <c r="FZ28"/>
      <c r="GA28"/>
      <c r="GB28"/>
      <c r="GC28"/>
      <c r="GD28"/>
      <c r="GE28"/>
      <c r="GF28"/>
      <c r="GG28"/>
      <c r="GI28" s="215"/>
      <c r="GJ28" s="752" t="str">
        <f t="shared" si="40"/>
        <v/>
      </c>
      <c r="GK28" s="752" t="str">
        <f t="shared" si="31"/>
        <v/>
      </c>
      <c r="GL28" s="752" t="str">
        <f t="shared" si="32"/>
        <v/>
      </c>
      <c r="GM28" s="226">
        <f t="shared" si="33"/>
        <v>0</v>
      </c>
      <c r="GN28" s="227" t="str">
        <f t="shared" si="13"/>
        <v/>
      </c>
      <c r="GO28"/>
      <c r="GP28" s="168" t="str">
        <f t="shared" si="34"/>
        <v/>
      </c>
      <c r="GQ28" s="601" t="str">
        <f t="shared" si="35"/>
        <v/>
      </c>
      <c r="GR28" s="532" t="str">
        <f t="shared" si="36"/>
        <v>0</v>
      </c>
      <c r="GS28" s="452" t="str">
        <f t="shared" si="37"/>
        <v/>
      </c>
      <c r="GT28" s="530" t="str">
        <f t="shared" si="38"/>
        <v>0</v>
      </c>
      <c r="GU28" s="531" t="str">
        <f t="shared" si="39"/>
        <v/>
      </c>
      <c r="GW28" s="569">
        <f t="shared" si="42"/>
        <v>0</v>
      </c>
      <c r="GX28" s="574"/>
      <c r="GY28" s="574"/>
      <c r="GZ28" s="575"/>
      <c r="HA28" t="str">
        <f t="shared" si="46"/>
        <v>危害防止装置（人の通行の用に供する部分に設ける防火シャッターに係るものに限る。）</v>
      </c>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LO28"/>
      <c r="LP28"/>
      <c r="LQ28"/>
      <c r="LR28"/>
      <c r="LS28"/>
      <c r="LT28"/>
      <c r="LU28"/>
      <c r="LV28"/>
      <c r="LW28"/>
      <c r="LX28"/>
      <c r="LY28"/>
      <c r="LZ28"/>
    </row>
    <row r="29" spans="1:338" s="13" customFormat="1" ht="30" customHeight="1" x14ac:dyDescent="0.4">
      <c r="A29"/>
      <c r="B29"/>
      <c r="C29"/>
      <c r="D29"/>
      <c r="E29"/>
      <c r="F29"/>
      <c r="G29"/>
      <c r="H29"/>
      <c r="I29" s="955"/>
      <c r="J29" s="231"/>
      <c r="K29" s="241"/>
      <c r="L29" s="241"/>
      <c r="M29" s="2399" t="s">
        <v>524</v>
      </c>
      <c r="N29" s="2399"/>
      <c r="O29" s="2399"/>
      <c r="P29" s="2200"/>
      <c r="Q29" s="2201"/>
      <c r="R29" s="2201"/>
      <c r="S29" s="2201"/>
      <c r="T29" s="2202"/>
      <c r="U29" s="2430"/>
      <c r="V29" s="2139"/>
      <c r="W29" s="2139"/>
      <c r="X29" s="2139"/>
      <c r="Y29" s="2139"/>
      <c r="Z29" s="2139"/>
      <c r="AA29" s="2140"/>
      <c r="AB29" s="2225" t="s">
        <v>223</v>
      </c>
      <c r="AC29" s="2225"/>
      <c r="AD29" s="2225"/>
      <c r="AE29" s="2225"/>
      <c r="AF29" s="2225"/>
      <c r="AG29" s="2225"/>
      <c r="AH29" s="2225"/>
      <c r="AI29" s="2225"/>
      <c r="AJ29" s="2225"/>
      <c r="AK29" s="2225"/>
      <c r="AL29" s="2225"/>
      <c r="AM29" s="2225"/>
      <c r="AN29" s="2225"/>
      <c r="AO29" s="2225"/>
      <c r="AP29" s="2225"/>
      <c r="AQ29" s="2225"/>
      <c r="AR29" s="2225"/>
      <c r="AS29" s="2225"/>
      <c r="AT29" s="2225"/>
      <c r="AU29" s="2225"/>
      <c r="AV29" s="2225"/>
      <c r="AW29" s="2225"/>
      <c r="AX29" s="2225"/>
      <c r="AY29" s="2225"/>
      <c r="AZ29" s="2226"/>
      <c r="BA29" s="2443"/>
      <c r="BB29" s="2443"/>
      <c r="BC29" s="2443"/>
      <c r="BD29" s="2443"/>
      <c r="BE29" s="2443"/>
      <c r="BF29" s="2443"/>
      <c r="BG29" s="2443"/>
      <c r="BH29" s="2443"/>
      <c r="BI29" s="2443"/>
      <c r="BJ29" s="2443"/>
      <c r="BK29" s="2443"/>
      <c r="BL29" s="2443"/>
      <c r="BM29" s="2440"/>
      <c r="BN29" s="2440"/>
      <c r="BO29" s="2115"/>
      <c r="BP29" s="2115"/>
      <c r="BQ29" s="2115"/>
      <c r="BR29" s="2115"/>
      <c r="BS29" s="2115"/>
      <c r="BT29" s="2115"/>
      <c r="BU29" s="2115"/>
      <c r="BV29" s="2115"/>
      <c r="BW29" s="2115"/>
      <c r="BX29" s="2115"/>
      <c r="BY29" s="2384"/>
      <c r="BZ29" s="2384"/>
      <c r="CA29" s="2384"/>
      <c r="CB29" s="2384"/>
      <c r="CC29" s="2384"/>
      <c r="CD29" s="2384"/>
      <c r="CE29" s="2384"/>
      <c r="CF29" s="2384"/>
      <c r="CG29" s="2384"/>
      <c r="CH29" s="2384"/>
      <c r="CI29" s="2384"/>
      <c r="CJ29" s="2384"/>
      <c r="CK29" s="2384"/>
      <c r="CL29" s="2384"/>
      <c r="CM29" s="2384"/>
      <c r="CN29" s="2111"/>
      <c r="CO29" s="2111"/>
      <c r="CP29" s="2111"/>
      <c r="CQ29" s="2111"/>
      <c r="CR29" s="2111"/>
      <c r="CS29" s="2111"/>
      <c r="CT29" s="2123"/>
      <c r="CU29" s="2123"/>
      <c r="CV29" s="2123"/>
      <c r="CW29" s="2108"/>
      <c r="CX29" s="1945"/>
      <c r="CY29" s="1945"/>
      <c r="CZ29" s="1945"/>
      <c r="DA29" s="1945"/>
      <c r="DB29" s="1945"/>
      <c r="DC29" s="1945"/>
      <c r="DD29" s="1945"/>
      <c r="DE29" s="1945"/>
      <c r="DF29" s="1945"/>
      <c r="DG29" s="1945"/>
      <c r="DH29" s="1945"/>
      <c r="DI29" s="1945"/>
      <c r="DJ29" s="1945"/>
      <c r="DK29" s="1945"/>
      <c r="DL29" s="1945"/>
      <c r="DM29" s="1945"/>
      <c r="DN29" s="1945"/>
      <c r="DO29" s="1945"/>
      <c r="DP29" s="2109"/>
      <c r="DQ29"/>
      <c r="DR29"/>
      <c r="DS29"/>
      <c r="DT29"/>
      <c r="DU29"/>
      <c r="DV29"/>
      <c r="DW29"/>
      <c r="DX29"/>
      <c r="DY29"/>
      <c r="DZ29"/>
      <c r="EA29"/>
      <c r="EB29"/>
      <c r="EC29"/>
      <c r="ED29"/>
      <c r="EE29"/>
      <c r="EF29"/>
      <c r="EG29" s="16"/>
      <c r="EH29" s="134">
        <f t="shared" si="0"/>
        <v>0</v>
      </c>
      <c r="EI29" s="134">
        <f t="shared" si="1"/>
        <v>0</v>
      </c>
      <c r="EJ29" s="134">
        <f t="shared" si="2"/>
        <v>0</v>
      </c>
      <c r="EK29" s="134">
        <f t="shared" si="3"/>
        <v>0</v>
      </c>
      <c r="EL29" s="756" t="s">
        <v>3227</v>
      </c>
      <c r="EM29" s="540" t="str">
        <f t="shared" si="45"/>
        <v>座板感知部の劣化及び損傷並びに作動の状況</v>
      </c>
      <c r="EN29" s="133">
        <f t="shared" si="14"/>
        <v>0</v>
      </c>
      <c r="EO29" s="132" t="str">
        <f t="shared" si="43"/>
        <v/>
      </c>
      <c r="EP29" s="605" t="str">
        <f>IF($EO29="要是正",MAX($EP$14:EP25)+1,"")</f>
        <v/>
      </c>
      <c r="EQ29" s="791" t="str">
        <f>IF($EO29="要是正",MAX($EQ$14:EQ25)+1,"")</f>
        <v/>
      </c>
      <c r="ER29" s="131" t="str">
        <f t="shared" si="44"/>
        <v/>
      </c>
      <c r="ES29" s="549" t="str">
        <f t="shared" si="16"/>
        <v/>
      </c>
      <c r="ET29" s="507" t="str">
        <f t="shared" si="17"/>
        <v/>
      </c>
      <c r="EU29" s="156" t="str">
        <f t="shared" si="18"/>
        <v/>
      </c>
      <c r="EV29" s="655" t="str">
        <f t="shared" si="19"/>
        <v/>
      </c>
      <c r="EW29" s="128" t="str">
        <f t="shared" si="20"/>
        <v/>
      </c>
      <c r="EX29" s="126" t="str">
        <f t="shared" si="21"/>
        <v>0</v>
      </c>
      <c r="EY29" s="127" t="str">
        <f t="shared" si="22"/>
        <v/>
      </c>
      <c r="EZ29" s="126" t="str">
        <f t="shared" si="23"/>
        <v>0</v>
      </c>
      <c r="FA29" s="126" t="str">
        <f t="shared" si="24"/>
        <v>0</v>
      </c>
      <c r="FB29" s="125" t="str">
        <f t="shared" si="25"/>
        <v/>
      </c>
      <c r="FC29" s="128" t="str">
        <f t="shared" si="9"/>
        <v/>
      </c>
      <c r="FD29" s="126" t="str">
        <f t="shared" si="26"/>
        <v>0</v>
      </c>
      <c r="FE29" s="127" t="str">
        <f t="shared" si="27"/>
        <v/>
      </c>
      <c r="FF29" s="126" t="str">
        <f t="shared" si="28"/>
        <v>0</v>
      </c>
      <c r="FG29" s="126" t="str">
        <f t="shared" si="29"/>
        <v>0</v>
      </c>
      <c r="FH29" s="125" t="str">
        <f t="shared" si="30"/>
        <v/>
      </c>
      <c r="FI29"/>
      <c r="FJ29"/>
      <c r="FK29"/>
      <c r="FL29">
        <v>2</v>
      </c>
      <c r="FM29" t="s">
        <v>154</v>
      </c>
      <c r="FN29" t="s">
        <v>158</v>
      </c>
      <c r="FO29" t="s">
        <v>157</v>
      </c>
      <c r="FQ29"/>
      <c r="FR29"/>
      <c r="FS29"/>
      <c r="FT29"/>
      <c r="FU29"/>
      <c r="FV29"/>
      <c r="FW29"/>
      <c r="FX29"/>
      <c r="FY29"/>
      <c r="FZ29"/>
      <c r="GA29"/>
      <c r="GB29"/>
      <c r="GC29"/>
      <c r="GD29"/>
      <c r="GE29"/>
      <c r="GF29"/>
      <c r="GG29"/>
      <c r="GI29" s="234"/>
      <c r="GJ29" s="752" t="str">
        <f t="shared" si="40"/>
        <v/>
      </c>
      <c r="GK29" s="752" t="str">
        <f t="shared" si="31"/>
        <v/>
      </c>
      <c r="GL29" s="752" t="str">
        <f t="shared" si="32"/>
        <v/>
      </c>
      <c r="GM29" s="226">
        <f t="shared" si="33"/>
        <v>0</v>
      </c>
      <c r="GN29" s="227" t="str">
        <f t="shared" si="13"/>
        <v/>
      </c>
      <c r="GO29"/>
      <c r="GP29" s="168" t="str">
        <f t="shared" si="34"/>
        <v/>
      </c>
      <c r="GQ29" s="601" t="str">
        <f t="shared" si="35"/>
        <v/>
      </c>
      <c r="GR29" s="532" t="str">
        <f t="shared" si="36"/>
        <v>0</v>
      </c>
      <c r="GS29" s="452" t="str">
        <f t="shared" si="37"/>
        <v/>
      </c>
      <c r="GT29" s="530" t="str">
        <f t="shared" si="38"/>
        <v>0</v>
      </c>
      <c r="GU29" s="531" t="str">
        <f t="shared" si="39"/>
        <v/>
      </c>
      <c r="GW29" s="569">
        <f t="shared" si="42"/>
        <v>0</v>
      </c>
      <c r="GX29" s="574"/>
      <c r="GY29" s="574"/>
      <c r="GZ29" s="575"/>
      <c r="HA29" t="str">
        <f t="shared" si="46"/>
        <v>危害防止装置（人の通行の用に供する部分に設ける防火シャッターに係るものに限る。）</v>
      </c>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LO29"/>
      <c r="LP29"/>
      <c r="LQ29"/>
      <c r="LR29"/>
      <c r="LS29"/>
      <c r="LT29"/>
      <c r="LU29"/>
      <c r="LV29"/>
      <c r="LW29"/>
      <c r="LX29"/>
      <c r="LY29"/>
      <c r="LZ29"/>
    </row>
    <row r="30" spans="1:338" s="13" customFormat="1" ht="30" customHeight="1" x14ac:dyDescent="0.4">
      <c r="A30"/>
      <c r="B30"/>
      <c r="C30"/>
      <c r="D30"/>
      <c r="E30"/>
      <c r="F30"/>
      <c r="G30"/>
      <c r="H30"/>
      <c r="I30" s="955"/>
      <c r="J30" s="231"/>
      <c r="K30" s="241"/>
      <c r="L30" s="241"/>
      <c r="M30" s="2399" t="s">
        <v>523</v>
      </c>
      <c r="N30" s="2399"/>
      <c r="O30" s="2399"/>
      <c r="P30" s="2203"/>
      <c r="Q30" s="2204"/>
      <c r="R30" s="2204"/>
      <c r="S30" s="2204"/>
      <c r="T30" s="2205"/>
      <c r="U30" s="2431"/>
      <c r="V30" s="2180"/>
      <c r="W30" s="2180"/>
      <c r="X30" s="2180"/>
      <c r="Y30" s="2180"/>
      <c r="Z30" s="2180"/>
      <c r="AA30" s="2417"/>
      <c r="AB30" s="2171" t="s">
        <v>186</v>
      </c>
      <c r="AC30" s="2171"/>
      <c r="AD30" s="2171"/>
      <c r="AE30" s="2171"/>
      <c r="AF30" s="2171"/>
      <c r="AG30" s="2171"/>
      <c r="AH30" s="2171"/>
      <c r="AI30" s="2171"/>
      <c r="AJ30" s="2171"/>
      <c r="AK30" s="2171"/>
      <c r="AL30" s="2171"/>
      <c r="AM30" s="2171"/>
      <c r="AN30" s="2171"/>
      <c r="AO30" s="2171"/>
      <c r="AP30" s="2171"/>
      <c r="AQ30" s="2171"/>
      <c r="AR30" s="2171"/>
      <c r="AS30" s="2171"/>
      <c r="AT30" s="2171"/>
      <c r="AU30" s="2171"/>
      <c r="AV30" s="2171"/>
      <c r="AW30" s="2171"/>
      <c r="AX30" s="2171"/>
      <c r="AY30" s="2171"/>
      <c r="AZ30" s="2172"/>
      <c r="BA30" s="2411"/>
      <c r="BB30" s="2411"/>
      <c r="BC30" s="2411"/>
      <c r="BD30" s="2411"/>
      <c r="BE30" s="2411"/>
      <c r="BF30" s="2411"/>
      <c r="BG30" s="2411"/>
      <c r="BH30" s="2411"/>
      <c r="BI30" s="2411"/>
      <c r="BJ30" s="2411"/>
      <c r="BK30" s="2411"/>
      <c r="BL30" s="2411"/>
      <c r="BM30" s="2412"/>
      <c r="BN30" s="2412"/>
      <c r="BO30" s="2110"/>
      <c r="BP30" s="2110"/>
      <c r="BQ30" s="2110"/>
      <c r="BR30" s="2110"/>
      <c r="BS30" s="2110"/>
      <c r="BT30" s="2110"/>
      <c r="BU30" s="2110"/>
      <c r="BV30" s="2110"/>
      <c r="BW30" s="2110"/>
      <c r="BX30" s="2110"/>
      <c r="BY30" s="2433"/>
      <c r="BZ30" s="2433"/>
      <c r="CA30" s="2433"/>
      <c r="CB30" s="2433"/>
      <c r="CC30" s="2433"/>
      <c r="CD30" s="2433"/>
      <c r="CE30" s="2433"/>
      <c r="CF30" s="2433"/>
      <c r="CG30" s="2433"/>
      <c r="CH30" s="2433"/>
      <c r="CI30" s="2433"/>
      <c r="CJ30" s="2433"/>
      <c r="CK30" s="2433"/>
      <c r="CL30" s="2433"/>
      <c r="CM30" s="2433"/>
      <c r="CN30" s="2178"/>
      <c r="CO30" s="2178"/>
      <c r="CP30" s="2178"/>
      <c r="CQ30" s="2178"/>
      <c r="CR30" s="2178"/>
      <c r="CS30" s="2178"/>
      <c r="CT30" s="2386"/>
      <c r="CU30" s="2386"/>
      <c r="CV30" s="2386"/>
      <c r="CW30" s="2195"/>
      <c r="CX30" s="1537"/>
      <c r="CY30" s="1537"/>
      <c r="CZ30" s="1537"/>
      <c r="DA30" s="1537"/>
      <c r="DB30" s="1537"/>
      <c r="DC30" s="1537"/>
      <c r="DD30" s="1537"/>
      <c r="DE30" s="1537"/>
      <c r="DF30" s="1537"/>
      <c r="DG30" s="1537"/>
      <c r="DH30" s="1537"/>
      <c r="DI30" s="1537"/>
      <c r="DJ30" s="1537"/>
      <c r="DK30" s="1537"/>
      <c r="DL30" s="1537"/>
      <c r="DM30" s="1537"/>
      <c r="DN30" s="1537"/>
      <c r="DO30" s="1537"/>
      <c r="DP30" s="2196"/>
      <c r="DQ30"/>
      <c r="DR30"/>
      <c r="DS30"/>
      <c r="DT30"/>
      <c r="DU30"/>
      <c r="DV30"/>
      <c r="DW30"/>
      <c r="DX30"/>
      <c r="DY30"/>
      <c r="DZ30"/>
      <c r="EA30"/>
      <c r="EB30"/>
      <c r="EC30"/>
      <c r="ED30"/>
      <c r="EE30"/>
      <c r="EF30"/>
      <c r="EG30" s="16"/>
      <c r="EH30" s="134">
        <f t="shared" si="0"/>
        <v>0</v>
      </c>
      <c r="EI30" s="134">
        <f t="shared" si="1"/>
        <v>0</v>
      </c>
      <c r="EJ30" s="134">
        <f t="shared" si="2"/>
        <v>0</v>
      </c>
      <c r="EK30" s="134">
        <f t="shared" si="3"/>
        <v>0</v>
      </c>
      <c r="EL30" s="756" t="s">
        <v>3228</v>
      </c>
      <c r="EM30" s="540" t="str">
        <f t="shared" si="45"/>
        <v>作動の状況</v>
      </c>
      <c r="EN30" s="133">
        <f t="shared" si="14"/>
        <v>0</v>
      </c>
      <c r="EO30" s="132" t="str">
        <f t="shared" si="43"/>
        <v/>
      </c>
      <c r="EP30" s="605" t="str">
        <f>IF($EO30="要是正",MAX($EP$14:EP26)+1,"")</f>
        <v/>
      </c>
      <c r="EQ30" s="791" t="str">
        <f>IF($EO30="要是正",MAX($EQ$14:EQ26)+1,"")</f>
        <v/>
      </c>
      <c r="ER30" s="131" t="str">
        <f t="shared" si="44"/>
        <v/>
      </c>
      <c r="ES30" s="549" t="str">
        <f t="shared" si="16"/>
        <v/>
      </c>
      <c r="ET30" s="507" t="str">
        <f t="shared" si="17"/>
        <v/>
      </c>
      <c r="EU30" s="156" t="str">
        <f t="shared" si="18"/>
        <v/>
      </c>
      <c r="EV30" s="655" t="str">
        <f t="shared" si="19"/>
        <v/>
      </c>
      <c r="EW30" s="128" t="str">
        <f t="shared" si="20"/>
        <v/>
      </c>
      <c r="EX30" s="126" t="str">
        <f t="shared" si="21"/>
        <v>0</v>
      </c>
      <c r="EY30" s="127" t="str">
        <f t="shared" si="22"/>
        <v/>
      </c>
      <c r="EZ30" s="126" t="str">
        <f t="shared" si="23"/>
        <v>0</v>
      </c>
      <c r="FA30" s="126" t="str">
        <f t="shared" si="24"/>
        <v>0</v>
      </c>
      <c r="FB30" s="125" t="str">
        <f t="shared" si="25"/>
        <v/>
      </c>
      <c r="FC30" s="128" t="str">
        <f t="shared" si="9"/>
        <v/>
      </c>
      <c r="FD30" s="126" t="str">
        <f t="shared" si="26"/>
        <v>0</v>
      </c>
      <c r="FE30" s="127" t="str">
        <f t="shared" si="27"/>
        <v/>
      </c>
      <c r="FF30" s="126" t="str">
        <f t="shared" si="28"/>
        <v>0</v>
      </c>
      <c r="FG30" s="126" t="str">
        <f t="shared" si="29"/>
        <v>0</v>
      </c>
      <c r="FH30" s="125" t="str">
        <f t="shared" si="30"/>
        <v/>
      </c>
      <c r="FI30"/>
      <c r="FJ30"/>
      <c r="FK30"/>
      <c r="FL30">
        <v>6</v>
      </c>
      <c r="FM30" t="s">
        <v>154</v>
      </c>
      <c r="FN30" t="s">
        <v>153</v>
      </c>
      <c r="FO30" t="s">
        <v>152</v>
      </c>
      <c r="FQ30"/>
      <c r="FR30"/>
      <c r="FS30"/>
      <c r="FT30"/>
      <c r="FU30"/>
      <c r="FV30"/>
      <c r="FW30"/>
      <c r="FX30"/>
      <c r="FY30"/>
      <c r="FZ30"/>
      <c r="GA30"/>
      <c r="GB30"/>
      <c r="GC30"/>
      <c r="GD30"/>
      <c r="GE30"/>
      <c r="GF30"/>
      <c r="GG30"/>
      <c r="GI30" s="215"/>
      <c r="GJ30" s="752" t="str">
        <f t="shared" si="40"/>
        <v/>
      </c>
      <c r="GK30" s="752" t="str">
        <f t="shared" si="31"/>
        <v/>
      </c>
      <c r="GL30" s="752" t="str">
        <f t="shared" si="32"/>
        <v/>
      </c>
      <c r="GM30" s="226">
        <f t="shared" si="33"/>
        <v>0</v>
      </c>
      <c r="GN30" s="227" t="str">
        <f t="shared" si="13"/>
        <v/>
      </c>
      <c r="GO30"/>
      <c r="GP30" s="168" t="str">
        <f t="shared" si="34"/>
        <v/>
      </c>
      <c r="GQ30" s="601" t="str">
        <f t="shared" si="35"/>
        <v/>
      </c>
      <c r="GR30" s="532" t="str">
        <f t="shared" si="36"/>
        <v>0</v>
      </c>
      <c r="GS30" s="452" t="str">
        <f t="shared" si="37"/>
        <v/>
      </c>
      <c r="GT30" s="530" t="str">
        <f t="shared" si="38"/>
        <v>0</v>
      </c>
      <c r="GU30" s="531" t="str">
        <f t="shared" si="39"/>
        <v/>
      </c>
      <c r="GW30" s="569">
        <f t="shared" si="42"/>
        <v>0</v>
      </c>
      <c r="GX30" s="574"/>
      <c r="GY30" s="574"/>
      <c r="GZ30" s="575"/>
      <c r="HA30" t="str">
        <f t="shared" si="46"/>
        <v>危害防止装置（人の通行の用に供する部分に設ける防火シャッターに係るものに限る。）</v>
      </c>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LO30"/>
      <c r="LP30"/>
      <c r="LQ30"/>
      <c r="LR30"/>
      <c r="LS30"/>
      <c r="LT30"/>
      <c r="LU30"/>
      <c r="LV30"/>
      <c r="LW30"/>
      <c r="LX30"/>
      <c r="LY30"/>
      <c r="LZ30"/>
    </row>
    <row r="31" spans="1:338" s="13" customFormat="1" ht="30" customHeight="1" x14ac:dyDescent="0.4">
      <c r="A31"/>
      <c r="B31"/>
      <c r="C31"/>
      <c r="D31"/>
      <c r="E31"/>
      <c r="F31"/>
      <c r="G31"/>
      <c r="H31"/>
      <c r="I31" s="955"/>
      <c r="J31" s="231"/>
      <c r="K31" s="241"/>
      <c r="L31" s="241"/>
      <c r="M31" s="2399" t="s">
        <v>521</v>
      </c>
      <c r="N31" s="2399"/>
      <c r="O31" s="2399"/>
      <c r="P31" s="2197" t="s">
        <v>222</v>
      </c>
      <c r="Q31" s="2198"/>
      <c r="R31" s="2198"/>
      <c r="S31" s="2198"/>
      <c r="T31" s="2199"/>
      <c r="U31" s="2429" t="s">
        <v>184</v>
      </c>
      <c r="V31" s="2219"/>
      <c r="W31" s="2219"/>
      <c r="X31" s="2219"/>
      <c r="Y31" s="2219"/>
      <c r="Z31" s="2219"/>
      <c r="AA31" s="2220"/>
      <c r="AB31" s="2206" t="s">
        <v>183</v>
      </c>
      <c r="AC31" s="2206"/>
      <c r="AD31" s="2206"/>
      <c r="AE31" s="2206"/>
      <c r="AF31" s="2206"/>
      <c r="AG31" s="2206"/>
      <c r="AH31" s="2206"/>
      <c r="AI31" s="2206"/>
      <c r="AJ31" s="2206"/>
      <c r="AK31" s="2206"/>
      <c r="AL31" s="2206"/>
      <c r="AM31" s="2206"/>
      <c r="AN31" s="2206"/>
      <c r="AO31" s="2206"/>
      <c r="AP31" s="2206"/>
      <c r="AQ31" s="2206"/>
      <c r="AR31" s="2206"/>
      <c r="AS31" s="2206"/>
      <c r="AT31" s="2206"/>
      <c r="AU31" s="2206"/>
      <c r="AV31" s="2206"/>
      <c r="AW31" s="2206"/>
      <c r="AX31" s="2206"/>
      <c r="AY31" s="2206"/>
      <c r="AZ31" s="2207"/>
      <c r="BA31" s="2442"/>
      <c r="BB31" s="2442"/>
      <c r="BC31" s="2442"/>
      <c r="BD31" s="2442"/>
      <c r="BE31" s="2442"/>
      <c r="BF31" s="2442"/>
      <c r="BG31" s="2442"/>
      <c r="BH31" s="2442"/>
      <c r="BI31" s="2442"/>
      <c r="BJ31" s="2442"/>
      <c r="BK31" s="2442"/>
      <c r="BL31" s="2442"/>
      <c r="BM31" s="2380"/>
      <c r="BN31" s="2380"/>
      <c r="BO31" s="2085"/>
      <c r="BP31" s="2085"/>
      <c r="BQ31" s="2085"/>
      <c r="BR31" s="2085"/>
      <c r="BS31" s="2085"/>
      <c r="BT31" s="2085"/>
      <c r="BU31" s="2085"/>
      <c r="BV31" s="2085"/>
      <c r="BW31" s="2085"/>
      <c r="BX31" s="2085"/>
      <c r="BY31" s="2310"/>
      <c r="BZ31" s="2310"/>
      <c r="CA31" s="2310"/>
      <c r="CB31" s="2310"/>
      <c r="CC31" s="2310"/>
      <c r="CD31" s="2310"/>
      <c r="CE31" s="2310"/>
      <c r="CF31" s="2310"/>
      <c r="CG31" s="2310"/>
      <c r="CH31" s="2310"/>
      <c r="CI31" s="2310"/>
      <c r="CJ31" s="2310"/>
      <c r="CK31" s="2310"/>
      <c r="CL31" s="2310"/>
      <c r="CM31" s="2310"/>
      <c r="CN31" s="2136"/>
      <c r="CO31" s="2136"/>
      <c r="CP31" s="2136"/>
      <c r="CQ31" s="2136"/>
      <c r="CR31" s="2136"/>
      <c r="CS31" s="2136"/>
      <c r="CT31" s="2272"/>
      <c r="CU31" s="2272"/>
      <c r="CV31" s="2272"/>
      <c r="CW31" s="2028"/>
      <c r="CX31" s="1566"/>
      <c r="CY31" s="1566"/>
      <c r="CZ31" s="1566"/>
      <c r="DA31" s="1566"/>
      <c r="DB31" s="1566"/>
      <c r="DC31" s="1566"/>
      <c r="DD31" s="1566"/>
      <c r="DE31" s="1566"/>
      <c r="DF31" s="1566"/>
      <c r="DG31" s="1566"/>
      <c r="DH31" s="1566"/>
      <c r="DI31" s="1566"/>
      <c r="DJ31" s="1566"/>
      <c r="DK31" s="1566"/>
      <c r="DL31" s="1566"/>
      <c r="DM31" s="1566"/>
      <c r="DN31" s="1566"/>
      <c r="DO31" s="1566"/>
      <c r="DP31" s="2029"/>
      <c r="DQ31"/>
      <c r="DR31"/>
      <c r="DS31"/>
      <c r="DT31"/>
      <c r="DU31"/>
      <c r="DV31"/>
      <c r="DW31"/>
      <c r="DX31"/>
      <c r="DY31"/>
      <c r="DZ31"/>
      <c r="EA31"/>
      <c r="EB31"/>
      <c r="EC31"/>
      <c r="ED31"/>
      <c r="EE31"/>
      <c r="EF31"/>
      <c r="EG31" s="16"/>
      <c r="EH31" s="134">
        <f t="shared" si="0"/>
        <v>0</v>
      </c>
      <c r="EI31" s="134">
        <f t="shared" si="1"/>
        <v>0</v>
      </c>
      <c r="EJ31" s="134">
        <f t="shared" si="2"/>
        <v>0</v>
      </c>
      <c r="EK31" s="134">
        <f t="shared" si="3"/>
        <v>0</v>
      </c>
      <c r="EL31" s="756" t="s">
        <v>3229</v>
      </c>
      <c r="EM31" s="540" t="str">
        <f t="shared" si="45"/>
        <v>設置位置</v>
      </c>
      <c r="EN31" s="133">
        <f t="shared" si="14"/>
        <v>0</v>
      </c>
      <c r="EO31" s="132" t="str">
        <f t="shared" si="43"/>
        <v/>
      </c>
      <c r="EP31" s="605" t="str">
        <f>IF($EO31="要是正",MAX($EP$14:EP27)+1,"")</f>
        <v/>
      </c>
      <c r="EQ31" s="791" t="str">
        <f>IF($EO31="要是正",MAX($EQ$14:EQ27)+1,"")</f>
        <v/>
      </c>
      <c r="ER31" s="131" t="str">
        <f t="shared" si="44"/>
        <v/>
      </c>
      <c r="ES31" s="549" t="str">
        <f t="shared" si="16"/>
        <v/>
      </c>
      <c r="ET31" s="507" t="str">
        <f t="shared" si="17"/>
        <v/>
      </c>
      <c r="EU31" s="156" t="str">
        <f t="shared" si="18"/>
        <v/>
      </c>
      <c r="EV31" s="655" t="str">
        <f t="shared" si="19"/>
        <v/>
      </c>
      <c r="EW31" s="128" t="str">
        <f t="shared" si="20"/>
        <v/>
      </c>
      <c r="EX31" s="126" t="str">
        <f t="shared" si="21"/>
        <v>0</v>
      </c>
      <c r="EY31" s="127" t="str">
        <f t="shared" si="22"/>
        <v/>
      </c>
      <c r="EZ31" s="126" t="str">
        <f t="shared" si="23"/>
        <v>0</v>
      </c>
      <c r="FA31" s="126" t="str">
        <f t="shared" si="24"/>
        <v>0</v>
      </c>
      <c r="FB31" s="125" t="str">
        <f t="shared" si="25"/>
        <v/>
      </c>
      <c r="FC31" s="128" t="str">
        <f t="shared" si="9"/>
        <v/>
      </c>
      <c r="FD31" s="126" t="str">
        <f t="shared" si="26"/>
        <v>0</v>
      </c>
      <c r="FE31" s="127" t="str">
        <f t="shared" si="27"/>
        <v/>
      </c>
      <c r="FF31" s="126" t="str">
        <f t="shared" si="28"/>
        <v>0</v>
      </c>
      <c r="FG31" s="126" t="str">
        <f t="shared" si="29"/>
        <v>0</v>
      </c>
      <c r="FH31" s="125" t="str">
        <f t="shared" si="30"/>
        <v/>
      </c>
      <c r="FI31"/>
      <c r="FJ31"/>
      <c r="FK31"/>
      <c r="FL31">
        <v>2</v>
      </c>
      <c r="FM31" t="s">
        <v>154</v>
      </c>
      <c r="FN31" t="s">
        <v>158</v>
      </c>
      <c r="FO31" t="s">
        <v>157</v>
      </c>
      <c r="FQ31"/>
      <c r="FR31"/>
      <c r="FS31"/>
      <c r="FT31"/>
      <c r="FU31"/>
      <c r="FV31"/>
      <c r="FW31"/>
      <c r="FX31"/>
      <c r="FY31"/>
      <c r="FZ31"/>
      <c r="GA31"/>
      <c r="GB31"/>
      <c r="GC31"/>
      <c r="GD31"/>
      <c r="GE31"/>
      <c r="GF31"/>
      <c r="GG31"/>
      <c r="GI31" s="234"/>
      <c r="GJ31" s="752" t="str">
        <f t="shared" si="40"/>
        <v/>
      </c>
      <c r="GK31" s="752" t="str">
        <f t="shared" si="31"/>
        <v/>
      </c>
      <c r="GL31" s="752" t="str">
        <f t="shared" si="32"/>
        <v/>
      </c>
      <c r="GM31" s="226">
        <f t="shared" si="33"/>
        <v>0</v>
      </c>
      <c r="GN31" s="227" t="str">
        <f t="shared" si="13"/>
        <v/>
      </c>
      <c r="GO31"/>
      <c r="GP31" s="168" t="str">
        <f t="shared" si="34"/>
        <v/>
      </c>
      <c r="GQ31" s="601" t="str">
        <f t="shared" si="35"/>
        <v/>
      </c>
      <c r="GR31" s="532" t="str">
        <f t="shared" si="36"/>
        <v>0</v>
      </c>
      <c r="GS31" s="452" t="str">
        <f t="shared" si="37"/>
        <v/>
      </c>
      <c r="GT31" s="530" t="str">
        <f t="shared" si="38"/>
        <v>0</v>
      </c>
      <c r="GU31" s="531" t="str">
        <f t="shared" si="39"/>
        <v/>
      </c>
      <c r="GW31" s="569">
        <f t="shared" si="42"/>
        <v>0</v>
      </c>
      <c r="GX31" s="574"/>
      <c r="GY31" s="574"/>
      <c r="GZ31" s="575"/>
      <c r="HA31" t="str">
        <f>$U$31</f>
        <v>煙感知器、熱煙複合式感知器及び熱感知器</v>
      </c>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LO31"/>
      <c r="LP31"/>
      <c r="LQ31"/>
      <c r="LR31"/>
      <c r="LS31"/>
      <c r="LT31"/>
      <c r="LU31"/>
      <c r="LV31"/>
      <c r="LW31"/>
      <c r="LX31"/>
      <c r="LY31"/>
      <c r="LZ31"/>
    </row>
    <row r="32" spans="1:338" s="13" customFormat="1" ht="30" customHeight="1" x14ac:dyDescent="0.4">
      <c r="A32"/>
      <c r="B32"/>
      <c r="C32"/>
      <c r="D32"/>
      <c r="E32"/>
      <c r="F32"/>
      <c r="G32"/>
      <c r="H32"/>
      <c r="I32" s="955"/>
      <c r="J32" s="231"/>
      <c r="K32" s="241"/>
      <c r="L32" s="241"/>
      <c r="M32" s="2399" t="s">
        <v>519</v>
      </c>
      <c r="N32" s="2399"/>
      <c r="O32" s="2399"/>
      <c r="P32" s="2200"/>
      <c r="Q32" s="2201"/>
      <c r="R32" s="2201"/>
      <c r="S32" s="2201"/>
      <c r="T32" s="2202"/>
      <c r="U32" s="2431"/>
      <c r="V32" s="2180"/>
      <c r="W32" s="2180"/>
      <c r="X32" s="2180"/>
      <c r="Y32" s="2180"/>
      <c r="Z32" s="2180"/>
      <c r="AA32" s="2417"/>
      <c r="AB32" s="2171" t="s">
        <v>182</v>
      </c>
      <c r="AC32" s="2171"/>
      <c r="AD32" s="2171"/>
      <c r="AE32" s="2171"/>
      <c r="AF32" s="2171"/>
      <c r="AG32" s="2171"/>
      <c r="AH32" s="2171"/>
      <c r="AI32" s="2171"/>
      <c r="AJ32" s="2171"/>
      <c r="AK32" s="2171"/>
      <c r="AL32" s="2171"/>
      <c r="AM32" s="2171"/>
      <c r="AN32" s="2171"/>
      <c r="AO32" s="2171"/>
      <c r="AP32" s="2171"/>
      <c r="AQ32" s="2171"/>
      <c r="AR32" s="2171"/>
      <c r="AS32" s="2171"/>
      <c r="AT32" s="2171"/>
      <c r="AU32" s="2171"/>
      <c r="AV32" s="2171"/>
      <c r="AW32" s="2171"/>
      <c r="AX32" s="2171"/>
      <c r="AY32" s="2171"/>
      <c r="AZ32" s="2172"/>
      <c r="BA32" s="2411"/>
      <c r="BB32" s="2411"/>
      <c r="BC32" s="2411"/>
      <c r="BD32" s="2411"/>
      <c r="BE32" s="2411"/>
      <c r="BF32" s="2411"/>
      <c r="BG32" s="2411"/>
      <c r="BH32" s="2411"/>
      <c r="BI32" s="2411"/>
      <c r="BJ32" s="2411"/>
      <c r="BK32" s="2411"/>
      <c r="BL32" s="2411"/>
      <c r="BM32" s="2412"/>
      <c r="BN32" s="2412"/>
      <c r="BO32" s="2110"/>
      <c r="BP32" s="2110"/>
      <c r="BQ32" s="2110"/>
      <c r="BR32" s="2110"/>
      <c r="BS32" s="2110"/>
      <c r="BT32" s="2110"/>
      <c r="BU32" s="2110"/>
      <c r="BV32" s="2110"/>
      <c r="BW32" s="2110"/>
      <c r="BX32" s="2110"/>
      <c r="BY32" s="2387"/>
      <c r="BZ32" s="2387"/>
      <c r="CA32" s="2387"/>
      <c r="CB32" s="2387"/>
      <c r="CC32" s="2387"/>
      <c r="CD32" s="2387"/>
      <c r="CE32" s="2387"/>
      <c r="CF32" s="2387"/>
      <c r="CG32" s="2387"/>
      <c r="CH32" s="2387"/>
      <c r="CI32" s="2387"/>
      <c r="CJ32" s="2387"/>
      <c r="CK32" s="2387"/>
      <c r="CL32" s="2387"/>
      <c r="CM32" s="2387"/>
      <c r="CN32" s="2178"/>
      <c r="CO32" s="2178"/>
      <c r="CP32" s="2178"/>
      <c r="CQ32" s="2178"/>
      <c r="CR32" s="2178"/>
      <c r="CS32" s="2178"/>
      <c r="CT32" s="2386"/>
      <c r="CU32" s="2386"/>
      <c r="CV32" s="2386"/>
      <c r="CW32" s="2195"/>
      <c r="CX32" s="1537"/>
      <c r="CY32" s="1537"/>
      <c r="CZ32" s="1537"/>
      <c r="DA32" s="1537"/>
      <c r="DB32" s="1537"/>
      <c r="DC32" s="1537"/>
      <c r="DD32" s="1537"/>
      <c r="DE32" s="1537"/>
      <c r="DF32" s="1537"/>
      <c r="DG32" s="1537"/>
      <c r="DH32" s="1537"/>
      <c r="DI32" s="1537"/>
      <c r="DJ32" s="1537"/>
      <c r="DK32" s="1537"/>
      <c r="DL32" s="1537"/>
      <c r="DM32" s="1537"/>
      <c r="DN32" s="1537"/>
      <c r="DO32" s="1537"/>
      <c r="DP32" s="2196"/>
      <c r="DQ32"/>
      <c r="DR32"/>
      <c r="DS32"/>
      <c r="DT32"/>
      <c r="DU32"/>
      <c r="DV32"/>
      <c r="DW32"/>
      <c r="DX32"/>
      <c r="DY32"/>
      <c r="DZ32"/>
      <c r="EA32"/>
      <c r="EB32"/>
      <c r="EC32"/>
      <c r="ED32"/>
      <c r="EE32"/>
      <c r="EF32"/>
      <c r="EG32" s="16"/>
      <c r="EH32" s="134">
        <f t="shared" si="0"/>
        <v>0</v>
      </c>
      <c r="EI32" s="134">
        <f t="shared" si="1"/>
        <v>0</v>
      </c>
      <c r="EJ32" s="134">
        <f t="shared" si="2"/>
        <v>0</v>
      </c>
      <c r="EK32" s="134">
        <f t="shared" si="3"/>
        <v>0</v>
      </c>
      <c r="EL32" s="756" t="s">
        <v>3230</v>
      </c>
      <c r="EM32" s="540" t="str">
        <f t="shared" si="45"/>
        <v>感知の状況</v>
      </c>
      <c r="EN32" s="133">
        <f t="shared" si="14"/>
        <v>0</v>
      </c>
      <c r="EO32" s="132" t="str">
        <f t="shared" si="15"/>
        <v/>
      </c>
      <c r="EP32" s="605" t="str">
        <f>IF($EO32="要是正",MAX($EP$14:EP28)+1,"")</f>
        <v/>
      </c>
      <c r="EQ32" s="610" t="str">
        <f>IF($EO32="要是正",MAX($EQ$14:EQ28)+1,"")</f>
        <v/>
      </c>
      <c r="ER32" s="131" t="str">
        <f t="shared" si="4"/>
        <v/>
      </c>
      <c r="ES32" s="130" t="str">
        <f t="shared" ref="ES32:ES43" si="47">IF(OR($EO32="要是正",$EO32="既存不適格"),$EM32,"")</f>
        <v/>
      </c>
      <c r="ET32" s="507" t="str">
        <f t="shared" si="17"/>
        <v/>
      </c>
      <c r="EU32" s="156" t="str">
        <f t="shared" si="18"/>
        <v/>
      </c>
      <c r="EV32" s="655" t="str">
        <f t="shared" si="19"/>
        <v/>
      </c>
      <c r="EW32" s="128" t="str">
        <f t="shared" si="20"/>
        <v/>
      </c>
      <c r="EX32" s="126" t="str">
        <f t="shared" si="21"/>
        <v>0</v>
      </c>
      <c r="EY32" s="127" t="str">
        <f t="shared" si="22"/>
        <v/>
      </c>
      <c r="EZ32" s="126" t="str">
        <f t="shared" si="23"/>
        <v>0</v>
      </c>
      <c r="FA32" s="126" t="str">
        <f t="shared" si="24"/>
        <v>0</v>
      </c>
      <c r="FB32" s="125" t="str">
        <f t="shared" si="25"/>
        <v/>
      </c>
      <c r="FC32" s="128" t="str">
        <f t="shared" si="9"/>
        <v/>
      </c>
      <c r="FD32" s="126" t="str">
        <f t="shared" si="26"/>
        <v>0</v>
      </c>
      <c r="FE32" s="127" t="str">
        <f t="shared" si="27"/>
        <v/>
      </c>
      <c r="FF32" s="126" t="str">
        <f t="shared" si="28"/>
        <v>0</v>
      </c>
      <c r="FG32" s="126" t="str">
        <f t="shared" si="29"/>
        <v>0</v>
      </c>
      <c r="FH32" s="125" t="str">
        <f t="shared" si="30"/>
        <v/>
      </c>
      <c r="FI32"/>
      <c r="FJ32"/>
      <c r="FK32"/>
      <c r="FL32">
        <v>6</v>
      </c>
      <c r="FM32" t="s">
        <v>154</v>
      </c>
      <c r="FN32" t="s">
        <v>153</v>
      </c>
      <c r="FO32" t="s">
        <v>152</v>
      </c>
      <c r="FQ32"/>
      <c r="FR32"/>
      <c r="FS32"/>
      <c r="FT32"/>
      <c r="FU32"/>
      <c r="FV32"/>
      <c r="FW32"/>
      <c r="FX32"/>
      <c r="FY32"/>
      <c r="FZ32"/>
      <c r="GA32"/>
      <c r="GB32"/>
      <c r="GC32"/>
      <c r="GD32"/>
      <c r="GE32"/>
      <c r="GF32"/>
      <c r="GG32"/>
      <c r="GI32" s="215"/>
      <c r="GJ32" s="752" t="str">
        <f t="shared" si="40"/>
        <v/>
      </c>
      <c r="GK32" s="752" t="str">
        <f t="shared" si="31"/>
        <v/>
      </c>
      <c r="GL32" s="752" t="str">
        <f t="shared" si="32"/>
        <v/>
      </c>
      <c r="GM32" s="226">
        <f t="shared" si="33"/>
        <v>0</v>
      </c>
      <c r="GN32" s="227" t="str">
        <f t="shared" si="13"/>
        <v/>
      </c>
      <c r="GO32"/>
      <c r="GP32" s="168" t="str">
        <f t="shared" si="34"/>
        <v/>
      </c>
      <c r="GQ32" s="601" t="str">
        <f t="shared" si="35"/>
        <v/>
      </c>
      <c r="GR32" s="532" t="str">
        <f t="shared" si="36"/>
        <v>0</v>
      </c>
      <c r="GS32" s="452" t="str">
        <f t="shared" si="37"/>
        <v/>
      </c>
      <c r="GT32" s="530" t="str">
        <f t="shared" si="38"/>
        <v>0</v>
      </c>
      <c r="GU32" s="531" t="str">
        <f t="shared" si="39"/>
        <v/>
      </c>
      <c r="GW32" s="569">
        <f t="shared" si="42"/>
        <v>0</v>
      </c>
      <c r="GX32" s="574"/>
      <c r="GY32" s="574"/>
      <c r="GZ32" s="575"/>
      <c r="HA32" t="str">
        <f>$U$31</f>
        <v>煙感知器、熱煙複合式感知器及び熱感知器</v>
      </c>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LO32"/>
      <c r="LP32"/>
      <c r="LQ32"/>
      <c r="LR32"/>
      <c r="LS32"/>
      <c r="LT32"/>
      <c r="LU32"/>
      <c r="LV32"/>
      <c r="LW32"/>
      <c r="LX32"/>
      <c r="LY32"/>
      <c r="LZ32"/>
    </row>
    <row r="33" spans="1:338" s="13" customFormat="1" ht="30" customHeight="1" x14ac:dyDescent="0.4">
      <c r="A33"/>
      <c r="B33"/>
      <c r="C33"/>
      <c r="D33"/>
      <c r="E33"/>
      <c r="F33"/>
      <c r="G33"/>
      <c r="H33"/>
      <c r="I33" s="955"/>
      <c r="J33" s="231"/>
      <c r="K33" s="241"/>
      <c r="L33" s="241"/>
      <c r="M33" s="2399" t="s">
        <v>517</v>
      </c>
      <c r="N33" s="2399"/>
      <c r="O33" s="2399"/>
      <c r="P33" s="2200"/>
      <c r="Q33" s="2201"/>
      <c r="R33" s="2201"/>
      <c r="S33" s="2201"/>
      <c r="T33" s="2202"/>
      <c r="U33" s="2427" t="s">
        <v>181</v>
      </c>
      <c r="V33" s="1590"/>
      <c r="W33" s="1590"/>
      <c r="X33" s="1590"/>
      <c r="Y33" s="1590"/>
      <c r="Z33" s="1590"/>
      <c r="AA33" s="2428"/>
      <c r="AB33" s="2231" t="s">
        <v>165</v>
      </c>
      <c r="AC33" s="2231"/>
      <c r="AD33" s="2231"/>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2"/>
      <c r="BA33" s="2435"/>
      <c r="BB33" s="2435"/>
      <c r="BC33" s="2435"/>
      <c r="BD33" s="2435"/>
      <c r="BE33" s="2435"/>
      <c r="BF33" s="2435"/>
      <c r="BG33" s="2435"/>
      <c r="BH33" s="2435"/>
      <c r="BI33" s="2435"/>
      <c r="BJ33" s="2435"/>
      <c r="BK33" s="2435"/>
      <c r="BL33" s="2435"/>
      <c r="BM33" s="2378"/>
      <c r="BN33" s="2378"/>
      <c r="BO33" s="2104"/>
      <c r="BP33" s="2104"/>
      <c r="BQ33" s="2104"/>
      <c r="BR33" s="2104"/>
      <c r="BS33" s="2104"/>
      <c r="BT33" s="2104"/>
      <c r="BU33" s="2104"/>
      <c r="BV33" s="2104"/>
      <c r="BW33" s="2104"/>
      <c r="BX33" s="2104"/>
      <c r="BY33" s="2381"/>
      <c r="BZ33" s="2381"/>
      <c r="CA33" s="2381"/>
      <c r="CB33" s="2381"/>
      <c r="CC33" s="2381"/>
      <c r="CD33" s="2381"/>
      <c r="CE33" s="2381"/>
      <c r="CF33" s="2381"/>
      <c r="CG33" s="2381"/>
      <c r="CH33" s="2381"/>
      <c r="CI33" s="2381"/>
      <c r="CJ33" s="2381"/>
      <c r="CK33" s="2381"/>
      <c r="CL33" s="2381"/>
      <c r="CM33" s="2381"/>
      <c r="CN33" s="2086"/>
      <c r="CO33" s="2086"/>
      <c r="CP33" s="2086"/>
      <c r="CQ33" s="2086"/>
      <c r="CR33" s="2086"/>
      <c r="CS33" s="2086"/>
      <c r="CT33" s="2441"/>
      <c r="CU33" s="2441"/>
      <c r="CV33" s="2441"/>
      <c r="CW33" s="2382"/>
      <c r="CX33" s="1551"/>
      <c r="CY33" s="1551"/>
      <c r="CZ33" s="1551"/>
      <c r="DA33" s="1551"/>
      <c r="DB33" s="1551"/>
      <c r="DC33" s="1551"/>
      <c r="DD33" s="1551"/>
      <c r="DE33" s="1551"/>
      <c r="DF33" s="1551"/>
      <c r="DG33" s="1551"/>
      <c r="DH33" s="1551"/>
      <c r="DI33" s="1551"/>
      <c r="DJ33" s="1551"/>
      <c r="DK33" s="1551"/>
      <c r="DL33" s="1551"/>
      <c r="DM33" s="1551"/>
      <c r="DN33" s="1551"/>
      <c r="DO33" s="1551"/>
      <c r="DP33" s="2383"/>
      <c r="DQ33"/>
      <c r="DR33"/>
      <c r="DS33"/>
      <c r="DT33"/>
      <c r="DU33"/>
      <c r="DV33"/>
      <c r="DW33"/>
      <c r="DX33"/>
      <c r="DY33"/>
      <c r="DZ33"/>
      <c r="EA33"/>
      <c r="EB33"/>
      <c r="EC33"/>
      <c r="ED33"/>
      <c r="EE33"/>
      <c r="EF33"/>
      <c r="EG33" s="16"/>
      <c r="EH33" s="134">
        <f t="shared" si="0"/>
        <v>0</v>
      </c>
      <c r="EI33" s="134">
        <f t="shared" si="1"/>
        <v>0</v>
      </c>
      <c r="EJ33" s="134">
        <f t="shared" si="2"/>
        <v>0</v>
      </c>
      <c r="EK33" s="134">
        <f t="shared" si="3"/>
        <v>0</v>
      </c>
      <c r="EL33" s="756" t="s">
        <v>3231</v>
      </c>
      <c r="EM33" s="540" t="str">
        <f t="shared" si="45"/>
        <v>設置の状況</v>
      </c>
      <c r="EN33" s="133">
        <f t="shared" si="14"/>
        <v>0</v>
      </c>
      <c r="EO33" s="132" t="str">
        <f t="shared" si="15"/>
        <v/>
      </c>
      <c r="EP33" s="605" t="str">
        <f>IF($EO33="要是正",MAX($EP$14:EP29)+1,"")</f>
        <v/>
      </c>
      <c r="EQ33" s="610" t="str">
        <f>IF($EO33="要是正",MAX($EQ$14:EQ29)+1,"")</f>
        <v/>
      </c>
      <c r="ER33" s="131" t="str">
        <f t="shared" si="4"/>
        <v/>
      </c>
      <c r="ES33" s="130" t="str">
        <f t="shared" si="47"/>
        <v/>
      </c>
      <c r="ET33" s="507" t="str">
        <f t="shared" si="17"/>
        <v/>
      </c>
      <c r="EU33" s="156" t="str">
        <f t="shared" si="18"/>
        <v/>
      </c>
      <c r="EV33" s="655" t="str">
        <f t="shared" si="19"/>
        <v/>
      </c>
      <c r="EW33" s="128" t="str">
        <f t="shared" si="20"/>
        <v/>
      </c>
      <c r="EX33" s="126" t="str">
        <f t="shared" si="21"/>
        <v>0</v>
      </c>
      <c r="EY33" s="127" t="str">
        <f t="shared" si="22"/>
        <v/>
      </c>
      <c r="EZ33" s="126" t="str">
        <f t="shared" si="23"/>
        <v>0</v>
      </c>
      <c r="FA33" s="126" t="str">
        <f t="shared" si="24"/>
        <v>0</v>
      </c>
      <c r="FB33" s="125" t="str">
        <f t="shared" si="25"/>
        <v/>
      </c>
      <c r="FC33" s="128" t="str">
        <f t="shared" si="9"/>
        <v/>
      </c>
      <c r="FD33" s="126" t="str">
        <f t="shared" si="26"/>
        <v>0</v>
      </c>
      <c r="FE33" s="127" t="str">
        <f t="shared" si="27"/>
        <v/>
      </c>
      <c r="FF33" s="126" t="str">
        <f t="shared" si="28"/>
        <v>0</v>
      </c>
      <c r="FG33" s="126" t="str">
        <f t="shared" si="29"/>
        <v>0</v>
      </c>
      <c r="FH33" s="125" t="str">
        <f t="shared" si="30"/>
        <v/>
      </c>
      <c r="FI33"/>
      <c r="FJ33"/>
      <c r="FK33"/>
      <c r="FL33">
        <v>2</v>
      </c>
      <c r="FM33" t="s">
        <v>154</v>
      </c>
      <c r="FN33" t="s">
        <v>158</v>
      </c>
      <c r="FO33" t="s">
        <v>157</v>
      </c>
      <c r="FQ33"/>
      <c r="FR33"/>
      <c r="FS33"/>
      <c r="FT33"/>
      <c r="FU33"/>
      <c r="FV33"/>
      <c r="FW33"/>
      <c r="FX33"/>
      <c r="FY33"/>
      <c r="FZ33"/>
      <c r="GA33"/>
      <c r="GB33"/>
      <c r="GC33"/>
      <c r="GD33"/>
      <c r="GE33"/>
      <c r="GF33"/>
      <c r="GG33"/>
      <c r="GI33" s="234"/>
      <c r="GJ33" s="752" t="str">
        <f t="shared" si="40"/>
        <v/>
      </c>
      <c r="GK33" s="752" t="str">
        <f t="shared" si="31"/>
        <v/>
      </c>
      <c r="GL33" s="752" t="str">
        <f t="shared" si="32"/>
        <v/>
      </c>
      <c r="GM33" s="226">
        <f t="shared" si="33"/>
        <v>0</v>
      </c>
      <c r="GN33" s="227" t="str">
        <f t="shared" si="13"/>
        <v/>
      </c>
      <c r="GO33"/>
      <c r="GP33" s="168" t="str">
        <f t="shared" si="34"/>
        <v/>
      </c>
      <c r="GQ33" s="601" t="str">
        <f t="shared" si="35"/>
        <v/>
      </c>
      <c r="GR33" s="532" t="str">
        <f t="shared" si="36"/>
        <v>0</v>
      </c>
      <c r="GS33" s="452" t="str">
        <f t="shared" si="37"/>
        <v/>
      </c>
      <c r="GT33" s="530" t="str">
        <f t="shared" si="38"/>
        <v>0</v>
      </c>
      <c r="GU33" s="531" t="str">
        <f t="shared" si="39"/>
        <v/>
      </c>
      <c r="GW33" s="569">
        <f t="shared" si="42"/>
        <v>0</v>
      </c>
      <c r="GX33" s="574"/>
      <c r="GY33" s="574"/>
      <c r="GZ33" s="575"/>
      <c r="HA33" t="str">
        <f>$U$33</f>
        <v>温度ヒューズ装置</v>
      </c>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LO33"/>
      <c r="LP33"/>
      <c r="LQ33"/>
      <c r="LR33"/>
      <c r="LS33"/>
      <c r="LT33"/>
      <c r="LU33"/>
      <c r="LV33"/>
      <c r="LW33"/>
      <c r="LX33"/>
      <c r="LY33"/>
      <c r="LZ33"/>
    </row>
    <row r="34" spans="1:338" s="13" customFormat="1" ht="30" customHeight="1" x14ac:dyDescent="0.4">
      <c r="A34"/>
      <c r="B34"/>
      <c r="C34"/>
      <c r="D34"/>
      <c r="E34"/>
      <c r="F34"/>
      <c r="G34"/>
      <c r="H34"/>
      <c r="I34" s="955"/>
      <c r="J34" s="231"/>
      <c r="K34" s="241"/>
      <c r="L34" s="241"/>
      <c r="M34" s="2399" t="s">
        <v>575</v>
      </c>
      <c r="N34" s="2399"/>
      <c r="O34" s="2399"/>
      <c r="P34" s="2200"/>
      <c r="Q34" s="2201"/>
      <c r="R34" s="2201"/>
      <c r="S34" s="2201"/>
      <c r="T34" s="2202"/>
      <c r="U34" s="2429" t="s">
        <v>177</v>
      </c>
      <c r="V34" s="2219"/>
      <c r="W34" s="2219"/>
      <c r="X34" s="2219"/>
      <c r="Y34" s="2219"/>
      <c r="Z34" s="2219"/>
      <c r="AA34" s="2220"/>
      <c r="AB34" s="2206" t="s">
        <v>176</v>
      </c>
      <c r="AC34" s="2206"/>
      <c r="AD34" s="2206"/>
      <c r="AE34" s="2206"/>
      <c r="AF34" s="2206"/>
      <c r="AG34" s="2206"/>
      <c r="AH34" s="2206"/>
      <c r="AI34" s="2206"/>
      <c r="AJ34" s="2206"/>
      <c r="AK34" s="2206"/>
      <c r="AL34" s="2206"/>
      <c r="AM34" s="2206"/>
      <c r="AN34" s="2206"/>
      <c r="AO34" s="2206"/>
      <c r="AP34" s="2206"/>
      <c r="AQ34" s="2206"/>
      <c r="AR34" s="2206"/>
      <c r="AS34" s="2206"/>
      <c r="AT34" s="2206"/>
      <c r="AU34" s="2206"/>
      <c r="AV34" s="2206"/>
      <c r="AW34" s="2206"/>
      <c r="AX34" s="2206"/>
      <c r="AY34" s="2206"/>
      <c r="AZ34" s="2207"/>
      <c r="BA34" s="2442"/>
      <c r="BB34" s="2442"/>
      <c r="BC34" s="2442"/>
      <c r="BD34" s="2442"/>
      <c r="BE34" s="2442"/>
      <c r="BF34" s="2442"/>
      <c r="BG34" s="2442"/>
      <c r="BH34" s="2442"/>
      <c r="BI34" s="2442"/>
      <c r="BJ34" s="2442"/>
      <c r="BK34" s="2442"/>
      <c r="BL34" s="2442"/>
      <c r="BM34" s="2380"/>
      <c r="BN34" s="2380"/>
      <c r="BO34" s="2085"/>
      <c r="BP34" s="2085"/>
      <c r="BQ34" s="2085"/>
      <c r="BR34" s="2085"/>
      <c r="BS34" s="2085"/>
      <c r="BT34" s="2085"/>
      <c r="BU34" s="2085"/>
      <c r="BV34" s="2085"/>
      <c r="BW34" s="2085"/>
      <c r="BX34" s="2085"/>
      <c r="BY34" s="2310"/>
      <c r="BZ34" s="2310"/>
      <c r="CA34" s="2310"/>
      <c r="CB34" s="2310"/>
      <c r="CC34" s="2310"/>
      <c r="CD34" s="2310"/>
      <c r="CE34" s="2310"/>
      <c r="CF34" s="2310"/>
      <c r="CG34" s="2310"/>
      <c r="CH34" s="2310"/>
      <c r="CI34" s="2310"/>
      <c r="CJ34" s="2310"/>
      <c r="CK34" s="2310"/>
      <c r="CL34" s="2310"/>
      <c r="CM34" s="2310"/>
      <c r="CN34" s="2136"/>
      <c r="CO34" s="2136"/>
      <c r="CP34" s="2136"/>
      <c r="CQ34" s="2136"/>
      <c r="CR34" s="2136"/>
      <c r="CS34" s="2136"/>
      <c r="CT34" s="2272"/>
      <c r="CU34" s="2272"/>
      <c r="CV34" s="2272"/>
      <c r="CW34" s="2028"/>
      <c r="CX34" s="1566"/>
      <c r="CY34" s="1566"/>
      <c r="CZ34" s="1566"/>
      <c r="DA34" s="1566"/>
      <c r="DB34" s="1566"/>
      <c r="DC34" s="1566"/>
      <c r="DD34" s="1566"/>
      <c r="DE34" s="1566"/>
      <c r="DF34" s="1566"/>
      <c r="DG34" s="1566"/>
      <c r="DH34" s="1566"/>
      <c r="DI34" s="1566"/>
      <c r="DJ34" s="1566"/>
      <c r="DK34" s="1566"/>
      <c r="DL34" s="1566"/>
      <c r="DM34" s="1566"/>
      <c r="DN34" s="1566"/>
      <c r="DO34" s="1566"/>
      <c r="DP34" s="2029"/>
      <c r="DQ34"/>
      <c r="DR34"/>
      <c r="DS34"/>
      <c r="DT34"/>
      <c r="DU34"/>
      <c r="DV34"/>
      <c r="DW34"/>
      <c r="DX34"/>
      <c r="DY34"/>
      <c r="DZ34"/>
      <c r="EA34"/>
      <c r="EB34"/>
      <c r="EC34"/>
      <c r="ED34"/>
      <c r="EE34"/>
      <c r="EF34"/>
      <c r="EG34" s="16"/>
      <c r="EH34" s="134">
        <f t="shared" si="0"/>
        <v>0</v>
      </c>
      <c r="EI34" s="134">
        <f t="shared" si="1"/>
        <v>0</v>
      </c>
      <c r="EJ34" s="134">
        <f t="shared" si="2"/>
        <v>0</v>
      </c>
      <c r="EK34" s="134">
        <f t="shared" si="3"/>
        <v>0</v>
      </c>
      <c r="EL34" s="756" t="s">
        <v>3232</v>
      </c>
      <c r="EM34" s="540" t="str">
        <f t="shared" si="45"/>
        <v>スイッチ類及び表示灯の状況</v>
      </c>
      <c r="EN34" s="133">
        <f t="shared" si="14"/>
        <v>0</v>
      </c>
      <c r="EO34" s="132" t="str">
        <f t="shared" si="15"/>
        <v/>
      </c>
      <c r="EP34" s="605" t="str">
        <f>IF($EO34="要是正",MAX($EP$14:EP30)+1,"")</f>
        <v/>
      </c>
      <c r="EQ34" s="610" t="str">
        <f>IF($EO34="要是正",MAX($EQ$14:EQ30)+1,"")</f>
        <v/>
      </c>
      <c r="ER34" s="131" t="str">
        <f t="shared" si="4"/>
        <v/>
      </c>
      <c r="ES34" s="130" t="str">
        <f t="shared" si="47"/>
        <v/>
      </c>
      <c r="ET34" s="507" t="str">
        <f t="shared" si="17"/>
        <v/>
      </c>
      <c r="EU34" s="156" t="str">
        <f t="shared" si="18"/>
        <v/>
      </c>
      <c r="EV34" s="655" t="str">
        <f t="shared" si="19"/>
        <v/>
      </c>
      <c r="EW34" s="128" t="str">
        <f t="shared" si="20"/>
        <v/>
      </c>
      <c r="EX34" s="126" t="str">
        <f t="shared" si="21"/>
        <v>0</v>
      </c>
      <c r="EY34" s="127" t="str">
        <f t="shared" si="22"/>
        <v/>
      </c>
      <c r="EZ34" s="126" t="str">
        <f t="shared" si="23"/>
        <v>0</v>
      </c>
      <c r="FA34" s="126" t="str">
        <f t="shared" si="24"/>
        <v>0</v>
      </c>
      <c r="FB34" s="125" t="str">
        <f t="shared" si="25"/>
        <v/>
      </c>
      <c r="FC34" s="128" t="str">
        <f t="shared" si="9"/>
        <v/>
      </c>
      <c r="FD34" s="126" t="str">
        <f t="shared" si="26"/>
        <v>0</v>
      </c>
      <c r="FE34" s="127" t="str">
        <f t="shared" si="27"/>
        <v/>
      </c>
      <c r="FF34" s="126" t="str">
        <f t="shared" si="28"/>
        <v>0</v>
      </c>
      <c r="FG34" s="126" t="str">
        <f t="shared" si="29"/>
        <v>0</v>
      </c>
      <c r="FH34" s="125" t="str">
        <f t="shared" si="30"/>
        <v/>
      </c>
      <c r="FI34"/>
      <c r="FJ34"/>
      <c r="FK34"/>
      <c r="FL34">
        <v>6</v>
      </c>
      <c r="FM34" t="s">
        <v>154</v>
      </c>
      <c r="FN34" t="s">
        <v>153</v>
      </c>
      <c r="FO34" t="s">
        <v>152</v>
      </c>
      <c r="FQ34"/>
      <c r="FR34"/>
      <c r="FS34"/>
      <c r="FT34"/>
      <c r="FU34"/>
      <c r="FV34"/>
      <c r="FW34"/>
      <c r="FX34"/>
      <c r="FY34"/>
      <c r="FZ34"/>
      <c r="GA34"/>
      <c r="GB34"/>
      <c r="GC34"/>
      <c r="GD34"/>
      <c r="GE34"/>
      <c r="GF34"/>
      <c r="GG34"/>
      <c r="GI34" s="215"/>
      <c r="GJ34" s="752" t="str">
        <f t="shared" si="40"/>
        <v/>
      </c>
      <c r="GK34" s="752" t="str">
        <f t="shared" si="31"/>
        <v/>
      </c>
      <c r="GL34" s="752" t="str">
        <f t="shared" si="32"/>
        <v/>
      </c>
      <c r="GM34" s="226">
        <f t="shared" si="33"/>
        <v>0</v>
      </c>
      <c r="GN34" s="227" t="str">
        <f t="shared" si="13"/>
        <v/>
      </c>
      <c r="GO34"/>
      <c r="GP34" s="168" t="str">
        <f t="shared" si="34"/>
        <v/>
      </c>
      <c r="GQ34" s="601" t="str">
        <f t="shared" si="35"/>
        <v/>
      </c>
      <c r="GR34" s="532" t="str">
        <f t="shared" si="36"/>
        <v>0</v>
      </c>
      <c r="GS34" s="452" t="str">
        <f t="shared" si="37"/>
        <v/>
      </c>
      <c r="GT34" s="530" t="str">
        <f t="shared" si="38"/>
        <v>0</v>
      </c>
      <c r="GU34" s="531" t="str">
        <f t="shared" si="39"/>
        <v/>
      </c>
      <c r="GW34" s="569">
        <f t="shared" si="42"/>
        <v>0</v>
      </c>
      <c r="GX34" s="574"/>
      <c r="GY34" s="574"/>
      <c r="GZ34" s="575"/>
      <c r="HA34" t="str">
        <f>$U$34</f>
        <v>連動制御器</v>
      </c>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LO34"/>
      <c r="LP34"/>
      <c r="LQ34"/>
      <c r="LR34"/>
      <c r="LS34"/>
      <c r="LT34"/>
      <c r="LU34"/>
      <c r="LV34"/>
      <c r="LW34"/>
      <c r="LX34"/>
      <c r="LY34"/>
      <c r="LZ34"/>
    </row>
    <row r="35" spans="1:338" s="13" customFormat="1" ht="30" customHeight="1" x14ac:dyDescent="0.4">
      <c r="A35"/>
      <c r="B35"/>
      <c r="C35"/>
      <c r="D35"/>
      <c r="E35"/>
      <c r="F35"/>
      <c r="G35"/>
      <c r="H35"/>
      <c r="I35" s="955"/>
      <c r="J35" s="231"/>
      <c r="K35" s="241"/>
      <c r="L35" s="241"/>
      <c r="M35" s="2399" t="s">
        <v>574</v>
      </c>
      <c r="N35" s="2399"/>
      <c r="O35" s="2399"/>
      <c r="P35" s="2200"/>
      <c r="Q35" s="2201"/>
      <c r="R35" s="2201"/>
      <c r="S35" s="2201"/>
      <c r="T35" s="2202"/>
      <c r="U35" s="2430"/>
      <c r="V35" s="2139"/>
      <c r="W35" s="2139"/>
      <c r="X35" s="2139"/>
      <c r="Y35" s="2139"/>
      <c r="Z35" s="2139"/>
      <c r="AA35" s="2140"/>
      <c r="AB35" s="2225" t="s">
        <v>239</v>
      </c>
      <c r="AC35" s="2225"/>
      <c r="AD35" s="2225"/>
      <c r="AE35" s="2225"/>
      <c r="AF35" s="2225"/>
      <c r="AG35" s="2225"/>
      <c r="AH35" s="2225"/>
      <c r="AI35" s="2225"/>
      <c r="AJ35" s="2225"/>
      <c r="AK35" s="2225"/>
      <c r="AL35" s="2225"/>
      <c r="AM35" s="2225"/>
      <c r="AN35" s="2225"/>
      <c r="AO35" s="2225"/>
      <c r="AP35" s="2225"/>
      <c r="AQ35" s="2225"/>
      <c r="AR35" s="2225"/>
      <c r="AS35" s="2225"/>
      <c r="AT35" s="2225"/>
      <c r="AU35" s="2225"/>
      <c r="AV35" s="2225"/>
      <c r="AW35" s="2225"/>
      <c r="AX35" s="2225"/>
      <c r="AY35" s="2225"/>
      <c r="AZ35" s="2226"/>
      <c r="BA35" s="2443"/>
      <c r="BB35" s="2443"/>
      <c r="BC35" s="2443"/>
      <c r="BD35" s="2443"/>
      <c r="BE35" s="2443"/>
      <c r="BF35" s="2443"/>
      <c r="BG35" s="2443"/>
      <c r="BH35" s="2443"/>
      <c r="BI35" s="2443"/>
      <c r="BJ35" s="2443"/>
      <c r="BK35" s="2443"/>
      <c r="BL35" s="2443"/>
      <c r="BM35" s="2440"/>
      <c r="BN35" s="2440"/>
      <c r="BO35" s="2115"/>
      <c r="BP35" s="2115"/>
      <c r="BQ35" s="2115"/>
      <c r="BR35" s="2115"/>
      <c r="BS35" s="2115"/>
      <c r="BT35" s="2115"/>
      <c r="BU35" s="2115"/>
      <c r="BV35" s="2115"/>
      <c r="BW35" s="2115"/>
      <c r="BX35" s="2115"/>
      <c r="BY35" s="2304"/>
      <c r="BZ35" s="2304"/>
      <c r="CA35" s="2304"/>
      <c r="CB35" s="2304"/>
      <c r="CC35" s="2304"/>
      <c r="CD35" s="2304"/>
      <c r="CE35" s="2304"/>
      <c r="CF35" s="2304"/>
      <c r="CG35" s="2304"/>
      <c r="CH35" s="2304"/>
      <c r="CI35" s="2304"/>
      <c r="CJ35" s="2304"/>
      <c r="CK35" s="2304"/>
      <c r="CL35" s="2304"/>
      <c r="CM35" s="2304"/>
      <c r="CN35" s="2111"/>
      <c r="CO35" s="2111"/>
      <c r="CP35" s="2111"/>
      <c r="CQ35" s="2111"/>
      <c r="CR35" s="2111"/>
      <c r="CS35" s="2111"/>
      <c r="CT35" s="2123"/>
      <c r="CU35" s="2123"/>
      <c r="CV35" s="2123"/>
      <c r="CW35" s="2108"/>
      <c r="CX35" s="1945"/>
      <c r="CY35" s="1945"/>
      <c r="CZ35" s="1945"/>
      <c r="DA35" s="1945"/>
      <c r="DB35" s="1945"/>
      <c r="DC35" s="1945"/>
      <c r="DD35" s="1945"/>
      <c r="DE35" s="1945"/>
      <c r="DF35" s="1945"/>
      <c r="DG35" s="1945"/>
      <c r="DH35" s="1945"/>
      <c r="DI35" s="1945"/>
      <c r="DJ35" s="1945"/>
      <c r="DK35" s="1945"/>
      <c r="DL35" s="1945"/>
      <c r="DM35" s="1945"/>
      <c r="DN35" s="1945"/>
      <c r="DO35" s="1945"/>
      <c r="DP35" s="2109"/>
      <c r="DQ35"/>
      <c r="DR35"/>
      <c r="DS35"/>
      <c r="DT35"/>
      <c r="DU35"/>
      <c r="DV35"/>
      <c r="DW35"/>
      <c r="DX35"/>
      <c r="DY35"/>
      <c r="DZ35"/>
      <c r="EA35"/>
      <c r="EB35"/>
      <c r="EC35"/>
      <c r="ED35"/>
      <c r="EE35"/>
      <c r="EF35"/>
      <c r="EG35" s="16"/>
      <c r="EH35" s="134">
        <f t="shared" si="0"/>
        <v>0</v>
      </c>
      <c r="EI35" s="134">
        <f t="shared" si="1"/>
        <v>0</v>
      </c>
      <c r="EJ35" s="134">
        <f t="shared" si="2"/>
        <v>0</v>
      </c>
      <c r="EK35" s="134">
        <f t="shared" si="3"/>
        <v>0</v>
      </c>
      <c r="EL35" s="756" t="s">
        <v>3233</v>
      </c>
      <c r="EM35" s="540" t="str">
        <f t="shared" si="45"/>
        <v>結線接続の状況</v>
      </c>
      <c r="EN35" s="133">
        <f t="shared" si="14"/>
        <v>0</v>
      </c>
      <c r="EO35" s="132" t="str">
        <f t="shared" si="15"/>
        <v/>
      </c>
      <c r="EP35" s="605" t="str">
        <f>IF($EO35="要是正",MAX($EP$14:EP31)+1,"")</f>
        <v/>
      </c>
      <c r="EQ35" s="610" t="str">
        <f>IF($EO35="要是正",MAX($EQ$14:EQ31)+1,"")</f>
        <v/>
      </c>
      <c r="ER35" s="131" t="str">
        <f t="shared" si="4"/>
        <v/>
      </c>
      <c r="ES35" s="130" t="str">
        <f t="shared" si="47"/>
        <v/>
      </c>
      <c r="ET35" s="507" t="str">
        <f t="shared" si="17"/>
        <v/>
      </c>
      <c r="EU35" s="156" t="str">
        <f t="shared" si="18"/>
        <v/>
      </c>
      <c r="EV35" s="655" t="str">
        <f t="shared" si="19"/>
        <v/>
      </c>
      <c r="EW35" s="128" t="str">
        <f t="shared" si="20"/>
        <v/>
      </c>
      <c r="EX35" s="126" t="str">
        <f t="shared" si="21"/>
        <v>0</v>
      </c>
      <c r="EY35" s="127" t="str">
        <f t="shared" si="22"/>
        <v/>
      </c>
      <c r="EZ35" s="126" t="str">
        <f t="shared" si="23"/>
        <v>0</v>
      </c>
      <c r="FA35" s="126" t="str">
        <f t="shared" si="24"/>
        <v>0</v>
      </c>
      <c r="FB35" s="125" t="str">
        <f t="shared" si="25"/>
        <v/>
      </c>
      <c r="FC35" s="128" t="str">
        <f t="shared" si="9"/>
        <v/>
      </c>
      <c r="FD35" s="126" t="str">
        <f t="shared" si="26"/>
        <v>0</v>
      </c>
      <c r="FE35" s="127" t="str">
        <f t="shared" si="27"/>
        <v/>
      </c>
      <c r="FF35" s="126" t="str">
        <f t="shared" si="28"/>
        <v>0</v>
      </c>
      <c r="FG35" s="126" t="str">
        <f t="shared" si="29"/>
        <v>0</v>
      </c>
      <c r="FH35" s="125" t="str">
        <f t="shared" si="30"/>
        <v/>
      </c>
      <c r="FI35"/>
      <c r="FJ35"/>
      <c r="FK35"/>
      <c r="FL35">
        <v>2</v>
      </c>
      <c r="FM35" t="s">
        <v>154</v>
      </c>
      <c r="FN35" t="s">
        <v>158</v>
      </c>
      <c r="FO35" t="s">
        <v>157</v>
      </c>
      <c r="FQ35"/>
      <c r="FR35"/>
      <c r="FS35"/>
      <c r="FT35"/>
      <c r="FU35"/>
      <c r="FV35"/>
      <c r="FW35"/>
      <c r="FX35"/>
      <c r="FY35"/>
      <c r="FZ35"/>
      <c r="GA35"/>
      <c r="GB35"/>
      <c r="GC35"/>
      <c r="GD35"/>
      <c r="GE35"/>
      <c r="GF35"/>
      <c r="GG35"/>
      <c r="GI35" s="234"/>
      <c r="GJ35" s="752" t="str">
        <f t="shared" si="40"/>
        <v/>
      </c>
      <c r="GK35" s="752" t="str">
        <f t="shared" si="31"/>
        <v/>
      </c>
      <c r="GL35" s="752" t="str">
        <f t="shared" si="32"/>
        <v/>
      </c>
      <c r="GM35" s="226">
        <f t="shared" si="33"/>
        <v>0</v>
      </c>
      <c r="GN35" s="227" t="str">
        <f t="shared" si="13"/>
        <v/>
      </c>
      <c r="GO35"/>
      <c r="GP35" s="168" t="str">
        <f t="shared" si="34"/>
        <v/>
      </c>
      <c r="GQ35" s="601" t="str">
        <f t="shared" si="35"/>
        <v/>
      </c>
      <c r="GR35" s="532" t="str">
        <f t="shared" si="36"/>
        <v>0</v>
      </c>
      <c r="GS35" s="452" t="str">
        <f t="shared" si="37"/>
        <v/>
      </c>
      <c r="GT35" s="530" t="str">
        <f t="shared" si="38"/>
        <v>0</v>
      </c>
      <c r="GU35" s="531" t="str">
        <f t="shared" si="39"/>
        <v/>
      </c>
      <c r="GW35" s="569">
        <f t="shared" si="42"/>
        <v>0</v>
      </c>
      <c r="GX35" s="574"/>
      <c r="GY35" s="574"/>
      <c r="GZ35" s="575"/>
      <c r="HA35" t="str">
        <f t="shared" ref="HA35:HA37" si="48">$U$34</f>
        <v>連動制御器</v>
      </c>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LO35"/>
      <c r="LP35"/>
      <c r="LQ35"/>
      <c r="LR35"/>
      <c r="LS35"/>
      <c r="LT35"/>
      <c r="LU35"/>
      <c r="LV35"/>
      <c r="LW35"/>
      <c r="LX35"/>
      <c r="LY35"/>
      <c r="LZ35"/>
    </row>
    <row r="36" spans="1:338" s="13" customFormat="1" ht="30" customHeight="1" x14ac:dyDescent="0.4">
      <c r="A36"/>
      <c r="B36"/>
      <c r="C36"/>
      <c r="D36"/>
      <c r="E36"/>
      <c r="F36"/>
      <c r="G36"/>
      <c r="H36"/>
      <c r="I36" s="955"/>
      <c r="J36" s="231"/>
      <c r="K36" s="241"/>
      <c r="L36" s="241"/>
      <c r="M36" s="2399" t="s">
        <v>573</v>
      </c>
      <c r="N36" s="2399"/>
      <c r="O36" s="2399"/>
      <c r="P36" s="2200"/>
      <c r="Q36" s="2201"/>
      <c r="R36" s="2201"/>
      <c r="S36" s="2201"/>
      <c r="T36" s="2202"/>
      <c r="U36" s="2430"/>
      <c r="V36" s="2139"/>
      <c r="W36" s="2139"/>
      <c r="X36" s="2139"/>
      <c r="Y36" s="2139"/>
      <c r="Z36" s="2139"/>
      <c r="AA36" s="2140"/>
      <c r="AB36" s="2225" t="s">
        <v>174</v>
      </c>
      <c r="AC36" s="2225"/>
      <c r="AD36" s="2225"/>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6"/>
      <c r="BA36" s="2443"/>
      <c r="BB36" s="2443"/>
      <c r="BC36" s="2443"/>
      <c r="BD36" s="2443"/>
      <c r="BE36" s="2443"/>
      <c r="BF36" s="2443"/>
      <c r="BG36" s="2443"/>
      <c r="BH36" s="2443"/>
      <c r="BI36" s="2443"/>
      <c r="BJ36" s="2443"/>
      <c r="BK36" s="2443"/>
      <c r="BL36" s="2443"/>
      <c r="BM36" s="2440"/>
      <c r="BN36" s="2440"/>
      <c r="BO36" s="2115"/>
      <c r="BP36" s="2115"/>
      <c r="BQ36" s="2115"/>
      <c r="BR36" s="2115"/>
      <c r="BS36" s="2115"/>
      <c r="BT36" s="2115"/>
      <c r="BU36" s="2115"/>
      <c r="BV36" s="2115"/>
      <c r="BW36" s="2115"/>
      <c r="BX36" s="2115"/>
      <c r="BY36" s="2304"/>
      <c r="BZ36" s="2304"/>
      <c r="CA36" s="2304"/>
      <c r="CB36" s="2304"/>
      <c r="CC36" s="2304"/>
      <c r="CD36" s="2304"/>
      <c r="CE36" s="2304"/>
      <c r="CF36" s="2304"/>
      <c r="CG36" s="2304"/>
      <c r="CH36" s="2304"/>
      <c r="CI36" s="2304"/>
      <c r="CJ36" s="2304"/>
      <c r="CK36" s="2304"/>
      <c r="CL36" s="2304"/>
      <c r="CM36" s="2304"/>
      <c r="CN36" s="2111"/>
      <c r="CO36" s="2111"/>
      <c r="CP36" s="2111"/>
      <c r="CQ36" s="2111"/>
      <c r="CR36" s="2111"/>
      <c r="CS36" s="2111"/>
      <c r="CT36" s="2123"/>
      <c r="CU36" s="2123"/>
      <c r="CV36" s="2123"/>
      <c r="CW36" s="2108"/>
      <c r="CX36" s="1945"/>
      <c r="CY36" s="1945"/>
      <c r="CZ36" s="1945"/>
      <c r="DA36" s="1945"/>
      <c r="DB36" s="1945"/>
      <c r="DC36" s="1945"/>
      <c r="DD36" s="1945"/>
      <c r="DE36" s="1945"/>
      <c r="DF36" s="1945"/>
      <c r="DG36" s="1945"/>
      <c r="DH36" s="1945"/>
      <c r="DI36" s="1945"/>
      <c r="DJ36" s="1945"/>
      <c r="DK36" s="1945"/>
      <c r="DL36" s="1945"/>
      <c r="DM36" s="1945"/>
      <c r="DN36" s="1945"/>
      <c r="DO36" s="1945"/>
      <c r="DP36" s="2109"/>
      <c r="DQ36"/>
      <c r="DR36"/>
      <c r="DS36"/>
      <c r="DT36"/>
      <c r="DU36"/>
      <c r="DV36"/>
      <c r="DW36"/>
      <c r="DX36"/>
      <c r="DY36"/>
      <c r="DZ36"/>
      <c r="EA36"/>
      <c r="EB36"/>
      <c r="EC36"/>
      <c r="ED36"/>
      <c r="EE36"/>
      <c r="EF36"/>
      <c r="EG36" s="16"/>
      <c r="EH36" s="134">
        <f t="shared" si="0"/>
        <v>0</v>
      </c>
      <c r="EI36" s="134">
        <f t="shared" si="1"/>
        <v>0</v>
      </c>
      <c r="EJ36" s="134">
        <f t="shared" si="2"/>
        <v>0</v>
      </c>
      <c r="EK36" s="134">
        <f t="shared" si="3"/>
        <v>0</v>
      </c>
      <c r="EL36" s="756" t="s">
        <v>3234</v>
      </c>
      <c r="EM36" s="540" t="str">
        <f t="shared" si="45"/>
        <v>接地の状況</v>
      </c>
      <c r="EN36" s="133">
        <f t="shared" si="14"/>
        <v>0</v>
      </c>
      <c r="EO36" s="132" t="str">
        <f t="shared" si="15"/>
        <v/>
      </c>
      <c r="EP36" s="605" t="str">
        <f>IF($EO36="要是正",MAX($EP$14:EP32)+1,"")</f>
        <v/>
      </c>
      <c r="EQ36" s="610" t="str">
        <f>IF($EO36="要是正",MAX($EQ$14:EQ32)+1,"")</f>
        <v/>
      </c>
      <c r="ER36" s="131" t="str">
        <f t="shared" si="4"/>
        <v/>
      </c>
      <c r="ES36" s="130" t="str">
        <f t="shared" si="47"/>
        <v/>
      </c>
      <c r="ET36" s="507" t="str">
        <f t="shared" si="17"/>
        <v/>
      </c>
      <c r="EU36" s="156" t="str">
        <f t="shared" si="18"/>
        <v/>
      </c>
      <c r="EV36" s="655" t="str">
        <f t="shared" si="19"/>
        <v/>
      </c>
      <c r="EW36" s="128" t="str">
        <f t="shared" si="20"/>
        <v/>
      </c>
      <c r="EX36" s="126" t="str">
        <f t="shared" si="21"/>
        <v>0</v>
      </c>
      <c r="EY36" s="127" t="str">
        <f t="shared" si="22"/>
        <v/>
      </c>
      <c r="EZ36" s="126" t="str">
        <f t="shared" si="23"/>
        <v>0</v>
      </c>
      <c r="FA36" s="126" t="str">
        <f t="shared" si="24"/>
        <v>0</v>
      </c>
      <c r="FB36" s="125" t="str">
        <f t="shared" si="25"/>
        <v/>
      </c>
      <c r="FC36" s="128" t="str">
        <f t="shared" si="9"/>
        <v/>
      </c>
      <c r="FD36" s="126" t="str">
        <f t="shared" si="26"/>
        <v>0</v>
      </c>
      <c r="FE36" s="127" t="str">
        <f t="shared" si="27"/>
        <v/>
      </c>
      <c r="FF36" s="126" t="str">
        <f t="shared" si="28"/>
        <v>0</v>
      </c>
      <c r="FG36" s="126" t="str">
        <f t="shared" si="29"/>
        <v>0</v>
      </c>
      <c r="FH36" s="125" t="str">
        <f t="shared" si="30"/>
        <v/>
      </c>
      <c r="FI36"/>
      <c r="FJ36"/>
      <c r="FK36"/>
      <c r="FL36">
        <v>6</v>
      </c>
      <c r="FM36" t="s">
        <v>154</v>
      </c>
      <c r="FN36" t="s">
        <v>153</v>
      </c>
      <c r="FO36" t="s">
        <v>152</v>
      </c>
      <c r="FQ36"/>
      <c r="FR36"/>
      <c r="FS36"/>
      <c r="FT36"/>
      <c r="FU36"/>
      <c r="FV36"/>
      <c r="FW36"/>
      <c r="FX36"/>
      <c r="FY36"/>
      <c r="FZ36"/>
      <c r="GA36"/>
      <c r="GB36"/>
      <c r="GC36"/>
      <c r="GD36"/>
      <c r="GE36"/>
      <c r="GF36"/>
      <c r="GG36"/>
      <c r="GI36" s="215"/>
      <c r="GJ36" s="752" t="str">
        <f t="shared" si="40"/>
        <v/>
      </c>
      <c r="GK36" s="752" t="str">
        <f t="shared" si="31"/>
        <v/>
      </c>
      <c r="GL36" s="752" t="str">
        <f t="shared" si="32"/>
        <v/>
      </c>
      <c r="GM36" s="226">
        <f t="shared" si="33"/>
        <v>0</v>
      </c>
      <c r="GN36" s="227" t="str">
        <f t="shared" si="13"/>
        <v/>
      </c>
      <c r="GO36"/>
      <c r="GP36" s="168" t="str">
        <f t="shared" si="34"/>
        <v/>
      </c>
      <c r="GQ36" s="601" t="str">
        <f t="shared" si="35"/>
        <v/>
      </c>
      <c r="GR36" s="532" t="str">
        <f t="shared" si="36"/>
        <v>0</v>
      </c>
      <c r="GS36" s="452" t="str">
        <f t="shared" si="37"/>
        <v/>
      </c>
      <c r="GT36" s="530" t="str">
        <f t="shared" si="38"/>
        <v>0</v>
      </c>
      <c r="GU36" s="531" t="str">
        <f t="shared" si="39"/>
        <v/>
      </c>
      <c r="GW36" s="569">
        <f t="shared" si="42"/>
        <v>0</v>
      </c>
      <c r="GX36" s="574"/>
      <c r="GY36" s="574"/>
      <c r="GZ36" s="575"/>
      <c r="HA36" t="str">
        <f t="shared" si="48"/>
        <v>連動制御器</v>
      </c>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LO36"/>
      <c r="LP36"/>
      <c r="LQ36"/>
      <c r="LR36"/>
      <c r="LS36"/>
      <c r="LT36"/>
      <c r="LU36"/>
      <c r="LV36"/>
      <c r="LW36"/>
      <c r="LX36"/>
      <c r="LY36"/>
      <c r="LZ36"/>
    </row>
    <row r="37" spans="1:338" s="13" customFormat="1" ht="30" customHeight="1" x14ac:dyDescent="0.4">
      <c r="A37"/>
      <c r="B37"/>
      <c r="C37"/>
      <c r="D37"/>
      <c r="E37"/>
      <c r="F37"/>
      <c r="G37"/>
      <c r="H37"/>
      <c r="I37" s="955"/>
      <c r="J37" s="231"/>
      <c r="K37" s="241"/>
      <c r="L37" s="241"/>
      <c r="M37" s="2399" t="s">
        <v>572</v>
      </c>
      <c r="N37" s="2399"/>
      <c r="O37" s="2399"/>
      <c r="P37" s="2200"/>
      <c r="Q37" s="2201"/>
      <c r="R37" s="2201"/>
      <c r="S37" s="2201"/>
      <c r="T37" s="2202"/>
      <c r="U37" s="2431"/>
      <c r="V37" s="2180"/>
      <c r="W37" s="2180"/>
      <c r="X37" s="2180"/>
      <c r="Y37" s="2180"/>
      <c r="Z37" s="2180"/>
      <c r="AA37" s="2417"/>
      <c r="AB37" s="2171" t="s">
        <v>173</v>
      </c>
      <c r="AC37" s="2171"/>
      <c r="AD37" s="2171"/>
      <c r="AE37" s="2171"/>
      <c r="AF37" s="2171"/>
      <c r="AG37" s="2171"/>
      <c r="AH37" s="2171"/>
      <c r="AI37" s="2171"/>
      <c r="AJ37" s="2171"/>
      <c r="AK37" s="2171"/>
      <c r="AL37" s="2171"/>
      <c r="AM37" s="2171"/>
      <c r="AN37" s="2171"/>
      <c r="AO37" s="2171"/>
      <c r="AP37" s="2171"/>
      <c r="AQ37" s="2171"/>
      <c r="AR37" s="2171"/>
      <c r="AS37" s="2171"/>
      <c r="AT37" s="2171"/>
      <c r="AU37" s="2171"/>
      <c r="AV37" s="2171"/>
      <c r="AW37" s="2171"/>
      <c r="AX37" s="2171"/>
      <c r="AY37" s="2171"/>
      <c r="AZ37" s="2172"/>
      <c r="BA37" s="2411"/>
      <c r="BB37" s="2411"/>
      <c r="BC37" s="2411"/>
      <c r="BD37" s="2411"/>
      <c r="BE37" s="2411"/>
      <c r="BF37" s="2411"/>
      <c r="BG37" s="2411"/>
      <c r="BH37" s="2411"/>
      <c r="BI37" s="2411"/>
      <c r="BJ37" s="2411"/>
      <c r="BK37" s="2411"/>
      <c r="BL37" s="2411"/>
      <c r="BM37" s="2412"/>
      <c r="BN37" s="2412"/>
      <c r="BO37" s="2110"/>
      <c r="BP37" s="2110"/>
      <c r="BQ37" s="2110"/>
      <c r="BR37" s="2110"/>
      <c r="BS37" s="2110"/>
      <c r="BT37" s="2110"/>
      <c r="BU37" s="2110"/>
      <c r="BV37" s="2110"/>
      <c r="BW37" s="2110"/>
      <c r="BX37" s="2110"/>
      <c r="BY37" s="2387"/>
      <c r="BZ37" s="2387"/>
      <c r="CA37" s="2387"/>
      <c r="CB37" s="2387"/>
      <c r="CC37" s="2387"/>
      <c r="CD37" s="2387"/>
      <c r="CE37" s="2387"/>
      <c r="CF37" s="2387"/>
      <c r="CG37" s="2387"/>
      <c r="CH37" s="2387"/>
      <c r="CI37" s="2387"/>
      <c r="CJ37" s="2387"/>
      <c r="CK37" s="2387"/>
      <c r="CL37" s="2387"/>
      <c r="CM37" s="2387"/>
      <c r="CN37" s="2178"/>
      <c r="CO37" s="2178"/>
      <c r="CP37" s="2178"/>
      <c r="CQ37" s="2178"/>
      <c r="CR37" s="2178"/>
      <c r="CS37" s="2178"/>
      <c r="CT37" s="2386"/>
      <c r="CU37" s="2386"/>
      <c r="CV37" s="2386"/>
      <c r="CW37" s="2195"/>
      <c r="CX37" s="1537"/>
      <c r="CY37" s="1537"/>
      <c r="CZ37" s="1537"/>
      <c r="DA37" s="1537"/>
      <c r="DB37" s="1537"/>
      <c r="DC37" s="1537"/>
      <c r="DD37" s="1537"/>
      <c r="DE37" s="1537"/>
      <c r="DF37" s="1537"/>
      <c r="DG37" s="1537"/>
      <c r="DH37" s="1537"/>
      <c r="DI37" s="1537"/>
      <c r="DJ37" s="1537"/>
      <c r="DK37" s="1537"/>
      <c r="DL37" s="1537"/>
      <c r="DM37" s="1537"/>
      <c r="DN37" s="1537"/>
      <c r="DO37" s="1537"/>
      <c r="DP37" s="2196"/>
      <c r="DQ37"/>
      <c r="DR37"/>
      <c r="DS37"/>
      <c r="DT37"/>
      <c r="DU37"/>
      <c r="DV37"/>
      <c r="DW37"/>
      <c r="DX37"/>
      <c r="DY37"/>
      <c r="DZ37"/>
      <c r="EA37"/>
      <c r="EB37"/>
      <c r="EC37"/>
      <c r="ED37"/>
      <c r="EE37"/>
      <c r="EF37"/>
      <c r="EG37" s="16"/>
      <c r="EH37" s="134">
        <f t="shared" si="0"/>
        <v>0</v>
      </c>
      <c r="EI37" s="134">
        <f t="shared" si="1"/>
        <v>0</v>
      </c>
      <c r="EJ37" s="134">
        <f t="shared" si="2"/>
        <v>0</v>
      </c>
      <c r="EK37" s="134">
        <f t="shared" si="3"/>
        <v>0</v>
      </c>
      <c r="EL37" s="756" t="s">
        <v>3235</v>
      </c>
      <c r="EM37" s="540" t="str">
        <f t="shared" si="45"/>
        <v>予備電源への切り替えの状況</v>
      </c>
      <c r="EN37" s="133">
        <f t="shared" si="14"/>
        <v>0</v>
      </c>
      <c r="EO37" s="132" t="str">
        <f t="shared" si="15"/>
        <v/>
      </c>
      <c r="EP37" s="605" t="str">
        <f>IF($EO37="要是正",MAX($EP$14:EP33)+1,"")</f>
        <v/>
      </c>
      <c r="EQ37" s="610" t="str">
        <f>IF($EO37="要是正",MAX($EQ$14:EQ33)+1,"")</f>
        <v/>
      </c>
      <c r="ER37" s="131" t="str">
        <f t="shared" si="4"/>
        <v/>
      </c>
      <c r="ES37" s="130" t="str">
        <f t="shared" si="47"/>
        <v/>
      </c>
      <c r="ET37" s="507" t="str">
        <f t="shared" si="17"/>
        <v/>
      </c>
      <c r="EU37" s="156" t="str">
        <f t="shared" si="18"/>
        <v/>
      </c>
      <c r="EV37" s="655" t="str">
        <f t="shared" si="19"/>
        <v/>
      </c>
      <c r="EW37" s="128" t="str">
        <f t="shared" si="20"/>
        <v/>
      </c>
      <c r="EX37" s="126" t="str">
        <f t="shared" si="21"/>
        <v>0</v>
      </c>
      <c r="EY37" s="127" t="str">
        <f t="shared" si="22"/>
        <v/>
      </c>
      <c r="EZ37" s="126" t="str">
        <f t="shared" si="23"/>
        <v>0</v>
      </c>
      <c r="FA37" s="126" t="str">
        <f t="shared" si="24"/>
        <v>0</v>
      </c>
      <c r="FB37" s="125" t="str">
        <f t="shared" si="25"/>
        <v/>
      </c>
      <c r="FC37" s="128" t="str">
        <f t="shared" si="9"/>
        <v/>
      </c>
      <c r="FD37" s="126" t="str">
        <f t="shared" si="26"/>
        <v>0</v>
      </c>
      <c r="FE37" s="127" t="str">
        <f t="shared" si="27"/>
        <v/>
      </c>
      <c r="FF37" s="126" t="str">
        <f t="shared" si="28"/>
        <v>0</v>
      </c>
      <c r="FG37" s="126" t="str">
        <f t="shared" si="29"/>
        <v>0</v>
      </c>
      <c r="FH37" s="125" t="str">
        <f t="shared" si="30"/>
        <v/>
      </c>
      <c r="FI37"/>
      <c r="FJ37"/>
      <c r="FK37"/>
      <c r="FL37">
        <v>2</v>
      </c>
      <c r="FM37" t="s">
        <v>154</v>
      </c>
      <c r="FN37" t="s">
        <v>158</v>
      </c>
      <c r="FO37" t="s">
        <v>157</v>
      </c>
      <c r="FQ37"/>
      <c r="FR37"/>
      <c r="FS37"/>
      <c r="FT37"/>
      <c r="FU37"/>
      <c r="FV37"/>
      <c r="FW37"/>
      <c r="FX37"/>
      <c r="FY37"/>
      <c r="FZ37"/>
      <c r="GA37"/>
      <c r="GB37"/>
      <c r="GC37"/>
      <c r="GD37"/>
      <c r="GE37"/>
      <c r="GF37"/>
      <c r="GG37"/>
      <c r="GI37" s="234"/>
      <c r="GJ37" s="752" t="str">
        <f t="shared" si="40"/>
        <v/>
      </c>
      <c r="GK37" s="752" t="str">
        <f t="shared" si="31"/>
        <v/>
      </c>
      <c r="GL37" s="752" t="str">
        <f t="shared" si="32"/>
        <v/>
      </c>
      <c r="GM37" s="226">
        <f t="shared" si="33"/>
        <v>0</v>
      </c>
      <c r="GN37" s="227" t="str">
        <f t="shared" si="13"/>
        <v/>
      </c>
      <c r="GO37"/>
      <c r="GP37" s="168" t="str">
        <f t="shared" si="34"/>
        <v/>
      </c>
      <c r="GQ37" s="601" t="str">
        <f t="shared" si="35"/>
        <v/>
      </c>
      <c r="GR37" s="532" t="str">
        <f t="shared" si="36"/>
        <v>0</v>
      </c>
      <c r="GS37" s="452" t="str">
        <f t="shared" si="37"/>
        <v/>
      </c>
      <c r="GT37" s="530" t="str">
        <f t="shared" si="38"/>
        <v>0</v>
      </c>
      <c r="GU37" s="531" t="str">
        <f t="shared" si="39"/>
        <v/>
      </c>
      <c r="GW37" s="569">
        <f t="shared" si="42"/>
        <v>0</v>
      </c>
      <c r="GX37" s="574"/>
      <c r="GY37" s="574"/>
      <c r="GZ37" s="575"/>
      <c r="HA37" t="str">
        <f t="shared" si="48"/>
        <v>連動制御器</v>
      </c>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LO37"/>
      <c r="LP37"/>
      <c r="LQ37"/>
      <c r="LR37"/>
      <c r="LS37"/>
      <c r="LT37"/>
      <c r="LU37"/>
      <c r="LV37"/>
      <c r="LW37"/>
      <c r="LX37"/>
      <c r="LY37"/>
      <c r="LZ37"/>
    </row>
    <row r="38" spans="1:338" s="13" customFormat="1" ht="30" customHeight="1" x14ac:dyDescent="0.4">
      <c r="A38"/>
      <c r="B38"/>
      <c r="C38"/>
      <c r="D38"/>
      <c r="E38"/>
      <c r="F38"/>
      <c r="G38"/>
      <c r="H38"/>
      <c r="I38" s="955"/>
      <c r="J38" s="231"/>
      <c r="K38" s="241"/>
      <c r="L38" s="241"/>
      <c r="M38" s="2399" t="s">
        <v>570</v>
      </c>
      <c r="N38" s="2399"/>
      <c r="O38" s="2399"/>
      <c r="P38" s="2200"/>
      <c r="Q38" s="2201"/>
      <c r="R38" s="2201"/>
      <c r="S38" s="2201"/>
      <c r="T38" s="2202"/>
      <c r="U38" s="2429" t="s">
        <v>172</v>
      </c>
      <c r="V38" s="2219"/>
      <c r="W38" s="2219"/>
      <c r="X38" s="2219"/>
      <c r="Y38" s="2219"/>
      <c r="Z38" s="2219"/>
      <c r="AA38" s="2220"/>
      <c r="AB38" s="2206" t="s">
        <v>171</v>
      </c>
      <c r="AC38" s="2206"/>
      <c r="AD38" s="2206"/>
      <c r="AE38" s="2206"/>
      <c r="AF38" s="2206"/>
      <c r="AG38" s="2206"/>
      <c r="AH38" s="2206"/>
      <c r="AI38" s="2206"/>
      <c r="AJ38" s="2206"/>
      <c r="AK38" s="2206"/>
      <c r="AL38" s="2206"/>
      <c r="AM38" s="2206"/>
      <c r="AN38" s="2206"/>
      <c r="AO38" s="2206"/>
      <c r="AP38" s="2206"/>
      <c r="AQ38" s="2206"/>
      <c r="AR38" s="2206"/>
      <c r="AS38" s="2206"/>
      <c r="AT38" s="2206"/>
      <c r="AU38" s="2206"/>
      <c r="AV38" s="2206"/>
      <c r="AW38" s="2206"/>
      <c r="AX38" s="2206"/>
      <c r="AY38" s="2206"/>
      <c r="AZ38" s="2207"/>
      <c r="BA38" s="2442"/>
      <c r="BB38" s="2442"/>
      <c r="BC38" s="2442"/>
      <c r="BD38" s="2442"/>
      <c r="BE38" s="2442"/>
      <c r="BF38" s="2442"/>
      <c r="BG38" s="2442"/>
      <c r="BH38" s="2442"/>
      <c r="BI38" s="2442"/>
      <c r="BJ38" s="2442"/>
      <c r="BK38" s="2442"/>
      <c r="BL38" s="2442"/>
      <c r="BM38" s="2380"/>
      <c r="BN38" s="2380"/>
      <c r="BO38" s="2085"/>
      <c r="BP38" s="2085"/>
      <c r="BQ38" s="2085"/>
      <c r="BR38" s="2085"/>
      <c r="BS38" s="2085"/>
      <c r="BT38" s="2085"/>
      <c r="BU38" s="2085"/>
      <c r="BV38" s="2085"/>
      <c r="BW38" s="2085"/>
      <c r="BX38" s="2085"/>
      <c r="BY38" s="2310"/>
      <c r="BZ38" s="2310"/>
      <c r="CA38" s="2310"/>
      <c r="CB38" s="2310"/>
      <c r="CC38" s="2310"/>
      <c r="CD38" s="2310"/>
      <c r="CE38" s="2310"/>
      <c r="CF38" s="2310"/>
      <c r="CG38" s="2310"/>
      <c r="CH38" s="2310"/>
      <c r="CI38" s="2310"/>
      <c r="CJ38" s="2310"/>
      <c r="CK38" s="2310"/>
      <c r="CL38" s="2310"/>
      <c r="CM38" s="2310"/>
      <c r="CN38" s="2136"/>
      <c r="CO38" s="2136"/>
      <c r="CP38" s="2136"/>
      <c r="CQ38" s="2136"/>
      <c r="CR38" s="2136"/>
      <c r="CS38" s="2136"/>
      <c r="CT38" s="2272"/>
      <c r="CU38" s="2272"/>
      <c r="CV38" s="2272"/>
      <c r="CW38" s="2028"/>
      <c r="CX38" s="1566"/>
      <c r="CY38" s="1566"/>
      <c r="CZ38" s="1566"/>
      <c r="DA38" s="1566"/>
      <c r="DB38" s="1566"/>
      <c r="DC38" s="1566"/>
      <c r="DD38" s="1566"/>
      <c r="DE38" s="1566"/>
      <c r="DF38" s="1566"/>
      <c r="DG38" s="1566"/>
      <c r="DH38" s="1566"/>
      <c r="DI38" s="1566"/>
      <c r="DJ38" s="1566"/>
      <c r="DK38" s="1566"/>
      <c r="DL38" s="1566"/>
      <c r="DM38" s="1566"/>
      <c r="DN38" s="1566"/>
      <c r="DO38" s="1566"/>
      <c r="DP38" s="2029"/>
      <c r="DQ38"/>
      <c r="DR38"/>
      <c r="DS38"/>
      <c r="DT38"/>
      <c r="DU38"/>
      <c r="DV38"/>
      <c r="DW38"/>
      <c r="DX38"/>
      <c r="DY38"/>
      <c r="DZ38"/>
      <c r="EA38"/>
      <c r="EB38"/>
      <c r="EC38"/>
      <c r="ED38"/>
      <c r="EE38"/>
      <c r="EF38"/>
      <c r="EG38" s="16"/>
      <c r="EH38" s="134">
        <f t="shared" si="0"/>
        <v>0</v>
      </c>
      <c r="EI38" s="134">
        <f t="shared" si="1"/>
        <v>0</v>
      </c>
      <c r="EJ38" s="134">
        <f t="shared" si="2"/>
        <v>0</v>
      </c>
      <c r="EK38" s="134">
        <f t="shared" si="3"/>
        <v>0</v>
      </c>
      <c r="EL38" s="756" t="s">
        <v>3236</v>
      </c>
      <c r="EM38" s="540" t="str">
        <f t="shared" si="45"/>
        <v>劣化及び損傷の状況</v>
      </c>
      <c r="EN38" s="133">
        <f t="shared" si="14"/>
        <v>0</v>
      </c>
      <c r="EO38" s="132" t="str">
        <f t="shared" si="15"/>
        <v/>
      </c>
      <c r="EP38" s="605" t="str">
        <f>IF($EO38="要是正",MAX($EP$14:EP34)+1,"")</f>
        <v/>
      </c>
      <c r="EQ38" s="610" t="str">
        <f>IF($EO38="要是正",MAX($EQ$14:EQ34)+1,"")</f>
        <v/>
      </c>
      <c r="ER38" s="131" t="str">
        <f t="shared" si="4"/>
        <v/>
      </c>
      <c r="ES38" s="130" t="str">
        <f t="shared" si="47"/>
        <v/>
      </c>
      <c r="ET38" s="507" t="str">
        <f t="shared" si="17"/>
        <v/>
      </c>
      <c r="EU38" s="156" t="str">
        <f t="shared" si="18"/>
        <v/>
      </c>
      <c r="EV38" s="655" t="str">
        <f>IF(CT38="未定","未定",IF(GR38="0","",IF(CT38="予定",TEXT(GR38,"([$-ja-JP]ge.m);@"),IF(CT38="改善済",TEXT(GR38,"[$-ja-JP]ge.m;@"),TEXT(EX38,"[$-ja-JP]ge.m;@")))))</f>
        <v/>
      </c>
      <c r="EW38" s="128" t="str">
        <f t="shared" si="20"/>
        <v/>
      </c>
      <c r="EX38" s="126" t="str">
        <f t="shared" si="21"/>
        <v>0</v>
      </c>
      <c r="EY38" s="127" t="str">
        <f t="shared" si="22"/>
        <v/>
      </c>
      <c r="EZ38" s="126" t="str">
        <f t="shared" si="23"/>
        <v>0</v>
      </c>
      <c r="FA38" s="126" t="str">
        <f t="shared" si="24"/>
        <v>0</v>
      </c>
      <c r="FB38" s="125" t="str">
        <f t="shared" si="25"/>
        <v/>
      </c>
      <c r="FC38" s="128" t="str">
        <f t="shared" si="9"/>
        <v/>
      </c>
      <c r="FD38" s="126" t="str">
        <f t="shared" si="26"/>
        <v>0</v>
      </c>
      <c r="FE38" s="127" t="str">
        <f t="shared" si="27"/>
        <v/>
      </c>
      <c r="FF38" s="126" t="str">
        <f t="shared" si="28"/>
        <v>0</v>
      </c>
      <c r="FG38" s="126" t="str">
        <f t="shared" si="29"/>
        <v>0</v>
      </c>
      <c r="FH38" s="125" t="str">
        <f t="shared" si="30"/>
        <v/>
      </c>
      <c r="FI38"/>
      <c r="FJ38"/>
      <c r="FK38"/>
      <c r="FL38">
        <v>6</v>
      </c>
      <c r="FM38" t="s">
        <v>154</v>
      </c>
      <c r="FN38" t="s">
        <v>153</v>
      </c>
      <c r="FO38" t="s">
        <v>152</v>
      </c>
      <c r="FQ38"/>
      <c r="FR38"/>
      <c r="FS38"/>
      <c r="FT38"/>
      <c r="FU38"/>
      <c r="FV38"/>
      <c r="FW38"/>
      <c r="FX38"/>
      <c r="FY38"/>
      <c r="FZ38"/>
      <c r="GA38"/>
      <c r="GB38"/>
      <c r="GC38"/>
      <c r="GD38"/>
      <c r="GE38"/>
      <c r="GF38"/>
      <c r="GG38"/>
      <c r="GI38" s="215"/>
      <c r="GJ38" s="752" t="str">
        <f t="shared" si="40"/>
        <v/>
      </c>
      <c r="GK38" s="752" t="str">
        <f t="shared" si="31"/>
        <v/>
      </c>
      <c r="GL38" s="752" t="str">
        <f t="shared" si="32"/>
        <v/>
      </c>
      <c r="GM38" s="226">
        <f t="shared" si="33"/>
        <v>0</v>
      </c>
      <c r="GN38" s="227" t="str">
        <f t="shared" si="13"/>
        <v/>
      </c>
      <c r="GO38"/>
      <c r="GP38" s="168" t="str">
        <f t="shared" si="34"/>
        <v/>
      </c>
      <c r="GQ38" s="601" t="str">
        <f t="shared" si="35"/>
        <v/>
      </c>
      <c r="GR38" s="532" t="str">
        <f t="shared" si="36"/>
        <v>0</v>
      </c>
      <c r="GS38" s="452" t="str">
        <f t="shared" si="37"/>
        <v/>
      </c>
      <c r="GT38" s="530" t="str">
        <f t="shared" si="38"/>
        <v>0</v>
      </c>
      <c r="GU38" s="531" t="str">
        <f t="shared" si="39"/>
        <v/>
      </c>
      <c r="GW38" s="569">
        <f t="shared" si="42"/>
        <v>0</v>
      </c>
      <c r="GX38" s="574"/>
      <c r="GY38" s="574"/>
      <c r="GZ38" s="575"/>
      <c r="HA38" t="str">
        <f>$U$38</f>
        <v>連動機構用予備電源</v>
      </c>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LO38"/>
      <c r="LP38"/>
      <c r="LQ38"/>
      <c r="LR38"/>
      <c r="LS38"/>
      <c r="LT38"/>
      <c r="LU38"/>
      <c r="LV38"/>
      <c r="LW38"/>
      <c r="LX38"/>
      <c r="LY38"/>
      <c r="LZ38"/>
    </row>
    <row r="39" spans="1:338" s="13" customFormat="1" ht="30" customHeight="1" x14ac:dyDescent="0.4">
      <c r="A39"/>
      <c r="B39"/>
      <c r="C39"/>
      <c r="D39"/>
      <c r="E39"/>
      <c r="F39"/>
      <c r="G39"/>
      <c r="H39"/>
      <c r="I39" s="955"/>
      <c r="J39" s="231"/>
      <c r="K39" s="241"/>
      <c r="L39" s="241"/>
      <c r="M39" s="2399" t="s">
        <v>568</v>
      </c>
      <c r="N39" s="2399"/>
      <c r="O39" s="2399"/>
      <c r="P39" s="2200"/>
      <c r="Q39" s="2201"/>
      <c r="R39" s="2201"/>
      <c r="S39" s="2201"/>
      <c r="T39" s="2202"/>
      <c r="U39" s="2431"/>
      <c r="V39" s="2180"/>
      <c r="W39" s="2180"/>
      <c r="X39" s="2180"/>
      <c r="Y39" s="2180"/>
      <c r="Z39" s="2180"/>
      <c r="AA39" s="2417"/>
      <c r="AB39" s="2171" t="s">
        <v>170</v>
      </c>
      <c r="AC39" s="2171"/>
      <c r="AD39" s="2171"/>
      <c r="AE39" s="2171"/>
      <c r="AF39" s="2171"/>
      <c r="AG39" s="2171"/>
      <c r="AH39" s="2171"/>
      <c r="AI39" s="2171"/>
      <c r="AJ39" s="2171"/>
      <c r="AK39" s="2171"/>
      <c r="AL39" s="2171"/>
      <c r="AM39" s="2171"/>
      <c r="AN39" s="2171"/>
      <c r="AO39" s="2171"/>
      <c r="AP39" s="2171"/>
      <c r="AQ39" s="2171"/>
      <c r="AR39" s="2171"/>
      <c r="AS39" s="2171"/>
      <c r="AT39" s="2171"/>
      <c r="AU39" s="2171"/>
      <c r="AV39" s="2171"/>
      <c r="AW39" s="2171"/>
      <c r="AX39" s="2171"/>
      <c r="AY39" s="2171"/>
      <c r="AZ39" s="2172"/>
      <c r="BA39" s="2411"/>
      <c r="BB39" s="2411"/>
      <c r="BC39" s="2411"/>
      <c r="BD39" s="2411"/>
      <c r="BE39" s="2411"/>
      <c r="BF39" s="2411"/>
      <c r="BG39" s="2411"/>
      <c r="BH39" s="2411"/>
      <c r="BI39" s="2411"/>
      <c r="BJ39" s="2411"/>
      <c r="BK39" s="2411"/>
      <c r="BL39" s="2411"/>
      <c r="BM39" s="2412"/>
      <c r="BN39" s="2412"/>
      <c r="BO39" s="2110"/>
      <c r="BP39" s="2110"/>
      <c r="BQ39" s="2110"/>
      <c r="BR39" s="2110"/>
      <c r="BS39" s="2110"/>
      <c r="BT39" s="2110"/>
      <c r="BU39" s="2110"/>
      <c r="BV39" s="2110"/>
      <c r="BW39" s="2110"/>
      <c r="BX39" s="2110"/>
      <c r="BY39" s="2387"/>
      <c r="BZ39" s="2387"/>
      <c r="CA39" s="2387"/>
      <c r="CB39" s="2387"/>
      <c r="CC39" s="2387"/>
      <c r="CD39" s="2387"/>
      <c r="CE39" s="2387"/>
      <c r="CF39" s="2387"/>
      <c r="CG39" s="2387"/>
      <c r="CH39" s="2387"/>
      <c r="CI39" s="2387"/>
      <c r="CJ39" s="2387"/>
      <c r="CK39" s="2387"/>
      <c r="CL39" s="2387"/>
      <c r="CM39" s="2387"/>
      <c r="CN39" s="2178"/>
      <c r="CO39" s="2178"/>
      <c r="CP39" s="2178"/>
      <c r="CQ39" s="2178"/>
      <c r="CR39" s="2178"/>
      <c r="CS39" s="2178"/>
      <c r="CT39" s="2386"/>
      <c r="CU39" s="2386"/>
      <c r="CV39" s="2386"/>
      <c r="CW39" s="2195"/>
      <c r="CX39" s="1537"/>
      <c r="CY39" s="1537"/>
      <c r="CZ39" s="1537"/>
      <c r="DA39" s="1537"/>
      <c r="DB39" s="1537"/>
      <c r="DC39" s="1537"/>
      <c r="DD39" s="1537"/>
      <c r="DE39" s="1537"/>
      <c r="DF39" s="1537"/>
      <c r="DG39" s="1537"/>
      <c r="DH39" s="1537"/>
      <c r="DI39" s="1537"/>
      <c r="DJ39" s="1537"/>
      <c r="DK39" s="1537"/>
      <c r="DL39" s="1537"/>
      <c r="DM39" s="1537"/>
      <c r="DN39" s="1537"/>
      <c r="DO39" s="1537"/>
      <c r="DP39" s="2196"/>
      <c r="DQ39"/>
      <c r="DR39"/>
      <c r="DS39"/>
      <c r="DT39"/>
      <c r="DU39"/>
      <c r="DV39"/>
      <c r="DW39"/>
      <c r="DX39"/>
      <c r="DY39"/>
      <c r="DZ39"/>
      <c r="EA39"/>
      <c r="EB39"/>
      <c r="EC39"/>
      <c r="ED39"/>
      <c r="EE39"/>
      <c r="EF39"/>
      <c r="EG39" s="16"/>
      <c r="EH39" s="134">
        <f t="shared" si="0"/>
        <v>0</v>
      </c>
      <c r="EI39" s="134">
        <f t="shared" si="1"/>
        <v>0</v>
      </c>
      <c r="EJ39" s="134">
        <f t="shared" si="2"/>
        <v>0</v>
      </c>
      <c r="EK39" s="134">
        <f t="shared" si="3"/>
        <v>0</v>
      </c>
      <c r="EL39" s="756" t="s">
        <v>3237</v>
      </c>
      <c r="EM39" s="540" t="str">
        <f t="shared" si="45"/>
        <v>容量の状況</v>
      </c>
      <c r="EN39" s="133">
        <f t="shared" si="14"/>
        <v>0</v>
      </c>
      <c r="EO39" s="132" t="str">
        <f t="shared" si="15"/>
        <v/>
      </c>
      <c r="EP39" s="605" t="str">
        <f>IF($EO39="要是正",MAX($EP$14:EP35)+1,"")</f>
        <v/>
      </c>
      <c r="EQ39" s="610" t="str">
        <f>IF($EO39="要是正",MAX($EQ$14:EQ35)+1,"")</f>
        <v/>
      </c>
      <c r="ER39" s="131" t="str">
        <f t="shared" si="4"/>
        <v/>
      </c>
      <c r="ES39" s="130" t="str">
        <f t="shared" si="47"/>
        <v/>
      </c>
      <c r="ET39" s="507" t="str">
        <f t="shared" si="17"/>
        <v/>
      </c>
      <c r="EU39" s="156" t="str">
        <f t="shared" si="18"/>
        <v/>
      </c>
      <c r="EV39" s="655" t="str">
        <f t="shared" ref="EV39:EV43" si="49">IF(CT39="未定","未定",IF(GR39="0","",IF(CT39="予定",TEXT(GR39,"([$-ja-JP]ge.m);@"),IF(CT39="改善済",TEXT(GR39,"[$-ja-JP]ge.m;@"),TEXT(EX39,"[$-ja-JP]ge.m;@")))))</f>
        <v/>
      </c>
      <c r="EW39" s="128" t="str">
        <f t="shared" si="20"/>
        <v/>
      </c>
      <c r="EX39" s="126" t="str">
        <f t="shared" si="21"/>
        <v>0</v>
      </c>
      <c r="EY39" s="127" t="str">
        <f t="shared" si="22"/>
        <v/>
      </c>
      <c r="EZ39" s="126" t="str">
        <f t="shared" si="23"/>
        <v>0</v>
      </c>
      <c r="FA39" s="126" t="str">
        <f t="shared" si="24"/>
        <v>0</v>
      </c>
      <c r="FB39" s="125" t="str">
        <f t="shared" si="25"/>
        <v/>
      </c>
      <c r="FC39" s="128" t="str">
        <f t="shared" si="9"/>
        <v/>
      </c>
      <c r="FD39" s="126" t="str">
        <f t="shared" si="26"/>
        <v>0</v>
      </c>
      <c r="FE39" s="127" t="str">
        <f t="shared" si="27"/>
        <v/>
      </c>
      <c r="FF39" s="126" t="str">
        <f t="shared" si="28"/>
        <v>0</v>
      </c>
      <c r="FG39" s="126" t="str">
        <f t="shared" si="29"/>
        <v>0</v>
      </c>
      <c r="FH39" s="125" t="str">
        <f t="shared" si="30"/>
        <v/>
      </c>
      <c r="FI39"/>
      <c r="FJ39"/>
      <c r="FK39"/>
      <c r="FL39">
        <v>6</v>
      </c>
      <c r="FM39" t="s">
        <v>154</v>
      </c>
      <c r="FN39" t="s">
        <v>153</v>
      </c>
      <c r="FO39" t="s">
        <v>152</v>
      </c>
      <c r="FQ39"/>
      <c r="FR39"/>
      <c r="FS39"/>
      <c r="FT39"/>
      <c r="FU39"/>
      <c r="FV39"/>
      <c r="FW39"/>
      <c r="FX39"/>
      <c r="FY39"/>
      <c r="FZ39"/>
      <c r="GA39"/>
      <c r="GB39"/>
      <c r="GC39"/>
      <c r="GD39"/>
      <c r="GE39"/>
      <c r="GF39"/>
      <c r="GG39"/>
      <c r="GI39" s="215"/>
      <c r="GJ39" s="752" t="str">
        <f t="shared" si="40"/>
        <v/>
      </c>
      <c r="GK39" s="752" t="str">
        <f t="shared" si="31"/>
        <v/>
      </c>
      <c r="GL39" s="752" t="str">
        <f t="shared" si="32"/>
        <v/>
      </c>
      <c r="GM39" s="226">
        <f t="shared" si="33"/>
        <v>0</v>
      </c>
      <c r="GN39" s="227" t="str">
        <f t="shared" si="13"/>
        <v/>
      </c>
      <c r="GO39"/>
      <c r="GP39" s="168" t="str">
        <f t="shared" si="34"/>
        <v/>
      </c>
      <c r="GQ39" s="601" t="str">
        <f t="shared" si="35"/>
        <v/>
      </c>
      <c r="GR39" s="532" t="str">
        <f t="shared" si="36"/>
        <v>0</v>
      </c>
      <c r="GS39" s="452" t="str">
        <f t="shared" si="37"/>
        <v/>
      </c>
      <c r="GT39" s="530" t="str">
        <f t="shared" si="38"/>
        <v>0</v>
      </c>
      <c r="GU39" s="531" t="str">
        <f t="shared" si="39"/>
        <v/>
      </c>
      <c r="GW39" s="569">
        <f t="shared" si="42"/>
        <v>0</v>
      </c>
      <c r="GX39" s="574"/>
      <c r="GY39" s="574"/>
      <c r="GZ39" s="575"/>
      <c r="HA39" t="str">
        <f>$U$38</f>
        <v>連動機構用予備電源</v>
      </c>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LO39"/>
      <c r="LP39"/>
      <c r="LQ39"/>
      <c r="LR39"/>
      <c r="LS39"/>
      <c r="LT39"/>
      <c r="LU39"/>
      <c r="LV39"/>
      <c r="LW39"/>
      <c r="LX39"/>
      <c r="LY39"/>
      <c r="LZ39"/>
    </row>
    <row r="40" spans="1:338" s="13" customFormat="1" ht="30" customHeight="1" x14ac:dyDescent="0.4">
      <c r="A40"/>
      <c r="B40"/>
      <c r="C40"/>
      <c r="D40"/>
      <c r="E40"/>
      <c r="F40"/>
      <c r="G40"/>
      <c r="H40"/>
      <c r="I40" s="955"/>
      <c r="J40" s="231"/>
      <c r="K40" s="241"/>
      <c r="L40" s="241"/>
      <c r="M40" s="2399" t="s">
        <v>597</v>
      </c>
      <c r="N40" s="2399"/>
      <c r="O40" s="2399"/>
      <c r="P40" s="2200"/>
      <c r="Q40" s="2201"/>
      <c r="R40" s="2201"/>
      <c r="S40" s="2201"/>
      <c r="T40" s="2202"/>
      <c r="U40" s="2416" t="s">
        <v>2727</v>
      </c>
      <c r="V40" s="2231"/>
      <c r="W40" s="2231"/>
      <c r="X40" s="2231"/>
      <c r="Y40" s="2231"/>
      <c r="Z40" s="2231"/>
      <c r="AA40" s="2232"/>
      <c r="AB40" s="2231" t="s">
        <v>165</v>
      </c>
      <c r="AC40" s="2231"/>
      <c r="AD40" s="2231"/>
      <c r="AE40" s="2231"/>
      <c r="AF40" s="2231"/>
      <c r="AG40" s="2231"/>
      <c r="AH40" s="2231"/>
      <c r="AI40" s="2231"/>
      <c r="AJ40" s="2231"/>
      <c r="AK40" s="2231"/>
      <c r="AL40" s="2231"/>
      <c r="AM40" s="2231"/>
      <c r="AN40" s="2231"/>
      <c r="AO40" s="2231"/>
      <c r="AP40" s="2231"/>
      <c r="AQ40" s="2231"/>
      <c r="AR40" s="2231"/>
      <c r="AS40" s="2231"/>
      <c r="AT40" s="2231"/>
      <c r="AU40" s="2231"/>
      <c r="AV40" s="2231"/>
      <c r="AW40" s="2231"/>
      <c r="AX40" s="2231"/>
      <c r="AY40" s="2231"/>
      <c r="AZ40" s="2232"/>
      <c r="BA40" s="2435"/>
      <c r="BB40" s="2435"/>
      <c r="BC40" s="2435"/>
      <c r="BD40" s="2435"/>
      <c r="BE40" s="2435"/>
      <c r="BF40" s="2435"/>
      <c r="BG40" s="2435"/>
      <c r="BH40" s="2435"/>
      <c r="BI40" s="2435"/>
      <c r="BJ40" s="2435"/>
      <c r="BK40" s="2435"/>
      <c r="BL40" s="2435"/>
      <c r="BM40" s="2378"/>
      <c r="BN40" s="2378"/>
      <c r="BO40" s="2104"/>
      <c r="BP40" s="2104"/>
      <c r="BQ40" s="2104"/>
      <c r="BR40" s="2104"/>
      <c r="BS40" s="2104"/>
      <c r="BT40" s="2104"/>
      <c r="BU40" s="2104"/>
      <c r="BV40" s="2104"/>
      <c r="BW40" s="2104"/>
      <c r="BX40" s="2104"/>
      <c r="BY40" s="2381"/>
      <c r="BZ40" s="2381"/>
      <c r="CA40" s="2381"/>
      <c r="CB40" s="2381"/>
      <c r="CC40" s="2381"/>
      <c r="CD40" s="2381"/>
      <c r="CE40" s="2381"/>
      <c r="CF40" s="2381"/>
      <c r="CG40" s="2381"/>
      <c r="CH40" s="2381"/>
      <c r="CI40" s="2381"/>
      <c r="CJ40" s="2381"/>
      <c r="CK40" s="2381"/>
      <c r="CL40" s="2381"/>
      <c r="CM40" s="2381"/>
      <c r="CN40" s="2086"/>
      <c r="CO40" s="2086"/>
      <c r="CP40" s="2086"/>
      <c r="CQ40" s="2086"/>
      <c r="CR40" s="2086"/>
      <c r="CS40" s="2086"/>
      <c r="CT40" s="2441"/>
      <c r="CU40" s="2441"/>
      <c r="CV40" s="2441"/>
      <c r="CW40" s="2382"/>
      <c r="CX40" s="1551"/>
      <c r="CY40" s="1551"/>
      <c r="CZ40" s="1551"/>
      <c r="DA40" s="1551"/>
      <c r="DB40" s="1551"/>
      <c r="DC40" s="1551"/>
      <c r="DD40" s="1551"/>
      <c r="DE40" s="1551"/>
      <c r="DF40" s="1551"/>
      <c r="DG40" s="1551"/>
      <c r="DH40" s="1551"/>
      <c r="DI40" s="1551"/>
      <c r="DJ40" s="1551"/>
      <c r="DK40" s="1551"/>
      <c r="DL40" s="1551"/>
      <c r="DM40" s="1551"/>
      <c r="DN40" s="1551"/>
      <c r="DO40" s="1551"/>
      <c r="DP40" s="2383"/>
      <c r="DQ40"/>
      <c r="DR40"/>
      <c r="DS40"/>
      <c r="DT40"/>
      <c r="DU40"/>
      <c r="DV40"/>
      <c r="DW40"/>
      <c r="DX40"/>
      <c r="DY40"/>
      <c r="DZ40"/>
      <c r="EA40"/>
      <c r="EB40"/>
      <c r="EC40"/>
      <c r="ED40"/>
      <c r="EE40"/>
      <c r="EF40"/>
      <c r="EG40" s="16"/>
      <c r="EH40" s="134">
        <f t="shared" si="0"/>
        <v>0</v>
      </c>
      <c r="EI40" s="134">
        <f t="shared" si="1"/>
        <v>0</v>
      </c>
      <c r="EJ40" s="134">
        <f t="shared" si="2"/>
        <v>0</v>
      </c>
      <c r="EK40" s="134">
        <f t="shared" si="3"/>
        <v>0</v>
      </c>
      <c r="EL40" s="756" t="s">
        <v>3238</v>
      </c>
      <c r="EM40" s="540" t="str">
        <f t="shared" si="45"/>
        <v>設置の状況</v>
      </c>
      <c r="EN40" s="133">
        <f t="shared" si="14"/>
        <v>0</v>
      </c>
      <c r="EO40" s="132" t="str">
        <f t="shared" si="15"/>
        <v/>
      </c>
      <c r="EP40" s="605" t="str">
        <f>IF($EO40="要是正",MAX($EP$14:EP36)+1,"")</f>
        <v/>
      </c>
      <c r="EQ40" s="610" t="str">
        <f>IF($EO40="要是正",MAX($EQ$14:EQ36)+1,"")</f>
        <v/>
      </c>
      <c r="ER40" s="131" t="str">
        <f t="shared" si="4"/>
        <v/>
      </c>
      <c r="ES40" s="130" t="str">
        <f t="shared" si="47"/>
        <v/>
      </c>
      <c r="ET40" s="507" t="str">
        <f t="shared" si="17"/>
        <v/>
      </c>
      <c r="EU40" s="156" t="str">
        <f t="shared" si="18"/>
        <v/>
      </c>
      <c r="EV40" s="655" t="str">
        <f t="shared" si="49"/>
        <v/>
      </c>
      <c r="EW40" s="128" t="str">
        <f t="shared" si="20"/>
        <v/>
      </c>
      <c r="EX40" s="126" t="str">
        <f t="shared" si="21"/>
        <v>0</v>
      </c>
      <c r="EY40" s="127" t="str">
        <f t="shared" si="22"/>
        <v/>
      </c>
      <c r="EZ40" s="126" t="str">
        <f t="shared" si="23"/>
        <v>0</v>
      </c>
      <c r="FA40" s="126" t="str">
        <f t="shared" si="24"/>
        <v>0</v>
      </c>
      <c r="FB40" s="125" t="str">
        <f t="shared" si="25"/>
        <v/>
      </c>
      <c r="FC40" s="128" t="str">
        <f t="shared" si="9"/>
        <v/>
      </c>
      <c r="FD40" s="126" t="str">
        <f t="shared" si="26"/>
        <v>0</v>
      </c>
      <c r="FE40" s="127" t="str">
        <f t="shared" si="27"/>
        <v/>
      </c>
      <c r="FF40" s="126" t="str">
        <f t="shared" si="28"/>
        <v>0</v>
      </c>
      <c r="FG40" s="126" t="str">
        <f t="shared" si="29"/>
        <v>0</v>
      </c>
      <c r="FH40" s="125" t="str">
        <f t="shared" si="30"/>
        <v/>
      </c>
      <c r="FI40"/>
      <c r="FJ40"/>
      <c r="FK40"/>
      <c r="FL40">
        <v>2</v>
      </c>
      <c r="FM40" t="s">
        <v>154</v>
      </c>
      <c r="FN40" t="s">
        <v>158</v>
      </c>
      <c r="FO40" t="s">
        <v>157</v>
      </c>
      <c r="FQ40"/>
      <c r="FR40"/>
      <c r="FS40"/>
      <c r="FT40"/>
      <c r="FU40"/>
      <c r="FV40"/>
      <c r="FW40"/>
      <c r="FX40"/>
      <c r="FY40"/>
      <c r="FZ40"/>
      <c r="GA40"/>
      <c r="GB40"/>
      <c r="GC40"/>
      <c r="GD40"/>
      <c r="GE40"/>
      <c r="GF40"/>
      <c r="GG40"/>
      <c r="GI40" s="234"/>
      <c r="GJ40" s="752" t="str">
        <f t="shared" si="40"/>
        <v/>
      </c>
      <c r="GK40" s="752" t="str">
        <f t="shared" si="31"/>
        <v/>
      </c>
      <c r="GL40" s="752" t="str">
        <f t="shared" si="32"/>
        <v/>
      </c>
      <c r="GM40" s="226">
        <f t="shared" si="33"/>
        <v>0</v>
      </c>
      <c r="GN40" s="227" t="str">
        <f t="shared" si="13"/>
        <v/>
      </c>
      <c r="GO40"/>
      <c r="GP40" s="168" t="str">
        <f t="shared" si="34"/>
        <v/>
      </c>
      <c r="GQ40" s="601" t="str">
        <f t="shared" si="35"/>
        <v/>
      </c>
      <c r="GR40" s="532" t="str">
        <f t="shared" si="36"/>
        <v>0</v>
      </c>
      <c r="GS40" s="452" t="str">
        <f t="shared" si="37"/>
        <v/>
      </c>
      <c r="GT40" s="530" t="str">
        <f t="shared" si="38"/>
        <v>0</v>
      </c>
      <c r="GU40" s="531" t="str">
        <f t="shared" si="39"/>
        <v/>
      </c>
      <c r="GW40" s="569">
        <f t="shared" si="42"/>
        <v>0</v>
      </c>
      <c r="GX40" s="574"/>
      <c r="GY40" s="574"/>
      <c r="GZ40" s="575"/>
      <c r="HA40" t="str">
        <f>$U$40</f>
        <v>自動閉鎖装置</v>
      </c>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LO40"/>
      <c r="LP40"/>
      <c r="LQ40"/>
      <c r="LR40"/>
      <c r="LS40"/>
      <c r="LT40"/>
      <c r="LU40"/>
      <c r="LV40"/>
      <c r="LW40"/>
      <c r="LX40"/>
      <c r="LY40"/>
      <c r="LZ40"/>
    </row>
    <row r="41" spans="1:338" s="13" customFormat="1" ht="30" customHeight="1" x14ac:dyDescent="0.4">
      <c r="A41"/>
      <c r="B41"/>
      <c r="C41"/>
      <c r="D41"/>
      <c r="E41"/>
      <c r="F41"/>
      <c r="G41"/>
      <c r="H41"/>
      <c r="I41" s="955"/>
      <c r="J41" s="231"/>
      <c r="K41" s="241"/>
      <c r="L41" s="241"/>
      <c r="M41" s="2399" t="s">
        <v>595</v>
      </c>
      <c r="N41" s="2399"/>
      <c r="O41" s="2399"/>
      <c r="P41" s="2203"/>
      <c r="Q41" s="2204"/>
      <c r="R41" s="2204"/>
      <c r="S41" s="2204"/>
      <c r="T41" s="2205"/>
      <c r="U41" s="2416" t="s">
        <v>2728</v>
      </c>
      <c r="V41" s="2231"/>
      <c r="W41" s="2231"/>
      <c r="X41" s="2231"/>
      <c r="Y41" s="2231"/>
      <c r="Z41" s="2231"/>
      <c r="AA41" s="2232"/>
      <c r="AB41" s="2180" t="s">
        <v>165</v>
      </c>
      <c r="AC41" s="2180"/>
      <c r="AD41" s="2180"/>
      <c r="AE41" s="2180"/>
      <c r="AF41" s="2180"/>
      <c r="AG41" s="2180"/>
      <c r="AH41" s="2180"/>
      <c r="AI41" s="2180"/>
      <c r="AJ41" s="2180"/>
      <c r="AK41" s="2180"/>
      <c r="AL41" s="2180"/>
      <c r="AM41" s="2180"/>
      <c r="AN41" s="2180"/>
      <c r="AO41" s="2180"/>
      <c r="AP41" s="2180"/>
      <c r="AQ41" s="2180"/>
      <c r="AR41" s="2180"/>
      <c r="AS41" s="2180"/>
      <c r="AT41" s="2180"/>
      <c r="AU41" s="2180"/>
      <c r="AV41" s="2180"/>
      <c r="AW41" s="2180"/>
      <c r="AX41" s="2180"/>
      <c r="AY41" s="2180"/>
      <c r="AZ41" s="2417"/>
      <c r="BA41" s="2436"/>
      <c r="BB41" s="2436"/>
      <c r="BC41" s="2436"/>
      <c r="BD41" s="2436"/>
      <c r="BE41" s="2436"/>
      <c r="BF41" s="2436"/>
      <c r="BG41" s="2436"/>
      <c r="BH41" s="2436"/>
      <c r="BI41" s="2436"/>
      <c r="BJ41" s="2436"/>
      <c r="BK41" s="2436"/>
      <c r="BL41" s="2436"/>
      <c r="BM41" s="2434"/>
      <c r="BN41" s="2434"/>
      <c r="BO41" s="2432"/>
      <c r="BP41" s="2432"/>
      <c r="BQ41" s="2432"/>
      <c r="BR41" s="2432"/>
      <c r="BS41" s="2432"/>
      <c r="BT41" s="2432"/>
      <c r="BU41" s="2432"/>
      <c r="BV41" s="2432"/>
      <c r="BW41" s="2432"/>
      <c r="BX41" s="2432"/>
      <c r="BY41" s="2433"/>
      <c r="BZ41" s="2433"/>
      <c r="CA41" s="2433"/>
      <c r="CB41" s="2433"/>
      <c r="CC41" s="2433"/>
      <c r="CD41" s="2433"/>
      <c r="CE41" s="2433"/>
      <c r="CF41" s="2433"/>
      <c r="CG41" s="2433"/>
      <c r="CH41" s="2433"/>
      <c r="CI41" s="2433"/>
      <c r="CJ41" s="2433"/>
      <c r="CK41" s="2433"/>
      <c r="CL41" s="2433"/>
      <c r="CM41" s="2433"/>
      <c r="CN41" s="2385"/>
      <c r="CO41" s="2385"/>
      <c r="CP41" s="2385"/>
      <c r="CQ41" s="2385"/>
      <c r="CR41" s="2385"/>
      <c r="CS41" s="2385"/>
      <c r="CT41" s="2366"/>
      <c r="CU41" s="2366"/>
      <c r="CV41" s="2366"/>
      <c r="CW41" s="2445"/>
      <c r="CX41" s="2446"/>
      <c r="CY41" s="2446"/>
      <c r="CZ41" s="2446"/>
      <c r="DA41" s="2446"/>
      <c r="DB41" s="2446"/>
      <c r="DC41" s="2446"/>
      <c r="DD41" s="2446"/>
      <c r="DE41" s="2446"/>
      <c r="DF41" s="2446"/>
      <c r="DG41" s="2446"/>
      <c r="DH41" s="2446"/>
      <c r="DI41" s="2446"/>
      <c r="DJ41" s="2446"/>
      <c r="DK41" s="2446"/>
      <c r="DL41" s="2446"/>
      <c r="DM41" s="2446"/>
      <c r="DN41" s="2446"/>
      <c r="DO41" s="2446"/>
      <c r="DP41" s="2447"/>
      <c r="DQ41"/>
      <c r="DR41"/>
      <c r="DS41"/>
      <c r="DT41"/>
      <c r="DU41"/>
      <c r="DV41"/>
      <c r="DW41"/>
      <c r="DX41"/>
      <c r="DY41"/>
      <c r="DZ41"/>
      <c r="EA41"/>
      <c r="EB41"/>
      <c r="EC41"/>
      <c r="ED41"/>
      <c r="EE41"/>
      <c r="EF41"/>
      <c r="EG41" s="16"/>
      <c r="EH41" s="134">
        <f t="shared" si="0"/>
        <v>0</v>
      </c>
      <c r="EI41" s="134">
        <f t="shared" si="1"/>
        <v>0</v>
      </c>
      <c r="EJ41" s="134">
        <f t="shared" si="2"/>
        <v>0</v>
      </c>
      <c r="EK41" s="134">
        <f t="shared" si="3"/>
        <v>0</v>
      </c>
      <c r="EL41" s="756" t="s">
        <v>3239</v>
      </c>
      <c r="EM41" s="540" t="str">
        <f t="shared" si="45"/>
        <v>設置の状況</v>
      </c>
      <c r="EN41" s="133">
        <f t="shared" si="14"/>
        <v>0</v>
      </c>
      <c r="EO41" s="132" t="str">
        <f t="shared" si="15"/>
        <v/>
      </c>
      <c r="EP41" s="605" t="str">
        <f>IF($EO41="要是正",MAX($EP$14:EP37)+1,"")</f>
        <v/>
      </c>
      <c r="EQ41" s="610" t="str">
        <f>IF($EO41="要是正",MAX($EQ$14:EQ37)+1,"")</f>
        <v/>
      </c>
      <c r="ER41" s="131" t="str">
        <f t="shared" si="4"/>
        <v/>
      </c>
      <c r="ES41" s="130" t="str">
        <f t="shared" si="47"/>
        <v/>
      </c>
      <c r="ET41" s="507" t="str">
        <f t="shared" si="17"/>
        <v/>
      </c>
      <c r="EU41" s="156" t="str">
        <f t="shared" si="18"/>
        <v/>
      </c>
      <c r="EV41" s="655" t="str">
        <f t="shared" si="49"/>
        <v/>
      </c>
      <c r="EW41" s="128" t="str">
        <f t="shared" si="20"/>
        <v/>
      </c>
      <c r="EX41" s="126" t="str">
        <f t="shared" si="21"/>
        <v>0</v>
      </c>
      <c r="EY41" s="127" t="str">
        <f t="shared" si="22"/>
        <v/>
      </c>
      <c r="EZ41" s="126" t="str">
        <f t="shared" si="23"/>
        <v>0</v>
      </c>
      <c r="FA41" s="126" t="str">
        <f t="shared" si="24"/>
        <v>0</v>
      </c>
      <c r="FB41" s="125" t="str">
        <f t="shared" si="25"/>
        <v/>
      </c>
      <c r="FC41" s="128" t="str">
        <f t="shared" si="9"/>
        <v/>
      </c>
      <c r="FD41" s="126" t="str">
        <f t="shared" si="26"/>
        <v>0</v>
      </c>
      <c r="FE41" s="127" t="str">
        <f t="shared" si="27"/>
        <v/>
      </c>
      <c r="FF41" s="126" t="str">
        <f t="shared" si="28"/>
        <v>0</v>
      </c>
      <c r="FG41" s="126" t="str">
        <f t="shared" si="29"/>
        <v>0</v>
      </c>
      <c r="FH41" s="125" t="str">
        <f t="shared" si="30"/>
        <v/>
      </c>
      <c r="FI41"/>
      <c r="FJ41"/>
      <c r="FK41"/>
      <c r="FL41">
        <v>6</v>
      </c>
      <c r="FM41" t="s">
        <v>154</v>
      </c>
      <c r="FN41" t="s">
        <v>153</v>
      </c>
      <c r="FO41" t="s">
        <v>152</v>
      </c>
      <c r="FQ41"/>
      <c r="FR41"/>
      <c r="FS41"/>
      <c r="FT41"/>
      <c r="FU41"/>
      <c r="FV41"/>
      <c r="FW41"/>
      <c r="FX41"/>
      <c r="FY41"/>
      <c r="FZ41"/>
      <c r="GA41"/>
      <c r="GB41"/>
      <c r="GC41"/>
      <c r="GD41"/>
      <c r="GE41"/>
      <c r="GF41"/>
      <c r="GG41"/>
      <c r="GI41" s="215"/>
      <c r="GJ41" s="752" t="str">
        <f t="shared" si="40"/>
        <v/>
      </c>
      <c r="GK41" s="752" t="str">
        <f t="shared" si="31"/>
        <v/>
      </c>
      <c r="GL41" s="752" t="str">
        <f t="shared" si="32"/>
        <v/>
      </c>
      <c r="GM41" s="226">
        <f t="shared" si="33"/>
        <v>0</v>
      </c>
      <c r="GN41" s="227" t="str">
        <f t="shared" si="13"/>
        <v/>
      </c>
      <c r="GO41"/>
      <c r="GP41" s="168" t="str">
        <f t="shared" si="34"/>
        <v/>
      </c>
      <c r="GQ41" s="601" t="str">
        <f t="shared" si="35"/>
        <v/>
      </c>
      <c r="GR41" s="532" t="str">
        <f t="shared" si="36"/>
        <v>0</v>
      </c>
      <c r="GS41" s="452" t="str">
        <f t="shared" si="37"/>
        <v/>
      </c>
      <c r="GT41" s="530" t="str">
        <f t="shared" si="38"/>
        <v>0</v>
      </c>
      <c r="GU41" s="531" t="str">
        <f t="shared" si="39"/>
        <v/>
      </c>
      <c r="GW41" s="569">
        <f t="shared" si="42"/>
        <v>0</v>
      </c>
      <c r="GX41" s="574"/>
      <c r="GY41" s="574"/>
      <c r="GZ41" s="575"/>
      <c r="HA41" t="str">
        <f>$U$41</f>
        <v>手動閉鎖装置</v>
      </c>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LO41"/>
      <c r="LP41"/>
      <c r="LQ41"/>
      <c r="LR41"/>
      <c r="LS41"/>
      <c r="LT41"/>
      <c r="LU41"/>
      <c r="LV41"/>
      <c r="LW41"/>
      <c r="LX41"/>
      <c r="LY41"/>
      <c r="LZ41"/>
    </row>
    <row r="42" spans="1:338" s="13" customFormat="1" ht="30" customHeight="1" x14ac:dyDescent="0.4">
      <c r="A42"/>
      <c r="B42"/>
      <c r="C42"/>
      <c r="D42"/>
      <c r="E42"/>
      <c r="F42"/>
      <c r="G42"/>
      <c r="H42"/>
      <c r="I42" s="955"/>
      <c r="J42" s="231"/>
      <c r="K42" s="241"/>
      <c r="L42" s="241"/>
      <c r="M42" s="2399" t="s">
        <v>593</v>
      </c>
      <c r="N42" s="2399"/>
      <c r="O42" s="2399"/>
      <c r="P42" s="2197" t="s">
        <v>211</v>
      </c>
      <c r="Q42" s="2198"/>
      <c r="R42" s="2198"/>
      <c r="S42" s="2198"/>
      <c r="T42" s="2198"/>
      <c r="U42" s="2198"/>
      <c r="V42" s="2198"/>
      <c r="W42" s="2198"/>
      <c r="X42" s="2198"/>
      <c r="Y42" s="2198"/>
      <c r="Z42" s="2198"/>
      <c r="AA42" s="2199"/>
      <c r="AB42" s="2408" t="s">
        <v>258</v>
      </c>
      <c r="AC42" s="2408"/>
      <c r="AD42" s="2408"/>
      <c r="AE42" s="2408"/>
      <c r="AF42" s="2408"/>
      <c r="AG42" s="2408"/>
      <c r="AH42" s="2408"/>
      <c r="AI42" s="2408"/>
      <c r="AJ42" s="2408"/>
      <c r="AK42" s="2408"/>
      <c r="AL42" s="2408"/>
      <c r="AM42" s="2408"/>
      <c r="AN42" s="2408"/>
      <c r="AO42" s="2408"/>
      <c r="AP42" s="2408"/>
      <c r="AQ42" s="2408"/>
      <c r="AR42" s="2408"/>
      <c r="AS42" s="2408"/>
      <c r="AT42" s="2408"/>
      <c r="AU42" s="2408"/>
      <c r="AV42" s="2408"/>
      <c r="AW42" s="2408"/>
      <c r="AX42" s="2408"/>
      <c r="AY42" s="2408"/>
      <c r="AZ42" s="2409"/>
      <c r="BA42" s="1916"/>
      <c r="BB42" s="1917"/>
      <c r="BC42" s="1917"/>
      <c r="BD42" s="1917"/>
      <c r="BE42" s="1917"/>
      <c r="BF42" s="1917"/>
      <c r="BG42" s="1917"/>
      <c r="BH42" s="1917"/>
      <c r="BI42" s="1917"/>
      <c r="BJ42" s="1917"/>
      <c r="BK42" s="1917"/>
      <c r="BL42" s="1918"/>
      <c r="BM42" s="2410"/>
      <c r="BN42" s="2410"/>
      <c r="BO42" s="2211"/>
      <c r="BP42" s="2211"/>
      <c r="BQ42" s="2211"/>
      <c r="BR42" s="2211"/>
      <c r="BS42" s="2211"/>
      <c r="BT42" s="2211"/>
      <c r="BU42" s="2211"/>
      <c r="BV42" s="2211"/>
      <c r="BW42" s="2211"/>
      <c r="BX42" s="2211"/>
      <c r="BY42" s="2384"/>
      <c r="BZ42" s="2384"/>
      <c r="CA42" s="2384"/>
      <c r="CB42" s="2384"/>
      <c r="CC42" s="2384"/>
      <c r="CD42" s="2384"/>
      <c r="CE42" s="2384"/>
      <c r="CF42" s="2384"/>
      <c r="CG42" s="2384"/>
      <c r="CH42" s="2384"/>
      <c r="CI42" s="2384"/>
      <c r="CJ42" s="2384"/>
      <c r="CK42" s="2384"/>
      <c r="CL42" s="2384"/>
      <c r="CM42" s="2384"/>
      <c r="CN42" s="2136"/>
      <c r="CO42" s="2136"/>
      <c r="CP42" s="2136"/>
      <c r="CQ42" s="2136"/>
      <c r="CR42" s="2136"/>
      <c r="CS42" s="2136"/>
      <c r="CT42" s="2272"/>
      <c r="CU42" s="2272"/>
      <c r="CV42" s="2272"/>
      <c r="CW42" s="2208"/>
      <c r="CX42" s="2209"/>
      <c r="CY42" s="2209"/>
      <c r="CZ42" s="2209"/>
      <c r="DA42" s="2209"/>
      <c r="DB42" s="2209"/>
      <c r="DC42" s="2209"/>
      <c r="DD42" s="2209"/>
      <c r="DE42" s="2209"/>
      <c r="DF42" s="2209"/>
      <c r="DG42" s="2209"/>
      <c r="DH42" s="2209"/>
      <c r="DI42" s="2209"/>
      <c r="DJ42" s="2209"/>
      <c r="DK42" s="2209"/>
      <c r="DL42" s="2209"/>
      <c r="DM42" s="2209"/>
      <c r="DN42" s="2209"/>
      <c r="DO42" s="2209"/>
      <c r="DP42" s="2210"/>
      <c r="DQ42"/>
      <c r="DR42"/>
      <c r="DS42"/>
      <c r="DT42"/>
      <c r="DU42"/>
      <c r="DV42"/>
      <c r="DW42"/>
      <c r="DX42"/>
      <c r="DY42"/>
      <c r="DZ42"/>
      <c r="EA42"/>
      <c r="EB42"/>
      <c r="EC42"/>
      <c r="ED42"/>
      <c r="EE42"/>
      <c r="EF42"/>
      <c r="EG42" s="16"/>
      <c r="EH42" s="134">
        <f t="shared" si="0"/>
        <v>0</v>
      </c>
      <c r="EI42" s="134">
        <f t="shared" si="1"/>
        <v>0</v>
      </c>
      <c r="EJ42" s="134">
        <f t="shared" si="2"/>
        <v>0</v>
      </c>
      <c r="EK42" s="134">
        <f t="shared" si="3"/>
        <v>0</v>
      </c>
      <c r="EL42" s="756" t="s">
        <v>3240</v>
      </c>
      <c r="EM42" s="540" t="str">
        <f t="shared" si="45"/>
        <v>防火シャッターの閉鎖の状況</v>
      </c>
      <c r="EN42" s="133">
        <f t="shared" si="14"/>
        <v>0</v>
      </c>
      <c r="EO42" s="132" t="str">
        <f t="shared" si="15"/>
        <v/>
      </c>
      <c r="EP42" s="605" t="str">
        <f>IF($EO42="要是正",MAX($EP$14:EP38)+1,"")</f>
        <v/>
      </c>
      <c r="EQ42" s="610" t="str">
        <f>IF($EO42="要是正",MAX($EQ$14:EQ38)+1,"")</f>
        <v/>
      </c>
      <c r="ER42" s="131" t="str">
        <f t="shared" si="4"/>
        <v/>
      </c>
      <c r="ES42" s="130" t="str">
        <f t="shared" si="47"/>
        <v/>
      </c>
      <c r="ET42" s="507" t="str">
        <f t="shared" si="17"/>
        <v/>
      </c>
      <c r="EU42" s="156" t="str">
        <f t="shared" si="18"/>
        <v/>
      </c>
      <c r="EV42" s="655" t="str">
        <f t="shared" si="49"/>
        <v/>
      </c>
      <c r="EW42" s="128" t="str">
        <f t="shared" si="20"/>
        <v/>
      </c>
      <c r="EX42" s="126" t="str">
        <f t="shared" si="21"/>
        <v>0</v>
      </c>
      <c r="EY42" s="127" t="str">
        <f t="shared" si="22"/>
        <v/>
      </c>
      <c r="EZ42" s="126" t="str">
        <f t="shared" si="23"/>
        <v>0</v>
      </c>
      <c r="FA42" s="126" t="str">
        <f t="shared" si="24"/>
        <v>0</v>
      </c>
      <c r="FB42" s="125" t="str">
        <f t="shared" si="25"/>
        <v/>
      </c>
      <c r="FC42" s="128" t="str">
        <f t="shared" si="9"/>
        <v/>
      </c>
      <c r="FD42" s="126" t="str">
        <f t="shared" si="26"/>
        <v>0</v>
      </c>
      <c r="FE42" s="127" t="str">
        <f t="shared" si="27"/>
        <v/>
      </c>
      <c r="FF42" s="126" t="str">
        <f t="shared" si="28"/>
        <v>0</v>
      </c>
      <c r="FG42" s="126" t="str">
        <f t="shared" si="29"/>
        <v>0</v>
      </c>
      <c r="FH42" s="125" t="str">
        <f t="shared" si="30"/>
        <v/>
      </c>
      <c r="FI42"/>
      <c r="FJ42"/>
      <c r="FK42"/>
      <c r="FL42">
        <v>2</v>
      </c>
      <c r="FM42" t="s">
        <v>154</v>
      </c>
      <c r="FN42" t="s">
        <v>158</v>
      </c>
      <c r="FO42" t="s">
        <v>157</v>
      </c>
      <c r="FQ42"/>
      <c r="FR42"/>
      <c r="FS42"/>
      <c r="FT42"/>
      <c r="FU42"/>
      <c r="FV42"/>
      <c r="FW42"/>
      <c r="FX42"/>
      <c r="FY42"/>
      <c r="FZ42"/>
      <c r="GA42"/>
      <c r="GB42"/>
      <c r="GC42"/>
      <c r="GD42"/>
      <c r="GE42"/>
      <c r="GF42"/>
      <c r="GG42"/>
      <c r="GI42" s="234"/>
      <c r="GJ42" s="752" t="str">
        <f t="shared" si="40"/>
        <v/>
      </c>
      <c r="GK42" s="752" t="str">
        <f t="shared" si="31"/>
        <v/>
      </c>
      <c r="GL42" s="752" t="str">
        <f t="shared" si="32"/>
        <v/>
      </c>
      <c r="GM42" s="226">
        <f t="shared" si="33"/>
        <v>0</v>
      </c>
      <c r="GN42" s="227" t="str">
        <f t="shared" si="13"/>
        <v/>
      </c>
      <c r="GO42"/>
      <c r="GP42" s="168" t="str">
        <f t="shared" si="34"/>
        <v/>
      </c>
      <c r="GQ42" s="601" t="str">
        <f t="shared" si="35"/>
        <v/>
      </c>
      <c r="GR42" s="532" t="str">
        <f t="shared" si="36"/>
        <v>0</v>
      </c>
      <c r="GS42" s="452" t="str">
        <f t="shared" si="37"/>
        <v/>
      </c>
      <c r="GT42" s="530" t="str">
        <f t="shared" si="38"/>
        <v>0</v>
      </c>
      <c r="GU42" s="531" t="str">
        <f t="shared" si="39"/>
        <v/>
      </c>
      <c r="GW42" s="569">
        <f t="shared" si="42"/>
        <v>0</v>
      </c>
      <c r="GX42" s="574"/>
      <c r="GY42" s="574"/>
      <c r="GZ42" s="575"/>
      <c r="HA42" t="str">
        <f>$P$42</f>
        <v>総合的な作動の状況</v>
      </c>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LO42"/>
      <c r="LP42"/>
      <c r="LQ42"/>
      <c r="LR42"/>
      <c r="LS42"/>
      <c r="LT42"/>
      <c r="LU42"/>
      <c r="LV42"/>
      <c r="LW42"/>
      <c r="LX42"/>
      <c r="LY42"/>
      <c r="LZ42"/>
    </row>
    <row r="43" spans="1:338" s="13" customFormat="1" ht="30" customHeight="1" thickBot="1" x14ac:dyDescent="0.45">
      <c r="A43"/>
      <c r="B43"/>
      <c r="C43"/>
      <c r="D43"/>
      <c r="E43"/>
      <c r="F43"/>
      <c r="G43"/>
      <c r="H43"/>
      <c r="I43" s="955"/>
      <c r="J43" s="231"/>
      <c r="K43" s="241"/>
      <c r="L43" s="241"/>
      <c r="M43" s="2399" t="s">
        <v>620</v>
      </c>
      <c r="N43" s="2399"/>
      <c r="O43" s="2399"/>
      <c r="P43" s="2405"/>
      <c r="Q43" s="2406"/>
      <c r="R43" s="2406"/>
      <c r="S43" s="2406"/>
      <c r="T43" s="2406"/>
      <c r="U43" s="2406"/>
      <c r="V43" s="2406"/>
      <c r="W43" s="2406"/>
      <c r="X43" s="2406"/>
      <c r="Y43" s="2406"/>
      <c r="Z43" s="2406"/>
      <c r="AA43" s="2407"/>
      <c r="AB43" s="2171" t="s">
        <v>156</v>
      </c>
      <c r="AC43" s="2171"/>
      <c r="AD43" s="2171"/>
      <c r="AE43" s="2171"/>
      <c r="AF43" s="2171"/>
      <c r="AG43" s="2171"/>
      <c r="AH43" s="2171"/>
      <c r="AI43" s="2171"/>
      <c r="AJ43" s="2171"/>
      <c r="AK43" s="2171"/>
      <c r="AL43" s="2171"/>
      <c r="AM43" s="2171"/>
      <c r="AN43" s="2171"/>
      <c r="AO43" s="2171"/>
      <c r="AP43" s="2171"/>
      <c r="AQ43" s="2171"/>
      <c r="AR43" s="2171"/>
      <c r="AS43" s="2171"/>
      <c r="AT43" s="2171"/>
      <c r="AU43" s="2171"/>
      <c r="AV43" s="2171"/>
      <c r="AW43" s="2171"/>
      <c r="AX43" s="2171"/>
      <c r="AY43" s="2171"/>
      <c r="AZ43" s="2172"/>
      <c r="BA43" s="2173"/>
      <c r="BB43" s="2174"/>
      <c r="BC43" s="2174"/>
      <c r="BD43" s="2174"/>
      <c r="BE43" s="2174"/>
      <c r="BF43" s="2174"/>
      <c r="BG43" s="2174"/>
      <c r="BH43" s="2174"/>
      <c r="BI43" s="2174"/>
      <c r="BJ43" s="2174"/>
      <c r="BK43" s="2174"/>
      <c r="BL43" s="2175"/>
      <c r="BM43" s="2412"/>
      <c r="BN43" s="2412"/>
      <c r="BO43" s="2110"/>
      <c r="BP43" s="2110"/>
      <c r="BQ43" s="2110"/>
      <c r="BR43" s="2110"/>
      <c r="BS43" s="2110"/>
      <c r="BT43" s="2110"/>
      <c r="BU43" s="2110"/>
      <c r="BV43" s="2110"/>
      <c r="BW43" s="2110"/>
      <c r="BX43" s="2110"/>
      <c r="BY43" s="2387"/>
      <c r="BZ43" s="2387"/>
      <c r="CA43" s="2387"/>
      <c r="CB43" s="2387"/>
      <c r="CC43" s="2387"/>
      <c r="CD43" s="2387"/>
      <c r="CE43" s="2387"/>
      <c r="CF43" s="2387"/>
      <c r="CG43" s="2387"/>
      <c r="CH43" s="2387"/>
      <c r="CI43" s="2387"/>
      <c r="CJ43" s="2387"/>
      <c r="CK43" s="2387"/>
      <c r="CL43" s="2387"/>
      <c r="CM43" s="2387"/>
      <c r="CN43" s="2248"/>
      <c r="CO43" s="2248"/>
      <c r="CP43" s="2248"/>
      <c r="CQ43" s="2248"/>
      <c r="CR43" s="2248"/>
      <c r="CS43" s="2248"/>
      <c r="CT43" s="2439"/>
      <c r="CU43" s="2439"/>
      <c r="CV43" s="2439"/>
      <c r="CW43" s="2195"/>
      <c r="CX43" s="1537"/>
      <c r="CY43" s="1537"/>
      <c r="CZ43" s="1537"/>
      <c r="DA43" s="1537"/>
      <c r="DB43" s="1537"/>
      <c r="DC43" s="1537"/>
      <c r="DD43" s="1537"/>
      <c r="DE43" s="1537"/>
      <c r="DF43" s="1537"/>
      <c r="DG43" s="1537"/>
      <c r="DH43" s="1537"/>
      <c r="DI43" s="1537"/>
      <c r="DJ43" s="1537"/>
      <c r="DK43" s="1537"/>
      <c r="DL43" s="1537"/>
      <c r="DM43" s="1537"/>
      <c r="DN43" s="1537"/>
      <c r="DO43" s="1537"/>
      <c r="DP43" s="2196"/>
      <c r="DQ43"/>
      <c r="DR43"/>
      <c r="DS43"/>
      <c r="DT43"/>
      <c r="DU43"/>
      <c r="DV43"/>
      <c r="DW43"/>
      <c r="DX43"/>
      <c r="DY43"/>
      <c r="DZ43"/>
      <c r="EA43"/>
      <c r="EB43"/>
      <c r="EC43"/>
      <c r="ED43"/>
      <c r="EE43"/>
      <c r="EF43"/>
      <c r="EG43" s="16"/>
      <c r="EH43" s="134">
        <f t="shared" si="0"/>
        <v>0</v>
      </c>
      <c r="EI43" s="134">
        <f t="shared" si="1"/>
        <v>0</v>
      </c>
      <c r="EJ43" s="134">
        <f t="shared" si="2"/>
        <v>0</v>
      </c>
      <c r="EK43" s="134">
        <f t="shared" si="3"/>
        <v>0</v>
      </c>
      <c r="EL43" s="756" t="s">
        <v>3241</v>
      </c>
      <c r="EM43" s="540" t="str">
        <f t="shared" si="45"/>
        <v>防火区画の形成の状況</v>
      </c>
      <c r="EN43" s="133">
        <f t="shared" si="14"/>
        <v>0</v>
      </c>
      <c r="EO43" s="132" t="str">
        <f t="shared" si="15"/>
        <v/>
      </c>
      <c r="EP43" s="605" t="str">
        <f>IF($EO43="要是正",MAX($EP$14:EP39)+1,"")</f>
        <v/>
      </c>
      <c r="EQ43" s="610" t="str">
        <f>IF($EO43="要是正",MAX($EQ$14:EQ39)+1,"")</f>
        <v/>
      </c>
      <c r="ER43" s="131" t="str">
        <f t="shared" si="4"/>
        <v/>
      </c>
      <c r="ES43" s="130" t="str">
        <f t="shared" si="47"/>
        <v/>
      </c>
      <c r="ET43" s="507" t="str">
        <f t="shared" si="17"/>
        <v/>
      </c>
      <c r="EU43" s="156" t="str">
        <f t="shared" si="18"/>
        <v/>
      </c>
      <c r="EV43" s="655" t="str">
        <f t="shared" si="49"/>
        <v/>
      </c>
      <c r="EW43" s="128" t="str">
        <f t="shared" si="20"/>
        <v/>
      </c>
      <c r="EX43" s="126" t="str">
        <f t="shared" si="21"/>
        <v>0</v>
      </c>
      <c r="EY43" s="127" t="str">
        <f t="shared" si="22"/>
        <v/>
      </c>
      <c r="EZ43" s="126" t="str">
        <f t="shared" si="23"/>
        <v>0</v>
      </c>
      <c r="FA43" s="126" t="str">
        <f t="shared" si="24"/>
        <v>0</v>
      </c>
      <c r="FB43" s="125" t="str">
        <f t="shared" si="25"/>
        <v/>
      </c>
      <c r="FC43" s="128" t="str">
        <f t="shared" si="9"/>
        <v/>
      </c>
      <c r="FD43" s="126" t="str">
        <f t="shared" si="26"/>
        <v>0</v>
      </c>
      <c r="FE43" s="127" t="str">
        <f t="shared" si="27"/>
        <v/>
      </c>
      <c r="FF43" s="126" t="str">
        <f t="shared" si="28"/>
        <v>0</v>
      </c>
      <c r="FG43" s="126" t="str">
        <f t="shared" si="29"/>
        <v>0</v>
      </c>
      <c r="FH43" s="125" t="str">
        <f t="shared" si="30"/>
        <v/>
      </c>
      <c r="FI43"/>
      <c r="FJ43"/>
      <c r="FK43"/>
      <c r="FL43">
        <v>6</v>
      </c>
      <c r="FM43" t="s">
        <v>154</v>
      </c>
      <c r="FN43" t="s">
        <v>153</v>
      </c>
      <c r="FO43" t="s">
        <v>152</v>
      </c>
      <c r="FQ43"/>
      <c r="FR43"/>
      <c r="FS43"/>
      <c r="FT43"/>
      <c r="FU43"/>
      <c r="FV43"/>
      <c r="FW43"/>
      <c r="FX43"/>
      <c r="FY43"/>
      <c r="FZ43"/>
      <c r="GA43"/>
      <c r="GB43"/>
      <c r="GC43"/>
      <c r="GD43"/>
      <c r="GE43"/>
      <c r="GF43"/>
      <c r="GG43"/>
      <c r="GI43" s="215"/>
      <c r="GJ43" s="752" t="str">
        <f t="shared" si="40"/>
        <v/>
      </c>
      <c r="GK43" s="752" t="str">
        <f t="shared" si="31"/>
        <v/>
      </c>
      <c r="GL43" s="752" t="str">
        <f t="shared" si="32"/>
        <v/>
      </c>
      <c r="GM43" s="226">
        <f t="shared" si="33"/>
        <v>0</v>
      </c>
      <c r="GN43" s="227" t="str">
        <f t="shared" si="13"/>
        <v/>
      </c>
      <c r="GO43"/>
      <c r="GP43" s="168" t="str">
        <f t="shared" si="34"/>
        <v/>
      </c>
      <c r="GQ43" s="601" t="str">
        <f t="shared" ref="GQ43" si="50">IF(NOT(OR(CT43="未定",CT43="")),"令和"&amp;CN43&amp;"年"&amp;CQ43&amp;"月1日","")</f>
        <v/>
      </c>
      <c r="GR43" s="532" t="str">
        <f t="shared" ref="GR43" si="51">IF(GQ43="","0",DATEVALUE(GQ43))</f>
        <v>0</v>
      </c>
      <c r="GS43" s="452" t="str">
        <f t="shared" ref="GS43" si="52">IF(OR(CT43="予定",CT43="改善済"),1,"")</f>
        <v/>
      </c>
      <c r="GT43" s="530" t="str">
        <f t="shared" ref="GT43" si="53">IF(GS43=1,GR43,"0")</f>
        <v>0</v>
      </c>
      <c r="GU43" s="531" t="str">
        <f t="shared" ref="GU43" si="54">IF(AND(ER43="要是正",AND(EQ43=0,CT43="未定")),CT43,"")</f>
        <v/>
      </c>
      <c r="GW43" s="569">
        <f t="shared" si="42"/>
        <v>0</v>
      </c>
      <c r="GX43" s="574"/>
      <c r="GY43" s="574"/>
      <c r="GZ43" s="575"/>
      <c r="HA43" t="str">
        <f>$P$42</f>
        <v>総合的な作動の状況</v>
      </c>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LO43"/>
      <c r="LP43"/>
      <c r="LQ43"/>
      <c r="LR43"/>
      <c r="LS43"/>
      <c r="LT43"/>
      <c r="LU43"/>
      <c r="LV43"/>
      <c r="LW43"/>
      <c r="LX43"/>
      <c r="LY43"/>
      <c r="LZ43"/>
    </row>
    <row r="44" spans="1:338" ht="15" customHeight="1" thickBot="1" x14ac:dyDescent="0.45">
      <c r="I44" s="955"/>
      <c r="J44" s="671"/>
      <c r="K44" s="671"/>
      <c r="L44" s="671"/>
      <c r="M44" s="669"/>
      <c r="N44" s="669"/>
      <c r="O44" s="669"/>
      <c r="P44" s="669"/>
      <c r="Q44" s="669"/>
      <c r="R44" s="669"/>
      <c r="S44" s="669"/>
      <c r="T44" s="669"/>
      <c r="U44" s="669"/>
      <c r="V44" s="669"/>
      <c r="W44" s="669"/>
      <c r="X44" s="669"/>
      <c r="Y44" s="669"/>
      <c r="Z44" s="669"/>
      <c r="AA44" s="669"/>
      <c r="AB44" s="669"/>
      <c r="AC44" s="669"/>
      <c r="AD44" s="669"/>
      <c r="AE44" s="669"/>
      <c r="AF44" s="670"/>
      <c r="AG44" s="669"/>
      <c r="AH44" s="669"/>
      <c r="AI44" s="669"/>
      <c r="AJ44" s="669"/>
      <c r="AK44" s="669"/>
      <c r="AL44" s="669"/>
      <c r="AM44" s="669"/>
      <c r="AN44" s="669"/>
      <c r="AO44" s="669"/>
      <c r="AP44" s="669"/>
      <c r="AQ44" s="669"/>
      <c r="AR44" s="670"/>
      <c r="AS44" s="669"/>
      <c r="AT44" s="669"/>
      <c r="AU44" s="669"/>
      <c r="AV44" s="669"/>
      <c r="AW44" s="669"/>
      <c r="AX44" s="669"/>
      <c r="AY44" s="669"/>
      <c r="AZ44" s="670"/>
      <c r="BA44" s="670"/>
      <c r="BB44" s="670"/>
      <c r="BC44" s="670"/>
      <c r="BD44" s="670"/>
      <c r="BE44" s="670"/>
      <c r="BF44" s="670"/>
      <c r="BG44" s="670"/>
      <c r="BH44" s="670"/>
      <c r="BI44" s="670"/>
      <c r="BJ44" s="670"/>
      <c r="BK44" s="670"/>
      <c r="BL44" s="670"/>
      <c r="BM44" s="690"/>
      <c r="BN44" s="690"/>
      <c r="BO44" s="670"/>
      <c r="BP44" s="670"/>
      <c r="BQ44" s="670"/>
      <c r="BR44" s="670"/>
      <c r="BS44" s="670"/>
      <c r="BT44" s="670"/>
      <c r="BU44" s="670"/>
      <c r="BV44" s="670"/>
      <c r="BW44" s="670"/>
      <c r="BX44" s="670"/>
      <c r="BY44" s="670"/>
      <c r="BZ44" s="670"/>
      <c r="CA44" s="670"/>
      <c r="CB44" s="670"/>
      <c r="CC44" s="670"/>
      <c r="CD44" s="670"/>
      <c r="CE44" s="670"/>
      <c r="CF44" s="670"/>
      <c r="CG44" s="670"/>
      <c r="CH44" s="670"/>
      <c r="CI44" s="670"/>
      <c r="CJ44" s="670"/>
      <c r="CK44" s="670"/>
      <c r="CL44" s="670"/>
      <c r="CM44" s="670"/>
      <c r="CN44" s="690"/>
      <c r="CO44" s="690"/>
      <c r="CP44" s="690"/>
      <c r="CQ44" s="690"/>
      <c r="CR44" s="690"/>
      <c r="CS44" s="690"/>
      <c r="CT44" s="671"/>
      <c r="CU44" s="671"/>
      <c r="CV44" s="671"/>
      <c r="CW44" s="671"/>
      <c r="CX44" s="671"/>
      <c r="CY44" s="671"/>
      <c r="CZ44" s="671"/>
      <c r="DA44" s="671"/>
      <c r="DB44" s="671"/>
      <c r="DC44" s="671"/>
      <c r="DD44" s="671"/>
      <c r="DE44" s="671"/>
      <c r="DF44" s="671"/>
      <c r="DG44" s="671"/>
      <c r="DH44" s="671"/>
      <c r="DI44" s="671"/>
      <c r="DJ44" s="671"/>
      <c r="DK44" s="671"/>
      <c r="DL44" s="671"/>
      <c r="DM44" s="671"/>
      <c r="DN44" s="671"/>
      <c r="DO44" s="671"/>
      <c r="DP44" s="671"/>
      <c r="EH44" s="795">
        <f>SUM(EH17:EH43)</f>
        <v>0</v>
      </c>
      <c r="EI44" s="236">
        <f>SUM(EI17:EI43)</f>
        <v>0</v>
      </c>
      <c r="EJ44" s="236">
        <f>SUM(EJ17:EJ43)</f>
        <v>0</v>
      </c>
      <c r="EK44" s="236">
        <f>SUM(EK17:EK43)</f>
        <v>0</v>
      </c>
      <c r="EP44"/>
      <c r="ET44" s="272"/>
      <c r="EW44" s="160"/>
      <c r="EX44" s="153"/>
      <c r="EY44" s="151">
        <f>COUNTIF(EY17:EY43,"1")</f>
        <v>0</v>
      </c>
      <c r="EZ44" s="152" t="str">
        <f t="array" ref="EZ44">INDEX(EZ17:EZ43,MATCH(MIN(ABS(EZ17:EZ43-$EJ$4)),ABS(EZ17:EZ43-$EJ$4),0))</f>
        <v>0</v>
      </c>
      <c r="FA44" s="152" t="str">
        <f t="array" ref="FA44">INDEX(FA17:FA43,MATCH(MIN(ABS(FA17:FA43-$EJ$4)),ABS(FA17:FA43-$EJ$4),0))</f>
        <v>0</v>
      </c>
      <c r="FB44" s="151">
        <f>COUNTIF(FB17:FB43,"未定")</f>
        <v>0</v>
      </c>
      <c r="FC44" s="159"/>
      <c r="FD44" s="158"/>
      <c r="FE44" s="151">
        <f>COUNTIF(FE17:FE43,"1")</f>
        <v>0</v>
      </c>
      <c r="FF44" s="152" t="str">
        <f t="array" ref="FF44">INDEX(FF17:FF43,MATCH(MIN(ABS(FF17:FF43-$EJ$4)),ABS(FF17:FF43-$EJ$4),0))</f>
        <v>0</v>
      </c>
      <c r="FG44" s="152" t="str">
        <f t="array" ref="FG44">INDEX(FG17:FG43,MATCH(MIN(ABS(FG17:FG43-$EJ$4)),ABS(FG17:FG43-$EJ$4),0))</f>
        <v>0</v>
      </c>
      <c r="FH44" s="151">
        <f>COUNTIF(FH17:FH43,"未定")</f>
        <v>0</v>
      </c>
      <c r="FI44"/>
      <c r="FJ44"/>
      <c r="FK44"/>
      <c r="FL44"/>
      <c r="FM44"/>
      <c r="FN44"/>
      <c r="FO44"/>
      <c r="FQ44" s="13"/>
      <c r="FR44" s="13"/>
      <c r="FS44" s="13"/>
      <c r="FT44" s="215"/>
      <c r="FU44" s="215"/>
      <c r="GD44" s="215"/>
      <c r="GJ44"/>
      <c r="GK44"/>
      <c r="GL44"/>
      <c r="GM44"/>
      <c r="GN44"/>
      <c r="GP44" s="804"/>
      <c r="GQ44" s="805" t="str">
        <f>IF(NOT(OR(CW26="未定",CQ26="")),"令和"&amp;CT26&amp;"年"&amp;CU27&amp;"月1日","")</f>
        <v/>
      </c>
      <c r="GR44" s="870"/>
      <c r="GS44" s="535">
        <f>COUNTIF(GS17:GS43,"1")</f>
        <v>0</v>
      </c>
      <c r="GT44" s="536" t="str">
        <f t="array" ref="GT44">INDEX(GT17:GT43,MATCH(MIN(ABS(GT17:GT43-$EJ$4)),ABS(GT17:GT43-$EJ$4),0))</f>
        <v>0</v>
      </c>
      <c r="GU44" s="537">
        <f>COUNTIF(GU17:GU43,"未定")</f>
        <v>0</v>
      </c>
      <c r="GW44" s="569">
        <f t="shared" si="42"/>
        <v>0</v>
      </c>
      <c r="GX44" s="574"/>
      <c r="GY44" s="574"/>
      <c r="GZ44" s="575"/>
    </row>
    <row r="45" spans="1:338" ht="15" customHeight="1" thickBot="1" x14ac:dyDescent="0.45">
      <c r="I45" s="955"/>
      <c r="J45" s="672"/>
      <c r="K45" s="672"/>
      <c r="L45" s="672"/>
      <c r="M45" s="672"/>
      <c r="N45" s="672"/>
      <c r="O45" s="672"/>
      <c r="P45" s="672"/>
      <c r="Q45" s="672"/>
      <c r="R45" s="672"/>
      <c r="S45" s="672"/>
      <c r="T45" s="672"/>
      <c r="U45" s="672"/>
      <c r="V45" s="672"/>
      <c r="W45" s="672"/>
      <c r="X45" s="672"/>
      <c r="Y45" s="672"/>
      <c r="Z45" s="672"/>
      <c r="AA45" s="672"/>
      <c r="AB45" s="15"/>
      <c r="AC45" s="15"/>
      <c r="AD45" s="17"/>
      <c r="AE45" s="17"/>
      <c r="AF45" s="17"/>
      <c r="AG45" s="672"/>
      <c r="AH45" s="672"/>
      <c r="AI45" s="672"/>
      <c r="AJ45" s="672"/>
      <c r="AK45" s="17"/>
      <c r="AL45" s="17"/>
      <c r="AM45" s="17"/>
      <c r="AN45" s="672"/>
      <c r="AO45" s="17"/>
      <c r="AP45" s="17"/>
      <c r="AQ45" s="17"/>
      <c r="AR45" s="17"/>
      <c r="AS45" s="672"/>
      <c r="AT45" s="672"/>
      <c r="AU45" s="672"/>
      <c r="AV45" s="672"/>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5"/>
      <c r="CQ45" s="673"/>
      <c r="CR45" s="673"/>
      <c r="CS45" s="673"/>
      <c r="CT45" s="673"/>
      <c r="CU45" s="673"/>
      <c r="CV45" s="673"/>
      <c r="CW45" s="673"/>
      <c r="CX45" s="673"/>
      <c r="CY45" s="673"/>
      <c r="CZ45" s="673"/>
      <c r="DA45" s="673"/>
      <c r="DB45" s="673"/>
      <c r="DC45" s="673"/>
      <c r="DD45" s="673"/>
      <c r="DE45" s="673"/>
      <c r="DF45" s="673"/>
      <c r="DG45" s="673"/>
      <c r="DH45" s="673"/>
      <c r="DI45" s="673"/>
      <c r="DJ45" s="673"/>
      <c r="DK45" s="673"/>
      <c r="DL45" s="673"/>
      <c r="DM45" s="673"/>
      <c r="DN45" s="673"/>
      <c r="DO45" s="673"/>
      <c r="DP45" s="673"/>
      <c r="FI45"/>
      <c r="FJ45"/>
      <c r="FK45"/>
      <c r="FL45"/>
      <c r="FM45"/>
      <c r="FN45"/>
      <c r="FO45"/>
      <c r="GJ45" s="751"/>
      <c r="GK45" s="751"/>
      <c r="GL45" s="751"/>
      <c r="GN45" s="447"/>
      <c r="GQ45" s="13"/>
      <c r="GR45" s="13"/>
      <c r="GS45" s="13"/>
      <c r="GT45" s="13"/>
      <c r="GU45" s="13"/>
      <c r="GW45" s="569">
        <f t="shared" si="42"/>
        <v>0</v>
      </c>
      <c r="GX45" s="574"/>
      <c r="GY45" s="574"/>
      <c r="GZ45" s="575"/>
    </row>
    <row r="46" spans="1:338" ht="15" hidden="1" customHeight="1" x14ac:dyDescent="0.4">
      <c r="I46" s="955"/>
      <c r="J46" s="672"/>
      <c r="K46" s="672"/>
      <c r="L46" s="672"/>
      <c r="M46" s="672"/>
      <c r="N46" s="672"/>
      <c r="O46" s="672"/>
      <c r="P46" s="672"/>
      <c r="Q46" s="672"/>
      <c r="R46" s="672"/>
      <c r="S46" s="672"/>
      <c r="T46" s="672"/>
      <c r="U46" s="672"/>
      <c r="V46" s="672"/>
      <c r="W46" s="672"/>
      <c r="X46" s="672"/>
      <c r="Y46" s="672"/>
      <c r="Z46" s="672"/>
      <c r="AA46" s="672"/>
      <c r="AB46" s="15"/>
      <c r="AC46" s="15"/>
      <c r="AD46" s="17"/>
      <c r="AE46" s="17"/>
      <c r="AF46" s="17"/>
      <c r="AG46" s="672"/>
      <c r="AH46" s="672"/>
      <c r="AI46" s="672"/>
      <c r="AJ46" s="672"/>
      <c r="AK46" s="17"/>
      <c r="AL46" s="17"/>
      <c r="AM46" s="17"/>
      <c r="AN46" s="672"/>
      <c r="AO46" s="17"/>
      <c r="AP46" s="17"/>
      <c r="AQ46" s="17"/>
      <c r="AR46" s="17"/>
      <c r="AS46" s="672"/>
      <c r="AT46" s="672"/>
      <c r="AU46" s="672"/>
      <c r="AV46" s="672"/>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5"/>
      <c r="CQ46" s="673"/>
      <c r="CR46" s="673"/>
      <c r="CS46" s="673"/>
      <c r="CT46" s="673"/>
      <c r="CU46" s="673"/>
      <c r="CV46" s="673"/>
      <c r="CW46" s="673"/>
      <c r="CX46" s="673"/>
      <c r="CY46" s="673"/>
      <c r="CZ46" s="673"/>
      <c r="DA46" s="673"/>
      <c r="DB46" s="673"/>
      <c r="DC46" s="673"/>
      <c r="DD46" s="673"/>
      <c r="DE46" s="673"/>
      <c r="DF46" s="673"/>
      <c r="DG46" s="673"/>
      <c r="DH46" s="673"/>
      <c r="DI46" s="673"/>
      <c r="DJ46" s="673"/>
      <c r="DK46" s="673"/>
      <c r="DL46" s="673"/>
      <c r="DM46" s="673"/>
      <c r="DN46" s="673"/>
      <c r="DO46" s="673"/>
      <c r="DP46" s="673"/>
      <c r="FI46"/>
      <c r="FJ46"/>
      <c r="FK46"/>
      <c r="FL46"/>
      <c r="FM46"/>
      <c r="FN46"/>
      <c r="FO46"/>
      <c r="GJ46" s="751"/>
      <c r="GK46" s="751"/>
      <c r="GL46" s="751"/>
      <c r="GN46" s="447"/>
      <c r="GP46" s="1" t="s">
        <v>780</v>
      </c>
      <c r="GQ46" s="13"/>
      <c r="GR46" s="13"/>
      <c r="GS46" s="13"/>
      <c r="GT46" s="13"/>
      <c r="GU46" s="13"/>
      <c r="GW46" s="569">
        <f t="shared" si="42"/>
        <v>0</v>
      </c>
      <c r="GX46" s="574"/>
      <c r="GY46" s="574"/>
      <c r="GZ46" s="575"/>
    </row>
    <row r="47" spans="1:338" ht="15" hidden="1" customHeight="1" thickBot="1" x14ac:dyDescent="0.45">
      <c r="I47" s="955"/>
      <c r="J47" s="674"/>
      <c r="K47" s="674"/>
      <c r="L47" s="674"/>
      <c r="M47" s="674"/>
      <c r="N47" s="674"/>
      <c r="O47" s="674"/>
      <c r="P47" s="674"/>
      <c r="Q47" s="674"/>
      <c r="R47" s="674"/>
      <c r="S47" s="674"/>
      <c r="T47" s="674"/>
      <c r="U47" s="674"/>
      <c r="V47" s="674"/>
      <c r="W47" s="674"/>
      <c r="X47" s="674"/>
      <c r="Y47" s="674"/>
      <c r="Z47" s="674"/>
      <c r="AA47" s="674"/>
      <c r="AB47" s="675"/>
      <c r="AC47" s="675"/>
      <c r="AD47" s="676"/>
      <c r="AE47" s="676"/>
      <c r="AF47" s="676"/>
      <c r="AG47" s="674"/>
      <c r="AH47" s="674"/>
      <c r="AI47" s="674"/>
      <c r="AJ47" s="674"/>
      <c r="AK47" s="676"/>
      <c r="AL47" s="676"/>
      <c r="AM47" s="676"/>
      <c r="AN47" s="674"/>
      <c r="AO47" s="676"/>
      <c r="AP47" s="676"/>
      <c r="AQ47" s="676"/>
      <c r="AR47" s="676"/>
      <c r="AS47" s="674"/>
      <c r="AT47" s="674"/>
      <c r="AU47" s="674"/>
      <c r="AV47" s="674"/>
      <c r="AW47" s="676"/>
      <c r="AX47" s="676"/>
      <c r="AY47" s="676"/>
      <c r="AZ47" s="676"/>
      <c r="BA47" s="676"/>
      <c r="BB47" s="676"/>
      <c r="BC47" s="676"/>
      <c r="BD47" s="676"/>
      <c r="BE47" s="676"/>
      <c r="BF47" s="676"/>
      <c r="BG47" s="676"/>
      <c r="BH47" s="676"/>
      <c r="BI47" s="676"/>
      <c r="BJ47" s="676"/>
      <c r="BK47" s="676"/>
      <c r="BL47" s="676"/>
      <c r="BM47" s="676"/>
      <c r="BN47" s="676"/>
      <c r="BO47" s="676"/>
      <c r="BP47" s="676"/>
      <c r="BQ47" s="676"/>
      <c r="BR47" s="676"/>
      <c r="BS47" s="676"/>
      <c r="BT47" s="676"/>
      <c r="BU47" s="676"/>
      <c r="BV47" s="676"/>
      <c r="BW47" s="676"/>
      <c r="BX47" s="676"/>
      <c r="BY47" s="676"/>
      <c r="BZ47" s="676"/>
      <c r="CA47" s="676"/>
      <c r="CB47" s="676"/>
      <c r="CC47" s="676"/>
      <c r="CD47" s="676"/>
      <c r="CE47" s="676"/>
      <c r="CF47" s="676"/>
      <c r="CG47" s="676"/>
      <c r="CH47" s="676"/>
      <c r="CI47" s="676"/>
      <c r="CJ47" s="676"/>
      <c r="CK47" s="676"/>
      <c r="CL47" s="676"/>
      <c r="CM47" s="676"/>
      <c r="CN47" s="676"/>
      <c r="CO47" s="676"/>
      <c r="CP47" s="675"/>
      <c r="CQ47" s="677"/>
      <c r="CR47" s="677"/>
      <c r="CS47" s="677"/>
      <c r="CT47" s="677"/>
      <c r="CU47" s="677"/>
      <c r="CV47" s="677"/>
      <c r="CW47" s="677"/>
      <c r="CX47" s="677"/>
      <c r="CY47" s="677"/>
      <c r="CZ47" s="677"/>
      <c r="DA47" s="677"/>
      <c r="DB47" s="677"/>
      <c r="DC47" s="677"/>
      <c r="DD47" s="677"/>
      <c r="DE47" s="677"/>
      <c r="DF47" s="677"/>
      <c r="DG47" s="677"/>
      <c r="DH47" s="677"/>
      <c r="DI47" s="677"/>
      <c r="DJ47" s="677"/>
      <c r="DK47" s="677"/>
      <c r="DL47" s="677"/>
      <c r="DM47" s="677"/>
      <c r="DN47" s="677"/>
      <c r="DO47" s="677"/>
      <c r="DP47" s="677"/>
      <c r="EW47" s="868"/>
      <c r="EX47" s="868"/>
      <c r="EY47" s="869"/>
      <c r="EZ47" s="869"/>
      <c r="FA47" s="869"/>
      <c r="FB47" s="869"/>
      <c r="FC47" s="869"/>
      <c r="FD47" s="869"/>
      <c r="FE47" s="869"/>
      <c r="FF47" s="869"/>
      <c r="FG47" s="869"/>
      <c r="FH47" s="869"/>
      <c r="FI47"/>
      <c r="FJ47"/>
      <c r="FK47"/>
      <c r="FL47"/>
      <c r="FM47"/>
      <c r="FN47"/>
      <c r="FO47"/>
      <c r="GJ47" s="751"/>
      <c r="GK47" s="751"/>
      <c r="GL47" s="751"/>
      <c r="GN47" s="447"/>
      <c r="GQ47" s="13"/>
      <c r="GR47" s="13"/>
      <c r="GS47" s="13"/>
      <c r="GT47" s="13"/>
      <c r="GU47" s="13"/>
      <c r="GW47" s="569">
        <f t="shared" si="42"/>
        <v>0</v>
      </c>
      <c r="GX47" s="574"/>
      <c r="GY47" s="574"/>
      <c r="GZ47" s="575"/>
    </row>
    <row r="48" spans="1:338" s="13" customFormat="1" ht="35.1" hidden="1" customHeight="1" thickBot="1" x14ac:dyDescent="0.45">
      <c r="A48"/>
      <c r="B48"/>
      <c r="C48"/>
      <c r="D48"/>
      <c r="E48"/>
      <c r="F48"/>
      <c r="G48"/>
      <c r="H48"/>
      <c r="I48" s="955"/>
      <c r="J48" s="678"/>
      <c r="K48" s="668"/>
      <c r="L48" s="668"/>
      <c r="M48" s="2414" t="s">
        <v>208</v>
      </c>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c r="AS48" s="2414"/>
      <c r="AT48" s="2414"/>
      <c r="AU48" s="2414"/>
      <c r="AV48" s="2414"/>
      <c r="AW48" s="2414"/>
      <c r="AX48" s="2414"/>
      <c r="AY48" s="2414"/>
      <c r="AZ48" s="2414"/>
      <c r="BA48" s="2414"/>
      <c r="BB48" s="2414"/>
      <c r="BC48" s="2414"/>
      <c r="BD48" s="2414"/>
      <c r="BE48" s="2414"/>
      <c r="BF48" s="2414"/>
      <c r="BG48" s="2414"/>
      <c r="BH48" s="2414"/>
      <c r="BI48" s="2414"/>
      <c r="BJ48" s="2414"/>
      <c r="BK48" s="2414"/>
      <c r="BL48" s="2414"/>
      <c r="BM48" s="2414"/>
      <c r="BN48" s="2414"/>
      <c r="BO48" s="2414"/>
      <c r="BP48" s="2414"/>
      <c r="BQ48" s="2414"/>
      <c r="BR48" s="2414"/>
      <c r="BS48" s="2414"/>
      <c r="BT48" s="2414"/>
      <c r="BU48" s="2414"/>
      <c r="BV48" s="2414"/>
      <c r="BW48" s="2414"/>
      <c r="BX48" s="2414"/>
      <c r="BY48" s="2414"/>
      <c r="BZ48" s="2414"/>
      <c r="CA48" s="2414"/>
      <c r="CB48" s="2414"/>
      <c r="CC48" s="2414"/>
      <c r="CD48" s="2414"/>
      <c r="CE48" s="2414"/>
      <c r="CF48" s="2414"/>
      <c r="CG48" s="2414"/>
      <c r="CH48" s="2414"/>
      <c r="CI48" s="2414"/>
      <c r="CJ48" s="2414"/>
      <c r="CK48" s="2414"/>
      <c r="CL48" s="2414"/>
      <c r="CM48" s="2414"/>
      <c r="CN48" s="2414"/>
      <c r="CO48" s="2414"/>
      <c r="CP48" s="2414"/>
      <c r="CQ48" s="2414"/>
      <c r="CR48" s="2414"/>
      <c r="CS48" s="2414"/>
      <c r="CT48" s="2414"/>
      <c r="CU48" s="2414"/>
      <c r="CV48" s="2414"/>
      <c r="CW48" s="2414"/>
      <c r="CX48" s="2414"/>
      <c r="CY48" s="2414"/>
      <c r="CZ48" s="2414"/>
      <c r="DA48" s="2414"/>
      <c r="DB48" s="2414"/>
      <c r="DC48" s="2414"/>
      <c r="DD48" s="2414"/>
      <c r="DE48" s="2414"/>
      <c r="DF48" s="2414"/>
      <c r="DG48" s="2414"/>
      <c r="DH48" s="2414"/>
      <c r="DI48" s="2414"/>
      <c r="DJ48" s="2414"/>
      <c r="DK48" s="2414"/>
      <c r="DL48" s="2414"/>
      <c r="DM48" s="2414"/>
      <c r="DN48" s="2414"/>
      <c r="DO48" s="2414"/>
      <c r="DP48" s="2415"/>
      <c r="DQ48"/>
      <c r="DR48"/>
      <c r="DS48"/>
      <c r="DT48"/>
      <c r="DU48"/>
      <c r="DV48"/>
      <c r="DW48"/>
      <c r="DX48"/>
      <c r="DY48"/>
      <c r="DZ48"/>
      <c r="EA48"/>
      <c r="EB48"/>
      <c r="EC48"/>
      <c r="ED48"/>
      <c r="EE48"/>
      <c r="EF48"/>
      <c r="EG48" s="16"/>
      <c r="EH48" s="481" t="str">
        <f>IF(AND(EI48="",EJ48="",EK48="",EH54&lt;&gt;0),"レ","")</f>
        <v/>
      </c>
      <c r="EI48" s="481" t="str">
        <f>IF(AND(EJ48="",EK48="",EI54&lt;&gt;0),"レ","")</f>
        <v/>
      </c>
      <c r="EJ48" s="481" t="str">
        <f>IF(EJ54&lt;&gt;0,"レ","")</f>
        <v/>
      </c>
      <c r="EK48" s="481" t="str">
        <f>IF(AND(EJ48="",EK54&lt;&gt;0),"レ","")</f>
        <v/>
      </c>
      <c r="EL48" s="750"/>
      <c r="EM48" s="16"/>
      <c r="EN48" s="16"/>
      <c r="EO48" s="157"/>
      <c r="EP48" s="124" t="str">
        <f>IF($EO48="要是正",MAX($EP$17:EP45)+1,"")</f>
        <v/>
      </c>
      <c r="EQ48" s="157"/>
      <c r="ER48" s="157"/>
      <c r="ES48" s="2025" t="s">
        <v>202</v>
      </c>
      <c r="ET48" s="509" t="str">
        <f>SUBSTITUTE(TRIM(ET51&amp;"　"&amp;ET52&amp;"　"&amp;ET53),"　",",")</f>
        <v/>
      </c>
      <c r="EU48" s="157"/>
      <c r="EV48" s="157"/>
      <c r="EW48" s="862" t="str">
        <f>IF(COUNTIF(EY51:EY53,1)&gt;0,"レ","")</f>
        <v/>
      </c>
      <c r="EX48" s="837"/>
      <c r="EY48" s="863" t="str">
        <f>IF(EW48="レ",TEXT(EZ54,"ee"),"")</f>
        <v/>
      </c>
      <c r="EZ48" s="864" t="str">
        <f>IF(EW48="レ",MONTH(EZ54),IF(AND(EJ48="レ",FB48="レ",FB54=0),"",IF(AND(EJ48="レ",FB48="レ",FA68&gt;0),"未定","")))</f>
        <v/>
      </c>
      <c r="FA48" s="146"/>
      <c r="FB48" s="865" t="str">
        <f>IF(EW48="",IF(OR(FB54&gt;0,EJ48="レ"),"レ",""),"")</f>
        <v/>
      </c>
      <c r="FC48" s="866" t="str">
        <f>IF(AND(COUNTIF(EO51:EO53,"要是正")=0,COUNTIF(FE51:FE53,1)&gt;0),"レ","")</f>
        <v/>
      </c>
      <c r="FD48" s="867"/>
      <c r="FE48" s="147" t="str">
        <f>IF(FC48="レ",TEXT(FF54,"ee"),"")</f>
        <v/>
      </c>
      <c r="FF48" s="147" t="str">
        <f>IF(FC48="レ",MONTH(FF54),IF(AND(EK48="レ",FH48="レ",FH54=0),"",IF(AND(EK48="レ",FH48="レ",FH68&gt;0),"未定","")))</f>
        <v/>
      </c>
      <c r="FG48" s="146"/>
      <c r="FH48" s="145" t="str">
        <f>IF(FC48="",IF(OR(FH54&gt;0,EK48="レ"),"レ",""),"")</f>
        <v/>
      </c>
      <c r="FI48"/>
      <c r="FJ48"/>
      <c r="FK48"/>
      <c r="FL48"/>
      <c r="FM48"/>
      <c r="FN48"/>
      <c r="FO48"/>
      <c r="GJ48"/>
      <c r="GK48"/>
      <c r="GL48"/>
      <c r="GM48"/>
      <c r="GN48" s="447"/>
      <c r="GO48"/>
      <c r="GP48" s="801" t="str">
        <f>TRIM(GP51&amp;"　"&amp;GP52&amp;"　"&amp;GP53)</f>
        <v/>
      </c>
      <c r="GQ48" s="802" t="str">
        <f>IF(COUNTIF(GS51:GS76,1)&gt;0,"レ","")</f>
        <v/>
      </c>
      <c r="GR48" s="526"/>
      <c r="GS48" s="479" t="str">
        <f>IF(GQ48="レ",TEXT(GT77,"ee"),"")</f>
        <v/>
      </c>
      <c r="GT48" s="480" t="str">
        <f>IF(GQ48="レ",MONTH(GT77),IF(AND(GG48="レ",GU48="レ",GU77=0),"",IF(AND(GG48="レ",GU48="レ",GU77&gt;0),"未定","")))</f>
        <v/>
      </c>
      <c r="GU48" s="458" t="str">
        <f>IF(GQ48="",IF(OR(GU77&gt;0,GG48="レ"),"レ",""),"")</f>
        <v/>
      </c>
      <c r="GW48" s="569">
        <f t="shared" si="42"/>
        <v>0</v>
      </c>
      <c r="GX48" s="574"/>
      <c r="GY48" s="574"/>
      <c r="GZ48" s="575"/>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LO48"/>
      <c r="LP48"/>
      <c r="LQ48"/>
      <c r="LR48"/>
      <c r="LS48"/>
      <c r="LT48"/>
      <c r="LU48"/>
      <c r="LV48"/>
      <c r="LW48"/>
      <c r="LX48"/>
      <c r="LY48"/>
      <c r="LZ48"/>
    </row>
    <row r="49" spans="1:338" s="13" customFormat="1" ht="30" hidden="1" customHeight="1" thickBot="1" x14ac:dyDescent="0.45">
      <c r="A49"/>
      <c r="B49"/>
      <c r="C49"/>
      <c r="D49"/>
      <c r="E49"/>
      <c r="F49"/>
      <c r="G49"/>
      <c r="H49"/>
      <c r="I49" s="955"/>
      <c r="J49" s="223"/>
      <c r="K49" s="241"/>
      <c r="L49" s="241"/>
      <c r="M49" s="2080" t="s">
        <v>150</v>
      </c>
      <c r="N49" s="2080"/>
      <c r="O49" s="2080"/>
      <c r="P49" s="2276" t="s">
        <v>198</v>
      </c>
      <c r="Q49" s="2276"/>
      <c r="R49" s="2276"/>
      <c r="S49" s="2276"/>
      <c r="T49" s="2276"/>
      <c r="U49" s="2276"/>
      <c r="V49" s="2276"/>
      <c r="W49" s="2276"/>
      <c r="X49" s="2276"/>
      <c r="Y49" s="2276"/>
      <c r="Z49" s="2276"/>
      <c r="AA49" s="2276"/>
      <c r="AB49" s="2276"/>
      <c r="AC49" s="2276"/>
      <c r="AD49" s="2276"/>
      <c r="AE49" s="2276"/>
      <c r="AF49" s="2276"/>
      <c r="AG49" s="2276" t="s">
        <v>639</v>
      </c>
      <c r="AH49" s="2276"/>
      <c r="AI49" s="2276"/>
      <c r="AJ49" s="2276"/>
      <c r="AK49" s="2276"/>
      <c r="AL49" s="2276"/>
      <c r="AM49" s="2276"/>
      <c r="AN49" s="2276"/>
      <c r="AO49" s="2276"/>
      <c r="AP49" s="2276"/>
      <c r="AQ49" s="2276"/>
      <c r="AR49" s="2276"/>
      <c r="AS49" s="2276"/>
      <c r="AT49" s="2276"/>
      <c r="AU49" s="2276"/>
      <c r="AV49" s="2276"/>
      <c r="AW49" s="2276"/>
      <c r="AX49" s="2276"/>
      <c r="AY49" s="2276"/>
      <c r="AZ49" s="2276"/>
      <c r="BA49" s="2276" t="s">
        <v>1012</v>
      </c>
      <c r="BB49" s="2276"/>
      <c r="BC49" s="2276"/>
      <c r="BD49" s="2276"/>
      <c r="BE49" s="2276"/>
      <c r="BF49" s="2276"/>
      <c r="BG49" s="2276"/>
      <c r="BH49" s="2276"/>
      <c r="BI49" s="2276"/>
      <c r="BJ49" s="2276"/>
      <c r="BK49" s="2276"/>
      <c r="BL49" s="2276"/>
      <c r="BM49" s="2278" t="s">
        <v>835</v>
      </c>
      <c r="BN49" s="2278"/>
      <c r="BO49" s="2081" t="s">
        <v>149</v>
      </c>
      <c r="BP49" s="2081"/>
      <c r="BQ49" s="2081"/>
      <c r="BR49" s="2081"/>
      <c r="BS49" s="2081"/>
      <c r="BT49" s="2081"/>
      <c r="BU49" s="2081"/>
      <c r="BV49" s="2081"/>
      <c r="BW49" s="2081"/>
      <c r="BX49" s="2081"/>
      <c r="BY49" s="2081" t="s">
        <v>143</v>
      </c>
      <c r="BZ49" s="2081"/>
      <c r="CA49" s="2081"/>
      <c r="CB49" s="2081"/>
      <c r="CC49" s="2081"/>
      <c r="CD49" s="2081"/>
      <c r="CE49" s="2081"/>
      <c r="CF49" s="2081"/>
      <c r="CG49" s="2081"/>
      <c r="CH49" s="2081"/>
      <c r="CI49" s="2081"/>
      <c r="CJ49" s="2081"/>
      <c r="CK49" s="2081"/>
      <c r="CL49" s="2081"/>
      <c r="CM49" s="2081"/>
      <c r="CN49" s="2080" t="s">
        <v>148</v>
      </c>
      <c r="CO49" s="2081"/>
      <c r="CP49" s="2081"/>
      <c r="CQ49" s="2081"/>
      <c r="CR49" s="2081"/>
      <c r="CS49" s="2081"/>
      <c r="CT49" s="2081"/>
      <c r="CU49" s="2081"/>
      <c r="CV49" s="2081"/>
      <c r="CW49" s="2011" t="s">
        <v>147</v>
      </c>
      <c r="CX49" s="2011"/>
      <c r="CY49" s="2011"/>
      <c r="CZ49" s="2011"/>
      <c r="DA49" s="2011"/>
      <c r="DB49" s="2011"/>
      <c r="DC49" s="2011"/>
      <c r="DD49" s="2011"/>
      <c r="DE49" s="2011"/>
      <c r="DF49" s="2011"/>
      <c r="DG49" s="2011"/>
      <c r="DH49" s="2011"/>
      <c r="DI49" s="2011"/>
      <c r="DJ49" s="2011"/>
      <c r="DK49" s="2011"/>
      <c r="DL49" s="2011"/>
      <c r="DM49" s="2011"/>
      <c r="DN49" s="2011"/>
      <c r="DO49" s="2011"/>
      <c r="DP49" s="2012"/>
      <c r="DQ49"/>
      <c r="DR49"/>
      <c r="DS49"/>
      <c r="DT49"/>
      <c r="DU49"/>
      <c r="DV49"/>
      <c r="DW49"/>
      <c r="DX49"/>
      <c r="DY49"/>
      <c r="DZ49"/>
      <c r="EA49"/>
      <c r="EB49"/>
      <c r="EC49"/>
      <c r="ED49"/>
      <c r="EE49"/>
      <c r="EF49"/>
      <c r="EG49" s="16"/>
      <c r="EL49" s="751"/>
      <c r="ES49" s="2026"/>
      <c r="ET49" s="2025" t="s">
        <v>144</v>
      </c>
      <c r="EU49" s="2082" t="s">
        <v>143</v>
      </c>
      <c r="EV49" s="143"/>
      <c r="EW49" s="2036" t="s">
        <v>142</v>
      </c>
      <c r="EX49" s="2037"/>
      <c r="EY49" s="2037"/>
      <c r="EZ49" s="2037"/>
      <c r="FA49" s="2037"/>
      <c r="FB49" s="2037"/>
      <c r="FC49" s="2020" t="s">
        <v>141</v>
      </c>
      <c r="FD49" s="2021"/>
      <c r="FE49" s="2021"/>
      <c r="FF49" s="2021"/>
      <c r="FG49" s="2021"/>
      <c r="FH49" s="2021"/>
      <c r="FI49" t="s">
        <v>140</v>
      </c>
      <c r="FJ49"/>
      <c r="FK49"/>
      <c r="FL49"/>
      <c r="FM49"/>
      <c r="FN49"/>
      <c r="FO49"/>
      <c r="FQ49" s="2039"/>
      <c r="FR49" s="2039"/>
      <c r="FS49" s="2039"/>
      <c r="FT49" s="2039"/>
      <c r="FU49" s="2039"/>
      <c r="FV49" s="2019"/>
      <c r="FW49" s="2019"/>
      <c r="FX49" s="2019"/>
      <c r="FY49" s="2019"/>
      <c r="FZ49" s="2019"/>
      <c r="GA49" s="2019"/>
      <c r="GB49" s="2019"/>
      <c r="GC49" s="2019"/>
      <c r="GD49" s="2019"/>
      <c r="GE49" s="2019"/>
      <c r="GF49" s="460"/>
      <c r="GG49" s="460"/>
      <c r="GH49"/>
      <c r="GI49" s="242"/>
      <c r="GJ49" s="2008" t="s">
        <v>1013</v>
      </c>
      <c r="GK49" s="2348"/>
      <c r="GL49" s="2348"/>
      <c r="GM49" s="2348"/>
      <c r="GN49" s="2349"/>
      <c r="GO49"/>
      <c r="GP49" s="803"/>
      <c r="GQ49" s="2071" t="s">
        <v>142</v>
      </c>
      <c r="GR49" s="2071"/>
      <c r="GS49" s="2071"/>
      <c r="GT49" s="2071"/>
      <c r="GU49" s="2072"/>
      <c r="GW49" s="569" t="str">
        <f t="shared" si="42"/>
        <v>指摘の具体的内容等</v>
      </c>
      <c r="GX49" s="574"/>
      <c r="GY49" s="574"/>
      <c r="GZ49" s="575"/>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LO49"/>
      <c r="LP49"/>
      <c r="LQ49"/>
      <c r="LR49"/>
      <c r="LS49"/>
      <c r="LT49"/>
      <c r="LU49"/>
      <c r="LV49"/>
      <c r="LW49"/>
      <c r="LX49"/>
      <c r="LY49"/>
      <c r="LZ49"/>
    </row>
    <row r="50" spans="1:338" s="13" customFormat="1" ht="30" hidden="1" customHeight="1" thickBot="1" x14ac:dyDescent="0.45">
      <c r="A50"/>
      <c r="B50"/>
      <c r="C50"/>
      <c r="D50"/>
      <c r="E50"/>
      <c r="F50"/>
      <c r="G50"/>
      <c r="H50"/>
      <c r="I50" s="955"/>
      <c r="J50" s="223"/>
      <c r="K50" s="241"/>
      <c r="L50" s="241"/>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c r="AS50" s="2277"/>
      <c r="AT50" s="2277"/>
      <c r="AU50" s="2277"/>
      <c r="AV50" s="2277"/>
      <c r="AW50" s="2277"/>
      <c r="AX50" s="2277"/>
      <c r="AY50" s="2277"/>
      <c r="AZ50" s="2277"/>
      <c r="BA50" s="2277"/>
      <c r="BB50" s="2277"/>
      <c r="BC50" s="2277"/>
      <c r="BD50" s="2277"/>
      <c r="BE50" s="2277"/>
      <c r="BF50" s="2277"/>
      <c r="BG50" s="2277"/>
      <c r="BH50" s="2277"/>
      <c r="BI50" s="2277"/>
      <c r="BJ50" s="2277"/>
      <c r="BK50" s="2277"/>
      <c r="BL50" s="2277"/>
      <c r="BM50" s="2279"/>
      <c r="BN50" s="2279"/>
      <c r="BO50" s="2379"/>
      <c r="BP50" s="2379"/>
      <c r="BQ50" s="2379"/>
      <c r="BR50" s="2379"/>
      <c r="BS50" s="2379"/>
      <c r="BT50" s="2379"/>
      <c r="BU50" s="2379"/>
      <c r="BV50" s="2379"/>
      <c r="BW50" s="2379"/>
      <c r="BX50" s="2379"/>
      <c r="BY50" s="2379"/>
      <c r="BZ50" s="2379"/>
      <c r="CA50" s="2379"/>
      <c r="CB50" s="2379"/>
      <c r="CC50" s="2379"/>
      <c r="CD50" s="2379"/>
      <c r="CE50" s="2379"/>
      <c r="CF50" s="2379"/>
      <c r="CG50" s="2379"/>
      <c r="CH50" s="2379"/>
      <c r="CI50" s="2379"/>
      <c r="CJ50" s="2379"/>
      <c r="CK50" s="2379"/>
      <c r="CL50" s="2379"/>
      <c r="CM50" s="2379"/>
      <c r="CN50" s="2277" t="s">
        <v>139</v>
      </c>
      <c r="CO50" s="2277"/>
      <c r="CP50" s="2277"/>
      <c r="CQ50" s="2277" t="s">
        <v>10</v>
      </c>
      <c r="CR50" s="2277"/>
      <c r="CS50" s="2277"/>
      <c r="CT50" s="2277" t="s">
        <v>138</v>
      </c>
      <c r="CU50" s="2379"/>
      <c r="CV50" s="2379"/>
      <c r="CW50" s="2166"/>
      <c r="CX50" s="2166"/>
      <c r="CY50" s="2166"/>
      <c r="CZ50" s="2166"/>
      <c r="DA50" s="2166"/>
      <c r="DB50" s="2166"/>
      <c r="DC50" s="2166"/>
      <c r="DD50" s="2166"/>
      <c r="DE50" s="2166"/>
      <c r="DF50" s="2166"/>
      <c r="DG50" s="2166"/>
      <c r="DH50" s="2166"/>
      <c r="DI50" s="2166"/>
      <c r="DJ50" s="2166"/>
      <c r="DK50" s="2166"/>
      <c r="DL50" s="2166"/>
      <c r="DM50" s="2166"/>
      <c r="DN50" s="2166"/>
      <c r="DO50" s="2166"/>
      <c r="DP50" s="2167"/>
      <c r="DQ50"/>
      <c r="DR50"/>
      <c r="DS50"/>
      <c r="DT50"/>
      <c r="DU50"/>
      <c r="DV50"/>
      <c r="DW50"/>
      <c r="DX50"/>
      <c r="DY50"/>
      <c r="DZ50"/>
      <c r="EA50"/>
      <c r="EB50"/>
      <c r="EC50"/>
      <c r="ED50"/>
      <c r="EE50"/>
      <c r="EF50"/>
      <c r="EG50" s="16"/>
      <c r="EH50" s="134" t="s">
        <v>137</v>
      </c>
      <c r="EI50" s="134" t="s">
        <v>136</v>
      </c>
      <c r="EJ50" s="134" t="s">
        <v>135</v>
      </c>
      <c r="EK50" s="134" t="s">
        <v>134</v>
      </c>
      <c r="EL50" s="755" t="s">
        <v>133</v>
      </c>
      <c r="EM50" s="492" t="s">
        <v>9</v>
      </c>
      <c r="EN50" s="500" t="s">
        <v>132</v>
      </c>
      <c r="EO50" s="544" t="s">
        <v>131</v>
      </c>
      <c r="EP50" s="497" t="s">
        <v>146</v>
      </c>
      <c r="EQ50" s="545" t="s">
        <v>145</v>
      </c>
      <c r="ER50" s="542" t="s">
        <v>130</v>
      </c>
      <c r="ES50" s="2027"/>
      <c r="ET50" s="2033"/>
      <c r="EU50" s="2083"/>
      <c r="EV50" s="140"/>
      <c r="EW50" s="139" t="s">
        <v>129</v>
      </c>
      <c r="EX50" s="137" t="s">
        <v>128</v>
      </c>
      <c r="EY50" s="137" t="s">
        <v>125</v>
      </c>
      <c r="EZ50" s="136" t="s">
        <v>124</v>
      </c>
      <c r="FA50" s="136" t="s">
        <v>123</v>
      </c>
      <c r="FB50" s="135" t="s">
        <v>122</v>
      </c>
      <c r="FC50" s="138" t="s">
        <v>127</v>
      </c>
      <c r="FD50" s="136" t="s">
        <v>126</v>
      </c>
      <c r="FE50" s="137" t="s">
        <v>125</v>
      </c>
      <c r="FF50" s="136" t="s">
        <v>124</v>
      </c>
      <c r="FG50" s="136" t="s">
        <v>123</v>
      </c>
      <c r="FH50" s="135" t="s">
        <v>122</v>
      </c>
      <c r="FI50" t="s">
        <v>121</v>
      </c>
      <c r="FJ50" t="s">
        <v>120</v>
      </c>
      <c r="FK50" t="s">
        <v>119</v>
      </c>
      <c r="FL50"/>
      <c r="FM50"/>
      <c r="FN50"/>
      <c r="FO50"/>
      <c r="FP50" s="117"/>
      <c r="FR50" s="117"/>
      <c r="FS50" s="117"/>
      <c r="FT50" s="117"/>
      <c r="FU50" s="117"/>
      <c r="FV50" s="113"/>
      <c r="FW50" s="113"/>
      <c r="FX50" s="113"/>
      <c r="FY50" s="113"/>
      <c r="FZ50" s="113"/>
      <c r="GA50" s="113"/>
      <c r="GB50" s="113"/>
      <c r="GC50" s="113"/>
      <c r="GD50" s="113"/>
      <c r="GE50" s="113"/>
      <c r="GF50" s="113"/>
      <c r="GG50" s="113"/>
      <c r="GH50" s="242"/>
      <c r="GI50" s="242"/>
      <c r="GJ50" s="752" t="s">
        <v>801</v>
      </c>
      <c r="GK50" s="752" t="s">
        <v>135</v>
      </c>
      <c r="GL50" s="752" t="s">
        <v>134</v>
      </c>
      <c r="GM50" s="226" t="s">
        <v>816</v>
      </c>
      <c r="GN50" s="233" t="s">
        <v>817</v>
      </c>
      <c r="GO50"/>
      <c r="GP50" s="793" t="s">
        <v>144</v>
      </c>
      <c r="GQ50" s="527" t="s">
        <v>129</v>
      </c>
      <c r="GR50" s="528" t="s">
        <v>806</v>
      </c>
      <c r="GS50" s="528" t="s">
        <v>125</v>
      </c>
      <c r="GT50" s="528" t="s">
        <v>807</v>
      </c>
      <c r="GU50" s="529" t="s">
        <v>122</v>
      </c>
      <c r="GW50" s="569">
        <f t="shared" si="42"/>
        <v>0</v>
      </c>
      <c r="GX50" s="574"/>
      <c r="GY50" s="574"/>
      <c r="GZ50" s="575"/>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LO50"/>
      <c r="LP50"/>
      <c r="LQ50"/>
      <c r="LR50"/>
      <c r="LS50"/>
      <c r="LT50"/>
      <c r="LU50"/>
      <c r="LV50"/>
      <c r="LW50"/>
      <c r="LX50"/>
      <c r="LY50"/>
      <c r="LZ50"/>
    </row>
    <row r="51" spans="1:338" s="13" customFormat="1" ht="30" hidden="1" customHeight="1" x14ac:dyDescent="0.4">
      <c r="A51"/>
      <c r="B51"/>
      <c r="C51"/>
      <c r="D51"/>
      <c r="E51"/>
      <c r="F51"/>
      <c r="G51"/>
      <c r="H51"/>
      <c r="I51" s="955"/>
      <c r="J51" s="231"/>
      <c r="K51" s="241"/>
      <c r="L51" s="241"/>
      <c r="M51" s="2420"/>
      <c r="N51" s="2421"/>
      <c r="O51" s="2421"/>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c r="AS51" s="2085"/>
      <c r="AT51" s="2085"/>
      <c r="AU51" s="2085"/>
      <c r="AV51" s="2085"/>
      <c r="AW51" s="2085"/>
      <c r="AX51" s="2085"/>
      <c r="AY51" s="2085"/>
      <c r="AZ51" s="2085"/>
      <c r="BA51" s="2370"/>
      <c r="BB51" s="2370"/>
      <c r="BC51" s="2370"/>
      <c r="BD51" s="2370"/>
      <c r="BE51" s="2370"/>
      <c r="BF51" s="2370"/>
      <c r="BG51" s="2370"/>
      <c r="BH51" s="2370"/>
      <c r="BI51" s="2370"/>
      <c r="BJ51" s="2370"/>
      <c r="BK51" s="2370"/>
      <c r="BL51" s="2370"/>
      <c r="BM51" s="2193"/>
      <c r="BN51" s="2193"/>
      <c r="BO51" s="2085"/>
      <c r="BP51" s="2085"/>
      <c r="BQ51" s="2085"/>
      <c r="BR51" s="2085"/>
      <c r="BS51" s="2085"/>
      <c r="BT51" s="2085"/>
      <c r="BU51" s="2085"/>
      <c r="BV51" s="2085"/>
      <c r="BW51" s="2085"/>
      <c r="BX51" s="2085"/>
      <c r="BY51" s="2085"/>
      <c r="BZ51" s="2085"/>
      <c r="CA51" s="2085"/>
      <c r="CB51" s="2085"/>
      <c r="CC51" s="2085"/>
      <c r="CD51" s="2085"/>
      <c r="CE51" s="2085"/>
      <c r="CF51" s="2085"/>
      <c r="CG51" s="2085"/>
      <c r="CH51" s="2085"/>
      <c r="CI51" s="2085"/>
      <c r="CJ51" s="2085"/>
      <c r="CK51" s="2085"/>
      <c r="CL51" s="2085"/>
      <c r="CM51" s="2085"/>
      <c r="CN51" s="2136"/>
      <c r="CO51" s="2136"/>
      <c r="CP51" s="2136"/>
      <c r="CQ51" s="2136"/>
      <c r="CR51" s="2136"/>
      <c r="CS51" s="2136"/>
      <c r="CT51" s="2369"/>
      <c r="CU51" s="2370"/>
      <c r="CV51" s="2370"/>
      <c r="CW51" s="2376"/>
      <c r="CX51" s="2376"/>
      <c r="CY51" s="2376"/>
      <c r="CZ51" s="2376"/>
      <c r="DA51" s="2376"/>
      <c r="DB51" s="2376"/>
      <c r="DC51" s="2376"/>
      <c r="DD51" s="2376"/>
      <c r="DE51" s="2376"/>
      <c r="DF51" s="2376"/>
      <c r="DG51" s="2376"/>
      <c r="DH51" s="2376"/>
      <c r="DI51" s="2376"/>
      <c r="DJ51" s="2376"/>
      <c r="DK51" s="2376"/>
      <c r="DL51" s="2376"/>
      <c r="DM51" s="2376"/>
      <c r="DN51" s="2376"/>
      <c r="DO51" s="2376"/>
      <c r="DP51" s="2377"/>
      <c r="DQ51"/>
      <c r="DR51"/>
      <c r="DS51"/>
      <c r="DT51"/>
      <c r="DU51"/>
      <c r="DV51"/>
      <c r="DW51"/>
      <c r="DX51"/>
      <c r="DY51"/>
      <c r="DZ51"/>
      <c r="EA51"/>
      <c r="EB51"/>
      <c r="EC51"/>
      <c r="ED51"/>
      <c r="EE51"/>
      <c r="EF51"/>
      <c r="EG51" s="16"/>
      <c r="EH51" s="134">
        <f>COUNTIFS(BA51,"―対象外")</f>
        <v>0</v>
      </c>
      <c r="EI51" s="134">
        <f>COUNTIFS(BA51,"○指摘なし")</f>
        <v>0</v>
      </c>
      <c r="EJ51" s="134">
        <f>COUNTIFS(BA51,"×要是正（既存不適格以外）")</f>
        <v>0</v>
      </c>
      <c r="EK51" s="134">
        <f>COUNTIFS(BA51,"△既存不適格")</f>
        <v>0</v>
      </c>
      <c r="EL51" s="757">
        <f t="shared" ref="EL51:EL53" si="55">M51</f>
        <v>0</v>
      </c>
      <c r="EM51" s="951">
        <f>P51</f>
        <v>0</v>
      </c>
      <c r="EN51" s="133">
        <f>COUNTA(CN51:CS51)</f>
        <v>0</v>
      </c>
      <c r="EO51" s="155" t="str">
        <f>IF(BA51="×要是正（既存不適格以外）","要是正","")&amp;IF(BA51="△既存不適格","既存不適格","")</f>
        <v/>
      </c>
      <c r="EP51" s="499" t="str">
        <f>IF($EO51="要是正",MAX($EP$14:EP47)+1,"")</f>
        <v/>
      </c>
      <c r="EQ51" s="546" t="str">
        <f>IF($EO51="要是正",MAX($EQ$14:EQ47)+1,"")</f>
        <v/>
      </c>
      <c r="ER51" s="132" t="str">
        <f>IF(OR(BA51="×要是正（既存不適格以外）",BA51="△既存不適格"),EL51,"")</f>
        <v/>
      </c>
      <c r="ES51" s="130" t="str">
        <f>IF(OR($EO51="要是正",$EO51="既存不適格"),$EM51,"")</f>
        <v/>
      </c>
      <c r="ET51" s="125" t="str">
        <f>IF($EO51="要是正",IF(BO51="","",BO51),"")</f>
        <v/>
      </c>
      <c r="EU51" s="156" t="str">
        <f>IF($EO51="要是正",IF(BY51="","",BY51),"")</f>
        <v/>
      </c>
      <c r="EV51" s="655" t="str">
        <f t="shared" ref="EV51:EV53" si="56">IF(CT51="未定","未定",IF(GR51="0","",IF(CT51="予定",TEXT(GR51,"([$-ja-JP]ge.m);@"),IF(CT51="改善済",TEXT(GR51,"[$-ja-JP]ge.m;@"),TEXT(EX51,"[$-ja-JP]ge.m;@")))))</f>
        <v/>
      </c>
      <c r="EW51" s="128" t="str">
        <f t="shared" ref="EW51" si="57">IF(OR(EO51="要是正",EO51="既存不適格"),IF(OR(EN51&lt;2,CT51&lt;&gt;"予定"),"","令和"&amp;CN51&amp;"年"&amp;CQ51&amp;"月1日"),"")</f>
        <v/>
      </c>
      <c r="EX51" s="126" t="str">
        <f>IF(EW51="","0",DATEVALUE(EW51))</f>
        <v>0</v>
      </c>
      <c r="EY51" s="127" t="str">
        <f t="shared" ref="EY51" si="58">IF(EO51="要是正",IF(AND(CT51="予定",EN51=2),1,IF(CT51="改善済",2,"")),"")</f>
        <v/>
      </c>
      <c r="EZ51" s="126" t="str">
        <f>IF(EY51=1,EX51,"0")</f>
        <v>0</v>
      </c>
      <c r="FA51" s="126" t="str">
        <f>IF(EY51=2,EX51,"0")</f>
        <v>0</v>
      </c>
      <c r="FB51" s="125" t="str">
        <f t="shared" ref="FB51" si="59">IF(AND(EO51="要是正",AND(EN51=0,CT51="未定")),CT51,"")</f>
        <v/>
      </c>
      <c r="FC51" s="128" t="str">
        <f t="shared" ref="FC51" si="60">IF(EO51="既存不適格",IF(OR(EN51&lt;2,CT51&lt;&gt;"予定"),"","令和"&amp;CN51&amp;"年"&amp;CQ51&amp;"月1日"),"")</f>
        <v/>
      </c>
      <c r="FD51" s="126" t="str">
        <f>IF(FC51="","0",DATEVALUE(FC51))</f>
        <v>0</v>
      </c>
      <c r="FE51" s="127" t="str">
        <f>IF(EO51="既存不適格",IF(AND(CT51="予定",EN51=2),1,IF(CT51="改善済",2,"")),"")</f>
        <v/>
      </c>
      <c r="FF51" s="126" t="str">
        <f>IF(FE51=1,FD51,"0")</f>
        <v>0</v>
      </c>
      <c r="FG51" s="126" t="str">
        <f>IF(FE51=2,FD51,"0")</f>
        <v>0</v>
      </c>
      <c r="FH51" s="125" t="str">
        <f>IF(AND(EO51="既存不適格",AND(EN51=0,CT51="未定")),CT51,"")</f>
        <v/>
      </c>
      <c r="FI51"/>
      <c r="FJ51"/>
      <c r="FK51"/>
      <c r="FL51"/>
      <c r="FM51"/>
      <c r="FN51"/>
      <c r="FO51"/>
      <c r="GH51" s="13" t="str">
        <f>IF(EO51="要是正",IF(BO51="","",EL51 &amp;" " &amp; BO51),"")</f>
        <v/>
      </c>
      <c r="GJ51" s="752" t="str">
        <f>IF($BA51="○指摘なし","○",IF($BA51="―対象外","－",""))</f>
        <v/>
      </c>
      <c r="GK51" s="752" t="str">
        <f t="shared" ref="GK51:GK55" si="61">IF(OR($BA51="×要是正（既存不適格以外）",$BA51="△既存不適格"),"○","")</f>
        <v/>
      </c>
      <c r="GL51" s="752" t="str">
        <f t="shared" ref="GL51:GL55" si="62">IF($BA51="△既存不適格","○","")</f>
        <v/>
      </c>
      <c r="GM51" s="226">
        <f>BM51</f>
        <v>0</v>
      </c>
      <c r="GN51" s="233" t="str">
        <f>IF($BA51="―対象外","○","")</f>
        <v/>
      </c>
      <c r="GO51"/>
      <c r="GP51" s="228" t="str">
        <f>IF(EO51="要是正",IF(BO51="","",ER51&amp;" "&amp;HA51&amp;" " &amp;BO51&amp;CHAR(10)),"")</f>
        <v/>
      </c>
      <c r="GQ51" s="601" t="str">
        <f>IF(NOT(OR(CT51="未定",CT51="")),"令和"&amp;CN51&amp;"年"&amp;CQ51&amp;"月1日","")</f>
        <v/>
      </c>
      <c r="GR51" s="532" t="str">
        <f>IF(GQ51="","0",DATEVALUE(GQ51))</f>
        <v>0</v>
      </c>
      <c r="GS51" s="452" t="str">
        <f>IF(OR(CT51="予定",CT51="改善済"),1,"")</f>
        <v/>
      </c>
      <c r="GT51" s="530" t="str">
        <f>IF(GS51=1,GR51,"0")</f>
        <v>0</v>
      </c>
      <c r="GU51" s="531" t="str">
        <f>IF(AND(ER50="要是正",AND(EQ50=0,CT51="未定")),CT51,"")</f>
        <v/>
      </c>
      <c r="GW51" s="569">
        <f t="shared" si="42"/>
        <v>0</v>
      </c>
      <c r="GX51" s="574"/>
      <c r="GY51" s="574"/>
      <c r="GZ51" s="575"/>
      <c r="HA51" s="957">
        <f>P51</f>
        <v>0</v>
      </c>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LO51"/>
      <c r="LP51"/>
      <c r="LQ51"/>
      <c r="LR51"/>
      <c r="LS51"/>
      <c r="LT51"/>
      <c r="LU51"/>
      <c r="LV51"/>
      <c r="LW51"/>
      <c r="LX51"/>
      <c r="LY51"/>
      <c r="LZ51"/>
    </row>
    <row r="52" spans="1:338" s="13" customFormat="1" ht="30" hidden="1" customHeight="1" x14ac:dyDescent="0.4">
      <c r="A52"/>
      <c r="B52"/>
      <c r="C52"/>
      <c r="D52"/>
      <c r="E52"/>
      <c r="F52"/>
      <c r="G52"/>
      <c r="H52"/>
      <c r="I52" s="955"/>
      <c r="J52" s="231"/>
      <c r="K52" s="241"/>
      <c r="L52" s="241"/>
      <c r="M52" s="2422"/>
      <c r="N52" s="2423"/>
      <c r="O52" s="2423"/>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c r="AS52" s="2115"/>
      <c r="AT52" s="2115"/>
      <c r="AU52" s="2115"/>
      <c r="AV52" s="2115"/>
      <c r="AW52" s="2115"/>
      <c r="AX52" s="2115"/>
      <c r="AY52" s="2115"/>
      <c r="AZ52" s="2115"/>
      <c r="BA52" s="2371"/>
      <c r="BB52" s="2371"/>
      <c r="BC52" s="2371"/>
      <c r="BD52" s="2371"/>
      <c r="BE52" s="2371"/>
      <c r="BF52" s="2371"/>
      <c r="BG52" s="2371"/>
      <c r="BH52" s="2371"/>
      <c r="BI52" s="2371"/>
      <c r="BJ52" s="2371"/>
      <c r="BK52" s="2371"/>
      <c r="BL52" s="2371"/>
      <c r="BM52" s="2241"/>
      <c r="BN52" s="2241"/>
      <c r="BO52" s="2115"/>
      <c r="BP52" s="2115"/>
      <c r="BQ52" s="2115"/>
      <c r="BR52" s="2115"/>
      <c r="BS52" s="2115"/>
      <c r="BT52" s="2115"/>
      <c r="BU52" s="2115"/>
      <c r="BV52" s="2115"/>
      <c r="BW52" s="2115"/>
      <c r="BX52" s="2115"/>
      <c r="BY52" s="2115"/>
      <c r="BZ52" s="2115"/>
      <c r="CA52" s="2115"/>
      <c r="CB52" s="2115"/>
      <c r="CC52" s="2115"/>
      <c r="CD52" s="2115"/>
      <c r="CE52" s="2115"/>
      <c r="CF52" s="2115"/>
      <c r="CG52" s="2115"/>
      <c r="CH52" s="2115"/>
      <c r="CI52" s="2115"/>
      <c r="CJ52" s="2115"/>
      <c r="CK52" s="2115"/>
      <c r="CL52" s="2115"/>
      <c r="CM52" s="2115"/>
      <c r="CN52" s="2111"/>
      <c r="CO52" s="2111"/>
      <c r="CP52" s="2111"/>
      <c r="CQ52" s="2111"/>
      <c r="CR52" s="2111"/>
      <c r="CS52" s="2111"/>
      <c r="CT52" s="2392"/>
      <c r="CU52" s="2371"/>
      <c r="CV52" s="2371"/>
      <c r="CW52" s="2374"/>
      <c r="CX52" s="2374"/>
      <c r="CY52" s="2374"/>
      <c r="CZ52" s="2374"/>
      <c r="DA52" s="2374"/>
      <c r="DB52" s="2374"/>
      <c r="DC52" s="2374"/>
      <c r="DD52" s="2374"/>
      <c r="DE52" s="2374"/>
      <c r="DF52" s="2374"/>
      <c r="DG52" s="2374"/>
      <c r="DH52" s="2374"/>
      <c r="DI52" s="2374"/>
      <c r="DJ52" s="2374"/>
      <c r="DK52" s="2374"/>
      <c r="DL52" s="2374"/>
      <c r="DM52" s="2374"/>
      <c r="DN52" s="2374"/>
      <c r="DO52" s="2374"/>
      <c r="DP52" s="2375"/>
      <c r="DQ52"/>
      <c r="DR52"/>
      <c r="DS52"/>
      <c r="DT52"/>
      <c r="DU52"/>
      <c r="DV52"/>
      <c r="DW52"/>
      <c r="DX52"/>
      <c r="DY52"/>
      <c r="DZ52"/>
      <c r="EA52"/>
      <c r="EB52"/>
      <c r="EC52"/>
      <c r="ED52"/>
      <c r="EE52"/>
      <c r="EF52"/>
      <c r="EG52" s="16"/>
      <c r="EH52" s="134">
        <f>COUNTIFS(BA52,"―対象外")</f>
        <v>0</v>
      </c>
      <c r="EI52" s="134">
        <f>COUNTIFS(BA52,"○指摘なし")</f>
        <v>0</v>
      </c>
      <c r="EJ52" s="134">
        <f>COUNTIFS(BA52,"×要是正（既存不適格以外）")</f>
        <v>0</v>
      </c>
      <c r="EK52" s="134">
        <f>COUNTIFS(BA52,"△既存不適格")</f>
        <v>0</v>
      </c>
      <c r="EL52" s="757">
        <f t="shared" si="55"/>
        <v>0</v>
      </c>
      <c r="EM52" s="951">
        <f t="shared" ref="EM52:EM53" si="63">P52</f>
        <v>0</v>
      </c>
      <c r="EN52" s="133">
        <f t="shared" ref="EN52:EN53" si="64">COUNTA(CN52:CS52)</f>
        <v>0</v>
      </c>
      <c r="EO52" s="155" t="str">
        <f t="shared" ref="EO52:EO53" si="65">IF(BA52="×要是正（既存不適格以外）","要是正","")&amp;IF(BA52="△既存不適格","既存不適格","")</f>
        <v/>
      </c>
      <c r="EP52" s="499" t="str">
        <f>IF($EO52="要是正",MAX($EP$14:EP48)+1,"")</f>
        <v/>
      </c>
      <c r="EQ52" s="546" t="str">
        <f>IF($EO52="要是正",MAX($EQ$14:EQ48)+1,"")</f>
        <v/>
      </c>
      <c r="ER52" s="132" t="str">
        <f>IF(OR(BA52="×要是正（既存不適格以外）",BA52="△既存不適格"),EL52,"")</f>
        <v/>
      </c>
      <c r="ES52" s="130" t="str">
        <f>IF(OR($EO52="要是正",$EO52="既存不適格"),$EM52,"")</f>
        <v/>
      </c>
      <c r="ET52" s="125" t="str">
        <f t="shared" ref="ET52:ET53" si="66">IF($EO52="要是正",IF(BO52="","",BO52),"")</f>
        <v/>
      </c>
      <c r="EU52" s="156" t="str">
        <f>IF($EO52="要是正",IF(BY52="","",BY52),"")</f>
        <v/>
      </c>
      <c r="EV52" s="655" t="str">
        <f t="shared" si="56"/>
        <v/>
      </c>
      <c r="EW52" s="128" t="str">
        <f t="shared" ref="EW52:EW53" si="67">IF(OR(EO52="要是正",EO52="既存不適格"),IF(OR(EN52&lt;2,CT52&lt;&gt;"予定"),"","令和"&amp;CN52&amp;"年"&amp;CQ52&amp;"月1日"),"")</f>
        <v/>
      </c>
      <c r="EX52" s="126" t="str">
        <f t="shared" ref="EX52:EX53" si="68">IF(EW52="","0",DATEVALUE(EW52))</f>
        <v>0</v>
      </c>
      <c r="EY52" s="127" t="str">
        <f t="shared" ref="EY52:EY53" si="69">IF(EO52="要是正",IF(AND(CT52="予定",EN52=2),1,IF(CT52="改善済",2,"")),"")</f>
        <v/>
      </c>
      <c r="EZ52" s="126" t="str">
        <f t="shared" ref="EZ52:EZ53" si="70">IF(EY52=1,EX52,"0")</f>
        <v>0</v>
      </c>
      <c r="FA52" s="126" t="str">
        <f t="shared" ref="FA52:FA53" si="71">IF(EY52=2,EX52,"0")</f>
        <v>0</v>
      </c>
      <c r="FB52" s="125" t="str">
        <f t="shared" ref="FB52:FB53" si="72">IF(AND(EO52="要是正",AND(EN52=0,CT52="未定")),CT52,"")</f>
        <v/>
      </c>
      <c r="FC52" s="128" t="str">
        <f t="shared" ref="FC52:FC53" si="73">IF(EO52="既存不適格",IF(OR(EN52&lt;2,CT52&lt;&gt;"予定"),"","令和"&amp;CN52&amp;"年"&amp;CQ52&amp;"月1日"),"")</f>
        <v/>
      </c>
      <c r="FD52" s="126" t="str">
        <f t="shared" ref="FD52:FD53" si="74">IF(FC52="","0",DATEVALUE(FC52))</f>
        <v>0</v>
      </c>
      <c r="FE52" s="127" t="str">
        <f t="shared" ref="FE52:FE53" si="75">IF(EO52="既存不適格",IF(AND(CT52="予定",EN52=2),1,IF(CT52="改善済",2,"")),"")</f>
        <v/>
      </c>
      <c r="FF52" s="126" t="str">
        <f t="shared" ref="FF52:FF53" si="76">IF(FE52=1,FD52,"0")</f>
        <v>0</v>
      </c>
      <c r="FG52" s="126" t="str">
        <f t="shared" ref="FG52:FG53" si="77">IF(FE52=2,FD52,"0")</f>
        <v>0</v>
      </c>
      <c r="FH52" s="125" t="str">
        <f t="shared" ref="FH52:FH53" si="78">IF(AND(EO52="既存不適格",AND(EN52=0,CT52="未定")),CT52,"")</f>
        <v/>
      </c>
      <c r="FI52"/>
      <c r="FJ52"/>
      <c r="FK52"/>
      <c r="FL52"/>
      <c r="FM52"/>
      <c r="FN52"/>
      <c r="FO52"/>
      <c r="GH52" s="13" t="str">
        <f>IF(EO52="要是正",IF(BO52="","",EL52 &amp;" " &amp; BO52),"")</f>
        <v/>
      </c>
      <c r="GJ52" s="752" t="str">
        <f>IF($BA52="○指摘なし","○",IF($BA52="―対象外","－",""))</f>
        <v/>
      </c>
      <c r="GK52" s="752" t="str">
        <f t="shared" si="61"/>
        <v/>
      </c>
      <c r="GL52" s="752" t="str">
        <f t="shared" si="62"/>
        <v/>
      </c>
      <c r="GM52" s="226">
        <f>BM52</f>
        <v>0</v>
      </c>
      <c r="GN52" s="233" t="str">
        <f>IF($BA52="―対象外","○","")</f>
        <v/>
      </c>
      <c r="GO52"/>
      <c r="GP52" s="228" t="str">
        <f t="shared" ref="GP52:GP53" si="79">IF(EO52="要是正",IF(BO52="","",ER52&amp;" "&amp;HA52&amp;" " &amp;BO52&amp;CHAR(10)),"")</f>
        <v/>
      </c>
      <c r="GQ52" s="601" t="str">
        <f t="shared" ref="GQ52:GQ53" si="80">IF(NOT(OR(CT52="未定",CT52="")),"令和"&amp;CN52&amp;"年"&amp;CQ52&amp;"月1日","")</f>
        <v/>
      </c>
      <c r="GR52" s="532" t="str">
        <f t="shared" ref="GR52:GR53" si="81">IF(GQ52="","0",DATEVALUE(GQ52))</f>
        <v>0</v>
      </c>
      <c r="GS52" s="452" t="str">
        <f>IF(OR(CT52="予定",CT52="改善済"),1,"")</f>
        <v/>
      </c>
      <c r="GT52" s="530" t="str">
        <f t="shared" ref="GT52:GT53" si="82">IF(GS52=1,GR52,"0")</f>
        <v>0</v>
      </c>
      <c r="GU52" s="531" t="str">
        <f>IF(AND(ER51="要是正",AND(EQ51=0,CT52="未定")),CT52,"")</f>
        <v/>
      </c>
      <c r="GW52" s="569">
        <f t="shared" si="42"/>
        <v>0</v>
      </c>
      <c r="GX52" s="574"/>
      <c r="GY52" s="574"/>
      <c r="GZ52" s="575"/>
      <c r="HA52" s="957">
        <f t="shared" ref="HA52:HA53" si="83">P52</f>
        <v>0</v>
      </c>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LO52"/>
      <c r="LP52"/>
      <c r="LQ52"/>
      <c r="LR52"/>
      <c r="LS52"/>
      <c r="LT52"/>
      <c r="LU52"/>
      <c r="LV52"/>
      <c r="LW52"/>
      <c r="LX52"/>
      <c r="LY52"/>
      <c r="LZ52"/>
    </row>
    <row r="53" spans="1:338" s="13" customFormat="1" ht="30" hidden="1" customHeight="1" thickBot="1" x14ac:dyDescent="0.45">
      <c r="A53"/>
      <c r="B53"/>
      <c r="C53"/>
      <c r="D53"/>
      <c r="E53"/>
      <c r="F53"/>
      <c r="G53"/>
      <c r="H53"/>
      <c r="I53" s="955"/>
      <c r="J53" s="231"/>
      <c r="K53" s="241"/>
      <c r="L53" s="241"/>
      <c r="M53" s="2418"/>
      <c r="N53" s="2419"/>
      <c r="O53" s="2419"/>
      <c r="P53" s="2297"/>
      <c r="Q53" s="2297"/>
      <c r="R53" s="2297"/>
      <c r="S53" s="2297"/>
      <c r="T53" s="2297"/>
      <c r="U53" s="2297"/>
      <c r="V53" s="2297"/>
      <c r="W53" s="2297"/>
      <c r="X53" s="2297"/>
      <c r="Y53" s="2297"/>
      <c r="Z53" s="2297"/>
      <c r="AA53" s="2297"/>
      <c r="AB53" s="2297"/>
      <c r="AC53" s="2297"/>
      <c r="AD53" s="2297"/>
      <c r="AE53" s="2297"/>
      <c r="AF53" s="2297"/>
      <c r="AG53" s="2297"/>
      <c r="AH53" s="2297"/>
      <c r="AI53" s="2297"/>
      <c r="AJ53" s="2297"/>
      <c r="AK53" s="2297"/>
      <c r="AL53" s="2297"/>
      <c r="AM53" s="2297"/>
      <c r="AN53" s="2297"/>
      <c r="AO53" s="2297"/>
      <c r="AP53" s="2297"/>
      <c r="AQ53" s="2297"/>
      <c r="AR53" s="2297"/>
      <c r="AS53" s="2297"/>
      <c r="AT53" s="2297"/>
      <c r="AU53" s="2297"/>
      <c r="AV53" s="2297"/>
      <c r="AW53" s="2297"/>
      <c r="AX53" s="2297"/>
      <c r="AY53" s="2297"/>
      <c r="AZ53" s="2297"/>
      <c r="BA53" s="2388"/>
      <c r="BB53" s="2388"/>
      <c r="BC53" s="2388"/>
      <c r="BD53" s="2388"/>
      <c r="BE53" s="2388"/>
      <c r="BF53" s="2388"/>
      <c r="BG53" s="2388"/>
      <c r="BH53" s="2388"/>
      <c r="BI53" s="2388"/>
      <c r="BJ53" s="2388"/>
      <c r="BK53" s="2388"/>
      <c r="BL53" s="2388"/>
      <c r="BM53" s="2391"/>
      <c r="BN53" s="2391"/>
      <c r="BO53" s="2297"/>
      <c r="BP53" s="2297"/>
      <c r="BQ53" s="2297"/>
      <c r="BR53" s="2297"/>
      <c r="BS53" s="2297"/>
      <c r="BT53" s="2297"/>
      <c r="BU53" s="2297"/>
      <c r="BV53" s="2297"/>
      <c r="BW53" s="2297"/>
      <c r="BX53" s="2297"/>
      <c r="BY53" s="2297"/>
      <c r="BZ53" s="2297"/>
      <c r="CA53" s="2297"/>
      <c r="CB53" s="2297"/>
      <c r="CC53" s="2297"/>
      <c r="CD53" s="2297"/>
      <c r="CE53" s="2297"/>
      <c r="CF53" s="2297"/>
      <c r="CG53" s="2297"/>
      <c r="CH53" s="2297"/>
      <c r="CI53" s="2297"/>
      <c r="CJ53" s="2297"/>
      <c r="CK53" s="2297"/>
      <c r="CL53" s="2297"/>
      <c r="CM53" s="2297"/>
      <c r="CN53" s="2389"/>
      <c r="CO53" s="2389"/>
      <c r="CP53" s="2389"/>
      <c r="CQ53" s="2389"/>
      <c r="CR53" s="2389"/>
      <c r="CS53" s="2389"/>
      <c r="CT53" s="2390"/>
      <c r="CU53" s="2388"/>
      <c r="CV53" s="2388"/>
      <c r="CW53" s="2372"/>
      <c r="CX53" s="2372"/>
      <c r="CY53" s="2372"/>
      <c r="CZ53" s="2372"/>
      <c r="DA53" s="2372"/>
      <c r="DB53" s="2372"/>
      <c r="DC53" s="2372"/>
      <c r="DD53" s="2372"/>
      <c r="DE53" s="2372"/>
      <c r="DF53" s="2372"/>
      <c r="DG53" s="2372"/>
      <c r="DH53" s="2372"/>
      <c r="DI53" s="2372"/>
      <c r="DJ53" s="2372"/>
      <c r="DK53" s="2372"/>
      <c r="DL53" s="2372"/>
      <c r="DM53" s="2372"/>
      <c r="DN53" s="2372"/>
      <c r="DO53" s="2372"/>
      <c r="DP53" s="2373"/>
      <c r="DQ53"/>
      <c r="DR53"/>
      <c r="DS53"/>
      <c r="DT53"/>
      <c r="DU53"/>
      <c r="DV53"/>
      <c r="DW53"/>
      <c r="DX53"/>
      <c r="DY53"/>
      <c r="DZ53"/>
      <c r="EA53"/>
      <c r="EB53"/>
      <c r="EC53"/>
      <c r="ED53"/>
      <c r="EE53"/>
      <c r="EF53"/>
      <c r="EG53" s="16"/>
      <c r="EH53" s="134">
        <f>COUNTIFS(BA53,"―対象外")</f>
        <v>0</v>
      </c>
      <c r="EI53" s="134">
        <f>COUNTIFS(BA53,"○指摘なし")</f>
        <v>0</v>
      </c>
      <c r="EJ53" s="134">
        <f>COUNTIFS(BA53,"×要是正（既存不適格以外）")</f>
        <v>0</v>
      </c>
      <c r="EK53" s="134">
        <f>COUNTIFS(BA53,"△既存不適格")</f>
        <v>0</v>
      </c>
      <c r="EL53" s="757">
        <f t="shared" si="55"/>
        <v>0</v>
      </c>
      <c r="EM53" s="951">
        <f t="shared" si="63"/>
        <v>0</v>
      </c>
      <c r="EN53" s="133">
        <f t="shared" si="64"/>
        <v>0</v>
      </c>
      <c r="EO53" s="155" t="str">
        <f t="shared" si="65"/>
        <v/>
      </c>
      <c r="EP53" s="499" t="str">
        <f>IF($EO53="要是正",MAX($EP$14:EP49)+1,"")</f>
        <v/>
      </c>
      <c r="EQ53" s="546" t="str">
        <f>IF($EO53="要是正",MAX($EQ$14:EQ49)+1,"")</f>
        <v/>
      </c>
      <c r="ER53" s="132" t="str">
        <f>IF(OR(BA53="×要是正（既存不適格以外）",BA53="△既存不適格"),EL53,"")</f>
        <v/>
      </c>
      <c r="ES53" s="130" t="str">
        <f>IF(OR($EO53="要是正",$EO53="既存不適格"),$EM53,"")</f>
        <v/>
      </c>
      <c r="ET53" s="125" t="str">
        <f t="shared" si="66"/>
        <v/>
      </c>
      <c r="EU53" s="156" t="str">
        <f>IF($EO53="要是正",IF(BY53="","",BY53),"")</f>
        <v/>
      </c>
      <c r="EV53" s="655" t="str">
        <f t="shared" si="56"/>
        <v/>
      </c>
      <c r="EW53" s="128" t="str">
        <f t="shared" si="67"/>
        <v/>
      </c>
      <c r="EX53" s="126" t="str">
        <f t="shared" si="68"/>
        <v>0</v>
      </c>
      <c r="EY53" s="127" t="str">
        <f t="shared" si="69"/>
        <v/>
      </c>
      <c r="EZ53" s="126" t="str">
        <f t="shared" si="70"/>
        <v>0</v>
      </c>
      <c r="FA53" s="126" t="str">
        <f t="shared" si="71"/>
        <v>0</v>
      </c>
      <c r="FB53" s="125" t="str">
        <f t="shared" si="72"/>
        <v/>
      </c>
      <c r="FC53" s="128" t="str">
        <f t="shared" si="73"/>
        <v/>
      </c>
      <c r="FD53" s="126" t="str">
        <f t="shared" si="74"/>
        <v>0</v>
      </c>
      <c r="FE53" s="127" t="str">
        <f t="shared" si="75"/>
        <v/>
      </c>
      <c r="FF53" s="126" t="str">
        <f t="shared" si="76"/>
        <v>0</v>
      </c>
      <c r="FG53" s="126" t="str">
        <f t="shared" si="77"/>
        <v>0</v>
      </c>
      <c r="FH53" s="125" t="str">
        <f t="shared" si="78"/>
        <v/>
      </c>
      <c r="FI53"/>
      <c r="FJ53"/>
      <c r="FK53"/>
      <c r="FL53"/>
      <c r="FM53"/>
      <c r="FN53"/>
      <c r="FO53"/>
      <c r="GH53" s="13" t="str">
        <f>IF(EO53="要是正",IF(BO53="","",EL53 &amp;" " &amp; BO53),"")</f>
        <v/>
      </c>
      <c r="GJ53" s="752" t="str">
        <f>IF($BA53="○指摘なし","○",IF($BA53="―対象外","－",""))</f>
        <v/>
      </c>
      <c r="GK53" s="752" t="str">
        <f t="shared" si="61"/>
        <v/>
      </c>
      <c r="GL53" s="752" t="str">
        <f t="shared" si="62"/>
        <v/>
      </c>
      <c r="GM53" s="226">
        <f>BM53</f>
        <v>0</v>
      </c>
      <c r="GN53" s="233" t="str">
        <f>IF($BA53="―対象外","○","")</f>
        <v/>
      </c>
      <c r="GO53"/>
      <c r="GP53" s="228" t="str">
        <f t="shared" si="79"/>
        <v/>
      </c>
      <c r="GQ53" s="601" t="str">
        <f t="shared" si="80"/>
        <v/>
      </c>
      <c r="GR53" s="532" t="str">
        <f t="shared" si="81"/>
        <v>0</v>
      </c>
      <c r="GS53" s="452" t="str">
        <f>IF(OR(CT53="予定",CT53="改善済"),1,"")</f>
        <v/>
      </c>
      <c r="GT53" s="530" t="str">
        <f t="shared" si="82"/>
        <v>0</v>
      </c>
      <c r="GU53" s="531" t="str">
        <f>IF(AND(ER52="要是正",AND(EQ52=0,CT53="未定")),CT53,"")</f>
        <v/>
      </c>
      <c r="GW53" s="569">
        <f t="shared" si="42"/>
        <v>0</v>
      </c>
      <c r="GX53" s="574"/>
      <c r="GY53" s="574"/>
      <c r="GZ53" s="575"/>
      <c r="HA53" s="957">
        <f t="shared" si="83"/>
        <v>0</v>
      </c>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LO53"/>
      <c r="LP53"/>
      <c r="LQ53"/>
      <c r="LR53"/>
      <c r="LS53"/>
      <c r="LT53"/>
      <c r="LU53"/>
      <c r="LV53"/>
      <c r="LW53"/>
      <c r="LX53"/>
      <c r="LY53"/>
      <c r="LZ53"/>
    </row>
    <row r="54" spans="1:338" ht="15" hidden="1" customHeight="1" thickBot="1" x14ac:dyDescent="0.45">
      <c r="I54" s="955"/>
      <c r="J54" s="671"/>
      <c r="K54" s="671"/>
      <c r="L54" s="671"/>
      <c r="M54" s="669"/>
      <c r="N54" s="669"/>
      <c r="O54" s="669"/>
      <c r="P54" s="669"/>
      <c r="Q54" s="669"/>
      <c r="R54" s="669"/>
      <c r="S54" s="669"/>
      <c r="T54" s="669"/>
      <c r="U54" s="669"/>
      <c r="V54" s="669"/>
      <c r="W54" s="669"/>
      <c r="X54" s="669"/>
      <c r="Y54" s="669"/>
      <c r="Z54" s="669"/>
      <c r="AA54" s="669"/>
      <c r="AB54" s="669"/>
      <c r="AC54" s="669"/>
      <c r="AD54" s="669"/>
      <c r="AE54" s="669"/>
      <c r="AF54" s="670"/>
      <c r="AG54" s="669"/>
      <c r="AH54" s="669"/>
      <c r="AI54" s="669"/>
      <c r="AJ54" s="669"/>
      <c r="AK54" s="669"/>
      <c r="AL54" s="669"/>
      <c r="AM54" s="669"/>
      <c r="AN54" s="669"/>
      <c r="AO54" s="669"/>
      <c r="AP54" s="669"/>
      <c r="AQ54" s="669"/>
      <c r="AR54" s="670"/>
      <c r="AS54" s="669"/>
      <c r="AT54" s="669"/>
      <c r="AU54" s="669"/>
      <c r="AV54" s="669"/>
      <c r="AW54" s="669"/>
      <c r="AX54" s="669"/>
      <c r="AY54" s="669"/>
      <c r="AZ54" s="670"/>
      <c r="BA54" s="670"/>
      <c r="BB54" s="670"/>
      <c r="BC54" s="670"/>
      <c r="BD54" s="670"/>
      <c r="BE54" s="670"/>
      <c r="BF54" s="670"/>
      <c r="BG54" s="670"/>
      <c r="BH54" s="670"/>
      <c r="BI54" s="670"/>
      <c r="BJ54" s="670"/>
      <c r="BK54" s="670"/>
      <c r="BL54" s="670"/>
      <c r="BM54" s="690"/>
      <c r="BN54" s="690"/>
      <c r="BO54" s="670"/>
      <c r="BP54" s="670"/>
      <c r="BQ54" s="670"/>
      <c r="BR54" s="670"/>
      <c r="BS54" s="670"/>
      <c r="BT54" s="670"/>
      <c r="BU54" s="670"/>
      <c r="BV54" s="670"/>
      <c r="BW54" s="670"/>
      <c r="BX54" s="670"/>
      <c r="BY54" s="670"/>
      <c r="BZ54" s="670"/>
      <c r="CA54" s="670"/>
      <c r="CB54" s="670"/>
      <c r="CC54" s="670"/>
      <c r="CD54" s="670"/>
      <c r="CE54" s="670"/>
      <c r="CF54" s="670"/>
      <c r="CG54" s="670"/>
      <c r="CH54" s="670"/>
      <c r="CI54" s="670"/>
      <c r="CJ54" s="670"/>
      <c r="CK54" s="670"/>
      <c r="CL54" s="670"/>
      <c r="CM54" s="670"/>
      <c r="CN54" s="690"/>
      <c r="CO54" s="690"/>
      <c r="CP54" s="690"/>
      <c r="CQ54" s="690"/>
      <c r="CR54" s="690"/>
      <c r="CS54" s="690"/>
      <c r="CT54" s="691"/>
      <c r="CU54" s="691"/>
      <c r="CV54" s="691"/>
      <c r="CW54" s="671"/>
      <c r="CX54" s="671"/>
      <c r="CY54" s="671"/>
      <c r="CZ54" s="671"/>
      <c r="DA54" s="671"/>
      <c r="DB54" s="671"/>
      <c r="DC54" s="671"/>
      <c r="DD54" s="671"/>
      <c r="DE54" s="671"/>
      <c r="DF54" s="671"/>
      <c r="DG54" s="671"/>
      <c r="DH54" s="671"/>
      <c r="DI54" s="671"/>
      <c r="DJ54" s="671"/>
      <c r="DK54" s="671"/>
      <c r="DL54" s="671"/>
      <c r="DM54" s="671"/>
      <c r="DN54" s="671"/>
      <c r="DO54" s="671"/>
      <c r="DP54" s="671"/>
      <c r="EH54" s="236">
        <f>SUM(EH51:EH53)</f>
        <v>0</v>
      </c>
      <c r="EI54" s="236">
        <f>SUM(EI51:EI53)</f>
        <v>0</v>
      </c>
      <c r="EJ54" s="236">
        <f>SUM(EJ51:EJ53)</f>
        <v>0</v>
      </c>
      <c r="EK54" s="236">
        <f>SUM(EK51:EK53)</f>
        <v>0</v>
      </c>
      <c r="EP54" s="124" t="str">
        <f>IF($EO54="要是正",MAX($EP$5:EP53)+1,"")</f>
        <v/>
      </c>
      <c r="EQ54" s="3"/>
      <c r="ET54" s="237"/>
      <c r="EW54" s="238"/>
      <c r="EX54" s="153"/>
      <c r="EY54" s="151">
        <f>COUNTIF(EY51:EY53,"1")</f>
        <v>0</v>
      </c>
      <c r="EZ54" s="152" t="str">
        <f t="array" ref="EZ54">INDEX(EZ51:EZ53,MATCH(MIN(ABS(EZ51:EZ53-$EJ$4)),ABS(EZ51:EZ53-$EJ$4),0))</f>
        <v>0</v>
      </c>
      <c r="FA54" s="152" t="str">
        <f t="array" ref="FA54">INDEX(FA51:FA53,MATCH(MIN(ABS(FA51:FA53-$EJ$4)),ABS(FA51:FA53-$EJ$4),0))</f>
        <v>0</v>
      </c>
      <c r="FB54" s="151">
        <f>COUNTIF(FB51:FB53,"未定")</f>
        <v>0</v>
      </c>
      <c r="FC54" s="154"/>
      <c r="FD54" s="153"/>
      <c r="FE54" s="151">
        <f>COUNTIF(FE51:FE53,"1")</f>
        <v>0</v>
      </c>
      <c r="FF54" s="152" t="str">
        <f t="array" ref="FF54">INDEX(FF51:FF53,MATCH(MIN(ABS(FF51:FF53-$EJ$4)),ABS(FF51:FF53-$EJ$4),0))</f>
        <v>0</v>
      </c>
      <c r="FG54" s="152" t="str">
        <f t="array" ref="FG54">INDEX(FG51:FG53,MATCH(MIN(ABS(FG51:FG53-$EJ$4)),ABS(FG51:FG53-$EJ$4),0))</f>
        <v>0</v>
      </c>
      <c r="FH54" s="151">
        <f>COUNTIF(FH51:FH53,"未定")</f>
        <v>0</v>
      </c>
      <c r="FI54"/>
      <c r="FJ54"/>
      <c r="FK54"/>
      <c r="FL54"/>
      <c r="FM54"/>
      <c r="FN54"/>
      <c r="FO54"/>
      <c r="GJ54"/>
      <c r="GK54"/>
      <c r="GL54"/>
      <c r="GM54"/>
      <c r="GN54" s="447"/>
      <c r="GP54" s="220"/>
      <c r="GQ54" s="806"/>
      <c r="GR54" s="807"/>
      <c r="GS54" s="535">
        <f>COUNTIF(GS51:GS53,"1")</f>
        <v>0</v>
      </c>
      <c r="GT54" s="536" t="str">
        <f t="array" ref="GT54">INDEX(GT51:GT53,MATCH(MIN(ABS(GT51:GT53-$EJ$4)),ABS(GT51:GT53-$EJ$4),0))</f>
        <v>0</v>
      </c>
      <c r="GU54" s="537">
        <f>COUNTIF(GU51:GU53,"未定")</f>
        <v>0</v>
      </c>
      <c r="GW54" s="569">
        <f t="shared" si="42"/>
        <v>0</v>
      </c>
      <c r="GX54" s="574"/>
      <c r="GY54" s="574"/>
      <c r="GZ54" s="575"/>
    </row>
    <row r="55" spans="1:338" ht="15" hidden="1" customHeight="1" thickBot="1" x14ac:dyDescent="0.45">
      <c r="I55" s="955"/>
      <c r="J55" s="673"/>
      <c r="K55" s="673"/>
      <c r="L55" s="673"/>
      <c r="M55" s="672"/>
      <c r="N55" s="672"/>
      <c r="O55" s="672"/>
      <c r="P55" s="672"/>
      <c r="Q55" s="672"/>
      <c r="R55" s="672"/>
      <c r="S55" s="672"/>
      <c r="T55" s="672"/>
      <c r="U55" s="672"/>
      <c r="V55" s="672"/>
      <c r="W55" s="672"/>
      <c r="X55" s="672"/>
      <c r="Y55" s="672"/>
      <c r="Z55" s="672"/>
      <c r="AA55" s="672"/>
      <c r="AB55" s="672"/>
      <c r="AC55" s="672"/>
      <c r="AD55" s="672"/>
      <c r="AE55" s="672"/>
      <c r="AF55" s="17"/>
      <c r="AG55" s="672"/>
      <c r="AH55" s="672"/>
      <c r="AI55" s="672"/>
      <c r="AJ55" s="672"/>
      <c r="AK55" s="672"/>
      <c r="AL55" s="672"/>
      <c r="AM55" s="672"/>
      <c r="AN55" s="672"/>
      <c r="AO55" s="672"/>
      <c r="AP55" s="672"/>
      <c r="AQ55" s="672"/>
      <c r="AR55" s="17"/>
      <c r="AS55" s="672"/>
      <c r="AT55" s="672"/>
      <c r="AU55" s="672"/>
      <c r="AV55" s="672"/>
      <c r="AW55" s="672"/>
      <c r="AX55" s="672"/>
      <c r="AY55" s="672"/>
      <c r="AZ55" s="17"/>
      <c r="BA55" s="17"/>
      <c r="BB55" s="17"/>
      <c r="BC55" s="17"/>
      <c r="BD55" s="17"/>
      <c r="BE55" s="17"/>
      <c r="BF55" s="17"/>
      <c r="BG55" s="17"/>
      <c r="BH55" s="17"/>
      <c r="BI55" s="17"/>
      <c r="BJ55" s="17"/>
      <c r="BK55" s="17"/>
      <c r="BL55" s="17"/>
      <c r="BM55" s="679"/>
      <c r="BN55" s="679"/>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679"/>
      <c r="CO55" s="679"/>
      <c r="CP55" s="679"/>
      <c r="CQ55" s="679"/>
      <c r="CR55" s="679"/>
      <c r="CS55" s="679"/>
      <c r="CT55" s="680"/>
      <c r="CU55" s="680"/>
      <c r="CV55" s="680"/>
      <c r="CW55" s="673"/>
      <c r="CX55" s="673"/>
      <c r="CY55" s="673"/>
      <c r="CZ55" s="673"/>
      <c r="DA55" s="673"/>
      <c r="DB55" s="673"/>
      <c r="DC55" s="673"/>
      <c r="DD55" s="673"/>
      <c r="DE55" s="673"/>
      <c r="DF55" s="673"/>
      <c r="DG55" s="673"/>
      <c r="DH55" s="673"/>
      <c r="DI55" s="673"/>
      <c r="DJ55" s="673"/>
      <c r="DK55" s="673"/>
      <c r="DL55" s="673"/>
      <c r="DM55" s="673"/>
      <c r="DN55" s="673"/>
      <c r="DO55" s="673"/>
      <c r="DP55" s="673"/>
      <c r="EH55" s="3"/>
      <c r="EI55" s="3"/>
      <c r="EJ55" s="3"/>
      <c r="EK55" s="3"/>
      <c r="EQ55" s="3"/>
      <c r="EX55" s="153"/>
      <c r="EY55" s="151"/>
      <c r="EZ55" s="152"/>
      <c r="FA55" s="152"/>
      <c r="FB55" s="151"/>
      <c r="FC55" s="154"/>
      <c r="FD55" s="153"/>
      <c r="FE55" s="151"/>
      <c r="FF55" s="152"/>
      <c r="FG55" s="152"/>
      <c r="FH55" s="151"/>
      <c r="FI55"/>
      <c r="FJ55"/>
      <c r="FK55"/>
      <c r="FL55"/>
      <c r="FM55"/>
      <c r="FN55"/>
      <c r="FO55"/>
      <c r="GJ55" s="752" t="str">
        <f t="shared" ref="GJ55" si="84">IF($BA55="○指摘なし","○","")</f>
        <v/>
      </c>
      <c r="GK55" s="752" t="str">
        <f t="shared" si="61"/>
        <v/>
      </c>
      <c r="GL55" s="752" t="str">
        <f t="shared" si="62"/>
        <v/>
      </c>
      <c r="GM55" s="226"/>
      <c r="GN55" s="682"/>
      <c r="GP55" s="216"/>
      <c r="GQ55" s="445"/>
      <c r="GR55" s="445"/>
      <c r="GS55" s="445"/>
      <c r="GT55" s="445"/>
      <c r="GU55" s="800"/>
      <c r="GW55" s="569">
        <f t="shared" si="42"/>
        <v>0</v>
      </c>
      <c r="GX55" s="574"/>
      <c r="GY55" s="574"/>
      <c r="GZ55" s="575"/>
    </row>
    <row r="56" spans="1:338" ht="15" hidden="1" customHeight="1" x14ac:dyDescent="0.4">
      <c r="I56" s="955"/>
      <c r="J56" s="673"/>
      <c r="K56" s="673"/>
      <c r="L56" s="673"/>
      <c r="M56" s="672"/>
      <c r="N56" s="672"/>
      <c r="O56" s="672"/>
      <c r="P56" s="672"/>
      <c r="Q56" s="672"/>
      <c r="R56" s="672"/>
      <c r="S56" s="672"/>
      <c r="T56" s="672"/>
      <c r="U56" s="672"/>
      <c r="V56" s="672"/>
      <c r="W56" s="672"/>
      <c r="X56" s="672"/>
      <c r="Y56" s="672"/>
      <c r="Z56" s="672"/>
      <c r="AA56" s="672"/>
      <c r="AB56" s="672"/>
      <c r="AC56" s="672"/>
      <c r="AD56" s="672"/>
      <c r="AE56" s="672"/>
      <c r="AF56" s="17"/>
      <c r="AG56" s="672"/>
      <c r="AH56" s="672"/>
      <c r="AI56" s="672"/>
      <c r="AJ56" s="672"/>
      <c r="AK56" s="672"/>
      <c r="AL56" s="672"/>
      <c r="AM56" s="672"/>
      <c r="AN56" s="672"/>
      <c r="AO56" s="672"/>
      <c r="AP56" s="672"/>
      <c r="AQ56" s="672"/>
      <c r="AR56" s="17"/>
      <c r="AS56" s="672"/>
      <c r="AT56" s="672"/>
      <c r="AU56" s="672"/>
      <c r="AV56" s="672"/>
      <c r="AW56" s="672"/>
      <c r="AX56" s="672"/>
      <c r="AY56" s="672"/>
      <c r="AZ56" s="17"/>
      <c r="BA56" s="17"/>
      <c r="BB56" s="17"/>
      <c r="BC56" s="17"/>
      <c r="BD56" s="17"/>
      <c r="BE56" s="17"/>
      <c r="BF56" s="17"/>
      <c r="BG56" s="17"/>
      <c r="BH56" s="17"/>
      <c r="BI56" s="17"/>
      <c r="BJ56" s="17"/>
      <c r="BK56" s="17"/>
      <c r="BL56" s="17"/>
      <c r="BM56" s="679"/>
      <c r="BN56" s="679"/>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679"/>
      <c r="CO56" s="679"/>
      <c r="CP56" s="679"/>
      <c r="CQ56" s="679"/>
      <c r="CR56" s="679"/>
      <c r="CS56" s="679"/>
      <c r="CT56" s="680"/>
      <c r="CU56" s="680"/>
      <c r="CV56" s="680"/>
      <c r="CW56" s="673"/>
      <c r="CX56" s="673"/>
      <c r="CY56" s="673"/>
      <c r="CZ56" s="673"/>
      <c r="DA56" s="673"/>
      <c r="DB56" s="673"/>
      <c r="DC56" s="673"/>
      <c r="DD56" s="673"/>
      <c r="DE56" s="673"/>
      <c r="DF56" s="673"/>
      <c r="DG56" s="673"/>
      <c r="DH56" s="673"/>
      <c r="DI56" s="673"/>
      <c r="DJ56" s="673"/>
      <c r="DK56" s="673"/>
      <c r="DL56" s="673"/>
      <c r="DM56" s="673"/>
      <c r="DN56" s="673"/>
      <c r="DO56" s="673"/>
      <c r="DP56" s="673"/>
      <c r="EH56" s="3"/>
      <c r="EI56" s="3"/>
      <c r="EJ56" s="3"/>
      <c r="EK56" s="3"/>
      <c r="EQ56" s="3"/>
      <c r="EX56" s="273"/>
      <c r="EY56" s="274"/>
      <c r="EZ56" s="275"/>
      <c r="FA56" s="276"/>
      <c r="FB56" s="277"/>
      <c r="FC56" s="278"/>
      <c r="FD56" s="273"/>
      <c r="FE56" s="274"/>
      <c r="FF56" s="275"/>
      <c r="FG56" s="276"/>
      <c r="FH56" s="277"/>
      <c r="FI56"/>
      <c r="FJ56"/>
      <c r="FK56"/>
      <c r="FL56"/>
      <c r="FM56"/>
      <c r="FN56"/>
      <c r="FO56"/>
      <c r="GJ56" s="752"/>
      <c r="GK56" s="752"/>
      <c r="GL56" s="752"/>
      <c r="GM56" s="226"/>
      <c r="GN56" s="682"/>
      <c r="GP56" s="216"/>
      <c r="GQ56" s="445"/>
      <c r="GR56" s="445"/>
      <c r="GS56" s="445"/>
      <c r="GT56" s="445"/>
      <c r="GU56" s="800"/>
      <c r="GW56" s="569">
        <f t="shared" si="42"/>
        <v>0</v>
      </c>
      <c r="GX56" s="574"/>
      <c r="GY56" s="574"/>
      <c r="GZ56" s="575"/>
    </row>
    <row r="57" spans="1:338" ht="15" hidden="1" customHeight="1" thickBot="1" x14ac:dyDescent="0.45">
      <c r="I57" s="955"/>
      <c r="J57" s="677"/>
      <c r="K57" s="677"/>
      <c r="L57" s="677"/>
      <c r="M57" s="674"/>
      <c r="N57" s="674"/>
      <c r="O57" s="674"/>
      <c r="P57" s="674"/>
      <c r="Q57" s="674"/>
      <c r="R57" s="674"/>
      <c r="S57" s="674"/>
      <c r="T57" s="674"/>
      <c r="U57" s="674"/>
      <c r="V57" s="674"/>
      <c r="W57" s="674"/>
      <c r="X57" s="674"/>
      <c r="Y57" s="674"/>
      <c r="Z57" s="674"/>
      <c r="AA57" s="674"/>
      <c r="AB57" s="674"/>
      <c r="AC57" s="674"/>
      <c r="AD57" s="674"/>
      <c r="AE57" s="674"/>
      <c r="AF57" s="676"/>
      <c r="AG57" s="674"/>
      <c r="AH57" s="674"/>
      <c r="AI57" s="674"/>
      <c r="AJ57" s="674"/>
      <c r="AK57" s="674"/>
      <c r="AL57" s="674"/>
      <c r="AM57" s="674"/>
      <c r="AN57" s="674"/>
      <c r="AO57" s="674"/>
      <c r="AP57" s="674"/>
      <c r="AQ57" s="674"/>
      <c r="AR57" s="676"/>
      <c r="AS57" s="674"/>
      <c r="AT57" s="674"/>
      <c r="AU57" s="674"/>
      <c r="AV57" s="674"/>
      <c r="AW57" s="674"/>
      <c r="AX57" s="674"/>
      <c r="AY57" s="674"/>
      <c r="AZ57" s="676"/>
      <c r="BA57" s="676"/>
      <c r="BB57" s="676"/>
      <c r="BC57" s="676"/>
      <c r="BD57" s="676"/>
      <c r="BE57" s="676"/>
      <c r="BF57" s="676"/>
      <c r="BG57" s="676"/>
      <c r="BH57" s="676"/>
      <c r="BI57" s="676"/>
      <c r="BJ57" s="676"/>
      <c r="BK57" s="676"/>
      <c r="BL57" s="676"/>
      <c r="BM57" s="692"/>
      <c r="BN57" s="692"/>
      <c r="BO57" s="676"/>
      <c r="BP57" s="676"/>
      <c r="BQ57" s="676"/>
      <c r="BR57" s="676"/>
      <c r="BS57" s="676"/>
      <c r="BT57" s="676"/>
      <c r="BU57" s="676"/>
      <c r="BV57" s="676"/>
      <c r="BW57" s="676"/>
      <c r="BX57" s="676"/>
      <c r="BY57" s="676"/>
      <c r="BZ57" s="676"/>
      <c r="CA57" s="676"/>
      <c r="CB57" s="676"/>
      <c r="CC57" s="676"/>
      <c r="CD57" s="676"/>
      <c r="CE57" s="676"/>
      <c r="CF57" s="676"/>
      <c r="CG57" s="676"/>
      <c r="CH57" s="676"/>
      <c r="CI57" s="676"/>
      <c r="CJ57" s="676"/>
      <c r="CK57" s="676"/>
      <c r="CL57" s="676"/>
      <c r="CM57" s="676"/>
      <c r="CN57" s="692"/>
      <c r="CO57" s="692"/>
      <c r="CP57" s="692"/>
      <c r="CQ57" s="692"/>
      <c r="CR57" s="692"/>
      <c r="CS57" s="692"/>
      <c r="CT57" s="693"/>
      <c r="CU57" s="693"/>
      <c r="CV57" s="693"/>
      <c r="CW57" s="677"/>
      <c r="CX57" s="677"/>
      <c r="CY57" s="677"/>
      <c r="CZ57" s="677"/>
      <c r="DA57" s="677"/>
      <c r="DB57" s="677"/>
      <c r="DC57" s="677"/>
      <c r="DD57" s="677"/>
      <c r="DE57" s="677"/>
      <c r="DF57" s="677"/>
      <c r="DG57" s="677"/>
      <c r="DH57" s="677"/>
      <c r="DI57" s="677"/>
      <c r="DJ57" s="677"/>
      <c r="DK57" s="677"/>
      <c r="DL57" s="677"/>
      <c r="DM57" s="677"/>
      <c r="DN57" s="677"/>
      <c r="DO57" s="677"/>
      <c r="DP57" s="677"/>
      <c r="EH57" s="3"/>
      <c r="EI57" s="3"/>
      <c r="EJ57" s="3"/>
      <c r="EK57" s="3"/>
      <c r="EQ57" s="3"/>
      <c r="EX57" s="273"/>
      <c r="EY57" s="636">
        <f>COUNTIF(EY51:EY53,"1")</f>
        <v>0</v>
      </c>
      <c r="EZ57" s="152" t="str">
        <f t="array" ref="EZ57">INDEX(EZ51:EZ53,MATCH(MIN(ABS(EZ51:EZ53-$EJ$4)),ABS(EZ51:EZ53-$EJ$4),0))</f>
        <v>0</v>
      </c>
      <c r="FA57" s="152" t="str">
        <f t="array" ref="FA57">INDEX(FA51:FA53,MATCH(MIN(ABS(FA51:FA53-$EJ$4)),ABS(FA51:FA53-$EJ$4),0))</f>
        <v>0</v>
      </c>
      <c r="FB57" s="637">
        <f>COUNTIF(FB51:FB53,"未定")</f>
        <v>0</v>
      </c>
      <c r="FC57" s="278"/>
      <c r="FD57" s="273"/>
      <c r="FE57" s="636">
        <f>COUNTIF(FE42:FE56,"1")</f>
        <v>0</v>
      </c>
      <c r="FF57" s="152" t="str">
        <f t="array" ref="FF57">INDEX(FF51:FF53,MATCH(MIN(ABS(FF51:FF53-$EJ$4)),ABS(FF51:FF53-$EJ$4),0))</f>
        <v>0</v>
      </c>
      <c r="FG57" s="152" t="str">
        <f t="array" ref="FG57">INDEX(FG51:FG53,MATCH(MIN(ABS(FG51:FG53-$EJ$4)),ABS(FG51:FG53-$EJ$4),0))</f>
        <v>0</v>
      </c>
      <c r="FH57" s="636">
        <f>COUNTIF(FH42:FH56,"未定")</f>
        <v>0</v>
      </c>
      <c r="FI57"/>
      <c r="FJ57"/>
      <c r="FK57"/>
      <c r="FL57"/>
      <c r="FM57"/>
      <c r="FN57"/>
      <c r="FO57"/>
      <c r="GJ57" s="752"/>
      <c r="GK57" s="752"/>
      <c r="GL57" s="752"/>
      <c r="GM57" s="226"/>
      <c r="GN57" s="682"/>
      <c r="GP57" s="216"/>
      <c r="GQ57" s="445"/>
      <c r="GR57" s="445"/>
      <c r="GS57" s="445"/>
      <c r="GT57" s="445"/>
      <c r="GU57" s="800"/>
      <c r="GW57" s="569">
        <f t="shared" si="42"/>
        <v>0</v>
      </c>
      <c r="GX57" s="574"/>
      <c r="GY57" s="574"/>
      <c r="GZ57" s="575"/>
    </row>
    <row r="58" spans="1:338" s="13" customFormat="1" ht="35.1" customHeight="1" thickBot="1" x14ac:dyDescent="0.45">
      <c r="A58"/>
      <c r="B58"/>
      <c r="C58"/>
      <c r="D58"/>
      <c r="E58"/>
      <c r="F58"/>
      <c r="G58"/>
      <c r="H58"/>
      <c r="I58" s="955"/>
      <c r="J58" s="797"/>
      <c r="K58" s="668"/>
      <c r="L58" s="668"/>
      <c r="M58" s="2367" t="s">
        <v>151</v>
      </c>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c r="AS58" s="2367"/>
      <c r="AT58" s="2367"/>
      <c r="AU58" s="2367"/>
      <c r="AV58" s="2367"/>
      <c r="AW58" s="2367"/>
      <c r="AX58" s="2367"/>
      <c r="AY58" s="2367"/>
      <c r="AZ58" s="2367"/>
      <c r="BA58" s="2367"/>
      <c r="BB58" s="2367"/>
      <c r="BC58" s="2367"/>
      <c r="BD58" s="2367"/>
      <c r="BE58" s="2367"/>
      <c r="BF58" s="2367"/>
      <c r="BG58" s="2367"/>
      <c r="BH58" s="2367"/>
      <c r="BI58" s="2367"/>
      <c r="BJ58" s="2367"/>
      <c r="BK58" s="2367"/>
      <c r="BL58" s="2367"/>
      <c r="BM58" s="2367"/>
      <c r="BN58" s="2367"/>
      <c r="BO58" s="2367"/>
      <c r="BP58" s="2367"/>
      <c r="BQ58" s="2367"/>
      <c r="BR58" s="2367"/>
      <c r="BS58" s="2367"/>
      <c r="BT58" s="2367"/>
      <c r="BU58" s="2367"/>
      <c r="BV58" s="2367"/>
      <c r="BW58" s="2367"/>
      <c r="BX58" s="2367"/>
      <c r="BY58" s="2367"/>
      <c r="BZ58" s="2367"/>
      <c r="CA58" s="2367"/>
      <c r="CB58" s="2367"/>
      <c r="CC58" s="2367"/>
      <c r="CD58" s="2367"/>
      <c r="CE58" s="2367"/>
      <c r="CF58" s="2367"/>
      <c r="CG58" s="2367"/>
      <c r="CH58" s="2367"/>
      <c r="CI58" s="2367"/>
      <c r="CJ58" s="2367"/>
      <c r="CK58" s="2367"/>
      <c r="CL58" s="2367"/>
      <c r="CM58" s="2367"/>
      <c r="CN58" s="2367"/>
      <c r="CO58" s="2367"/>
      <c r="CP58" s="2367"/>
      <c r="CQ58" s="2367"/>
      <c r="CR58" s="2367"/>
      <c r="CS58" s="2367"/>
      <c r="CT58" s="2367"/>
      <c r="CU58" s="2367"/>
      <c r="CV58" s="2367"/>
      <c r="CW58" s="2367"/>
      <c r="CX58" s="2367"/>
      <c r="CY58" s="2367"/>
      <c r="CZ58" s="2367"/>
      <c r="DA58" s="2367"/>
      <c r="DB58" s="2367"/>
      <c r="DC58" s="2367"/>
      <c r="DD58" s="2367"/>
      <c r="DE58" s="2367"/>
      <c r="DF58" s="2367"/>
      <c r="DG58" s="2367"/>
      <c r="DH58" s="2367"/>
      <c r="DI58" s="2367"/>
      <c r="DJ58" s="2367"/>
      <c r="DK58" s="2367"/>
      <c r="DL58" s="2367"/>
      <c r="DM58" s="2367"/>
      <c r="DN58" s="2367"/>
      <c r="DO58" s="2367"/>
      <c r="DP58" s="2368"/>
      <c r="DQ58"/>
      <c r="DR58"/>
      <c r="DS58"/>
      <c r="DT58"/>
      <c r="DU58"/>
      <c r="DV58"/>
      <c r="DW58"/>
      <c r="DX58"/>
      <c r="DY58"/>
      <c r="DZ58"/>
      <c r="EA58"/>
      <c r="EB58"/>
      <c r="EC58"/>
      <c r="ED58"/>
      <c r="EE58"/>
      <c r="EF58"/>
      <c r="EG58" s="16"/>
      <c r="EH58" s="481" t="str">
        <f>IF(AND(EI58="",EJ58="",EK58="",EH76&lt;&gt;0),"レ","")</f>
        <v/>
      </c>
      <c r="EI58" s="481" t="str">
        <f>IF(AND(EJ58="",EK58="",EI76&lt;&gt;0),"レ","")</f>
        <v/>
      </c>
      <c r="EJ58" s="481" t="str">
        <f>IF(EJ76&lt;&gt;0,"レ","")</f>
        <v/>
      </c>
      <c r="EK58" s="481" t="str">
        <f>IF(AND(EJ58="",EK76&lt;&gt;0),"レ","")</f>
        <v/>
      </c>
      <c r="EL58" s="750"/>
      <c r="EM58" s="2"/>
      <c r="EN58" s="2"/>
      <c r="EO58" s="2"/>
      <c r="EP58" s="16"/>
      <c r="EQ58" s="467"/>
      <c r="ER58" s="16"/>
      <c r="ES58" s="2025" t="s">
        <v>202</v>
      </c>
      <c r="ET58" s="509" t="str">
        <f>SUBSTITUTE(TRIM(ET61&amp;"　"&amp;ET62&amp;"　"&amp;ET63&amp;"　"&amp;ET64&amp;"　"&amp;ET65&amp;"　"&amp;ET66&amp;"　"&amp;ET67&amp;"　"&amp;ET68&amp;"　"&amp;ET606&amp;"　"&amp;ET69&amp;"　"&amp;ET70&amp;"　"&amp;ET71&amp;"　"&amp;ET72&amp;"　"&amp;ET73&amp;"　"&amp;ET74&amp;"　"&amp;ET75),"　",",")</f>
        <v/>
      </c>
      <c r="EU58" s="16"/>
      <c r="EV58" s="16"/>
      <c r="EW58" s="150" t="str">
        <f>IF(COUNTIF(EY61:EY75,1)&gt;0,"レ","")</f>
        <v/>
      </c>
      <c r="EX58" s="149"/>
      <c r="EY58" s="148" t="str">
        <f>IF(EW58="レ",TEXT(EZ76,"ee"),"")</f>
        <v/>
      </c>
      <c r="EZ58" s="147" t="str">
        <f>IF(EW58="レ",MONTH(EZ76),IF(AND(EJ58="レ",FB58="レ",FB76=0),"",IF(AND(EJ58="レ",FB58="レ",FB76&gt;0),"未定","")))</f>
        <v/>
      </c>
      <c r="FA58" s="146"/>
      <c r="FB58" s="458" t="str">
        <f>IF(EW58="",IF(OR(FB76&gt;0,EJ58="レ"),"レ",""),"")</f>
        <v/>
      </c>
      <c r="FC58" s="150" t="str">
        <f>IF(AND(COUNTIF(EO61:EO80,"要是正")=0,COUNTIF(FE61:FE80,1)&gt;0),"レ","")</f>
        <v/>
      </c>
      <c r="FD58" s="149"/>
      <c r="FE58" s="148" t="str">
        <f>IF(FC58="レ",TEXT(FF76,"ee"),"")</f>
        <v/>
      </c>
      <c r="FF58" s="147" t="str">
        <f>IF(FC58="レ",MONTH(FF76),IF(AND(EK58="レ",FH58="レ",FH76=0),"",IF(AND(EK58="レ",FH58="レ",FH76&gt;0),"未定","")))</f>
        <v/>
      </c>
      <c r="FG58" s="146"/>
      <c r="FH58" s="145" t="str">
        <f>IF(FC58="",IF(OR(FH76&gt;0,EK58="レ"),"レ",""),"")</f>
        <v/>
      </c>
      <c r="FI58"/>
      <c r="FJ58"/>
      <c r="FK58"/>
      <c r="FL58"/>
      <c r="FM58"/>
      <c r="FN58"/>
      <c r="FO58"/>
      <c r="GJ58"/>
      <c r="GK58"/>
      <c r="GL58"/>
      <c r="GM58"/>
      <c r="GN58" s="447"/>
      <c r="GO58"/>
      <c r="GP58" s="801" t="str">
        <f>TRIM(GP61&amp;"　"&amp;GP62&amp;"　"&amp;GP63&amp;"　"&amp;GP64&amp;"　"&amp;GP65&amp;"　"&amp;GP66&amp;"　"&amp;GP67&amp;"　"&amp;GP68&amp;"　"&amp;GP69&amp;"　"&amp;GP70&amp;"　"&amp;GP71&amp;"　"&amp;GP72&amp;"　"&amp;GP73&amp;"　"&amp;GP74&amp;"　"&amp;GP75)</f>
        <v/>
      </c>
      <c r="GQ58" s="802" t="str">
        <f>IF(COUNTIF(GS61:GS86,1)&gt;0,"レ","")</f>
        <v/>
      </c>
      <c r="GR58" s="526"/>
      <c r="GS58" s="479" t="str">
        <f>IF(GQ58="レ",TEXT(GT87,"ee"),"")</f>
        <v/>
      </c>
      <c r="GT58" s="480" t="str">
        <f>IF(GQ58="レ",MONTH(GT87),IF(AND(GG58="レ",GU58="レ",GU87=0),"",IF(AND(GG58="レ",GU58="レ",GU87&gt;0),"未定","")))</f>
        <v/>
      </c>
      <c r="GU58" s="458" t="str">
        <f>IF(GQ58="",IF(OR(GU87&gt;0,GG58="レ"),"レ",""),"")</f>
        <v/>
      </c>
      <c r="GW58" s="569">
        <f t="shared" si="42"/>
        <v>0</v>
      </c>
      <c r="GX58" s="574"/>
      <c r="GY58" s="574"/>
      <c r="GZ58" s="575"/>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LO58"/>
      <c r="LP58"/>
      <c r="LQ58"/>
      <c r="LR58"/>
      <c r="LS58"/>
      <c r="LT58"/>
      <c r="LU58"/>
      <c r="LV58"/>
      <c r="LW58"/>
      <c r="LX58"/>
      <c r="LY58"/>
      <c r="LZ58"/>
    </row>
    <row r="59" spans="1:338" s="13" customFormat="1" ht="30" customHeight="1" thickBot="1" x14ac:dyDescent="0.45">
      <c r="A59"/>
      <c r="B59"/>
      <c r="C59"/>
      <c r="D59"/>
      <c r="E59"/>
      <c r="F59"/>
      <c r="G59"/>
      <c r="H59"/>
      <c r="I59" s="955"/>
      <c r="J59" s="223"/>
      <c r="K59" s="224"/>
      <c r="L59" s="224"/>
      <c r="M59" s="2152" t="s">
        <v>150</v>
      </c>
      <c r="N59" s="2152"/>
      <c r="O59" s="2152"/>
      <c r="P59" s="2152" t="s">
        <v>198</v>
      </c>
      <c r="Q59" s="2152"/>
      <c r="R59" s="2152"/>
      <c r="S59" s="2152"/>
      <c r="T59" s="2152"/>
      <c r="U59" s="2152"/>
      <c r="V59" s="2152"/>
      <c r="W59" s="2152"/>
      <c r="X59" s="2152"/>
      <c r="Y59" s="2152"/>
      <c r="Z59" s="2152"/>
      <c r="AA59" s="2152"/>
      <c r="AB59" s="2152"/>
      <c r="AC59" s="2152"/>
      <c r="AD59" s="2152"/>
      <c r="AE59" s="2152"/>
      <c r="AF59" s="2152"/>
      <c r="AG59" s="2152" t="s">
        <v>639</v>
      </c>
      <c r="AH59" s="2152"/>
      <c r="AI59" s="2152"/>
      <c r="AJ59" s="2152"/>
      <c r="AK59" s="2152"/>
      <c r="AL59" s="2152"/>
      <c r="AM59" s="2152"/>
      <c r="AN59" s="2152"/>
      <c r="AO59" s="2152"/>
      <c r="AP59" s="2152"/>
      <c r="AQ59" s="2152"/>
      <c r="AR59" s="2152"/>
      <c r="AS59" s="2152"/>
      <c r="AT59" s="2152"/>
      <c r="AU59" s="2152"/>
      <c r="AV59" s="2152"/>
      <c r="AW59" s="2152"/>
      <c r="AX59" s="2152"/>
      <c r="AY59" s="2152"/>
      <c r="AZ59" s="2152"/>
      <c r="BA59" s="2152" t="s">
        <v>1012</v>
      </c>
      <c r="BB59" s="2152"/>
      <c r="BC59" s="2152"/>
      <c r="BD59" s="2152"/>
      <c r="BE59" s="2152"/>
      <c r="BF59" s="2152"/>
      <c r="BG59" s="2152"/>
      <c r="BH59" s="2152"/>
      <c r="BI59" s="2152"/>
      <c r="BJ59" s="2152"/>
      <c r="BK59" s="2152"/>
      <c r="BL59" s="2152"/>
      <c r="BM59" s="2156" t="s">
        <v>835</v>
      </c>
      <c r="BN59" s="2156"/>
      <c r="BO59" s="2154" t="s">
        <v>149</v>
      </c>
      <c r="BP59" s="2154"/>
      <c r="BQ59" s="2154"/>
      <c r="BR59" s="2154"/>
      <c r="BS59" s="2154"/>
      <c r="BT59" s="2154"/>
      <c r="BU59" s="2154"/>
      <c r="BV59" s="2154"/>
      <c r="BW59" s="2154"/>
      <c r="BX59" s="2154"/>
      <c r="BY59" s="2154" t="s">
        <v>143</v>
      </c>
      <c r="BZ59" s="2154"/>
      <c r="CA59" s="2154"/>
      <c r="CB59" s="2154"/>
      <c r="CC59" s="2154"/>
      <c r="CD59" s="2154"/>
      <c r="CE59" s="2154"/>
      <c r="CF59" s="2154"/>
      <c r="CG59" s="2154"/>
      <c r="CH59" s="2154"/>
      <c r="CI59" s="2154"/>
      <c r="CJ59" s="2154"/>
      <c r="CK59" s="2154"/>
      <c r="CL59" s="2154"/>
      <c r="CM59" s="2154"/>
      <c r="CN59" s="2152" t="s">
        <v>148</v>
      </c>
      <c r="CO59" s="2154"/>
      <c r="CP59" s="2154"/>
      <c r="CQ59" s="2154"/>
      <c r="CR59" s="2154"/>
      <c r="CS59" s="2154"/>
      <c r="CT59" s="2154"/>
      <c r="CU59" s="2154"/>
      <c r="CV59" s="2154"/>
      <c r="CW59" s="2290" t="s">
        <v>147</v>
      </c>
      <c r="CX59" s="2290"/>
      <c r="CY59" s="2290"/>
      <c r="CZ59" s="2290"/>
      <c r="DA59" s="2290"/>
      <c r="DB59" s="2290"/>
      <c r="DC59" s="2290"/>
      <c r="DD59" s="2290"/>
      <c r="DE59" s="2290"/>
      <c r="DF59" s="2290"/>
      <c r="DG59" s="2290"/>
      <c r="DH59" s="2290"/>
      <c r="DI59" s="2290"/>
      <c r="DJ59" s="2290"/>
      <c r="DK59" s="2290"/>
      <c r="DL59" s="2290"/>
      <c r="DM59" s="2290"/>
      <c r="DN59" s="2290"/>
      <c r="DO59" s="2290"/>
      <c r="DP59" s="2012"/>
      <c r="DQ59"/>
      <c r="DR59"/>
      <c r="DS59"/>
      <c r="DT59"/>
      <c r="DU59"/>
      <c r="DV59"/>
      <c r="DW59"/>
      <c r="DX59"/>
      <c r="DY59"/>
      <c r="DZ59"/>
      <c r="EA59"/>
      <c r="EB59"/>
      <c r="EC59"/>
      <c r="ED59"/>
      <c r="EE59"/>
      <c r="EF59"/>
      <c r="EG59" s="16"/>
      <c r="EL59" s="751"/>
      <c r="EP59" s="124" t="s">
        <v>146</v>
      </c>
      <c r="EQ59" s="482" t="s">
        <v>145</v>
      </c>
      <c r="ES59" s="2026"/>
      <c r="ET59" s="2025" t="s">
        <v>144</v>
      </c>
      <c r="EU59" s="2082" t="s">
        <v>143</v>
      </c>
      <c r="EV59" s="143"/>
      <c r="EW59" s="2036" t="s">
        <v>142</v>
      </c>
      <c r="EX59" s="2037"/>
      <c r="EY59" s="2037"/>
      <c r="EZ59" s="2037"/>
      <c r="FA59" s="2037"/>
      <c r="FB59" s="2037"/>
      <c r="FC59" s="2020" t="s">
        <v>141</v>
      </c>
      <c r="FD59" s="2021"/>
      <c r="FE59" s="2021"/>
      <c r="FF59" s="2021"/>
      <c r="FG59" s="2021"/>
      <c r="FH59" s="2021"/>
      <c r="FI59" t="s">
        <v>140</v>
      </c>
      <c r="FJ59"/>
      <c r="FK59"/>
      <c r="FL59"/>
      <c r="FM59"/>
      <c r="FN59"/>
      <c r="FO59"/>
      <c r="FQ59" s="2039"/>
      <c r="FR59" s="2039"/>
      <c r="FS59" s="2039"/>
      <c r="FT59" s="2039"/>
      <c r="FU59" s="2039"/>
      <c r="FV59" s="2019"/>
      <c r="FW59" s="2019"/>
      <c r="FX59" s="2019"/>
      <c r="FY59" s="2019"/>
      <c r="FZ59" s="2019"/>
      <c r="GA59" s="2019"/>
      <c r="GB59" s="2019"/>
      <c r="GC59" s="2019"/>
      <c r="GD59" s="2019"/>
      <c r="GE59" s="2019"/>
      <c r="GF59" s="460"/>
      <c r="GG59" s="460"/>
      <c r="GH59" s="215"/>
      <c r="GI59" s="215"/>
      <c r="GJ59" s="2008" t="s">
        <v>1013</v>
      </c>
      <c r="GK59" s="2348"/>
      <c r="GL59" s="2348"/>
      <c r="GM59" s="2348"/>
      <c r="GN59" s="2349"/>
      <c r="GO59"/>
      <c r="GP59" s="803"/>
      <c r="GQ59" s="2071" t="s">
        <v>142</v>
      </c>
      <c r="GR59" s="2071"/>
      <c r="GS59" s="2071"/>
      <c r="GT59" s="2071"/>
      <c r="GU59" s="2072"/>
      <c r="GW59" s="569" t="str">
        <f t="shared" si="42"/>
        <v>指摘の具体的内容等</v>
      </c>
      <c r="GX59" s="574"/>
      <c r="GY59" s="574"/>
      <c r="GZ59" s="575"/>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LO59"/>
      <c r="LP59"/>
      <c r="LQ59"/>
      <c r="LR59"/>
      <c r="LS59"/>
      <c r="LT59"/>
      <c r="LU59"/>
      <c r="LV59"/>
      <c r="LW59"/>
      <c r="LX59"/>
      <c r="LY59"/>
      <c r="LZ59"/>
    </row>
    <row r="60" spans="1:338" s="13" customFormat="1" ht="30" customHeight="1" thickBot="1" x14ac:dyDescent="0.45">
      <c r="A60"/>
      <c r="B60"/>
      <c r="C60"/>
      <c r="D60"/>
      <c r="E60"/>
      <c r="F60"/>
      <c r="G60"/>
      <c r="H60"/>
      <c r="I60" s="955"/>
      <c r="J60" s="223"/>
      <c r="K60" s="224"/>
      <c r="L60" s="224"/>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c r="AS60" s="2124"/>
      <c r="AT60" s="2124"/>
      <c r="AU60" s="2124"/>
      <c r="AV60" s="2124"/>
      <c r="AW60" s="2124"/>
      <c r="AX60" s="2124"/>
      <c r="AY60" s="2124"/>
      <c r="AZ60" s="2124"/>
      <c r="BA60" s="2124"/>
      <c r="BB60" s="2124"/>
      <c r="BC60" s="2124"/>
      <c r="BD60" s="2124"/>
      <c r="BE60" s="2124"/>
      <c r="BF60" s="2124"/>
      <c r="BG60" s="2124"/>
      <c r="BH60" s="2124"/>
      <c r="BI60" s="2124"/>
      <c r="BJ60" s="2124"/>
      <c r="BK60" s="2124"/>
      <c r="BL60" s="2124"/>
      <c r="BM60" s="2157"/>
      <c r="BN60" s="2157"/>
      <c r="BO60" s="2125"/>
      <c r="BP60" s="2125"/>
      <c r="BQ60" s="2125"/>
      <c r="BR60" s="2125"/>
      <c r="BS60" s="2125"/>
      <c r="BT60" s="2125"/>
      <c r="BU60" s="2125"/>
      <c r="BV60" s="2125"/>
      <c r="BW60" s="2125"/>
      <c r="BX60" s="2125"/>
      <c r="BY60" s="2125"/>
      <c r="BZ60" s="2125"/>
      <c r="CA60" s="2125"/>
      <c r="CB60" s="2125"/>
      <c r="CC60" s="2125"/>
      <c r="CD60" s="2125"/>
      <c r="CE60" s="2125"/>
      <c r="CF60" s="2125"/>
      <c r="CG60" s="2125"/>
      <c r="CH60" s="2125"/>
      <c r="CI60" s="2125"/>
      <c r="CJ60" s="2125"/>
      <c r="CK60" s="2125"/>
      <c r="CL60" s="2125"/>
      <c r="CM60" s="2125"/>
      <c r="CN60" s="2124" t="s">
        <v>139</v>
      </c>
      <c r="CO60" s="2124"/>
      <c r="CP60" s="2124"/>
      <c r="CQ60" s="2124" t="s">
        <v>10</v>
      </c>
      <c r="CR60" s="2124"/>
      <c r="CS60" s="2124"/>
      <c r="CT60" s="2124" t="s">
        <v>138</v>
      </c>
      <c r="CU60" s="2125"/>
      <c r="CV60" s="2125"/>
      <c r="CW60" s="2011"/>
      <c r="CX60" s="2011"/>
      <c r="CY60" s="2011"/>
      <c r="CZ60" s="2011"/>
      <c r="DA60" s="2011"/>
      <c r="DB60" s="2011"/>
      <c r="DC60" s="2011"/>
      <c r="DD60" s="2011"/>
      <c r="DE60" s="2011"/>
      <c r="DF60" s="2011"/>
      <c r="DG60" s="2011"/>
      <c r="DH60" s="2011"/>
      <c r="DI60" s="2011"/>
      <c r="DJ60" s="2011"/>
      <c r="DK60" s="2011"/>
      <c r="DL60" s="2011"/>
      <c r="DM60" s="2011"/>
      <c r="DN60" s="2011"/>
      <c r="DO60" s="2011"/>
      <c r="DP60" s="2012"/>
      <c r="DQ60"/>
      <c r="DR60"/>
      <c r="DS60"/>
      <c r="DT60"/>
      <c r="DU60"/>
      <c r="DV60"/>
      <c r="DW60"/>
      <c r="DX60"/>
      <c r="DY60"/>
      <c r="DZ60"/>
      <c r="EA60"/>
      <c r="EB60"/>
      <c r="EC60"/>
      <c r="ED60"/>
      <c r="EE60"/>
      <c r="EF60"/>
      <c r="EG60" s="16"/>
      <c r="EH60" s="134" t="s">
        <v>137</v>
      </c>
      <c r="EI60" s="134" t="s">
        <v>136</v>
      </c>
      <c r="EJ60" s="134" t="s">
        <v>135</v>
      </c>
      <c r="EK60" s="134" t="s">
        <v>134</v>
      </c>
      <c r="EL60" s="755" t="s">
        <v>133</v>
      </c>
      <c r="EM60" s="134" t="s">
        <v>9</v>
      </c>
      <c r="EN60" s="141" t="s">
        <v>132</v>
      </c>
      <c r="EO60" s="133" t="s">
        <v>131</v>
      </c>
      <c r="EP60" s="16"/>
      <c r="EQ60" s="16"/>
      <c r="ER60" s="116" t="s">
        <v>130</v>
      </c>
      <c r="ES60" s="2027"/>
      <c r="ET60" s="2033"/>
      <c r="EU60" s="2083"/>
      <c r="EV60" s="140"/>
      <c r="EW60" s="139" t="s">
        <v>129</v>
      </c>
      <c r="EX60" s="137" t="s">
        <v>128</v>
      </c>
      <c r="EY60" s="137" t="s">
        <v>125</v>
      </c>
      <c r="EZ60" s="136" t="s">
        <v>124</v>
      </c>
      <c r="FA60" s="136" t="s">
        <v>123</v>
      </c>
      <c r="FB60" s="135" t="s">
        <v>122</v>
      </c>
      <c r="FC60" s="138" t="s">
        <v>127</v>
      </c>
      <c r="FD60" s="136" t="s">
        <v>126</v>
      </c>
      <c r="FE60" s="137" t="s">
        <v>125</v>
      </c>
      <c r="FF60" s="136" t="s">
        <v>124</v>
      </c>
      <c r="FG60" s="136" t="s">
        <v>123</v>
      </c>
      <c r="FH60" s="135" t="s">
        <v>122</v>
      </c>
      <c r="FI60" t="s">
        <v>121</v>
      </c>
      <c r="FJ60" t="s">
        <v>120</v>
      </c>
      <c r="FK60" t="s">
        <v>119</v>
      </c>
      <c r="FL60"/>
      <c r="FM60"/>
      <c r="FN60"/>
      <c r="FO60"/>
      <c r="FP60" s="117"/>
      <c r="FR60" s="117"/>
      <c r="FS60" s="117"/>
      <c r="FT60" s="117"/>
      <c r="FU60" s="117"/>
      <c r="FV60" s="113"/>
      <c r="FW60" s="113"/>
      <c r="FX60" s="113"/>
      <c r="FY60" s="113"/>
      <c r="FZ60" s="113"/>
      <c r="GA60" s="113"/>
      <c r="GB60" s="113"/>
      <c r="GC60" s="113"/>
      <c r="GD60" s="113"/>
      <c r="GE60" s="113"/>
      <c r="GF60" s="113"/>
      <c r="GG60" s="113"/>
      <c r="GH60" s="215"/>
      <c r="GI60" s="215"/>
      <c r="GJ60" s="752" t="s">
        <v>801</v>
      </c>
      <c r="GK60" s="752" t="s">
        <v>135</v>
      </c>
      <c r="GL60" s="752" t="s">
        <v>134</v>
      </c>
      <c r="GM60" s="226" t="s">
        <v>816</v>
      </c>
      <c r="GN60" s="233" t="s">
        <v>817</v>
      </c>
      <c r="GO60"/>
      <c r="GP60" s="793" t="s">
        <v>144</v>
      </c>
      <c r="GQ60" s="527" t="s">
        <v>129</v>
      </c>
      <c r="GR60" s="528" t="s">
        <v>806</v>
      </c>
      <c r="GS60" s="528" t="s">
        <v>125</v>
      </c>
      <c r="GT60" s="528" t="s">
        <v>807</v>
      </c>
      <c r="GU60" s="529" t="s">
        <v>122</v>
      </c>
      <c r="GW60" s="569">
        <f t="shared" si="42"/>
        <v>0</v>
      </c>
      <c r="GX60" s="574"/>
      <c r="GY60" s="574"/>
      <c r="GZ60" s="575"/>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LO60"/>
      <c r="LP60"/>
      <c r="LQ60"/>
      <c r="LR60"/>
      <c r="LS60"/>
      <c r="LT60"/>
      <c r="LU60"/>
      <c r="LV60"/>
      <c r="LW60"/>
      <c r="LX60"/>
      <c r="LY60"/>
      <c r="LZ60"/>
    </row>
    <row r="61" spans="1:338" s="356" customFormat="1" ht="30" customHeight="1" x14ac:dyDescent="0.4">
      <c r="A61"/>
      <c r="B61"/>
      <c r="C61"/>
      <c r="D61"/>
      <c r="E61"/>
      <c r="F61"/>
      <c r="G61"/>
      <c r="H61"/>
      <c r="I61" s="955"/>
      <c r="J61" s="357"/>
      <c r="K61" s="358"/>
      <c r="L61" s="358"/>
      <c r="M61" s="2437"/>
      <c r="N61" s="2437"/>
      <c r="O61" s="2438"/>
      <c r="P61" s="2402"/>
      <c r="Q61" s="2403"/>
      <c r="R61" s="2403"/>
      <c r="S61" s="2403"/>
      <c r="T61" s="2403"/>
      <c r="U61" s="2403"/>
      <c r="V61" s="2403"/>
      <c r="W61" s="2403"/>
      <c r="X61" s="2403"/>
      <c r="Y61" s="2403"/>
      <c r="Z61" s="2403"/>
      <c r="AA61" s="2403"/>
      <c r="AB61" s="2403"/>
      <c r="AC61" s="2403"/>
      <c r="AD61" s="2403"/>
      <c r="AE61" s="2403"/>
      <c r="AF61" s="2404"/>
      <c r="AG61" s="2402"/>
      <c r="AH61" s="2403"/>
      <c r="AI61" s="2403"/>
      <c r="AJ61" s="2403"/>
      <c r="AK61" s="2403"/>
      <c r="AL61" s="2403"/>
      <c r="AM61" s="2403"/>
      <c r="AN61" s="2403"/>
      <c r="AO61" s="2403"/>
      <c r="AP61" s="2403"/>
      <c r="AQ61" s="2403"/>
      <c r="AR61" s="2403"/>
      <c r="AS61" s="2403"/>
      <c r="AT61" s="2403"/>
      <c r="AU61" s="2403"/>
      <c r="AV61" s="2403"/>
      <c r="AW61" s="2403"/>
      <c r="AX61" s="2403"/>
      <c r="AY61" s="2403"/>
      <c r="AZ61" s="2404"/>
      <c r="BA61" s="2413"/>
      <c r="BB61" s="2413"/>
      <c r="BC61" s="2413"/>
      <c r="BD61" s="2413"/>
      <c r="BE61" s="2413"/>
      <c r="BF61" s="2413"/>
      <c r="BG61" s="2413"/>
      <c r="BH61" s="2413"/>
      <c r="BI61" s="2413"/>
      <c r="BJ61" s="2413"/>
      <c r="BK61" s="2413"/>
      <c r="BL61" s="2413"/>
      <c r="BM61" s="2311"/>
      <c r="BN61" s="2311"/>
      <c r="BO61" s="2085"/>
      <c r="BP61" s="2085"/>
      <c r="BQ61" s="2085"/>
      <c r="BR61" s="2085"/>
      <c r="BS61" s="2085"/>
      <c r="BT61" s="2085"/>
      <c r="BU61" s="2085"/>
      <c r="BV61" s="2085"/>
      <c r="BW61" s="2085"/>
      <c r="BX61" s="2085"/>
      <c r="BY61" s="2085"/>
      <c r="BZ61" s="2085"/>
      <c r="CA61" s="2085"/>
      <c r="CB61" s="2085"/>
      <c r="CC61" s="2085"/>
      <c r="CD61" s="2085"/>
      <c r="CE61" s="2085"/>
      <c r="CF61" s="2085"/>
      <c r="CG61" s="2085"/>
      <c r="CH61" s="2085"/>
      <c r="CI61" s="2085"/>
      <c r="CJ61" s="2085"/>
      <c r="CK61" s="2085"/>
      <c r="CL61" s="2085"/>
      <c r="CM61" s="2085"/>
      <c r="CN61" s="2121"/>
      <c r="CO61" s="2121"/>
      <c r="CP61" s="2121"/>
      <c r="CQ61" s="2121"/>
      <c r="CR61" s="2121"/>
      <c r="CS61" s="2121"/>
      <c r="CT61" s="2272"/>
      <c r="CU61" s="2272"/>
      <c r="CV61" s="2272"/>
      <c r="CW61" s="2315"/>
      <c r="CX61" s="1991"/>
      <c r="CY61" s="1991"/>
      <c r="CZ61" s="1991"/>
      <c r="DA61" s="1991"/>
      <c r="DB61" s="1991"/>
      <c r="DC61" s="1991"/>
      <c r="DD61" s="1991"/>
      <c r="DE61" s="1991"/>
      <c r="DF61" s="1991"/>
      <c r="DG61" s="1991"/>
      <c r="DH61" s="1991"/>
      <c r="DI61" s="1991"/>
      <c r="DJ61" s="1991"/>
      <c r="DK61" s="1991"/>
      <c r="DL61" s="1991"/>
      <c r="DM61" s="1991"/>
      <c r="DN61" s="1991"/>
      <c r="DO61" s="1991"/>
      <c r="DP61" s="2316"/>
      <c r="DQ61"/>
      <c r="DR61"/>
      <c r="DS61"/>
      <c r="DT61"/>
      <c r="DU61"/>
      <c r="DV61"/>
      <c r="DW61"/>
      <c r="DX61"/>
      <c r="DY61"/>
      <c r="DZ61"/>
      <c r="EA61"/>
      <c r="EB61"/>
      <c r="EC61"/>
      <c r="ED61"/>
      <c r="EE61"/>
      <c r="EF61"/>
      <c r="EG61" s="359"/>
      <c r="EH61" s="541">
        <f t="shared" ref="EH61:EH75" si="85">COUNTIFS(BA61,"―対象外")</f>
        <v>0</v>
      </c>
      <c r="EI61" s="541">
        <f t="shared" ref="EI61:EI75" si="86">COUNTIFS(BA61,"○指摘なし")</f>
        <v>0</v>
      </c>
      <c r="EJ61" s="541">
        <f t="shared" ref="EJ61:EJ75" si="87">COUNTIFS(BA61,"×要是正（既存不適格以外）")</f>
        <v>0</v>
      </c>
      <c r="EK61" s="541">
        <f t="shared" ref="EK61:EK75" si="88">COUNTIFS(BA61,"△既存不適格")</f>
        <v>0</v>
      </c>
      <c r="EL61" s="758">
        <f t="shared" ref="EL61:EL75" si="89">M61</f>
        <v>0</v>
      </c>
      <c r="EM61" s="951">
        <f>P61</f>
        <v>0</v>
      </c>
      <c r="EN61" s="541">
        <f>COUNTA(CN61:CS61)</f>
        <v>0</v>
      </c>
      <c r="EO61" s="611" t="str">
        <f>IF(BA61="×要是正（既存不適格以外）","要是正","")&amp;IF(BA61="△既存不適格","既存不適格","")</f>
        <v/>
      </c>
      <c r="EP61" s="612" t="str">
        <f>IF($EO61="要是正",MAX($EP$14:EP57)+1,"")</f>
        <v/>
      </c>
      <c r="EQ61" s="612" t="str">
        <f>IF($EO61="要是正",MAX($EQ$14:EQ57)+1,"")</f>
        <v/>
      </c>
      <c r="ER61" s="613" t="str">
        <f t="shared" ref="ER61:ER75" si="90">IF(OR(BA61="×要是正（既存不適格以外）",BA61="△既存不適格"),EL61,"")</f>
        <v/>
      </c>
      <c r="ES61" s="614" t="str">
        <f>IF(OR($EO61="要是正",$EO61="既存不適格"),$EM61,"")</f>
        <v/>
      </c>
      <c r="ET61" s="615" t="str">
        <f>IF($EO61="要是正",IF(BO61="","",BO61),"")</f>
        <v/>
      </c>
      <c r="EU61" s="615" t="str">
        <f t="shared" ref="EU61:EU75" si="91">IF($EO61="要是正",IF(BY61="","",BY61),"")</f>
        <v/>
      </c>
      <c r="EV61" s="655" t="str">
        <f t="shared" ref="EV61:EV75" si="92">IF(CT61="未定","未定",IF(GR61="0","",IF(CT61="予定",TEXT(GR61,"([$-ja-JP]ge.m);@"),IF(CT61="改善済",TEXT(GR61,"[$-ja-JP]ge.m;@"),TEXT(EX61,"[$-ja-JP]ge.m;@")))))</f>
        <v/>
      </c>
      <c r="EW61" s="616" t="str">
        <f t="shared" ref="EW61" si="93">IF(OR(EO61="要是正",EO61="既存不適格"),IF(OR(EN61&lt;2,CT61&lt;&gt;"予定"),"","令和"&amp;CN61&amp;"年"&amp;CQ61&amp;"月1日"),"")</f>
        <v/>
      </c>
      <c r="EX61" s="645" t="str">
        <f>IF(EW61="","0",DATEVALUE(EW61))</f>
        <v>0</v>
      </c>
      <c r="EY61" s="617" t="str">
        <f>IF(EO61="要是正",IF(AND(CT61="予定",EN61=2),1,IF(CT61="改善済",2,"")),"")</f>
        <v/>
      </c>
      <c r="EZ61" s="645" t="str">
        <f>IF(EY61=1,EX61,"0")</f>
        <v>0</v>
      </c>
      <c r="FA61" s="645" t="str">
        <f>IF(EY61=2,EX61,"0")</f>
        <v>0</v>
      </c>
      <c r="FB61" s="615" t="str">
        <f t="shared" ref="FB61" si="94">IF(AND(EO61="要是正",AND(EN61=0,CT61="未定")),CT61,"")</f>
        <v/>
      </c>
      <c r="FC61" s="616" t="str">
        <f t="shared" ref="FC61" si="95">IF(EO61="既存不適格",IF(OR(EN61&lt;2,CT61&lt;&gt;"予定"),"","令和"&amp;CN61&amp;"年"&amp;CQ61&amp;"月1日"),"")</f>
        <v/>
      </c>
      <c r="FD61" s="645" t="str">
        <f>IF(FC61="","0",DATEVALUE(FC61))</f>
        <v>0</v>
      </c>
      <c r="FE61" s="617" t="str">
        <f>IF(EO61="既存不適格",IF(AND(CT61="予定",EN61=2),1,IF(CT61="改善済",2,"")),"")</f>
        <v/>
      </c>
      <c r="FF61" s="645" t="str">
        <f>IF(FE61=1,FD61,"0")</f>
        <v>0</v>
      </c>
      <c r="FG61" s="645" t="str">
        <f>IF(FE61=2,FD61,"0")</f>
        <v>0</v>
      </c>
      <c r="FH61" s="615" t="str">
        <f>IF(AND(EO61="既存不適格",AND(EN61=0,CT61="未定")),CT61,"")</f>
        <v/>
      </c>
      <c r="FI61"/>
      <c r="FJ61"/>
      <c r="FK61"/>
      <c r="FL61"/>
      <c r="FM61"/>
      <c r="FN61"/>
      <c r="FO61"/>
      <c r="FP61" s="619"/>
      <c r="FQ61" s="619"/>
      <c r="FR61" s="619"/>
      <c r="FS61" s="619"/>
      <c r="FT61" s="619"/>
      <c r="FU61" s="619"/>
      <c r="FV61" s="619"/>
      <c r="FW61" s="619"/>
      <c r="FX61" s="619"/>
      <c r="FY61" s="619"/>
      <c r="FZ61" s="619"/>
      <c r="GA61" s="619"/>
      <c r="GB61" s="619"/>
      <c r="GC61" s="619"/>
      <c r="GD61" s="619"/>
      <c r="GE61" s="619"/>
      <c r="GF61" s="619"/>
      <c r="GG61" s="619"/>
      <c r="GH61" s="619"/>
      <c r="GI61" s="619"/>
      <c r="GJ61" s="753" t="str">
        <f t="shared" ref="GJ61:GJ72" si="96">IF($BA61="○指摘なし","○","")</f>
        <v/>
      </c>
      <c r="GK61" s="752" t="str">
        <f t="shared" ref="GK61:GK75" si="97">IF(OR($BA61="×要是正（既存不適格以外）",$BA61="△既存不適格"),"○", IF($BA61="―対象外","－",""))</f>
        <v/>
      </c>
      <c r="GL61" s="752" t="str">
        <f t="shared" ref="GL61:GL75" si="98">IF($BA61="△既存不適格","○", IF($BA61="―対象外","－",""))</f>
        <v/>
      </c>
      <c r="GM61" s="226">
        <f t="shared" ref="GM61:GM75" si="99">IF($BA61="―対象外","－",$BM61)</f>
        <v>0</v>
      </c>
      <c r="GN61" s="620" t="str">
        <f t="shared" ref="GN61:GN75" si="100">IF($BA61="―対象外","○","")</f>
        <v/>
      </c>
      <c r="GO61" s="621"/>
      <c r="GP61" s="228" t="str">
        <f>IF(EO61="要是正",IF(BO61="","",ER61&amp;" "&amp;HA61&amp;" " &amp;BO61&amp;CHAR(10)),"")</f>
        <v/>
      </c>
      <c r="GQ61" s="601" t="str">
        <f>IF(NOT(OR(CT61="未定",CT61="")),"令和"&amp;CN61&amp;"年"&amp;CQ61&amp;"月1日","")</f>
        <v/>
      </c>
      <c r="GR61" s="530" t="str">
        <f>IF(GQ61="","0",DATEVALUE(GQ61))</f>
        <v>0</v>
      </c>
      <c r="GS61" s="452" t="str">
        <f t="shared" ref="GS61:GS75" si="101">IF(OR(CT61="予定",CT61="改善済"),1,"")</f>
        <v/>
      </c>
      <c r="GT61" s="530" t="str">
        <f>IF(GS61=1,GR61,"0")</f>
        <v>0</v>
      </c>
      <c r="GU61" s="531" t="str">
        <f t="shared" ref="GU61:GU75" si="102">IF(AND(ER60="要是正",AND(EQ60=0,CT61="未定")),CT61,"")</f>
        <v/>
      </c>
      <c r="GV61" s="619"/>
      <c r="GW61" s="622">
        <f t="shared" si="42"/>
        <v>0</v>
      </c>
      <c r="GX61" s="623"/>
      <c r="GY61" s="623"/>
      <c r="GZ61" s="624"/>
      <c r="HA61" s="957">
        <f>P61</f>
        <v>0</v>
      </c>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LO61"/>
      <c r="LP61"/>
      <c r="LQ61"/>
      <c r="LR61"/>
      <c r="LS61"/>
      <c r="LT61"/>
      <c r="LU61"/>
      <c r="LV61"/>
      <c r="LW61"/>
      <c r="LX61"/>
      <c r="LY61"/>
      <c r="LZ61"/>
    </row>
    <row r="62" spans="1:338" s="356" customFormat="1" ht="30" customHeight="1" x14ac:dyDescent="0.4">
      <c r="A62"/>
      <c r="B62"/>
      <c r="C62"/>
      <c r="D62"/>
      <c r="E62"/>
      <c r="F62"/>
      <c r="G62"/>
      <c r="H62"/>
      <c r="I62" s="955"/>
      <c r="J62" s="357"/>
      <c r="K62" s="358"/>
      <c r="L62" s="358"/>
      <c r="M62" s="2400"/>
      <c r="N62" s="2400"/>
      <c r="O62" s="2401"/>
      <c r="P62" s="2393"/>
      <c r="Q62" s="2394"/>
      <c r="R62" s="2394"/>
      <c r="S62" s="2394"/>
      <c r="T62" s="2394"/>
      <c r="U62" s="2394"/>
      <c r="V62" s="2394"/>
      <c r="W62" s="2394"/>
      <c r="X62" s="2394"/>
      <c r="Y62" s="2394"/>
      <c r="Z62" s="2394"/>
      <c r="AA62" s="2394"/>
      <c r="AB62" s="2394"/>
      <c r="AC62" s="2394"/>
      <c r="AD62" s="2394"/>
      <c r="AE62" s="2394"/>
      <c r="AF62" s="2395"/>
      <c r="AG62" s="2393"/>
      <c r="AH62" s="2394"/>
      <c r="AI62" s="2394"/>
      <c r="AJ62" s="2394"/>
      <c r="AK62" s="2394"/>
      <c r="AL62" s="2394"/>
      <c r="AM62" s="2394"/>
      <c r="AN62" s="2394"/>
      <c r="AO62" s="2394"/>
      <c r="AP62" s="2394"/>
      <c r="AQ62" s="2394"/>
      <c r="AR62" s="2394"/>
      <c r="AS62" s="2394"/>
      <c r="AT62" s="2394"/>
      <c r="AU62" s="2394"/>
      <c r="AV62" s="2394"/>
      <c r="AW62" s="2394"/>
      <c r="AX62" s="2394"/>
      <c r="AY62" s="2394"/>
      <c r="AZ62" s="2395"/>
      <c r="BA62" s="2413"/>
      <c r="BB62" s="2413"/>
      <c r="BC62" s="2413"/>
      <c r="BD62" s="2413"/>
      <c r="BE62" s="2413"/>
      <c r="BF62" s="2413"/>
      <c r="BG62" s="2413"/>
      <c r="BH62" s="2413"/>
      <c r="BI62" s="2413"/>
      <c r="BJ62" s="2413"/>
      <c r="BK62" s="2413"/>
      <c r="BL62" s="2413"/>
      <c r="BM62" s="2293"/>
      <c r="BN62" s="2293"/>
      <c r="BO62" s="2115"/>
      <c r="BP62" s="2115"/>
      <c r="BQ62" s="2115"/>
      <c r="BR62" s="2115"/>
      <c r="BS62" s="2115"/>
      <c r="BT62" s="2115"/>
      <c r="BU62" s="2115"/>
      <c r="BV62" s="2115"/>
      <c r="BW62" s="2115"/>
      <c r="BX62" s="2115"/>
      <c r="BY62" s="2115"/>
      <c r="BZ62" s="2115"/>
      <c r="CA62" s="2115"/>
      <c r="CB62" s="2115"/>
      <c r="CC62" s="2115"/>
      <c r="CD62" s="2115"/>
      <c r="CE62" s="2115"/>
      <c r="CF62" s="2115"/>
      <c r="CG62" s="2115"/>
      <c r="CH62" s="2115"/>
      <c r="CI62" s="2115"/>
      <c r="CJ62" s="2115"/>
      <c r="CK62" s="2115"/>
      <c r="CL62" s="2115"/>
      <c r="CM62" s="2115"/>
      <c r="CN62" s="2122"/>
      <c r="CO62" s="2122"/>
      <c r="CP62" s="2122"/>
      <c r="CQ62" s="2122"/>
      <c r="CR62" s="2122"/>
      <c r="CS62" s="2122"/>
      <c r="CT62" s="2123"/>
      <c r="CU62" s="2123"/>
      <c r="CV62" s="2123"/>
      <c r="CW62" s="2320"/>
      <c r="CX62" s="1526"/>
      <c r="CY62" s="1526"/>
      <c r="CZ62" s="1526"/>
      <c r="DA62" s="1526"/>
      <c r="DB62" s="1526"/>
      <c r="DC62" s="1526"/>
      <c r="DD62" s="1526"/>
      <c r="DE62" s="1526"/>
      <c r="DF62" s="1526"/>
      <c r="DG62" s="1526"/>
      <c r="DH62" s="1526"/>
      <c r="DI62" s="1526"/>
      <c r="DJ62" s="1526"/>
      <c r="DK62" s="1526"/>
      <c r="DL62" s="1526"/>
      <c r="DM62" s="1526"/>
      <c r="DN62" s="1526"/>
      <c r="DO62" s="1526"/>
      <c r="DP62" s="2321"/>
      <c r="DQ62"/>
      <c r="DR62"/>
      <c r="DS62"/>
      <c r="DT62"/>
      <c r="DU62"/>
      <c r="DV62"/>
      <c r="DW62"/>
      <c r="DX62"/>
      <c r="DY62"/>
      <c r="DZ62"/>
      <c r="EA62"/>
      <c r="EB62"/>
      <c r="EC62"/>
      <c r="ED62"/>
      <c r="EE62"/>
      <c r="EF62"/>
      <c r="EG62" s="359"/>
      <c r="EH62" s="541">
        <f t="shared" si="85"/>
        <v>0</v>
      </c>
      <c r="EI62" s="541">
        <f t="shared" si="86"/>
        <v>0</v>
      </c>
      <c r="EJ62" s="541">
        <f t="shared" si="87"/>
        <v>0</v>
      </c>
      <c r="EK62" s="541">
        <f t="shared" si="88"/>
        <v>0</v>
      </c>
      <c r="EL62" s="758">
        <f t="shared" si="89"/>
        <v>0</v>
      </c>
      <c r="EM62" s="951">
        <f t="shared" ref="EM62:EM75" si="103">P62</f>
        <v>0</v>
      </c>
      <c r="EN62" s="541">
        <f t="shared" ref="EN62:EN75" si="104">COUNTA(CN62:CS62)</f>
        <v>0</v>
      </c>
      <c r="EO62" s="611" t="str">
        <f t="shared" ref="EO62:EO75" si="105">IF(BA62="×要是正（既存不適格以外）","要是正","")&amp;IF(BA62="△既存不適格","既存不適格","")</f>
        <v/>
      </c>
      <c r="EP62" s="612" t="str">
        <f>IF($EO62="要是正",MAX($EP$14:EP58)+1,"")</f>
        <v/>
      </c>
      <c r="EQ62" s="612" t="str">
        <f>IF($EO62="要是正",MAX($EQ$14:EQ58)+1,"")</f>
        <v/>
      </c>
      <c r="ER62" s="613" t="str">
        <f t="shared" si="90"/>
        <v/>
      </c>
      <c r="ES62" s="614" t="str">
        <f t="shared" ref="ES62:ES71" si="106">IF(OR($EO62="要是正",$EO62="既存不適格"),$EM62,"")</f>
        <v/>
      </c>
      <c r="ET62" s="615" t="str">
        <f t="shared" ref="ET62:ET75" si="107">IF($EO62="要是正",IF(BO62="","",BO62),"")</f>
        <v/>
      </c>
      <c r="EU62" s="615" t="str">
        <f t="shared" si="91"/>
        <v/>
      </c>
      <c r="EV62" s="655" t="str">
        <f t="shared" si="92"/>
        <v/>
      </c>
      <c r="EW62" s="616" t="str">
        <f t="shared" ref="EW62:EW75" si="108">IF(OR(EO62="要是正",EO62="既存不適格"),IF(OR(EN62&lt;2,CT62&lt;&gt;"予定"),"","令和"&amp;CN62&amp;"年"&amp;CQ62&amp;"月1日"),"")</f>
        <v/>
      </c>
      <c r="EX62" s="645" t="str">
        <f t="shared" ref="EX62:EX75" si="109">IF(EW62="","0",DATEVALUE(EW62))</f>
        <v>0</v>
      </c>
      <c r="EY62" s="617" t="str">
        <f t="shared" ref="EY62:EY75" si="110">IF(EO62="要是正",IF(AND(CT62="予定",EN62=2),1,IF(CT62="改善済",2,"")),"")</f>
        <v/>
      </c>
      <c r="EZ62" s="645" t="str">
        <f t="shared" ref="EZ62:EZ75" si="111">IF(EY62=1,EX62,"0")</f>
        <v>0</v>
      </c>
      <c r="FA62" s="645" t="str">
        <f t="shared" ref="FA62:FA75" si="112">IF(EY62=2,EX62,"0")</f>
        <v>0</v>
      </c>
      <c r="FB62" s="615" t="str">
        <f t="shared" ref="FB62:FB75" si="113">IF(AND(EO62="要是正",AND(EN62=0,CT62="未定")),CT62,"")</f>
        <v/>
      </c>
      <c r="FC62" s="616" t="str">
        <f t="shared" ref="FC62:FC75" si="114">IF(EO62="既存不適格",IF(OR(EN62&lt;2,CT62&lt;&gt;"予定"),"","令和"&amp;CN62&amp;"年"&amp;CQ62&amp;"月1日"),"")</f>
        <v/>
      </c>
      <c r="FD62" s="645" t="str">
        <f t="shared" ref="FD62:FD75" si="115">IF(FC62="","0",DATEVALUE(FC62))</f>
        <v>0</v>
      </c>
      <c r="FE62" s="617" t="str">
        <f t="shared" ref="FE62:FE75" si="116">IF(EO62="既存不適格",IF(AND(CT62="予定",EN62=2),1,IF(CT62="改善済",2,"")),"")</f>
        <v/>
      </c>
      <c r="FF62" s="645" t="str">
        <f t="shared" ref="FF62:FF75" si="117">IF(FE62=1,FD62,"0")</f>
        <v>0</v>
      </c>
      <c r="FG62" s="645" t="str">
        <f t="shared" ref="FG62:FG75" si="118">IF(FE62=2,FD62,"0")</f>
        <v>0</v>
      </c>
      <c r="FH62" s="615" t="str">
        <f t="shared" ref="FH62:FH75" si="119">IF(AND(EO62="既存不適格",AND(EN62=0,CT62="未定")),CT62,"")</f>
        <v/>
      </c>
      <c r="FI62"/>
      <c r="FJ62"/>
      <c r="FK62"/>
      <c r="FL62"/>
      <c r="FM62"/>
      <c r="FN62"/>
      <c r="FO62"/>
      <c r="FP62" s="619"/>
      <c r="FQ62" s="619"/>
      <c r="FR62" s="619"/>
      <c r="FS62" s="619"/>
      <c r="FT62" s="619"/>
      <c r="FU62" s="619"/>
      <c r="FV62" s="619"/>
      <c r="FW62" s="619"/>
      <c r="FX62" s="619"/>
      <c r="FY62" s="619"/>
      <c r="FZ62" s="619"/>
      <c r="GA62" s="619"/>
      <c r="GB62" s="619"/>
      <c r="GC62" s="619"/>
      <c r="GD62" s="619"/>
      <c r="GE62" s="619"/>
      <c r="GF62" s="619"/>
      <c r="GG62" s="619"/>
      <c r="GH62" s="619"/>
      <c r="GI62" s="619"/>
      <c r="GJ62" s="753" t="str">
        <f t="shared" si="96"/>
        <v/>
      </c>
      <c r="GK62" s="752" t="str">
        <f t="shared" si="97"/>
        <v/>
      </c>
      <c r="GL62" s="752" t="str">
        <f t="shared" si="98"/>
        <v/>
      </c>
      <c r="GM62" s="226">
        <f t="shared" si="99"/>
        <v>0</v>
      </c>
      <c r="GN62" s="620" t="str">
        <f t="shared" si="100"/>
        <v/>
      </c>
      <c r="GO62" s="621"/>
      <c r="GP62" s="228" t="str">
        <f t="shared" ref="GP62:GP75" si="120">IF(EO62="要是正",IF(BO62="","",ER62&amp;" "&amp;HA62&amp;" " &amp;BO62&amp;CHAR(10)),"")</f>
        <v/>
      </c>
      <c r="GQ62" s="601" t="str">
        <f t="shared" ref="GQ62:GQ75" si="121">IF(NOT(OR(CT62="未定",CT62="")),"令和"&amp;CN62&amp;"年"&amp;CQ62&amp;"月1日","")</f>
        <v/>
      </c>
      <c r="GR62" s="530" t="str">
        <f t="shared" ref="GR62:GR75" si="122">IF(GQ62="","0",DATEVALUE(GQ62))</f>
        <v>0</v>
      </c>
      <c r="GS62" s="452" t="str">
        <f t="shared" si="101"/>
        <v/>
      </c>
      <c r="GT62" s="530" t="str">
        <f t="shared" ref="GT62:GT75" si="123">IF(GS62=1,GR62,"0")</f>
        <v>0</v>
      </c>
      <c r="GU62" s="531" t="str">
        <f t="shared" si="102"/>
        <v/>
      </c>
      <c r="GV62" s="619"/>
      <c r="GW62" s="622">
        <f t="shared" si="42"/>
        <v>0</v>
      </c>
      <c r="GX62" s="623"/>
      <c r="GY62" s="623"/>
      <c r="GZ62" s="624"/>
      <c r="HA62" s="957">
        <f t="shared" ref="HA62:HA75" si="124">P62</f>
        <v>0</v>
      </c>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LO62"/>
      <c r="LP62"/>
      <c r="LQ62"/>
      <c r="LR62"/>
      <c r="LS62"/>
      <c r="LT62"/>
      <c r="LU62"/>
      <c r="LV62"/>
      <c r="LW62"/>
      <c r="LX62"/>
      <c r="LY62"/>
      <c r="LZ62"/>
    </row>
    <row r="63" spans="1:338" s="356" customFormat="1" ht="30" customHeight="1" x14ac:dyDescent="0.4">
      <c r="A63"/>
      <c r="B63"/>
      <c r="C63"/>
      <c r="D63"/>
      <c r="E63"/>
      <c r="F63"/>
      <c r="G63"/>
      <c r="H63"/>
      <c r="I63" s="955"/>
      <c r="J63" s="357"/>
      <c r="K63" s="358"/>
      <c r="L63" s="358"/>
      <c r="M63" s="2400"/>
      <c r="N63" s="2400"/>
      <c r="O63" s="2401"/>
      <c r="P63" s="2393"/>
      <c r="Q63" s="2394"/>
      <c r="R63" s="2394"/>
      <c r="S63" s="2394"/>
      <c r="T63" s="2394"/>
      <c r="U63" s="2394"/>
      <c r="V63" s="2394"/>
      <c r="W63" s="2394"/>
      <c r="X63" s="2394"/>
      <c r="Y63" s="2394"/>
      <c r="Z63" s="2394"/>
      <c r="AA63" s="2394"/>
      <c r="AB63" s="2394"/>
      <c r="AC63" s="2394"/>
      <c r="AD63" s="2394"/>
      <c r="AE63" s="2394"/>
      <c r="AF63" s="2395"/>
      <c r="AG63" s="2393"/>
      <c r="AH63" s="2394"/>
      <c r="AI63" s="2394"/>
      <c r="AJ63" s="2394"/>
      <c r="AK63" s="2394"/>
      <c r="AL63" s="2394"/>
      <c r="AM63" s="2394"/>
      <c r="AN63" s="2394"/>
      <c r="AO63" s="2394"/>
      <c r="AP63" s="2394"/>
      <c r="AQ63" s="2394"/>
      <c r="AR63" s="2394"/>
      <c r="AS63" s="2394"/>
      <c r="AT63" s="2394"/>
      <c r="AU63" s="2394"/>
      <c r="AV63" s="2394"/>
      <c r="AW63" s="2394"/>
      <c r="AX63" s="2394"/>
      <c r="AY63" s="2394"/>
      <c r="AZ63" s="2395"/>
      <c r="BA63" s="2413"/>
      <c r="BB63" s="2413"/>
      <c r="BC63" s="2413"/>
      <c r="BD63" s="2413"/>
      <c r="BE63" s="2413"/>
      <c r="BF63" s="2413"/>
      <c r="BG63" s="2413"/>
      <c r="BH63" s="2413"/>
      <c r="BI63" s="2413"/>
      <c r="BJ63" s="2413"/>
      <c r="BK63" s="2413"/>
      <c r="BL63" s="2413"/>
      <c r="BM63" s="2293"/>
      <c r="BN63" s="2293"/>
      <c r="BO63" s="2115"/>
      <c r="BP63" s="2115"/>
      <c r="BQ63" s="2115"/>
      <c r="BR63" s="2115"/>
      <c r="BS63" s="2115"/>
      <c r="BT63" s="2115"/>
      <c r="BU63" s="2115"/>
      <c r="BV63" s="2115"/>
      <c r="BW63" s="2115"/>
      <c r="BX63" s="2115"/>
      <c r="BY63" s="2115"/>
      <c r="BZ63" s="2115"/>
      <c r="CA63" s="2115"/>
      <c r="CB63" s="2115"/>
      <c r="CC63" s="2115"/>
      <c r="CD63" s="2115"/>
      <c r="CE63" s="2115"/>
      <c r="CF63" s="2115"/>
      <c r="CG63" s="2115"/>
      <c r="CH63" s="2115"/>
      <c r="CI63" s="2115"/>
      <c r="CJ63" s="2115"/>
      <c r="CK63" s="2115"/>
      <c r="CL63" s="2115"/>
      <c r="CM63" s="2115"/>
      <c r="CN63" s="2122"/>
      <c r="CO63" s="2122"/>
      <c r="CP63" s="2122"/>
      <c r="CQ63" s="2122"/>
      <c r="CR63" s="2122"/>
      <c r="CS63" s="2122"/>
      <c r="CT63" s="2123"/>
      <c r="CU63" s="2123"/>
      <c r="CV63" s="2123"/>
      <c r="CW63" s="2320"/>
      <c r="CX63" s="1526"/>
      <c r="CY63" s="1526"/>
      <c r="CZ63" s="1526"/>
      <c r="DA63" s="1526"/>
      <c r="DB63" s="1526"/>
      <c r="DC63" s="1526"/>
      <c r="DD63" s="1526"/>
      <c r="DE63" s="1526"/>
      <c r="DF63" s="1526"/>
      <c r="DG63" s="1526"/>
      <c r="DH63" s="1526"/>
      <c r="DI63" s="1526"/>
      <c r="DJ63" s="1526"/>
      <c r="DK63" s="1526"/>
      <c r="DL63" s="1526"/>
      <c r="DM63" s="1526"/>
      <c r="DN63" s="1526"/>
      <c r="DO63" s="1526"/>
      <c r="DP63" s="2321"/>
      <c r="DQ63"/>
      <c r="DR63"/>
      <c r="DS63"/>
      <c r="DT63"/>
      <c r="DU63"/>
      <c r="DV63"/>
      <c r="DW63"/>
      <c r="DX63"/>
      <c r="DY63"/>
      <c r="DZ63"/>
      <c r="EA63"/>
      <c r="EB63"/>
      <c r="EC63"/>
      <c r="ED63"/>
      <c r="EE63"/>
      <c r="EF63"/>
      <c r="EG63" s="359"/>
      <c r="EH63" s="541">
        <f t="shared" si="85"/>
        <v>0</v>
      </c>
      <c r="EI63" s="541">
        <f t="shared" si="86"/>
        <v>0</v>
      </c>
      <c r="EJ63" s="541">
        <f t="shared" si="87"/>
        <v>0</v>
      </c>
      <c r="EK63" s="541">
        <f t="shared" si="88"/>
        <v>0</v>
      </c>
      <c r="EL63" s="758">
        <f t="shared" si="89"/>
        <v>0</v>
      </c>
      <c r="EM63" s="951">
        <f t="shared" si="103"/>
        <v>0</v>
      </c>
      <c r="EN63" s="541">
        <f t="shared" si="104"/>
        <v>0</v>
      </c>
      <c r="EO63" s="611" t="str">
        <f t="shared" si="105"/>
        <v/>
      </c>
      <c r="EP63" s="612" t="str">
        <f>IF($EO63="要是正",MAX($EP$14:EP59)+1,"")</f>
        <v/>
      </c>
      <c r="EQ63" s="612" t="str">
        <f>IF($EO63="要是正",MAX($EQ$14:EQ59)+1,"")</f>
        <v/>
      </c>
      <c r="ER63" s="613" t="str">
        <f t="shared" si="90"/>
        <v/>
      </c>
      <c r="ES63" s="614" t="str">
        <f t="shared" si="106"/>
        <v/>
      </c>
      <c r="ET63" s="615" t="str">
        <f t="shared" si="107"/>
        <v/>
      </c>
      <c r="EU63" s="615" t="str">
        <f t="shared" si="91"/>
        <v/>
      </c>
      <c r="EV63" s="655" t="str">
        <f t="shared" si="92"/>
        <v/>
      </c>
      <c r="EW63" s="616" t="str">
        <f t="shared" si="108"/>
        <v/>
      </c>
      <c r="EX63" s="645" t="str">
        <f t="shared" si="109"/>
        <v>0</v>
      </c>
      <c r="EY63" s="617" t="str">
        <f t="shared" si="110"/>
        <v/>
      </c>
      <c r="EZ63" s="645" t="str">
        <f t="shared" si="111"/>
        <v>0</v>
      </c>
      <c r="FA63" s="645" t="str">
        <f t="shared" si="112"/>
        <v>0</v>
      </c>
      <c r="FB63" s="615" t="str">
        <f t="shared" si="113"/>
        <v/>
      </c>
      <c r="FC63" s="616" t="str">
        <f t="shared" si="114"/>
        <v/>
      </c>
      <c r="FD63" s="645" t="str">
        <f t="shared" si="115"/>
        <v>0</v>
      </c>
      <c r="FE63" s="617" t="str">
        <f t="shared" si="116"/>
        <v/>
      </c>
      <c r="FF63" s="645" t="str">
        <f t="shared" si="117"/>
        <v>0</v>
      </c>
      <c r="FG63" s="645" t="str">
        <f t="shared" si="118"/>
        <v>0</v>
      </c>
      <c r="FH63" s="615" t="str">
        <f t="shared" si="119"/>
        <v/>
      </c>
      <c r="FI63"/>
      <c r="FJ63"/>
      <c r="FK63"/>
      <c r="FL63"/>
      <c r="FM63"/>
      <c r="FN63"/>
      <c r="FO63"/>
      <c r="FP63" s="619"/>
      <c r="FQ63" s="619"/>
      <c r="FR63" s="619"/>
      <c r="FS63" s="619"/>
      <c r="FT63" s="619"/>
      <c r="FU63" s="619"/>
      <c r="FV63" s="619"/>
      <c r="FW63" s="619"/>
      <c r="FX63" s="619"/>
      <c r="FY63" s="619"/>
      <c r="FZ63" s="619"/>
      <c r="GA63" s="619"/>
      <c r="GB63" s="619"/>
      <c r="GC63" s="619"/>
      <c r="GD63" s="619"/>
      <c r="GE63" s="619"/>
      <c r="GF63" s="619"/>
      <c r="GG63" s="619"/>
      <c r="GH63" s="619"/>
      <c r="GI63" s="619"/>
      <c r="GJ63" s="753" t="str">
        <f t="shared" si="96"/>
        <v/>
      </c>
      <c r="GK63" s="752" t="str">
        <f t="shared" si="97"/>
        <v/>
      </c>
      <c r="GL63" s="752" t="str">
        <f t="shared" si="98"/>
        <v/>
      </c>
      <c r="GM63" s="226">
        <f t="shared" si="99"/>
        <v>0</v>
      </c>
      <c r="GN63" s="620" t="str">
        <f t="shared" si="100"/>
        <v/>
      </c>
      <c r="GO63" s="621"/>
      <c r="GP63" s="228" t="str">
        <f t="shared" si="120"/>
        <v/>
      </c>
      <c r="GQ63" s="601" t="str">
        <f t="shared" si="121"/>
        <v/>
      </c>
      <c r="GR63" s="530" t="str">
        <f t="shared" si="122"/>
        <v>0</v>
      </c>
      <c r="GS63" s="452" t="str">
        <f t="shared" si="101"/>
        <v/>
      </c>
      <c r="GT63" s="530" t="str">
        <f t="shared" si="123"/>
        <v>0</v>
      </c>
      <c r="GU63" s="531" t="str">
        <f t="shared" si="102"/>
        <v/>
      </c>
      <c r="GV63" s="619"/>
      <c r="GW63" s="622">
        <f t="shared" si="42"/>
        <v>0</v>
      </c>
      <c r="GX63" s="623"/>
      <c r="GY63" s="623"/>
      <c r="GZ63" s="624"/>
      <c r="HA63" s="957">
        <f t="shared" si="124"/>
        <v>0</v>
      </c>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LO63"/>
      <c r="LP63"/>
      <c r="LQ63"/>
      <c r="LR63"/>
      <c r="LS63"/>
      <c r="LT63"/>
      <c r="LU63"/>
      <c r="LV63"/>
      <c r="LW63"/>
      <c r="LX63"/>
      <c r="LY63"/>
      <c r="LZ63"/>
    </row>
    <row r="64" spans="1:338" s="356" customFormat="1" ht="30" customHeight="1" x14ac:dyDescent="0.4">
      <c r="A64"/>
      <c r="B64"/>
      <c r="C64"/>
      <c r="D64"/>
      <c r="E64"/>
      <c r="F64"/>
      <c r="G64"/>
      <c r="H64"/>
      <c r="I64" s="955"/>
      <c r="J64" s="357"/>
      <c r="K64" s="358"/>
      <c r="L64" s="358"/>
      <c r="M64" s="2400"/>
      <c r="N64" s="2400"/>
      <c r="O64" s="2401"/>
      <c r="P64" s="2393"/>
      <c r="Q64" s="2394"/>
      <c r="R64" s="2394"/>
      <c r="S64" s="2394"/>
      <c r="T64" s="2394"/>
      <c r="U64" s="2394"/>
      <c r="V64" s="2394"/>
      <c r="W64" s="2394"/>
      <c r="X64" s="2394"/>
      <c r="Y64" s="2394"/>
      <c r="Z64" s="2394"/>
      <c r="AA64" s="2394"/>
      <c r="AB64" s="2394"/>
      <c r="AC64" s="2394"/>
      <c r="AD64" s="2394"/>
      <c r="AE64" s="2394"/>
      <c r="AF64" s="2395"/>
      <c r="AG64" s="2393"/>
      <c r="AH64" s="2394"/>
      <c r="AI64" s="2394"/>
      <c r="AJ64" s="2394"/>
      <c r="AK64" s="2394"/>
      <c r="AL64" s="2394"/>
      <c r="AM64" s="2394"/>
      <c r="AN64" s="2394"/>
      <c r="AO64" s="2394"/>
      <c r="AP64" s="2394"/>
      <c r="AQ64" s="2394"/>
      <c r="AR64" s="2394"/>
      <c r="AS64" s="2394"/>
      <c r="AT64" s="2394"/>
      <c r="AU64" s="2394"/>
      <c r="AV64" s="2394"/>
      <c r="AW64" s="2394"/>
      <c r="AX64" s="2394"/>
      <c r="AY64" s="2394"/>
      <c r="AZ64" s="2395"/>
      <c r="BA64" s="2413"/>
      <c r="BB64" s="2413"/>
      <c r="BC64" s="2413"/>
      <c r="BD64" s="2413"/>
      <c r="BE64" s="2413"/>
      <c r="BF64" s="2413"/>
      <c r="BG64" s="2413"/>
      <c r="BH64" s="2413"/>
      <c r="BI64" s="2413"/>
      <c r="BJ64" s="2413"/>
      <c r="BK64" s="2413"/>
      <c r="BL64" s="2413"/>
      <c r="BM64" s="2293"/>
      <c r="BN64" s="2293"/>
      <c r="BO64" s="2115"/>
      <c r="BP64" s="2115"/>
      <c r="BQ64" s="2115"/>
      <c r="BR64" s="2115"/>
      <c r="BS64" s="2115"/>
      <c r="BT64" s="2115"/>
      <c r="BU64" s="2115"/>
      <c r="BV64" s="2115"/>
      <c r="BW64" s="2115"/>
      <c r="BX64" s="2115"/>
      <c r="BY64" s="2115"/>
      <c r="BZ64" s="2115"/>
      <c r="CA64" s="2115"/>
      <c r="CB64" s="2115"/>
      <c r="CC64" s="2115"/>
      <c r="CD64" s="2115"/>
      <c r="CE64" s="2115"/>
      <c r="CF64" s="2115"/>
      <c r="CG64" s="2115"/>
      <c r="CH64" s="2115"/>
      <c r="CI64" s="2115"/>
      <c r="CJ64" s="2115"/>
      <c r="CK64" s="2115"/>
      <c r="CL64" s="2115"/>
      <c r="CM64" s="2115"/>
      <c r="CN64" s="2122"/>
      <c r="CO64" s="2122"/>
      <c r="CP64" s="2122"/>
      <c r="CQ64" s="2122"/>
      <c r="CR64" s="2122"/>
      <c r="CS64" s="2122"/>
      <c r="CT64" s="2123"/>
      <c r="CU64" s="2123"/>
      <c r="CV64" s="2123"/>
      <c r="CW64" s="2320"/>
      <c r="CX64" s="1526"/>
      <c r="CY64" s="1526"/>
      <c r="CZ64" s="1526"/>
      <c r="DA64" s="1526"/>
      <c r="DB64" s="1526"/>
      <c r="DC64" s="1526"/>
      <c r="DD64" s="1526"/>
      <c r="DE64" s="1526"/>
      <c r="DF64" s="1526"/>
      <c r="DG64" s="1526"/>
      <c r="DH64" s="1526"/>
      <c r="DI64" s="1526"/>
      <c r="DJ64" s="1526"/>
      <c r="DK64" s="1526"/>
      <c r="DL64" s="1526"/>
      <c r="DM64" s="1526"/>
      <c r="DN64" s="1526"/>
      <c r="DO64" s="1526"/>
      <c r="DP64" s="2321"/>
      <c r="DQ64"/>
      <c r="DR64"/>
      <c r="DS64"/>
      <c r="DT64"/>
      <c r="DU64"/>
      <c r="DV64"/>
      <c r="DW64"/>
      <c r="DX64"/>
      <c r="DY64"/>
      <c r="DZ64"/>
      <c r="EA64"/>
      <c r="EB64"/>
      <c r="EC64"/>
      <c r="ED64"/>
      <c r="EE64"/>
      <c r="EF64"/>
      <c r="EG64" s="359"/>
      <c r="EH64" s="541">
        <f t="shared" si="85"/>
        <v>0</v>
      </c>
      <c r="EI64" s="541">
        <f t="shared" si="86"/>
        <v>0</v>
      </c>
      <c r="EJ64" s="541">
        <f t="shared" si="87"/>
        <v>0</v>
      </c>
      <c r="EK64" s="541">
        <f t="shared" si="88"/>
        <v>0</v>
      </c>
      <c r="EL64" s="758">
        <f t="shared" si="89"/>
        <v>0</v>
      </c>
      <c r="EM64" s="951">
        <f t="shared" si="103"/>
        <v>0</v>
      </c>
      <c r="EN64" s="541">
        <f t="shared" si="104"/>
        <v>0</v>
      </c>
      <c r="EO64" s="611" t="str">
        <f t="shared" si="105"/>
        <v/>
      </c>
      <c r="EP64" s="612" t="str">
        <f>IF($EO64="要是正",MAX($EP$14:EP60)+1,"")</f>
        <v/>
      </c>
      <c r="EQ64" s="612" t="str">
        <f>IF($EO64="要是正",MAX($EQ$14:EQ60)+1,"")</f>
        <v/>
      </c>
      <c r="ER64" s="613" t="str">
        <f t="shared" si="90"/>
        <v/>
      </c>
      <c r="ES64" s="614" t="str">
        <f t="shared" si="106"/>
        <v/>
      </c>
      <c r="ET64" s="615" t="str">
        <f t="shared" si="107"/>
        <v/>
      </c>
      <c r="EU64" s="615" t="str">
        <f t="shared" si="91"/>
        <v/>
      </c>
      <c r="EV64" s="655" t="str">
        <f t="shared" si="92"/>
        <v/>
      </c>
      <c r="EW64" s="616" t="str">
        <f t="shared" si="108"/>
        <v/>
      </c>
      <c r="EX64" s="645" t="str">
        <f t="shared" si="109"/>
        <v>0</v>
      </c>
      <c r="EY64" s="617" t="str">
        <f t="shared" si="110"/>
        <v/>
      </c>
      <c r="EZ64" s="645" t="str">
        <f t="shared" si="111"/>
        <v>0</v>
      </c>
      <c r="FA64" s="645" t="str">
        <f t="shared" si="112"/>
        <v>0</v>
      </c>
      <c r="FB64" s="615" t="str">
        <f t="shared" si="113"/>
        <v/>
      </c>
      <c r="FC64" s="616" t="str">
        <f t="shared" si="114"/>
        <v/>
      </c>
      <c r="FD64" s="645" t="str">
        <f t="shared" si="115"/>
        <v>0</v>
      </c>
      <c r="FE64" s="617" t="str">
        <f t="shared" si="116"/>
        <v/>
      </c>
      <c r="FF64" s="645" t="str">
        <f t="shared" si="117"/>
        <v>0</v>
      </c>
      <c r="FG64" s="645" t="str">
        <f t="shared" si="118"/>
        <v>0</v>
      </c>
      <c r="FH64" s="615" t="str">
        <f t="shared" si="119"/>
        <v/>
      </c>
      <c r="FI64"/>
      <c r="FJ64"/>
      <c r="FK64"/>
      <c r="FL64"/>
      <c r="FM64"/>
      <c r="FN64"/>
      <c r="FO64"/>
      <c r="FP64" s="619"/>
      <c r="FQ64" s="619"/>
      <c r="FR64" s="619"/>
      <c r="FS64" s="619"/>
      <c r="FT64" s="619"/>
      <c r="FU64" s="619"/>
      <c r="FV64" s="619"/>
      <c r="FW64" s="619"/>
      <c r="FX64" s="619"/>
      <c r="FY64" s="619"/>
      <c r="FZ64" s="619"/>
      <c r="GA64" s="619"/>
      <c r="GB64" s="619"/>
      <c r="GC64" s="619"/>
      <c r="GD64" s="619"/>
      <c r="GE64" s="619"/>
      <c r="GF64" s="619"/>
      <c r="GG64" s="619"/>
      <c r="GH64" s="619"/>
      <c r="GI64" s="619"/>
      <c r="GJ64" s="753" t="str">
        <f t="shared" si="96"/>
        <v/>
      </c>
      <c r="GK64" s="752" t="str">
        <f t="shared" si="97"/>
        <v/>
      </c>
      <c r="GL64" s="752" t="str">
        <f t="shared" si="98"/>
        <v/>
      </c>
      <c r="GM64" s="226">
        <f t="shared" si="99"/>
        <v>0</v>
      </c>
      <c r="GN64" s="620" t="str">
        <f t="shared" si="100"/>
        <v/>
      </c>
      <c r="GO64" s="621"/>
      <c r="GP64" s="228" t="str">
        <f t="shared" si="120"/>
        <v/>
      </c>
      <c r="GQ64" s="601" t="str">
        <f t="shared" si="121"/>
        <v/>
      </c>
      <c r="GR64" s="530" t="str">
        <f t="shared" si="122"/>
        <v>0</v>
      </c>
      <c r="GS64" s="452" t="str">
        <f t="shared" si="101"/>
        <v/>
      </c>
      <c r="GT64" s="530" t="str">
        <f t="shared" si="123"/>
        <v>0</v>
      </c>
      <c r="GU64" s="531" t="str">
        <f t="shared" si="102"/>
        <v/>
      </c>
      <c r="GV64" s="619"/>
      <c r="GW64" s="622">
        <f t="shared" si="42"/>
        <v>0</v>
      </c>
      <c r="GX64" s="623"/>
      <c r="GY64" s="623"/>
      <c r="GZ64" s="624"/>
      <c r="HA64" s="957">
        <f t="shared" si="124"/>
        <v>0</v>
      </c>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LO64"/>
      <c r="LP64"/>
      <c r="LQ64"/>
      <c r="LR64"/>
      <c r="LS64"/>
      <c r="LT64"/>
      <c r="LU64"/>
      <c r="LV64"/>
      <c r="LW64"/>
      <c r="LX64"/>
      <c r="LY64"/>
      <c r="LZ64"/>
    </row>
    <row r="65" spans="1:338" s="356" customFormat="1" ht="30" customHeight="1" x14ac:dyDescent="0.4">
      <c r="A65"/>
      <c r="B65"/>
      <c r="C65"/>
      <c r="D65"/>
      <c r="E65"/>
      <c r="F65"/>
      <c r="G65"/>
      <c r="H65"/>
      <c r="I65" s="955"/>
      <c r="J65" s="357"/>
      <c r="K65" s="358"/>
      <c r="L65" s="358"/>
      <c r="M65" s="2400"/>
      <c r="N65" s="2400"/>
      <c r="O65" s="2401"/>
      <c r="P65" s="2393"/>
      <c r="Q65" s="2394"/>
      <c r="R65" s="2394"/>
      <c r="S65" s="2394"/>
      <c r="T65" s="2394"/>
      <c r="U65" s="2394"/>
      <c r="V65" s="2394"/>
      <c r="W65" s="2394"/>
      <c r="X65" s="2394"/>
      <c r="Y65" s="2394"/>
      <c r="Z65" s="2394"/>
      <c r="AA65" s="2394"/>
      <c r="AB65" s="2394"/>
      <c r="AC65" s="2394"/>
      <c r="AD65" s="2394"/>
      <c r="AE65" s="2394"/>
      <c r="AF65" s="2395"/>
      <c r="AG65" s="2393"/>
      <c r="AH65" s="2394"/>
      <c r="AI65" s="2394"/>
      <c r="AJ65" s="2394"/>
      <c r="AK65" s="2394"/>
      <c r="AL65" s="2394"/>
      <c r="AM65" s="2394"/>
      <c r="AN65" s="2394"/>
      <c r="AO65" s="2394"/>
      <c r="AP65" s="2394"/>
      <c r="AQ65" s="2394"/>
      <c r="AR65" s="2394"/>
      <c r="AS65" s="2394"/>
      <c r="AT65" s="2394"/>
      <c r="AU65" s="2394"/>
      <c r="AV65" s="2394"/>
      <c r="AW65" s="2394"/>
      <c r="AX65" s="2394"/>
      <c r="AY65" s="2394"/>
      <c r="AZ65" s="2395"/>
      <c r="BA65" s="2413"/>
      <c r="BB65" s="2413"/>
      <c r="BC65" s="2413"/>
      <c r="BD65" s="2413"/>
      <c r="BE65" s="2413"/>
      <c r="BF65" s="2413"/>
      <c r="BG65" s="2413"/>
      <c r="BH65" s="2413"/>
      <c r="BI65" s="2413"/>
      <c r="BJ65" s="2413"/>
      <c r="BK65" s="2413"/>
      <c r="BL65" s="2413"/>
      <c r="BM65" s="2293"/>
      <c r="BN65" s="2293"/>
      <c r="BO65" s="2115"/>
      <c r="BP65" s="2115"/>
      <c r="BQ65" s="2115"/>
      <c r="BR65" s="2115"/>
      <c r="BS65" s="2115"/>
      <c r="BT65" s="2115"/>
      <c r="BU65" s="2115"/>
      <c r="BV65" s="2115"/>
      <c r="BW65" s="2115"/>
      <c r="BX65" s="2115"/>
      <c r="BY65" s="2115"/>
      <c r="BZ65" s="2115"/>
      <c r="CA65" s="2115"/>
      <c r="CB65" s="2115"/>
      <c r="CC65" s="2115"/>
      <c r="CD65" s="2115"/>
      <c r="CE65" s="2115"/>
      <c r="CF65" s="2115"/>
      <c r="CG65" s="2115"/>
      <c r="CH65" s="2115"/>
      <c r="CI65" s="2115"/>
      <c r="CJ65" s="2115"/>
      <c r="CK65" s="2115"/>
      <c r="CL65" s="2115"/>
      <c r="CM65" s="2115"/>
      <c r="CN65" s="2122"/>
      <c r="CO65" s="2122"/>
      <c r="CP65" s="2122"/>
      <c r="CQ65" s="2122"/>
      <c r="CR65" s="2122"/>
      <c r="CS65" s="2122"/>
      <c r="CT65" s="2123"/>
      <c r="CU65" s="2123"/>
      <c r="CV65" s="2123"/>
      <c r="CW65" s="2320"/>
      <c r="CX65" s="1526"/>
      <c r="CY65" s="1526"/>
      <c r="CZ65" s="1526"/>
      <c r="DA65" s="1526"/>
      <c r="DB65" s="1526"/>
      <c r="DC65" s="1526"/>
      <c r="DD65" s="1526"/>
      <c r="DE65" s="1526"/>
      <c r="DF65" s="1526"/>
      <c r="DG65" s="1526"/>
      <c r="DH65" s="1526"/>
      <c r="DI65" s="1526"/>
      <c r="DJ65" s="1526"/>
      <c r="DK65" s="1526"/>
      <c r="DL65" s="1526"/>
      <c r="DM65" s="1526"/>
      <c r="DN65" s="1526"/>
      <c r="DO65" s="1526"/>
      <c r="DP65" s="2321"/>
      <c r="DQ65"/>
      <c r="DR65"/>
      <c r="DS65"/>
      <c r="DT65"/>
      <c r="DU65"/>
      <c r="DV65"/>
      <c r="DW65"/>
      <c r="DX65"/>
      <c r="DY65"/>
      <c r="DZ65"/>
      <c r="EA65"/>
      <c r="EB65"/>
      <c r="EC65"/>
      <c r="ED65"/>
      <c r="EE65"/>
      <c r="EF65"/>
      <c r="EG65" s="359"/>
      <c r="EH65" s="541">
        <f t="shared" si="85"/>
        <v>0</v>
      </c>
      <c r="EI65" s="541">
        <f t="shared" si="86"/>
        <v>0</v>
      </c>
      <c r="EJ65" s="541">
        <f t="shared" si="87"/>
        <v>0</v>
      </c>
      <c r="EK65" s="541">
        <f t="shared" si="88"/>
        <v>0</v>
      </c>
      <c r="EL65" s="758">
        <f t="shared" si="89"/>
        <v>0</v>
      </c>
      <c r="EM65" s="951">
        <f t="shared" si="103"/>
        <v>0</v>
      </c>
      <c r="EN65" s="541">
        <f t="shared" si="104"/>
        <v>0</v>
      </c>
      <c r="EO65" s="611" t="str">
        <f t="shared" si="105"/>
        <v/>
      </c>
      <c r="EP65" s="612" t="str">
        <f>IF($EO65="要是正",MAX($EP$14:EP61)+1,"")</f>
        <v/>
      </c>
      <c r="EQ65" s="612" t="str">
        <f>IF($EO65="要是正",MAX($EQ$14:EQ61)+1,"")</f>
        <v/>
      </c>
      <c r="ER65" s="613" t="str">
        <f t="shared" si="90"/>
        <v/>
      </c>
      <c r="ES65" s="614" t="str">
        <f t="shared" si="106"/>
        <v/>
      </c>
      <c r="ET65" s="615" t="str">
        <f t="shared" si="107"/>
        <v/>
      </c>
      <c r="EU65" s="615" t="str">
        <f t="shared" si="91"/>
        <v/>
      </c>
      <c r="EV65" s="655" t="str">
        <f t="shared" si="92"/>
        <v/>
      </c>
      <c r="EW65" s="616" t="str">
        <f t="shared" si="108"/>
        <v/>
      </c>
      <c r="EX65" s="645" t="str">
        <f t="shared" si="109"/>
        <v>0</v>
      </c>
      <c r="EY65" s="617" t="str">
        <f t="shared" si="110"/>
        <v/>
      </c>
      <c r="EZ65" s="645" t="str">
        <f t="shared" si="111"/>
        <v>0</v>
      </c>
      <c r="FA65" s="645" t="str">
        <f t="shared" si="112"/>
        <v>0</v>
      </c>
      <c r="FB65" s="615" t="str">
        <f t="shared" si="113"/>
        <v/>
      </c>
      <c r="FC65" s="616" t="str">
        <f t="shared" si="114"/>
        <v/>
      </c>
      <c r="FD65" s="645" t="str">
        <f t="shared" si="115"/>
        <v>0</v>
      </c>
      <c r="FE65" s="617" t="str">
        <f t="shared" si="116"/>
        <v/>
      </c>
      <c r="FF65" s="645" t="str">
        <f t="shared" si="117"/>
        <v>0</v>
      </c>
      <c r="FG65" s="645" t="str">
        <f t="shared" si="118"/>
        <v>0</v>
      </c>
      <c r="FH65" s="615" t="str">
        <f t="shared" si="119"/>
        <v/>
      </c>
      <c r="FI65"/>
      <c r="FJ65"/>
      <c r="FK65"/>
      <c r="FL65"/>
      <c r="FM65"/>
      <c r="FN65"/>
      <c r="FO65"/>
      <c r="FP65" s="619"/>
      <c r="FQ65" s="619"/>
      <c r="FR65" s="619"/>
      <c r="FS65" s="619"/>
      <c r="FT65" s="619"/>
      <c r="FU65" s="619"/>
      <c r="FV65" s="619"/>
      <c r="FW65" s="619"/>
      <c r="FX65" s="619"/>
      <c r="FY65" s="619"/>
      <c r="FZ65" s="619"/>
      <c r="GA65" s="619"/>
      <c r="GB65" s="619"/>
      <c r="GC65" s="619"/>
      <c r="GD65" s="619"/>
      <c r="GE65" s="619"/>
      <c r="GF65" s="619"/>
      <c r="GG65" s="619"/>
      <c r="GH65" s="619"/>
      <c r="GI65" s="619"/>
      <c r="GJ65" s="753" t="str">
        <f t="shared" si="96"/>
        <v/>
      </c>
      <c r="GK65" s="752" t="str">
        <f t="shared" si="97"/>
        <v/>
      </c>
      <c r="GL65" s="752" t="str">
        <f t="shared" si="98"/>
        <v/>
      </c>
      <c r="GM65" s="226">
        <f t="shared" si="99"/>
        <v>0</v>
      </c>
      <c r="GN65" s="620" t="str">
        <f t="shared" si="100"/>
        <v/>
      </c>
      <c r="GO65" s="621"/>
      <c r="GP65" s="228" t="str">
        <f t="shared" si="120"/>
        <v/>
      </c>
      <c r="GQ65" s="601" t="str">
        <f t="shared" si="121"/>
        <v/>
      </c>
      <c r="GR65" s="530" t="str">
        <f t="shared" si="122"/>
        <v>0</v>
      </c>
      <c r="GS65" s="452" t="str">
        <f t="shared" si="101"/>
        <v/>
      </c>
      <c r="GT65" s="530" t="str">
        <f t="shared" si="123"/>
        <v>0</v>
      </c>
      <c r="GU65" s="531" t="str">
        <f t="shared" si="102"/>
        <v/>
      </c>
      <c r="GV65" s="619"/>
      <c r="GW65" s="622">
        <f t="shared" si="42"/>
        <v>0</v>
      </c>
      <c r="GX65" s="623"/>
      <c r="GY65" s="623"/>
      <c r="GZ65" s="624"/>
      <c r="HA65" s="957">
        <f t="shared" si="124"/>
        <v>0</v>
      </c>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LO65"/>
      <c r="LP65"/>
      <c r="LQ65"/>
      <c r="LR65"/>
      <c r="LS65"/>
      <c r="LT65"/>
      <c r="LU65"/>
      <c r="LV65"/>
      <c r="LW65"/>
      <c r="LX65"/>
      <c r="LY65"/>
      <c r="LZ65"/>
    </row>
    <row r="66" spans="1:338" s="356" customFormat="1" ht="30" customHeight="1" x14ac:dyDescent="0.4">
      <c r="A66"/>
      <c r="B66"/>
      <c r="C66"/>
      <c r="D66"/>
      <c r="E66"/>
      <c r="F66"/>
      <c r="G66"/>
      <c r="H66"/>
      <c r="I66" s="955"/>
      <c r="J66" s="357"/>
      <c r="K66" s="358"/>
      <c r="L66" s="358"/>
      <c r="M66" s="2400"/>
      <c r="N66" s="2400"/>
      <c r="O66" s="2401"/>
      <c r="P66" s="2393"/>
      <c r="Q66" s="2394"/>
      <c r="R66" s="2394"/>
      <c r="S66" s="2394"/>
      <c r="T66" s="2394"/>
      <c r="U66" s="2394"/>
      <c r="V66" s="2394"/>
      <c r="W66" s="2394"/>
      <c r="X66" s="2394"/>
      <c r="Y66" s="2394"/>
      <c r="Z66" s="2394"/>
      <c r="AA66" s="2394"/>
      <c r="AB66" s="2394"/>
      <c r="AC66" s="2394"/>
      <c r="AD66" s="2394"/>
      <c r="AE66" s="2394"/>
      <c r="AF66" s="2395"/>
      <c r="AG66" s="2393"/>
      <c r="AH66" s="2394"/>
      <c r="AI66" s="2394"/>
      <c r="AJ66" s="2394"/>
      <c r="AK66" s="2394"/>
      <c r="AL66" s="2394"/>
      <c r="AM66" s="2394"/>
      <c r="AN66" s="2394"/>
      <c r="AO66" s="2394"/>
      <c r="AP66" s="2394"/>
      <c r="AQ66" s="2394"/>
      <c r="AR66" s="2394"/>
      <c r="AS66" s="2394"/>
      <c r="AT66" s="2394"/>
      <c r="AU66" s="2394"/>
      <c r="AV66" s="2394"/>
      <c r="AW66" s="2394"/>
      <c r="AX66" s="2394"/>
      <c r="AY66" s="2394"/>
      <c r="AZ66" s="2395"/>
      <c r="BA66" s="2413"/>
      <c r="BB66" s="2413"/>
      <c r="BC66" s="2413"/>
      <c r="BD66" s="2413"/>
      <c r="BE66" s="2413"/>
      <c r="BF66" s="2413"/>
      <c r="BG66" s="2413"/>
      <c r="BH66" s="2413"/>
      <c r="BI66" s="2413"/>
      <c r="BJ66" s="2413"/>
      <c r="BK66" s="2413"/>
      <c r="BL66" s="2413"/>
      <c r="BM66" s="2293"/>
      <c r="BN66" s="2293"/>
      <c r="BO66" s="2115"/>
      <c r="BP66" s="2115"/>
      <c r="BQ66" s="2115"/>
      <c r="BR66" s="2115"/>
      <c r="BS66" s="2115"/>
      <c r="BT66" s="2115"/>
      <c r="BU66" s="2115"/>
      <c r="BV66" s="2115"/>
      <c r="BW66" s="2115"/>
      <c r="BX66" s="2115"/>
      <c r="BY66" s="2115"/>
      <c r="BZ66" s="2115"/>
      <c r="CA66" s="2115"/>
      <c r="CB66" s="2115"/>
      <c r="CC66" s="2115"/>
      <c r="CD66" s="2115"/>
      <c r="CE66" s="2115"/>
      <c r="CF66" s="2115"/>
      <c r="CG66" s="2115"/>
      <c r="CH66" s="2115"/>
      <c r="CI66" s="2115"/>
      <c r="CJ66" s="2115"/>
      <c r="CK66" s="2115"/>
      <c r="CL66" s="2115"/>
      <c r="CM66" s="2115"/>
      <c r="CN66" s="2122"/>
      <c r="CO66" s="2122"/>
      <c r="CP66" s="2122"/>
      <c r="CQ66" s="2122"/>
      <c r="CR66" s="2122"/>
      <c r="CS66" s="2122"/>
      <c r="CT66" s="2123"/>
      <c r="CU66" s="2123"/>
      <c r="CV66" s="2123"/>
      <c r="CW66" s="2320"/>
      <c r="CX66" s="1526"/>
      <c r="CY66" s="1526"/>
      <c r="CZ66" s="1526"/>
      <c r="DA66" s="1526"/>
      <c r="DB66" s="1526"/>
      <c r="DC66" s="1526"/>
      <c r="DD66" s="1526"/>
      <c r="DE66" s="1526"/>
      <c r="DF66" s="1526"/>
      <c r="DG66" s="1526"/>
      <c r="DH66" s="1526"/>
      <c r="DI66" s="1526"/>
      <c r="DJ66" s="1526"/>
      <c r="DK66" s="1526"/>
      <c r="DL66" s="1526"/>
      <c r="DM66" s="1526"/>
      <c r="DN66" s="1526"/>
      <c r="DO66" s="1526"/>
      <c r="DP66" s="2321"/>
      <c r="DQ66"/>
      <c r="DR66"/>
      <c r="DS66"/>
      <c r="DT66"/>
      <c r="DU66"/>
      <c r="DV66"/>
      <c r="DW66"/>
      <c r="DX66"/>
      <c r="DY66"/>
      <c r="DZ66"/>
      <c r="EA66"/>
      <c r="EB66"/>
      <c r="EC66"/>
      <c r="ED66"/>
      <c r="EE66"/>
      <c r="EF66"/>
      <c r="EG66" s="359"/>
      <c r="EH66" s="541">
        <f t="shared" si="85"/>
        <v>0</v>
      </c>
      <c r="EI66" s="541">
        <f t="shared" si="86"/>
        <v>0</v>
      </c>
      <c r="EJ66" s="541">
        <f t="shared" si="87"/>
        <v>0</v>
      </c>
      <c r="EK66" s="541">
        <f t="shared" si="88"/>
        <v>0</v>
      </c>
      <c r="EL66" s="758">
        <f t="shared" si="89"/>
        <v>0</v>
      </c>
      <c r="EM66" s="951">
        <f t="shared" si="103"/>
        <v>0</v>
      </c>
      <c r="EN66" s="541">
        <f t="shared" si="104"/>
        <v>0</v>
      </c>
      <c r="EO66" s="611" t="str">
        <f t="shared" si="105"/>
        <v/>
      </c>
      <c r="EP66" s="612" t="str">
        <f>IF($EO66="要是正",MAX($EP$14:EP62)+1,"")</f>
        <v/>
      </c>
      <c r="EQ66" s="612" t="str">
        <f>IF($EO66="要是正",MAX($EQ$14:EQ62)+1,"")</f>
        <v/>
      </c>
      <c r="ER66" s="613" t="str">
        <f t="shared" si="90"/>
        <v/>
      </c>
      <c r="ES66" s="614" t="str">
        <f t="shared" si="106"/>
        <v/>
      </c>
      <c r="ET66" s="615" t="str">
        <f t="shared" si="107"/>
        <v/>
      </c>
      <c r="EU66" s="615" t="str">
        <f t="shared" si="91"/>
        <v/>
      </c>
      <c r="EV66" s="655" t="str">
        <f t="shared" si="92"/>
        <v/>
      </c>
      <c r="EW66" s="616" t="str">
        <f t="shared" si="108"/>
        <v/>
      </c>
      <c r="EX66" s="645" t="str">
        <f t="shared" si="109"/>
        <v>0</v>
      </c>
      <c r="EY66" s="617" t="str">
        <f t="shared" si="110"/>
        <v/>
      </c>
      <c r="EZ66" s="645" t="str">
        <f t="shared" si="111"/>
        <v>0</v>
      </c>
      <c r="FA66" s="645" t="str">
        <f t="shared" si="112"/>
        <v>0</v>
      </c>
      <c r="FB66" s="615" t="str">
        <f t="shared" si="113"/>
        <v/>
      </c>
      <c r="FC66" s="616" t="str">
        <f t="shared" si="114"/>
        <v/>
      </c>
      <c r="FD66" s="645" t="str">
        <f t="shared" si="115"/>
        <v>0</v>
      </c>
      <c r="FE66" s="617" t="str">
        <f t="shared" si="116"/>
        <v/>
      </c>
      <c r="FF66" s="645" t="str">
        <f t="shared" si="117"/>
        <v>0</v>
      </c>
      <c r="FG66" s="645" t="str">
        <f t="shared" si="118"/>
        <v>0</v>
      </c>
      <c r="FH66" s="615" t="str">
        <f t="shared" si="119"/>
        <v/>
      </c>
      <c r="FI66"/>
      <c r="FJ66"/>
      <c r="FK66"/>
      <c r="FL66"/>
      <c r="FM66"/>
      <c r="FN66"/>
      <c r="FO66"/>
      <c r="FP66" s="619"/>
      <c r="FQ66" s="619"/>
      <c r="FR66" s="619"/>
      <c r="FS66" s="619"/>
      <c r="FT66" s="619"/>
      <c r="FU66" s="619"/>
      <c r="FV66" s="619"/>
      <c r="FW66" s="619"/>
      <c r="FX66" s="619"/>
      <c r="FY66" s="619"/>
      <c r="FZ66" s="619"/>
      <c r="GA66" s="619"/>
      <c r="GB66" s="619"/>
      <c r="GC66" s="619"/>
      <c r="GD66" s="619"/>
      <c r="GE66" s="619"/>
      <c r="GF66" s="619"/>
      <c r="GG66" s="619"/>
      <c r="GH66" s="619"/>
      <c r="GI66" s="619"/>
      <c r="GJ66" s="753" t="str">
        <f t="shared" si="96"/>
        <v/>
      </c>
      <c r="GK66" s="752" t="str">
        <f t="shared" si="97"/>
        <v/>
      </c>
      <c r="GL66" s="752" t="str">
        <f t="shared" si="98"/>
        <v/>
      </c>
      <c r="GM66" s="226">
        <f t="shared" si="99"/>
        <v>0</v>
      </c>
      <c r="GN66" s="620" t="str">
        <f t="shared" si="100"/>
        <v/>
      </c>
      <c r="GO66" s="621"/>
      <c r="GP66" s="228" t="str">
        <f t="shared" si="120"/>
        <v/>
      </c>
      <c r="GQ66" s="601" t="str">
        <f t="shared" si="121"/>
        <v/>
      </c>
      <c r="GR66" s="530" t="str">
        <f t="shared" si="122"/>
        <v>0</v>
      </c>
      <c r="GS66" s="452" t="str">
        <f t="shared" si="101"/>
        <v/>
      </c>
      <c r="GT66" s="530" t="str">
        <f t="shared" si="123"/>
        <v>0</v>
      </c>
      <c r="GU66" s="531" t="str">
        <f t="shared" si="102"/>
        <v/>
      </c>
      <c r="GV66" s="619"/>
      <c r="GW66" s="622">
        <f t="shared" si="42"/>
        <v>0</v>
      </c>
      <c r="GX66" s="623"/>
      <c r="GY66" s="623"/>
      <c r="GZ66" s="624"/>
      <c r="HA66" s="957">
        <f t="shared" si="124"/>
        <v>0</v>
      </c>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LO66"/>
      <c r="LP66"/>
      <c r="LQ66"/>
      <c r="LR66"/>
      <c r="LS66"/>
      <c r="LT66"/>
      <c r="LU66"/>
      <c r="LV66"/>
      <c r="LW66"/>
      <c r="LX66"/>
      <c r="LY66"/>
      <c r="LZ66"/>
    </row>
    <row r="67" spans="1:338" s="356" customFormat="1" ht="30" customHeight="1" x14ac:dyDescent="0.4">
      <c r="A67"/>
      <c r="B67"/>
      <c r="C67"/>
      <c r="D67"/>
      <c r="E67"/>
      <c r="F67"/>
      <c r="G67"/>
      <c r="H67"/>
      <c r="I67" s="955"/>
      <c r="J67" s="357"/>
      <c r="K67" s="358"/>
      <c r="L67" s="358"/>
      <c r="M67" s="2400"/>
      <c r="N67" s="2400"/>
      <c r="O67" s="2401"/>
      <c r="P67" s="2393"/>
      <c r="Q67" s="2394"/>
      <c r="R67" s="2394"/>
      <c r="S67" s="2394"/>
      <c r="T67" s="2394"/>
      <c r="U67" s="2394"/>
      <c r="V67" s="2394"/>
      <c r="W67" s="2394"/>
      <c r="X67" s="2394"/>
      <c r="Y67" s="2394"/>
      <c r="Z67" s="2394"/>
      <c r="AA67" s="2394"/>
      <c r="AB67" s="2394"/>
      <c r="AC67" s="2394"/>
      <c r="AD67" s="2394"/>
      <c r="AE67" s="2394"/>
      <c r="AF67" s="2395"/>
      <c r="AG67" s="2393"/>
      <c r="AH67" s="2394"/>
      <c r="AI67" s="2394"/>
      <c r="AJ67" s="2394"/>
      <c r="AK67" s="2394"/>
      <c r="AL67" s="2394"/>
      <c r="AM67" s="2394"/>
      <c r="AN67" s="2394"/>
      <c r="AO67" s="2394"/>
      <c r="AP67" s="2394"/>
      <c r="AQ67" s="2394"/>
      <c r="AR67" s="2394"/>
      <c r="AS67" s="2394"/>
      <c r="AT67" s="2394"/>
      <c r="AU67" s="2394"/>
      <c r="AV67" s="2394"/>
      <c r="AW67" s="2394"/>
      <c r="AX67" s="2394"/>
      <c r="AY67" s="2394"/>
      <c r="AZ67" s="2395"/>
      <c r="BA67" s="2413"/>
      <c r="BB67" s="2413"/>
      <c r="BC67" s="2413"/>
      <c r="BD67" s="2413"/>
      <c r="BE67" s="2413"/>
      <c r="BF67" s="2413"/>
      <c r="BG67" s="2413"/>
      <c r="BH67" s="2413"/>
      <c r="BI67" s="2413"/>
      <c r="BJ67" s="2413"/>
      <c r="BK67" s="2413"/>
      <c r="BL67" s="2413"/>
      <c r="BM67" s="2293"/>
      <c r="BN67" s="2293"/>
      <c r="BO67" s="2115"/>
      <c r="BP67" s="2115"/>
      <c r="BQ67" s="2115"/>
      <c r="BR67" s="2115"/>
      <c r="BS67" s="2115"/>
      <c r="BT67" s="2115"/>
      <c r="BU67" s="2115"/>
      <c r="BV67" s="2115"/>
      <c r="BW67" s="2115"/>
      <c r="BX67" s="2115"/>
      <c r="BY67" s="2115"/>
      <c r="BZ67" s="2115"/>
      <c r="CA67" s="2115"/>
      <c r="CB67" s="2115"/>
      <c r="CC67" s="2115"/>
      <c r="CD67" s="2115"/>
      <c r="CE67" s="2115"/>
      <c r="CF67" s="2115"/>
      <c r="CG67" s="2115"/>
      <c r="CH67" s="2115"/>
      <c r="CI67" s="2115"/>
      <c r="CJ67" s="2115"/>
      <c r="CK67" s="2115"/>
      <c r="CL67" s="2115"/>
      <c r="CM67" s="2115"/>
      <c r="CN67" s="2122"/>
      <c r="CO67" s="2122"/>
      <c r="CP67" s="2122"/>
      <c r="CQ67" s="2122"/>
      <c r="CR67" s="2122"/>
      <c r="CS67" s="2122"/>
      <c r="CT67" s="2123"/>
      <c r="CU67" s="2123"/>
      <c r="CV67" s="2123"/>
      <c r="CW67" s="2320"/>
      <c r="CX67" s="1526"/>
      <c r="CY67" s="1526"/>
      <c r="CZ67" s="1526"/>
      <c r="DA67" s="1526"/>
      <c r="DB67" s="1526"/>
      <c r="DC67" s="1526"/>
      <c r="DD67" s="1526"/>
      <c r="DE67" s="1526"/>
      <c r="DF67" s="1526"/>
      <c r="DG67" s="1526"/>
      <c r="DH67" s="1526"/>
      <c r="DI67" s="1526"/>
      <c r="DJ67" s="1526"/>
      <c r="DK67" s="1526"/>
      <c r="DL67" s="1526"/>
      <c r="DM67" s="1526"/>
      <c r="DN67" s="1526"/>
      <c r="DO67" s="1526"/>
      <c r="DP67" s="2321"/>
      <c r="DQ67"/>
      <c r="DR67"/>
      <c r="DS67"/>
      <c r="DT67"/>
      <c r="DU67"/>
      <c r="DV67"/>
      <c r="DW67"/>
      <c r="DX67"/>
      <c r="DY67"/>
      <c r="DZ67"/>
      <c r="EA67"/>
      <c r="EB67"/>
      <c r="EC67"/>
      <c r="ED67"/>
      <c r="EE67"/>
      <c r="EF67"/>
      <c r="EG67" s="359"/>
      <c r="EH67" s="541">
        <f t="shared" si="85"/>
        <v>0</v>
      </c>
      <c r="EI67" s="541">
        <f t="shared" si="86"/>
        <v>0</v>
      </c>
      <c r="EJ67" s="541">
        <f t="shared" si="87"/>
        <v>0</v>
      </c>
      <c r="EK67" s="541">
        <f t="shared" si="88"/>
        <v>0</v>
      </c>
      <c r="EL67" s="758">
        <f t="shared" si="89"/>
        <v>0</v>
      </c>
      <c r="EM67" s="951">
        <f t="shared" si="103"/>
        <v>0</v>
      </c>
      <c r="EN67" s="541">
        <f t="shared" si="104"/>
        <v>0</v>
      </c>
      <c r="EO67" s="611" t="str">
        <f t="shared" si="105"/>
        <v/>
      </c>
      <c r="EP67" s="612" t="str">
        <f>IF($EO67="要是正",MAX($EP$14:EP63)+1,"")</f>
        <v/>
      </c>
      <c r="EQ67" s="612" t="str">
        <f>IF($EO67="要是正",MAX($EQ$14:EQ63)+1,"")</f>
        <v/>
      </c>
      <c r="ER67" s="613" t="str">
        <f t="shared" si="90"/>
        <v/>
      </c>
      <c r="ES67" s="614" t="str">
        <f t="shared" si="106"/>
        <v/>
      </c>
      <c r="ET67" s="615" t="str">
        <f t="shared" si="107"/>
        <v/>
      </c>
      <c r="EU67" s="615" t="str">
        <f t="shared" si="91"/>
        <v/>
      </c>
      <c r="EV67" s="655" t="str">
        <f t="shared" si="92"/>
        <v/>
      </c>
      <c r="EW67" s="616" t="str">
        <f t="shared" si="108"/>
        <v/>
      </c>
      <c r="EX67" s="645" t="str">
        <f t="shared" si="109"/>
        <v>0</v>
      </c>
      <c r="EY67" s="617" t="str">
        <f t="shared" si="110"/>
        <v/>
      </c>
      <c r="EZ67" s="645" t="str">
        <f t="shared" si="111"/>
        <v>0</v>
      </c>
      <c r="FA67" s="645" t="str">
        <f t="shared" si="112"/>
        <v>0</v>
      </c>
      <c r="FB67" s="615" t="str">
        <f t="shared" si="113"/>
        <v/>
      </c>
      <c r="FC67" s="616" t="str">
        <f t="shared" si="114"/>
        <v/>
      </c>
      <c r="FD67" s="645" t="str">
        <f t="shared" si="115"/>
        <v>0</v>
      </c>
      <c r="FE67" s="617" t="str">
        <f t="shared" si="116"/>
        <v/>
      </c>
      <c r="FF67" s="645" t="str">
        <f t="shared" si="117"/>
        <v>0</v>
      </c>
      <c r="FG67" s="645" t="str">
        <f t="shared" si="118"/>
        <v>0</v>
      </c>
      <c r="FH67" s="615" t="str">
        <f t="shared" si="119"/>
        <v/>
      </c>
      <c r="FI67"/>
      <c r="FJ67"/>
      <c r="FK67"/>
      <c r="FL67"/>
      <c r="FM67"/>
      <c r="FN67"/>
      <c r="FO67"/>
      <c r="FP67" s="619"/>
      <c r="FQ67" s="619"/>
      <c r="FR67" s="619"/>
      <c r="FS67" s="619"/>
      <c r="FT67" s="619"/>
      <c r="FU67" s="619"/>
      <c r="FV67" s="619"/>
      <c r="FW67" s="619"/>
      <c r="FX67" s="619"/>
      <c r="FY67" s="619"/>
      <c r="FZ67" s="619"/>
      <c r="GA67" s="619"/>
      <c r="GB67" s="619"/>
      <c r="GC67" s="619"/>
      <c r="GD67" s="619"/>
      <c r="GE67" s="619"/>
      <c r="GF67" s="619"/>
      <c r="GG67" s="619"/>
      <c r="GH67" s="619"/>
      <c r="GI67" s="619"/>
      <c r="GJ67" s="753" t="str">
        <f t="shared" si="96"/>
        <v/>
      </c>
      <c r="GK67" s="752" t="str">
        <f t="shared" si="97"/>
        <v/>
      </c>
      <c r="GL67" s="752" t="str">
        <f t="shared" si="98"/>
        <v/>
      </c>
      <c r="GM67" s="226">
        <f t="shared" si="99"/>
        <v>0</v>
      </c>
      <c r="GN67" s="620" t="str">
        <f t="shared" si="100"/>
        <v/>
      </c>
      <c r="GO67" s="621"/>
      <c r="GP67" s="228" t="str">
        <f t="shared" si="120"/>
        <v/>
      </c>
      <c r="GQ67" s="601" t="str">
        <f t="shared" si="121"/>
        <v/>
      </c>
      <c r="GR67" s="530" t="str">
        <f t="shared" si="122"/>
        <v>0</v>
      </c>
      <c r="GS67" s="452" t="str">
        <f t="shared" si="101"/>
        <v/>
      </c>
      <c r="GT67" s="530" t="str">
        <f t="shared" si="123"/>
        <v>0</v>
      </c>
      <c r="GU67" s="531" t="str">
        <f t="shared" si="102"/>
        <v/>
      </c>
      <c r="GV67" s="619"/>
      <c r="GW67" s="622">
        <f t="shared" si="42"/>
        <v>0</v>
      </c>
      <c r="GX67" s="623"/>
      <c r="GY67" s="623"/>
      <c r="GZ67" s="624"/>
      <c r="HA67" s="957">
        <f t="shared" si="124"/>
        <v>0</v>
      </c>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LO67"/>
      <c r="LP67"/>
      <c r="LQ67"/>
      <c r="LR67"/>
      <c r="LS67"/>
      <c r="LT67"/>
      <c r="LU67"/>
      <c r="LV67"/>
      <c r="LW67"/>
      <c r="LX67"/>
      <c r="LY67"/>
      <c r="LZ67"/>
    </row>
    <row r="68" spans="1:338" s="356" customFormat="1" ht="30" customHeight="1" x14ac:dyDescent="0.4">
      <c r="A68"/>
      <c r="B68"/>
      <c r="C68"/>
      <c r="D68"/>
      <c r="E68"/>
      <c r="F68"/>
      <c r="G68"/>
      <c r="H68"/>
      <c r="I68" s="955"/>
      <c r="J68" s="357"/>
      <c r="K68" s="358"/>
      <c r="L68" s="358"/>
      <c r="M68" s="2400"/>
      <c r="N68" s="2400"/>
      <c r="O68" s="2401"/>
      <c r="P68" s="2393"/>
      <c r="Q68" s="2394"/>
      <c r="R68" s="2394"/>
      <c r="S68" s="2394"/>
      <c r="T68" s="2394"/>
      <c r="U68" s="2394"/>
      <c r="V68" s="2394"/>
      <c r="W68" s="2394"/>
      <c r="X68" s="2394"/>
      <c r="Y68" s="2394"/>
      <c r="Z68" s="2394"/>
      <c r="AA68" s="2394"/>
      <c r="AB68" s="2394"/>
      <c r="AC68" s="2394"/>
      <c r="AD68" s="2394"/>
      <c r="AE68" s="2394"/>
      <c r="AF68" s="2395"/>
      <c r="AG68" s="2393"/>
      <c r="AH68" s="2394"/>
      <c r="AI68" s="2394"/>
      <c r="AJ68" s="2394"/>
      <c r="AK68" s="2394"/>
      <c r="AL68" s="2394"/>
      <c r="AM68" s="2394"/>
      <c r="AN68" s="2394"/>
      <c r="AO68" s="2394"/>
      <c r="AP68" s="2394"/>
      <c r="AQ68" s="2394"/>
      <c r="AR68" s="2394"/>
      <c r="AS68" s="2394"/>
      <c r="AT68" s="2394"/>
      <c r="AU68" s="2394"/>
      <c r="AV68" s="2394"/>
      <c r="AW68" s="2394"/>
      <c r="AX68" s="2394"/>
      <c r="AY68" s="2394"/>
      <c r="AZ68" s="2395"/>
      <c r="BA68" s="2413"/>
      <c r="BB68" s="2413"/>
      <c r="BC68" s="2413"/>
      <c r="BD68" s="2413"/>
      <c r="BE68" s="2413"/>
      <c r="BF68" s="2413"/>
      <c r="BG68" s="2413"/>
      <c r="BH68" s="2413"/>
      <c r="BI68" s="2413"/>
      <c r="BJ68" s="2413"/>
      <c r="BK68" s="2413"/>
      <c r="BL68" s="2413"/>
      <c r="BM68" s="2293"/>
      <c r="BN68" s="2293"/>
      <c r="BO68" s="2115"/>
      <c r="BP68" s="2115"/>
      <c r="BQ68" s="2115"/>
      <c r="BR68" s="2115"/>
      <c r="BS68" s="2115"/>
      <c r="BT68" s="2115"/>
      <c r="BU68" s="2115"/>
      <c r="BV68" s="2115"/>
      <c r="BW68" s="2115"/>
      <c r="BX68" s="2115"/>
      <c r="BY68" s="2115"/>
      <c r="BZ68" s="2115"/>
      <c r="CA68" s="2115"/>
      <c r="CB68" s="2115"/>
      <c r="CC68" s="2115"/>
      <c r="CD68" s="2115"/>
      <c r="CE68" s="2115"/>
      <c r="CF68" s="2115"/>
      <c r="CG68" s="2115"/>
      <c r="CH68" s="2115"/>
      <c r="CI68" s="2115"/>
      <c r="CJ68" s="2115"/>
      <c r="CK68" s="2115"/>
      <c r="CL68" s="2115"/>
      <c r="CM68" s="2115"/>
      <c r="CN68" s="2122"/>
      <c r="CO68" s="2122"/>
      <c r="CP68" s="2122"/>
      <c r="CQ68" s="2122"/>
      <c r="CR68" s="2122"/>
      <c r="CS68" s="2122"/>
      <c r="CT68" s="2123"/>
      <c r="CU68" s="2123"/>
      <c r="CV68" s="2123"/>
      <c r="CW68" s="2320"/>
      <c r="CX68" s="1526"/>
      <c r="CY68" s="1526"/>
      <c r="CZ68" s="1526"/>
      <c r="DA68" s="1526"/>
      <c r="DB68" s="1526"/>
      <c r="DC68" s="1526"/>
      <c r="DD68" s="1526"/>
      <c r="DE68" s="1526"/>
      <c r="DF68" s="1526"/>
      <c r="DG68" s="1526"/>
      <c r="DH68" s="1526"/>
      <c r="DI68" s="1526"/>
      <c r="DJ68" s="1526"/>
      <c r="DK68" s="1526"/>
      <c r="DL68" s="1526"/>
      <c r="DM68" s="1526"/>
      <c r="DN68" s="1526"/>
      <c r="DO68" s="1526"/>
      <c r="DP68" s="2321"/>
      <c r="DQ68"/>
      <c r="DR68"/>
      <c r="DS68"/>
      <c r="DT68"/>
      <c r="DU68"/>
      <c r="DV68"/>
      <c r="DW68"/>
      <c r="DX68"/>
      <c r="DY68"/>
      <c r="DZ68"/>
      <c r="EA68"/>
      <c r="EB68"/>
      <c r="EC68"/>
      <c r="ED68"/>
      <c r="EE68"/>
      <c r="EF68"/>
      <c r="EG68" s="359"/>
      <c r="EH68" s="541">
        <f t="shared" si="85"/>
        <v>0</v>
      </c>
      <c r="EI68" s="541">
        <f t="shared" si="86"/>
        <v>0</v>
      </c>
      <c r="EJ68" s="541">
        <f t="shared" si="87"/>
        <v>0</v>
      </c>
      <c r="EK68" s="541">
        <f t="shared" si="88"/>
        <v>0</v>
      </c>
      <c r="EL68" s="758">
        <f t="shared" si="89"/>
        <v>0</v>
      </c>
      <c r="EM68" s="951">
        <f t="shared" si="103"/>
        <v>0</v>
      </c>
      <c r="EN68" s="541">
        <f t="shared" si="104"/>
        <v>0</v>
      </c>
      <c r="EO68" s="611" t="str">
        <f t="shared" si="105"/>
        <v/>
      </c>
      <c r="EP68" s="612" t="str">
        <f>IF($EO68="要是正",MAX($EP$14:EP64)+1,"")</f>
        <v/>
      </c>
      <c r="EQ68" s="612" t="str">
        <f>IF($EO68="要是正",MAX($EQ$14:EQ64)+1,"")</f>
        <v/>
      </c>
      <c r="ER68" s="613" t="str">
        <f t="shared" si="90"/>
        <v/>
      </c>
      <c r="ES68" s="614" t="str">
        <f t="shared" si="106"/>
        <v/>
      </c>
      <c r="ET68" s="615" t="str">
        <f t="shared" si="107"/>
        <v/>
      </c>
      <c r="EU68" s="615" t="str">
        <f t="shared" si="91"/>
        <v/>
      </c>
      <c r="EV68" s="655" t="str">
        <f t="shared" si="92"/>
        <v/>
      </c>
      <c r="EW68" s="616" t="str">
        <f t="shared" si="108"/>
        <v/>
      </c>
      <c r="EX68" s="645" t="str">
        <f t="shared" si="109"/>
        <v>0</v>
      </c>
      <c r="EY68" s="617" t="str">
        <f t="shared" si="110"/>
        <v/>
      </c>
      <c r="EZ68" s="645" t="str">
        <f t="shared" si="111"/>
        <v>0</v>
      </c>
      <c r="FA68" s="645" t="str">
        <f t="shared" si="112"/>
        <v>0</v>
      </c>
      <c r="FB68" s="615" t="str">
        <f t="shared" si="113"/>
        <v/>
      </c>
      <c r="FC68" s="616" t="str">
        <f t="shared" si="114"/>
        <v/>
      </c>
      <c r="FD68" s="645" t="str">
        <f t="shared" si="115"/>
        <v>0</v>
      </c>
      <c r="FE68" s="617" t="str">
        <f t="shared" si="116"/>
        <v/>
      </c>
      <c r="FF68" s="645" t="str">
        <f t="shared" si="117"/>
        <v>0</v>
      </c>
      <c r="FG68" s="645" t="str">
        <f t="shared" si="118"/>
        <v>0</v>
      </c>
      <c r="FH68" s="615" t="str">
        <f t="shared" si="119"/>
        <v/>
      </c>
      <c r="FI68"/>
      <c r="FJ68"/>
      <c r="FK68"/>
      <c r="FL68"/>
      <c r="FM68"/>
      <c r="FN68"/>
      <c r="FO68"/>
      <c r="FP68" s="619"/>
      <c r="FQ68" s="619"/>
      <c r="FR68" s="619"/>
      <c r="FS68" s="619"/>
      <c r="FT68" s="619"/>
      <c r="FU68" s="619"/>
      <c r="FV68" s="619"/>
      <c r="FW68" s="619"/>
      <c r="FX68" s="619"/>
      <c r="FY68" s="619"/>
      <c r="FZ68" s="619"/>
      <c r="GA68" s="619"/>
      <c r="GB68" s="619"/>
      <c r="GC68" s="619"/>
      <c r="GD68" s="619"/>
      <c r="GE68" s="619"/>
      <c r="GF68" s="619"/>
      <c r="GG68" s="619"/>
      <c r="GH68" s="619"/>
      <c r="GI68" s="619"/>
      <c r="GJ68" s="753" t="str">
        <f t="shared" si="96"/>
        <v/>
      </c>
      <c r="GK68" s="752" t="str">
        <f t="shared" si="97"/>
        <v/>
      </c>
      <c r="GL68" s="752" t="str">
        <f t="shared" si="98"/>
        <v/>
      </c>
      <c r="GM68" s="226">
        <f t="shared" si="99"/>
        <v>0</v>
      </c>
      <c r="GN68" s="620" t="str">
        <f t="shared" si="100"/>
        <v/>
      </c>
      <c r="GO68" s="621"/>
      <c r="GP68" s="228" t="str">
        <f t="shared" si="120"/>
        <v/>
      </c>
      <c r="GQ68" s="601" t="str">
        <f t="shared" si="121"/>
        <v/>
      </c>
      <c r="GR68" s="530" t="str">
        <f t="shared" si="122"/>
        <v>0</v>
      </c>
      <c r="GS68" s="452" t="str">
        <f t="shared" si="101"/>
        <v/>
      </c>
      <c r="GT68" s="530" t="str">
        <f t="shared" si="123"/>
        <v>0</v>
      </c>
      <c r="GU68" s="531" t="str">
        <f t="shared" si="102"/>
        <v/>
      </c>
      <c r="GV68" s="619"/>
      <c r="GW68" s="622">
        <f t="shared" si="42"/>
        <v>0</v>
      </c>
      <c r="GX68" s="623"/>
      <c r="GY68" s="623"/>
      <c r="GZ68" s="624"/>
      <c r="HA68" s="957">
        <f t="shared" si="124"/>
        <v>0</v>
      </c>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LO68"/>
      <c r="LP68"/>
      <c r="LQ68"/>
      <c r="LR68"/>
      <c r="LS68"/>
      <c r="LT68"/>
      <c r="LU68"/>
      <c r="LV68"/>
      <c r="LW68"/>
      <c r="LX68"/>
      <c r="LY68"/>
      <c r="LZ68"/>
    </row>
    <row r="69" spans="1:338" s="356" customFormat="1" ht="30" customHeight="1" x14ac:dyDescent="0.4">
      <c r="A69"/>
      <c r="B69"/>
      <c r="C69"/>
      <c r="D69"/>
      <c r="E69"/>
      <c r="F69"/>
      <c r="G69"/>
      <c r="H69"/>
      <c r="I69" s="955"/>
      <c r="J69" s="357"/>
      <c r="K69" s="358"/>
      <c r="L69" s="358"/>
      <c r="M69" s="2400"/>
      <c r="N69" s="2400"/>
      <c r="O69" s="2401"/>
      <c r="P69" s="2393"/>
      <c r="Q69" s="2394"/>
      <c r="R69" s="2394"/>
      <c r="S69" s="2394"/>
      <c r="T69" s="2394"/>
      <c r="U69" s="2394"/>
      <c r="V69" s="2394"/>
      <c r="W69" s="2394"/>
      <c r="X69" s="2394"/>
      <c r="Y69" s="2394"/>
      <c r="Z69" s="2394"/>
      <c r="AA69" s="2394"/>
      <c r="AB69" s="2394"/>
      <c r="AC69" s="2394"/>
      <c r="AD69" s="2394"/>
      <c r="AE69" s="2394"/>
      <c r="AF69" s="2395"/>
      <c r="AG69" s="2393"/>
      <c r="AH69" s="2394"/>
      <c r="AI69" s="2394"/>
      <c r="AJ69" s="2394"/>
      <c r="AK69" s="2394"/>
      <c r="AL69" s="2394"/>
      <c r="AM69" s="2394"/>
      <c r="AN69" s="2394"/>
      <c r="AO69" s="2394"/>
      <c r="AP69" s="2394"/>
      <c r="AQ69" s="2394"/>
      <c r="AR69" s="2394"/>
      <c r="AS69" s="2394"/>
      <c r="AT69" s="2394"/>
      <c r="AU69" s="2394"/>
      <c r="AV69" s="2394"/>
      <c r="AW69" s="2394"/>
      <c r="AX69" s="2394"/>
      <c r="AY69" s="2394"/>
      <c r="AZ69" s="2395"/>
      <c r="BA69" s="2413"/>
      <c r="BB69" s="2413"/>
      <c r="BC69" s="2413"/>
      <c r="BD69" s="2413"/>
      <c r="BE69" s="2413"/>
      <c r="BF69" s="2413"/>
      <c r="BG69" s="2413"/>
      <c r="BH69" s="2413"/>
      <c r="BI69" s="2413"/>
      <c r="BJ69" s="2413"/>
      <c r="BK69" s="2413"/>
      <c r="BL69" s="2413"/>
      <c r="BM69" s="2293"/>
      <c r="BN69" s="2293"/>
      <c r="BO69" s="2115"/>
      <c r="BP69" s="2115"/>
      <c r="BQ69" s="2115"/>
      <c r="BR69" s="2115"/>
      <c r="BS69" s="2115"/>
      <c r="BT69" s="2115"/>
      <c r="BU69" s="2115"/>
      <c r="BV69" s="2115"/>
      <c r="BW69" s="2115"/>
      <c r="BX69" s="2115"/>
      <c r="BY69" s="2115"/>
      <c r="BZ69" s="2115"/>
      <c r="CA69" s="2115"/>
      <c r="CB69" s="2115"/>
      <c r="CC69" s="2115"/>
      <c r="CD69" s="2115"/>
      <c r="CE69" s="2115"/>
      <c r="CF69" s="2115"/>
      <c r="CG69" s="2115"/>
      <c r="CH69" s="2115"/>
      <c r="CI69" s="2115"/>
      <c r="CJ69" s="2115"/>
      <c r="CK69" s="2115"/>
      <c r="CL69" s="2115"/>
      <c r="CM69" s="2115"/>
      <c r="CN69" s="2122"/>
      <c r="CO69" s="2122"/>
      <c r="CP69" s="2122"/>
      <c r="CQ69" s="2122"/>
      <c r="CR69" s="2122"/>
      <c r="CS69" s="2122"/>
      <c r="CT69" s="2123"/>
      <c r="CU69" s="2123"/>
      <c r="CV69" s="2123"/>
      <c r="CW69" s="2320"/>
      <c r="CX69" s="1526"/>
      <c r="CY69" s="1526"/>
      <c r="CZ69" s="1526"/>
      <c r="DA69" s="1526"/>
      <c r="DB69" s="1526"/>
      <c r="DC69" s="1526"/>
      <c r="DD69" s="1526"/>
      <c r="DE69" s="1526"/>
      <c r="DF69" s="1526"/>
      <c r="DG69" s="1526"/>
      <c r="DH69" s="1526"/>
      <c r="DI69" s="1526"/>
      <c r="DJ69" s="1526"/>
      <c r="DK69" s="1526"/>
      <c r="DL69" s="1526"/>
      <c r="DM69" s="1526"/>
      <c r="DN69" s="1526"/>
      <c r="DO69" s="1526"/>
      <c r="DP69" s="2321"/>
      <c r="DQ69"/>
      <c r="DR69"/>
      <c r="DS69"/>
      <c r="DT69"/>
      <c r="DU69"/>
      <c r="DV69"/>
      <c r="DW69"/>
      <c r="DX69"/>
      <c r="DY69"/>
      <c r="DZ69"/>
      <c r="EA69"/>
      <c r="EB69"/>
      <c r="EC69"/>
      <c r="ED69"/>
      <c r="EE69"/>
      <c r="EF69"/>
      <c r="EG69" s="359"/>
      <c r="EH69" s="541">
        <f t="shared" si="85"/>
        <v>0</v>
      </c>
      <c r="EI69" s="541">
        <f t="shared" si="86"/>
        <v>0</v>
      </c>
      <c r="EJ69" s="541">
        <f t="shared" si="87"/>
        <v>0</v>
      </c>
      <c r="EK69" s="541">
        <f t="shared" si="88"/>
        <v>0</v>
      </c>
      <c r="EL69" s="758">
        <f t="shared" si="89"/>
        <v>0</v>
      </c>
      <c r="EM69" s="951">
        <f t="shared" si="103"/>
        <v>0</v>
      </c>
      <c r="EN69" s="541">
        <f t="shared" si="104"/>
        <v>0</v>
      </c>
      <c r="EO69" s="611" t="str">
        <f t="shared" si="105"/>
        <v/>
      </c>
      <c r="EP69" s="612" t="str">
        <f>IF($EO69="要是正",MAX($EP$14:EP65)+1,"")</f>
        <v/>
      </c>
      <c r="EQ69" s="612" t="str">
        <f>IF($EO69="要是正",MAX($EQ$14:EQ65)+1,"")</f>
        <v/>
      </c>
      <c r="ER69" s="613" t="str">
        <f t="shared" si="90"/>
        <v/>
      </c>
      <c r="ES69" s="614" t="str">
        <f t="shared" si="106"/>
        <v/>
      </c>
      <c r="ET69" s="615" t="str">
        <f t="shared" si="107"/>
        <v/>
      </c>
      <c r="EU69" s="615" t="str">
        <f t="shared" si="91"/>
        <v/>
      </c>
      <c r="EV69" s="655" t="str">
        <f t="shared" si="92"/>
        <v/>
      </c>
      <c r="EW69" s="616" t="str">
        <f t="shared" si="108"/>
        <v/>
      </c>
      <c r="EX69" s="645" t="str">
        <f t="shared" si="109"/>
        <v>0</v>
      </c>
      <c r="EY69" s="617" t="str">
        <f t="shared" si="110"/>
        <v/>
      </c>
      <c r="EZ69" s="645" t="str">
        <f t="shared" si="111"/>
        <v>0</v>
      </c>
      <c r="FA69" s="645" t="str">
        <f t="shared" si="112"/>
        <v>0</v>
      </c>
      <c r="FB69" s="615" t="str">
        <f t="shared" si="113"/>
        <v/>
      </c>
      <c r="FC69" s="616" t="str">
        <f t="shared" si="114"/>
        <v/>
      </c>
      <c r="FD69" s="645" t="str">
        <f t="shared" si="115"/>
        <v>0</v>
      </c>
      <c r="FE69" s="617" t="str">
        <f t="shared" si="116"/>
        <v/>
      </c>
      <c r="FF69" s="645" t="str">
        <f t="shared" si="117"/>
        <v>0</v>
      </c>
      <c r="FG69" s="645" t="str">
        <f t="shared" si="118"/>
        <v>0</v>
      </c>
      <c r="FH69" s="615" t="str">
        <f t="shared" si="119"/>
        <v/>
      </c>
      <c r="FI69"/>
      <c r="FJ69"/>
      <c r="FK69"/>
      <c r="FL69"/>
      <c r="FM69"/>
      <c r="FN69"/>
      <c r="FO69"/>
      <c r="FP69" s="619"/>
      <c r="FQ69" s="619"/>
      <c r="FR69" s="619"/>
      <c r="FS69" s="619"/>
      <c r="FT69" s="619"/>
      <c r="FU69" s="619"/>
      <c r="FV69" s="619"/>
      <c r="FW69" s="619"/>
      <c r="FX69" s="619"/>
      <c r="FY69" s="619"/>
      <c r="FZ69" s="619"/>
      <c r="GA69" s="619"/>
      <c r="GB69" s="619"/>
      <c r="GC69" s="619"/>
      <c r="GD69" s="619"/>
      <c r="GE69" s="619"/>
      <c r="GF69" s="619"/>
      <c r="GG69" s="619"/>
      <c r="GH69" s="619"/>
      <c r="GI69" s="619"/>
      <c r="GJ69" s="753" t="str">
        <f t="shared" si="96"/>
        <v/>
      </c>
      <c r="GK69" s="752" t="str">
        <f t="shared" si="97"/>
        <v/>
      </c>
      <c r="GL69" s="752" t="str">
        <f t="shared" si="98"/>
        <v/>
      </c>
      <c r="GM69" s="226">
        <f t="shared" si="99"/>
        <v>0</v>
      </c>
      <c r="GN69" s="620" t="str">
        <f t="shared" si="100"/>
        <v/>
      </c>
      <c r="GO69" s="621"/>
      <c r="GP69" s="228" t="str">
        <f t="shared" si="120"/>
        <v/>
      </c>
      <c r="GQ69" s="601" t="str">
        <f t="shared" si="121"/>
        <v/>
      </c>
      <c r="GR69" s="530" t="str">
        <f t="shared" si="122"/>
        <v>0</v>
      </c>
      <c r="GS69" s="452" t="str">
        <f t="shared" si="101"/>
        <v/>
      </c>
      <c r="GT69" s="530" t="str">
        <f t="shared" si="123"/>
        <v>0</v>
      </c>
      <c r="GU69" s="531" t="str">
        <f t="shared" si="102"/>
        <v/>
      </c>
      <c r="GV69" s="619"/>
      <c r="GW69" s="622">
        <f t="shared" si="42"/>
        <v>0</v>
      </c>
      <c r="GX69" s="623"/>
      <c r="GY69" s="623"/>
      <c r="GZ69" s="624"/>
      <c r="HA69" s="957">
        <f t="shared" si="124"/>
        <v>0</v>
      </c>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LO69"/>
      <c r="LP69"/>
      <c r="LQ69"/>
      <c r="LR69"/>
      <c r="LS69"/>
      <c r="LT69"/>
      <c r="LU69"/>
      <c r="LV69"/>
      <c r="LW69"/>
      <c r="LX69"/>
      <c r="LY69"/>
      <c r="LZ69"/>
    </row>
    <row r="70" spans="1:338" s="356" customFormat="1" ht="30" customHeight="1" x14ac:dyDescent="0.4">
      <c r="A70"/>
      <c r="B70"/>
      <c r="C70"/>
      <c r="D70"/>
      <c r="E70"/>
      <c r="F70"/>
      <c r="G70"/>
      <c r="H70"/>
      <c r="I70" s="955"/>
      <c r="J70" s="357"/>
      <c r="K70" s="358"/>
      <c r="L70" s="358"/>
      <c r="M70" s="2400"/>
      <c r="N70" s="2400"/>
      <c r="O70" s="2401"/>
      <c r="P70" s="2393"/>
      <c r="Q70" s="2394"/>
      <c r="R70" s="2394"/>
      <c r="S70" s="2394"/>
      <c r="T70" s="2394"/>
      <c r="U70" s="2394"/>
      <c r="V70" s="2394"/>
      <c r="W70" s="2394"/>
      <c r="X70" s="2394"/>
      <c r="Y70" s="2394"/>
      <c r="Z70" s="2394"/>
      <c r="AA70" s="2394"/>
      <c r="AB70" s="2394"/>
      <c r="AC70" s="2394"/>
      <c r="AD70" s="2394"/>
      <c r="AE70" s="2394"/>
      <c r="AF70" s="2395"/>
      <c r="AG70" s="2393"/>
      <c r="AH70" s="2394"/>
      <c r="AI70" s="2394"/>
      <c r="AJ70" s="2394"/>
      <c r="AK70" s="2394"/>
      <c r="AL70" s="2394"/>
      <c r="AM70" s="2394"/>
      <c r="AN70" s="2394"/>
      <c r="AO70" s="2394"/>
      <c r="AP70" s="2394"/>
      <c r="AQ70" s="2394"/>
      <c r="AR70" s="2394"/>
      <c r="AS70" s="2394"/>
      <c r="AT70" s="2394"/>
      <c r="AU70" s="2394"/>
      <c r="AV70" s="2394"/>
      <c r="AW70" s="2394"/>
      <c r="AX70" s="2394"/>
      <c r="AY70" s="2394"/>
      <c r="AZ70" s="2395"/>
      <c r="BA70" s="2413"/>
      <c r="BB70" s="2413"/>
      <c r="BC70" s="2413"/>
      <c r="BD70" s="2413"/>
      <c r="BE70" s="2413"/>
      <c r="BF70" s="2413"/>
      <c r="BG70" s="2413"/>
      <c r="BH70" s="2413"/>
      <c r="BI70" s="2413"/>
      <c r="BJ70" s="2413"/>
      <c r="BK70" s="2413"/>
      <c r="BL70" s="2413"/>
      <c r="BM70" s="2293"/>
      <c r="BN70" s="2293"/>
      <c r="BO70" s="2115"/>
      <c r="BP70" s="2115"/>
      <c r="BQ70" s="2115"/>
      <c r="BR70" s="2115"/>
      <c r="BS70" s="2115"/>
      <c r="BT70" s="2115"/>
      <c r="BU70" s="2115"/>
      <c r="BV70" s="2115"/>
      <c r="BW70" s="2115"/>
      <c r="BX70" s="2115"/>
      <c r="BY70" s="2115"/>
      <c r="BZ70" s="2115"/>
      <c r="CA70" s="2115"/>
      <c r="CB70" s="2115"/>
      <c r="CC70" s="2115"/>
      <c r="CD70" s="2115"/>
      <c r="CE70" s="2115"/>
      <c r="CF70" s="2115"/>
      <c r="CG70" s="2115"/>
      <c r="CH70" s="2115"/>
      <c r="CI70" s="2115"/>
      <c r="CJ70" s="2115"/>
      <c r="CK70" s="2115"/>
      <c r="CL70" s="2115"/>
      <c r="CM70" s="2115"/>
      <c r="CN70" s="2122"/>
      <c r="CO70" s="2122"/>
      <c r="CP70" s="2122"/>
      <c r="CQ70" s="2122"/>
      <c r="CR70" s="2122"/>
      <c r="CS70" s="2122"/>
      <c r="CT70" s="2123"/>
      <c r="CU70" s="2123"/>
      <c r="CV70" s="2123"/>
      <c r="CW70" s="2320"/>
      <c r="CX70" s="1526"/>
      <c r="CY70" s="1526"/>
      <c r="CZ70" s="1526"/>
      <c r="DA70" s="1526"/>
      <c r="DB70" s="1526"/>
      <c r="DC70" s="1526"/>
      <c r="DD70" s="1526"/>
      <c r="DE70" s="1526"/>
      <c r="DF70" s="1526"/>
      <c r="DG70" s="1526"/>
      <c r="DH70" s="1526"/>
      <c r="DI70" s="1526"/>
      <c r="DJ70" s="1526"/>
      <c r="DK70" s="1526"/>
      <c r="DL70" s="1526"/>
      <c r="DM70" s="1526"/>
      <c r="DN70" s="1526"/>
      <c r="DO70" s="1526"/>
      <c r="DP70" s="2321"/>
      <c r="DQ70"/>
      <c r="DR70"/>
      <c r="DS70"/>
      <c r="DT70"/>
      <c r="DU70"/>
      <c r="DV70"/>
      <c r="DW70"/>
      <c r="DX70"/>
      <c r="DY70"/>
      <c r="DZ70"/>
      <c r="EA70"/>
      <c r="EB70"/>
      <c r="EC70"/>
      <c r="ED70"/>
      <c r="EE70"/>
      <c r="EF70"/>
      <c r="EG70" s="359"/>
      <c r="EH70" s="541">
        <f t="shared" si="85"/>
        <v>0</v>
      </c>
      <c r="EI70" s="541">
        <f t="shared" si="86"/>
        <v>0</v>
      </c>
      <c r="EJ70" s="541">
        <f t="shared" si="87"/>
        <v>0</v>
      </c>
      <c r="EK70" s="541">
        <f t="shared" si="88"/>
        <v>0</v>
      </c>
      <c r="EL70" s="758">
        <f t="shared" si="89"/>
        <v>0</v>
      </c>
      <c r="EM70" s="951">
        <f t="shared" si="103"/>
        <v>0</v>
      </c>
      <c r="EN70" s="541">
        <f t="shared" si="104"/>
        <v>0</v>
      </c>
      <c r="EO70" s="611" t="str">
        <f t="shared" si="105"/>
        <v/>
      </c>
      <c r="EP70" s="612" t="str">
        <f>IF($EO70="要是正",MAX($EP$14:EP66)+1,"")</f>
        <v/>
      </c>
      <c r="EQ70" s="612" t="str">
        <f>IF($EO70="要是正",MAX($EQ$14:EQ66)+1,"")</f>
        <v/>
      </c>
      <c r="ER70" s="613" t="str">
        <f t="shared" si="90"/>
        <v/>
      </c>
      <c r="ES70" s="614" t="str">
        <f t="shared" si="106"/>
        <v/>
      </c>
      <c r="ET70" s="615" t="str">
        <f t="shared" si="107"/>
        <v/>
      </c>
      <c r="EU70" s="615" t="str">
        <f t="shared" si="91"/>
        <v/>
      </c>
      <c r="EV70" s="655" t="str">
        <f t="shared" si="92"/>
        <v/>
      </c>
      <c r="EW70" s="616" t="str">
        <f t="shared" si="108"/>
        <v/>
      </c>
      <c r="EX70" s="645" t="str">
        <f t="shared" si="109"/>
        <v>0</v>
      </c>
      <c r="EY70" s="617" t="str">
        <f t="shared" si="110"/>
        <v/>
      </c>
      <c r="EZ70" s="645" t="str">
        <f t="shared" si="111"/>
        <v>0</v>
      </c>
      <c r="FA70" s="645" t="str">
        <f t="shared" si="112"/>
        <v>0</v>
      </c>
      <c r="FB70" s="615" t="str">
        <f t="shared" si="113"/>
        <v/>
      </c>
      <c r="FC70" s="616" t="str">
        <f t="shared" si="114"/>
        <v/>
      </c>
      <c r="FD70" s="645" t="str">
        <f t="shared" si="115"/>
        <v>0</v>
      </c>
      <c r="FE70" s="617" t="str">
        <f t="shared" si="116"/>
        <v/>
      </c>
      <c r="FF70" s="645" t="str">
        <f t="shared" si="117"/>
        <v>0</v>
      </c>
      <c r="FG70" s="645" t="str">
        <f t="shared" si="118"/>
        <v>0</v>
      </c>
      <c r="FH70" s="615" t="str">
        <f t="shared" si="119"/>
        <v/>
      </c>
      <c r="FI70"/>
      <c r="FJ70"/>
      <c r="FK70"/>
      <c r="FL70"/>
      <c r="FM70"/>
      <c r="FN70"/>
      <c r="FO70"/>
      <c r="FP70" s="619"/>
      <c r="FQ70" s="619"/>
      <c r="FR70" s="619"/>
      <c r="FS70" s="619"/>
      <c r="FT70" s="619"/>
      <c r="FU70" s="619"/>
      <c r="FV70" s="619"/>
      <c r="FW70" s="619"/>
      <c r="FX70" s="619"/>
      <c r="FY70" s="619"/>
      <c r="FZ70" s="619"/>
      <c r="GA70" s="619"/>
      <c r="GB70" s="619"/>
      <c r="GC70" s="619"/>
      <c r="GD70" s="619"/>
      <c r="GE70" s="619"/>
      <c r="GF70" s="619"/>
      <c r="GG70" s="619"/>
      <c r="GH70" s="619"/>
      <c r="GI70" s="619"/>
      <c r="GJ70" s="753" t="str">
        <f t="shared" si="96"/>
        <v/>
      </c>
      <c r="GK70" s="752" t="str">
        <f t="shared" si="97"/>
        <v/>
      </c>
      <c r="GL70" s="752" t="str">
        <f t="shared" si="98"/>
        <v/>
      </c>
      <c r="GM70" s="226">
        <f t="shared" si="99"/>
        <v>0</v>
      </c>
      <c r="GN70" s="620" t="str">
        <f t="shared" si="100"/>
        <v/>
      </c>
      <c r="GO70" s="621"/>
      <c r="GP70" s="228" t="str">
        <f t="shared" si="120"/>
        <v/>
      </c>
      <c r="GQ70" s="601" t="str">
        <f t="shared" si="121"/>
        <v/>
      </c>
      <c r="GR70" s="530" t="str">
        <f t="shared" si="122"/>
        <v>0</v>
      </c>
      <c r="GS70" s="452" t="str">
        <f t="shared" si="101"/>
        <v/>
      </c>
      <c r="GT70" s="530" t="str">
        <f t="shared" si="123"/>
        <v>0</v>
      </c>
      <c r="GU70" s="531" t="str">
        <f t="shared" si="102"/>
        <v/>
      </c>
      <c r="GV70" s="619"/>
      <c r="GW70" s="622">
        <f t="shared" si="42"/>
        <v>0</v>
      </c>
      <c r="GX70" s="623"/>
      <c r="GY70" s="623"/>
      <c r="GZ70" s="624"/>
      <c r="HA70" s="957">
        <f t="shared" si="124"/>
        <v>0</v>
      </c>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LO70"/>
      <c r="LP70"/>
      <c r="LQ70"/>
      <c r="LR70"/>
      <c r="LS70"/>
      <c r="LT70"/>
      <c r="LU70"/>
      <c r="LV70"/>
      <c r="LW70"/>
      <c r="LX70"/>
      <c r="LY70"/>
      <c r="LZ70"/>
    </row>
    <row r="71" spans="1:338" s="356" customFormat="1" ht="30" customHeight="1" x14ac:dyDescent="0.4">
      <c r="A71"/>
      <c r="B71"/>
      <c r="C71"/>
      <c r="D71"/>
      <c r="E71"/>
      <c r="F71"/>
      <c r="G71"/>
      <c r="H71"/>
      <c r="I71" s="955"/>
      <c r="J71" s="357"/>
      <c r="K71" s="358"/>
      <c r="L71" s="358"/>
      <c r="M71" s="2400"/>
      <c r="N71" s="2400"/>
      <c r="O71" s="2401"/>
      <c r="P71" s="2393"/>
      <c r="Q71" s="2394"/>
      <c r="R71" s="2394"/>
      <c r="S71" s="2394"/>
      <c r="T71" s="2394"/>
      <c r="U71" s="2394"/>
      <c r="V71" s="2394"/>
      <c r="W71" s="2394"/>
      <c r="X71" s="2394"/>
      <c r="Y71" s="2394"/>
      <c r="Z71" s="2394"/>
      <c r="AA71" s="2394"/>
      <c r="AB71" s="2394"/>
      <c r="AC71" s="2394"/>
      <c r="AD71" s="2394"/>
      <c r="AE71" s="2394"/>
      <c r="AF71" s="2395"/>
      <c r="AG71" s="2393"/>
      <c r="AH71" s="2394"/>
      <c r="AI71" s="2394"/>
      <c r="AJ71" s="2394"/>
      <c r="AK71" s="2394"/>
      <c r="AL71" s="2394"/>
      <c r="AM71" s="2394"/>
      <c r="AN71" s="2394"/>
      <c r="AO71" s="2394"/>
      <c r="AP71" s="2394"/>
      <c r="AQ71" s="2394"/>
      <c r="AR71" s="2394"/>
      <c r="AS71" s="2394"/>
      <c r="AT71" s="2394"/>
      <c r="AU71" s="2394"/>
      <c r="AV71" s="2394"/>
      <c r="AW71" s="2394"/>
      <c r="AX71" s="2394"/>
      <c r="AY71" s="2394"/>
      <c r="AZ71" s="2395"/>
      <c r="BA71" s="2413"/>
      <c r="BB71" s="2413"/>
      <c r="BC71" s="2413"/>
      <c r="BD71" s="2413"/>
      <c r="BE71" s="2413"/>
      <c r="BF71" s="2413"/>
      <c r="BG71" s="2413"/>
      <c r="BH71" s="2413"/>
      <c r="BI71" s="2413"/>
      <c r="BJ71" s="2413"/>
      <c r="BK71" s="2413"/>
      <c r="BL71" s="2413"/>
      <c r="BM71" s="2293"/>
      <c r="BN71" s="2293"/>
      <c r="BO71" s="2115"/>
      <c r="BP71" s="2115"/>
      <c r="BQ71" s="2115"/>
      <c r="BR71" s="2115"/>
      <c r="BS71" s="2115"/>
      <c r="BT71" s="2115"/>
      <c r="BU71" s="2115"/>
      <c r="BV71" s="2115"/>
      <c r="BW71" s="2115"/>
      <c r="BX71" s="2115"/>
      <c r="BY71" s="2115"/>
      <c r="BZ71" s="2115"/>
      <c r="CA71" s="2115"/>
      <c r="CB71" s="2115"/>
      <c r="CC71" s="2115"/>
      <c r="CD71" s="2115"/>
      <c r="CE71" s="2115"/>
      <c r="CF71" s="2115"/>
      <c r="CG71" s="2115"/>
      <c r="CH71" s="2115"/>
      <c r="CI71" s="2115"/>
      <c r="CJ71" s="2115"/>
      <c r="CK71" s="2115"/>
      <c r="CL71" s="2115"/>
      <c r="CM71" s="2115"/>
      <c r="CN71" s="2122"/>
      <c r="CO71" s="2122"/>
      <c r="CP71" s="2122"/>
      <c r="CQ71" s="2122"/>
      <c r="CR71" s="2122"/>
      <c r="CS71" s="2122"/>
      <c r="CT71" s="2123"/>
      <c r="CU71" s="2123"/>
      <c r="CV71" s="2123"/>
      <c r="CW71" s="2320"/>
      <c r="CX71" s="1526"/>
      <c r="CY71" s="1526"/>
      <c r="CZ71" s="1526"/>
      <c r="DA71" s="1526"/>
      <c r="DB71" s="1526"/>
      <c r="DC71" s="1526"/>
      <c r="DD71" s="1526"/>
      <c r="DE71" s="1526"/>
      <c r="DF71" s="1526"/>
      <c r="DG71" s="1526"/>
      <c r="DH71" s="1526"/>
      <c r="DI71" s="1526"/>
      <c r="DJ71" s="1526"/>
      <c r="DK71" s="1526"/>
      <c r="DL71" s="1526"/>
      <c r="DM71" s="1526"/>
      <c r="DN71" s="1526"/>
      <c r="DO71" s="1526"/>
      <c r="DP71" s="2321"/>
      <c r="DQ71"/>
      <c r="DR71"/>
      <c r="DS71"/>
      <c r="DT71"/>
      <c r="DU71"/>
      <c r="DV71"/>
      <c r="DW71"/>
      <c r="DX71"/>
      <c r="DY71"/>
      <c r="DZ71"/>
      <c r="EA71"/>
      <c r="EB71"/>
      <c r="EC71"/>
      <c r="ED71"/>
      <c r="EE71"/>
      <c r="EF71"/>
      <c r="EG71" s="359"/>
      <c r="EH71" s="541">
        <f t="shared" si="85"/>
        <v>0</v>
      </c>
      <c r="EI71" s="541">
        <f t="shared" si="86"/>
        <v>0</v>
      </c>
      <c r="EJ71" s="541">
        <f t="shared" si="87"/>
        <v>0</v>
      </c>
      <c r="EK71" s="541">
        <f t="shared" si="88"/>
        <v>0</v>
      </c>
      <c r="EL71" s="758">
        <f t="shared" si="89"/>
        <v>0</v>
      </c>
      <c r="EM71" s="951">
        <f t="shared" si="103"/>
        <v>0</v>
      </c>
      <c r="EN71" s="541">
        <f t="shared" si="104"/>
        <v>0</v>
      </c>
      <c r="EO71" s="611" t="str">
        <f t="shared" si="105"/>
        <v/>
      </c>
      <c r="EP71" s="612" t="str">
        <f>IF($EO71="要是正",MAX($EP$14:EP67)+1,"")</f>
        <v/>
      </c>
      <c r="EQ71" s="612" t="str">
        <f>IF($EO71="要是正",MAX($EQ$14:EQ67)+1,"")</f>
        <v/>
      </c>
      <c r="ER71" s="613" t="str">
        <f t="shared" si="90"/>
        <v/>
      </c>
      <c r="ES71" s="614" t="str">
        <f t="shared" si="106"/>
        <v/>
      </c>
      <c r="ET71" s="615" t="str">
        <f t="shared" si="107"/>
        <v/>
      </c>
      <c r="EU71" s="615" t="str">
        <f t="shared" si="91"/>
        <v/>
      </c>
      <c r="EV71" s="655" t="str">
        <f t="shared" si="92"/>
        <v/>
      </c>
      <c r="EW71" s="616" t="str">
        <f t="shared" si="108"/>
        <v/>
      </c>
      <c r="EX71" s="645" t="str">
        <f t="shared" si="109"/>
        <v>0</v>
      </c>
      <c r="EY71" s="617" t="str">
        <f t="shared" si="110"/>
        <v/>
      </c>
      <c r="EZ71" s="645" t="str">
        <f t="shared" si="111"/>
        <v>0</v>
      </c>
      <c r="FA71" s="645" t="str">
        <f t="shared" si="112"/>
        <v>0</v>
      </c>
      <c r="FB71" s="615" t="str">
        <f t="shared" si="113"/>
        <v/>
      </c>
      <c r="FC71" s="616" t="str">
        <f t="shared" si="114"/>
        <v/>
      </c>
      <c r="FD71" s="645" t="str">
        <f t="shared" si="115"/>
        <v>0</v>
      </c>
      <c r="FE71" s="617" t="str">
        <f t="shared" si="116"/>
        <v/>
      </c>
      <c r="FF71" s="645" t="str">
        <f t="shared" si="117"/>
        <v>0</v>
      </c>
      <c r="FG71" s="645" t="str">
        <f t="shared" si="118"/>
        <v>0</v>
      </c>
      <c r="FH71" s="615" t="str">
        <f t="shared" si="119"/>
        <v/>
      </c>
      <c r="FI71"/>
      <c r="FJ71"/>
      <c r="FK71"/>
      <c r="FL71"/>
      <c r="FM71"/>
      <c r="FN71"/>
      <c r="FO71"/>
      <c r="FP71" s="619"/>
      <c r="FQ71" s="619"/>
      <c r="FR71" s="619"/>
      <c r="FS71" s="619"/>
      <c r="FT71" s="619"/>
      <c r="FU71" s="619"/>
      <c r="FV71" s="619"/>
      <c r="FW71" s="619"/>
      <c r="FX71" s="619"/>
      <c r="FY71" s="619"/>
      <c r="FZ71" s="619"/>
      <c r="GA71" s="619"/>
      <c r="GB71" s="619"/>
      <c r="GC71" s="619"/>
      <c r="GD71" s="619"/>
      <c r="GE71" s="619"/>
      <c r="GF71" s="619"/>
      <c r="GG71" s="619"/>
      <c r="GH71" s="619"/>
      <c r="GI71" s="619"/>
      <c r="GJ71" s="753" t="str">
        <f t="shared" si="96"/>
        <v/>
      </c>
      <c r="GK71" s="752" t="str">
        <f t="shared" si="97"/>
        <v/>
      </c>
      <c r="GL71" s="752" t="str">
        <f t="shared" si="98"/>
        <v/>
      </c>
      <c r="GM71" s="226">
        <f t="shared" si="99"/>
        <v>0</v>
      </c>
      <c r="GN71" s="620" t="str">
        <f t="shared" si="100"/>
        <v/>
      </c>
      <c r="GO71" s="621"/>
      <c r="GP71" s="228" t="str">
        <f t="shared" si="120"/>
        <v/>
      </c>
      <c r="GQ71" s="601" t="str">
        <f t="shared" si="121"/>
        <v/>
      </c>
      <c r="GR71" s="530" t="str">
        <f t="shared" si="122"/>
        <v>0</v>
      </c>
      <c r="GS71" s="452" t="str">
        <f t="shared" si="101"/>
        <v/>
      </c>
      <c r="GT71" s="530" t="str">
        <f t="shared" si="123"/>
        <v>0</v>
      </c>
      <c r="GU71" s="531" t="str">
        <f t="shared" si="102"/>
        <v/>
      </c>
      <c r="GV71" s="619"/>
      <c r="GW71" s="622">
        <f t="shared" si="42"/>
        <v>0</v>
      </c>
      <c r="GX71" s="623"/>
      <c r="GY71" s="623"/>
      <c r="GZ71" s="624"/>
      <c r="HA71" s="957">
        <f t="shared" si="124"/>
        <v>0</v>
      </c>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LO71"/>
      <c r="LP71"/>
      <c r="LQ71"/>
      <c r="LR71"/>
      <c r="LS71"/>
      <c r="LT71"/>
      <c r="LU71"/>
      <c r="LV71"/>
      <c r="LW71"/>
      <c r="LX71"/>
      <c r="LY71"/>
      <c r="LZ71"/>
    </row>
    <row r="72" spans="1:338" s="356" customFormat="1" ht="30" customHeight="1" x14ac:dyDescent="0.4">
      <c r="A72"/>
      <c r="B72"/>
      <c r="C72"/>
      <c r="D72"/>
      <c r="E72"/>
      <c r="F72"/>
      <c r="G72"/>
      <c r="H72"/>
      <c r="I72" s="955"/>
      <c r="J72" s="357"/>
      <c r="K72" s="358"/>
      <c r="L72" s="358"/>
      <c r="M72" s="2400"/>
      <c r="N72" s="2400"/>
      <c r="O72" s="2401"/>
      <c r="P72" s="2393"/>
      <c r="Q72" s="2394"/>
      <c r="R72" s="2394"/>
      <c r="S72" s="2394"/>
      <c r="T72" s="2394"/>
      <c r="U72" s="2394"/>
      <c r="V72" s="2394"/>
      <c r="W72" s="2394"/>
      <c r="X72" s="2394"/>
      <c r="Y72" s="2394"/>
      <c r="Z72" s="2394"/>
      <c r="AA72" s="2394"/>
      <c r="AB72" s="2394"/>
      <c r="AC72" s="2394"/>
      <c r="AD72" s="2394"/>
      <c r="AE72" s="2394"/>
      <c r="AF72" s="2395"/>
      <c r="AG72" s="2393"/>
      <c r="AH72" s="2394"/>
      <c r="AI72" s="2394"/>
      <c r="AJ72" s="2394"/>
      <c r="AK72" s="2394"/>
      <c r="AL72" s="2394"/>
      <c r="AM72" s="2394"/>
      <c r="AN72" s="2394"/>
      <c r="AO72" s="2394"/>
      <c r="AP72" s="2394"/>
      <c r="AQ72" s="2394"/>
      <c r="AR72" s="2394"/>
      <c r="AS72" s="2394"/>
      <c r="AT72" s="2394"/>
      <c r="AU72" s="2394"/>
      <c r="AV72" s="2394"/>
      <c r="AW72" s="2394"/>
      <c r="AX72" s="2394"/>
      <c r="AY72" s="2394"/>
      <c r="AZ72" s="2395"/>
      <c r="BA72" s="2413"/>
      <c r="BB72" s="2413"/>
      <c r="BC72" s="2413"/>
      <c r="BD72" s="2413"/>
      <c r="BE72" s="2413"/>
      <c r="BF72" s="2413"/>
      <c r="BG72" s="2413"/>
      <c r="BH72" s="2413"/>
      <c r="BI72" s="2413"/>
      <c r="BJ72" s="2413"/>
      <c r="BK72" s="2413"/>
      <c r="BL72" s="2413"/>
      <c r="BM72" s="2293"/>
      <c r="BN72" s="2293"/>
      <c r="BO72" s="2115"/>
      <c r="BP72" s="2115"/>
      <c r="BQ72" s="2115"/>
      <c r="BR72" s="2115"/>
      <c r="BS72" s="2115"/>
      <c r="BT72" s="2115"/>
      <c r="BU72" s="2115"/>
      <c r="BV72" s="2115"/>
      <c r="BW72" s="2115"/>
      <c r="BX72" s="2115"/>
      <c r="BY72" s="2115"/>
      <c r="BZ72" s="2115"/>
      <c r="CA72" s="2115"/>
      <c r="CB72" s="2115"/>
      <c r="CC72" s="2115"/>
      <c r="CD72" s="2115"/>
      <c r="CE72" s="2115"/>
      <c r="CF72" s="2115"/>
      <c r="CG72" s="2115"/>
      <c r="CH72" s="2115"/>
      <c r="CI72" s="2115"/>
      <c r="CJ72" s="2115"/>
      <c r="CK72" s="2115"/>
      <c r="CL72" s="2115"/>
      <c r="CM72" s="2115"/>
      <c r="CN72" s="2122"/>
      <c r="CO72" s="2122"/>
      <c r="CP72" s="2122"/>
      <c r="CQ72" s="2122"/>
      <c r="CR72" s="2122"/>
      <c r="CS72" s="2122"/>
      <c r="CT72" s="2123"/>
      <c r="CU72" s="2123"/>
      <c r="CV72" s="2123"/>
      <c r="CW72" s="2320"/>
      <c r="CX72" s="1526"/>
      <c r="CY72" s="1526"/>
      <c r="CZ72" s="1526"/>
      <c r="DA72" s="1526"/>
      <c r="DB72" s="1526"/>
      <c r="DC72" s="1526"/>
      <c r="DD72" s="1526"/>
      <c r="DE72" s="1526"/>
      <c r="DF72" s="1526"/>
      <c r="DG72" s="1526"/>
      <c r="DH72" s="1526"/>
      <c r="DI72" s="1526"/>
      <c r="DJ72" s="1526"/>
      <c r="DK72" s="1526"/>
      <c r="DL72" s="1526"/>
      <c r="DM72" s="1526"/>
      <c r="DN72" s="1526"/>
      <c r="DO72" s="1526"/>
      <c r="DP72" s="2321"/>
      <c r="DQ72"/>
      <c r="DR72"/>
      <c r="DS72"/>
      <c r="DT72"/>
      <c r="DU72"/>
      <c r="DV72"/>
      <c r="DW72"/>
      <c r="DX72"/>
      <c r="DY72"/>
      <c r="DZ72"/>
      <c r="EA72"/>
      <c r="EB72"/>
      <c r="EC72"/>
      <c r="ED72"/>
      <c r="EE72"/>
      <c r="EF72"/>
      <c r="EG72" s="359"/>
      <c r="EH72" s="541">
        <f t="shared" si="85"/>
        <v>0</v>
      </c>
      <c r="EI72" s="541">
        <f t="shared" si="86"/>
        <v>0</v>
      </c>
      <c r="EJ72" s="541">
        <f t="shared" si="87"/>
        <v>0</v>
      </c>
      <c r="EK72" s="541">
        <f t="shared" si="88"/>
        <v>0</v>
      </c>
      <c r="EL72" s="758">
        <f t="shared" si="89"/>
        <v>0</v>
      </c>
      <c r="EM72" s="951">
        <f t="shared" si="103"/>
        <v>0</v>
      </c>
      <c r="EN72" s="541">
        <f t="shared" si="104"/>
        <v>0</v>
      </c>
      <c r="EO72" s="611" t="str">
        <f t="shared" si="105"/>
        <v/>
      </c>
      <c r="EP72" s="612" t="str">
        <f>IF($EO72="要是正",MAX($EP$14:EP68)+1,"")</f>
        <v/>
      </c>
      <c r="EQ72" s="612" t="str">
        <f>IF($EO72="要是正",MAX($EQ$14:EQ68)+1,"")</f>
        <v/>
      </c>
      <c r="ER72" s="613" t="str">
        <f t="shared" si="90"/>
        <v/>
      </c>
      <c r="ES72" s="614" t="str">
        <f>IF(OR($EO72="要是正",$EO72="既存不適格"),$EM72,"")</f>
        <v/>
      </c>
      <c r="ET72" s="615" t="str">
        <f t="shared" si="107"/>
        <v/>
      </c>
      <c r="EU72" s="615" t="str">
        <f t="shared" si="91"/>
        <v/>
      </c>
      <c r="EV72" s="655" t="str">
        <f t="shared" si="92"/>
        <v/>
      </c>
      <c r="EW72" s="616" t="str">
        <f t="shared" si="108"/>
        <v/>
      </c>
      <c r="EX72" s="645" t="str">
        <f t="shared" si="109"/>
        <v>0</v>
      </c>
      <c r="EY72" s="617" t="str">
        <f t="shared" si="110"/>
        <v/>
      </c>
      <c r="EZ72" s="645" t="str">
        <f t="shared" si="111"/>
        <v>0</v>
      </c>
      <c r="FA72" s="645" t="str">
        <f t="shared" si="112"/>
        <v>0</v>
      </c>
      <c r="FB72" s="615" t="str">
        <f t="shared" si="113"/>
        <v/>
      </c>
      <c r="FC72" s="616" t="str">
        <f t="shared" si="114"/>
        <v/>
      </c>
      <c r="FD72" s="645" t="str">
        <f t="shared" si="115"/>
        <v>0</v>
      </c>
      <c r="FE72" s="617" t="str">
        <f t="shared" si="116"/>
        <v/>
      </c>
      <c r="FF72" s="645" t="str">
        <f t="shared" si="117"/>
        <v>0</v>
      </c>
      <c r="FG72" s="645" t="str">
        <f t="shared" si="118"/>
        <v>0</v>
      </c>
      <c r="FH72" s="615" t="str">
        <f t="shared" si="119"/>
        <v/>
      </c>
      <c r="FI72"/>
      <c r="FJ72"/>
      <c r="FK72"/>
      <c r="FL72"/>
      <c r="FM72"/>
      <c r="FN72"/>
      <c r="FO72"/>
      <c r="FP72" s="619"/>
      <c r="FQ72" s="619"/>
      <c r="FR72" s="619"/>
      <c r="FS72" s="619"/>
      <c r="FT72" s="619"/>
      <c r="FU72" s="619"/>
      <c r="FV72" s="619"/>
      <c r="FW72" s="619"/>
      <c r="FX72" s="619"/>
      <c r="FY72" s="619"/>
      <c r="FZ72" s="619"/>
      <c r="GA72" s="619"/>
      <c r="GB72" s="619"/>
      <c r="GC72" s="619"/>
      <c r="GD72" s="619"/>
      <c r="GE72" s="619"/>
      <c r="GF72" s="619"/>
      <c r="GG72" s="619"/>
      <c r="GH72" s="619"/>
      <c r="GI72" s="619"/>
      <c r="GJ72" s="753" t="str">
        <f t="shared" si="96"/>
        <v/>
      </c>
      <c r="GK72" s="752" t="str">
        <f t="shared" si="97"/>
        <v/>
      </c>
      <c r="GL72" s="752" t="str">
        <f t="shared" si="98"/>
        <v/>
      </c>
      <c r="GM72" s="226">
        <f t="shared" si="99"/>
        <v>0</v>
      </c>
      <c r="GN72" s="620" t="str">
        <f t="shared" si="100"/>
        <v/>
      </c>
      <c r="GO72" s="621"/>
      <c r="GP72" s="228" t="str">
        <f t="shared" si="120"/>
        <v/>
      </c>
      <c r="GQ72" s="601" t="str">
        <f t="shared" si="121"/>
        <v/>
      </c>
      <c r="GR72" s="530" t="str">
        <f t="shared" si="122"/>
        <v>0</v>
      </c>
      <c r="GS72" s="452" t="str">
        <f t="shared" si="101"/>
        <v/>
      </c>
      <c r="GT72" s="530" t="str">
        <f t="shared" si="123"/>
        <v>0</v>
      </c>
      <c r="GU72" s="531" t="str">
        <f t="shared" si="102"/>
        <v/>
      </c>
      <c r="GV72" s="619"/>
      <c r="GW72" s="622">
        <f t="shared" si="42"/>
        <v>0</v>
      </c>
      <c r="GX72" s="625"/>
      <c r="GY72" s="625"/>
      <c r="GZ72" s="626"/>
      <c r="HA72" s="957">
        <f t="shared" si="124"/>
        <v>0</v>
      </c>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LO72"/>
      <c r="LP72"/>
      <c r="LQ72"/>
      <c r="LR72"/>
      <c r="LS72"/>
      <c r="LT72"/>
      <c r="LU72"/>
      <c r="LV72"/>
      <c r="LW72"/>
      <c r="LX72"/>
      <c r="LY72"/>
      <c r="LZ72"/>
    </row>
    <row r="73" spans="1:338" s="356" customFormat="1" ht="30" customHeight="1" x14ac:dyDescent="0.4">
      <c r="A73"/>
      <c r="B73"/>
      <c r="C73"/>
      <c r="D73"/>
      <c r="E73"/>
      <c r="F73"/>
      <c r="G73"/>
      <c r="H73"/>
      <c r="I73" s="955"/>
      <c r="J73" s="357"/>
      <c r="K73" s="358"/>
      <c r="L73" s="358"/>
      <c r="M73" s="2400"/>
      <c r="N73" s="2400"/>
      <c r="O73" s="2401"/>
      <c r="P73" s="2393"/>
      <c r="Q73" s="2394"/>
      <c r="R73" s="2394"/>
      <c r="S73" s="2394"/>
      <c r="T73" s="2394"/>
      <c r="U73" s="2394"/>
      <c r="V73" s="2394"/>
      <c r="W73" s="2394"/>
      <c r="X73" s="2394"/>
      <c r="Y73" s="2394"/>
      <c r="Z73" s="2394"/>
      <c r="AA73" s="2394"/>
      <c r="AB73" s="2394"/>
      <c r="AC73" s="2394"/>
      <c r="AD73" s="2394"/>
      <c r="AE73" s="2394"/>
      <c r="AF73" s="2395"/>
      <c r="AG73" s="2393"/>
      <c r="AH73" s="2394"/>
      <c r="AI73" s="2394"/>
      <c r="AJ73" s="2394"/>
      <c r="AK73" s="2394"/>
      <c r="AL73" s="2394"/>
      <c r="AM73" s="2394"/>
      <c r="AN73" s="2394"/>
      <c r="AO73" s="2394"/>
      <c r="AP73" s="2394"/>
      <c r="AQ73" s="2394"/>
      <c r="AR73" s="2394"/>
      <c r="AS73" s="2394"/>
      <c r="AT73" s="2394"/>
      <c r="AU73" s="2394"/>
      <c r="AV73" s="2394"/>
      <c r="AW73" s="2394"/>
      <c r="AX73" s="2394"/>
      <c r="AY73" s="2394"/>
      <c r="AZ73" s="2395"/>
      <c r="BA73" s="2413"/>
      <c r="BB73" s="2413"/>
      <c r="BC73" s="2413"/>
      <c r="BD73" s="2413"/>
      <c r="BE73" s="2413"/>
      <c r="BF73" s="2413"/>
      <c r="BG73" s="2413"/>
      <c r="BH73" s="2413"/>
      <c r="BI73" s="2413"/>
      <c r="BJ73" s="2413"/>
      <c r="BK73" s="2413"/>
      <c r="BL73" s="2413"/>
      <c r="BM73" s="2293"/>
      <c r="BN73" s="2293"/>
      <c r="BO73" s="2115"/>
      <c r="BP73" s="2115"/>
      <c r="BQ73" s="2115"/>
      <c r="BR73" s="2115"/>
      <c r="BS73" s="2115"/>
      <c r="BT73" s="2115"/>
      <c r="BU73" s="2115"/>
      <c r="BV73" s="2115"/>
      <c r="BW73" s="2115"/>
      <c r="BX73" s="2115"/>
      <c r="BY73" s="2115"/>
      <c r="BZ73" s="2115"/>
      <c r="CA73" s="2115"/>
      <c r="CB73" s="2115"/>
      <c r="CC73" s="2115"/>
      <c r="CD73" s="2115"/>
      <c r="CE73" s="2115"/>
      <c r="CF73" s="2115"/>
      <c r="CG73" s="2115"/>
      <c r="CH73" s="2115"/>
      <c r="CI73" s="2115"/>
      <c r="CJ73" s="2115"/>
      <c r="CK73" s="2115"/>
      <c r="CL73" s="2115"/>
      <c r="CM73" s="2115"/>
      <c r="CN73" s="2122"/>
      <c r="CO73" s="2122"/>
      <c r="CP73" s="2122"/>
      <c r="CQ73" s="2122"/>
      <c r="CR73" s="2122"/>
      <c r="CS73" s="2122"/>
      <c r="CT73" s="2123"/>
      <c r="CU73" s="2123"/>
      <c r="CV73" s="2123"/>
      <c r="CW73" s="2320"/>
      <c r="CX73" s="1526"/>
      <c r="CY73" s="1526"/>
      <c r="CZ73" s="1526"/>
      <c r="DA73" s="1526"/>
      <c r="DB73" s="1526"/>
      <c r="DC73" s="1526"/>
      <c r="DD73" s="1526"/>
      <c r="DE73" s="1526"/>
      <c r="DF73" s="1526"/>
      <c r="DG73" s="1526"/>
      <c r="DH73" s="1526"/>
      <c r="DI73" s="1526"/>
      <c r="DJ73" s="1526"/>
      <c r="DK73" s="1526"/>
      <c r="DL73" s="1526"/>
      <c r="DM73" s="1526"/>
      <c r="DN73" s="1526"/>
      <c r="DO73" s="1526"/>
      <c r="DP73" s="2321"/>
      <c r="DQ73"/>
      <c r="DR73"/>
      <c r="DS73"/>
      <c r="DT73"/>
      <c r="DU73"/>
      <c r="DV73"/>
      <c r="DW73"/>
      <c r="DX73"/>
      <c r="DY73"/>
      <c r="DZ73"/>
      <c r="EA73"/>
      <c r="EB73"/>
      <c r="EC73"/>
      <c r="ED73"/>
      <c r="EE73"/>
      <c r="EF73"/>
      <c r="EG73" s="359"/>
      <c r="EH73" s="541">
        <f t="shared" si="85"/>
        <v>0</v>
      </c>
      <c r="EI73" s="541">
        <f t="shared" si="86"/>
        <v>0</v>
      </c>
      <c r="EJ73" s="541">
        <f t="shared" si="87"/>
        <v>0</v>
      </c>
      <c r="EK73" s="541">
        <f t="shared" si="88"/>
        <v>0</v>
      </c>
      <c r="EL73" s="758">
        <f t="shared" si="89"/>
        <v>0</v>
      </c>
      <c r="EM73" s="951">
        <f t="shared" si="103"/>
        <v>0</v>
      </c>
      <c r="EN73" s="541">
        <f t="shared" si="104"/>
        <v>0</v>
      </c>
      <c r="EO73" s="611" t="str">
        <f t="shared" si="105"/>
        <v/>
      </c>
      <c r="EP73" s="612" t="str">
        <f>IF($EO73="要是正",MAX($EP$14:EP69)+1,"")</f>
        <v/>
      </c>
      <c r="EQ73" s="612" t="str">
        <f>IF($EO73="要是正",MAX($EQ$14:EQ69)+1,"")</f>
        <v/>
      </c>
      <c r="ER73" s="613" t="str">
        <f t="shared" si="90"/>
        <v/>
      </c>
      <c r="ES73" s="614" t="str">
        <f>IF(OR($EO73="要是正",$EO73="既存不適格"),$EM73,"")</f>
        <v/>
      </c>
      <c r="ET73" s="615" t="str">
        <f t="shared" si="107"/>
        <v/>
      </c>
      <c r="EU73" s="615" t="str">
        <f t="shared" si="91"/>
        <v/>
      </c>
      <c r="EV73" s="655" t="str">
        <f t="shared" si="92"/>
        <v/>
      </c>
      <c r="EW73" s="616" t="str">
        <f t="shared" si="108"/>
        <v/>
      </c>
      <c r="EX73" s="645" t="str">
        <f t="shared" si="109"/>
        <v>0</v>
      </c>
      <c r="EY73" s="617" t="str">
        <f t="shared" si="110"/>
        <v/>
      </c>
      <c r="EZ73" s="645" t="str">
        <f t="shared" si="111"/>
        <v>0</v>
      </c>
      <c r="FA73" s="645" t="str">
        <f t="shared" si="112"/>
        <v>0</v>
      </c>
      <c r="FB73" s="615" t="str">
        <f t="shared" si="113"/>
        <v/>
      </c>
      <c r="FC73" s="616" t="str">
        <f t="shared" si="114"/>
        <v/>
      </c>
      <c r="FD73" s="645" t="str">
        <f t="shared" si="115"/>
        <v>0</v>
      </c>
      <c r="FE73" s="617" t="str">
        <f t="shared" si="116"/>
        <v/>
      </c>
      <c r="FF73" s="645" t="str">
        <f t="shared" si="117"/>
        <v>0</v>
      </c>
      <c r="FG73" s="645" t="str">
        <f t="shared" si="118"/>
        <v>0</v>
      </c>
      <c r="FH73" s="615" t="str">
        <f t="shared" si="119"/>
        <v/>
      </c>
      <c r="FI73"/>
      <c r="FJ73"/>
      <c r="FK73"/>
      <c r="FL73"/>
      <c r="FM73"/>
      <c r="FN73"/>
      <c r="FO73"/>
      <c r="FP73" s="619"/>
      <c r="FQ73" s="619"/>
      <c r="FR73" s="619"/>
      <c r="FS73" s="619"/>
      <c r="FT73" s="619"/>
      <c r="FU73" s="619"/>
      <c r="FV73" s="619"/>
      <c r="FW73" s="619"/>
      <c r="FX73" s="619"/>
      <c r="FY73" s="619"/>
      <c r="FZ73" s="619"/>
      <c r="GA73" s="619"/>
      <c r="GB73" s="619"/>
      <c r="GC73" s="619"/>
      <c r="GD73" s="619"/>
      <c r="GE73" s="619"/>
      <c r="GF73" s="619"/>
      <c r="GG73" s="619"/>
      <c r="GH73" s="619"/>
      <c r="GI73" s="619"/>
      <c r="GJ73" s="753" t="str">
        <f>IF($BA73="○指摘なし","○","")</f>
        <v/>
      </c>
      <c r="GK73" s="752" t="str">
        <f t="shared" si="97"/>
        <v/>
      </c>
      <c r="GL73" s="752" t="str">
        <f t="shared" si="98"/>
        <v/>
      </c>
      <c r="GM73" s="226">
        <f t="shared" si="99"/>
        <v>0</v>
      </c>
      <c r="GN73" s="620" t="str">
        <f t="shared" si="100"/>
        <v/>
      </c>
      <c r="GO73" s="621"/>
      <c r="GP73" s="228" t="str">
        <f t="shared" si="120"/>
        <v/>
      </c>
      <c r="GQ73" s="601" t="str">
        <f t="shared" si="121"/>
        <v/>
      </c>
      <c r="GR73" s="530" t="str">
        <f t="shared" si="122"/>
        <v>0</v>
      </c>
      <c r="GS73" s="452" t="str">
        <f t="shared" si="101"/>
        <v/>
      </c>
      <c r="GT73" s="530" t="str">
        <f t="shared" si="123"/>
        <v>0</v>
      </c>
      <c r="GU73" s="531" t="str">
        <f t="shared" si="102"/>
        <v/>
      </c>
      <c r="GV73" s="619"/>
      <c r="GW73" s="622">
        <f t="shared" si="42"/>
        <v>0</v>
      </c>
      <c r="GX73" s="627"/>
      <c r="GY73" s="627"/>
      <c r="GZ73" s="628"/>
      <c r="HA73" s="957">
        <f t="shared" si="124"/>
        <v>0</v>
      </c>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LO73"/>
      <c r="LP73"/>
      <c r="LQ73"/>
      <c r="LR73"/>
      <c r="LS73"/>
      <c r="LT73"/>
      <c r="LU73"/>
      <c r="LV73"/>
      <c r="LW73"/>
      <c r="LX73"/>
      <c r="LY73"/>
      <c r="LZ73"/>
    </row>
    <row r="74" spans="1:338" s="356" customFormat="1" ht="30" customHeight="1" x14ac:dyDescent="0.4">
      <c r="A74"/>
      <c r="B74"/>
      <c r="C74"/>
      <c r="D74"/>
      <c r="E74"/>
      <c r="F74"/>
      <c r="G74"/>
      <c r="H74"/>
      <c r="I74" s="955"/>
      <c r="J74" s="357"/>
      <c r="K74" s="358"/>
      <c r="L74" s="358"/>
      <c r="M74" s="2400"/>
      <c r="N74" s="2400"/>
      <c r="O74" s="2401"/>
      <c r="P74" s="2393"/>
      <c r="Q74" s="2394"/>
      <c r="R74" s="2394"/>
      <c r="S74" s="2394"/>
      <c r="T74" s="2394"/>
      <c r="U74" s="2394"/>
      <c r="V74" s="2394"/>
      <c r="W74" s="2394"/>
      <c r="X74" s="2394"/>
      <c r="Y74" s="2394"/>
      <c r="Z74" s="2394"/>
      <c r="AA74" s="2394"/>
      <c r="AB74" s="2394"/>
      <c r="AC74" s="2394"/>
      <c r="AD74" s="2394"/>
      <c r="AE74" s="2394"/>
      <c r="AF74" s="2395"/>
      <c r="AG74" s="2393"/>
      <c r="AH74" s="2394"/>
      <c r="AI74" s="2394"/>
      <c r="AJ74" s="2394"/>
      <c r="AK74" s="2394"/>
      <c r="AL74" s="2394"/>
      <c r="AM74" s="2394"/>
      <c r="AN74" s="2394"/>
      <c r="AO74" s="2394"/>
      <c r="AP74" s="2394"/>
      <c r="AQ74" s="2394"/>
      <c r="AR74" s="2394"/>
      <c r="AS74" s="2394"/>
      <c r="AT74" s="2394"/>
      <c r="AU74" s="2394"/>
      <c r="AV74" s="2394"/>
      <c r="AW74" s="2394"/>
      <c r="AX74" s="2394"/>
      <c r="AY74" s="2394"/>
      <c r="AZ74" s="2395"/>
      <c r="BA74" s="2413"/>
      <c r="BB74" s="2413"/>
      <c r="BC74" s="2413"/>
      <c r="BD74" s="2413"/>
      <c r="BE74" s="2413"/>
      <c r="BF74" s="2413"/>
      <c r="BG74" s="2413"/>
      <c r="BH74" s="2413"/>
      <c r="BI74" s="2413"/>
      <c r="BJ74" s="2413"/>
      <c r="BK74" s="2413"/>
      <c r="BL74" s="2413"/>
      <c r="BM74" s="2293"/>
      <c r="BN74" s="2293"/>
      <c r="BO74" s="2115"/>
      <c r="BP74" s="2115"/>
      <c r="BQ74" s="2115"/>
      <c r="BR74" s="2115"/>
      <c r="BS74" s="2115"/>
      <c r="BT74" s="2115"/>
      <c r="BU74" s="2115"/>
      <c r="BV74" s="2115"/>
      <c r="BW74" s="2115"/>
      <c r="BX74" s="2115"/>
      <c r="BY74" s="2115"/>
      <c r="BZ74" s="2115"/>
      <c r="CA74" s="2115"/>
      <c r="CB74" s="2115"/>
      <c r="CC74" s="2115"/>
      <c r="CD74" s="2115"/>
      <c r="CE74" s="2115"/>
      <c r="CF74" s="2115"/>
      <c r="CG74" s="2115"/>
      <c r="CH74" s="2115"/>
      <c r="CI74" s="2115"/>
      <c r="CJ74" s="2115"/>
      <c r="CK74" s="2115"/>
      <c r="CL74" s="2115"/>
      <c r="CM74" s="2115"/>
      <c r="CN74" s="2122"/>
      <c r="CO74" s="2122"/>
      <c r="CP74" s="2122"/>
      <c r="CQ74" s="2122"/>
      <c r="CR74" s="2122"/>
      <c r="CS74" s="2122"/>
      <c r="CT74" s="2123"/>
      <c r="CU74" s="2123"/>
      <c r="CV74" s="2123"/>
      <c r="CW74" s="2320"/>
      <c r="CX74" s="1526"/>
      <c r="CY74" s="1526"/>
      <c r="CZ74" s="1526"/>
      <c r="DA74" s="1526"/>
      <c r="DB74" s="1526"/>
      <c r="DC74" s="1526"/>
      <c r="DD74" s="1526"/>
      <c r="DE74" s="1526"/>
      <c r="DF74" s="1526"/>
      <c r="DG74" s="1526"/>
      <c r="DH74" s="1526"/>
      <c r="DI74" s="1526"/>
      <c r="DJ74" s="1526"/>
      <c r="DK74" s="1526"/>
      <c r="DL74" s="1526"/>
      <c r="DM74" s="1526"/>
      <c r="DN74" s="1526"/>
      <c r="DO74" s="1526"/>
      <c r="DP74" s="2321"/>
      <c r="DQ74"/>
      <c r="DR74"/>
      <c r="DS74"/>
      <c r="DT74"/>
      <c r="DU74"/>
      <c r="DV74"/>
      <c r="DW74"/>
      <c r="DX74"/>
      <c r="DY74"/>
      <c r="DZ74"/>
      <c r="EA74"/>
      <c r="EB74"/>
      <c r="EC74"/>
      <c r="ED74"/>
      <c r="EE74"/>
      <c r="EF74"/>
      <c r="EG74" s="359"/>
      <c r="EH74" s="541">
        <f t="shared" si="85"/>
        <v>0</v>
      </c>
      <c r="EI74" s="541">
        <f t="shared" si="86"/>
        <v>0</v>
      </c>
      <c r="EJ74" s="541">
        <f t="shared" si="87"/>
        <v>0</v>
      </c>
      <c r="EK74" s="541">
        <f t="shared" si="88"/>
        <v>0</v>
      </c>
      <c r="EL74" s="758">
        <f t="shared" si="89"/>
        <v>0</v>
      </c>
      <c r="EM74" s="951">
        <f t="shared" si="103"/>
        <v>0</v>
      </c>
      <c r="EN74" s="541">
        <f t="shared" si="104"/>
        <v>0</v>
      </c>
      <c r="EO74" s="611" t="str">
        <f t="shared" si="105"/>
        <v/>
      </c>
      <c r="EP74" s="612" t="str">
        <f>IF($EO74="要是正",MAX($EP$14:EP70)+1,"")</f>
        <v/>
      </c>
      <c r="EQ74" s="612" t="str">
        <f>IF($EO74="要是正",MAX($EQ$14:EQ70)+1,"")</f>
        <v/>
      </c>
      <c r="ER74" s="613" t="str">
        <f t="shared" si="90"/>
        <v/>
      </c>
      <c r="ES74" s="614" t="str">
        <f>IF(OR($EO74="要是正",$EO74="既存不適格"),$EM74,"")</f>
        <v/>
      </c>
      <c r="ET74" s="615" t="str">
        <f t="shared" si="107"/>
        <v/>
      </c>
      <c r="EU74" s="615" t="str">
        <f t="shared" si="91"/>
        <v/>
      </c>
      <c r="EV74" s="655" t="str">
        <f t="shared" si="92"/>
        <v/>
      </c>
      <c r="EW74" s="616" t="str">
        <f t="shared" si="108"/>
        <v/>
      </c>
      <c r="EX74" s="645" t="str">
        <f t="shared" si="109"/>
        <v>0</v>
      </c>
      <c r="EY74" s="617" t="str">
        <f t="shared" si="110"/>
        <v/>
      </c>
      <c r="EZ74" s="645" t="str">
        <f t="shared" si="111"/>
        <v>0</v>
      </c>
      <c r="FA74" s="645" t="str">
        <f t="shared" si="112"/>
        <v>0</v>
      </c>
      <c r="FB74" s="615" t="str">
        <f t="shared" si="113"/>
        <v/>
      </c>
      <c r="FC74" s="616" t="str">
        <f t="shared" si="114"/>
        <v/>
      </c>
      <c r="FD74" s="645" t="str">
        <f t="shared" si="115"/>
        <v>0</v>
      </c>
      <c r="FE74" s="617" t="str">
        <f t="shared" si="116"/>
        <v/>
      </c>
      <c r="FF74" s="645" t="str">
        <f t="shared" si="117"/>
        <v>0</v>
      </c>
      <c r="FG74" s="645" t="str">
        <f t="shared" si="118"/>
        <v>0</v>
      </c>
      <c r="FH74" s="615" t="str">
        <f t="shared" si="119"/>
        <v/>
      </c>
      <c r="FI74"/>
      <c r="FJ74"/>
      <c r="FK74"/>
      <c r="FL74"/>
      <c r="FM74"/>
      <c r="FN74"/>
      <c r="FO74"/>
      <c r="FP74" s="619"/>
      <c r="FQ74" s="619"/>
      <c r="FR74" s="619"/>
      <c r="FS74" s="619"/>
      <c r="FT74" s="619"/>
      <c r="FU74" s="619"/>
      <c r="FV74" s="619"/>
      <c r="FW74" s="619"/>
      <c r="FX74" s="619"/>
      <c r="FY74" s="619"/>
      <c r="FZ74" s="619"/>
      <c r="GA74" s="619"/>
      <c r="GB74" s="619"/>
      <c r="GC74" s="619"/>
      <c r="GD74" s="619"/>
      <c r="GE74" s="619"/>
      <c r="GF74" s="619"/>
      <c r="GG74" s="619"/>
      <c r="GH74" s="619"/>
      <c r="GI74" s="619"/>
      <c r="GJ74" s="753" t="str">
        <f>IF($BA74="○指摘なし","○","")</f>
        <v/>
      </c>
      <c r="GK74" s="752" t="str">
        <f t="shared" si="97"/>
        <v/>
      </c>
      <c r="GL74" s="752" t="str">
        <f t="shared" si="98"/>
        <v/>
      </c>
      <c r="GM74" s="226">
        <f t="shared" si="99"/>
        <v>0</v>
      </c>
      <c r="GN74" s="620" t="str">
        <f t="shared" si="100"/>
        <v/>
      </c>
      <c r="GO74" s="621"/>
      <c r="GP74" s="228" t="str">
        <f t="shared" si="120"/>
        <v/>
      </c>
      <c r="GQ74" s="601" t="str">
        <f t="shared" si="121"/>
        <v/>
      </c>
      <c r="GR74" s="530" t="str">
        <f t="shared" si="122"/>
        <v>0</v>
      </c>
      <c r="GS74" s="452" t="str">
        <f t="shared" si="101"/>
        <v/>
      </c>
      <c r="GT74" s="530" t="str">
        <f t="shared" si="123"/>
        <v>0</v>
      </c>
      <c r="GU74" s="531" t="str">
        <f t="shared" si="102"/>
        <v/>
      </c>
      <c r="GV74" s="619"/>
      <c r="GW74" s="622">
        <f t="shared" si="42"/>
        <v>0</v>
      </c>
      <c r="GX74" s="627"/>
      <c r="GY74" s="627"/>
      <c r="GZ74" s="628"/>
      <c r="HA74" s="957">
        <f t="shared" si="124"/>
        <v>0</v>
      </c>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LO74"/>
      <c r="LP74"/>
      <c r="LQ74"/>
      <c r="LR74"/>
      <c r="LS74"/>
      <c r="LT74"/>
      <c r="LU74"/>
      <c r="LV74"/>
      <c r="LW74"/>
      <c r="LX74"/>
      <c r="LY74"/>
      <c r="LZ74"/>
    </row>
    <row r="75" spans="1:338" s="356" customFormat="1" ht="30" customHeight="1" thickBot="1" x14ac:dyDescent="0.45">
      <c r="A75"/>
      <c r="B75"/>
      <c r="C75"/>
      <c r="D75"/>
      <c r="E75"/>
      <c r="F75"/>
      <c r="G75"/>
      <c r="H75"/>
      <c r="I75" s="955"/>
      <c r="J75" s="360"/>
      <c r="K75" s="361"/>
      <c r="L75" s="361"/>
      <c r="M75" s="2424"/>
      <c r="N75" s="2424"/>
      <c r="O75" s="2425"/>
      <c r="P75" s="2396"/>
      <c r="Q75" s="2397"/>
      <c r="R75" s="2397"/>
      <c r="S75" s="2397"/>
      <c r="T75" s="2397"/>
      <c r="U75" s="2397"/>
      <c r="V75" s="2397"/>
      <c r="W75" s="2397"/>
      <c r="X75" s="2397"/>
      <c r="Y75" s="2397"/>
      <c r="Z75" s="2397"/>
      <c r="AA75" s="2397"/>
      <c r="AB75" s="2397"/>
      <c r="AC75" s="2397"/>
      <c r="AD75" s="2397"/>
      <c r="AE75" s="2397"/>
      <c r="AF75" s="2398"/>
      <c r="AG75" s="2396"/>
      <c r="AH75" s="2397"/>
      <c r="AI75" s="2397"/>
      <c r="AJ75" s="2397"/>
      <c r="AK75" s="2397"/>
      <c r="AL75" s="2397"/>
      <c r="AM75" s="2397"/>
      <c r="AN75" s="2397"/>
      <c r="AO75" s="2397"/>
      <c r="AP75" s="2397"/>
      <c r="AQ75" s="2397"/>
      <c r="AR75" s="2397"/>
      <c r="AS75" s="2397"/>
      <c r="AT75" s="2397"/>
      <c r="AU75" s="2397"/>
      <c r="AV75" s="2397"/>
      <c r="AW75" s="2397"/>
      <c r="AX75" s="2397"/>
      <c r="AY75" s="2397"/>
      <c r="AZ75" s="2398"/>
      <c r="BA75" s="2426"/>
      <c r="BB75" s="2426"/>
      <c r="BC75" s="2426"/>
      <c r="BD75" s="2426"/>
      <c r="BE75" s="2426"/>
      <c r="BF75" s="2426"/>
      <c r="BG75" s="2426"/>
      <c r="BH75" s="2426"/>
      <c r="BI75" s="2426"/>
      <c r="BJ75" s="2426"/>
      <c r="BK75" s="2426"/>
      <c r="BL75" s="2426"/>
      <c r="BM75" s="2296"/>
      <c r="BN75" s="2296"/>
      <c r="BO75" s="2297"/>
      <c r="BP75" s="2297"/>
      <c r="BQ75" s="2297"/>
      <c r="BR75" s="2297"/>
      <c r="BS75" s="2297"/>
      <c r="BT75" s="2297"/>
      <c r="BU75" s="2297"/>
      <c r="BV75" s="2297"/>
      <c r="BW75" s="2297"/>
      <c r="BX75" s="2297"/>
      <c r="BY75" s="2297"/>
      <c r="BZ75" s="2297"/>
      <c r="CA75" s="2297"/>
      <c r="CB75" s="2297"/>
      <c r="CC75" s="2297"/>
      <c r="CD75" s="2297"/>
      <c r="CE75" s="2297"/>
      <c r="CF75" s="2297"/>
      <c r="CG75" s="2297"/>
      <c r="CH75" s="2297"/>
      <c r="CI75" s="2297"/>
      <c r="CJ75" s="2297"/>
      <c r="CK75" s="2297"/>
      <c r="CL75" s="2297"/>
      <c r="CM75" s="2297"/>
      <c r="CN75" s="2119"/>
      <c r="CO75" s="2119"/>
      <c r="CP75" s="2119"/>
      <c r="CQ75" s="2119"/>
      <c r="CR75" s="2119"/>
      <c r="CS75" s="2119"/>
      <c r="CT75" s="2120"/>
      <c r="CU75" s="2120"/>
      <c r="CV75" s="2120"/>
      <c r="CW75" s="2323"/>
      <c r="CX75" s="2324"/>
      <c r="CY75" s="2324"/>
      <c r="CZ75" s="2324"/>
      <c r="DA75" s="2324"/>
      <c r="DB75" s="2324"/>
      <c r="DC75" s="2324"/>
      <c r="DD75" s="2324"/>
      <c r="DE75" s="2324"/>
      <c r="DF75" s="2324"/>
      <c r="DG75" s="2324"/>
      <c r="DH75" s="2324"/>
      <c r="DI75" s="2324"/>
      <c r="DJ75" s="2324"/>
      <c r="DK75" s="2324"/>
      <c r="DL75" s="2324"/>
      <c r="DM75" s="2324"/>
      <c r="DN75" s="2324"/>
      <c r="DO75" s="2324"/>
      <c r="DP75" s="2325"/>
      <c r="DQ75"/>
      <c r="DR75"/>
      <c r="DS75"/>
      <c r="DT75"/>
      <c r="DU75"/>
      <c r="DV75"/>
      <c r="DW75"/>
      <c r="DX75"/>
      <c r="DY75"/>
      <c r="DZ75"/>
      <c r="EA75"/>
      <c r="EB75"/>
      <c r="EC75"/>
      <c r="ED75"/>
      <c r="EE75"/>
      <c r="EF75"/>
      <c r="EG75" s="359"/>
      <c r="EH75" s="541">
        <f t="shared" si="85"/>
        <v>0</v>
      </c>
      <c r="EI75" s="541">
        <f t="shared" si="86"/>
        <v>0</v>
      </c>
      <c r="EJ75" s="541">
        <f t="shared" si="87"/>
        <v>0</v>
      </c>
      <c r="EK75" s="541">
        <f t="shared" si="88"/>
        <v>0</v>
      </c>
      <c r="EL75" s="759">
        <f t="shared" si="89"/>
        <v>0</v>
      </c>
      <c r="EM75" s="951">
        <f t="shared" si="103"/>
        <v>0</v>
      </c>
      <c r="EN75" s="541">
        <f t="shared" si="104"/>
        <v>0</v>
      </c>
      <c r="EO75" s="611" t="str">
        <f t="shared" si="105"/>
        <v/>
      </c>
      <c r="EP75" s="612" t="str">
        <f>IF($EO75="要是正",MAX($EP$14:EP71)+1,"")</f>
        <v/>
      </c>
      <c r="EQ75" s="612" t="str">
        <f>IF($EO75="要是正",MAX($EQ$14:EQ71)+1,"")</f>
        <v/>
      </c>
      <c r="ER75" s="613" t="str">
        <f t="shared" si="90"/>
        <v/>
      </c>
      <c r="ES75" s="614" t="str">
        <f>IF(OR($EO75="要是正",$EO75="既存不適格"),$EM75,"")</f>
        <v/>
      </c>
      <c r="ET75" s="615" t="str">
        <f t="shared" si="107"/>
        <v/>
      </c>
      <c r="EU75" s="615" t="str">
        <f t="shared" si="91"/>
        <v/>
      </c>
      <c r="EV75" s="655" t="str">
        <f t="shared" si="92"/>
        <v/>
      </c>
      <c r="EW75" s="616" t="str">
        <f t="shared" si="108"/>
        <v/>
      </c>
      <c r="EX75" s="645" t="str">
        <f t="shared" si="109"/>
        <v>0</v>
      </c>
      <c r="EY75" s="617" t="str">
        <f t="shared" si="110"/>
        <v/>
      </c>
      <c r="EZ75" s="645" t="str">
        <f t="shared" si="111"/>
        <v>0</v>
      </c>
      <c r="FA75" s="645" t="str">
        <f t="shared" si="112"/>
        <v>0</v>
      </c>
      <c r="FB75" s="615" t="str">
        <f t="shared" si="113"/>
        <v/>
      </c>
      <c r="FC75" s="616" t="str">
        <f t="shared" si="114"/>
        <v/>
      </c>
      <c r="FD75" s="645" t="str">
        <f t="shared" si="115"/>
        <v>0</v>
      </c>
      <c r="FE75" s="617" t="str">
        <f t="shared" si="116"/>
        <v/>
      </c>
      <c r="FF75" s="645" t="str">
        <f t="shared" si="117"/>
        <v>0</v>
      </c>
      <c r="FG75" s="645" t="str">
        <f t="shared" si="118"/>
        <v>0</v>
      </c>
      <c r="FH75" s="615" t="str">
        <f t="shared" si="119"/>
        <v/>
      </c>
      <c r="FI75"/>
      <c r="FJ75"/>
      <c r="FK75"/>
      <c r="FL75"/>
      <c r="FM75"/>
      <c r="FN75"/>
      <c r="FO75"/>
      <c r="FP75" s="619"/>
      <c r="FQ75" s="619"/>
      <c r="FR75" s="619"/>
      <c r="FS75" s="619"/>
      <c r="FT75" s="619"/>
      <c r="FU75" s="619"/>
      <c r="FV75" s="619"/>
      <c r="FW75" s="619"/>
      <c r="FX75" s="619"/>
      <c r="FY75" s="619"/>
      <c r="FZ75" s="619"/>
      <c r="GA75" s="619"/>
      <c r="GB75" s="619"/>
      <c r="GC75" s="619"/>
      <c r="GD75" s="619"/>
      <c r="GE75" s="619"/>
      <c r="GF75" s="619"/>
      <c r="GG75" s="619"/>
      <c r="GH75" s="619"/>
      <c r="GI75" s="619"/>
      <c r="GJ75" s="753" t="str">
        <f>IF($BA75="○指摘なし","○","")</f>
        <v/>
      </c>
      <c r="GK75" s="752" t="str">
        <f t="shared" si="97"/>
        <v/>
      </c>
      <c r="GL75" s="752" t="str">
        <f t="shared" si="98"/>
        <v/>
      </c>
      <c r="GM75" s="226">
        <f t="shared" si="99"/>
        <v>0</v>
      </c>
      <c r="GN75" s="620" t="str">
        <f t="shared" si="100"/>
        <v/>
      </c>
      <c r="GO75" s="621"/>
      <c r="GP75" s="228" t="str">
        <f t="shared" si="120"/>
        <v/>
      </c>
      <c r="GQ75" s="601" t="str">
        <f t="shared" si="121"/>
        <v/>
      </c>
      <c r="GR75" s="530" t="str">
        <f t="shared" si="122"/>
        <v>0</v>
      </c>
      <c r="GS75" s="452" t="str">
        <f t="shared" si="101"/>
        <v/>
      </c>
      <c r="GT75" s="530" t="str">
        <f t="shared" si="123"/>
        <v>0</v>
      </c>
      <c r="GU75" s="531" t="str">
        <f t="shared" si="102"/>
        <v/>
      </c>
      <c r="GV75" s="619"/>
      <c r="GW75" s="629">
        <f t="shared" si="42"/>
        <v>0</v>
      </c>
      <c r="GX75" s="630"/>
      <c r="GY75" s="630"/>
      <c r="GZ75" s="631"/>
      <c r="HA75" s="957">
        <f t="shared" si="124"/>
        <v>0</v>
      </c>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LO75"/>
      <c r="LP75"/>
      <c r="LQ75"/>
      <c r="LR75"/>
      <c r="LS75"/>
      <c r="LT75"/>
      <c r="LU75"/>
      <c r="LV75"/>
      <c r="LW75"/>
      <c r="LX75"/>
      <c r="LY75"/>
      <c r="LZ75"/>
    </row>
    <row r="76" spans="1:338" s="13" customFormat="1" ht="27" customHeight="1" thickBot="1" x14ac:dyDescent="0.4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s="444"/>
      <c r="DP76" s="444"/>
      <c r="DQ76"/>
      <c r="DR76"/>
      <c r="DS76"/>
      <c r="DT76"/>
      <c r="DU76"/>
      <c r="DV76"/>
      <c r="DW76"/>
      <c r="DX76"/>
      <c r="DY76"/>
      <c r="DZ76"/>
      <c r="EA76"/>
      <c r="EB76"/>
      <c r="EC76"/>
      <c r="ED76"/>
      <c r="EE76"/>
      <c r="EF76"/>
      <c r="EG76" s="16"/>
      <c r="EH76" s="632">
        <f>SUM(EH61:EH75)</f>
        <v>0</v>
      </c>
      <c r="EI76" s="632">
        <f t="shared" ref="EI76:EK76" si="125">SUM(EI61:EI75)</f>
        <v>0</v>
      </c>
      <c r="EJ76" s="632">
        <f t="shared" si="125"/>
        <v>0</v>
      </c>
      <c r="EK76" s="632">
        <f t="shared" si="125"/>
        <v>0</v>
      </c>
      <c r="EL76" s="760"/>
      <c r="EM76" s="633"/>
      <c r="EN76" s="633"/>
      <c r="EO76" s="633"/>
      <c r="EP76" s="633"/>
      <c r="EQ76" s="633"/>
      <c r="ER76" s="633"/>
      <c r="ES76" s="633"/>
      <c r="ET76" s="633"/>
      <c r="EU76" s="633"/>
      <c r="EV76" s="633"/>
      <c r="EW76" s="634"/>
      <c r="EX76" s="635"/>
      <c r="EY76" s="636">
        <f>COUNTIF(EY61:EY75,"1")</f>
        <v>0</v>
      </c>
      <c r="EZ76" s="152" t="str">
        <f t="array" ref="EZ76">INDEX(EZ61:EZ75,MATCH(MIN(ABS(EZ61:EZ75-$EJ$4)),ABS(EZ61:EZ75-$EJ$4),0))</f>
        <v>0</v>
      </c>
      <c r="FA76" s="152" t="str">
        <f t="array" ref="FA76">INDEX(FA61:FA75,MATCH(MIN(ABS(FA61:FA75-$EJ$4)),ABS(FA61:FA75-$EJ$4),0))</f>
        <v>0</v>
      </c>
      <c r="FB76" s="637">
        <f>COUNTIF(FB61:FB75,"未定")</f>
        <v>0</v>
      </c>
      <c r="FC76" s="638"/>
      <c r="FD76" s="635"/>
      <c r="FE76" s="636">
        <f>COUNTIF(FE61:FE75,"1")</f>
        <v>0</v>
      </c>
      <c r="FF76" s="152" t="str">
        <f t="array" ref="FF76">INDEX(FF61:FF75,MATCH(MIN(ABS(FF61:FF75-$EJ$4)),ABS(FF61:FF75-$EJ$4),0))</f>
        <v>0</v>
      </c>
      <c r="FG76" s="152" t="str">
        <f t="array" ref="FG76">INDEX(FG61:FG75,MATCH(MIN(ABS(FG61:FG75-$EJ$4)),ABS(FG61:FG75-$EJ$4),0))</f>
        <v>0</v>
      </c>
      <c r="FH76" s="636">
        <f>COUNTIF(FH61:FH75,"未定")</f>
        <v>0</v>
      </c>
      <c r="FI76"/>
      <c r="FJ76"/>
      <c r="FK76"/>
      <c r="FL76"/>
      <c r="FM76"/>
      <c r="FN76"/>
      <c r="FO76"/>
      <c r="FP76" s="633"/>
      <c r="FQ76" s="633"/>
      <c r="FR76" s="633"/>
      <c r="FS76" s="633"/>
      <c r="FT76" s="633"/>
      <c r="FU76" s="633"/>
      <c r="FV76" s="633"/>
      <c r="FW76" s="633"/>
      <c r="FX76" s="633">
        <v>1</v>
      </c>
      <c r="FY76" s="633"/>
      <c r="FZ76" s="633"/>
      <c r="GA76" s="633"/>
      <c r="GB76" s="633"/>
      <c r="GC76" s="633"/>
      <c r="GD76" s="633"/>
      <c r="GE76" s="633"/>
      <c r="GF76" s="633"/>
      <c r="GG76" s="633"/>
      <c r="GH76" s="633"/>
      <c r="GI76" s="633"/>
      <c r="GJ76" s="633" t="s">
        <v>870</v>
      </c>
      <c r="GK76" s="633"/>
      <c r="GL76" s="633"/>
      <c r="GM76" s="633"/>
      <c r="GN76" s="798"/>
      <c r="GO76" s="621"/>
      <c r="GP76" s="804"/>
      <c r="GQ76" s="805" t="str">
        <f>IF(NOT(OR(CW58="未定",CQ58="")),"令和"&amp;CT58&amp;"年"&amp;CU59&amp;"月1日","")</f>
        <v/>
      </c>
      <c r="GR76" s="646" t="str">
        <f t="shared" ref="GR76" si="126">IF(GQ76="","0",DATEVALUE(GQ76))</f>
        <v>0</v>
      </c>
      <c r="GS76" s="535">
        <f>COUNTIF(GS61:GS75,"1")</f>
        <v>0</v>
      </c>
      <c r="GT76" s="536" t="str">
        <f t="array" ref="GT76">INDEX(GT61:GT75,MATCH(MIN(ABS(GT61:GT75-$EJ$4)),ABS(GT61:GT75-$EJ$4),0))</f>
        <v>0</v>
      </c>
      <c r="GU76" s="537">
        <f>COUNTIF(GU61:GU75,"未定")</f>
        <v>0</v>
      </c>
      <c r="GV76" s="633"/>
      <c r="GW76" s="639"/>
      <c r="GX76" s="633"/>
      <c r="GY76" s="633"/>
      <c r="GZ76" s="633"/>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LO76"/>
      <c r="LP76"/>
      <c r="LQ76"/>
      <c r="LR76"/>
      <c r="LS76"/>
      <c r="LT76"/>
      <c r="LU76"/>
      <c r="LV76"/>
      <c r="LW76"/>
      <c r="LX76"/>
      <c r="LY76"/>
      <c r="LZ76"/>
    </row>
    <row r="77" spans="1:338" ht="27" customHeight="1" x14ac:dyDescent="0.4">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s="443"/>
      <c r="DP77" s="443"/>
      <c r="EH77" s="640"/>
      <c r="EI77" s="640"/>
      <c r="EJ77" s="640"/>
      <c r="EK77" s="640"/>
      <c r="EL77" s="760"/>
      <c r="EM77" s="640"/>
      <c r="EN77" s="640"/>
      <c r="EO77" s="640"/>
      <c r="EP77" s="640"/>
      <c r="EQ77" s="640"/>
      <c r="ER77" s="640"/>
      <c r="ES77" s="640"/>
      <c r="ET77" s="640"/>
      <c r="EU77" s="640"/>
      <c r="EV77" s="640"/>
      <c r="EW77" s="640"/>
      <c r="EX77" s="640"/>
      <c r="EY77" s="640"/>
      <c r="EZ77" s="640"/>
      <c r="FA77" s="640"/>
      <c r="FB77" s="640"/>
      <c r="FC77" s="640"/>
      <c r="FD77" s="640"/>
      <c r="FE77" s="640"/>
      <c r="FF77" s="640"/>
      <c r="FG77" s="640"/>
      <c r="FH77" s="640"/>
      <c r="FI77" s="618"/>
      <c r="FJ77" s="618"/>
      <c r="FK77" s="618"/>
      <c r="FL77" s="618"/>
      <c r="FM77" s="618"/>
      <c r="FN77" s="618"/>
      <c r="FO77" s="618"/>
      <c r="FP77" s="640"/>
      <c r="FQ77" s="640"/>
      <c r="FR77" s="640"/>
      <c r="FS77" s="640"/>
      <c r="FT77" s="640"/>
      <c r="FU77" s="640"/>
      <c r="FV77" s="640"/>
      <c r="FW77" s="640"/>
      <c r="FX77" s="640"/>
      <c r="FY77" s="640"/>
      <c r="FZ77" s="640"/>
      <c r="GA77" s="640"/>
      <c r="GB77" s="640"/>
      <c r="GC77" s="640"/>
      <c r="GD77" s="640"/>
      <c r="GE77" s="640"/>
      <c r="GF77" s="640"/>
      <c r="GG77" s="640"/>
      <c r="GH77" s="640"/>
      <c r="GI77" s="640"/>
      <c r="GJ77" s="640" t="s">
        <v>871</v>
      </c>
      <c r="GK77" s="640"/>
      <c r="GL77" s="640"/>
      <c r="GM77" s="640"/>
      <c r="GN77" s="799"/>
      <c r="GO77" s="621"/>
      <c r="GP77" s="640"/>
      <c r="GQ77" s="633"/>
      <c r="GR77" s="633"/>
      <c r="GS77" s="633"/>
      <c r="GT77" s="633"/>
      <c r="GU77" s="633"/>
      <c r="GV77" s="640"/>
      <c r="GW77" s="640"/>
      <c r="GX77" s="640"/>
      <c r="GY77" s="640"/>
      <c r="GZ77" s="640"/>
    </row>
    <row r="78" spans="1:338" ht="27" customHeight="1" x14ac:dyDescent="0.4">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EH78" s="640"/>
      <c r="EI78" s="640"/>
      <c r="EJ78" s="640"/>
      <c r="EK78" s="640"/>
      <c r="EL78" s="760"/>
      <c r="EM78" s="640"/>
      <c r="EN78" s="640"/>
      <c r="EO78" s="640"/>
      <c r="EP78" s="640"/>
      <c r="EQ78" s="640"/>
      <c r="ER78" s="640"/>
      <c r="ES78" s="640"/>
      <c r="ET78" s="640"/>
      <c r="EU78" s="640"/>
      <c r="EV78" s="640"/>
      <c r="EW78" s="640"/>
      <c r="EX78" s="640"/>
      <c r="EY78" s="640"/>
      <c r="EZ78" s="640"/>
      <c r="FA78" s="640"/>
      <c r="FB78" s="640"/>
      <c r="FC78" s="640"/>
      <c r="FD78" s="640"/>
      <c r="FE78" s="640"/>
      <c r="FF78" s="640"/>
      <c r="FG78" s="640"/>
      <c r="FH78" s="640"/>
      <c r="FI78" s="618"/>
      <c r="FJ78" s="618"/>
      <c r="FK78" s="618"/>
      <c r="FL78" s="618"/>
      <c r="FM78" s="618"/>
      <c r="FN78" s="618"/>
      <c r="FO78" s="618"/>
      <c r="FP78" s="640"/>
      <c r="FQ78" s="640"/>
      <c r="FR78" s="640"/>
      <c r="FS78" s="640"/>
      <c r="FT78" s="640"/>
      <c r="FU78" s="640"/>
      <c r="FV78" s="640"/>
      <c r="FW78" s="640"/>
      <c r="FX78" s="640"/>
      <c r="FY78" s="640"/>
      <c r="FZ78" s="640"/>
      <c r="GA78" s="640"/>
      <c r="GB78" s="640"/>
      <c r="GC78" s="640"/>
      <c r="GD78" s="640"/>
      <c r="GE78" s="640"/>
      <c r="GF78" s="640"/>
      <c r="GG78" s="640"/>
      <c r="GH78" s="640"/>
      <c r="GI78" s="640"/>
      <c r="GJ78" s="640"/>
      <c r="GK78" s="640"/>
      <c r="GL78" s="640"/>
      <c r="GM78" s="640"/>
      <c r="GN78" s="799"/>
      <c r="GO78" s="621"/>
      <c r="GP78" s="640"/>
      <c r="GQ78" s="619"/>
      <c r="GR78" s="619"/>
      <c r="GS78" s="619"/>
      <c r="GT78" s="619"/>
      <c r="GU78" s="619"/>
      <c r="GV78" s="640"/>
      <c r="GW78" s="640"/>
      <c r="GX78" s="640"/>
      <c r="GY78" s="640"/>
      <c r="GZ78" s="640"/>
    </row>
    <row r="79" spans="1:338" ht="27" customHeight="1" x14ac:dyDescent="0.4">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EH79" s="641">
        <f>SUM(EH44,EH54)</f>
        <v>0</v>
      </c>
      <c r="EI79" s="641">
        <f>SUM(EI44,EI54)</f>
        <v>0</v>
      </c>
      <c r="EJ79" s="641">
        <f>SUM(EJ44,EJ54)</f>
        <v>0</v>
      </c>
      <c r="EK79" s="641">
        <f>SUM(EK44,EK54)</f>
        <v>0</v>
      </c>
      <c r="EL79" s="760"/>
      <c r="EM79" s="640"/>
      <c r="EN79" s="640"/>
      <c r="EO79" s="640"/>
      <c r="EP79" s="640"/>
      <c r="EQ79" s="640"/>
      <c r="ER79" s="640"/>
      <c r="ES79" s="640"/>
      <c r="ET79" s="640"/>
      <c r="EU79" s="640"/>
      <c r="EV79" s="640"/>
      <c r="EW79" s="640"/>
      <c r="EX79" s="640"/>
      <c r="EY79" s="640"/>
      <c r="EZ79" s="640"/>
      <c r="FA79" s="640"/>
      <c r="FB79" s="640"/>
      <c r="FC79" s="640"/>
      <c r="FD79" s="640"/>
      <c r="FE79" s="640"/>
      <c r="FF79" s="640"/>
      <c r="FG79" s="640"/>
      <c r="FH79" s="640"/>
      <c r="FI79" s="618"/>
      <c r="FJ79" s="618"/>
      <c r="FK79" s="618"/>
      <c r="FL79" s="618"/>
      <c r="FM79" s="618"/>
      <c r="FN79" s="618"/>
      <c r="FO79" s="618"/>
      <c r="FP79" s="640"/>
      <c r="FQ79" s="640"/>
      <c r="FR79" s="640"/>
      <c r="FS79" s="640"/>
      <c r="FT79" s="640"/>
      <c r="FU79" s="640"/>
      <c r="FV79" s="640"/>
      <c r="FW79" s="640"/>
      <c r="FX79" s="640"/>
      <c r="FY79" s="640"/>
      <c r="FZ79" s="640"/>
      <c r="GA79" s="640"/>
      <c r="GB79" s="640"/>
      <c r="GC79" s="640"/>
      <c r="GD79" s="640"/>
      <c r="GE79" s="640"/>
      <c r="GF79" s="640"/>
      <c r="GG79" s="640"/>
      <c r="GH79" s="640"/>
      <c r="GI79" s="640"/>
      <c r="GJ79" s="640"/>
      <c r="GK79" s="640"/>
      <c r="GL79" s="640"/>
      <c r="GM79" s="640"/>
      <c r="GN79" s="799"/>
      <c r="GO79" s="621"/>
      <c r="GP79" s="640"/>
      <c r="GQ79" s="619"/>
      <c r="GR79" s="619"/>
      <c r="GS79" s="619"/>
      <c r="GT79" s="619"/>
      <c r="GU79" s="619"/>
      <c r="GV79" s="640"/>
      <c r="GW79" s="640"/>
      <c r="GX79" s="640"/>
      <c r="GY79" s="640"/>
      <c r="GZ79" s="640"/>
    </row>
    <row r="80" spans="1:338" ht="27" customHeight="1" x14ac:dyDescent="0.4">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EH80" s="642" t="str">
        <f>IF(EH79&lt;&gt;0,"レ","")</f>
        <v/>
      </c>
      <c r="EI80" s="642" t="str">
        <f t="shared" ref="EI80" si="127">IF(EI79&lt;&gt;0,"レ","")</f>
        <v/>
      </c>
      <c r="EJ80" s="642" t="str">
        <f>IF(EJ79&lt;&gt;0,"レ","")</f>
        <v/>
      </c>
      <c r="EK80" s="642" t="str">
        <f>IF(EK79&lt;&gt;0,"レ","")</f>
        <v/>
      </c>
      <c r="EL80" s="760"/>
      <c r="EM80" s="640"/>
      <c r="EN80" s="640"/>
      <c r="EO80" s="640"/>
      <c r="EP80" s="640"/>
      <c r="EQ80" s="640"/>
      <c r="ER80" s="640"/>
      <c r="ES80" s="640"/>
      <c r="ET80" s="640"/>
      <c r="EU80" s="640"/>
      <c r="EV80" s="640"/>
      <c r="EW80" s="640"/>
      <c r="EX80" s="640"/>
      <c r="EY80" s="640"/>
      <c r="EZ80" s="640"/>
      <c r="FA80" s="640"/>
      <c r="FB80" s="640"/>
      <c r="FC80" s="640"/>
      <c r="FD80" s="640"/>
      <c r="FE80" s="640"/>
      <c r="FF80" s="640"/>
      <c r="FG80" s="640"/>
      <c r="FH80" s="640"/>
      <c r="FI80" s="618"/>
      <c r="FJ80" s="618"/>
      <c r="FK80" s="618"/>
      <c r="FL80" s="618"/>
      <c r="FM80" s="618"/>
      <c r="FN80" s="618"/>
      <c r="FO80" s="618"/>
      <c r="FP80" s="640"/>
      <c r="FQ80" s="640"/>
      <c r="FR80" s="640"/>
      <c r="FS80" s="640"/>
      <c r="FT80" s="640"/>
      <c r="FU80" s="640"/>
      <c r="FV80" s="640"/>
      <c r="FW80" s="640"/>
      <c r="FX80" s="640"/>
      <c r="FY80" s="640"/>
      <c r="FZ80" s="640"/>
      <c r="GA80" s="640"/>
      <c r="GB80" s="640"/>
      <c r="GC80" s="640"/>
      <c r="GD80" s="640"/>
      <c r="GE80" s="640"/>
      <c r="GF80" s="640"/>
      <c r="GG80" s="640"/>
      <c r="GH80" s="640"/>
      <c r="GI80" s="640"/>
      <c r="GJ80" s="640"/>
      <c r="GK80" s="640"/>
      <c r="GL80" s="640"/>
      <c r="GM80" s="640"/>
      <c r="GN80" s="799"/>
      <c r="GO80" s="621"/>
      <c r="GP80" s="640"/>
      <c r="GQ80" s="619"/>
      <c r="GR80" s="619"/>
      <c r="GS80" s="619"/>
      <c r="GT80" s="619"/>
      <c r="GU80" s="619"/>
      <c r="GV80" s="640"/>
      <c r="GW80" s="640"/>
      <c r="GX80" s="640"/>
      <c r="GY80" s="640"/>
      <c r="GZ80" s="640"/>
    </row>
    <row r="81" spans="10:208" ht="27" customHeight="1" x14ac:dyDescent="0.4">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EH81" s="641"/>
      <c r="EI81" s="641"/>
      <c r="EJ81" s="641"/>
      <c r="EK81" s="641"/>
      <c r="EL81" s="760"/>
      <c r="EM81" s="640"/>
      <c r="EN81" s="640"/>
      <c r="EO81" s="640"/>
      <c r="EP81" s="640"/>
      <c r="EQ81" s="640"/>
      <c r="ER81" s="640"/>
      <c r="ES81" s="640"/>
      <c r="ET81" s="640"/>
      <c r="EU81" s="640"/>
      <c r="EV81" s="640"/>
      <c r="EW81" s="640"/>
      <c r="EX81" s="640"/>
      <c r="EY81" s="640"/>
      <c r="EZ81" s="640"/>
      <c r="FA81" s="640"/>
      <c r="FB81" s="640"/>
      <c r="FC81" s="640"/>
      <c r="FD81" s="640"/>
      <c r="FE81" s="640"/>
      <c r="FF81" s="640"/>
      <c r="FG81" s="640"/>
      <c r="FH81" s="640"/>
      <c r="FI81" s="618"/>
      <c r="FJ81" s="618"/>
      <c r="FK81" s="618"/>
      <c r="FL81" s="618"/>
      <c r="FM81" s="618"/>
      <c r="FN81" s="618"/>
      <c r="FO81" s="618"/>
      <c r="FP81" s="640"/>
      <c r="FQ81" s="640"/>
      <c r="FR81" s="640"/>
      <c r="FS81" s="640"/>
      <c r="FT81" s="640"/>
      <c r="FU81" s="640"/>
      <c r="FV81" s="640"/>
      <c r="FW81" s="640"/>
      <c r="FX81" s="640"/>
      <c r="FY81" s="640"/>
      <c r="FZ81" s="640"/>
      <c r="GA81" s="640"/>
      <c r="GB81" s="640"/>
      <c r="GC81" s="640"/>
      <c r="GD81" s="640"/>
      <c r="GE81" s="640"/>
      <c r="GF81" s="640"/>
      <c r="GG81" s="640"/>
      <c r="GH81" s="640"/>
      <c r="GI81" s="640"/>
      <c r="GJ81" s="640"/>
      <c r="GK81" s="640"/>
      <c r="GL81" s="640"/>
      <c r="GM81" s="640"/>
      <c r="GN81" s="799"/>
      <c r="GO81" s="621"/>
      <c r="GP81" s="640"/>
      <c r="GQ81" s="619"/>
      <c r="GR81" s="619"/>
      <c r="GS81" s="619"/>
      <c r="GT81" s="619"/>
      <c r="GU81" s="619"/>
      <c r="GV81" s="640"/>
      <c r="GW81" s="640"/>
      <c r="GX81" s="640"/>
      <c r="GY81" s="640"/>
      <c r="GZ81" s="640"/>
    </row>
    <row r="82" spans="10:208" ht="27" customHeight="1" x14ac:dyDescent="0.4">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EH82" s="641"/>
      <c r="EI82" s="641"/>
      <c r="EJ82" s="641"/>
      <c r="EK82" s="641"/>
      <c r="EL82" s="760"/>
      <c r="EM82" s="640"/>
      <c r="EN82" s="640"/>
      <c r="EO82" s="640"/>
      <c r="EP82" s="640"/>
      <c r="EQ82" s="640"/>
      <c r="ER82" s="640"/>
      <c r="ES82" s="640"/>
      <c r="ET82" s="640"/>
      <c r="EU82" s="640"/>
      <c r="EV82" s="640"/>
      <c r="EW82" s="640"/>
      <c r="EX82" s="640"/>
      <c r="EY82" s="640"/>
      <c r="EZ82" s="640"/>
      <c r="FA82" s="640"/>
      <c r="FB82" s="640"/>
      <c r="FC82" s="640"/>
      <c r="FD82" s="640"/>
      <c r="FE82" s="640"/>
      <c r="FF82" s="640"/>
      <c r="FG82" s="640"/>
      <c r="FH82" s="640"/>
      <c r="FI82" s="618"/>
      <c r="FJ82" s="618"/>
      <c r="FK82" s="618"/>
      <c r="FL82" s="618"/>
      <c r="FM82" s="618"/>
      <c r="FN82" s="618"/>
      <c r="FO82" s="618"/>
      <c r="FP82" s="640"/>
      <c r="FQ82" s="640"/>
      <c r="FR82" s="640"/>
      <c r="FS82" s="640"/>
      <c r="FT82" s="640"/>
      <c r="FU82" s="640"/>
      <c r="FV82" s="640"/>
      <c r="FW82" s="640"/>
      <c r="FX82" s="640"/>
      <c r="FY82" s="640"/>
      <c r="FZ82" s="640"/>
      <c r="GA82" s="640"/>
      <c r="GB82" s="640"/>
      <c r="GC82" s="640"/>
      <c r="GD82" s="640"/>
      <c r="GE82" s="640"/>
      <c r="GF82" s="640"/>
      <c r="GG82" s="640"/>
      <c r="GH82" s="640"/>
      <c r="GI82" s="640"/>
      <c r="GJ82" s="640"/>
      <c r="GK82" s="640"/>
      <c r="GL82" s="640"/>
      <c r="GM82" s="640"/>
      <c r="GN82" s="799"/>
      <c r="GO82" s="621"/>
      <c r="GP82" s="640"/>
      <c r="GQ82" s="619"/>
      <c r="GR82" s="619"/>
      <c r="GS82" s="619"/>
      <c r="GT82" s="619"/>
      <c r="GU82" s="619"/>
      <c r="GV82" s="640"/>
      <c r="GW82" s="640"/>
      <c r="GX82" s="640"/>
      <c r="GY82" s="640"/>
      <c r="GZ82" s="640"/>
    </row>
    <row r="83" spans="10:208" ht="27" customHeight="1" x14ac:dyDescent="0.4">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EH83" s="2464" t="s">
        <v>781</v>
      </c>
      <c r="EI83" s="2464"/>
      <c r="EJ83" s="2464"/>
      <c r="EK83" s="641"/>
      <c r="EL83" s="760"/>
      <c r="EM83" s="640"/>
      <c r="EN83" s="640"/>
      <c r="EO83" s="640"/>
      <c r="EP83" s="640"/>
      <c r="EQ83" s="640"/>
      <c r="ER83" s="640"/>
      <c r="ES83" s="640"/>
      <c r="ET83" s="640"/>
      <c r="EU83" s="640"/>
      <c r="EV83" s="640"/>
      <c r="EW83" s="640"/>
      <c r="EX83" s="640"/>
      <c r="EY83" s="640"/>
      <c r="EZ83" s="640"/>
      <c r="FA83" s="640"/>
      <c r="FB83" s="640"/>
      <c r="FC83" s="640"/>
      <c r="FD83" s="640"/>
      <c r="FE83" s="640"/>
      <c r="FF83" s="640"/>
      <c r="FG83" s="640"/>
      <c r="FH83" s="640"/>
      <c r="FI83" s="618"/>
      <c r="FJ83" s="618"/>
      <c r="FK83" s="618"/>
      <c r="FL83" s="618"/>
      <c r="FM83" s="618"/>
      <c r="FN83" s="618"/>
      <c r="FO83" s="618"/>
      <c r="FP83" s="640"/>
      <c r="FQ83" s="640"/>
      <c r="FR83" s="640"/>
      <c r="FS83" s="640"/>
      <c r="FT83" s="640"/>
      <c r="FU83" s="640"/>
      <c r="FV83" s="640"/>
      <c r="FW83" s="640"/>
      <c r="FX83" s="640"/>
      <c r="FY83" s="640"/>
      <c r="FZ83" s="640"/>
      <c r="GA83" s="640"/>
      <c r="GB83" s="640"/>
      <c r="GC83" s="640"/>
      <c r="GD83" s="640"/>
      <c r="GE83" s="640"/>
      <c r="GF83" s="640"/>
      <c r="GG83" s="640"/>
      <c r="GH83" s="640"/>
      <c r="GI83" s="640"/>
      <c r="GJ83" s="640"/>
      <c r="GK83" s="640"/>
      <c r="GL83" s="640"/>
      <c r="GM83" s="640"/>
      <c r="GN83" s="799"/>
      <c r="GO83" s="621"/>
      <c r="GP83" s="640"/>
      <c r="GQ83" s="619"/>
      <c r="GR83" s="619"/>
      <c r="GS83" s="619"/>
      <c r="GT83" s="619"/>
      <c r="GU83" s="619"/>
      <c r="GV83" s="640"/>
      <c r="GW83" s="640"/>
      <c r="GX83" s="640"/>
      <c r="GY83" s="640"/>
      <c r="GZ83" s="640"/>
    </row>
    <row r="84" spans="10:208" ht="27" customHeight="1" x14ac:dyDescent="0.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EH84" s="643" t="s">
        <v>783</v>
      </c>
      <c r="EI84" s="643" t="s">
        <v>671</v>
      </c>
      <c r="EJ84" s="643" t="s">
        <v>297</v>
      </c>
      <c r="EK84" s="641"/>
      <c r="EL84" s="760"/>
      <c r="EM84" s="640"/>
      <c r="EN84" s="640"/>
      <c r="EO84" s="640"/>
      <c r="EP84" s="640"/>
      <c r="EQ84" s="640"/>
      <c r="ER84" s="640"/>
      <c r="ES84" s="640"/>
      <c r="ET84" s="640"/>
      <c r="EU84" s="640"/>
      <c r="EV84" s="640"/>
      <c r="EW84" s="640"/>
      <c r="EX84" s="640"/>
      <c r="EY84" s="640"/>
      <c r="EZ84" s="640"/>
      <c r="FA84" s="640"/>
      <c r="FB84" s="640"/>
      <c r="FC84" s="640"/>
      <c r="FD84" s="640"/>
      <c r="FE84" s="640"/>
      <c r="FF84" s="640"/>
      <c r="FG84" s="640"/>
      <c r="FH84" s="640"/>
      <c r="FI84" s="618"/>
      <c r="FJ84" s="618"/>
      <c r="FK84" s="618"/>
      <c r="FL84" s="618"/>
      <c r="FM84" s="618"/>
      <c r="FN84" s="618"/>
      <c r="FO84" s="618"/>
      <c r="FP84" s="640"/>
      <c r="FQ84" s="640"/>
      <c r="FR84" s="640"/>
      <c r="FS84" s="640"/>
      <c r="FT84" s="640"/>
      <c r="FU84" s="640"/>
      <c r="FV84" s="640"/>
      <c r="FW84" s="640"/>
      <c r="FX84" s="640"/>
      <c r="FY84" s="640"/>
      <c r="FZ84" s="640"/>
      <c r="GA84" s="640"/>
      <c r="GB84" s="640"/>
      <c r="GC84" s="640"/>
      <c r="GD84" s="640"/>
      <c r="GE84" s="640"/>
      <c r="GF84" s="640"/>
      <c r="GG84" s="640"/>
      <c r="GH84" s="640"/>
      <c r="GI84" s="640"/>
      <c r="GJ84" s="640"/>
      <c r="GK84" s="640"/>
      <c r="GL84" s="640"/>
      <c r="GM84" s="640"/>
      <c r="GN84" s="799"/>
      <c r="GO84" s="621"/>
      <c r="GP84" s="640"/>
      <c r="GQ84" s="619"/>
      <c r="GR84" s="619"/>
      <c r="GS84" s="619"/>
      <c r="GT84" s="619"/>
      <c r="GU84" s="619"/>
      <c r="GV84" s="640"/>
      <c r="GW84" s="640"/>
      <c r="GX84" s="640"/>
      <c r="GY84" s="640"/>
      <c r="GZ84" s="640"/>
    </row>
    <row r="85" spans="10:208" ht="27" customHeight="1" x14ac:dyDescent="0.4">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EH85" s="644">
        <f>COUNTIF($CT17:$CV43,"改善予定")</f>
        <v>0</v>
      </c>
      <c r="EI85" s="644">
        <f>COUNTIF($CT17:$CV43,"改善済")</f>
        <v>0</v>
      </c>
      <c r="EJ85" s="644">
        <f>COUNTIF($CT17:$CV43,"予定なし")</f>
        <v>0</v>
      </c>
      <c r="EK85" s="641"/>
      <c r="EL85" s="760"/>
      <c r="EM85" s="640"/>
      <c r="EN85" s="640"/>
      <c r="EO85" s="640"/>
      <c r="EP85" s="640"/>
      <c r="EQ85" s="640"/>
      <c r="ER85" s="640"/>
      <c r="ES85" s="640"/>
      <c r="ET85" s="640"/>
      <c r="EU85" s="640"/>
      <c r="EV85" s="640"/>
      <c r="EW85" s="640"/>
      <c r="EX85" s="640"/>
      <c r="EY85" s="640"/>
      <c r="EZ85" s="640"/>
      <c r="FA85" s="640"/>
      <c r="FB85" s="640"/>
      <c r="FC85" s="640"/>
      <c r="FD85" s="640"/>
      <c r="FE85" s="640"/>
      <c r="FF85" s="640"/>
      <c r="FG85" s="640"/>
      <c r="FH85" s="640"/>
      <c r="FI85" s="618"/>
      <c r="FJ85" s="618"/>
      <c r="FK85" s="618"/>
      <c r="FL85" s="618"/>
      <c r="FM85" s="618"/>
      <c r="FN85" s="618"/>
      <c r="FO85" s="618"/>
      <c r="FP85" s="640"/>
      <c r="FQ85" s="640"/>
      <c r="FR85" s="640"/>
      <c r="FS85" s="640"/>
      <c r="FT85" s="640"/>
      <c r="FU85" s="640"/>
      <c r="FV85" s="640"/>
      <c r="FW85" s="640"/>
      <c r="FX85" s="640"/>
      <c r="FY85" s="640"/>
      <c r="FZ85" s="640"/>
      <c r="GA85" s="640"/>
      <c r="GB85" s="640"/>
      <c r="GC85" s="640"/>
      <c r="GD85" s="640"/>
      <c r="GE85" s="640"/>
      <c r="GF85" s="640"/>
      <c r="GG85" s="640"/>
      <c r="GH85" s="640"/>
      <c r="GI85" s="640"/>
      <c r="GJ85" s="640"/>
      <c r="GK85" s="640"/>
      <c r="GL85" s="640"/>
      <c r="GM85" s="640"/>
      <c r="GN85" s="799"/>
      <c r="GO85" s="621"/>
      <c r="GP85" s="640"/>
      <c r="GQ85" s="619"/>
      <c r="GR85" s="619"/>
      <c r="GS85" s="619"/>
      <c r="GT85" s="619"/>
      <c r="GU85" s="619"/>
      <c r="GV85" s="640"/>
      <c r="GW85" s="640"/>
      <c r="GX85" s="640"/>
      <c r="GY85" s="640"/>
      <c r="GZ85" s="640"/>
    </row>
    <row r="86" spans="10:208" ht="27" customHeight="1" x14ac:dyDescent="0.4">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EH86" s="2464" t="s">
        <v>782</v>
      </c>
      <c r="EI86" s="2464"/>
      <c r="EJ86" s="2464"/>
      <c r="EK86" s="641"/>
      <c r="EL86" s="760"/>
      <c r="EM86" s="640"/>
      <c r="EN86" s="640"/>
      <c r="EO86" s="640"/>
      <c r="EP86" s="640"/>
      <c r="EQ86" s="640"/>
      <c r="ER86" s="640"/>
      <c r="ES86" s="640"/>
      <c r="ET86" s="640"/>
      <c r="EU86" s="640"/>
      <c r="EV86" s="640"/>
      <c r="EW86" s="640"/>
      <c r="EX86" s="640"/>
      <c r="EY86" s="640"/>
      <c r="EZ86" s="640"/>
      <c r="FA86" s="640"/>
      <c r="FB86" s="640"/>
      <c r="FC86" s="640"/>
      <c r="FD86" s="640"/>
      <c r="FE86" s="640"/>
      <c r="FF86" s="640"/>
      <c r="FG86" s="640"/>
      <c r="FH86" s="640"/>
      <c r="FI86" s="618"/>
      <c r="FJ86" s="618"/>
      <c r="FK86" s="618"/>
      <c r="FL86" s="618"/>
      <c r="FM86" s="618"/>
      <c r="FN86" s="618"/>
      <c r="FO86" s="618"/>
      <c r="FP86" s="640"/>
      <c r="FQ86" s="640"/>
      <c r="FR86" s="640"/>
      <c r="FS86" s="640"/>
      <c r="FT86" s="640"/>
      <c r="FU86" s="640"/>
      <c r="FV86" s="640"/>
      <c r="FW86" s="640"/>
      <c r="FX86" s="640"/>
      <c r="FY86" s="640"/>
      <c r="FZ86" s="640"/>
      <c r="GA86" s="640"/>
      <c r="GB86" s="640"/>
      <c r="GC86" s="640"/>
      <c r="GD86" s="640"/>
      <c r="GE86" s="640"/>
      <c r="GF86" s="640"/>
      <c r="GG86" s="640"/>
      <c r="GH86" s="640"/>
      <c r="GI86" s="640"/>
      <c r="GJ86" s="640"/>
      <c r="GK86" s="640"/>
      <c r="GL86" s="640"/>
      <c r="GM86" s="640"/>
      <c r="GN86" s="799"/>
      <c r="GO86" s="621"/>
      <c r="GP86" s="640"/>
      <c r="GQ86" s="619"/>
      <c r="GR86" s="619"/>
      <c r="GS86" s="619"/>
      <c r="GT86" s="619"/>
      <c r="GU86" s="619"/>
      <c r="GV86" s="640"/>
      <c r="GW86" s="640"/>
      <c r="GX86" s="640"/>
      <c r="GY86" s="640"/>
      <c r="GZ86" s="640"/>
    </row>
    <row r="87" spans="10:208" ht="27" customHeight="1" x14ac:dyDescent="0.4">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EH87" s="643" t="s">
        <v>783</v>
      </c>
      <c r="EI87" s="643" t="s">
        <v>671</v>
      </c>
      <c r="EJ87" s="643" t="s">
        <v>297</v>
      </c>
      <c r="EK87" s="641"/>
      <c r="EL87" s="760"/>
      <c r="EM87" s="640"/>
      <c r="EN87" s="640"/>
      <c r="EO87" s="640"/>
      <c r="EP87" s="640"/>
      <c r="EQ87" s="640"/>
      <c r="ER87" s="640"/>
      <c r="ES87" s="640"/>
      <c r="ET87" s="640"/>
      <c r="EU87" s="640"/>
      <c r="EV87" s="640"/>
      <c r="EW87" s="640"/>
      <c r="EX87" s="640"/>
      <c r="EY87" s="640"/>
      <c r="EZ87" s="640"/>
      <c r="FA87" s="640"/>
      <c r="FB87" s="640"/>
      <c r="FC87" s="640"/>
      <c r="FD87" s="640"/>
      <c r="FE87" s="640"/>
      <c r="FF87" s="640"/>
      <c r="FG87" s="640"/>
      <c r="FH87" s="640"/>
      <c r="FI87" s="618"/>
      <c r="FJ87" s="618"/>
      <c r="FK87" s="618"/>
      <c r="FL87" s="618"/>
      <c r="FM87" s="618"/>
      <c r="FN87" s="618"/>
      <c r="FO87" s="618"/>
      <c r="FP87" s="640"/>
      <c r="FQ87" s="640"/>
      <c r="FR87" s="640"/>
      <c r="FS87" s="640"/>
      <c r="FT87" s="640"/>
      <c r="FU87" s="640"/>
      <c r="FV87" s="640"/>
      <c r="FW87" s="640"/>
      <c r="FX87" s="640"/>
      <c r="FY87" s="640"/>
      <c r="FZ87" s="640"/>
      <c r="GA87" s="640"/>
      <c r="GB87" s="640"/>
      <c r="GC87" s="640"/>
      <c r="GD87" s="640"/>
      <c r="GE87" s="640"/>
      <c r="GF87" s="640"/>
      <c r="GG87" s="640"/>
      <c r="GH87" s="640"/>
      <c r="GI87" s="640"/>
      <c r="GJ87" s="640"/>
      <c r="GK87" s="640"/>
      <c r="GL87" s="640"/>
      <c r="GM87" s="640"/>
      <c r="GN87" s="799"/>
      <c r="GO87" s="621"/>
      <c r="GP87" s="640"/>
      <c r="GQ87" s="619"/>
      <c r="GR87" s="619"/>
      <c r="GS87" s="619"/>
      <c r="GT87" s="619"/>
      <c r="GU87" s="619"/>
      <c r="GV87" s="640"/>
      <c r="GW87" s="640"/>
      <c r="GX87" s="640"/>
      <c r="GY87" s="640"/>
      <c r="GZ87" s="640"/>
    </row>
    <row r="88" spans="10:208" ht="27" customHeight="1" x14ac:dyDescent="0.4">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EH88" s="644">
        <f>COUNTIF($CT51:$CV53,"改善予定")</f>
        <v>0</v>
      </c>
      <c r="EI88" s="644">
        <f>COUNTIF($CT51:$CV53,"改善済")</f>
        <v>0</v>
      </c>
      <c r="EJ88" s="644">
        <f>COUNTIF($CT51:$CV53,"予定なし")</f>
        <v>0</v>
      </c>
      <c r="EK88" s="641"/>
      <c r="EL88" s="760"/>
      <c r="EM88" s="640"/>
      <c r="EN88" s="640"/>
      <c r="EO88" s="640"/>
      <c r="EP88" s="640"/>
      <c r="EQ88" s="640"/>
      <c r="ER88" s="640"/>
      <c r="ES88" s="640"/>
      <c r="ET88" s="640"/>
      <c r="EU88" s="640"/>
      <c r="EV88" s="640"/>
      <c r="EW88" s="640"/>
      <c r="EX88" s="640"/>
      <c r="EY88" s="640"/>
      <c r="EZ88" s="640"/>
      <c r="FA88" s="640"/>
      <c r="FB88" s="640"/>
      <c r="FC88" s="640"/>
      <c r="FD88" s="640"/>
      <c r="FE88" s="640"/>
      <c r="FF88" s="640"/>
      <c r="FG88" s="640"/>
      <c r="FH88" s="640"/>
      <c r="FI88" s="618"/>
      <c r="FJ88" s="618"/>
      <c r="FK88" s="618"/>
      <c r="FL88" s="618"/>
      <c r="FM88" s="618"/>
      <c r="FN88" s="618"/>
      <c r="FO88" s="618"/>
      <c r="FP88" s="640"/>
      <c r="FQ88" s="640"/>
      <c r="FR88" s="640"/>
      <c r="FS88" s="640"/>
      <c r="FT88" s="640"/>
      <c r="FU88" s="640"/>
      <c r="FV88" s="640"/>
      <c r="FW88" s="640"/>
      <c r="FX88" s="640"/>
      <c r="FY88" s="640"/>
      <c r="FZ88" s="640"/>
      <c r="GA88" s="640"/>
      <c r="GB88" s="640"/>
      <c r="GC88" s="640"/>
      <c r="GD88" s="640"/>
      <c r="GE88" s="640"/>
      <c r="GF88" s="640"/>
      <c r="GG88" s="640"/>
      <c r="GH88" s="640"/>
      <c r="GI88" s="640"/>
      <c r="GJ88" s="640"/>
      <c r="GK88" s="640"/>
      <c r="GL88" s="640"/>
      <c r="GM88" s="640"/>
      <c r="GN88" s="799"/>
      <c r="GO88" s="621"/>
      <c r="GP88" s="640"/>
      <c r="GQ88" s="619"/>
      <c r="GR88" s="619"/>
      <c r="GS88" s="619"/>
      <c r="GT88" s="619"/>
      <c r="GU88" s="619"/>
      <c r="GV88" s="640"/>
      <c r="GW88" s="640"/>
      <c r="GX88" s="640"/>
      <c r="GY88" s="640"/>
      <c r="GZ88" s="640"/>
    </row>
    <row r="89" spans="10:208" ht="27" customHeight="1" x14ac:dyDescent="0.4">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EH89" s="621">
        <f>SUM(EH85:EH88)</f>
        <v>0</v>
      </c>
      <c r="EI89" s="621">
        <f>SUM(EI85:EI88)</f>
        <v>0</v>
      </c>
      <c r="EJ89" s="621">
        <f>SUM(EJ85:EJ88)</f>
        <v>0</v>
      </c>
      <c r="EK89" s="641">
        <f>SUM(EH89:EJ89)</f>
        <v>0</v>
      </c>
      <c r="EL89" s="760"/>
      <c r="EM89" s="640"/>
      <c r="EN89" s="640"/>
      <c r="EO89" s="640"/>
      <c r="EP89" s="640"/>
      <c r="EQ89" s="640"/>
      <c r="ER89" s="640"/>
      <c r="ES89" s="640"/>
      <c r="ET89" s="640"/>
      <c r="EU89" s="640"/>
      <c r="EV89" s="640"/>
      <c r="EW89" s="640"/>
      <c r="EX89" s="640"/>
      <c r="EY89" s="640"/>
      <c r="EZ89" s="640"/>
      <c r="FA89" s="640"/>
      <c r="FB89" s="640"/>
      <c r="FC89" s="640"/>
      <c r="FD89" s="640"/>
      <c r="FE89" s="640"/>
      <c r="FF89" s="640"/>
      <c r="FG89" s="640"/>
      <c r="FH89" s="640"/>
      <c r="FI89" s="618"/>
      <c r="FJ89" s="618"/>
      <c r="FK89" s="618"/>
      <c r="FL89" s="618"/>
      <c r="FM89" s="618"/>
      <c r="FN89" s="618"/>
      <c r="FO89" s="618"/>
      <c r="FP89" s="640"/>
      <c r="FQ89" s="640"/>
      <c r="FR89" s="640"/>
      <c r="FS89" s="640"/>
      <c r="FT89" s="640"/>
      <c r="FU89" s="640"/>
      <c r="FV89" s="640"/>
      <c r="FW89" s="640"/>
      <c r="FX89" s="640"/>
      <c r="FY89" s="640"/>
      <c r="FZ89" s="640"/>
      <c r="GA89" s="640"/>
      <c r="GB89" s="640"/>
      <c r="GC89" s="640"/>
      <c r="GD89" s="640"/>
      <c r="GE89" s="640"/>
      <c r="GF89" s="640"/>
      <c r="GG89" s="640"/>
      <c r="GH89" s="640"/>
      <c r="GI89" s="640"/>
      <c r="GJ89" s="640"/>
      <c r="GK89" s="640"/>
      <c r="GL89" s="640"/>
      <c r="GM89" s="640"/>
      <c r="GN89" s="799"/>
      <c r="GO89" s="621"/>
      <c r="GP89" s="640"/>
      <c r="GQ89" s="619"/>
      <c r="GR89" s="619"/>
      <c r="GS89" s="619"/>
      <c r="GT89" s="619"/>
      <c r="GU89" s="619"/>
      <c r="GV89" s="640"/>
      <c r="GW89" s="640"/>
      <c r="GX89" s="640"/>
      <c r="GY89" s="640"/>
      <c r="GZ89" s="640"/>
    </row>
    <row r="90" spans="10:208" ht="27" customHeight="1" x14ac:dyDescent="0.4">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EH90" s="621"/>
      <c r="EI90" s="621"/>
      <c r="EJ90" s="621"/>
      <c r="EK90" s="641"/>
      <c r="EL90" s="760"/>
      <c r="EM90" s="640"/>
      <c r="EN90" s="640"/>
      <c r="EO90" s="640"/>
      <c r="EP90" s="640"/>
      <c r="EQ90" s="640"/>
      <c r="ER90" s="640"/>
      <c r="ES90" s="640"/>
      <c r="ET90" s="640"/>
      <c r="EU90" s="640"/>
      <c r="EV90" s="640"/>
      <c r="EW90" s="640"/>
      <c r="EX90" s="640"/>
      <c r="EY90" s="640"/>
      <c r="EZ90" s="640"/>
      <c r="FA90" s="640"/>
      <c r="FB90" s="640"/>
      <c r="FC90" s="640"/>
      <c r="FD90" s="640"/>
      <c r="FE90" s="640"/>
      <c r="FF90" s="640"/>
      <c r="FG90" s="640"/>
      <c r="FH90" s="640"/>
      <c r="FI90" s="640"/>
      <c r="FJ90" s="640"/>
      <c r="FK90" s="640"/>
      <c r="FL90" s="640"/>
      <c r="FM90" s="640"/>
      <c r="FN90" s="640"/>
      <c r="FO90" s="640"/>
      <c r="FP90" s="640"/>
      <c r="FQ90" s="640"/>
      <c r="FR90" s="640"/>
      <c r="FS90" s="640"/>
      <c r="FT90" s="640"/>
      <c r="FU90" s="640"/>
      <c r="FV90" s="640"/>
      <c r="FW90" s="640"/>
      <c r="FX90" s="640"/>
      <c r="FY90" s="640"/>
      <c r="FZ90" s="640"/>
      <c r="GA90" s="640"/>
      <c r="GB90" s="640"/>
      <c r="GC90" s="640"/>
      <c r="GD90" s="640"/>
      <c r="GE90" s="640"/>
      <c r="GF90" s="640"/>
      <c r="GG90" s="640"/>
      <c r="GH90" s="640"/>
      <c r="GI90" s="640"/>
      <c r="GJ90" s="640"/>
      <c r="GK90" s="640"/>
      <c r="GL90" s="640"/>
      <c r="GM90" s="640"/>
      <c r="GN90" s="799"/>
      <c r="GO90" s="621"/>
      <c r="GP90" s="640"/>
      <c r="GQ90" s="619"/>
      <c r="GR90" s="619"/>
      <c r="GS90" s="619"/>
      <c r="GT90" s="619"/>
      <c r="GU90" s="619"/>
      <c r="GV90" s="640"/>
      <c r="GW90" s="640"/>
      <c r="GX90" s="640"/>
      <c r="GY90" s="640"/>
      <c r="GZ90" s="640"/>
    </row>
    <row r="91" spans="10:208" ht="27" customHeight="1" x14ac:dyDescent="0.4">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EH91" s="642" t="str">
        <f>IF(EH89&lt;&gt;0,"レ","")</f>
        <v/>
      </c>
      <c r="EI91" s="642" t="str">
        <f>IF(EI89&lt;&gt;0,"レ","")</f>
        <v/>
      </c>
      <c r="EJ91" s="642" t="str">
        <f>IF(EJ89&lt;&gt;0,"レ","")</f>
        <v/>
      </c>
      <c r="EK91" s="641"/>
      <c r="EL91" s="760"/>
      <c r="EM91" s="640"/>
      <c r="EN91" s="640"/>
      <c r="EO91" s="640"/>
      <c r="EP91" s="640"/>
      <c r="EQ91" s="640"/>
      <c r="ER91" s="640"/>
      <c r="ES91" s="640"/>
      <c r="ET91" s="640"/>
      <c r="EU91" s="640"/>
      <c r="EV91" s="640"/>
      <c r="EW91" s="640"/>
      <c r="EX91" s="640"/>
      <c r="EY91" s="640"/>
      <c r="EZ91" s="640"/>
      <c r="FA91" s="640"/>
      <c r="FB91" s="640"/>
      <c r="FC91" s="640"/>
      <c r="FD91" s="640"/>
      <c r="FE91" s="640"/>
      <c r="FF91" s="640"/>
      <c r="FG91" s="640"/>
      <c r="FH91" s="640"/>
      <c r="FI91" s="640"/>
      <c r="FJ91" s="640"/>
      <c r="FK91" s="640"/>
      <c r="FL91" s="640"/>
      <c r="FM91" s="640"/>
      <c r="FN91" s="640"/>
      <c r="FO91" s="640"/>
      <c r="FP91" s="640"/>
      <c r="FQ91" s="640"/>
      <c r="FR91" s="640"/>
      <c r="FS91" s="640"/>
      <c r="FT91" s="640"/>
      <c r="FU91" s="640"/>
      <c r="FV91" s="640"/>
      <c r="FW91" s="640"/>
      <c r="FX91" s="640"/>
      <c r="FY91" s="640"/>
      <c r="FZ91" s="640"/>
      <c r="GA91" s="640"/>
      <c r="GB91" s="640"/>
      <c r="GC91" s="640"/>
      <c r="GD91" s="640"/>
      <c r="GE91" s="640"/>
      <c r="GF91" s="640"/>
      <c r="GG91" s="640"/>
      <c r="GH91" s="640"/>
      <c r="GI91" s="640"/>
      <c r="GJ91" s="640"/>
      <c r="GK91" s="640"/>
      <c r="GL91" s="640"/>
      <c r="GM91" s="640"/>
      <c r="GN91" s="799"/>
      <c r="GO91" s="621"/>
      <c r="GP91" s="640"/>
      <c r="GQ91" s="619"/>
      <c r="GR91" s="619"/>
      <c r="GS91" s="619"/>
      <c r="GT91" s="619"/>
      <c r="GU91" s="619"/>
      <c r="GV91" s="640"/>
      <c r="GW91" s="640"/>
      <c r="GX91" s="640"/>
      <c r="GY91" s="640"/>
      <c r="GZ91" s="640"/>
    </row>
    <row r="92" spans="10:208" ht="27" customHeight="1" x14ac:dyDescent="0.4">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EH92" s="640"/>
      <c r="EI92" s="640"/>
      <c r="EJ92" s="640"/>
      <c r="EK92" s="641"/>
      <c r="EL92" s="760"/>
      <c r="EM92" s="640"/>
      <c r="EN92" s="640"/>
      <c r="EO92" s="640"/>
      <c r="EP92" s="640"/>
      <c r="EQ92" s="640"/>
      <c r="ER92" s="640"/>
      <c r="ES92" s="640"/>
      <c r="ET92" s="640"/>
      <c r="EU92" s="640"/>
      <c r="EV92" s="640"/>
      <c r="EW92" s="640"/>
      <c r="EX92" s="640"/>
      <c r="EY92" s="640"/>
      <c r="EZ92" s="640"/>
      <c r="FA92" s="640"/>
      <c r="FB92" s="640"/>
      <c r="FC92" s="640"/>
      <c r="FD92" s="640"/>
      <c r="FE92" s="640"/>
      <c r="FF92" s="640"/>
      <c r="FG92" s="640"/>
      <c r="FH92" s="640"/>
      <c r="FI92" s="640"/>
      <c r="FJ92" s="640"/>
      <c r="FK92" s="640"/>
      <c r="FL92" s="640"/>
      <c r="FM92" s="640"/>
      <c r="FN92" s="640"/>
      <c r="FO92" s="640"/>
      <c r="FP92" s="640"/>
      <c r="FQ92" s="640"/>
      <c r="FR92" s="640"/>
      <c r="FS92" s="640"/>
      <c r="FT92" s="640"/>
      <c r="FU92" s="640"/>
      <c r="FV92" s="640"/>
      <c r="FW92" s="640"/>
      <c r="FX92" s="640"/>
      <c r="FY92" s="640"/>
      <c r="FZ92" s="640"/>
      <c r="GA92" s="640"/>
      <c r="GB92" s="640"/>
      <c r="GC92" s="640"/>
      <c r="GD92" s="640"/>
      <c r="GE92" s="640"/>
      <c r="GF92" s="640"/>
      <c r="GG92" s="640"/>
      <c r="GH92" s="640"/>
      <c r="GI92" s="640"/>
      <c r="GJ92" s="640"/>
      <c r="GK92" s="640"/>
      <c r="GL92" s="640"/>
      <c r="GM92" s="640"/>
      <c r="GN92" s="799"/>
      <c r="GO92" s="621"/>
      <c r="GP92" s="640"/>
      <c r="GQ92" s="619"/>
      <c r="GR92" s="619"/>
      <c r="GS92" s="619"/>
      <c r="GT92" s="619"/>
      <c r="GU92" s="619"/>
      <c r="GV92" s="640"/>
      <c r="GW92" s="640"/>
      <c r="GX92" s="640"/>
      <c r="GY92" s="640"/>
      <c r="GZ92" s="640"/>
    </row>
    <row r="93" spans="10:208" ht="27" customHeight="1" x14ac:dyDescent="0.4">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EH93" s="640"/>
      <c r="EI93" s="640"/>
      <c r="EJ93" s="640"/>
      <c r="EK93" s="641"/>
      <c r="EL93" s="760"/>
      <c r="EM93" s="640"/>
      <c r="EN93" s="640"/>
      <c r="EO93" s="640"/>
      <c r="EP93" s="640"/>
      <c r="EQ93" s="640"/>
      <c r="ER93" s="640"/>
      <c r="ES93" s="640"/>
      <c r="ET93" s="640"/>
      <c r="EU93" s="640"/>
      <c r="EV93" s="640"/>
      <c r="EW93" s="640"/>
      <c r="EX93" s="640"/>
      <c r="EY93" s="640"/>
      <c r="EZ93" s="640"/>
      <c r="FA93" s="640"/>
      <c r="FB93" s="640"/>
      <c r="FC93" s="640"/>
      <c r="FD93" s="640"/>
      <c r="FE93" s="640"/>
      <c r="FF93" s="640"/>
      <c r="FG93" s="640"/>
      <c r="FH93" s="640"/>
      <c r="FI93" s="640"/>
      <c r="FJ93" s="640"/>
      <c r="FK93" s="640"/>
      <c r="FL93" s="640"/>
      <c r="FM93" s="640"/>
      <c r="FN93" s="640"/>
      <c r="FO93" s="640"/>
      <c r="FP93" s="640"/>
      <c r="FQ93" s="640"/>
      <c r="FR93" s="640"/>
      <c r="FS93" s="640"/>
      <c r="FT93" s="640"/>
      <c r="FU93" s="640"/>
      <c r="FV93" s="640"/>
      <c r="FW93" s="640"/>
      <c r="FX93" s="640"/>
      <c r="FY93" s="640"/>
      <c r="FZ93" s="640"/>
      <c r="GA93" s="640"/>
      <c r="GB93" s="640"/>
      <c r="GC93" s="640"/>
      <c r="GD93" s="640"/>
      <c r="GE93" s="640"/>
      <c r="GF93" s="640"/>
      <c r="GG93" s="640"/>
      <c r="GH93" s="640"/>
      <c r="GI93" s="640"/>
      <c r="GJ93" s="640"/>
      <c r="GK93" s="640"/>
      <c r="GL93" s="640"/>
      <c r="GM93" s="640"/>
      <c r="GN93" s="799"/>
      <c r="GO93" s="621"/>
      <c r="GP93" s="640"/>
      <c r="GQ93" s="633"/>
      <c r="GR93" s="633"/>
      <c r="GS93" s="633"/>
      <c r="GT93" s="633"/>
      <c r="GU93" s="633"/>
      <c r="GV93" s="640"/>
      <c r="GW93" s="640"/>
      <c r="GX93" s="640"/>
      <c r="GY93" s="640"/>
      <c r="GZ93" s="640"/>
    </row>
    <row r="94" spans="10:208" ht="27" customHeight="1" x14ac:dyDescent="0.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EH94" s="640"/>
      <c r="EI94" s="640"/>
      <c r="EJ94" s="640"/>
      <c r="EK94" s="641"/>
      <c r="EL94" s="760"/>
      <c r="EM94" s="640"/>
      <c r="EN94" s="640"/>
      <c r="EO94" s="640"/>
      <c r="EP94" s="640"/>
      <c r="EQ94" s="640"/>
      <c r="ER94" s="640"/>
      <c r="ES94" s="640"/>
      <c r="ET94" s="640"/>
      <c r="EU94" s="640"/>
      <c r="EV94" s="640"/>
      <c r="EW94" s="640"/>
      <c r="EX94" s="640"/>
      <c r="EY94" s="640"/>
      <c r="EZ94" s="640"/>
      <c r="FA94" s="640"/>
      <c r="FB94" s="640"/>
      <c r="FC94" s="640"/>
      <c r="FD94" s="640"/>
      <c r="FE94" s="640"/>
      <c r="FF94" s="640"/>
      <c r="FG94" s="640"/>
      <c r="FH94" s="640"/>
      <c r="FI94" s="640"/>
      <c r="FJ94" s="640"/>
      <c r="FK94" s="640"/>
      <c r="FL94" s="640"/>
      <c r="FM94" s="640"/>
      <c r="FN94" s="640"/>
      <c r="FO94" s="640"/>
      <c r="FP94" s="640"/>
      <c r="FQ94" s="640"/>
      <c r="FR94" s="640"/>
      <c r="FS94" s="640"/>
      <c r="FT94" s="640"/>
      <c r="FU94" s="640"/>
      <c r="FV94" s="640"/>
      <c r="FW94" s="640"/>
      <c r="FX94" s="640"/>
      <c r="FY94" s="640"/>
      <c r="FZ94" s="640"/>
      <c r="GA94" s="640"/>
      <c r="GB94" s="640"/>
      <c r="GC94" s="640"/>
      <c r="GD94" s="640"/>
      <c r="GE94" s="640"/>
      <c r="GF94" s="640"/>
      <c r="GG94" s="640"/>
      <c r="GH94" s="640"/>
      <c r="GI94" s="640"/>
      <c r="GJ94" s="640"/>
      <c r="GK94" s="640"/>
      <c r="GL94" s="640"/>
      <c r="GM94" s="640"/>
      <c r="GN94" s="799"/>
      <c r="GO94" s="621"/>
      <c r="GP94" s="640"/>
      <c r="GQ94" s="640"/>
      <c r="GR94" s="640"/>
      <c r="GS94" s="640"/>
      <c r="GT94" s="640"/>
      <c r="GU94" s="640"/>
      <c r="GV94" s="640"/>
      <c r="GW94" s="640"/>
      <c r="GX94" s="640"/>
      <c r="GY94" s="640"/>
      <c r="GZ94" s="640"/>
    </row>
    <row r="95" spans="10:208" ht="27" customHeight="1" x14ac:dyDescent="0.4">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EK95" s="352"/>
    </row>
    <row r="96" spans="10:208" ht="27" customHeight="1" x14ac:dyDescent="0.4">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EH96"/>
      <c r="EK96" s="352"/>
    </row>
    <row r="97" spans="10:141" ht="27" customHeight="1" x14ac:dyDescent="0.4">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EK97" s="352"/>
    </row>
    <row r="98" spans="10:141" ht="27" customHeight="1" x14ac:dyDescent="0.4">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row>
    <row r="99" spans="10:141" ht="27" customHeight="1" x14ac:dyDescent="0.4">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row>
    <row r="100" spans="10:141" ht="27" customHeight="1" x14ac:dyDescent="0.4">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row>
    <row r="101" spans="10:141" ht="27" customHeight="1" x14ac:dyDescent="0.4">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row>
    <row r="102" spans="10:141" ht="27" customHeight="1" x14ac:dyDescent="0.4">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row>
    <row r="103" spans="10:141" ht="27" customHeight="1" x14ac:dyDescent="0.4">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row>
    <row r="104" spans="10:141" ht="27" customHeight="1" x14ac:dyDescent="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row>
    <row r="105" spans="10:141" ht="27" customHeight="1" x14ac:dyDescent="0.4">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row>
    <row r="106" spans="10:141" ht="27" customHeight="1" x14ac:dyDescent="0.4">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row>
    <row r="107" spans="10:141" ht="27" customHeight="1" x14ac:dyDescent="0.4">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row>
    <row r="108" spans="10:141" ht="27" customHeight="1" x14ac:dyDescent="0.4">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row>
    <row r="109" spans="10:141" ht="27" customHeight="1" x14ac:dyDescent="0.4">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row>
    <row r="110" spans="10:141" ht="27" customHeight="1" x14ac:dyDescent="0.4">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row>
    <row r="111" spans="10:141" ht="27" customHeight="1" x14ac:dyDescent="0.4">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row>
    <row r="112" spans="10:141" ht="27" customHeight="1" x14ac:dyDescent="0.4">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row>
    <row r="113" spans="10:118" ht="27" customHeight="1" x14ac:dyDescent="0.4">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row>
    <row r="114" spans="10:118" ht="27" customHeight="1" x14ac:dyDescent="0.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row>
    <row r="115" spans="10:118" ht="27" customHeight="1" x14ac:dyDescent="0.4">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row>
    <row r="116" spans="10:118" ht="27" customHeight="1" x14ac:dyDescent="0.4">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row>
    <row r="117" spans="10:118" ht="27" customHeight="1" x14ac:dyDescent="0.4">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row>
    <row r="118" spans="10:118" ht="27" customHeight="1" x14ac:dyDescent="0.4">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row>
    <row r="119" spans="10:118" ht="27" customHeight="1" x14ac:dyDescent="0.4">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row>
    <row r="120" spans="10:118" ht="27" customHeight="1" x14ac:dyDescent="0.4">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row>
    <row r="121" spans="10:118" ht="27" customHeight="1" x14ac:dyDescent="0.4">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row>
    <row r="122" spans="10:118" ht="27" customHeight="1" x14ac:dyDescent="0.4">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row>
    <row r="123" spans="10:118" ht="27" customHeight="1" x14ac:dyDescent="0.4">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row>
    <row r="124" spans="10:118" ht="27" customHeight="1" x14ac:dyDescent="0.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row>
    <row r="125" spans="10:118" ht="27" customHeight="1" x14ac:dyDescent="0.4">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row>
    <row r="126" spans="10:118" ht="27" customHeight="1" x14ac:dyDescent="0.4">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row>
    <row r="127" spans="10:118" ht="27" customHeight="1" x14ac:dyDescent="0.4">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row>
    <row r="128" spans="10:118" ht="27" customHeight="1" x14ac:dyDescent="0.4">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row>
    <row r="129" spans="10:118" ht="27" customHeight="1" x14ac:dyDescent="0.4">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row>
    <row r="130" spans="10:118" ht="27" customHeight="1" x14ac:dyDescent="0.4">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row>
    <row r="131" spans="10:118" ht="27" customHeight="1" x14ac:dyDescent="0.4">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row>
    <row r="132" spans="10:118" ht="27" customHeight="1" x14ac:dyDescent="0.4">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row>
    <row r="133" spans="10:118" ht="27" customHeight="1" x14ac:dyDescent="0.4">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row>
    <row r="134" spans="10:118" ht="27" customHeight="1" x14ac:dyDescent="0.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row>
    <row r="135" spans="10:118" ht="27" customHeight="1" x14ac:dyDescent="0.4">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row>
    <row r="136" spans="10:118" ht="27" customHeight="1" x14ac:dyDescent="0.4">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row>
    <row r="137" spans="10:118" ht="27" customHeight="1" x14ac:dyDescent="0.4">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row>
    <row r="138" spans="10:118" ht="27" customHeight="1" x14ac:dyDescent="0.4">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row>
    <row r="139" spans="10:118" ht="27" customHeight="1" x14ac:dyDescent="0.4">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row>
    <row r="140" spans="10:118" ht="27" customHeight="1" x14ac:dyDescent="0.4">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row>
    <row r="141" spans="10:118" ht="27" customHeight="1" x14ac:dyDescent="0.4">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row>
    <row r="142" spans="10:118" ht="27" customHeight="1" x14ac:dyDescent="0.4">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row>
    <row r="143" spans="10:118" ht="27" customHeight="1" x14ac:dyDescent="0.4">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row>
    <row r="144" spans="10:118" ht="27" customHeight="1" x14ac:dyDescent="0.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row>
    <row r="145" spans="10:118" ht="27" customHeight="1" x14ac:dyDescent="0.4">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row>
    <row r="146" spans="10:118" ht="27" customHeight="1" x14ac:dyDescent="0.4">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row>
    <row r="147" spans="10:118" ht="27" customHeight="1" x14ac:dyDescent="0.4">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row>
    <row r="148" spans="10:118" ht="27" customHeight="1" x14ac:dyDescent="0.4">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row>
    <row r="149" spans="10:118" ht="27" customHeight="1" x14ac:dyDescent="0.4">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row>
    <row r="150" spans="10:118" ht="27" customHeight="1" x14ac:dyDescent="0.4">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row>
    <row r="151" spans="10:118" ht="27" customHeight="1" x14ac:dyDescent="0.4">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row>
    <row r="152" spans="10:118" ht="27" customHeight="1" x14ac:dyDescent="0.4">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row>
    <row r="153" spans="10:118" ht="27" customHeight="1" x14ac:dyDescent="0.4">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row>
    <row r="154" spans="10:118" ht="27" customHeight="1" x14ac:dyDescent="0.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row>
    <row r="155" spans="10:118" ht="27" customHeight="1" x14ac:dyDescent="0.4">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row>
    <row r="156" spans="10:118" ht="27" customHeight="1" x14ac:dyDescent="0.4">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row>
    <row r="157" spans="10:118" ht="27" customHeight="1" x14ac:dyDescent="0.4">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row>
    <row r="158" spans="10:118" ht="27" customHeight="1" x14ac:dyDescent="0.4">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row>
    <row r="159" spans="10:118" ht="27" customHeight="1" x14ac:dyDescent="0.4">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row>
    <row r="160" spans="10:118" ht="27" customHeight="1" x14ac:dyDescent="0.4">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row>
    <row r="161" spans="10:118" ht="27" customHeight="1" x14ac:dyDescent="0.4">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row>
    <row r="162" spans="10:118" ht="27" customHeight="1" x14ac:dyDescent="0.4">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row>
    <row r="163" spans="10:118" ht="27" customHeight="1" x14ac:dyDescent="0.4">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row>
    <row r="164" spans="10:118" ht="27" customHeight="1" x14ac:dyDescent="0.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row>
    <row r="165" spans="10:118" ht="27" customHeight="1" x14ac:dyDescent="0.4">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row>
    <row r="166" spans="10:118" ht="27" customHeight="1" x14ac:dyDescent="0.4">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row>
    <row r="167" spans="10:118" ht="27" customHeight="1" x14ac:dyDescent="0.4">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row>
    <row r="168" spans="10:118" ht="27" customHeight="1" x14ac:dyDescent="0.4">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row>
    <row r="169" spans="10:118" ht="27" customHeight="1" x14ac:dyDescent="0.4">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row>
    <row r="170" spans="10:118" ht="27" customHeight="1" x14ac:dyDescent="0.4">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row>
    <row r="171" spans="10:118" ht="27" customHeight="1" x14ac:dyDescent="0.4">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row>
    <row r="172" spans="10:118" ht="27" customHeight="1" x14ac:dyDescent="0.4">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row>
    <row r="173" spans="10:118" ht="27" customHeight="1" x14ac:dyDescent="0.4">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row>
    <row r="174" spans="10:118" ht="27" customHeight="1" x14ac:dyDescent="0.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row>
    <row r="175" spans="10:118" ht="27" customHeight="1" x14ac:dyDescent="0.4">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row>
    <row r="176" spans="10:118" ht="27" customHeight="1" x14ac:dyDescent="0.4">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row>
    <row r="177" spans="10:118" ht="27" customHeight="1" x14ac:dyDescent="0.4">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row>
    <row r="178" spans="10:118" ht="27" customHeight="1" x14ac:dyDescent="0.4">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row>
    <row r="179" spans="10:118" ht="27" customHeight="1" x14ac:dyDescent="0.4">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row>
    <row r="180" spans="10:118" ht="27" customHeight="1" x14ac:dyDescent="0.4">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row>
    <row r="181" spans="10:118" ht="27" customHeight="1" x14ac:dyDescent="0.4">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row>
    <row r="182" spans="10:118" ht="27" customHeight="1" x14ac:dyDescent="0.4">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row>
    <row r="183" spans="10:118" ht="27" customHeight="1" x14ac:dyDescent="0.4">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row>
    <row r="184" spans="10:118" ht="27" customHeight="1" x14ac:dyDescent="0.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row>
    <row r="185" spans="10:118" ht="27" customHeight="1" x14ac:dyDescent="0.4">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row>
    <row r="186" spans="10:118" ht="27" customHeight="1" x14ac:dyDescent="0.4">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row>
    <row r="187" spans="10:118" ht="27" customHeight="1" x14ac:dyDescent="0.4">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row>
    <row r="188" spans="10:118" ht="27" customHeight="1" x14ac:dyDescent="0.4">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row>
    <row r="189" spans="10:118" ht="27" customHeight="1" x14ac:dyDescent="0.4">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row>
    <row r="190" spans="10:118" ht="27" customHeight="1" x14ac:dyDescent="0.4">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row>
    <row r="191" spans="10:118" ht="27" customHeight="1" x14ac:dyDescent="0.4">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row>
    <row r="192" spans="10:118" ht="27" customHeight="1" x14ac:dyDescent="0.4">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row>
    <row r="193" spans="10:118" ht="27" customHeight="1" x14ac:dyDescent="0.4">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row>
    <row r="194" spans="10:118" ht="27" customHeight="1" x14ac:dyDescent="0.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row>
    <row r="195" spans="10:118" ht="27" customHeight="1" x14ac:dyDescent="0.4">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row>
    <row r="196" spans="10:118" ht="27" customHeight="1" x14ac:dyDescent="0.4">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row>
    <row r="197" spans="10:118" ht="27" customHeight="1" x14ac:dyDescent="0.4">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row>
    <row r="198" spans="10:118" ht="27" customHeight="1" x14ac:dyDescent="0.4">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row>
    <row r="199" spans="10:118" ht="27" customHeight="1" x14ac:dyDescent="0.4">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row>
    <row r="200" spans="10:118" ht="27" customHeight="1" x14ac:dyDescent="0.4">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row>
    <row r="201" spans="10:118" ht="27" customHeight="1" x14ac:dyDescent="0.4">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row>
    <row r="202" spans="10:118" ht="27" customHeight="1" x14ac:dyDescent="0.4">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row>
    <row r="203" spans="10:118" ht="27" customHeight="1" x14ac:dyDescent="0.4">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row>
    <row r="204" spans="10:118" ht="27" customHeight="1" x14ac:dyDescent="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row>
    <row r="205" spans="10:118" ht="27" customHeight="1" x14ac:dyDescent="0.4">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row>
    <row r="206" spans="10:118" ht="27" customHeight="1" x14ac:dyDescent="0.4">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row>
    <row r="207" spans="10:118" ht="27" customHeight="1" x14ac:dyDescent="0.4">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row>
    <row r="208" spans="10:118" ht="27" customHeight="1" x14ac:dyDescent="0.4">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row>
    <row r="209" spans="10:118" ht="27" customHeight="1" x14ac:dyDescent="0.4">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row>
    <row r="210" spans="10:118" ht="27" customHeight="1" x14ac:dyDescent="0.4">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row>
    <row r="211" spans="10:118" ht="27" customHeight="1" x14ac:dyDescent="0.4">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row>
    <row r="212" spans="10:118" ht="27" customHeight="1" x14ac:dyDescent="0.4">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row>
    <row r="213" spans="10:118" ht="27" customHeight="1" x14ac:dyDescent="0.4">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row>
    <row r="214" spans="10:118" ht="27" customHeight="1" x14ac:dyDescent="0.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row>
    <row r="215" spans="10:118" ht="27" customHeight="1" x14ac:dyDescent="0.4">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row>
    <row r="216" spans="10:118" ht="27" customHeight="1" x14ac:dyDescent="0.4">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row>
    <row r="217" spans="10:118" ht="27" customHeight="1" x14ac:dyDescent="0.4">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row>
    <row r="218" spans="10:118" ht="27" customHeight="1" x14ac:dyDescent="0.4">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row>
    <row r="219" spans="10:118" ht="27" customHeight="1" x14ac:dyDescent="0.4">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row>
    <row r="220" spans="10:118" ht="27" customHeight="1" x14ac:dyDescent="0.4">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row>
    <row r="221" spans="10:118" ht="27" customHeight="1" x14ac:dyDescent="0.4">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row>
    <row r="222" spans="10:118" ht="27" customHeight="1" x14ac:dyDescent="0.4">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row>
    <row r="223" spans="10:118" ht="27" customHeight="1" x14ac:dyDescent="0.4">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row>
    <row r="224" spans="10:118" ht="27" customHeight="1" x14ac:dyDescent="0.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row>
    <row r="225" spans="10:118" ht="27" customHeight="1" x14ac:dyDescent="0.4">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row>
    <row r="226" spans="10:118" ht="27" customHeight="1" x14ac:dyDescent="0.4">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row>
    <row r="227" spans="10:118" ht="27" customHeight="1" x14ac:dyDescent="0.4">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row>
    <row r="228" spans="10:118" ht="27" customHeight="1" x14ac:dyDescent="0.4">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row>
    <row r="229" spans="10:118" ht="27" customHeight="1" x14ac:dyDescent="0.4">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row>
    <row r="230" spans="10:118" ht="27" customHeight="1" x14ac:dyDescent="0.4">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row>
    <row r="231" spans="10:118" ht="27" customHeight="1" x14ac:dyDescent="0.4">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row>
    <row r="232" spans="10:118" ht="27" customHeight="1" x14ac:dyDescent="0.4">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row>
    <row r="233" spans="10:118" ht="27" customHeight="1" x14ac:dyDescent="0.4">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row>
    <row r="234" spans="10:118" ht="27" customHeight="1" x14ac:dyDescent="0.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row>
    <row r="235" spans="10:118" ht="27" customHeight="1" x14ac:dyDescent="0.4">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row>
    <row r="236" spans="10:118" ht="27" customHeight="1" x14ac:dyDescent="0.4">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row>
    <row r="237" spans="10:118" ht="27" customHeight="1" x14ac:dyDescent="0.4">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row>
    <row r="238" spans="10:118" ht="27" customHeight="1" x14ac:dyDescent="0.4">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row>
    <row r="239" spans="10:118" ht="27" customHeight="1" x14ac:dyDescent="0.4">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row>
    <row r="240" spans="10:118" ht="27" customHeight="1" x14ac:dyDescent="0.4">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row>
    <row r="241" spans="10:118" ht="27" customHeight="1" x14ac:dyDescent="0.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row>
    <row r="242" spans="10:118" ht="27" customHeight="1" x14ac:dyDescent="0.4">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row>
    <row r="243" spans="10:118" ht="27" customHeight="1" x14ac:dyDescent="0.4">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row>
    <row r="244" spans="10:118" ht="27" customHeight="1" x14ac:dyDescent="0.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row>
    <row r="245" spans="10:118" ht="27" customHeight="1" x14ac:dyDescent="0.4">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row>
    <row r="246" spans="10:118" ht="27" customHeight="1" x14ac:dyDescent="0.4">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row>
    <row r="247" spans="10:118" ht="27" customHeight="1" x14ac:dyDescent="0.4">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row>
    <row r="248" spans="10:118" ht="27" customHeight="1" x14ac:dyDescent="0.4">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row>
    <row r="249" spans="10:118" ht="27" customHeight="1" x14ac:dyDescent="0.4">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row>
    <row r="250" spans="10:118" ht="27" customHeight="1" x14ac:dyDescent="0.4">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row>
    <row r="251" spans="10:118" ht="27" customHeight="1" x14ac:dyDescent="0.4">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row>
    <row r="252" spans="10:118" ht="27" customHeight="1" x14ac:dyDescent="0.4">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row>
    <row r="253" spans="10:118" ht="27" customHeight="1" x14ac:dyDescent="0.4">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row>
    <row r="254" spans="10:118" ht="27" customHeight="1" x14ac:dyDescent="0.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row>
    <row r="255" spans="10:118" ht="27" customHeight="1" x14ac:dyDescent="0.4">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row>
    <row r="256" spans="10:118" ht="27" customHeight="1" x14ac:dyDescent="0.4">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row>
    <row r="257" spans="10:118" ht="27" customHeight="1" x14ac:dyDescent="0.4">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row>
    <row r="258" spans="10:118" ht="27" customHeight="1" x14ac:dyDescent="0.4">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row>
    <row r="259" spans="10:118" ht="27" customHeight="1" x14ac:dyDescent="0.4">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row>
    <row r="260" spans="10:118" ht="27" customHeight="1" x14ac:dyDescent="0.4">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row>
    <row r="261" spans="10:118" ht="27" customHeight="1" x14ac:dyDescent="0.4">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row>
    <row r="262" spans="10:118" ht="27" customHeight="1" x14ac:dyDescent="0.4">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row>
    <row r="263" spans="10:118" ht="27" customHeight="1" x14ac:dyDescent="0.4">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row>
    <row r="264" spans="10:118" ht="27" customHeight="1" x14ac:dyDescent="0.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row>
    <row r="265" spans="10:118" ht="27" customHeight="1" x14ac:dyDescent="0.4">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row>
    <row r="266" spans="10:118" ht="27" customHeight="1" x14ac:dyDescent="0.4">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row>
    <row r="267" spans="10:118" ht="27" customHeight="1" x14ac:dyDescent="0.4">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row>
    <row r="268" spans="10:118" ht="27" customHeight="1" x14ac:dyDescent="0.4">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row>
    <row r="269" spans="10:118" ht="27" customHeight="1" x14ac:dyDescent="0.4">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row>
    <row r="270" spans="10:118" ht="27" customHeight="1" x14ac:dyDescent="0.4">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row>
    <row r="271" spans="10:118" ht="27" customHeight="1" x14ac:dyDescent="0.4">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row>
    <row r="272" spans="10:118" ht="27" customHeight="1" x14ac:dyDescent="0.4">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row>
    <row r="273" spans="10:118" ht="27" customHeight="1" x14ac:dyDescent="0.4">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row>
    <row r="274" spans="10:118" ht="27" customHeight="1" x14ac:dyDescent="0.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row>
    <row r="275" spans="10:118" ht="27" customHeight="1" x14ac:dyDescent="0.4">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row>
    <row r="276" spans="10:118" ht="27" customHeight="1" x14ac:dyDescent="0.4">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row>
    <row r="277" spans="10:118" ht="27" customHeight="1" x14ac:dyDescent="0.4">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row>
    <row r="278" spans="10:118" ht="27" customHeight="1" x14ac:dyDescent="0.4">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row>
    <row r="279" spans="10:118" ht="27" customHeight="1" x14ac:dyDescent="0.4">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row>
    <row r="280" spans="10:118" ht="27" customHeight="1" x14ac:dyDescent="0.4">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row>
    <row r="281" spans="10:118" ht="27" customHeight="1" x14ac:dyDescent="0.4">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row>
    <row r="282" spans="10:118" ht="27" customHeight="1" x14ac:dyDescent="0.4">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row>
  </sheetData>
  <sheetProtection algorithmName="SHA-512" hashValue="XFgFpBb+qPZ+xfci/vdUR6Sbk70+WlACMdsNalpFxDzjOxB3bIPsyDOnE3M2Cna5ox8lByJxJBVEPlF9pt+kfw==" saltValue="xDRTBh8XpmyP0Nq2b4XGMw==" spinCount="100000" sheet="1" objects="1" scenarios="1"/>
  <dataConsolidate/>
  <mergeCells count="585">
    <mergeCell ref="CW69:DP69"/>
    <mergeCell ref="BO70:BX70"/>
    <mergeCell ref="BY70:CM70"/>
    <mergeCell ref="CN70:CP70"/>
    <mergeCell ref="CQ70:CS70"/>
    <mergeCell ref="CR2:DA2"/>
    <mergeCell ref="CW70:DP70"/>
    <mergeCell ref="CW68:DP68"/>
    <mergeCell ref="BO22:BX22"/>
    <mergeCell ref="BY22:CM22"/>
    <mergeCell ref="CW21:DP21"/>
    <mergeCell ref="CW22:DP22"/>
    <mergeCell ref="CQ27:CS27"/>
    <mergeCell ref="CT27:CV27"/>
    <mergeCell ref="CW23:DP23"/>
    <mergeCell ref="BY38:CM38"/>
    <mergeCell ref="CN38:CP38"/>
    <mergeCell ref="CQ38:CS38"/>
    <mergeCell ref="BY24:CM24"/>
    <mergeCell ref="CN24:CP24"/>
    <mergeCell ref="CT24:CV24"/>
    <mergeCell ref="BY25:CM25"/>
    <mergeCell ref="CQ22:CS22"/>
    <mergeCell ref="CQ32:CS32"/>
    <mergeCell ref="CT71:CV71"/>
    <mergeCell ref="CW71:DP71"/>
    <mergeCell ref="M71:O71"/>
    <mergeCell ref="P71:AF71"/>
    <mergeCell ref="AG71:AZ71"/>
    <mergeCell ref="BA71:BL71"/>
    <mergeCell ref="BM71:BN71"/>
    <mergeCell ref="BO71:BX71"/>
    <mergeCell ref="BY71:CM71"/>
    <mergeCell ref="CN71:CP71"/>
    <mergeCell ref="CQ71:CS71"/>
    <mergeCell ref="M69:O69"/>
    <mergeCell ref="P69:AF69"/>
    <mergeCell ref="AG69:AZ69"/>
    <mergeCell ref="BA69:BL69"/>
    <mergeCell ref="BM69:BN69"/>
    <mergeCell ref="BO69:BX69"/>
    <mergeCell ref="BY69:CM69"/>
    <mergeCell ref="CT70:CV70"/>
    <mergeCell ref="CT68:CV68"/>
    <mergeCell ref="CN68:CP68"/>
    <mergeCell ref="CQ68:CS68"/>
    <mergeCell ref="M70:O70"/>
    <mergeCell ref="P70:AF70"/>
    <mergeCell ref="AG70:AZ70"/>
    <mergeCell ref="BA70:BL70"/>
    <mergeCell ref="BM70:BN70"/>
    <mergeCell ref="CN69:CP69"/>
    <mergeCell ref="CQ69:CS69"/>
    <mergeCell ref="CT69:CV69"/>
    <mergeCell ref="M66:O66"/>
    <mergeCell ref="P66:AF66"/>
    <mergeCell ref="AG66:AZ66"/>
    <mergeCell ref="BA66:BL66"/>
    <mergeCell ref="BM66:BN66"/>
    <mergeCell ref="BO66:BX66"/>
    <mergeCell ref="BY66:CM66"/>
    <mergeCell ref="M68:O68"/>
    <mergeCell ref="P68:AF68"/>
    <mergeCell ref="AG68:AZ68"/>
    <mergeCell ref="BA68:BL68"/>
    <mergeCell ref="BM68:BN68"/>
    <mergeCell ref="BO68:BX68"/>
    <mergeCell ref="BY68:CM68"/>
    <mergeCell ref="BA64:BL64"/>
    <mergeCell ref="BM64:BN64"/>
    <mergeCell ref="BO64:BX64"/>
    <mergeCell ref="BY64:CM64"/>
    <mergeCell ref="CN64:CP64"/>
    <mergeCell ref="CQ64:CS64"/>
    <mergeCell ref="CW66:DP66"/>
    <mergeCell ref="BY67:CM67"/>
    <mergeCell ref="CN67:CP67"/>
    <mergeCell ref="CQ67:CS67"/>
    <mergeCell ref="CT67:CV67"/>
    <mergeCell ref="CW67:DP67"/>
    <mergeCell ref="BM62:BN62"/>
    <mergeCell ref="BO62:BX62"/>
    <mergeCell ref="BY62:CM62"/>
    <mergeCell ref="CN62:CP62"/>
    <mergeCell ref="CQ62:CS62"/>
    <mergeCell ref="M63:O63"/>
    <mergeCell ref="P63:AF63"/>
    <mergeCell ref="AG63:AZ63"/>
    <mergeCell ref="BA63:BL63"/>
    <mergeCell ref="BM63:BN63"/>
    <mergeCell ref="BY63:CM63"/>
    <mergeCell ref="CN63:CP63"/>
    <mergeCell ref="CQ63:CS63"/>
    <mergeCell ref="M62:O62"/>
    <mergeCell ref="P62:AF62"/>
    <mergeCell ref="AG62:AZ62"/>
    <mergeCell ref="BA62:BL62"/>
    <mergeCell ref="U22:AA23"/>
    <mergeCell ref="U25:AA25"/>
    <mergeCell ref="BA21:BL21"/>
    <mergeCell ref="M33:O33"/>
    <mergeCell ref="AB33:AZ33"/>
    <mergeCell ref="BA33:BL33"/>
    <mergeCell ref="M35:O35"/>
    <mergeCell ref="M36:O36"/>
    <mergeCell ref="M28:O28"/>
    <mergeCell ref="BA32:BL32"/>
    <mergeCell ref="M29:O29"/>
    <mergeCell ref="M31:O31"/>
    <mergeCell ref="M34:O34"/>
    <mergeCell ref="U24:AA24"/>
    <mergeCell ref="M24:O24"/>
    <mergeCell ref="M25:O25"/>
    <mergeCell ref="M27:O27"/>
    <mergeCell ref="AB21:AZ21"/>
    <mergeCell ref="P31:T41"/>
    <mergeCell ref="U31:AA32"/>
    <mergeCell ref="AB31:AZ31"/>
    <mergeCell ref="M37:O37"/>
    <mergeCell ref="BA36:BL36"/>
    <mergeCell ref="BA38:BL38"/>
    <mergeCell ref="CT22:CV22"/>
    <mergeCell ref="BM18:BN18"/>
    <mergeCell ref="M23:O23"/>
    <mergeCell ref="M22:O22"/>
    <mergeCell ref="M18:O18"/>
    <mergeCell ref="AB18:AZ18"/>
    <mergeCell ref="U17:AA17"/>
    <mergeCell ref="AB17:AZ17"/>
    <mergeCell ref="M19:O19"/>
    <mergeCell ref="AB19:AZ19"/>
    <mergeCell ref="BM20:BN20"/>
    <mergeCell ref="BA17:BL17"/>
    <mergeCell ref="BM17:BN17"/>
    <mergeCell ref="M17:O17"/>
    <mergeCell ref="P17:T30"/>
    <mergeCell ref="M21:O21"/>
    <mergeCell ref="U18:AA21"/>
    <mergeCell ref="M26:O26"/>
    <mergeCell ref="U26:AA30"/>
    <mergeCell ref="M30:O30"/>
    <mergeCell ref="AB20:AZ20"/>
    <mergeCell ref="BA20:BL20"/>
    <mergeCell ref="M20:O20"/>
    <mergeCell ref="BA18:BL18"/>
    <mergeCell ref="BA19:BL19"/>
    <mergeCell ref="CQ66:CS66"/>
    <mergeCell ref="AB23:AZ23"/>
    <mergeCell ref="BA23:BL23"/>
    <mergeCell ref="AB30:AZ30"/>
    <mergeCell ref="CT25:CV25"/>
    <mergeCell ref="CN22:CP22"/>
    <mergeCell ref="CT23:CV23"/>
    <mergeCell ref="BO30:BX30"/>
    <mergeCell ref="AB24:AZ24"/>
    <mergeCell ref="AB26:AZ26"/>
    <mergeCell ref="BA26:BL26"/>
    <mergeCell ref="AB25:AZ25"/>
    <mergeCell ref="BA25:BL25"/>
    <mergeCell ref="BA24:BL24"/>
    <mergeCell ref="BM24:BN24"/>
    <mergeCell ref="BO24:BX24"/>
    <mergeCell ref="BM26:BN26"/>
    <mergeCell ref="AB22:AZ22"/>
    <mergeCell ref="BA22:BL22"/>
    <mergeCell ref="BY29:CM29"/>
    <mergeCell ref="CN29:CP29"/>
    <mergeCell ref="BM22:BN22"/>
    <mergeCell ref="BO20:BX20"/>
    <mergeCell ref="EH83:EJ83"/>
    <mergeCell ref="EH86:EJ86"/>
    <mergeCell ref="BY30:CM30"/>
    <mergeCell ref="CT62:CV62"/>
    <mergeCell ref="CW62:DP62"/>
    <mergeCell ref="CW63:DP63"/>
    <mergeCell ref="CT64:CV64"/>
    <mergeCell ref="CW64:DP64"/>
    <mergeCell ref="BY65:CM65"/>
    <mergeCell ref="CN65:CP65"/>
    <mergeCell ref="CQ65:CS65"/>
    <mergeCell ref="CT65:CV65"/>
    <mergeCell ref="CW65:DP65"/>
    <mergeCell ref="CT66:CV66"/>
    <mergeCell ref="CW41:DP41"/>
    <mergeCell ref="CQ40:CS40"/>
    <mergeCell ref="CT40:CV40"/>
    <mergeCell ref="CW39:DP39"/>
    <mergeCell ref="CW32:DP32"/>
    <mergeCell ref="CQ35:CS35"/>
    <mergeCell ref="CT35:CV35"/>
    <mergeCell ref="CT63:CV63"/>
    <mergeCell ref="CN66:CP66"/>
    <mergeCell ref="CN37:CP37"/>
    <mergeCell ref="AS2:AU2"/>
    <mergeCell ref="BA2:BC2"/>
    <mergeCell ref="BI2:BK2"/>
    <mergeCell ref="BU2:BW2"/>
    <mergeCell ref="P15:AA16"/>
    <mergeCell ref="M12:Q12"/>
    <mergeCell ref="M10:DM10"/>
    <mergeCell ref="M11:U11"/>
    <mergeCell ref="V11:BH11"/>
    <mergeCell ref="BF12:CB12"/>
    <mergeCell ref="CE12:CI12"/>
    <mergeCell ref="CJ12:CL12"/>
    <mergeCell ref="CM12:DI12"/>
    <mergeCell ref="M13:U13"/>
    <mergeCell ref="R12:T12"/>
    <mergeCell ref="V12:AQ12"/>
    <mergeCell ref="AX12:BB12"/>
    <mergeCell ref="BC12:BE12"/>
    <mergeCell ref="V13:DI13"/>
    <mergeCell ref="V14:CV14"/>
    <mergeCell ref="M15:O16"/>
    <mergeCell ref="AB15:AZ16"/>
    <mergeCell ref="CW15:DP16"/>
    <mergeCell ref="J8:DP8"/>
    <mergeCell ref="BA15:BL16"/>
    <mergeCell ref="BY15:CM16"/>
    <mergeCell ref="CN15:CV15"/>
    <mergeCell ref="FC13:FH13"/>
    <mergeCell ref="ET15:ET16"/>
    <mergeCell ref="EU15:EU16"/>
    <mergeCell ref="EW15:FB15"/>
    <mergeCell ref="FC15:FH15"/>
    <mergeCell ref="BM15:BN16"/>
    <mergeCell ref="BO15:BX16"/>
    <mergeCell ref="ES13:ES16"/>
    <mergeCell ref="CN16:CP16"/>
    <mergeCell ref="CQ16:CS16"/>
    <mergeCell ref="CT16:CV16"/>
    <mergeCell ref="BY20:CM20"/>
    <mergeCell ref="CN20:CP20"/>
    <mergeCell ref="CQ18:CS18"/>
    <mergeCell ref="CT18:CV18"/>
    <mergeCell ref="CW18:DP18"/>
    <mergeCell ref="BO17:BX17"/>
    <mergeCell ref="CN17:CP17"/>
    <mergeCell ref="CW17:DP17"/>
    <mergeCell ref="BY17:CM17"/>
    <mergeCell ref="CQ20:CS20"/>
    <mergeCell ref="CT20:CV20"/>
    <mergeCell ref="CW20:DP20"/>
    <mergeCell ref="CQ19:CS19"/>
    <mergeCell ref="CT19:CV19"/>
    <mergeCell ref="CW19:DP19"/>
    <mergeCell ref="CN18:CP18"/>
    <mergeCell ref="BO18:BX18"/>
    <mergeCell ref="CN19:CP19"/>
    <mergeCell ref="BY18:CM18"/>
    <mergeCell ref="BO19:BX19"/>
    <mergeCell ref="BY19:CM19"/>
    <mergeCell ref="CT17:CV17"/>
    <mergeCell ref="CQ17:CS17"/>
    <mergeCell ref="BM19:BN19"/>
    <mergeCell ref="CW24:DP24"/>
    <mergeCell ref="CW25:DP25"/>
    <mergeCell ref="CQ29:CS29"/>
    <mergeCell ref="CT29:CV29"/>
    <mergeCell ref="CQ30:CS30"/>
    <mergeCell ref="CN30:CP30"/>
    <mergeCell ref="BO28:BX28"/>
    <mergeCell ref="BY28:CM28"/>
    <mergeCell ref="CN28:CP28"/>
    <mergeCell ref="CT21:CV21"/>
    <mergeCell ref="BM21:BN21"/>
    <mergeCell ref="BO21:BX21"/>
    <mergeCell ref="BY21:CM21"/>
    <mergeCell ref="CN21:CP21"/>
    <mergeCell ref="CQ21:CS21"/>
    <mergeCell ref="BM23:BN23"/>
    <mergeCell ref="BO23:BX23"/>
    <mergeCell ref="BY23:CM23"/>
    <mergeCell ref="CN23:CP23"/>
    <mergeCell ref="CQ23:CS23"/>
    <mergeCell ref="BM25:BN25"/>
    <mergeCell ref="BO25:BX25"/>
    <mergeCell ref="CQ24:CS24"/>
    <mergeCell ref="CN25:CP25"/>
    <mergeCell ref="CQ25:CS25"/>
    <mergeCell ref="AB27:AZ27"/>
    <mergeCell ref="BA27:BL27"/>
    <mergeCell ref="BM27:BN27"/>
    <mergeCell ref="BO27:BX27"/>
    <mergeCell ref="BY27:CM27"/>
    <mergeCell ref="CN27:CP27"/>
    <mergeCell ref="CW30:DP30"/>
    <mergeCell ref="AB29:AZ29"/>
    <mergeCell ref="BO29:BX29"/>
    <mergeCell ref="BO26:BX26"/>
    <mergeCell ref="BY26:CM26"/>
    <mergeCell ref="CN26:CP26"/>
    <mergeCell ref="AB28:AZ28"/>
    <mergeCell ref="CW26:DP26"/>
    <mergeCell ref="CW27:DP27"/>
    <mergeCell ref="CQ26:CS26"/>
    <mergeCell ref="CT26:CV26"/>
    <mergeCell ref="CT30:CV30"/>
    <mergeCell ref="BO31:BX31"/>
    <mergeCell ref="BY31:CM31"/>
    <mergeCell ref="CN31:CP31"/>
    <mergeCell ref="CT31:CV31"/>
    <mergeCell ref="BA28:BL28"/>
    <mergeCell ref="BM28:BN28"/>
    <mergeCell ref="BM29:BN29"/>
    <mergeCell ref="CW28:DP28"/>
    <mergeCell ref="CW29:DP29"/>
    <mergeCell ref="CQ28:CS28"/>
    <mergeCell ref="CT28:CV28"/>
    <mergeCell ref="CQ31:CS31"/>
    <mergeCell ref="BA29:BL29"/>
    <mergeCell ref="BA30:BL30"/>
    <mergeCell ref="BM30:BN30"/>
    <mergeCell ref="CW31:DP31"/>
    <mergeCell ref="BA31:BL31"/>
    <mergeCell ref="BM31:BN31"/>
    <mergeCell ref="AB34:AZ34"/>
    <mergeCell ref="BA34:BL34"/>
    <mergeCell ref="AB37:AZ37"/>
    <mergeCell ref="BA37:BL37"/>
    <mergeCell ref="BY34:CM34"/>
    <mergeCell ref="BY35:CM35"/>
    <mergeCell ref="AB35:AZ35"/>
    <mergeCell ref="BA35:BL35"/>
    <mergeCell ref="BM35:BN35"/>
    <mergeCell ref="AB36:AZ36"/>
    <mergeCell ref="BY37:CM37"/>
    <mergeCell ref="BY36:CM36"/>
    <mergeCell ref="BO32:BX32"/>
    <mergeCell ref="CT43:CV43"/>
    <mergeCell ref="CW43:DP43"/>
    <mergeCell ref="BY43:CM43"/>
    <mergeCell ref="BM36:BN36"/>
    <mergeCell ref="CW33:DP33"/>
    <mergeCell ref="CN32:CP32"/>
    <mergeCell ref="CW34:DP34"/>
    <mergeCell ref="CQ33:CS33"/>
    <mergeCell ref="CT33:CV33"/>
    <mergeCell ref="CT34:CV34"/>
    <mergeCell ref="CT32:CV32"/>
    <mergeCell ref="BY32:CM32"/>
    <mergeCell ref="CN33:CP33"/>
    <mergeCell ref="BM32:BN32"/>
    <mergeCell ref="BO37:BX37"/>
    <mergeCell ref="BO35:BX35"/>
    <mergeCell ref="BM34:BN34"/>
    <mergeCell ref="BM37:BN37"/>
    <mergeCell ref="BO34:BX34"/>
    <mergeCell ref="BY33:CM33"/>
    <mergeCell ref="CT38:CV38"/>
    <mergeCell ref="CW38:DP38"/>
    <mergeCell ref="CW37:DP37"/>
    <mergeCell ref="CW72:DP72"/>
    <mergeCell ref="CQ75:CS75"/>
    <mergeCell ref="CT75:CV75"/>
    <mergeCell ref="CW75:DP75"/>
    <mergeCell ref="M74:O74"/>
    <mergeCell ref="P74:AF74"/>
    <mergeCell ref="BA74:BL74"/>
    <mergeCell ref="BM74:BN74"/>
    <mergeCell ref="BO74:BX74"/>
    <mergeCell ref="BY74:CM74"/>
    <mergeCell ref="BA72:BL72"/>
    <mergeCell ref="BM72:BN72"/>
    <mergeCell ref="CN74:CP74"/>
    <mergeCell ref="CQ74:CS74"/>
    <mergeCell ref="CT74:CV74"/>
    <mergeCell ref="CW74:DP74"/>
    <mergeCell ref="CN73:CP73"/>
    <mergeCell ref="CQ73:CS73"/>
    <mergeCell ref="CT73:CV73"/>
    <mergeCell ref="CW73:DP73"/>
    <mergeCell ref="BY75:CM75"/>
    <mergeCell ref="CN75:CP75"/>
    <mergeCell ref="BA73:BL73"/>
    <mergeCell ref="BM73:BN73"/>
    <mergeCell ref="CN61:CP61"/>
    <mergeCell ref="CQ61:CS61"/>
    <mergeCell ref="CT61:CV61"/>
    <mergeCell ref="CW61:DP61"/>
    <mergeCell ref="M61:O61"/>
    <mergeCell ref="P61:AF61"/>
    <mergeCell ref="BA61:BL61"/>
    <mergeCell ref="BM61:BN61"/>
    <mergeCell ref="BO61:BX61"/>
    <mergeCell ref="BY61:CM61"/>
    <mergeCell ref="BO73:BX73"/>
    <mergeCell ref="BY73:CM73"/>
    <mergeCell ref="M75:O75"/>
    <mergeCell ref="P75:AF75"/>
    <mergeCell ref="BA75:BL75"/>
    <mergeCell ref="BM75:BN75"/>
    <mergeCell ref="BO75:BX75"/>
    <mergeCell ref="U33:AA33"/>
    <mergeCell ref="U34:AA37"/>
    <mergeCell ref="U38:AA39"/>
    <mergeCell ref="BA43:BL43"/>
    <mergeCell ref="BM43:BN43"/>
    <mergeCell ref="BO43:BX43"/>
    <mergeCell ref="BM40:BN40"/>
    <mergeCell ref="BY49:CM50"/>
    <mergeCell ref="BO41:BX41"/>
    <mergeCell ref="BY41:CM41"/>
    <mergeCell ref="AG49:AZ50"/>
    <mergeCell ref="BM41:BN41"/>
    <mergeCell ref="BO49:BX50"/>
    <mergeCell ref="BA49:BL50"/>
    <mergeCell ref="BM49:BN50"/>
    <mergeCell ref="BA40:BL40"/>
    <mergeCell ref="BA41:BL41"/>
    <mergeCell ref="CN72:CP72"/>
    <mergeCell ref="CN51:CP51"/>
    <mergeCell ref="M48:DP48"/>
    <mergeCell ref="CQ39:CS39"/>
    <mergeCell ref="CT39:CV39"/>
    <mergeCell ref="CT42:CV42"/>
    <mergeCell ref="CW42:DP42"/>
    <mergeCell ref="CW36:DP36"/>
    <mergeCell ref="CQ72:CS72"/>
    <mergeCell ref="CT72:CV72"/>
    <mergeCell ref="BY72:CM72"/>
    <mergeCell ref="M40:O40"/>
    <mergeCell ref="U40:AA40"/>
    <mergeCell ref="M43:O43"/>
    <mergeCell ref="AB43:AZ43"/>
    <mergeCell ref="M41:O41"/>
    <mergeCell ref="U41:AA41"/>
    <mergeCell ref="AB41:AZ41"/>
    <mergeCell ref="M72:O72"/>
    <mergeCell ref="P72:AF72"/>
    <mergeCell ref="M53:O53"/>
    <mergeCell ref="M49:O50"/>
    <mergeCell ref="M51:O51"/>
    <mergeCell ref="M52:O52"/>
    <mergeCell ref="BO72:BX72"/>
    <mergeCell ref="M42:O42"/>
    <mergeCell ref="P42:AA43"/>
    <mergeCell ref="AB42:AZ42"/>
    <mergeCell ref="BA42:BL42"/>
    <mergeCell ref="BM42:BN42"/>
    <mergeCell ref="BO42:BX42"/>
    <mergeCell ref="AB39:AZ39"/>
    <mergeCell ref="BA39:BL39"/>
    <mergeCell ref="M39:O39"/>
    <mergeCell ref="BM39:BN39"/>
    <mergeCell ref="BO63:BX63"/>
    <mergeCell ref="M65:O65"/>
    <mergeCell ref="P65:AF65"/>
    <mergeCell ref="AG65:AZ65"/>
    <mergeCell ref="BA65:BL65"/>
    <mergeCell ref="BM65:BN65"/>
    <mergeCell ref="BO65:BX65"/>
    <mergeCell ref="M67:O67"/>
    <mergeCell ref="P67:AF67"/>
    <mergeCell ref="AG67:AZ67"/>
    <mergeCell ref="BA67:BL67"/>
    <mergeCell ref="BM67:BN67"/>
    <mergeCell ref="BO67:BX67"/>
    <mergeCell ref="AG73:AZ73"/>
    <mergeCell ref="AG74:AZ74"/>
    <mergeCell ref="AG75:AZ75"/>
    <mergeCell ref="M38:O38"/>
    <mergeCell ref="M32:O32"/>
    <mergeCell ref="AB32:AZ32"/>
    <mergeCell ref="M73:O73"/>
    <mergeCell ref="P73:AF73"/>
    <mergeCell ref="P49:AF50"/>
    <mergeCell ref="P59:AF60"/>
    <mergeCell ref="AG59:AZ60"/>
    <mergeCell ref="P51:AF51"/>
    <mergeCell ref="AG51:AZ51"/>
    <mergeCell ref="P52:AF52"/>
    <mergeCell ref="AG52:AZ52"/>
    <mergeCell ref="P53:AF53"/>
    <mergeCell ref="AG53:AZ53"/>
    <mergeCell ref="AG61:AZ61"/>
    <mergeCell ref="AG72:AZ72"/>
    <mergeCell ref="AB38:AZ38"/>
    <mergeCell ref="AB40:AZ40"/>
    <mergeCell ref="M64:O64"/>
    <mergeCell ref="P64:AF64"/>
    <mergeCell ref="AG64:AZ64"/>
    <mergeCell ref="BA53:BL53"/>
    <mergeCell ref="CN53:CP53"/>
    <mergeCell ref="CQ53:CS53"/>
    <mergeCell ref="CT53:CV53"/>
    <mergeCell ref="BM53:BN53"/>
    <mergeCell ref="BO53:BX53"/>
    <mergeCell ref="BY53:CM53"/>
    <mergeCell ref="BM51:BN51"/>
    <mergeCell ref="BO51:BX51"/>
    <mergeCell ref="BY51:CM51"/>
    <mergeCell ref="CQ52:CS52"/>
    <mergeCell ref="CT52:CV52"/>
    <mergeCell ref="CQ51:CS51"/>
    <mergeCell ref="BO52:BX52"/>
    <mergeCell ref="BY52:CM52"/>
    <mergeCell ref="CN52:CP52"/>
    <mergeCell ref="BA51:BL51"/>
    <mergeCell ref="FQ49:FU49"/>
    <mergeCell ref="FV49:FZ49"/>
    <mergeCell ref="EW49:FB49"/>
    <mergeCell ref="FC49:FH49"/>
    <mergeCell ref="BO36:BX36"/>
    <mergeCell ref="BM38:BN38"/>
    <mergeCell ref="BY40:CM40"/>
    <mergeCell ref="CN40:CP40"/>
    <mergeCell ref="CW40:DP40"/>
    <mergeCell ref="CN39:CP39"/>
    <mergeCell ref="BY42:CM42"/>
    <mergeCell ref="CN42:CP42"/>
    <mergeCell ref="CQ42:CS42"/>
    <mergeCell ref="CN43:CP43"/>
    <mergeCell ref="CQ43:CS43"/>
    <mergeCell ref="CN41:CP41"/>
    <mergeCell ref="CQ41:CS41"/>
    <mergeCell ref="BO39:BX39"/>
    <mergeCell ref="CQ36:CS36"/>
    <mergeCell ref="CT36:CV36"/>
    <mergeCell ref="CQ37:CS37"/>
    <mergeCell ref="CT37:CV37"/>
    <mergeCell ref="BY39:CM39"/>
    <mergeCell ref="BO40:BX40"/>
    <mergeCell ref="CW53:DP53"/>
    <mergeCell ref="CW52:DP52"/>
    <mergeCell ref="CW51:DP51"/>
    <mergeCell ref="BO38:BX38"/>
    <mergeCell ref="BM33:BN33"/>
    <mergeCell ref="BO33:BX33"/>
    <mergeCell ref="CN50:CP50"/>
    <mergeCell ref="CQ50:CS50"/>
    <mergeCell ref="CT50:CV50"/>
    <mergeCell ref="CQ34:CS34"/>
    <mergeCell ref="CN34:CP34"/>
    <mergeCell ref="CW35:DP35"/>
    <mergeCell ref="CN35:CP35"/>
    <mergeCell ref="CN36:CP36"/>
    <mergeCell ref="FQ15:FU15"/>
    <mergeCell ref="EU49:EU50"/>
    <mergeCell ref="GA49:GE49"/>
    <mergeCell ref="EW59:FB59"/>
    <mergeCell ref="FC59:FH59"/>
    <mergeCell ref="ET59:ET60"/>
    <mergeCell ref="CT41:CV41"/>
    <mergeCell ref="CN49:CV49"/>
    <mergeCell ref="CW49:DP50"/>
    <mergeCell ref="ET49:ET50"/>
    <mergeCell ref="M58:DP58"/>
    <mergeCell ref="M59:O60"/>
    <mergeCell ref="BA59:BL60"/>
    <mergeCell ref="BM59:BN60"/>
    <mergeCell ref="BO59:BX60"/>
    <mergeCell ref="BY59:CM60"/>
    <mergeCell ref="CN59:CV59"/>
    <mergeCell ref="CW59:DP60"/>
    <mergeCell ref="CN60:CP60"/>
    <mergeCell ref="CQ60:CS60"/>
    <mergeCell ref="CT60:CV60"/>
    <mergeCell ref="CT51:CV51"/>
    <mergeCell ref="BA52:BL52"/>
    <mergeCell ref="BM52:BN52"/>
    <mergeCell ref="GJ16:GN16"/>
    <mergeCell ref="GJ59:GN59"/>
    <mergeCell ref="GJ49:GN49"/>
    <mergeCell ref="GW11:GY11"/>
    <mergeCell ref="GW12:GY12"/>
    <mergeCell ref="GQ13:GU13"/>
    <mergeCell ref="GQ15:GU15"/>
    <mergeCell ref="ES12:FF12"/>
    <mergeCell ref="EU13:EV13"/>
    <mergeCell ref="FV13:GF13"/>
    <mergeCell ref="GQ12:GU12"/>
    <mergeCell ref="GP11:GU11"/>
    <mergeCell ref="GQ49:GU49"/>
    <mergeCell ref="GQ59:GU59"/>
    <mergeCell ref="GA59:GE59"/>
    <mergeCell ref="GA15:GE15"/>
    <mergeCell ref="FV15:FZ15"/>
    <mergeCell ref="EW13:FB13"/>
    <mergeCell ref="EV15:EV16"/>
    <mergeCell ref="ES48:ES50"/>
    <mergeCell ref="ES58:ES60"/>
    <mergeCell ref="EU59:EU60"/>
    <mergeCell ref="FQ59:FU59"/>
    <mergeCell ref="FV59:FZ59"/>
  </mergeCells>
  <phoneticPr fontId="3"/>
  <conditionalFormatting sqref="M61:M75">
    <cfRule type="cellIs" dxfId="296" priority="297" operator="equal">
      <formula>""</formula>
    </cfRule>
  </conditionalFormatting>
  <conditionalFormatting sqref="BA61:BL75">
    <cfRule type="expression" dxfId="295" priority="290">
      <formula>AND($M61="",$BA61&lt;&gt;"")</formula>
    </cfRule>
    <cfRule type="cellIs" dxfId="294" priority="296" operator="equal">
      <formula>""</formula>
    </cfRule>
  </conditionalFormatting>
  <conditionalFormatting sqref="BA17:BL43">
    <cfRule type="expression" dxfId="293" priority="183">
      <formula>$BA17=""</formula>
    </cfRule>
  </conditionalFormatting>
  <conditionalFormatting sqref="M51:BL53">
    <cfRule type="expression" dxfId="292" priority="107">
      <formula>M51=""</formula>
    </cfRule>
  </conditionalFormatting>
  <conditionalFormatting sqref="BM51:BN51 BM52:BM53 BM61:BN75">
    <cfRule type="expression" dxfId="291" priority="6">
      <formula>AND($EH$12&gt;1,$BM51="",$M51&lt;&gt;"")</formula>
    </cfRule>
  </conditionalFormatting>
  <conditionalFormatting sqref="BA51:BL53">
    <cfRule type="expression" dxfId="290" priority="60">
      <formula>AND($BA51="",$M51&lt;&gt;"")</formula>
    </cfRule>
  </conditionalFormatting>
  <conditionalFormatting sqref="P51:AF53">
    <cfRule type="expression" dxfId="289" priority="41">
      <formula>AND($M51&lt;&gt;"",$P51="")</formula>
    </cfRule>
  </conditionalFormatting>
  <conditionalFormatting sqref="AG51:AZ53">
    <cfRule type="expression" dxfId="288" priority="40">
      <formula>AND($M51&lt;&gt;"",$AG51="")</formula>
    </cfRule>
  </conditionalFormatting>
  <conditionalFormatting sqref="BO51:CV53 BO61:CV75 BO17:CV43">
    <cfRule type="expression" dxfId="287" priority="24">
      <formula>AND(OR($EO17="要是正",$EO17="既存不適格"),BO17="")</formula>
    </cfRule>
  </conditionalFormatting>
  <conditionalFormatting sqref="CT17:CV43 CT51:CV53 CT61:CV75">
    <cfRule type="expression" dxfId="286" priority="10">
      <formula>AND(NOT(OR($EO17="要是正",$EO17="既存不適格")),$CT17&lt;&gt;"")</formula>
    </cfRule>
  </conditionalFormatting>
  <conditionalFormatting sqref="BM17:BN43">
    <cfRule type="expression" dxfId="285" priority="1783">
      <formula>AND($EH$12&gt;1,$BM17="")</formula>
    </cfRule>
  </conditionalFormatting>
  <conditionalFormatting sqref="BO61:BX75">
    <cfRule type="expression" dxfId="284" priority="23">
      <formula>AND($M61="",$BO61&lt;&gt;"")</formula>
    </cfRule>
  </conditionalFormatting>
  <conditionalFormatting sqref="BY61:CM75">
    <cfRule type="expression" dxfId="283" priority="21">
      <formula>AND($M61="",$BY61&lt;&gt;"")</formula>
    </cfRule>
    <cfRule type="expression" dxfId="282" priority="22">
      <formula>AND(OR($EO61="要是正",$EO61="既存不適格"),$BY61="")</formula>
    </cfRule>
  </conditionalFormatting>
  <conditionalFormatting sqref="CQ61:CQ75">
    <cfRule type="expression" dxfId="281" priority="15">
      <formula>AND(OR($EO61="要是正",$EO61="既存不適格"),$CQ61="",$CT61&lt;&gt;"未定")</formula>
    </cfRule>
  </conditionalFormatting>
  <conditionalFormatting sqref="CN61:CS75">
    <cfRule type="expression" dxfId="280" priority="1712">
      <formula>AND(OR($EO61="要是正",$EO61="既存不適格"),$CN61="",$CT61&lt;&gt;"未定")</formula>
    </cfRule>
  </conditionalFormatting>
  <conditionalFormatting sqref="P61:BL75">
    <cfRule type="expression" dxfId="279" priority="1">
      <formula>AND($M61&lt;&gt;"",P61="")</formula>
    </cfRule>
  </conditionalFormatting>
  <conditionalFormatting sqref="CN17:CS43 CN51:CS53 CN61:CS75">
    <cfRule type="expression" dxfId="278" priority="2">
      <formula>AND($CT17="未定",CN17&lt;&gt;"")</formula>
    </cfRule>
    <cfRule type="expression" dxfId="277" priority="7">
      <formula>AND($CT17="未定",CN17="")</formula>
    </cfRule>
  </conditionalFormatting>
  <conditionalFormatting sqref="BO17:CM43">
    <cfRule type="expression" dxfId="276" priority="8">
      <formula>AND(OR($EH17=1,$EI17=1),BO17&lt;&gt;"")</formula>
    </cfRule>
  </conditionalFormatting>
  <conditionalFormatting sqref="BO51:CV53 BO61:CV75">
    <cfRule type="expression" dxfId="275" priority="5">
      <formula>AND($M51="",BO51&lt;&gt;"")</formula>
    </cfRule>
  </conditionalFormatting>
  <conditionalFormatting sqref="BM51:BN53 BM61:BN75">
    <cfRule type="expression" dxfId="274" priority="105">
      <formula>AND($EH$12&gt;1,$BM51="",$M51="")</formula>
    </cfRule>
  </conditionalFormatting>
  <conditionalFormatting sqref="CN51:CS53">
    <cfRule type="expression" dxfId="273" priority="1716">
      <formula>AND(OR($EO51="要是正",$EO51="既存不適格"),$CN51="",$CT51&lt;&gt;"未定")</formula>
    </cfRule>
  </conditionalFormatting>
  <conditionalFormatting sqref="P61:AZ75">
    <cfRule type="cellIs" dxfId="272" priority="11" operator="equal">
      <formula>""</formula>
    </cfRule>
  </conditionalFormatting>
  <dataValidations count="5">
    <dataValidation type="whole" imeMode="halfAlpha" allowBlank="1" showInputMessage="1" showErrorMessage="1" sqref="CN17:CP17 CN19:CP43 CN51:CP53" xr:uid="{00000000-0002-0000-0200-000000000000}">
      <formula1>1</formula1>
      <formula2>99</formula2>
    </dataValidation>
    <dataValidation type="whole" imeMode="halfAlpha" allowBlank="1" showInputMessage="1" showErrorMessage="1" sqref="CQ51:CS51" xr:uid="{00000000-0002-0000-0200-000001000000}">
      <formula1>1</formula1>
      <formula2>12</formula2>
    </dataValidation>
    <dataValidation imeMode="disabled" allowBlank="1" showInputMessage="1" showErrorMessage="1" sqref="AR12" xr:uid="{00000000-0002-0000-0200-000002000000}"/>
    <dataValidation type="whole" allowBlank="1" showInputMessage="1" showErrorMessage="1" sqref="CQ52:CS53 CQ17:CS43 CQ61:CS75" xr:uid="{00000000-0002-0000-0200-000003000000}">
      <formula1>1</formula1>
      <formula2>12</formula2>
    </dataValidation>
    <dataValidation type="whole" allowBlank="1" showInputMessage="1" showErrorMessage="1" sqref="CN18:CP18 CN61:CP75" xr:uid="{00000000-0002-0000-0200-000004000000}">
      <formula1>1</formula1>
      <formula2>99</formula2>
    </dataValidation>
  </dataValidations>
  <pageMargins left="0.23622047244094491" right="0.23622047244094491" top="0.74803149606299213" bottom="0.74803149606299213" header="3.9370078740157481" footer="0.31496062992125984"/>
  <pageSetup paperSize="9" scale="46" fitToHeight="0" orientation="portrait" r:id="rId1"/>
  <rowBreaks count="1" manualBreakCount="1">
    <brk id="66" min="12" max="99" man="1"/>
  </rowBreaks>
  <ignoredErrors>
    <ignoredError sqref="EL17:EL4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104775</xdr:rowOff>
                  </to>
                </anchor>
              </controlPr>
            </control>
          </mc:Choice>
        </mc:AlternateContent>
        <mc:AlternateContent xmlns:mc="http://schemas.openxmlformats.org/markup-compatibility/2006">
          <mc:Choice Requires="x14">
            <control shapeId="5124" r:id="rId5" name="Check Box 4">
              <controlPr locked="0" defaultSize="0" autoFill="0" autoLine="0" autoPict="0" altText="勤務先同一_x000a_">
                <anchor moveWithCells="1">
                  <from>
                    <xdr:col>36</xdr:col>
                    <xdr:colOff>123825</xdr:colOff>
                    <xdr:row>3</xdr:row>
                    <xdr:rowOff>0</xdr:rowOff>
                  </from>
                  <to>
                    <xdr:col>37</xdr:col>
                    <xdr:colOff>0</xdr:colOff>
                    <xdr:row>7</xdr:row>
                    <xdr:rowOff>104775</xdr:rowOff>
                  </to>
                </anchor>
              </controlPr>
            </control>
          </mc:Choice>
        </mc:AlternateContent>
        <mc:AlternateContent xmlns:mc="http://schemas.openxmlformats.org/markup-compatibility/2006">
          <mc:Choice Requires="x14">
            <control shapeId="5125" r:id="rId6" name="Check Box 5">
              <controlPr locked="0" defaultSize="0" autoFill="0" autoLine="0" autoPict="0" altText="勤務先同一_x000a_">
                <anchor moveWithCells="1">
                  <from>
                    <xdr:col>40</xdr:col>
                    <xdr:colOff>123825</xdr:colOff>
                    <xdr:row>3</xdr:row>
                    <xdr:rowOff>0</xdr:rowOff>
                  </from>
                  <to>
                    <xdr:col>41</xdr:col>
                    <xdr:colOff>0</xdr:colOff>
                    <xdr:row>7</xdr:row>
                    <xdr:rowOff>104775</xdr:rowOff>
                  </to>
                </anchor>
              </controlPr>
            </control>
          </mc:Choice>
        </mc:AlternateContent>
        <mc:AlternateContent xmlns:mc="http://schemas.openxmlformats.org/markup-compatibility/2006">
          <mc:Choice Requires="x14">
            <control shapeId="5126" r:id="rId7" name="Check Box 6">
              <controlPr locked="0" defaultSize="0" autoFill="0" autoLine="0" autoPict="0" altText="勤務先同一_x000a_">
                <anchor moveWithCells="1">
                  <from>
                    <xdr:col>48</xdr:col>
                    <xdr:colOff>123825</xdr:colOff>
                    <xdr:row>3</xdr:row>
                    <xdr:rowOff>0</xdr:rowOff>
                  </from>
                  <to>
                    <xdr:col>49</xdr:col>
                    <xdr:colOff>0</xdr:colOff>
                    <xdr:row>7</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xr:uid="{00000000-0002-0000-0200-000005000000}">
          <x14:formula1>
            <xm:f>プルダウン選択肢!$G$46:$G$48</xm:f>
          </x14:formula1>
          <xm:sqref>BM17:BN43 BM51:BN53</xm:sqref>
        </x14:dataValidation>
        <x14:dataValidation type="list" allowBlank="1" showInputMessage="1" showErrorMessage="1" xr:uid="{00000000-0002-0000-0200-000006000000}">
          <x14:formula1>
            <xm:f>プルダウン選択肢!$Q$9:$Q$11</xm:f>
          </x14:formula1>
          <xm:sqref>CT17:CV43 CT61:CV75 CT51:CV53</xm:sqref>
        </x14:dataValidation>
        <x14:dataValidation type="list" allowBlank="1" showInputMessage="1" showErrorMessage="1" xr:uid="{00000000-0002-0000-0200-000007000000}">
          <x14:formula1>
            <xm:f>プルダウン選択肢!$S$13:$S$16</xm:f>
          </x14:formula1>
          <xm:sqref>BA17:BL43 BA51:BL53</xm:sqref>
        </x14:dataValidation>
        <x14:dataValidation type="list" allowBlank="1" showInputMessage="1" showErrorMessage="1" xr:uid="{00000000-0002-0000-0200-000008000000}">
          <x14:formula1>
            <xm:f>プルダウン選択肢!$S$15:$S$16</xm:f>
          </x14:formula1>
          <xm:sqref>BA61:BL75</xm:sqref>
        </x14:dataValidation>
        <x14:dataValidation type="list" imeMode="halfAlpha" allowBlank="1" showInputMessage="1" xr:uid="{00000000-0002-0000-0200-000009000000}">
          <x14:formula1>
            <xm:f>プルダウン選択肢!$G$46:$G$48</xm:f>
          </x14:formula1>
          <xm:sqref>BM61:BN75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FFFF00"/>
  </sheetPr>
  <dimension ref="A1:LY98"/>
  <sheetViews>
    <sheetView showGridLines="0" topLeftCell="I1" zoomScale="70" zoomScaleNormal="70" workbookViewId="0">
      <pane ySplit="7" topLeftCell="A8" activePane="bottomLeft" state="frozen"/>
      <selection activeCell="I1" sqref="I1"/>
      <selection pane="bottomLeft" activeCell="I2" sqref="I2"/>
    </sheetView>
  </sheetViews>
  <sheetFormatPr defaultColWidth="9" defaultRowHeight="27" customHeight="1" x14ac:dyDescent="0.4"/>
  <cols>
    <col min="1" max="8" width="2.125" hidden="1" customWidth="1"/>
    <col min="9" max="9" width="2.125"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11.375" style="2" hidden="1" customWidth="1"/>
    <col min="138" max="138" width="11" style="1" hidden="1" customWidth="1"/>
    <col min="139" max="139" width="13.875" style="1" hidden="1" customWidth="1"/>
    <col min="140" max="140" width="14.625" style="1" hidden="1" customWidth="1"/>
    <col min="141" max="142" width="7.375" style="1" hidden="1" customWidth="1"/>
    <col min="143" max="143" width="17.625" style="1" hidden="1" customWidth="1"/>
    <col min="144"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9" hidden="1" customWidth="1"/>
    <col min="190" max="195" width="9" style="1" hidden="1" customWidth="1"/>
    <col min="196" max="196" width="9" style="2" hidden="1" customWidth="1"/>
    <col min="197" max="197" width="9" hidden="1" customWidth="1"/>
    <col min="198" max="233" width="9" style="1" hidden="1" customWidth="1"/>
    <col min="234" max="326" width="9" style="1" customWidth="1"/>
    <col min="327" max="327" width="18.625" customWidth="1"/>
    <col min="328" max="328" width="34" customWidth="1"/>
    <col min="329" max="329" width="2.75" customWidth="1"/>
    <col min="330" max="330" width="18.625" customWidth="1"/>
    <col min="331" max="331" width="2.75" customWidth="1"/>
    <col min="332" max="332" width="18.625" customWidth="1"/>
    <col min="333" max="333" width="2.75" customWidth="1"/>
    <col min="334" max="337" width="18.625" customWidth="1"/>
    <col min="338" max="340" width="18.625" style="1" customWidth="1"/>
    <col min="341" max="1262" width="9" style="1" customWidth="1"/>
    <col min="1263" max="16384" width="9" style="1"/>
  </cols>
  <sheetData>
    <row r="1" spans="1:337" ht="9.9499999999999993" customHeight="1" x14ac:dyDescent="0.4">
      <c r="A1" s="780"/>
      <c r="B1" s="780"/>
      <c r="C1" s="780"/>
      <c r="D1" s="780"/>
      <c r="E1" s="780"/>
      <c r="F1" s="780"/>
      <c r="G1" s="780"/>
      <c r="H1" s="780"/>
      <c r="I1" s="955"/>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c r="AI1" s="780"/>
      <c r="AJ1" s="780"/>
      <c r="AK1" s="780"/>
      <c r="AL1" s="780"/>
      <c r="AM1" s="780"/>
      <c r="AN1" s="780"/>
      <c r="AO1" s="780"/>
      <c r="AP1" s="780"/>
      <c r="AQ1" s="780"/>
      <c r="AR1" s="780"/>
      <c r="AS1" s="934"/>
      <c r="AT1" s="934"/>
      <c r="AU1" s="934"/>
      <c r="AV1" s="93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4"/>
      <c r="CQ1" s="935"/>
      <c r="CR1" s="935"/>
      <c r="CS1" s="935"/>
      <c r="CT1" s="935"/>
      <c r="CU1" s="935"/>
      <c r="CV1" s="935"/>
      <c r="CW1" s="935"/>
      <c r="CX1" s="935"/>
      <c r="CY1" s="935"/>
      <c r="CZ1" s="935"/>
      <c r="DA1" s="935"/>
      <c r="DB1" s="935"/>
      <c r="DC1" s="935"/>
      <c r="DD1" s="935"/>
      <c r="DE1" s="935"/>
      <c r="DF1" s="935"/>
      <c r="DG1" s="935"/>
      <c r="DH1" s="935"/>
      <c r="DI1" s="935"/>
      <c r="DJ1" s="935"/>
      <c r="DK1" s="935"/>
      <c r="DL1" s="935"/>
      <c r="DM1" s="935"/>
      <c r="DN1" s="935"/>
      <c r="DO1" s="935"/>
      <c r="DP1" s="935"/>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H1"/>
      <c r="GI1"/>
      <c r="GJ1"/>
      <c r="GK1"/>
      <c r="GL1"/>
      <c r="GM1"/>
      <c r="GN1"/>
      <c r="GP1"/>
      <c r="GQ1"/>
      <c r="GR1"/>
      <c r="GS1"/>
      <c r="GT1"/>
      <c r="GU1"/>
      <c r="GV1"/>
      <c r="GW1"/>
      <c r="GX1"/>
      <c r="GY1"/>
      <c r="GZ1"/>
      <c r="HA1"/>
    </row>
    <row r="2" spans="1:337" ht="27" customHeight="1" x14ac:dyDescent="0.4">
      <c r="A2" s="780"/>
      <c r="B2" s="780"/>
      <c r="C2" s="780"/>
      <c r="D2" s="780"/>
      <c r="E2" s="780"/>
      <c r="F2" s="780"/>
      <c r="G2" s="780"/>
      <c r="H2" s="780"/>
      <c r="I2" s="955"/>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1731"/>
      <c r="AT2" s="2487"/>
      <c r="AU2" s="2488"/>
      <c r="AV2" s="14" t="s">
        <v>103</v>
      </c>
      <c r="AW2" s="14"/>
      <c r="AX2" s="14"/>
      <c r="AY2" s="14"/>
      <c r="AZ2" s="14"/>
      <c r="BA2" s="1706"/>
      <c r="BB2" s="1706"/>
      <c r="BC2" s="1706"/>
      <c r="BD2" s="14" t="s">
        <v>102</v>
      </c>
      <c r="BE2" s="14"/>
      <c r="BF2" s="14"/>
      <c r="BG2" s="14"/>
      <c r="BH2" s="14"/>
      <c r="BI2" s="1726"/>
      <c r="BJ2" s="1726"/>
      <c r="BK2" s="1726"/>
      <c r="BL2" s="14" t="s">
        <v>101</v>
      </c>
      <c r="BM2" s="14"/>
      <c r="BN2" s="14"/>
      <c r="BO2" s="14"/>
      <c r="BP2" s="14"/>
      <c r="BQ2" s="14"/>
      <c r="BR2" s="14"/>
      <c r="BS2" s="14"/>
      <c r="BT2" s="14"/>
      <c r="BU2" s="1705"/>
      <c r="BV2" s="1705"/>
      <c r="BW2" s="1705"/>
      <c r="BX2" s="14" t="s">
        <v>100</v>
      </c>
      <c r="BY2" s="14"/>
      <c r="BZ2" s="14"/>
      <c r="CA2" s="14"/>
      <c r="CB2" s="14"/>
      <c r="CC2" s="14"/>
      <c r="CD2" s="14"/>
      <c r="CE2" s="14"/>
      <c r="CF2" s="14"/>
      <c r="CG2" s="14"/>
      <c r="CH2" s="14"/>
      <c r="CI2" s="14"/>
      <c r="CJ2" s="14"/>
      <c r="CK2" s="14"/>
      <c r="CL2" s="14"/>
      <c r="CM2" s="14"/>
      <c r="CN2" s="14"/>
      <c r="CO2" s="14"/>
      <c r="CP2" s="4"/>
      <c r="CQ2" s="935"/>
      <c r="CR2" s="2144" t="str">
        <f>HYPERLINK("#目次!$F$26:$F$39","目次、シート一覧へ")</f>
        <v>目次、シート一覧へ</v>
      </c>
      <c r="CS2" s="2144"/>
      <c r="CT2" s="2144"/>
      <c r="CU2" s="2144"/>
      <c r="CV2" s="2144"/>
      <c r="CW2" s="2144"/>
      <c r="CX2" s="2144"/>
      <c r="CY2" s="2144"/>
      <c r="CZ2" s="2144"/>
      <c r="DA2" s="2144"/>
      <c r="DB2" s="935"/>
      <c r="DC2" s="935"/>
      <c r="DD2" s="935"/>
      <c r="DE2" s="935"/>
      <c r="DF2" s="935"/>
      <c r="DG2" s="935"/>
      <c r="DH2" s="935"/>
      <c r="DI2" s="935"/>
      <c r="DJ2" s="935"/>
      <c r="DK2" s="935"/>
      <c r="DL2" s="935"/>
      <c r="DM2" s="935"/>
      <c r="DN2" s="935"/>
      <c r="DO2" s="935"/>
      <c r="DP2" s="935"/>
      <c r="EH2" s="182" t="s">
        <v>99</v>
      </c>
      <c r="EI2" s="182" t="s">
        <v>98</v>
      </c>
      <c r="EJ2" s="182" t="s">
        <v>97</v>
      </c>
      <c r="EK2" s="182" t="s">
        <v>97</v>
      </c>
      <c r="EL2" s="182"/>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s="2"/>
      <c r="FJ2" s="2"/>
      <c r="FK2" s="2"/>
      <c r="FL2" s="2"/>
      <c r="FM2" s="2"/>
      <c r="FN2" s="2"/>
      <c r="FO2" s="2"/>
      <c r="FP2" s="2"/>
      <c r="FQ2" s="2"/>
      <c r="FR2" s="2"/>
      <c r="FS2" s="2"/>
      <c r="FT2" s="2"/>
      <c r="FU2" s="2"/>
      <c r="FV2" s="108" t="s">
        <v>94</v>
      </c>
      <c r="FW2" s="108"/>
      <c r="FX2" s="107" t="s">
        <v>93</v>
      </c>
      <c r="FY2" s="2"/>
      <c r="FZ2" s="2"/>
      <c r="GA2" s="2"/>
      <c r="GB2" s="2"/>
      <c r="GC2" s="2"/>
      <c r="GD2" s="2"/>
      <c r="GE2" s="2"/>
      <c r="GH2" s="2"/>
      <c r="GI2" s="106" t="s">
        <v>92</v>
      </c>
      <c r="GJ2" s="106" t="s">
        <v>91</v>
      </c>
      <c r="GK2" s="106" t="s">
        <v>90</v>
      </c>
      <c r="GL2" s="106" t="s">
        <v>89</v>
      </c>
      <c r="GM2" s="106" t="s">
        <v>88</v>
      </c>
      <c r="GP2" s="1" t="s">
        <v>864</v>
      </c>
    </row>
    <row r="3" spans="1:337" ht="15" hidden="1" customHeight="1" x14ac:dyDescent="0.4">
      <c r="A3" s="780"/>
      <c r="B3" s="780"/>
      <c r="C3" s="780"/>
      <c r="D3" s="780"/>
      <c r="E3" s="780"/>
      <c r="F3" s="780"/>
      <c r="G3" s="780"/>
      <c r="H3" s="780"/>
      <c r="I3" s="955"/>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934"/>
      <c r="AT3" s="934"/>
      <c r="AU3" s="934"/>
      <c r="AV3" s="93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4"/>
      <c r="CQ3" s="935"/>
      <c r="CR3" s="935"/>
      <c r="CS3" s="935"/>
      <c r="CT3" s="935"/>
      <c r="CU3" s="935"/>
      <c r="CV3" s="935"/>
      <c r="CW3" s="935"/>
      <c r="CX3" s="935"/>
      <c r="CY3" s="935"/>
      <c r="CZ3" s="935"/>
      <c r="DA3" s="935"/>
      <c r="DB3" s="935"/>
      <c r="DC3" s="935"/>
      <c r="DD3" s="935"/>
      <c r="DE3" s="935"/>
      <c r="DF3" s="935"/>
      <c r="DG3" s="935"/>
      <c r="DH3" s="935"/>
      <c r="DI3" s="935"/>
      <c r="DJ3" s="935"/>
      <c r="DK3" s="935"/>
      <c r="DL3" s="935"/>
      <c r="DM3" s="935"/>
      <c r="DN3" s="935"/>
      <c r="DO3" s="935"/>
      <c r="DP3" s="935"/>
      <c r="EJ3" s="1" t="s">
        <v>875</v>
      </c>
    </row>
    <row r="4" spans="1:337" ht="15" hidden="1" customHeight="1" x14ac:dyDescent="0.4">
      <c r="A4" s="780"/>
      <c r="B4" s="780"/>
      <c r="C4" s="780"/>
      <c r="D4" s="780"/>
      <c r="E4" s="780"/>
      <c r="F4" s="780"/>
      <c r="G4" s="780"/>
      <c r="H4" s="780"/>
      <c r="I4" s="955"/>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934"/>
      <c r="AT4" s="934"/>
      <c r="AU4" s="934"/>
      <c r="AV4" s="934"/>
      <c r="AW4" s="93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4"/>
      <c r="CR4" s="935"/>
      <c r="CS4" s="935"/>
      <c r="CT4" s="935"/>
      <c r="CU4" s="935"/>
      <c r="CV4" s="935"/>
      <c r="CW4" s="935"/>
      <c r="CX4" s="935"/>
      <c r="CY4" s="935"/>
      <c r="CZ4" s="935"/>
      <c r="DA4" s="935"/>
      <c r="DB4" s="935"/>
      <c r="DC4" s="935"/>
      <c r="DD4" s="935"/>
      <c r="DE4" s="935"/>
      <c r="DF4" s="935"/>
      <c r="DG4" s="935"/>
      <c r="DH4" s="935"/>
      <c r="DI4" s="935"/>
      <c r="DJ4" s="935"/>
      <c r="DK4" s="935"/>
      <c r="DL4" s="935"/>
      <c r="DM4" s="935"/>
      <c r="DN4" s="935"/>
      <c r="DO4" s="935"/>
      <c r="DP4" s="935"/>
      <c r="EH4"/>
      <c r="EI4"/>
      <c r="EJ4" s="310">
        <v>43465</v>
      </c>
      <c r="EY4" s="3"/>
      <c r="EZ4" s="3"/>
      <c r="FA4" s="3"/>
      <c r="FB4" s="3"/>
      <c r="FC4" s="21"/>
      <c r="FD4" s="21"/>
      <c r="FE4" s="21"/>
      <c r="FF4" s="22"/>
      <c r="FG4" s="22"/>
      <c r="FH4" s="22"/>
    </row>
    <row r="5" spans="1:337" s="13" customFormat="1" ht="15" hidden="1" customHeight="1" x14ac:dyDescent="0.4">
      <c r="A5" s="780"/>
      <c r="B5" s="780"/>
      <c r="C5" s="780"/>
      <c r="D5" s="780"/>
      <c r="E5" s="780"/>
      <c r="F5" s="780"/>
      <c r="G5" s="780"/>
      <c r="H5" s="780"/>
      <c r="I5" s="955"/>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934"/>
      <c r="AT5" s="934"/>
      <c r="AU5" s="934"/>
      <c r="AV5" s="934"/>
      <c r="AW5" s="934"/>
      <c r="AX5" s="934"/>
      <c r="AY5" s="934"/>
      <c r="AZ5" s="934"/>
      <c r="BA5" s="14"/>
      <c r="BB5" s="14"/>
      <c r="BC5" s="14"/>
      <c r="BD5" s="14"/>
      <c r="BE5" s="14"/>
      <c r="BF5" s="14"/>
      <c r="BG5" s="14"/>
      <c r="BH5" s="14"/>
      <c r="BI5" s="14"/>
      <c r="BJ5" s="14"/>
      <c r="BK5" s="14"/>
      <c r="BL5" s="14"/>
      <c r="BM5" s="936"/>
      <c r="BN5" s="936"/>
      <c r="BO5" s="937"/>
      <c r="BP5" s="937"/>
      <c r="BQ5" s="937"/>
      <c r="BR5" s="937"/>
      <c r="BS5" s="937"/>
      <c r="BT5" s="937"/>
      <c r="BU5" s="937"/>
      <c r="BV5" s="937"/>
      <c r="BW5" s="937"/>
      <c r="BX5" s="937"/>
      <c r="BY5" s="937"/>
      <c r="BZ5" s="937"/>
      <c r="CA5" s="937"/>
      <c r="CB5" s="937"/>
      <c r="CC5" s="937"/>
      <c r="CD5" s="937"/>
      <c r="CE5" s="937"/>
      <c r="CF5" s="937"/>
      <c r="CG5" s="937"/>
      <c r="CH5" s="937"/>
      <c r="CI5" s="937"/>
      <c r="CJ5" s="937"/>
      <c r="CK5" s="937"/>
      <c r="CL5" s="937"/>
      <c r="CM5" s="937"/>
      <c r="CN5" s="936"/>
      <c r="CO5" s="936"/>
      <c r="CP5" s="936"/>
      <c r="CQ5" s="936"/>
      <c r="CR5" s="936"/>
      <c r="CS5" s="936"/>
      <c r="CT5" s="936"/>
      <c r="CU5" s="936"/>
      <c r="CV5" s="936"/>
      <c r="CW5" s="938"/>
      <c r="CX5" s="938"/>
      <c r="CY5" s="938"/>
      <c r="CZ5" s="938"/>
      <c r="DA5" s="938"/>
      <c r="DB5" s="938"/>
      <c r="DC5" s="938"/>
      <c r="DD5" s="938"/>
      <c r="DE5" s="938"/>
      <c r="DF5" s="938"/>
      <c r="DG5" s="938"/>
      <c r="DH5" s="938"/>
      <c r="DI5" s="938"/>
      <c r="DJ5" s="938"/>
      <c r="DK5" s="938"/>
      <c r="DL5" s="938"/>
      <c r="DM5" s="938"/>
      <c r="DN5" s="938"/>
      <c r="DO5" s="938"/>
      <c r="DP5" s="938"/>
      <c r="DQ5"/>
      <c r="DR5"/>
      <c r="DS5"/>
      <c r="DT5"/>
      <c r="DU5"/>
      <c r="DV5"/>
      <c r="DW5"/>
      <c r="DX5"/>
      <c r="DY5"/>
      <c r="DZ5"/>
      <c r="EA5"/>
      <c r="EB5"/>
      <c r="EC5"/>
      <c r="ED5"/>
      <c r="EE5"/>
      <c r="EF5"/>
      <c r="EG5" s="16"/>
      <c r="EH5" s="117"/>
      <c r="EI5" s="117"/>
      <c r="EJ5" s="117"/>
      <c r="EK5" s="117"/>
      <c r="EM5" s="117"/>
      <c r="EN5" s="116"/>
      <c r="EO5" s="114"/>
      <c r="EP5" s="113"/>
      <c r="EQ5" s="113"/>
      <c r="ER5" s="114"/>
      <c r="ES5" s="114"/>
      <c r="ET5" s="114"/>
      <c r="EU5" s="114"/>
      <c r="EV5" s="114"/>
      <c r="EW5" s="114"/>
      <c r="EX5" s="115"/>
      <c r="EY5" s="880"/>
      <c r="EZ5" s="881"/>
      <c r="FA5" s="881"/>
      <c r="FB5" s="880"/>
      <c r="FC5" s="880"/>
      <c r="FD5" s="881"/>
      <c r="FE5" s="880"/>
      <c r="FF5" s="115"/>
      <c r="FG5" s="115"/>
      <c r="FH5" s="114"/>
      <c r="FI5" s="113"/>
      <c r="FJ5" s="113"/>
      <c r="FK5" s="113"/>
      <c r="GF5"/>
      <c r="GG5"/>
      <c r="GJ5" s="215"/>
      <c r="GK5" s="215"/>
      <c r="GL5" s="215"/>
      <c r="GM5" s="215"/>
      <c r="GN5" s="16"/>
      <c r="GO5"/>
      <c r="LO5"/>
      <c r="LP5"/>
      <c r="LQ5"/>
      <c r="LR5"/>
      <c r="LS5"/>
      <c r="LT5"/>
      <c r="LU5"/>
      <c r="LV5"/>
      <c r="LW5"/>
      <c r="LX5"/>
      <c r="LY5"/>
    </row>
    <row r="6" spans="1:337" s="13" customFormat="1" ht="15" hidden="1" customHeight="1" x14ac:dyDescent="0.4">
      <c r="A6" s="780"/>
      <c r="B6" s="780"/>
      <c r="C6" s="780"/>
      <c r="D6" s="780"/>
      <c r="E6" s="780"/>
      <c r="F6" s="780"/>
      <c r="G6" s="780"/>
      <c r="H6" s="780"/>
      <c r="I6" s="955"/>
      <c r="J6" s="780"/>
      <c r="K6" s="780"/>
      <c r="L6" s="780"/>
      <c r="M6" s="780"/>
      <c r="N6" s="780"/>
      <c r="O6" s="780"/>
      <c r="P6" s="780"/>
      <c r="Q6" s="780"/>
      <c r="R6" s="780"/>
      <c r="S6" s="780"/>
      <c r="T6" s="780"/>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934"/>
      <c r="AT6" s="934"/>
      <c r="AU6" s="934"/>
      <c r="AV6" s="934"/>
      <c r="AW6" s="934"/>
      <c r="AX6" s="934"/>
      <c r="AY6" s="934"/>
      <c r="AZ6" s="934"/>
      <c r="BA6" s="14"/>
      <c r="BB6" s="14"/>
      <c r="BC6" s="14"/>
      <c r="BD6" s="14"/>
      <c r="BE6" s="14"/>
      <c r="BF6" s="14"/>
      <c r="BG6" s="14"/>
      <c r="BH6" s="14"/>
      <c r="BI6" s="14"/>
      <c r="BJ6" s="14"/>
      <c r="BK6" s="14"/>
      <c r="BL6" s="14"/>
      <c r="BM6" s="936"/>
      <c r="BN6" s="936"/>
      <c r="BO6" s="937"/>
      <c r="BP6" s="937"/>
      <c r="BQ6" s="937"/>
      <c r="BR6" s="937"/>
      <c r="BS6" s="937"/>
      <c r="BT6" s="937"/>
      <c r="BU6" s="937"/>
      <c r="BV6" s="937"/>
      <c r="BW6" s="937"/>
      <c r="BX6" s="937"/>
      <c r="BY6" s="937"/>
      <c r="BZ6" s="937"/>
      <c r="CA6" s="937"/>
      <c r="CB6" s="937"/>
      <c r="CC6" s="937"/>
      <c r="CD6" s="937"/>
      <c r="CE6" s="937"/>
      <c r="CF6" s="937"/>
      <c r="CG6" s="937"/>
      <c r="CH6" s="937"/>
      <c r="CI6" s="937"/>
      <c r="CJ6" s="937"/>
      <c r="CK6" s="937"/>
      <c r="CL6" s="937"/>
      <c r="CM6" s="937"/>
      <c r="CN6" s="936"/>
      <c r="CO6" s="936"/>
      <c r="CP6" s="936"/>
      <c r="CQ6" s="936"/>
      <c r="CR6" s="936"/>
      <c r="CS6" s="936"/>
      <c r="CT6" s="936"/>
      <c r="CU6" s="936"/>
      <c r="CV6" s="936"/>
      <c r="CW6" s="938"/>
      <c r="CX6" s="938"/>
      <c r="CY6" s="938"/>
      <c r="CZ6" s="938"/>
      <c r="DA6" s="938"/>
      <c r="DB6" s="938"/>
      <c r="DC6" s="938"/>
      <c r="DD6" s="938"/>
      <c r="DE6" s="938"/>
      <c r="DF6" s="938"/>
      <c r="DG6" s="938"/>
      <c r="DH6" s="938"/>
      <c r="DI6" s="938"/>
      <c r="DJ6" s="938"/>
      <c r="DK6" s="938"/>
      <c r="DL6" s="938"/>
      <c r="DM6" s="938"/>
      <c r="DN6" s="938"/>
      <c r="DO6" s="938"/>
      <c r="DP6" s="938"/>
      <c r="DQ6"/>
      <c r="DR6"/>
      <c r="DS6"/>
      <c r="DT6"/>
      <c r="DU6"/>
      <c r="DV6"/>
      <c r="DW6"/>
      <c r="DX6"/>
      <c r="DY6"/>
      <c r="DZ6"/>
      <c r="EA6"/>
      <c r="EB6"/>
      <c r="EC6"/>
      <c r="ED6"/>
      <c r="EE6"/>
      <c r="EF6"/>
      <c r="EG6" s="16"/>
      <c r="EH6" s="117"/>
      <c r="EI6" s="117"/>
      <c r="EJ6" s="117"/>
      <c r="EK6" s="117"/>
      <c r="EM6" s="117"/>
      <c r="EN6" s="116"/>
      <c r="EO6" s="114"/>
      <c r="EP6" s="113"/>
      <c r="EQ6" s="113"/>
      <c r="ER6" s="114"/>
      <c r="ES6" s="114"/>
      <c r="ET6" s="114"/>
      <c r="EU6" s="114"/>
      <c r="EV6" s="114"/>
      <c r="EW6" s="114"/>
      <c r="EX6" s="115"/>
      <c r="EY6" s="880"/>
      <c r="EZ6" s="881"/>
      <c r="FA6" s="881"/>
      <c r="FB6" s="880"/>
      <c r="FC6" s="880"/>
      <c r="FD6" s="881"/>
      <c r="FE6" s="880"/>
      <c r="FF6" s="115"/>
      <c r="FG6" s="115"/>
      <c r="FH6" s="114"/>
      <c r="FI6" s="113"/>
      <c r="FJ6" s="113"/>
      <c r="FK6" s="113"/>
      <c r="GF6"/>
      <c r="GG6"/>
      <c r="GJ6" s="246"/>
      <c r="GK6" s="246"/>
      <c r="GL6" s="246"/>
      <c r="GM6" s="246"/>
      <c r="GN6" s="16"/>
      <c r="GO6"/>
      <c r="LO6"/>
      <c r="LP6"/>
      <c r="LQ6"/>
      <c r="LR6"/>
      <c r="LS6"/>
      <c r="LT6"/>
      <c r="LU6"/>
      <c r="LV6"/>
      <c r="LW6"/>
      <c r="LX6"/>
      <c r="LY6"/>
    </row>
    <row r="7" spans="1:337" s="13" customFormat="1" ht="15" customHeight="1" thickBot="1" x14ac:dyDescent="0.45">
      <c r="A7" s="780"/>
      <c r="B7" s="780"/>
      <c r="C7" s="780"/>
      <c r="D7" s="780"/>
      <c r="E7" s="780"/>
      <c r="F7" s="780"/>
      <c r="G7" s="780"/>
      <c r="H7" s="780"/>
      <c r="I7" s="955"/>
      <c r="J7" s="780"/>
      <c r="K7" s="780"/>
      <c r="L7" s="780"/>
      <c r="M7" s="780"/>
      <c r="N7" s="780"/>
      <c r="O7" s="780"/>
      <c r="P7" s="780"/>
      <c r="Q7" s="780"/>
      <c r="R7" s="780"/>
      <c r="S7" s="780"/>
      <c r="T7" s="780"/>
      <c r="U7" s="780"/>
      <c r="V7" s="780"/>
      <c r="W7" s="780"/>
      <c r="X7" s="780"/>
      <c r="Y7" s="780"/>
      <c r="Z7" s="780"/>
      <c r="AA7" s="780"/>
      <c r="AB7" s="780"/>
      <c r="AC7" s="780"/>
      <c r="AD7" s="780"/>
      <c r="AE7" s="780"/>
      <c r="AF7" s="780"/>
      <c r="AG7" s="780"/>
      <c r="AH7" s="780"/>
      <c r="AI7" s="780"/>
      <c r="AJ7" s="780"/>
      <c r="AK7" s="780"/>
      <c r="AL7" s="780"/>
      <c r="AM7" s="780"/>
      <c r="AN7" s="780"/>
      <c r="AO7" s="780"/>
      <c r="AP7" s="780"/>
      <c r="AQ7" s="780"/>
      <c r="AR7" s="780"/>
      <c r="AS7" s="934"/>
      <c r="AT7" s="934"/>
      <c r="AU7" s="934"/>
      <c r="AV7" s="934"/>
      <c r="AW7" s="934"/>
      <c r="AX7" s="934"/>
      <c r="AY7" s="934"/>
      <c r="AZ7" s="934"/>
      <c r="BA7" s="14"/>
      <c r="BB7" s="14"/>
      <c r="BC7" s="14"/>
      <c r="BD7" s="14"/>
      <c r="BE7" s="14"/>
      <c r="BF7" s="14"/>
      <c r="BG7" s="14"/>
      <c r="BH7" s="14"/>
      <c r="BI7" s="14"/>
      <c r="BJ7" s="14"/>
      <c r="BK7" s="14"/>
      <c r="BL7" s="14"/>
      <c r="BM7" s="936"/>
      <c r="BN7" s="936"/>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6"/>
      <c r="CO7" s="936"/>
      <c r="CP7" s="936"/>
      <c r="CQ7" s="936"/>
      <c r="CR7" s="936"/>
      <c r="CS7" s="936"/>
      <c r="CT7" s="936"/>
      <c r="CU7" s="936"/>
      <c r="CV7" s="936"/>
      <c r="CW7" s="938"/>
      <c r="CX7" s="938"/>
      <c r="CY7" s="938"/>
      <c r="CZ7" s="938"/>
      <c r="DA7" s="938"/>
      <c r="DB7" s="938"/>
      <c r="DC7" s="938"/>
      <c r="DD7" s="938"/>
      <c r="DE7" s="938"/>
      <c r="DF7" s="938"/>
      <c r="DG7" s="938"/>
      <c r="DH7" s="938"/>
      <c r="DI7" s="938"/>
      <c r="DJ7" s="938"/>
      <c r="DK7" s="938"/>
      <c r="DL7" s="938"/>
      <c r="DM7" s="938"/>
      <c r="DN7" s="938"/>
      <c r="DO7" s="938"/>
      <c r="DP7" s="938"/>
      <c r="DQ7"/>
      <c r="DR7"/>
      <c r="DS7"/>
      <c r="DT7"/>
      <c r="DU7"/>
      <c r="DV7"/>
      <c r="DW7"/>
      <c r="DX7"/>
      <c r="DY7"/>
      <c r="DZ7"/>
      <c r="EA7"/>
      <c r="EB7"/>
      <c r="EC7"/>
      <c r="ED7"/>
      <c r="EE7"/>
      <c r="EF7"/>
      <c r="EG7" s="16"/>
      <c r="EH7" s="117" t="s">
        <v>827</v>
      </c>
      <c r="EI7" s="117" t="s">
        <v>829</v>
      </c>
      <c r="EJ7" s="117" t="s">
        <v>828</v>
      </c>
      <c r="EK7" s="117"/>
      <c r="EM7" s="117"/>
      <c r="EN7" s="116"/>
      <c r="EO7" s="114"/>
      <c r="EP7" s="113"/>
      <c r="EQ7" s="113"/>
      <c r="ER7" s="114"/>
      <c r="ES7" s="114"/>
      <c r="ET7" s="114" t="s">
        <v>859</v>
      </c>
      <c r="EU7" s="114"/>
      <c r="EV7" s="114"/>
      <c r="EW7" s="114"/>
      <c r="EX7" s="115"/>
      <c r="EY7" s="880"/>
      <c r="EZ7" s="881"/>
      <c r="FA7" s="881"/>
      <c r="FB7" s="880"/>
      <c r="FC7" s="880"/>
      <c r="FD7" s="881"/>
      <c r="FE7" s="880"/>
      <c r="FF7" s="115"/>
      <c r="FG7" s="115"/>
      <c r="FH7" s="114"/>
      <c r="FI7" s="113"/>
      <c r="FJ7" s="113"/>
      <c r="FK7" s="113"/>
      <c r="GF7"/>
      <c r="GG7"/>
      <c r="GJ7" s="246"/>
      <c r="GK7" s="246"/>
      <c r="GL7" s="246"/>
      <c r="GM7" s="246"/>
      <c r="GN7" s="16"/>
      <c r="GO7"/>
      <c r="LO7"/>
      <c r="LP7"/>
      <c r="LQ7"/>
      <c r="LR7"/>
      <c r="LS7"/>
      <c r="LT7"/>
      <c r="LU7"/>
      <c r="LV7"/>
      <c r="LW7"/>
      <c r="LX7"/>
      <c r="LY7"/>
    </row>
    <row r="8" spans="1:337" ht="35.1" customHeight="1" thickBot="1" x14ac:dyDescent="0.45">
      <c r="I8" s="955"/>
      <c r="J8" s="2145" t="s">
        <v>853</v>
      </c>
      <c r="K8" s="2462"/>
      <c r="L8" s="2462"/>
      <c r="M8" s="2462"/>
      <c r="N8" s="2462"/>
      <c r="O8" s="2462"/>
      <c r="P8" s="2462"/>
      <c r="Q8" s="2462"/>
      <c r="R8" s="2462"/>
      <c r="S8" s="2462"/>
      <c r="T8" s="2462"/>
      <c r="U8" s="2462"/>
      <c r="V8" s="2462"/>
      <c r="W8" s="2462"/>
      <c r="X8" s="2462"/>
      <c r="Y8" s="2462"/>
      <c r="Z8" s="2462"/>
      <c r="AA8" s="2462"/>
      <c r="AB8" s="2462"/>
      <c r="AC8" s="2462"/>
      <c r="AD8" s="2462"/>
      <c r="AE8" s="2462"/>
      <c r="AF8" s="2462"/>
      <c r="AG8" s="2462"/>
      <c r="AH8" s="2462"/>
      <c r="AI8" s="2462"/>
      <c r="AJ8" s="2462"/>
      <c r="AK8" s="2462"/>
      <c r="AL8" s="2462"/>
      <c r="AM8" s="2462"/>
      <c r="AN8" s="2462"/>
      <c r="AO8" s="2462"/>
      <c r="AP8" s="2462"/>
      <c r="AQ8" s="2462"/>
      <c r="AR8" s="2462"/>
      <c r="AS8" s="2462"/>
      <c r="AT8" s="2462"/>
      <c r="AU8" s="2462"/>
      <c r="AV8" s="2462"/>
      <c r="AW8" s="2462"/>
      <c r="AX8" s="2462"/>
      <c r="AY8" s="2462"/>
      <c r="AZ8" s="2462"/>
      <c r="BA8" s="2462"/>
      <c r="BB8" s="2462"/>
      <c r="BC8" s="2462"/>
      <c r="BD8" s="2462"/>
      <c r="BE8" s="2462"/>
      <c r="BF8" s="2462"/>
      <c r="BG8" s="2462"/>
      <c r="BH8" s="2462"/>
      <c r="BI8" s="2462"/>
      <c r="BJ8" s="2462"/>
      <c r="BK8" s="2462"/>
      <c r="BL8" s="2462"/>
      <c r="BM8" s="2462"/>
      <c r="BN8" s="2462"/>
      <c r="BO8" s="2462"/>
      <c r="BP8" s="2462"/>
      <c r="BQ8" s="2462"/>
      <c r="BR8" s="2462"/>
      <c r="BS8" s="2462"/>
      <c r="BT8" s="2462"/>
      <c r="BU8" s="2462"/>
      <c r="BV8" s="2462"/>
      <c r="BW8" s="2462"/>
      <c r="BX8" s="2462"/>
      <c r="BY8" s="2462"/>
      <c r="BZ8" s="2462"/>
      <c r="CA8" s="2462"/>
      <c r="CB8" s="2462"/>
      <c r="CC8" s="2462"/>
      <c r="CD8" s="2462"/>
      <c r="CE8" s="2462"/>
      <c r="CF8" s="2462"/>
      <c r="CG8" s="2462"/>
      <c r="CH8" s="2462"/>
      <c r="CI8" s="2462"/>
      <c r="CJ8" s="2462"/>
      <c r="CK8" s="2462"/>
      <c r="CL8" s="2462"/>
      <c r="CM8" s="2462"/>
      <c r="CN8" s="2462"/>
      <c r="CO8" s="2462"/>
      <c r="CP8" s="2462"/>
      <c r="CQ8" s="2462"/>
      <c r="CR8" s="2462"/>
      <c r="CS8" s="2462"/>
      <c r="CT8" s="2462"/>
      <c r="CU8" s="2462"/>
      <c r="CV8" s="2462"/>
      <c r="CW8" s="2462"/>
      <c r="CX8" s="2462"/>
      <c r="CY8" s="2462"/>
      <c r="CZ8" s="2462"/>
      <c r="DA8" s="2462"/>
      <c r="DB8" s="2462"/>
      <c r="DC8" s="2462"/>
      <c r="DD8" s="2462"/>
      <c r="DE8" s="2462"/>
      <c r="DF8" s="2462"/>
      <c r="DG8" s="2462"/>
      <c r="DH8" s="2462"/>
      <c r="DI8" s="2462"/>
      <c r="DJ8" s="2462"/>
      <c r="DK8" s="2462"/>
      <c r="DL8" s="2462"/>
      <c r="DM8" s="2462"/>
      <c r="DN8" s="2462"/>
      <c r="DO8" s="2462"/>
      <c r="DP8" s="2463"/>
      <c r="EH8" s="849">
        <f>$V$12</f>
        <v>0</v>
      </c>
      <c r="EI8" s="850">
        <f>$BF$12</f>
        <v>0</v>
      </c>
      <c r="EJ8" s="727">
        <f>$CM$12</f>
        <v>0</v>
      </c>
      <c r="ET8" s="509" t="str">
        <f>SUBSTITUTE(TRIM(ET14&amp;"　"&amp;ET44&amp;"　"&amp;ET54),"　",",")</f>
        <v/>
      </c>
      <c r="EU8" s="1" t="s">
        <v>862</v>
      </c>
      <c r="EY8" s="3"/>
      <c r="EZ8" s="3"/>
      <c r="FA8" s="3"/>
      <c r="FB8" s="3"/>
      <c r="FC8" s="21"/>
      <c r="FD8" s="21"/>
      <c r="FE8" s="21"/>
      <c r="FF8" s="22"/>
      <c r="FG8" s="22"/>
      <c r="FH8" s="22"/>
    </row>
    <row r="9" spans="1:337" s="269" customFormat="1" ht="30" hidden="1" customHeight="1" thickBot="1" x14ac:dyDescent="0.45">
      <c r="A9"/>
      <c r="B9"/>
      <c r="C9"/>
      <c r="D9"/>
      <c r="E9"/>
      <c r="F9"/>
      <c r="G9"/>
      <c r="H9"/>
      <c r="I9" s="955"/>
      <c r="J9" s="286"/>
      <c r="K9" s="49"/>
      <c r="L9" s="49"/>
      <c r="M9" s="2338"/>
      <c r="N9" s="2338"/>
      <c r="O9" s="2338"/>
      <c r="P9" s="2338"/>
      <c r="Q9" s="2338"/>
      <c r="R9" s="2338"/>
      <c r="S9" s="2338"/>
      <c r="T9" s="2338"/>
      <c r="U9" s="2338"/>
      <c r="V9" s="2338"/>
      <c r="W9" s="2338"/>
      <c r="X9" s="2338"/>
      <c r="Y9" s="2338"/>
      <c r="Z9" s="2338"/>
      <c r="AA9" s="2338"/>
      <c r="AB9" s="2338"/>
      <c r="AC9" s="2338"/>
      <c r="AD9" s="2338"/>
      <c r="AE9" s="2338"/>
      <c r="AF9" s="2338"/>
      <c r="AG9" s="2338"/>
      <c r="AH9" s="2338"/>
      <c r="AI9" s="2338"/>
      <c r="AJ9" s="2338"/>
      <c r="AK9" s="2338"/>
      <c r="AL9" s="2338"/>
      <c r="AM9" s="2338"/>
      <c r="AN9" s="2338"/>
      <c r="AO9" s="2338"/>
      <c r="AP9" s="2338"/>
      <c r="AQ9" s="2338"/>
      <c r="AR9" s="2338"/>
      <c r="AS9" s="2338"/>
      <c r="AT9" s="2338"/>
      <c r="AU9" s="2338"/>
      <c r="AV9" s="2338"/>
      <c r="AW9" s="2338"/>
      <c r="AX9" s="2338"/>
      <c r="AY9" s="2338"/>
      <c r="AZ9" s="2338"/>
      <c r="BA9" s="2338"/>
      <c r="BB9" s="2338"/>
      <c r="BC9" s="2338"/>
      <c r="BD9" s="2338"/>
      <c r="BE9" s="2338"/>
      <c r="BF9" s="2338"/>
      <c r="BG9" s="2338"/>
      <c r="BH9" s="2338"/>
      <c r="BI9" s="2338"/>
      <c r="BJ9" s="2338"/>
      <c r="BK9" s="2338"/>
      <c r="BL9" s="2338"/>
      <c r="BM9" s="2338"/>
      <c r="BN9" s="2338"/>
      <c r="BO9" s="2338"/>
      <c r="BP9" s="2338"/>
      <c r="BQ9" s="2338"/>
      <c r="BR9" s="2338"/>
      <c r="BS9" s="2338"/>
      <c r="BT9" s="2338"/>
      <c r="BU9" s="2338"/>
      <c r="BV9" s="2338"/>
      <c r="BW9" s="2338"/>
      <c r="BX9" s="2338"/>
      <c r="BY9" s="2338"/>
      <c r="BZ9" s="2338"/>
      <c r="CA9" s="2338"/>
      <c r="CB9" s="2338"/>
      <c r="CC9" s="2338"/>
      <c r="CD9" s="2338"/>
      <c r="CE9" s="2338"/>
      <c r="CF9" s="2338"/>
      <c r="CG9" s="2338"/>
      <c r="CH9" s="2338"/>
      <c r="CI9" s="2338"/>
      <c r="CJ9" s="2338"/>
      <c r="CK9" s="2338"/>
      <c r="CL9" s="2338"/>
      <c r="CM9" s="2338"/>
      <c r="CN9" s="2338"/>
      <c r="CO9" s="2338"/>
      <c r="CP9" s="2338"/>
      <c r="CQ9" s="2338"/>
      <c r="CR9" s="2338"/>
      <c r="CS9" s="2338"/>
      <c r="CT9" s="2338"/>
      <c r="CU9" s="2338"/>
      <c r="CV9" s="2338"/>
      <c r="CW9" s="2338"/>
      <c r="CX9" s="2338"/>
      <c r="CY9" s="2338"/>
      <c r="CZ9" s="2338"/>
      <c r="DA9" s="2338"/>
      <c r="DB9" s="2338"/>
      <c r="DC9" s="2338"/>
      <c r="DD9" s="2338"/>
      <c r="DE9" s="2338"/>
      <c r="DF9" s="2338"/>
      <c r="DG9" s="2338"/>
      <c r="DH9" s="2338"/>
      <c r="DI9" s="2338"/>
      <c r="DJ9" s="2338"/>
      <c r="DK9" s="2338"/>
      <c r="DL9" s="2338"/>
      <c r="DM9" s="2338"/>
      <c r="DN9" s="287"/>
      <c r="DO9" s="287"/>
      <c r="DP9" s="288"/>
      <c r="DQ9"/>
      <c r="DR9"/>
      <c r="DS9"/>
      <c r="DT9"/>
      <c r="DU9"/>
      <c r="DV9"/>
      <c r="DW9"/>
      <c r="DX9"/>
      <c r="DY9"/>
      <c r="DZ9"/>
      <c r="EA9"/>
      <c r="EB9"/>
      <c r="EC9"/>
      <c r="ED9"/>
      <c r="EE9"/>
      <c r="EF9"/>
      <c r="EG9" s="49"/>
      <c r="EH9" s="63" t="s">
        <v>834</v>
      </c>
      <c r="FC9" s="22"/>
      <c r="FD9" s="22"/>
      <c r="FE9" s="22"/>
      <c r="FF9" s="22"/>
      <c r="FG9" s="22"/>
      <c r="FH9" s="22"/>
      <c r="FT9" s="289"/>
      <c r="FU9" s="289"/>
      <c r="FV9" s="289"/>
      <c r="FW9" s="289"/>
      <c r="FX9" s="289"/>
      <c r="FY9" s="289"/>
      <c r="FZ9" s="289"/>
      <c r="GA9" s="289"/>
      <c r="GB9" s="289"/>
      <c r="GC9" s="289"/>
      <c r="GF9"/>
      <c r="GG9"/>
      <c r="GN9" s="49"/>
      <c r="GO9"/>
      <c r="LO9"/>
      <c r="LP9"/>
      <c r="LQ9"/>
      <c r="LR9"/>
      <c r="LS9"/>
      <c r="LT9"/>
      <c r="LU9"/>
      <c r="LV9"/>
      <c r="LW9"/>
      <c r="LX9"/>
      <c r="LY9"/>
    </row>
    <row r="10" spans="1:337" s="269" customFormat="1" ht="30" hidden="1" customHeight="1" thickBot="1" x14ac:dyDescent="0.45">
      <c r="A10"/>
      <c r="B10"/>
      <c r="C10"/>
      <c r="D10"/>
      <c r="E10"/>
      <c r="F10"/>
      <c r="G10"/>
      <c r="H10"/>
      <c r="I10" s="955"/>
      <c r="J10" s="290"/>
      <c r="K10" s="49"/>
      <c r="L10" s="49"/>
      <c r="M10" s="2451"/>
      <c r="N10" s="2451"/>
      <c r="O10" s="2451"/>
      <c r="P10" s="2451"/>
      <c r="Q10" s="2451"/>
      <c r="R10" s="2451"/>
      <c r="S10" s="2451"/>
      <c r="T10" s="2451"/>
      <c r="U10" s="2451"/>
      <c r="V10" s="2340"/>
      <c r="W10" s="2341"/>
      <c r="X10" s="2341"/>
      <c r="Y10" s="2341"/>
      <c r="Z10" s="2341"/>
      <c r="AA10" s="2341"/>
      <c r="AB10" s="2341"/>
      <c r="AC10" s="2341"/>
      <c r="AD10" s="2341"/>
      <c r="AE10" s="2341"/>
      <c r="AF10" s="2341"/>
      <c r="AG10" s="2341"/>
      <c r="AH10" s="2341"/>
      <c r="AI10" s="2341"/>
      <c r="AJ10" s="2341"/>
      <c r="AK10" s="2341"/>
      <c r="AL10" s="2341"/>
      <c r="AM10" s="2341"/>
      <c r="AN10" s="2341"/>
      <c r="AO10" s="2341"/>
      <c r="AP10" s="2341"/>
      <c r="AQ10" s="2341"/>
      <c r="AR10" s="2341"/>
      <c r="AS10" s="2341"/>
      <c r="AT10" s="2341"/>
      <c r="AU10" s="2341"/>
      <c r="AV10" s="2341"/>
      <c r="AW10" s="2341"/>
      <c r="AX10" s="2341"/>
      <c r="AY10" s="2341"/>
      <c r="AZ10" s="2341"/>
      <c r="BA10" s="2341"/>
      <c r="BB10" s="2341"/>
      <c r="BC10" s="2341"/>
      <c r="BD10" s="2341"/>
      <c r="BE10" s="2341"/>
      <c r="BF10" s="2341"/>
      <c r="BG10" s="2341"/>
      <c r="BH10" s="2342"/>
      <c r="BI10" s="49"/>
      <c r="BJ10" s="49"/>
      <c r="BK10" s="49"/>
      <c r="BL10" s="287"/>
      <c r="BM10" s="287"/>
      <c r="BN10" s="287"/>
      <c r="BO10" s="287"/>
      <c r="BP10" s="287"/>
      <c r="BQ10" s="287"/>
      <c r="BR10" s="287"/>
      <c r="BS10" s="287"/>
      <c r="BT10" s="287"/>
      <c r="BU10" s="287"/>
      <c r="BV10" s="287"/>
      <c r="BW10" s="287"/>
      <c r="BX10" s="287"/>
      <c r="BY10" s="287"/>
      <c r="BZ10" s="287"/>
      <c r="CA10" s="287"/>
      <c r="CB10" s="287"/>
      <c r="CC10" s="287"/>
      <c r="CD10" s="287"/>
      <c r="CE10" s="287"/>
      <c r="CF10" s="287"/>
      <c r="CG10" s="287"/>
      <c r="CH10" s="287"/>
      <c r="CI10" s="287"/>
      <c r="CJ10" s="287"/>
      <c r="CK10" s="287"/>
      <c r="CL10" s="287"/>
      <c r="CM10" s="287"/>
      <c r="CN10" s="287"/>
      <c r="CO10" s="287"/>
      <c r="CP10" s="287"/>
      <c r="CQ10" s="287"/>
      <c r="CR10" s="287"/>
      <c r="CS10" s="287"/>
      <c r="CT10" s="287"/>
      <c r="CU10" s="287"/>
      <c r="CV10" s="287"/>
      <c r="CW10" s="287"/>
      <c r="CX10" s="287"/>
      <c r="CY10" s="287"/>
      <c r="CZ10" s="287"/>
      <c r="DA10" s="287"/>
      <c r="DB10" s="287"/>
      <c r="DC10" s="287"/>
      <c r="DD10" s="287"/>
      <c r="DE10" s="287"/>
      <c r="DF10" s="287"/>
      <c r="DG10" s="287"/>
      <c r="DH10" s="287"/>
      <c r="DI10" s="287"/>
      <c r="DJ10" s="287"/>
      <c r="DK10" s="287"/>
      <c r="DL10" s="287"/>
      <c r="DM10" s="291"/>
      <c r="DN10" s="287"/>
      <c r="DO10" s="287"/>
      <c r="DP10" s="288"/>
      <c r="DQ10"/>
      <c r="DR10"/>
      <c r="DS10"/>
      <c r="DT10"/>
      <c r="DU10"/>
      <c r="DV10"/>
      <c r="DW10"/>
      <c r="DX10"/>
      <c r="DY10"/>
      <c r="DZ10"/>
      <c r="EA10"/>
      <c r="EB10"/>
      <c r="EC10"/>
      <c r="ED10"/>
      <c r="EE10"/>
      <c r="EF10"/>
      <c r="EG10" s="49"/>
      <c r="EH10" s="292" t="s">
        <v>206</v>
      </c>
      <c r="FT10" s="289"/>
      <c r="FU10" s="289"/>
      <c r="FV10" s="289"/>
      <c r="FW10" s="289"/>
      <c r="FX10" s="289"/>
      <c r="FY10" s="289"/>
      <c r="FZ10" s="289"/>
      <c r="GA10" s="289"/>
      <c r="GB10" s="289"/>
      <c r="GC10" s="289"/>
      <c r="GF10"/>
      <c r="GG10"/>
      <c r="GJ10" s="293"/>
      <c r="GK10" s="293" t="s">
        <v>205</v>
      </c>
      <c r="GL10" s="293"/>
      <c r="GM10" s="293"/>
      <c r="GN10" s="294"/>
      <c r="GO10"/>
      <c r="GP10" s="351" t="str">
        <f>SUBSTITUTE(TRIM(GP13&amp;"　"&amp;GH46),"　",",")</f>
        <v/>
      </c>
      <c r="GQ10" s="2474" t="s">
        <v>1011</v>
      </c>
      <c r="GR10" s="2475"/>
      <c r="GS10" s="2475"/>
      <c r="GT10" s="2475"/>
      <c r="GU10" s="2476"/>
      <c r="GW10" s="2043" t="s">
        <v>818</v>
      </c>
      <c r="GX10" s="2044"/>
      <c r="GY10" s="2045"/>
      <c r="LO10"/>
      <c r="LP10"/>
      <c r="LQ10"/>
      <c r="LR10"/>
      <c r="LS10"/>
      <c r="LT10"/>
      <c r="LU10"/>
      <c r="LV10"/>
      <c r="LW10"/>
      <c r="LX10"/>
      <c r="LY10"/>
    </row>
    <row r="11" spans="1:337" s="362" customFormat="1" ht="30" customHeight="1" thickBot="1" x14ac:dyDescent="0.45">
      <c r="A11"/>
      <c r="B11"/>
      <c r="C11"/>
      <c r="D11"/>
      <c r="E11"/>
      <c r="F11"/>
      <c r="G11"/>
      <c r="H11"/>
      <c r="I11" s="955"/>
      <c r="J11" s="290"/>
      <c r="K11" s="49"/>
      <c r="L11" s="49"/>
      <c r="M11" s="742"/>
      <c r="N11" s="742"/>
      <c r="O11" s="742"/>
      <c r="P11" s="742"/>
      <c r="Q11" s="742"/>
      <c r="R11" s="742"/>
      <c r="S11" s="742"/>
      <c r="T11" s="742"/>
      <c r="U11" s="742"/>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3"/>
      <c r="AT11" s="743"/>
      <c r="AU11" s="743"/>
      <c r="AV11" s="743"/>
      <c r="AW11" s="743"/>
      <c r="AX11" s="743"/>
      <c r="AY11" s="743"/>
      <c r="AZ11" s="743"/>
      <c r="BA11" s="743"/>
      <c r="BB11" s="743"/>
      <c r="BC11" s="743"/>
      <c r="BD11" s="743"/>
      <c r="BE11" s="743"/>
      <c r="BF11" s="743"/>
      <c r="BG11" s="743"/>
      <c r="BH11" s="743"/>
      <c r="BI11" s="738"/>
      <c r="BJ11" s="738"/>
      <c r="BK11" s="738"/>
      <c r="BL11" s="739"/>
      <c r="BM11" s="739"/>
      <c r="BN11" s="739"/>
      <c r="BO11" s="739"/>
      <c r="BP11" s="739"/>
      <c r="BQ11" s="739"/>
      <c r="BR11" s="739"/>
      <c r="BS11" s="739"/>
      <c r="BT11" s="739"/>
      <c r="BU11" s="739"/>
      <c r="BV11" s="739"/>
      <c r="BW11" s="739"/>
      <c r="BX11" s="739"/>
      <c r="BY11" s="739"/>
      <c r="BZ11" s="739"/>
      <c r="CA11" s="739"/>
      <c r="CB11" s="739"/>
      <c r="CC11" s="739"/>
      <c r="CD11" s="739"/>
      <c r="CE11" s="739"/>
      <c r="CF11" s="739"/>
      <c r="CG11" s="739"/>
      <c r="CH11" s="739"/>
      <c r="CI11" s="739"/>
      <c r="CJ11" s="739"/>
      <c r="CK11" s="739"/>
      <c r="CL11" s="739"/>
      <c r="CM11" s="739"/>
      <c r="CN11" s="739"/>
      <c r="CO11" s="739"/>
      <c r="CP11" s="739"/>
      <c r="CQ11" s="739"/>
      <c r="CR11" s="739"/>
      <c r="CS11" s="739"/>
      <c r="CT11" s="739"/>
      <c r="CU11" s="739"/>
      <c r="CV11" s="739"/>
      <c r="CW11" s="739"/>
      <c r="CX11" s="739"/>
      <c r="CY11" s="739"/>
      <c r="CZ11" s="739"/>
      <c r="DA11" s="739"/>
      <c r="DB11" s="739"/>
      <c r="DC11" s="739"/>
      <c r="DD11" s="739"/>
      <c r="DE11" s="739"/>
      <c r="DF11" s="739"/>
      <c r="DG11" s="739"/>
      <c r="DH11" s="739"/>
      <c r="DI11" s="739"/>
      <c r="DJ11" s="739"/>
      <c r="DK11" s="739"/>
      <c r="DL11" s="739"/>
      <c r="DM11" s="740"/>
      <c r="DN11" s="739"/>
      <c r="DO11" s="739"/>
      <c r="DP11" s="741"/>
      <c r="DQ11"/>
      <c r="DR11"/>
      <c r="DS11"/>
      <c r="DT11"/>
      <c r="DU11"/>
      <c r="DV11"/>
      <c r="DW11"/>
      <c r="DX11"/>
      <c r="DY11"/>
      <c r="DZ11"/>
      <c r="EA11"/>
      <c r="EB11"/>
      <c r="EC11"/>
      <c r="ED11"/>
      <c r="EE11"/>
      <c r="EF11"/>
      <c r="EG11" s="49"/>
      <c r="EH11" s="1" t="s">
        <v>2954</v>
      </c>
      <c r="EI11" s="1"/>
      <c r="EJ11" s="1" t="s">
        <v>2951</v>
      </c>
      <c r="FT11" s="289"/>
      <c r="FU11" s="289"/>
      <c r="FV11" s="289"/>
      <c r="FW11" s="289"/>
      <c r="FX11" s="289"/>
      <c r="FY11" s="289"/>
      <c r="FZ11" s="289"/>
      <c r="GA11" s="289"/>
      <c r="GB11" s="289"/>
      <c r="GC11" s="289"/>
      <c r="GF11"/>
      <c r="GG11"/>
      <c r="GJ11" s="293"/>
      <c r="GK11" s="293"/>
      <c r="GL11" s="293"/>
      <c r="GM11" s="293"/>
      <c r="GN11" s="294"/>
      <c r="GO11"/>
      <c r="GP11" s="946" t="str">
        <f>"　"&amp;TRIM(GP16&amp;"　"&amp;GP46&amp;"　"&amp;GP56)</f>
        <v>　</v>
      </c>
      <c r="GQ11" s="647"/>
      <c r="GR11" s="648"/>
      <c r="GS11" s="648"/>
      <c r="GT11" s="648"/>
      <c r="GU11" s="649"/>
      <c r="GW11" s="606"/>
      <c r="GX11" s="607"/>
      <c r="GY11" s="608"/>
      <c r="LO11"/>
      <c r="LP11"/>
      <c r="LQ11"/>
      <c r="LR11"/>
      <c r="LS11"/>
      <c r="LT11"/>
      <c r="LU11"/>
      <c r="LV11"/>
      <c r="LW11"/>
      <c r="LX11"/>
      <c r="LY11"/>
    </row>
    <row r="12" spans="1:337" s="269" customFormat="1" ht="30" customHeight="1" thickBot="1" x14ac:dyDescent="0.45">
      <c r="A12"/>
      <c r="B12"/>
      <c r="C12"/>
      <c r="D12"/>
      <c r="E12"/>
      <c r="F12"/>
      <c r="G12"/>
      <c r="H12"/>
      <c r="I12" s="955"/>
      <c r="J12" s="290"/>
      <c r="K12" s="49"/>
      <c r="L12" s="49"/>
      <c r="M12" s="2451" t="s">
        <v>839</v>
      </c>
      <c r="N12" s="2451"/>
      <c r="O12" s="2451"/>
      <c r="P12" s="2451"/>
      <c r="Q12" s="2451"/>
      <c r="R12" s="2451">
        <v>1</v>
      </c>
      <c r="S12" s="2451"/>
      <c r="T12" s="2451"/>
      <c r="U12" s="295"/>
      <c r="V12" s="2343">
        <f>'1_入力シート【基本情報】'!$AB$81</f>
        <v>0</v>
      </c>
      <c r="W12" s="2457"/>
      <c r="X12" s="2457"/>
      <c r="Y12" s="2457"/>
      <c r="Z12" s="2457"/>
      <c r="AA12" s="2457"/>
      <c r="AB12" s="2457"/>
      <c r="AC12" s="2457"/>
      <c r="AD12" s="2457"/>
      <c r="AE12" s="2457"/>
      <c r="AF12" s="2457"/>
      <c r="AG12" s="2457"/>
      <c r="AH12" s="2457"/>
      <c r="AI12" s="2457"/>
      <c r="AJ12" s="2457"/>
      <c r="AK12" s="2457"/>
      <c r="AL12" s="2457"/>
      <c r="AM12" s="2457"/>
      <c r="AN12" s="2457"/>
      <c r="AO12" s="2457"/>
      <c r="AP12" s="2457"/>
      <c r="AQ12" s="2457"/>
      <c r="AR12" s="296"/>
      <c r="AS12" s="296"/>
      <c r="AT12" s="296"/>
      <c r="AU12" s="296"/>
      <c r="AV12" s="296"/>
      <c r="AW12" s="296"/>
      <c r="AX12" s="2451" t="s">
        <v>833</v>
      </c>
      <c r="AY12" s="2451"/>
      <c r="AZ12" s="2451"/>
      <c r="BA12" s="2451"/>
      <c r="BB12" s="2451"/>
      <c r="BC12" s="2458">
        <v>2</v>
      </c>
      <c r="BD12" s="2458"/>
      <c r="BE12" s="2458"/>
      <c r="BF12" s="2343">
        <f>'1_入力シート【基本情報】'!$AB$95</f>
        <v>0</v>
      </c>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65"/>
      <c r="CD12" s="65"/>
      <c r="CE12" s="2458" t="s">
        <v>839</v>
      </c>
      <c r="CF12" s="2458"/>
      <c r="CG12" s="2458"/>
      <c r="CH12" s="2458"/>
      <c r="CI12" s="2458"/>
      <c r="CJ12" s="2458">
        <v>3</v>
      </c>
      <c r="CK12" s="2458"/>
      <c r="CL12" s="2458"/>
      <c r="CM12" s="2343">
        <f>'1_入力シート【基本情報】'!$AB$109</f>
        <v>0</v>
      </c>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96"/>
      <c r="DK12" s="296"/>
      <c r="DL12" s="296"/>
      <c r="DM12" s="291"/>
      <c r="DN12" s="287"/>
      <c r="DO12" s="287"/>
      <c r="DP12" s="288"/>
      <c r="DQ12"/>
      <c r="DR12"/>
      <c r="DS12"/>
      <c r="DT12"/>
      <c r="DU12"/>
      <c r="DV12"/>
      <c r="DW12"/>
      <c r="DX12"/>
      <c r="DY12"/>
      <c r="DZ12"/>
      <c r="EA12"/>
      <c r="EB12"/>
      <c r="EC12"/>
      <c r="ED12"/>
      <c r="EE12"/>
      <c r="EF12"/>
      <c r="EG12" s="256"/>
      <c r="EH12" s="293">
        <f>COUNTIFS(EH8:EJ8,"&lt;&gt;0")</f>
        <v>0</v>
      </c>
      <c r="EI12" s="1" t="s">
        <v>876</v>
      </c>
      <c r="EJ12" s="293">
        <f>COUNTA(BA17:BL39,BA47:BL49,BA57:BL71)</f>
        <v>0</v>
      </c>
      <c r="ES12" s="2055" t="s">
        <v>798</v>
      </c>
      <c r="ET12" s="2056"/>
      <c r="EU12" s="2056"/>
      <c r="EV12" s="2056"/>
      <c r="EW12" s="2056"/>
      <c r="EX12" s="2056"/>
      <c r="EY12" s="2056"/>
      <c r="EZ12" s="2056"/>
      <c r="FA12" s="2056"/>
      <c r="FB12" s="2056"/>
      <c r="FC12" s="2056"/>
      <c r="FD12" s="2056"/>
      <c r="FE12" s="2056"/>
      <c r="FF12" s="2056"/>
      <c r="FG12" s="2056"/>
      <c r="FH12" s="2057"/>
      <c r="FT12" s="289"/>
      <c r="FU12" s="289"/>
      <c r="FV12" s="289"/>
      <c r="FW12" s="289"/>
      <c r="FX12" s="289"/>
      <c r="FY12" s="289"/>
      <c r="FZ12" s="289"/>
      <c r="GA12" s="289"/>
      <c r="GB12" s="289"/>
      <c r="GC12" s="289"/>
      <c r="GF12"/>
      <c r="GG12"/>
      <c r="GJ12" s="293"/>
      <c r="GK12" s="293" t="s">
        <v>204</v>
      </c>
      <c r="GL12" s="293"/>
      <c r="GM12" s="293"/>
      <c r="GN12" s="294"/>
      <c r="GO12"/>
      <c r="GP12" s="582" t="s">
        <v>780</v>
      </c>
      <c r="GQ12" s="2352" t="s">
        <v>805</v>
      </c>
      <c r="GR12" s="2353"/>
      <c r="GS12" s="2353"/>
      <c r="GT12" s="2353"/>
      <c r="GU12" s="2479"/>
      <c r="GW12" s="2043" t="s">
        <v>819</v>
      </c>
      <c r="GX12" s="2044"/>
      <c r="GY12" s="2045"/>
      <c r="LO12"/>
      <c r="LP12"/>
      <c r="LQ12"/>
      <c r="LR12"/>
      <c r="LS12"/>
      <c r="LT12"/>
      <c r="LU12"/>
      <c r="LV12"/>
      <c r="LW12"/>
      <c r="LX12"/>
      <c r="LY12"/>
    </row>
    <row r="13" spans="1:337" ht="30" customHeight="1" thickBot="1" x14ac:dyDescent="0.45">
      <c r="I13" s="955"/>
      <c r="J13" s="220"/>
      <c r="K13" s="2"/>
      <c r="L13" s="2"/>
      <c r="M13" s="2486"/>
      <c r="N13" s="2486"/>
      <c r="O13" s="2486"/>
      <c r="P13" s="2486"/>
      <c r="Q13" s="2486"/>
      <c r="R13" s="2486"/>
      <c r="S13" s="2486"/>
      <c r="T13" s="2486"/>
      <c r="U13" s="2486"/>
      <c r="V13" s="2489" t="s">
        <v>837</v>
      </c>
      <c r="W13" s="2490"/>
      <c r="X13" s="2490"/>
      <c r="Y13" s="2490"/>
      <c r="Z13" s="2490"/>
      <c r="AA13" s="2490"/>
      <c r="AB13" s="2490"/>
      <c r="AC13" s="2490"/>
      <c r="AD13" s="2490"/>
      <c r="AE13" s="2490"/>
      <c r="AF13" s="2490"/>
      <c r="AG13" s="2490"/>
      <c r="AH13" s="2490"/>
      <c r="AI13" s="2490"/>
      <c r="AJ13" s="2490"/>
      <c r="AK13" s="2490"/>
      <c r="AL13" s="2490"/>
      <c r="AM13" s="2490"/>
      <c r="AN13" s="2490"/>
      <c r="AO13" s="2490"/>
      <c r="AP13" s="2490"/>
      <c r="AQ13" s="2490"/>
      <c r="AR13" s="2490"/>
      <c r="AS13" s="2490"/>
      <c r="AT13" s="2490"/>
      <c r="AU13" s="2490"/>
      <c r="AV13" s="2490"/>
      <c r="AW13" s="2490"/>
      <c r="AX13" s="2490"/>
      <c r="AY13" s="2490"/>
      <c r="AZ13" s="2490"/>
      <c r="BA13" s="2490"/>
      <c r="BB13" s="2490"/>
      <c r="BC13" s="2490"/>
      <c r="BD13" s="2490"/>
      <c r="BE13" s="2490"/>
      <c r="BF13" s="2490"/>
      <c r="BG13" s="2490"/>
      <c r="BH13" s="2491"/>
      <c r="BI13" s="2492"/>
      <c r="BJ13" s="2492"/>
      <c r="BK13" s="2492"/>
      <c r="BL13" s="2492"/>
      <c r="BM13" s="2492"/>
      <c r="BN13" s="2492"/>
      <c r="BO13" s="2492"/>
      <c r="BP13" s="2492"/>
      <c r="BQ13" s="2492"/>
      <c r="BR13" s="2492"/>
      <c r="BS13" s="2492"/>
      <c r="BT13" s="2492"/>
      <c r="BU13" s="2492"/>
      <c r="BV13" s="2492"/>
      <c r="BW13" s="2492"/>
      <c r="BX13" s="2492"/>
      <c r="BY13" s="2492"/>
      <c r="BZ13" s="2492"/>
      <c r="CA13" s="2492"/>
      <c r="CB13" s="2492"/>
      <c r="CC13" s="2492"/>
      <c r="CD13" s="2492"/>
      <c r="CE13" s="2492"/>
      <c r="CF13" s="2492"/>
      <c r="CG13" s="2492"/>
      <c r="CH13" s="2492"/>
      <c r="CI13" s="2492"/>
      <c r="CJ13" s="2492"/>
      <c r="CK13" s="2492"/>
      <c r="CL13" s="2492"/>
      <c r="CM13" s="2492"/>
      <c r="CN13" s="2492"/>
      <c r="CO13" s="2492"/>
      <c r="CP13" s="2492"/>
      <c r="CQ13" s="2492"/>
      <c r="CR13" s="2492"/>
      <c r="CS13" s="2492"/>
      <c r="CT13" s="2492"/>
      <c r="CU13" s="2492"/>
      <c r="CV13" s="2492"/>
      <c r="CW13" s="2492"/>
      <c r="CX13" s="2492"/>
      <c r="CY13" s="2492"/>
      <c r="CZ13" s="2492"/>
      <c r="DA13" s="2492"/>
      <c r="DB13" s="2492"/>
      <c r="DC13" s="2492"/>
      <c r="DD13" s="2492"/>
      <c r="DE13" s="2492"/>
      <c r="DF13" s="2492"/>
      <c r="DG13" s="2492"/>
      <c r="DH13" s="2492"/>
      <c r="DI13" s="2492"/>
      <c r="DJ13" s="217"/>
      <c r="DK13" s="217"/>
      <c r="DL13" s="217"/>
      <c r="DM13" s="217"/>
      <c r="DN13" s="217"/>
      <c r="DO13" s="217"/>
      <c r="DP13" s="218"/>
      <c r="EG13" s="256"/>
      <c r="ES13" s="2025" t="s">
        <v>202</v>
      </c>
      <c r="ET13" s="557" t="s">
        <v>780</v>
      </c>
      <c r="EU13" s="2147" t="s">
        <v>194</v>
      </c>
      <c r="EV13" s="2149"/>
      <c r="EW13" s="2147" t="s">
        <v>201</v>
      </c>
      <c r="EX13" s="2148"/>
      <c r="EY13" s="2148"/>
      <c r="EZ13" s="2148"/>
      <c r="FA13" s="2148"/>
      <c r="FB13" s="2149"/>
      <c r="FC13" s="2147" t="s">
        <v>200</v>
      </c>
      <c r="FD13" s="2148"/>
      <c r="FE13" s="2148"/>
      <c r="FF13" s="2148"/>
      <c r="FG13" s="2148"/>
      <c r="FH13" s="2149"/>
      <c r="FQ13" s="219"/>
      <c r="FR13" s="219"/>
      <c r="FS13" s="219"/>
      <c r="FT13" s="219"/>
      <c r="FU13" s="219"/>
      <c r="FV13" s="2058" t="s">
        <v>798</v>
      </c>
      <c r="FW13" s="2059"/>
      <c r="FX13" s="2059"/>
      <c r="FY13" s="2059"/>
      <c r="FZ13" s="2059"/>
      <c r="GA13" s="2059"/>
      <c r="GB13" s="2059"/>
      <c r="GC13" s="2059"/>
      <c r="GD13" s="2059"/>
      <c r="GE13" s="2059"/>
      <c r="GF13" s="2060"/>
      <c r="GJ13" s="221"/>
      <c r="GK13" s="221" t="s">
        <v>203</v>
      </c>
      <c r="GL13" s="221"/>
      <c r="GM13" s="221"/>
      <c r="GN13" s="222"/>
      <c r="GP13" s="351" t="str">
        <f>TRIM(GP17&amp;"　"&amp;GP18&amp;"　"&amp;GP19&amp;"　"&amp;GP20&amp;"　"&amp;GP21&amp;"　"&amp;GP22&amp;"　"&amp;GP23&amp;"　"&amp;GP24&amp;"　"&amp;GP25&amp;"　"&amp;GP26&amp;"　"&amp;GP27&amp;"　"&amp;GP28&amp;"　"&amp;GP29&amp;"　"&amp;GP30&amp;"　"&amp;GP31&amp;"　"&amp;GP32&amp;"　"&amp;GP33&amp;"　"&amp;GP34&amp;"　"&amp;GP35&amp;"　"&amp;GP36&amp;"　"&amp;GP37&amp;"　"&amp;GP38&amp;"　"&amp;GP39)</f>
        <v/>
      </c>
      <c r="GQ13" s="2067" t="s">
        <v>201</v>
      </c>
      <c r="GR13" s="2068"/>
      <c r="GS13" s="2068"/>
      <c r="GT13" s="2068"/>
      <c r="GU13" s="2069"/>
    </row>
    <row r="14" spans="1:337" ht="30" customHeight="1" thickBot="1" x14ac:dyDescent="0.45">
      <c r="I14" s="955"/>
      <c r="J14" s="220"/>
      <c r="K14" s="421"/>
      <c r="L14" s="421"/>
      <c r="M14" s="421"/>
      <c r="N14" s="421"/>
      <c r="O14" s="421"/>
      <c r="P14" s="421"/>
      <c r="Q14" s="421"/>
      <c r="R14" s="421"/>
      <c r="S14" s="421"/>
      <c r="T14" s="421"/>
      <c r="U14" s="421"/>
      <c r="V14" s="2461" t="s">
        <v>838</v>
      </c>
      <c r="W14" s="2461"/>
      <c r="X14" s="2461"/>
      <c r="Y14" s="2461"/>
      <c r="Z14" s="2461"/>
      <c r="AA14" s="2461"/>
      <c r="AB14" s="2461"/>
      <c r="AC14" s="2461"/>
      <c r="AD14" s="2461"/>
      <c r="AE14" s="2461"/>
      <c r="AF14" s="2461"/>
      <c r="AG14" s="2461"/>
      <c r="AH14" s="2461"/>
      <c r="AI14" s="2461"/>
      <c r="AJ14" s="2461"/>
      <c r="AK14" s="2461"/>
      <c r="AL14" s="2461"/>
      <c r="AM14" s="2461"/>
      <c r="AN14" s="2461"/>
      <c r="AO14" s="2461"/>
      <c r="AP14" s="2461"/>
      <c r="AQ14" s="2461"/>
      <c r="AR14" s="2461"/>
      <c r="AS14" s="2461"/>
      <c r="AT14" s="2461"/>
      <c r="AU14" s="2461"/>
      <c r="AV14" s="2461"/>
      <c r="AW14" s="2461"/>
      <c r="AX14" s="2461"/>
      <c r="AY14" s="2461"/>
      <c r="AZ14" s="2461"/>
      <c r="BA14" s="2461"/>
      <c r="BB14" s="2461"/>
      <c r="BC14" s="2461"/>
      <c r="BD14" s="2461"/>
      <c r="BE14" s="2461"/>
      <c r="BF14" s="2461"/>
      <c r="BG14" s="2461"/>
      <c r="BH14" s="2461"/>
      <c r="BI14" s="2461"/>
      <c r="BJ14" s="2461"/>
      <c r="BK14" s="2461"/>
      <c r="BL14" s="2461"/>
      <c r="BM14" s="2461"/>
      <c r="BN14" s="2461"/>
      <c r="BO14" s="2461"/>
      <c r="BP14" s="2461"/>
      <c r="BQ14" s="2461"/>
      <c r="BR14" s="2461"/>
      <c r="BS14" s="2461"/>
      <c r="BT14" s="2461"/>
      <c r="BU14" s="2461"/>
      <c r="BV14" s="2461"/>
      <c r="BW14" s="2461"/>
      <c r="BX14" s="2461"/>
      <c r="BY14" s="2461"/>
      <c r="BZ14" s="2461"/>
      <c r="CA14" s="2461"/>
      <c r="CB14" s="2461"/>
      <c r="CC14" s="2461"/>
      <c r="CD14" s="2461"/>
      <c r="CE14" s="2461"/>
      <c r="CF14" s="2461"/>
      <c r="CG14" s="2461"/>
      <c r="CH14" s="2461"/>
      <c r="CI14" s="2461"/>
      <c r="CJ14" s="2461"/>
      <c r="CK14" s="2461"/>
      <c r="CL14" s="2461"/>
      <c r="CM14" s="2461"/>
      <c r="CN14" s="2461"/>
      <c r="CO14" s="2461"/>
      <c r="CP14" s="2461"/>
      <c r="CQ14" s="2461"/>
      <c r="CR14" s="2461"/>
      <c r="CS14" s="2461"/>
      <c r="CT14" s="2461"/>
      <c r="CU14" s="2461"/>
      <c r="CV14" s="2461"/>
      <c r="CW14" s="432"/>
      <c r="CX14" s="432"/>
      <c r="CY14" s="432"/>
      <c r="CZ14" s="432"/>
      <c r="DA14" s="432"/>
      <c r="DB14" s="432"/>
      <c r="DC14" s="432"/>
      <c r="DD14" s="432"/>
      <c r="DE14" s="432"/>
      <c r="DF14" s="432"/>
      <c r="DG14" s="432"/>
      <c r="DH14" s="432"/>
      <c r="DI14" s="432"/>
      <c r="DJ14" s="422"/>
      <c r="DK14" s="422"/>
      <c r="DL14" s="422"/>
      <c r="DM14" s="422"/>
      <c r="DN14" s="422"/>
      <c r="DO14" s="422"/>
      <c r="DP14" s="218"/>
      <c r="EH14" s="453" t="str">
        <f>IF(AND(EI14="",EJ14="",EK14="",EH40&lt;&gt;0),"レ","")</f>
        <v/>
      </c>
      <c r="EI14" s="453" t="str">
        <f>IF(AND(EJ14="",EK14="",EI40&lt;&gt;0),"レ","")</f>
        <v/>
      </c>
      <c r="EJ14" s="453" t="str">
        <f>IF(EJ40&lt;&gt;0,"レ","")</f>
        <v/>
      </c>
      <c r="EK14" s="453" t="str">
        <f>IF(AND(EJ14="",EK40&lt;&gt;0),"レ","")</f>
        <v/>
      </c>
      <c r="EL14" s="762"/>
      <c r="ES14" s="2026"/>
      <c r="ET14" s="555" t="str">
        <f>SUBSTITUTE(TRIM(ET17&amp;"　"&amp;ET18&amp;"　"&amp;ET19&amp;"　"&amp;ET20&amp;"　"&amp;ET21&amp;"　"&amp;ET22&amp;"　"&amp;ET23&amp;"　"&amp;ET24&amp;"　"&amp;ET25&amp;"　"&amp;ET26&amp;"　"&amp;ET27&amp;"　"&amp;ET28&amp;"　"&amp;ET29&amp;"　"&amp;ET30&amp;"　"&amp;ET31&amp;"　"&amp;ET32&amp;"　"&amp;ET33&amp;"　"&amp;ET34&amp;"　"&amp;ET35&amp;"　"&amp;ET36&amp;"　"&amp;ET37&amp;"　"&amp;ET38&amp;"　"&amp;ET39),"　",",")</f>
        <v/>
      </c>
      <c r="EU14" s="2468" t="s">
        <v>143</v>
      </c>
      <c r="EV14" s="2471" t="s">
        <v>821</v>
      </c>
      <c r="EW14" s="477" t="str">
        <f>IF(COUNTIF(EY17:EY39,1)&gt;0,"レ","")</f>
        <v/>
      </c>
      <c r="EX14" s="526"/>
      <c r="EY14" s="479" t="str">
        <f>IF(EW14="レ",TEXT(EZ40,"e"),"")</f>
        <v/>
      </c>
      <c r="EZ14" s="480" t="str">
        <f>IF(EW14="レ",MONTH(EZ40),IF(AND(EJ14="レ",FB14="レ",FB40=0),"",IF(AND(EJ14="レ",FB14="レ",FB40&gt;0),"未定","")))</f>
        <v/>
      </c>
      <c r="FA14" s="445"/>
      <c r="FB14" s="458" t="str">
        <f>IF(EW14="",IF(OR(FB40&gt;0,EJ14="レ"),"レ",""),"")</f>
        <v/>
      </c>
      <c r="FC14" s="477" t="str">
        <f>IF(AND(COUNTIF(EO17:EO39,"要是正")=0,COUNTIF(FE17:FE39,1)&gt;0),"レ","")</f>
        <v/>
      </c>
      <c r="FD14" s="526"/>
      <c r="FE14" s="479" t="str">
        <f>IF(FC14="レ",TEXT(FF40,"e"),"")</f>
        <v/>
      </c>
      <c r="FF14" s="480" t="str">
        <f>IF(FC14="レ",MONTH(FF40),IF(AND(EK14="レ",FH14="レ",FH40=0),"",IF(AND(EK14="レ",FH14="レ",FH40&gt;0),"未定","")))</f>
        <v/>
      </c>
      <c r="FG14" s="445"/>
      <c r="FH14" s="458" t="str">
        <f>IF(FC14="",IF(OR(FH40&gt;0,EK14="レ"),"レ",""),"")</f>
        <v/>
      </c>
      <c r="FI14" s="63"/>
      <c r="FJ14" s="63"/>
      <c r="FK14" s="63"/>
      <c r="FV14" s="520" t="str">
        <f>IF(OR(EW14="レ",EW44="レ",EW54="レ",),"レ","")</f>
        <v/>
      </c>
      <c r="FW14" s="521" t="str">
        <f>IF(AND(FV14="",FZ14="",OR(EX14="レ",EX44="レ",EX54="レ")),"レ","")</f>
        <v/>
      </c>
      <c r="FX14" s="521" t="str">
        <f>IF(FT20="レ",IF(FV14="レ",TEXT(FV20,"e"),IF(FW14="レ",TEXT(FW20,"e"),"")),"")</f>
        <v/>
      </c>
      <c r="FY14" s="521" t="str">
        <f>IF(FT20="レ",IF(FV14="レ",MONTH(FV20),IF(FW14="レ",MONTH(FW20),"未定")),"")</f>
        <v/>
      </c>
      <c r="FZ14" s="521" t="str">
        <f>IF(AND(FV14="",COUNTIF(FX17:FX19,"未定")&gt;0),"レ","")</f>
        <v/>
      </c>
      <c r="GA14" s="521" t="str">
        <f>IF(AND(FT20="",OR(FC14="レ",FC44="レ",FC54="レ")),"レ","")</f>
        <v/>
      </c>
      <c r="GB14" s="521" t="str">
        <f>IF(AND(FT20="",GA14="",GE14="",OR(FD14="レ",FD44="レ",FD54="レ")),"レ","")</f>
        <v/>
      </c>
      <c r="GC14" s="521" t="str">
        <f>IF(FU20="レ",IF(GA14="レ",TEXT(GA20,"e"),IF(GB14="レ",TEXT(GB20,"e"),"")),"")</f>
        <v/>
      </c>
      <c r="GD14" s="521" t="str">
        <f>IF(FU20="レ",IF(GA14="レ",MONTH(GA20),IF(GB14="レ",MONTH(GB20),"未定")),"")</f>
        <v/>
      </c>
      <c r="GE14" s="521" t="str">
        <f>IF(AND(FT20="",GA14="",COUNTIF(GC17:GC19,"未定")&gt;0),"レ","")</f>
        <v/>
      </c>
      <c r="GJ14" s="221"/>
      <c r="GK14" s="221" t="s">
        <v>199</v>
      </c>
      <c r="GL14" s="221"/>
      <c r="GM14" s="221"/>
      <c r="GN14" s="222"/>
      <c r="GP14" s="2477" t="s">
        <v>144</v>
      </c>
      <c r="GQ14" s="477" t="str">
        <f>IF(COUNTIF(GS17:GS39,1)&gt;0,"レ","")</f>
        <v/>
      </c>
      <c r="GR14" s="526"/>
      <c r="GS14" s="479" t="str">
        <f>IF(GQ14="レ",TEXT(GT40,"e"),"")</f>
        <v/>
      </c>
      <c r="GT14" s="480" t="str">
        <f>IF(GQ14="レ",MONTH(GT40),IF(AND(GC14="レ",GU14="レ",GU40=0),"",IF(AND(GU40="レ",GU14="レ",GU40&gt;0),"未定","")))</f>
        <v/>
      </c>
      <c r="GU14" s="458" t="str">
        <f>IF(GQ14="",IF(OR(GU40&gt;0,GE14="レ"),"レ",""),"")</f>
        <v/>
      </c>
    </row>
    <row r="15" spans="1:337" s="13" customFormat="1" ht="30" customHeight="1" thickBot="1" x14ac:dyDescent="0.45">
      <c r="A15"/>
      <c r="B15"/>
      <c r="C15"/>
      <c r="D15"/>
      <c r="E15"/>
      <c r="F15"/>
      <c r="G15"/>
      <c r="H15"/>
      <c r="I15" s="955"/>
      <c r="J15" s="223"/>
      <c r="K15" s="224"/>
      <c r="L15" s="224"/>
      <c r="M15" s="2152" t="s">
        <v>150</v>
      </c>
      <c r="N15" s="2152"/>
      <c r="O15" s="2152"/>
      <c r="P15" s="2152" t="s">
        <v>198</v>
      </c>
      <c r="Q15" s="2152"/>
      <c r="R15" s="2152"/>
      <c r="S15" s="2152"/>
      <c r="T15" s="2152"/>
      <c r="U15" s="2152"/>
      <c r="V15" s="2152"/>
      <c r="W15" s="2152"/>
      <c r="X15" s="2152"/>
      <c r="Y15" s="2152"/>
      <c r="Z15" s="2152"/>
      <c r="AA15" s="2152"/>
      <c r="AB15" s="2152" t="s">
        <v>207</v>
      </c>
      <c r="AC15" s="2152"/>
      <c r="AD15" s="2152"/>
      <c r="AE15" s="2152"/>
      <c r="AF15" s="2152"/>
      <c r="AG15" s="2152"/>
      <c r="AH15" s="2152"/>
      <c r="AI15" s="2152"/>
      <c r="AJ15" s="2152"/>
      <c r="AK15" s="2152"/>
      <c r="AL15" s="2152"/>
      <c r="AM15" s="2152"/>
      <c r="AN15" s="2152"/>
      <c r="AO15" s="2152"/>
      <c r="AP15" s="2152"/>
      <c r="AQ15" s="2152"/>
      <c r="AR15" s="2152"/>
      <c r="AS15" s="2152"/>
      <c r="AT15" s="2152"/>
      <c r="AU15" s="2152"/>
      <c r="AV15" s="2152"/>
      <c r="AW15" s="2152"/>
      <c r="AX15" s="2152"/>
      <c r="AY15" s="2152"/>
      <c r="AZ15" s="2152"/>
      <c r="BA15" s="2152" t="s">
        <v>1012</v>
      </c>
      <c r="BB15" s="2152"/>
      <c r="BC15" s="2152"/>
      <c r="BD15" s="2152"/>
      <c r="BE15" s="2152"/>
      <c r="BF15" s="2152"/>
      <c r="BG15" s="2152"/>
      <c r="BH15" s="2152"/>
      <c r="BI15" s="2152"/>
      <c r="BJ15" s="2152"/>
      <c r="BK15" s="2152"/>
      <c r="BL15" s="2152"/>
      <c r="BM15" s="2156" t="s">
        <v>835</v>
      </c>
      <c r="BN15" s="2156"/>
      <c r="BO15" s="2154" t="s">
        <v>149</v>
      </c>
      <c r="BP15" s="2154"/>
      <c r="BQ15" s="2154"/>
      <c r="BR15" s="2154"/>
      <c r="BS15" s="2154"/>
      <c r="BT15" s="2154"/>
      <c r="BU15" s="2154"/>
      <c r="BV15" s="2154"/>
      <c r="BW15" s="2154"/>
      <c r="BX15" s="2154"/>
      <c r="BY15" s="2154" t="s">
        <v>143</v>
      </c>
      <c r="BZ15" s="2154"/>
      <c r="CA15" s="2154"/>
      <c r="CB15" s="2154"/>
      <c r="CC15" s="2154"/>
      <c r="CD15" s="2154"/>
      <c r="CE15" s="2154"/>
      <c r="CF15" s="2154"/>
      <c r="CG15" s="2154"/>
      <c r="CH15" s="2154"/>
      <c r="CI15" s="2154"/>
      <c r="CJ15" s="2154"/>
      <c r="CK15" s="2154"/>
      <c r="CL15" s="2154"/>
      <c r="CM15" s="2154"/>
      <c r="CN15" s="2152" t="s">
        <v>148</v>
      </c>
      <c r="CO15" s="2154"/>
      <c r="CP15" s="2154"/>
      <c r="CQ15" s="2154"/>
      <c r="CR15" s="2154"/>
      <c r="CS15" s="2154"/>
      <c r="CT15" s="2154"/>
      <c r="CU15" s="2154"/>
      <c r="CV15" s="2154"/>
      <c r="CW15" s="2164" t="s">
        <v>147</v>
      </c>
      <c r="CX15" s="2164"/>
      <c r="CY15" s="2164"/>
      <c r="CZ15" s="2164"/>
      <c r="DA15" s="2164"/>
      <c r="DB15" s="2164"/>
      <c r="DC15" s="2164"/>
      <c r="DD15" s="2164"/>
      <c r="DE15" s="2164"/>
      <c r="DF15" s="2164"/>
      <c r="DG15" s="2164"/>
      <c r="DH15" s="2164"/>
      <c r="DI15" s="2164"/>
      <c r="DJ15" s="2164"/>
      <c r="DK15" s="2164"/>
      <c r="DL15" s="2164"/>
      <c r="DM15" s="2164"/>
      <c r="DN15" s="2164"/>
      <c r="DO15" s="2164"/>
      <c r="DP15" s="2165"/>
      <c r="DQ15"/>
      <c r="DR15"/>
      <c r="DS15"/>
      <c r="DT15"/>
      <c r="DU15"/>
      <c r="DV15"/>
      <c r="DW15"/>
      <c r="DX15"/>
      <c r="DY15"/>
      <c r="DZ15"/>
      <c r="EA15"/>
      <c r="EB15"/>
      <c r="EC15"/>
      <c r="ED15"/>
      <c r="EE15"/>
      <c r="EF15"/>
      <c r="EG15" s="16"/>
      <c r="EL15" s="763"/>
      <c r="ES15" s="2026"/>
      <c r="ET15" s="2484" t="s">
        <v>144</v>
      </c>
      <c r="EU15" s="2469"/>
      <c r="EV15" s="2472"/>
      <c r="EW15" s="2483" t="s">
        <v>142</v>
      </c>
      <c r="EX15" s="2468"/>
      <c r="EY15" s="2468"/>
      <c r="EZ15" s="2468"/>
      <c r="FA15" s="2468"/>
      <c r="FB15" s="2471"/>
      <c r="FC15" s="2480" t="s">
        <v>141</v>
      </c>
      <c r="FD15" s="2481"/>
      <c r="FE15" s="2481"/>
      <c r="FF15" s="2481"/>
      <c r="FG15" s="2481"/>
      <c r="FH15" s="2482"/>
      <c r="FI15" s="2023" t="s">
        <v>140</v>
      </c>
      <c r="FJ15" s="2023"/>
      <c r="FK15" s="2074"/>
      <c r="FL15" s="2073" t="s">
        <v>196</v>
      </c>
      <c r="FM15" s="2023"/>
      <c r="FN15" s="2023"/>
      <c r="FO15" s="2074"/>
      <c r="FP15" s="225"/>
      <c r="FQ15" s="2075" t="s">
        <v>195</v>
      </c>
      <c r="FR15" s="2076"/>
      <c r="FS15" s="2076"/>
      <c r="FT15" s="2076"/>
      <c r="FU15" s="2076"/>
      <c r="FV15" s="2358" t="s">
        <v>194</v>
      </c>
      <c r="FW15" s="2359"/>
      <c r="FX15" s="2359"/>
      <c r="FY15" s="2359"/>
      <c r="FZ15" s="2361"/>
      <c r="GA15" s="2358" t="s">
        <v>193</v>
      </c>
      <c r="GB15" s="2359"/>
      <c r="GC15" s="2359"/>
      <c r="GD15" s="2359"/>
      <c r="GE15" s="2360"/>
      <c r="GF15"/>
      <c r="GG15"/>
      <c r="GI15" s="215"/>
      <c r="GJ15" s="2008" t="s">
        <v>1013</v>
      </c>
      <c r="GK15" s="2009"/>
      <c r="GL15" s="2009"/>
      <c r="GM15" s="2009"/>
      <c r="GN15" s="2010"/>
      <c r="GO15"/>
      <c r="GP15" s="2478"/>
      <c r="GQ15" s="579" t="s">
        <v>142</v>
      </c>
      <c r="GR15" s="580"/>
      <c r="GS15" s="580"/>
      <c r="GT15" s="580"/>
      <c r="GU15" s="581"/>
      <c r="LO15"/>
      <c r="LP15"/>
      <c r="LQ15"/>
      <c r="LR15"/>
      <c r="LS15"/>
      <c r="LT15"/>
      <c r="LU15"/>
      <c r="LV15"/>
      <c r="LW15"/>
      <c r="LX15"/>
      <c r="LY15"/>
    </row>
    <row r="16" spans="1:337" s="13" customFormat="1" ht="30" customHeight="1" thickBot="1" x14ac:dyDescent="0.45">
      <c r="A16"/>
      <c r="B16"/>
      <c r="C16"/>
      <c r="D16"/>
      <c r="E16"/>
      <c r="F16"/>
      <c r="G16"/>
      <c r="H16"/>
      <c r="I16" s="955"/>
      <c r="J16" s="223"/>
      <c r="K16" s="224"/>
      <c r="L16" s="2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c r="AP16" s="2124"/>
      <c r="AQ16" s="2124"/>
      <c r="AR16" s="2124"/>
      <c r="AS16" s="2124"/>
      <c r="AT16" s="2124"/>
      <c r="AU16" s="2124"/>
      <c r="AV16" s="2124"/>
      <c r="AW16" s="2124"/>
      <c r="AX16" s="2124"/>
      <c r="AY16" s="2124"/>
      <c r="AZ16" s="2124"/>
      <c r="BA16" s="2124"/>
      <c r="BB16" s="2124"/>
      <c r="BC16" s="2124"/>
      <c r="BD16" s="2124"/>
      <c r="BE16" s="2124"/>
      <c r="BF16" s="2124"/>
      <c r="BG16" s="2124"/>
      <c r="BH16" s="2124"/>
      <c r="BI16" s="2124"/>
      <c r="BJ16" s="2124"/>
      <c r="BK16" s="2124"/>
      <c r="BL16" s="2124"/>
      <c r="BM16" s="2157"/>
      <c r="BN16" s="2157"/>
      <c r="BO16" s="2125"/>
      <c r="BP16" s="2125"/>
      <c r="BQ16" s="2125"/>
      <c r="BR16" s="2125"/>
      <c r="BS16" s="2125"/>
      <c r="BT16" s="2125"/>
      <c r="BU16" s="2125"/>
      <c r="BV16" s="2125"/>
      <c r="BW16" s="2125"/>
      <c r="BX16" s="2125"/>
      <c r="BY16" s="2125"/>
      <c r="BZ16" s="2125"/>
      <c r="CA16" s="2125"/>
      <c r="CB16" s="2125"/>
      <c r="CC16" s="2125"/>
      <c r="CD16" s="2125"/>
      <c r="CE16" s="2125"/>
      <c r="CF16" s="2125"/>
      <c r="CG16" s="2125"/>
      <c r="CH16" s="2125"/>
      <c r="CI16" s="2125"/>
      <c r="CJ16" s="2125"/>
      <c r="CK16" s="2125"/>
      <c r="CL16" s="2125"/>
      <c r="CM16" s="2125"/>
      <c r="CN16" s="2124" t="s">
        <v>139</v>
      </c>
      <c r="CO16" s="2124"/>
      <c r="CP16" s="2124"/>
      <c r="CQ16" s="2124" t="s">
        <v>10</v>
      </c>
      <c r="CR16" s="2124"/>
      <c r="CS16" s="2124"/>
      <c r="CT16" s="2124" t="s">
        <v>138</v>
      </c>
      <c r="CU16" s="2124"/>
      <c r="CV16" s="2124"/>
      <c r="CW16" s="2166"/>
      <c r="CX16" s="2166"/>
      <c r="CY16" s="2166"/>
      <c r="CZ16" s="2166"/>
      <c r="DA16" s="2166"/>
      <c r="DB16" s="2166"/>
      <c r="DC16" s="2166"/>
      <c r="DD16" s="2166"/>
      <c r="DE16" s="2166"/>
      <c r="DF16" s="2166"/>
      <c r="DG16" s="2166"/>
      <c r="DH16" s="2166"/>
      <c r="DI16" s="2166"/>
      <c r="DJ16" s="2166"/>
      <c r="DK16" s="2166"/>
      <c r="DL16" s="2166"/>
      <c r="DM16" s="2166"/>
      <c r="DN16" s="2166"/>
      <c r="DO16" s="2166"/>
      <c r="DP16" s="2167"/>
      <c r="DQ16"/>
      <c r="DR16"/>
      <c r="DS16"/>
      <c r="DT16"/>
      <c r="DU16"/>
      <c r="DV16"/>
      <c r="DW16"/>
      <c r="DX16"/>
      <c r="DY16"/>
      <c r="DZ16"/>
      <c r="EA16"/>
      <c r="EB16"/>
      <c r="EC16"/>
      <c r="ED16"/>
      <c r="EE16"/>
      <c r="EF16"/>
      <c r="EG16" s="16"/>
      <c r="EH16" s="492" t="s">
        <v>137</v>
      </c>
      <c r="EI16" s="493" t="s">
        <v>136</v>
      </c>
      <c r="EJ16" s="493" t="s">
        <v>135</v>
      </c>
      <c r="EK16" s="494" t="s">
        <v>134</v>
      </c>
      <c r="EL16" s="764" t="s">
        <v>133</v>
      </c>
      <c r="EM16" s="134" t="s">
        <v>9</v>
      </c>
      <c r="EN16" s="178" t="s">
        <v>132</v>
      </c>
      <c r="EO16" s="133" t="s">
        <v>131</v>
      </c>
      <c r="EP16" s="124" t="s">
        <v>146</v>
      </c>
      <c r="EQ16" s="144" t="s">
        <v>145</v>
      </c>
      <c r="ER16" s="116" t="s">
        <v>130</v>
      </c>
      <c r="ES16" s="2027"/>
      <c r="ET16" s="2485"/>
      <c r="EU16" s="2470"/>
      <c r="EV16" s="2473"/>
      <c r="EW16" s="139" t="s">
        <v>129</v>
      </c>
      <c r="EX16" s="137" t="s">
        <v>128</v>
      </c>
      <c r="EY16" s="137" t="s">
        <v>125</v>
      </c>
      <c r="EZ16" s="136" t="s">
        <v>124</v>
      </c>
      <c r="FA16" s="136" t="s">
        <v>123</v>
      </c>
      <c r="FB16" s="826" t="s">
        <v>122</v>
      </c>
      <c r="FC16" s="138" t="s">
        <v>127</v>
      </c>
      <c r="FD16" s="136" t="s">
        <v>126</v>
      </c>
      <c r="FE16" s="137" t="s">
        <v>125</v>
      </c>
      <c r="FF16" s="136" t="s">
        <v>124</v>
      </c>
      <c r="FG16" s="136" t="s">
        <v>123</v>
      </c>
      <c r="FH16" s="826" t="s">
        <v>122</v>
      </c>
      <c r="FI16" s="658" t="s">
        <v>121</v>
      </c>
      <c r="FJ16" s="133" t="s">
        <v>120</v>
      </c>
      <c r="FK16" s="165" t="s">
        <v>119</v>
      </c>
      <c r="FL16" s="228"/>
      <c r="FM16" s="133" t="s">
        <v>121</v>
      </c>
      <c r="FN16" s="133" t="s">
        <v>120</v>
      </c>
      <c r="FO16" s="167" t="s">
        <v>119</v>
      </c>
      <c r="FP16" s="177"/>
      <c r="FQ16" s="229"/>
      <c r="FR16" s="176" t="s">
        <v>137</v>
      </c>
      <c r="FS16" s="176" t="s">
        <v>136</v>
      </c>
      <c r="FT16" s="176" t="s">
        <v>135</v>
      </c>
      <c r="FU16" s="175" t="s">
        <v>134</v>
      </c>
      <c r="FV16" s="173" t="s">
        <v>192</v>
      </c>
      <c r="FW16" s="172" t="s">
        <v>123</v>
      </c>
      <c r="FX16" s="172" t="s">
        <v>191</v>
      </c>
      <c r="FY16" s="172" t="s">
        <v>190</v>
      </c>
      <c r="FZ16" s="174" t="s">
        <v>189</v>
      </c>
      <c r="GA16" s="173" t="s">
        <v>192</v>
      </c>
      <c r="GB16" s="172" t="s">
        <v>123</v>
      </c>
      <c r="GC16" s="172" t="s">
        <v>191</v>
      </c>
      <c r="GD16" s="172" t="s">
        <v>190</v>
      </c>
      <c r="GE16" s="171" t="s">
        <v>189</v>
      </c>
      <c r="GF16"/>
      <c r="GG16"/>
      <c r="GI16" s="230"/>
      <c r="GJ16" s="550" t="s">
        <v>801</v>
      </c>
      <c r="GK16" s="550" t="s">
        <v>802</v>
      </c>
      <c r="GL16" s="550" t="s">
        <v>302</v>
      </c>
      <c r="GM16" s="550" t="s">
        <v>803</v>
      </c>
      <c r="GN16" s="551" t="s">
        <v>804</v>
      </c>
      <c r="GO16"/>
      <c r="GP16" s="604" t="str">
        <f>TRIM(GP17&amp;"　"&amp;GP18&amp;"　"&amp;GP19&amp;"　"&amp;GP20&amp;"　"&amp;GP21&amp;"　"&amp;GP22&amp;"　"&amp;GP23&amp;"　"&amp;GP24&amp;"　"&amp;GP25&amp;"　"&amp;GP26&amp;"　"&amp;GP27&amp;"　"&amp;GP28&amp;"　"&amp;GP29&amp;"　"&amp;GP30&amp;"　"&amp;GP31&amp;"　"&amp;GP32&amp;"　"&amp;GP33&amp;"　"&amp;GP34&amp;"　"&amp;GP35&amp;"　"&amp;GP36&amp;"　"&amp;GP37&amp;"　"&amp;GP38&amp;"　"&amp;GP39)</f>
        <v/>
      </c>
      <c r="GQ16" s="527" t="s">
        <v>129</v>
      </c>
      <c r="GR16" s="528" t="s">
        <v>806</v>
      </c>
      <c r="GS16" s="528" t="s">
        <v>125</v>
      </c>
      <c r="GT16" s="528" t="s">
        <v>807</v>
      </c>
      <c r="GU16" s="529" t="s">
        <v>122</v>
      </c>
      <c r="HA16" s="13" t="s">
        <v>2738</v>
      </c>
      <c r="LO16"/>
      <c r="LP16"/>
      <c r="LQ16"/>
      <c r="LR16"/>
      <c r="LS16"/>
      <c r="LT16"/>
      <c r="LU16"/>
      <c r="LV16"/>
      <c r="LW16"/>
      <c r="LX16"/>
      <c r="LY16"/>
    </row>
    <row r="17" spans="1:337" s="13" customFormat="1" ht="30" customHeight="1" x14ac:dyDescent="0.4">
      <c r="A17"/>
      <c r="B17"/>
      <c r="C17"/>
      <c r="D17"/>
      <c r="E17"/>
      <c r="F17"/>
      <c r="G17"/>
      <c r="H17"/>
      <c r="I17" s="955"/>
      <c r="J17" s="231"/>
      <c r="K17" s="224"/>
      <c r="L17" s="224"/>
      <c r="M17" s="2399" t="s">
        <v>3210</v>
      </c>
      <c r="N17" s="2399"/>
      <c r="O17" s="2399"/>
      <c r="P17" s="2501" t="s">
        <v>234</v>
      </c>
      <c r="Q17" s="2501"/>
      <c r="R17" s="2501"/>
      <c r="S17" s="2501"/>
      <c r="T17" s="2501"/>
      <c r="U17" s="2504" t="s">
        <v>188</v>
      </c>
      <c r="V17" s="2504"/>
      <c r="W17" s="2504"/>
      <c r="X17" s="2504"/>
      <c r="Y17" s="2504"/>
      <c r="Z17" s="2504"/>
      <c r="AA17" s="2504"/>
      <c r="AB17" s="2231" t="s">
        <v>3271</v>
      </c>
      <c r="AC17" s="2231"/>
      <c r="AD17" s="2231"/>
      <c r="AE17" s="2231"/>
      <c r="AF17" s="2231"/>
      <c r="AG17" s="2231"/>
      <c r="AH17" s="2231"/>
      <c r="AI17" s="2231"/>
      <c r="AJ17" s="2231"/>
      <c r="AK17" s="2231"/>
      <c r="AL17" s="2231"/>
      <c r="AM17" s="2231"/>
      <c r="AN17" s="2231"/>
      <c r="AO17" s="2231"/>
      <c r="AP17" s="2231"/>
      <c r="AQ17" s="2231"/>
      <c r="AR17" s="2231"/>
      <c r="AS17" s="2231"/>
      <c r="AT17" s="2231"/>
      <c r="AU17" s="2231"/>
      <c r="AV17" s="2231"/>
      <c r="AW17" s="2231"/>
      <c r="AX17" s="2231"/>
      <c r="AY17" s="2231"/>
      <c r="AZ17" s="2232"/>
      <c r="BA17" s="2505"/>
      <c r="BB17" s="2506"/>
      <c r="BC17" s="2506"/>
      <c r="BD17" s="2506"/>
      <c r="BE17" s="2506"/>
      <c r="BF17" s="2506"/>
      <c r="BG17" s="2506"/>
      <c r="BH17" s="2506"/>
      <c r="BI17" s="2506"/>
      <c r="BJ17" s="2506"/>
      <c r="BK17" s="2506"/>
      <c r="BL17" s="2507"/>
      <c r="BM17" s="2493"/>
      <c r="BN17" s="2494"/>
      <c r="BO17" s="2495"/>
      <c r="BP17" s="2496"/>
      <c r="BQ17" s="2496"/>
      <c r="BR17" s="2496"/>
      <c r="BS17" s="2496"/>
      <c r="BT17" s="2496"/>
      <c r="BU17" s="2496"/>
      <c r="BV17" s="2496"/>
      <c r="BW17" s="2496"/>
      <c r="BX17" s="2497"/>
      <c r="BY17" s="2495"/>
      <c r="BZ17" s="2496"/>
      <c r="CA17" s="2496"/>
      <c r="CB17" s="2496"/>
      <c r="CC17" s="2496"/>
      <c r="CD17" s="2496"/>
      <c r="CE17" s="2496"/>
      <c r="CF17" s="2496"/>
      <c r="CG17" s="2496"/>
      <c r="CH17" s="2496"/>
      <c r="CI17" s="2496"/>
      <c r="CJ17" s="2496"/>
      <c r="CK17" s="2496"/>
      <c r="CL17" s="2496"/>
      <c r="CM17" s="2497"/>
      <c r="CN17" s="2105"/>
      <c r="CO17" s="2106"/>
      <c r="CP17" s="2107"/>
      <c r="CQ17" s="2105"/>
      <c r="CR17" s="2106"/>
      <c r="CS17" s="2107"/>
      <c r="CT17" s="2498"/>
      <c r="CU17" s="2499"/>
      <c r="CV17" s="2500"/>
      <c r="CW17" s="2382"/>
      <c r="CX17" s="1551"/>
      <c r="CY17" s="1551"/>
      <c r="CZ17" s="1551"/>
      <c r="DA17" s="1551"/>
      <c r="DB17" s="1551"/>
      <c r="DC17" s="1551"/>
      <c r="DD17" s="1551"/>
      <c r="DE17" s="1551"/>
      <c r="DF17" s="1551"/>
      <c r="DG17" s="1551"/>
      <c r="DH17" s="1551"/>
      <c r="DI17" s="1551"/>
      <c r="DJ17" s="1551"/>
      <c r="DK17" s="1551"/>
      <c r="DL17" s="1551"/>
      <c r="DM17" s="1551"/>
      <c r="DN17" s="1551"/>
      <c r="DO17" s="1551"/>
      <c r="DP17" s="2383"/>
      <c r="DQ17"/>
      <c r="DR17"/>
      <c r="DS17"/>
      <c r="DT17"/>
      <c r="DU17"/>
      <c r="DV17"/>
      <c r="DW17"/>
      <c r="DX17"/>
      <c r="DY17"/>
      <c r="DZ17"/>
      <c r="EA17"/>
      <c r="EB17"/>
      <c r="EC17"/>
      <c r="ED17"/>
      <c r="EE17"/>
      <c r="EF17"/>
      <c r="EG17" s="724"/>
      <c r="EH17" s="487">
        <f t="shared" ref="EH17:EH39" si="0">COUNTIFS(BA17,"―対象外")</f>
        <v>0</v>
      </c>
      <c r="EI17" s="134">
        <f t="shared" ref="EI17:EI39" si="1">COUNTIFS(BA17,"○指摘なし")</f>
        <v>0</v>
      </c>
      <c r="EJ17" s="134">
        <f t="shared" ref="EJ17:EJ39" si="2">COUNTIFS(BA17,"×要是正（既存不適格以外）")</f>
        <v>0</v>
      </c>
      <c r="EK17" s="488">
        <f t="shared" ref="EK17:EK39" si="3">COUNTIFS(BA17,"△既存不適格")</f>
        <v>0</v>
      </c>
      <c r="EL17" s="765" t="s">
        <v>3215</v>
      </c>
      <c r="EM17" s="134" t="str">
        <f t="shared" ref="EM17:EM39" si="4">IF($AB17="",U17,AB17)</f>
        <v>閉鎖の障害となる物品の放置並びに照明器具及び懸垂物等の状況</v>
      </c>
      <c r="EN17" s="133">
        <f>COUNTA(CN17:CS17)</f>
        <v>0</v>
      </c>
      <c r="EO17" s="132" t="str">
        <f>IF(BA17="×要是正（既存不適格以外）","要是正","")&amp;IF(BA17="△既存不適格","既存不適格","")</f>
        <v/>
      </c>
      <c r="EP17" s="552" t="str">
        <f>IF($EO17="要是正",MAX($EP13:EP$14)+1,"")</f>
        <v/>
      </c>
      <c r="EQ17" s="553" t="str">
        <f>IF($EO17="要是正",MAX($EQ13:EQ$14)+1,"")</f>
        <v/>
      </c>
      <c r="ER17" s="554" t="str">
        <f t="shared" ref="ER17" si="5">IF(OR(BA17="×要是正（既存不適格以外）",BA17="△既存不適格"),EL17,"")</f>
        <v/>
      </c>
      <c r="ES17" s="130" t="str">
        <f t="shared" ref="ES17:ES39" si="6">IF(OR($EO17="要是正",$EO17="既存不適格"),$EM17,"")</f>
        <v/>
      </c>
      <c r="ET17" s="125" t="str">
        <f>IF($EO17="要是正",IF(BO17="","",BO17),"")</f>
        <v/>
      </c>
      <c r="EU17" s="156" t="str">
        <f>IF($EO17="要是正",IF(BY17="","",BY17),"")</f>
        <v/>
      </c>
      <c r="EV17" s="155" t="str">
        <f>IF(CT17="未定","未定",IF(GR17="0","",IF(CT17="予定",TEXT(GR17,"([$-ja-JP]ge.m);@"),IF(CT17="改善済",TEXT(GR17,"[$-ja-JP]ge.m;@"),TEXT(EX17,"[$-ja-JP]ge.m;@")))))</f>
        <v/>
      </c>
      <c r="EW17" s="556" t="str">
        <f t="shared" ref="EW17:EW39" si="7">IF(OR(EO17="要是正",EO17="既存不適格"),IF(OR(EN17&lt;2,CT17&lt;&gt;"予定"),"","令和"&amp;CN17&amp;"年"&amp;CQ17&amp;"月1日"),"")</f>
        <v/>
      </c>
      <c r="EX17" s="126" t="str">
        <f>IF(EW17="","0",DATEVALUE(EW17))</f>
        <v>0</v>
      </c>
      <c r="EY17" s="127" t="str">
        <f t="shared" ref="EY17:EY39" si="8">IF(EO17="要是正",IF(AND(CT17="予定",EN17=2),1,IF(CT17="改善済",2,"")),"")</f>
        <v/>
      </c>
      <c r="EZ17" s="126" t="str">
        <f>IF(EY17=1,EX17,"0")</f>
        <v>0</v>
      </c>
      <c r="FA17" s="126" t="str">
        <f t="shared" ref="FA17:FA39" si="9">IF(EY17=2,EX17,"0")</f>
        <v>0</v>
      </c>
      <c r="FB17" s="827" t="str">
        <f t="shared" ref="FB17:FB39" si="10">IF(AND(EO17="要是正",AND(EN17=0,CT17="未定")),CT17,"")</f>
        <v/>
      </c>
      <c r="FC17" s="128" t="str">
        <f t="shared" ref="FC17:FC39" si="11">IF(EO17="既存不適格",IF(OR(EN17&lt;2,CT17&lt;&gt;"予定"),"","令和"&amp;CN17&amp;"年"&amp;CQ17&amp;"月1日"),"")</f>
        <v/>
      </c>
      <c r="FD17" s="126" t="str">
        <f t="shared" ref="FD17" si="12">IF(FC17="","0",DATEVALUE(FC17))</f>
        <v>0</v>
      </c>
      <c r="FE17" s="127" t="str">
        <f t="shared" ref="FE17:FE39" si="13">IF(EO17="既存不適格",IF(AND(CT17="予定",EN17=2),1,IF(CT17="改善済",2,"")),"")</f>
        <v/>
      </c>
      <c r="FF17" s="126" t="str">
        <f>IF(FE17=1,FD17,"0")</f>
        <v>0</v>
      </c>
      <c r="FG17" s="126" t="str">
        <f t="shared" ref="FG17" si="14">IF(FE17=2,FD17,"0")</f>
        <v>0</v>
      </c>
      <c r="FH17" s="827" t="str">
        <f t="shared" ref="FH17:FH39" si="15">IF(AND(EO17="既存不適格",AND(EN17=0,CT17="未定")),CT17,"")</f>
        <v/>
      </c>
      <c r="FI17" s="796"/>
      <c r="FJ17" s="124"/>
      <c r="FK17" s="169"/>
      <c r="FL17" s="168">
        <v>2</v>
      </c>
      <c r="FM17" s="133" t="s">
        <v>154</v>
      </c>
      <c r="FN17" s="133" t="s">
        <v>158</v>
      </c>
      <c r="FO17" s="167" t="s">
        <v>157</v>
      </c>
      <c r="FQ17" s="166">
        <v>1</v>
      </c>
      <c r="FR17" s="133" t="str">
        <f>EH14</f>
        <v/>
      </c>
      <c r="FS17" s="133" t="str">
        <f t="shared" ref="FS17:FU17" si="16">EI14</f>
        <v/>
      </c>
      <c r="FT17" s="133" t="str">
        <f t="shared" si="16"/>
        <v/>
      </c>
      <c r="FU17" s="133" t="str">
        <f t="shared" si="16"/>
        <v/>
      </c>
      <c r="FV17" s="170" t="str">
        <f>EZ40</f>
        <v>0</v>
      </c>
      <c r="FW17" s="559" t="s">
        <v>810</v>
      </c>
      <c r="FX17" s="162" t="str">
        <f>$FB$14</f>
        <v/>
      </c>
      <c r="FY17" s="457" t="s">
        <v>794</v>
      </c>
      <c r="FZ17" s="457" t="s">
        <v>794</v>
      </c>
      <c r="GA17" s="170" t="str">
        <f>FF40</f>
        <v>0</v>
      </c>
      <c r="GB17" s="559" t="s">
        <v>810</v>
      </c>
      <c r="GC17" s="162" t="str">
        <f>$FH$14</f>
        <v/>
      </c>
      <c r="GD17" s="457" t="s">
        <v>794</v>
      </c>
      <c r="GE17" s="457" t="s">
        <v>794</v>
      </c>
      <c r="GF17"/>
      <c r="GG17"/>
      <c r="GI17" s="234"/>
      <c r="GJ17" s="752" t="str">
        <f t="shared" ref="GJ17:GJ39" si="17">IF($BA17="○指摘なし","○",IF(BA17="―対象外","－",""))</f>
        <v/>
      </c>
      <c r="GK17" s="752" t="str">
        <f>IF(OR($BA17="×要是正（既存不適格以外）",$BA17="△既存不適格"),"○", IF($BA17="―対象外","－",""))</f>
        <v/>
      </c>
      <c r="GL17" s="752" t="str">
        <f>IF($BA17="△既存不適格","○", IF($BA17="―対象外","－",""))</f>
        <v/>
      </c>
      <c r="GM17" s="752">
        <f>IF($BA17="―対象外","－",$BM17)</f>
        <v>0</v>
      </c>
      <c r="GN17" s="227" t="str">
        <f t="shared" ref="GN17:GN39" si="18">IF($BA17="―対象外","○","")</f>
        <v/>
      </c>
      <c r="GO17"/>
      <c r="GP17" s="228" t="str">
        <f>IF(EO17="要是正",IF(BO17="","",ER17&amp;" "&amp;HA17&amp;" " &amp;BO17&amp;"、"),"")</f>
        <v/>
      </c>
      <c r="GQ17" s="601" t="str">
        <f>IF(NOT(OR(CT17="未定",CT17="")),"令和"&amp;CN17&amp;"年"&amp;CQ17&amp;"月1日","")</f>
        <v/>
      </c>
      <c r="GR17" s="532" t="str">
        <f>IF(GQ17="","0",DATEVALUE(GQ17))</f>
        <v>0</v>
      </c>
      <c r="GS17" s="452" t="str">
        <f t="shared" ref="GS17:GS39" si="19">IF(OR(CT17="予定",CT17="改善済"),1,"")</f>
        <v/>
      </c>
      <c r="GT17" s="530" t="str">
        <f>IF(GS17=1,GR17,"0")</f>
        <v>0</v>
      </c>
      <c r="GU17" s="531" t="str">
        <f>IF(AND(EO17="要是正",AND(EN17=0,CT17="未定")),CT17,"")</f>
        <v/>
      </c>
      <c r="GW17" s="568">
        <f>IF(BA17="△既存不適格",BO17&amp;"(既存不適格)",BO17)</f>
        <v>0</v>
      </c>
      <c r="GX17" s="590"/>
      <c r="GY17" s="590"/>
      <c r="GZ17" s="591"/>
      <c r="HA17" s="13" t="str">
        <f>$U$17</f>
        <v>設置場所の周囲状況</v>
      </c>
      <c r="LO17"/>
      <c r="LP17"/>
      <c r="LQ17"/>
      <c r="LR17"/>
      <c r="LS17"/>
      <c r="LT17"/>
      <c r="LU17"/>
      <c r="LV17"/>
      <c r="LW17"/>
      <c r="LX17"/>
      <c r="LY17"/>
    </row>
    <row r="18" spans="1:337" s="13" customFormat="1" ht="30" customHeight="1" x14ac:dyDescent="0.4">
      <c r="A18"/>
      <c r="B18"/>
      <c r="C18"/>
      <c r="D18"/>
      <c r="E18"/>
      <c r="F18"/>
      <c r="G18"/>
      <c r="H18"/>
      <c r="I18" s="955"/>
      <c r="J18" s="231"/>
      <c r="K18" s="224"/>
      <c r="L18" s="224"/>
      <c r="M18" s="2399" t="s">
        <v>549</v>
      </c>
      <c r="N18" s="2399"/>
      <c r="O18" s="2399"/>
      <c r="P18" s="2502"/>
      <c r="Q18" s="2502"/>
      <c r="R18" s="2502"/>
      <c r="S18" s="2502"/>
      <c r="T18" s="2502"/>
      <c r="U18" s="2509" t="s">
        <v>233</v>
      </c>
      <c r="V18" s="2509"/>
      <c r="W18" s="2509"/>
      <c r="X18" s="2509"/>
      <c r="Y18" s="2509"/>
      <c r="Z18" s="2509"/>
      <c r="AA18" s="2509"/>
      <c r="AB18" s="2231" t="s">
        <v>232</v>
      </c>
      <c r="AC18" s="2231"/>
      <c r="AD18" s="2231"/>
      <c r="AE18" s="2231"/>
      <c r="AF18" s="2231"/>
      <c r="AG18" s="2231"/>
      <c r="AH18" s="2231"/>
      <c r="AI18" s="2231"/>
      <c r="AJ18" s="2231"/>
      <c r="AK18" s="2231"/>
      <c r="AL18" s="2231"/>
      <c r="AM18" s="2231"/>
      <c r="AN18" s="2231"/>
      <c r="AO18" s="2231"/>
      <c r="AP18" s="2231"/>
      <c r="AQ18" s="2231"/>
      <c r="AR18" s="2231"/>
      <c r="AS18" s="2231"/>
      <c r="AT18" s="2231"/>
      <c r="AU18" s="2231"/>
      <c r="AV18" s="2231"/>
      <c r="AW18" s="2231"/>
      <c r="AX18" s="2231"/>
      <c r="AY18" s="2231"/>
      <c r="AZ18" s="2232"/>
      <c r="BA18" s="2505"/>
      <c r="BB18" s="2506"/>
      <c r="BC18" s="2506"/>
      <c r="BD18" s="2506"/>
      <c r="BE18" s="2506"/>
      <c r="BF18" s="2506"/>
      <c r="BG18" s="2506"/>
      <c r="BH18" s="2506"/>
      <c r="BI18" s="2506"/>
      <c r="BJ18" s="2506"/>
      <c r="BK18" s="2506"/>
      <c r="BL18" s="2507"/>
      <c r="BM18" s="2236"/>
      <c r="BN18" s="2236"/>
      <c r="BO18" s="2104"/>
      <c r="BP18" s="2104"/>
      <c r="BQ18" s="2104"/>
      <c r="BR18" s="2104"/>
      <c r="BS18" s="2104"/>
      <c r="BT18" s="2104"/>
      <c r="BU18" s="2104"/>
      <c r="BV18" s="2104"/>
      <c r="BW18" s="2104"/>
      <c r="BX18" s="2104"/>
      <c r="BY18" s="2104"/>
      <c r="BZ18" s="2104"/>
      <c r="CA18" s="2104"/>
      <c r="CB18" s="2104"/>
      <c r="CC18" s="2104"/>
      <c r="CD18" s="2104"/>
      <c r="CE18" s="2104"/>
      <c r="CF18" s="2104"/>
      <c r="CG18" s="2104"/>
      <c r="CH18" s="2104"/>
      <c r="CI18" s="2104"/>
      <c r="CJ18" s="2104"/>
      <c r="CK18" s="2104"/>
      <c r="CL18" s="2104"/>
      <c r="CM18" s="2104"/>
      <c r="CN18" s="2086"/>
      <c r="CO18" s="2086"/>
      <c r="CP18" s="2086"/>
      <c r="CQ18" s="2086"/>
      <c r="CR18" s="2086"/>
      <c r="CS18" s="2086"/>
      <c r="CT18" s="2441"/>
      <c r="CU18" s="2441"/>
      <c r="CV18" s="2441"/>
      <c r="CW18" s="2382"/>
      <c r="CX18" s="1551"/>
      <c r="CY18" s="1551"/>
      <c r="CZ18" s="1551"/>
      <c r="DA18" s="1551"/>
      <c r="DB18" s="1551"/>
      <c r="DC18" s="1551"/>
      <c r="DD18" s="1551"/>
      <c r="DE18" s="1551"/>
      <c r="DF18" s="1551"/>
      <c r="DG18" s="1551"/>
      <c r="DH18" s="1551"/>
      <c r="DI18" s="1551"/>
      <c r="DJ18" s="1551"/>
      <c r="DK18" s="1551"/>
      <c r="DL18" s="1551"/>
      <c r="DM18" s="1551"/>
      <c r="DN18" s="1551"/>
      <c r="DO18" s="1551"/>
      <c r="DP18" s="2383"/>
      <c r="DQ18"/>
      <c r="DR18"/>
      <c r="DS18"/>
      <c r="DT18"/>
      <c r="DU18"/>
      <c r="DV18"/>
      <c r="DW18"/>
      <c r="DX18"/>
      <c r="DY18"/>
      <c r="DZ18"/>
      <c r="EA18"/>
      <c r="EB18"/>
      <c r="EC18"/>
      <c r="ED18"/>
      <c r="EE18"/>
      <c r="EF18"/>
      <c r="EG18" s="724"/>
      <c r="EH18" s="487">
        <f t="shared" si="0"/>
        <v>0</v>
      </c>
      <c r="EI18" s="134">
        <f t="shared" si="1"/>
        <v>0</v>
      </c>
      <c r="EJ18" s="134">
        <f t="shared" si="2"/>
        <v>0</v>
      </c>
      <c r="EK18" s="488">
        <f t="shared" si="3"/>
        <v>0</v>
      </c>
      <c r="EL18" s="765" t="s">
        <v>3216</v>
      </c>
      <c r="EM18" s="134" t="str">
        <f t="shared" si="4"/>
        <v>ローラチェーンの劣化及び損傷の状況</v>
      </c>
      <c r="EN18" s="133">
        <f t="shared" ref="EN18:EN39" si="20">COUNTA(CN18:CS18)</f>
        <v>0</v>
      </c>
      <c r="EO18" s="132" t="str">
        <f t="shared" ref="EO18:EO39" si="21">IF(BA18="×要是正（既存不適格以外）","要是正","")&amp;IF(BA18="△既存不適格","既存不適格","")</f>
        <v/>
      </c>
      <c r="EP18" s="552" t="str">
        <f>IF($EO18="要是正",MAX($EP14:EP$14)+1,"")</f>
        <v/>
      </c>
      <c r="EQ18" s="553" t="str">
        <f>IF($EO18="要是正",MAX($EQ14:EQ$14)+1,"")</f>
        <v/>
      </c>
      <c r="ER18" s="554" t="str">
        <f t="shared" ref="ER18:ER39" si="22">IF(OR(BA18="×要是正（既存不適格以外）",BA18="△既存不適格"),EL18,"")</f>
        <v/>
      </c>
      <c r="ES18" s="130" t="str">
        <f t="shared" si="6"/>
        <v/>
      </c>
      <c r="ET18" s="125" t="str">
        <f t="shared" ref="ET18:ET39" si="23">IF($EO18="要是正",IF(BO18="","",BO18),"")</f>
        <v/>
      </c>
      <c r="EU18" s="156" t="str">
        <f t="shared" ref="EU18:EU39" si="24">IF($EO18="要是正",IF(BY18="","",BY18),"")</f>
        <v/>
      </c>
      <c r="EV18" s="155" t="str">
        <f t="shared" ref="EV18:EV39" si="25">IF(CT18="未定","未定",IF(GR18="0","",IF(CT18="予定",TEXT(GR18,"([$-ja-JP]ge.m);@"),IF(CT18="改善済",TEXT(GR18,"[$-ja-JP]ge.m;@"),TEXT(EX18,"[$-ja-JP]ge.m;@")))))</f>
        <v/>
      </c>
      <c r="EW18" s="556" t="str">
        <f t="shared" si="7"/>
        <v/>
      </c>
      <c r="EX18" s="126" t="str">
        <f t="shared" ref="EX18:EX39" si="26">IF(EW18="","0",DATEVALUE(EW18))</f>
        <v>0</v>
      </c>
      <c r="EY18" s="127" t="str">
        <f t="shared" si="8"/>
        <v/>
      </c>
      <c r="EZ18" s="126" t="str">
        <f t="shared" ref="EZ18:EZ39" si="27">IF(EY18=1,EX18,"0")</f>
        <v>0</v>
      </c>
      <c r="FA18" s="126" t="str">
        <f t="shared" si="9"/>
        <v>0</v>
      </c>
      <c r="FB18" s="827" t="str">
        <f t="shared" si="10"/>
        <v/>
      </c>
      <c r="FC18" s="128" t="str">
        <f t="shared" si="11"/>
        <v/>
      </c>
      <c r="FD18" s="126" t="str">
        <f t="shared" ref="FD18:FD39" si="28">IF(FC18="","0",DATEVALUE(FC18))</f>
        <v>0</v>
      </c>
      <c r="FE18" s="127" t="str">
        <f t="shared" si="13"/>
        <v/>
      </c>
      <c r="FF18" s="126" t="str">
        <f t="shared" ref="FF18:FF39" si="29">IF(FE18=1,FD18,"0")</f>
        <v>0</v>
      </c>
      <c r="FG18" s="126" t="str">
        <f t="shared" ref="FG18:FG39" si="30">IF(FE18=2,FD18,"0")</f>
        <v>0</v>
      </c>
      <c r="FH18" s="827" t="str">
        <f t="shared" si="15"/>
        <v/>
      </c>
      <c r="FI18" s="796"/>
      <c r="FJ18" s="124"/>
      <c r="FK18" s="169"/>
      <c r="FL18" s="168">
        <v>4</v>
      </c>
      <c r="FM18" s="133" t="s">
        <v>154</v>
      </c>
      <c r="FN18" s="133" t="s">
        <v>168</v>
      </c>
      <c r="FO18" s="167" t="s">
        <v>167</v>
      </c>
      <c r="FQ18" s="166">
        <v>3</v>
      </c>
      <c r="FR18" s="133" t="str">
        <f>EH44</f>
        <v/>
      </c>
      <c r="FS18" s="133" t="str">
        <f t="shared" ref="FS18:FU18" si="31">EI44</f>
        <v/>
      </c>
      <c r="FT18" s="133" t="str">
        <f t="shared" si="31"/>
        <v/>
      </c>
      <c r="FU18" s="133" t="str">
        <f t="shared" si="31"/>
        <v/>
      </c>
      <c r="FV18" s="170" t="str">
        <f>EZ50</f>
        <v>0</v>
      </c>
      <c r="FW18" s="559" t="s">
        <v>810</v>
      </c>
      <c r="FX18" s="162" t="str">
        <f>$FB$44</f>
        <v/>
      </c>
      <c r="FY18" s="457" t="s">
        <v>794</v>
      </c>
      <c r="FZ18" s="457" t="s">
        <v>794</v>
      </c>
      <c r="GA18" s="163" t="str">
        <f>FF50</f>
        <v>0</v>
      </c>
      <c r="GB18" s="559" t="s">
        <v>810</v>
      </c>
      <c r="GC18" s="162" t="str">
        <f>$FH$44</f>
        <v>レ</v>
      </c>
      <c r="GD18" s="457" t="s">
        <v>794</v>
      </c>
      <c r="GE18" s="457" t="s">
        <v>794</v>
      </c>
      <c r="GF18"/>
      <c r="GG18"/>
      <c r="GI18" s="234"/>
      <c r="GJ18" s="752" t="str">
        <f t="shared" si="17"/>
        <v/>
      </c>
      <c r="GK18" s="752" t="str">
        <f t="shared" ref="GK18:GK39" si="32">IF(OR($BA18="×要是正（既存不適格以外）",$BA18="△既存不適格"),"○", IF($BA18="―対象外","－",""))</f>
        <v/>
      </c>
      <c r="GL18" s="752" t="str">
        <f t="shared" ref="GL18:GL39" si="33">IF($BA18="△既存不適格","○", IF($BA18="―対象外","－",""))</f>
        <v/>
      </c>
      <c r="GM18" s="752">
        <f t="shared" ref="GM18:GM39" si="34">IF($BA18="―対象外","－",$BM18)</f>
        <v>0</v>
      </c>
      <c r="GN18" s="227" t="str">
        <f t="shared" si="18"/>
        <v/>
      </c>
      <c r="GO18"/>
      <c r="GP18" s="228" t="str">
        <f t="shared" ref="GP18:GP39" si="35">IF(EO18="要是正",IF(BO18="","",ER18&amp;" "&amp;HA18&amp;" " &amp;BO18&amp;"、"),"")</f>
        <v/>
      </c>
      <c r="GQ18" s="601" t="str">
        <f t="shared" ref="GQ18:GQ39" si="36">IF(NOT(OR(CT18="未定",CT18="")),"令和"&amp;CN18&amp;"年"&amp;CQ18&amp;"月1日","")</f>
        <v/>
      </c>
      <c r="GR18" s="532" t="str">
        <f t="shared" ref="GR18:GR39" si="37">IF(GQ18="","0",DATEVALUE(GQ18))</f>
        <v>0</v>
      </c>
      <c r="GS18" s="452" t="str">
        <f t="shared" si="19"/>
        <v/>
      </c>
      <c r="GT18" s="530" t="str">
        <f t="shared" ref="GT18:GT38" si="38">IF(GS18=1,GR18,"0")</f>
        <v>0</v>
      </c>
      <c r="GU18" s="531" t="str">
        <f t="shared" ref="GU18:GU38" si="39">IF(AND(EO18="要是正",AND(EN18=0,CT18="未定")),CT18,"")</f>
        <v/>
      </c>
      <c r="GW18" s="568">
        <f>IF(BA18="△既存不適格",BO18&amp;"(既存不適格)",BO18)</f>
        <v>0</v>
      </c>
      <c r="GX18" s="574"/>
      <c r="GY18" s="574"/>
      <c r="GZ18" s="575"/>
      <c r="HA18" s="13" t="str">
        <f>$U$18</f>
        <v>駆動装置</v>
      </c>
      <c r="LO18"/>
      <c r="LP18"/>
      <c r="LQ18"/>
      <c r="LR18"/>
      <c r="LS18"/>
      <c r="LT18"/>
      <c r="LU18"/>
      <c r="LV18"/>
      <c r="LW18"/>
      <c r="LX18"/>
      <c r="LY18"/>
    </row>
    <row r="19" spans="1:337" s="13" customFormat="1" ht="30" customHeight="1" x14ac:dyDescent="0.4">
      <c r="A19"/>
      <c r="B19"/>
      <c r="C19"/>
      <c r="D19"/>
      <c r="E19"/>
      <c r="F19"/>
      <c r="G19"/>
      <c r="H19"/>
      <c r="I19" s="955"/>
      <c r="J19" s="231"/>
      <c r="K19" s="224"/>
      <c r="L19" s="224"/>
      <c r="M19" s="2399" t="s">
        <v>547</v>
      </c>
      <c r="N19" s="2399"/>
      <c r="O19" s="2399"/>
      <c r="P19" s="2502"/>
      <c r="Q19" s="2502"/>
      <c r="R19" s="2502"/>
      <c r="S19" s="2502"/>
      <c r="T19" s="2502"/>
      <c r="U19" s="2511" t="s">
        <v>231</v>
      </c>
      <c r="V19" s="2511"/>
      <c r="W19" s="2511"/>
      <c r="X19" s="2511"/>
      <c r="Y19" s="2511"/>
      <c r="Z19" s="2511"/>
      <c r="AA19" s="2511"/>
      <c r="AB19" s="2206" t="s">
        <v>230</v>
      </c>
      <c r="AC19" s="2206"/>
      <c r="AD19" s="2206"/>
      <c r="AE19" s="2206"/>
      <c r="AF19" s="2206"/>
      <c r="AG19" s="2206"/>
      <c r="AH19" s="2206"/>
      <c r="AI19" s="2206"/>
      <c r="AJ19" s="2206"/>
      <c r="AK19" s="2206"/>
      <c r="AL19" s="2206"/>
      <c r="AM19" s="2206"/>
      <c r="AN19" s="2206"/>
      <c r="AO19" s="2206"/>
      <c r="AP19" s="2206"/>
      <c r="AQ19" s="2206"/>
      <c r="AR19" s="2206"/>
      <c r="AS19" s="2206"/>
      <c r="AT19" s="2206"/>
      <c r="AU19" s="2206"/>
      <c r="AV19" s="2206"/>
      <c r="AW19" s="2206"/>
      <c r="AX19" s="2206"/>
      <c r="AY19" s="2206"/>
      <c r="AZ19" s="2207"/>
      <c r="BA19" s="2513"/>
      <c r="BB19" s="2514"/>
      <c r="BC19" s="2514"/>
      <c r="BD19" s="2514"/>
      <c r="BE19" s="2514"/>
      <c r="BF19" s="2514"/>
      <c r="BG19" s="2514"/>
      <c r="BH19" s="2514"/>
      <c r="BI19" s="2514"/>
      <c r="BJ19" s="2514"/>
      <c r="BK19" s="2514"/>
      <c r="BL19" s="2515"/>
      <c r="BM19" s="2193"/>
      <c r="BN19" s="2193"/>
      <c r="BO19" s="2085"/>
      <c r="BP19" s="2085"/>
      <c r="BQ19" s="2085"/>
      <c r="BR19" s="2085"/>
      <c r="BS19" s="2085"/>
      <c r="BT19" s="2085"/>
      <c r="BU19" s="2085"/>
      <c r="BV19" s="2085"/>
      <c r="BW19" s="2085"/>
      <c r="BX19" s="2085"/>
      <c r="BY19" s="2085"/>
      <c r="BZ19" s="2085"/>
      <c r="CA19" s="2085"/>
      <c r="CB19" s="2085"/>
      <c r="CC19" s="2085"/>
      <c r="CD19" s="2085"/>
      <c r="CE19" s="2085"/>
      <c r="CF19" s="2085"/>
      <c r="CG19" s="2085"/>
      <c r="CH19" s="2085"/>
      <c r="CI19" s="2085"/>
      <c r="CJ19" s="2085"/>
      <c r="CK19" s="2085"/>
      <c r="CL19" s="2085"/>
      <c r="CM19" s="2085"/>
      <c r="CN19" s="2136"/>
      <c r="CO19" s="2136"/>
      <c r="CP19" s="2136"/>
      <c r="CQ19" s="2136"/>
      <c r="CR19" s="2136"/>
      <c r="CS19" s="2136"/>
      <c r="CT19" s="2272"/>
      <c r="CU19" s="2272"/>
      <c r="CV19" s="2272"/>
      <c r="CW19" s="2028"/>
      <c r="CX19" s="1566"/>
      <c r="CY19" s="1566"/>
      <c r="CZ19" s="1566"/>
      <c r="DA19" s="1566"/>
      <c r="DB19" s="1566"/>
      <c r="DC19" s="1566"/>
      <c r="DD19" s="1566"/>
      <c r="DE19" s="1566"/>
      <c r="DF19" s="1566"/>
      <c r="DG19" s="1566"/>
      <c r="DH19" s="1566"/>
      <c r="DI19" s="1566"/>
      <c r="DJ19" s="1566"/>
      <c r="DK19" s="1566"/>
      <c r="DL19" s="1566"/>
      <c r="DM19" s="1566"/>
      <c r="DN19" s="1566"/>
      <c r="DO19" s="1566"/>
      <c r="DP19" s="2029"/>
      <c r="DQ19"/>
      <c r="DR19"/>
      <c r="DS19"/>
      <c r="DT19"/>
      <c r="DU19"/>
      <c r="DV19"/>
      <c r="DW19"/>
      <c r="DX19"/>
      <c r="DY19"/>
      <c r="DZ19"/>
      <c r="EA19"/>
      <c r="EB19"/>
      <c r="EC19"/>
      <c r="ED19"/>
      <c r="EE19"/>
      <c r="EF19"/>
      <c r="EG19" s="724"/>
      <c r="EH19" s="487">
        <f t="shared" si="0"/>
        <v>0</v>
      </c>
      <c r="EI19" s="134">
        <f t="shared" si="1"/>
        <v>0</v>
      </c>
      <c r="EJ19" s="134">
        <f t="shared" si="2"/>
        <v>0</v>
      </c>
      <c r="EK19" s="488">
        <f t="shared" si="3"/>
        <v>0</v>
      </c>
      <c r="EL19" s="765" t="s">
        <v>3217</v>
      </c>
      <c r="EM19" s="134" t="str">
        <f t="shared" si="4"/>
        <v>耐火クロス及び座板の劣化及び損傷の状況</v>
      </c>
      <c r="EN19" s="133">
        <f t="shared" si="20"/>
        <v>0</v>
      </c>
      <c r="EO19" s="132" t="str">
        <f t="shared" si="21"/>
        <v/>
      </c>
      <c r="EP19" s="552" t="str">
        <f>IF($EO19="要是正",MAX($EP$14:EP15)+1,"")</f>
        <v/>
      </c>
      <c r="EQ19" s="553" t="str">
        <f>IF($EO19="要是正",MAX($EQ$14:EQ15)+1,"")</f>
        <v/>
      </c>
      <c r="ER19" s="554" t="str">
        <f t="shared" si="22"/>
        <v/>
      </c>
      <c r="ES19" s="130" t="str">
        <f t="shared" si="6"/>
        <v/>
      </c>
      <c r="ET19" s="125" t="str">
        <f t="shared" si="23"/>
        <v/>
      </c>
      <c r="EU19" s="156" t="str">
        <f t="shared" si="24"/>
        <v/>
      </c>
      <c r="EV19" s="155" t="str">
        <f t="shared" si="25"/>
        <v/>
      </c>
      <c r="EW19" s="556" t="str">
        <f t="shared" si="7"/>
        <v/>
      </c>
      <c r="EX19" s="126" t="str">
        <f t="shared" si="26"/>
        <v>0</v>
      </c>
      <c r="EY19" s="127" t="str">
        <f t="shared" si="8"/>
        <v/>
      </c>
      <c r="EZ19" s="126" t="str">
        <f t="shared" si="27"/>
        <v>0</v>
      </c>
      <c r="FA19" s="126" t="str">
        <f t="shared" si="9"/>
        <v>0</v>
      </c>
      <c r="FB19" s="827" t="str">
        <f t="shared" si="10"/>
        <v/>
      </c>
      <c r="FC19" s="128" t="str">
        <f t="shared" si="11"/>
        <v/>
      </c>
      <c r="FD19" s="126" t="str">
        <f t="shared" si="28"/>
        <v>0</v>
      </c>
      <c r="FE19" s="127" t="str">
        <f t="shared" si="13"/>
        <v/>
      </c>
      <c r="FF19" s="126" t="str">
        <f t="shared" si="29"/>
        <v>0</v>
      </c>
      <c r="FG19" s="126" t="str">
        <f t="shared" si="30"/>
        <v>0</v>
      </c>
      <c r="FH19" s="827" t="str">
        <f t="shared" si="15"/>
        <v/>
      </c>
      <c r="FI19" s="796"/>
      <c r="FJ19" s="124"/>
      <c r="FK19" s="169"/>
      <c r="FL19" s="168">
        <v>4</v>
      </c>
      <c r="FM19" s="133" t="s">
        <v>154</v>
      </c>
      <c r="FN19" s="133" t="s">
        <v>168</v>
      </c>
      <c r="FO19" s="167" t="s">
        <v>167</v>
      </c>
      <c r="FQ19" s="166">
        <v>3</v>
      </c>
      <c r="FR19" s="133" t="str">
        <f>EH54</f>
        <v/>
      </c>
      <c r="FS19" s="133" t="str">
        <f t="shared" ref="FS19:FU19" si="40">EI54</f>
        <v/>
      </c>
      <c r="FT19" s="133" t="str">
        <f t="shared" si="40"/>
        <v/>
      </c>
      <c r="FU19" s="133" t="str">
        <f t="shared" si="40"/>
        <v/>
      </c>
      <c r="FV19" s="170" t="str">
        <f>EZ72</f>
        <v>0</v>
      </c>
      <c r="FW19" s="559" t="s">
        <v>810</v>
      </c>
      <c r="FX19" s="162" t="str">
        <f>$FB$54</f>
        <v/>
      </c>
      <c r="FY19" s="457" t="s">
        <v>794</v>
      </c>
      <c r="FZ19" s="457" t="s">
        <v>794</v>
      </c>
      <c r="GA19" s="163" t="str">
        <f>FF72</f>
        <v>0</v>
      </c>
      <c r="GB19" s="559" t="s">
        <v>810</v>
      </c>
      <c r="GC19" s="162" t="str">
        <f>$FH$54</f>
        <v/>
      </c>
      <c r="GD19" s="457" t="s">
        <v>794</v>
      </c>
      <c r="GE19" s="457" t="s">
        <v>794</v>
      </c>
      <c r="GF19"/>
      <c r="GG19"/>
      <c r="GI19" s="234"/>
      <c r="GJ19" s="752" t="str">
        <f t="shared" si="17"/>
        <v/>
      </c>
      <c r="GK19" s="752" t="str">
        <f t="shared" si="32"/>
        <v/>
      </c>
      <c r="GL19" s="752" t="str">
        <f t="shared" si="33"/>
        <v/>
      </c>
      <c r="GM19" s="752">
        <f t="shared" si="34"/>
        <v>0</v>
      </c>
      <c r="GN19" s="227" t="str">
        <f t="shared" si="18"/>
        <v/>
      </c>
      <c r="GO19"/>
      <c r="GP19" s="228" t="str">
        <f t="shared" si="35"/>
        <v/>
      </c>
      <c r="GQ19" s="601" t="str">
        <f t="shared" si="36"/>
        <v/>
      </c>
      <c r="GR19" s="532" t="str">
        <f t="shared" si="37"/>
        <v>0</v>
      </c>
      <c r="GS19" s="452" t="str">
        <f t="shared" si="19"/>
        <v/>
      </c>
      <c r="GT19" s="530" t="str">
        <f t="shared" si="38"/>
        <v>0</v>
      </c>
      <c r="GU19" s="531" t="str">
        <f t="shared" si="39"/>
        <v/>
      </c>
      <c r="GW19" s="569">
        <f t="shared" ref="GW19:GW75" si="41">IF(BA19="△既存不適格",BO19&amp;"(既存不適格)",BO19)</f>
        <v>0</v>
      </c>
      <c r="GX19" s="574"/>
      <c r="GY19" s="574"/>
      <c r="GZ19" s="575"/>
      <c r="HA19" s="13" t="str">
        <f>$U$19</f>
        <v>カーテン部</v>
      </c>
      <c r="LO19"/>
      <c r="LP19"/>
      <c r="LQ19"/>
      <c r="LR19"/>
      <c r="LS19"/>
      <c r="LT19"/>
      <c r="LU19"/>
      <c r="LV19"/>
      <c r="LW19"/>
      <c r="LX19"/>
      <c r="LY19"/>
    </row>
    <row r="20" spans="1:337" s="13" customFormat="1" ht="30" customHeight="1" thickBot="1" x14ac:dyDescent="0.45">
      <c r="A20"/>
      <c r="B20"/>
      <c r="C20"/>
      <c r="D20"/>
      <c r="E20"/>
      <c r="F20"/>
      <c r="G20"/>
      <c r="H20"/>
      <c r="I20" s="955"/>
      <c r="J20" s="231"/>
      <c r="K20" s="224"/>
      <c r="L20" s="224"/>
      <c r="M20" s="2399" t="s">
        <v>545</v>
      </c>
      <c r="N20" s="2399"/>
      <c r="O20" s="2399"/>
      <c r="P20" s="2502"/>
      <c r="Q20" s="2502"/>
      <c r="R20" s="2502"/>
      <c r="S20" s="2502"/>
      <c r="T20" s="2502"/>
      <c r="U20" s="2512"/>
      <c r="V20" s="2512"/>
      <c r="W20" s="2512"/>
      <c r="X20" s="2512"/>
      <c r="Y20" s="2512"/>
      <c r="Z20" s="2512"/>
      <c r="AA20" s="2512"/>
      <c r="AB20" s="2171" t="s">
        <v>229</v>
      </c>
      <c r="AC20" s="2171"/>
      <c r="AD20" s="2171"/>
      <c r="AE20" s="2171"/>
      <c r="AF20" s="2171"/>
      <c r="AG20" s="2171"/>
      <c r="AH20" s="2171"/>
      <c r="AI20" s="2171"/>
      <c r="AJ20" s="2171"/>
      <c r="AK20" s="2171"/>
      <c r="AL20" s="2171"/>
      <c r="AM20" s="2171"/>
      <c r="AN20" s="2171"/>
      <c r="AO20" s="2171"/>
      <c r="AP20" s="2171"/>
      <c r="AQ20" s="2171"/>
      <c r="AR20" s="2171"/>
      <c r="AS20" s="2171"/>
      <c r="AT20" s="2171"/>
      <c r="AU20" s="2171"/>
      <c r="AV20" s="2171"/>
      <c r="AW20" s="2171"/>
      <c r="AX20" s="2171"/>
      <c r="AY20" s="2171"/>
      <c r="AZ20" s="2172"/>
      <c r="BA20" s="2508"/>
      <c r="BB20" s="2508"/>
      <c r="BC20" s="2508"/>
      <c r="BD20" s="2508"/>
      <c r="BE20" s="2508"/>
      <c r="BF20" s="2508"/>
      <c r="BG20" s="2508"/>
      <c r="BH20" s="2508"/>
      <c r="BI20" s="2508"/>
      <c r="BJ20" s="2508"/>
      <c r="BK20" s="2508"/>
      <c r="BL20" s="2508"/>
      <c r="BM20" s="2176"/>
      <c r="BN20" s="2176"/>
      <c r="BO20" s="2110"/>
      <c r="BP20" s="2110"/>
      <c r="BQ20" s="2110"/>
      <c r="BR20" s="2110"/>
      <c r="BS20" s="2110"/>
      <c r="BT20" s="2110"/>
      <c r="BU20" s="2110"/>
      <c r="BV20" s="2110"/>
      <c r="BW20" s="2110"/>
      <c r="BX20" s="2110"/>
      <c r="BY20" s="2110"/>
      <c r="BZ20" s="2110"/>
      <c r="CA20" s="2110"/>
      <c r="CB20" s="2110"/>
      <c r="CC20" s="2110"/>
      <c r="CD20" s="2110"/>
      <c r="CE20" s="2110"/>
      <c r="CF20" s="2110"/>
      <c r="CG20" s="2110"/>
      <c r="CH20" s="2110"/>
      <c r="CI20" s="2110"/>
      <c r="CJ20" s="2110"/>
      <c r="CK20" s="2110"/>
      <c r="CL20" s="2110"/>
      <c r="CM20" s="2110"/>
      <c r="CN20" s="2178"/>
      <c r="CO20" s="2178"/>
      <c r="CP20" s="2178"/>
      <c r="CQ20" s="2178"/>
      <c r="CR20" s="2178"/>
      <c r="CS20" s="2178"/>
      <c r="CT20" s="2386"/>
      <c r="CU20" s="2386"/>
      <c r="CV20" s="2386"/>
      <c r="CW20" s="2195"/>
      <c r="CX20" s="1537"/>
      <c r="CY20" s="1537"/>
      <c r="CZ20" s="1537"/>
      <c r="DA20" s="1537"/>
      <c r="DB20" s="1537"/>
      <c r="DC20" s="1537"/>
      <c r="DD20" s="1537"/>
      <c r="DE20" s="1537"/>
      <c r="DF20" s="1537"/>
      <c r="DG20" s="1537"/>
      <c r="DH20" s="1537"/>
      <c r="DI20" s="1537"/>
      <c r="DJ20" s="1537"/>
      <c r="DK20" s="1537"/>
      <c r="DL20" s="1537"/>
      <c r="DM20" s="1537"/>
      <c r="DN20" s="1537"/>
      <c r="DO20" s="1537"/>
      <c r="DP20" s="2196"/>
      <c r="DQ20"/>
      <c r="DR20"/>
      <c r="DS20"/>
      <c r="DT20"/>
      <c r="DU20"/>
      <c r="DV20"/>
      <c r="DW20"/>
      <c r="DX20"/>
      <c r="DY20"/>
      <c r="DZ20"/>
      <c r="EA20"/>
      <c r="EB20"/>
      <c r="EC20"/>
      <c r="ED20"/>
      <c r="EE20"/>
      <c r="EF20"/>
      <c r="EG20" s="724"/>
      <c r="EH20" s="487">
        <f t="shared" si="0"/>
        <v>0</v>
      </c>
      <c r="EI20" s="134">
        <f t="shared" si="1"/>
        <v>0</v>
      </c>
      <c r="EJ20" s="134">
        <f t="shared" si="2"/>
        <v>0</v>
      </c>
      <c r="EK20" s="488">
        <f t="shared" si="3"/>
        <v>0</v>
      </c>
      <c r="EL20" s="765" t="s">
        <v>3218</v>
      </c>
      <c r="EM20" s="134" t="str">
        <f t="shared" si="4"/>
        <v>吊り元の劣化及び損傷並びに固定の状況</v>
      </c>
      <c r="EN20" s="133">
        <f t="shared" si="20"/>
        <v>0</v>
      </c>
      <c r="EO20" s="132" t="str">
        <f t="shared" si="21"/>
        <v/>
      </c>
      <c r="EP20" s="552" t="str">
        <f>IF($EO20="要是正",MAX($EP$14:EP16)+1,"")</f>
        <v/>
      </c>
      <c r="EQ20" s="553" t="str">
        <f>IF($EO20="要是正",MAX($EQ$14:EQ16)+1,"")</f>
        <v/>
      </c>
      <c r="ER20" s="554" t="str">
        <f t="shared" si="22"/>
        <v/>
      </c>
      <c r="ES20" s="130" t="str">
        <f t="shared" si="6"/>
        <v/>
      </c>
      <c r="ET20" s="125" t="str">
        <f t="shared" si="23"/>
        <v/>
      </c>
      <c r="EU20" s="156" t="str">
        <f t="shared" si="24"/>
        <v/>
      </c>
      <c r="EV20" s="155" t="str">
        <f t="shared" si="25"/>
        <v/>
      </c>
      <c r="EW20" s="556" t="str">
        <f t="shared" si="7"/>
        <v/>
      </c>
      <c r="EX20" s="126" t="str">
        <f t="shared" si="26"/>
        <v>0</v>
      </c>
      <c r="EY20" s="127" t="str">
        <f t="shared" si="8"/>
        <v/>
      </c>
      <c r="EZ20" s="126" t="str">
        <f t="shared" si="27"/>
        <v>0</v>
      </c>
      <c r="FA20" s="126" t="str">
        <f t="shared" si="9"/>
        <v>0</v>
      </c>
      <c r="FB20" s="827" t="str">
        <f t="shared" si="10"/>
        <v/>
      </c>
      <c r="FC20" s="128" t="str">
        <f t="shared" si="11"/>
        <v/>
      </c>
      <c r="FD20" s="126" t="str">
        <f t="shared" si="28"/>
        <v>0</v>
      </c>
      <c r="FE20" s="127" t="str">
        <f t="shared" si="13"/>
        <v/>
      </c>
      <c r="FF20" s="126" t="str">
        <f t="shared" si="29"/>
        <v>0</v>
      </c>
      <c r="FG20" s="126" t="str">
        <f t="shared" si="30"/>
        <v>0</v>
      </c>
      <c r="FH20" s="827" t="str">
        <f t="shared" si="15"/>
        <v/>
      </c>
      <c r="FI20" s="796"/>
      <c r="FJ20" s="124"/>
      <c r="FK20" s="169"/>
      <c r="FL20" s="168">
        <v>5</v>
      </c>
      <c r="FM20" s="133" t="s">
        <v>154</v>
      </c>
      <c r="FN20" s="133" t="s">
        <v>163</v>
      </c>
      <c r="FO20" s="167" t="s">
        <v>162</v>
      </c>
      <c r="FQ20" s="166">
        <v>4</v>
      </c>
      <c r="FR20" s="539" t="str">
        <f>IF(AND(FS20&lt;&gt;"レ",FT20&lt;&gt;"レ",FU20&lt;&gt;"レ",COUNTIF(FR17:FR19,"レ")&gt;0),"レ","")</f>
        <v/>
      </c>
      <c r="FS20" s="539" t="str">
        <f>IF(AND(FT20&lt;&gt;"レ",FU20&lt;&gt;"レ",COUNTIF(FS17:FS19,"レ")&gt;0),"レ","")</f>
        <v/>
      </c>
      <c r="FT20" s="539" t="str">
        <f>IF(COUNTIF(FT17:FT19,"レ")&gt;0,"レ","")</f>
        <v/>
      </c>
      <c r="FU20" s="538" t="str">
        <f>IF(AND(FT20&lt;&gt;"レ",COUNTIF(FU17:FU19,"レ")&gt;0),"レ","")</f>
        <v/>
      </c>
      <c r="FV20" s="515" t="str">
        <f t="array" ref="FV20">INDEX(FV17:FV19,MATCH(MIN(ABS(FV17:FV19-$EJ$4)),ABS(FV17:FV19-$EJ$4),0))</f>
        <v>0</v>
      </c>
      <c r="FW20" s="560"/>
      <c r="FX20" s="559"/>
      <c r="FY20" s="457" t="s">
        <v>794</v>
      </c>
      <c r="FZ20" s="457" t="s">
        <v>794</v>
      </c>
      <c r="GA20" s="515" t="str">
        <f t="array" ref="GA20">INDEX(GA17:GA19,MATCH(MIN(ABS(GA17:GA19-$EJ$4)),ABS(GA17:GA19-$EJ$4),0))</f>
        <v>0</v>
      </c>
      <c r="GB20" s="560"/>
      <c r="GC20" s="559"/>
      <c r="GD20" s="457" t="s">
        <v>794</v>
      </c>
      <c r="GE20" s="457" t="s">
        <v>794</v>
      </c>
      <c r="GF20"/>
      <c r="GG20"/>
      <c r="GI20" s="215"/>
      <c r="GJ20" s="752" t="str">
        <f t="shared" si="17"/>
        <v/>
      </c>
      <c r="GK20" s="752" t="str">
        <f t="shared" si="32"/>
        <v/>
      </c>
      <c r="GL20" s="752" t="str">
        <f t="shared" si="33"/>
        <v/>
      </c>
      <c r="GM20" s="752">
        <f t="shared" si="34"/>
        <v>0</v>
      </c>
      <c r="GN20" s="227" t="str">
        <f t="shared" si="18"/>
        <v/>
      </c>
      <c r="GO20"/>
      <c r="GP20" s="228" t="str">
        <f t="shared" si="35"/>
        <v/>
      </c>
      <c r="GQ20" s="601" t="str">
        <f t="shared" si="36"/>
        <v/>
      </c>
      <c r="GR20" s="532" t="str">
        <f t="shared" si="37"/>
        <v>0</v>
      </c>
      <c r="GS20" s="452" t="str">
        <f t="shared" si="19"/>
        <v/>
      </c>
      <c r="GT20" s="530" t="str">
        <f t="shared" si="38"/>
        <v>0</v>
      </c>
      <c r="GU20" s="531" t="str">
        <f t="shared" si="39"/>
        <v/>
      </c>
      <c r="GW20" s="569">
        <f t="shared" si="41"/>
        <v>0</v>
      </c>
      <c r="GX20" s="574"/>
      <c r="GY20" s="574"/>
      <c r="GZ20" s="575"/>
      <c r="HA20" s="13" t="str">
        <f>$U$19</f>
        <v>カーテン部</v>
      </c>
      <c r="LO20"/>
      <c r="LP20"/>
      <c r="LQ20"/>
      <c r="LR20"/>
      <c r="LS20"/>
      <c r="LT20"/>
      <c r="LU20"/>
      <c r="LV20"/>
      <c r="LW20"/>
      <c r="LX20"/>
      <c r="LY20"/>
    </row>
    <row r="21" spans="1:337" s="13" customFormat="1" ht="30" customHeight="1" x14ac:dyDescent="0.4">
      <c r="A21"/>
      <c r="B21"/>
      <c r="C21"/>
      <c r="D21"/>
      <c r="E21"/>
      <c r="F21"/>
      <c r="G21"/>
      <c r="H21"/>
      <c r="I21" s="955"/>
      <c r="J21" s="231"/>
      <c r="K21" s="224"/>
      <c r="L21" s="224"/>
      <c r="M21" s="2399" t="s">
        <v>543</v>
      </c>
      <c r="N21" s="2399"/>
      <c r="O21" s="2399"/>
      <c r="P21" s="2502"/>
      <c r="Q21" s="2502"/>
      <c r="R21" s="2502"/>
      <c r="S21" s="2502"/>
      <c r="T21" s="2502"/>
      <c r="U21" s="2509" t="s">
        <v>228</v>
      </c>
      <c r="V21" s="2509"/>
      <c r="W21" s="2509"/>
      <c r="X21" s="2509"/>
      <c r="Y21" s="2509"/>
      <c r="Z21" s="2509"/>
      <c r="AA21" s="2509"/>
      <c r="AB21" s="2231" t="s">
        <v>171</v>
      </c>
      <c r="AC21" s="2231"/>
      <c r="AD21" s="2231"/>
      <c r="AE21" s="2231"/>
      <c r="AF21" s="2231"/>
      <c r="AG21" s="2231"/>
      <c r="AH21" s="2231"/>
      <c r="AI21" s="2231"/>
      <c r="AJ21" s="2231"/>
      <c r="AK21" s="2231"/>
      <c r="AL21" s="2231"/>
      <c r="AM21" s="2231"/>
      <c r="AN21" s="2231"/>
      <c r="AO21" s="2231"/>
      <c r="AP21" s="2231"/>
      <c r="AQ21" s="2231"/>
      <c r="AR21" s="2231"/>
      <c r="AS21" s="2231"/>
      <c r="AT21" s="2231"/>
      <c r="AU21" s="2231"/>
      <c r="AV21" s="2231"/>
      <c r="AW21" s="2231"/>
      <c r="AX21" s="2231"/>
      <c r="AY21" s="2231"/>
      <c r="AZ21" s="2232"/>
      <c r="BA21" s="2510"/>
      <c r="BB21" s="2510"/>
      <c r="BC21" s="2510"/>
      <c r="BD21" s="2510"/>
      <c r="BE21" s="2510"/>
      <c r="BF21" s="2510"/>
      <c r="BG21" s="2510"/>
      <c r="BH21" s="2510"/>
      <c r="BI21" s="2510"/>
      <c r="BJ21" s="2510"/>
      <c r="BK21" s="2510"/>
      <c r="BL21" s="2510"/>
      <c r="BM21" s="2236"/>
      <c r="BN21" s="2236"/>
      <c r="BO21" s="2104"/>
      <c r="BP21" s="2104"/>
      <c r="BQ21" s="2104"/>
      <c r="BR21" s="2104"/>
      <c r="BS21" s="2104"/>
      <c r="BT21" s="2104"/>
      <c r="BU21" s="2104"/>
      <c r="BV21" s="2104"/>
      <c r="BW21" s="2104"/>
      <c r="BX21" s="2104"/>
      <c r="BY21" s="2104"/>
      <c r="BZ21" s="2104"/>
      <c r="CA21" s="2104"/>
      <c r="CB21" s="2104"/>
      <c r="CC21" s="2104"/>
      <c r="CD21" s="2104"/>
      <c r="CE21" s="2104"/>
      <c r="CF21" s="2104"/>
      <c r="CG21" s="2104"/>
      <c r="CH21" s="2104"/>
      <c r="CI21" s="2104"/>
      <c r="CJ21" s="2104"/>
      <c r="CK21" s="2104"/>
      <c r="CL21" s="2104"/>
      <c r="CM21" s="2104"/>
      <c r="CN21" s="2086"/>
      <c r="CO21" s="2086"/>
      <c r="CP21" s="2086"/>
      <c r="CQ21" s="2086"/>
      <c r="CR21" s="2086"/>
      <c r="CS21" s="2086"/>
      <c r="CT21" s="2441"/>
      <c r="CU21" s="2441"/>
      <c r="CV21" s="2441"/>
      <c r="CW21" s="2382"/>
      <c r="CX21" s="1551"/>
      <c r="CY21" s="1551"/>
      <c r="CZ21" s="1551"/>
      <c r="DA21" s="1551"/>
      <c r="DB21" s="1551"/>
      <c r="DC21" s="1551"/>
      <c r="DD21" s="1551"/>
      <c r="DE21" s="1551"/>
      <c r="DF21" s="1551"/>
      <c r="DG21" s="1551"/>
      <c r="DH21" s="1551"/>
      <c r="DI21" s="1551"/>
      <c r="DJ21" s="1551"/>
      <c r="DK21" s="1551"/>
      <c r="DL21" s="1551"/>
      <c r="DM21" s="1551"/>
      <c r="DN21" s="1551"/>
      <c r="DO21" s="1551"/>
      <c r="DP21" s="2383"/>
      <c r="DQ21"/>
      <c r="DR21"/>
      <c r="DS21"/>
      <c r="DT21"/>
      <c r="DU21"/>
      <c r="DV21"/>
      <c r="DW21"/>
      <c r="DX21"/>
      <c r="DY21"/>
      <c r="DZ21"/>
      <c r="EA21"/>
      <c r="EB21"/>
      <c r="EC21"/>
      <c r="ED21"/>
      <c r="EE21"/>
      <c r="EF21"/>
      <c r="EG21" s="724"/>
      <c r="EH21" s="487">
        <f t="shared" si="0"/>
        <v>0</v>
      </c>
      <c r="EI21" s="134">
        <f t="shared" si="1"/>
        <v>0</v>
      </c>
      <c r="EJ21" s="134">
        <f t="shared" si="2"/>
        <v>0</v>
      </c>
      <c r="EK21" s="488">
        <f t="shared" si="3"/>
        <v>0</v>
      </c>
      <c r="EL21" s="765" t="s">
        <v>3219</v>
      </c>
      <c r="EM21" s="134" t="str">
        <f t="shared" si="4"/>
        <v>劣化及び損傷の状況</v>
      </c>
      <c r="EN21" s="133">
        <f t="shared" si="20"/>
        <v>0</v>
      </c>
      <c r="EO21" s="132" t="str">
        <f t="shared" si="21"/>
        <v/>
      </c>
      <c r="EP21" s="552" t="str">
        <f>IF($EO21="要是正",MAX($EP$14:EP17)+1,"")</f>
        <v/>
      </c>
      <c r="EQ21" s="553" t="str">
        <f>IF($EO21="要是正",MAX($EQ$14:EQ17)+1,"")</f>
        <v/>
      </c>
      <c r="ER21" s="554" t="str">
        <f t="shared" si="22"/>
        <v/>
      </c>
      <c r="ES21" s="130" t="str">
        <f t="shared" si="6"/>
        <v/>
      </c>
      <c r="ET21" s="125" t="str">
        <f t="shared" si="23"/>
        <v/>
      </c>
      <c r="EU21" s="156" t="str">
        <f t="shared" si="24"/>
        <v/>
      </c>
      <c r="EV21" s="155" t="str">
        <f t="shared" si="25"/>
        <v/>
      </c>
      <c r="EW21" s="556" t="str">
        <f t="shared" si="7"/>
        <v/>
      </c>
      <c r="EX21" s="126" t="str">
        <f t="shared" si="26"/>
        <v>0</v>
      </c>
      <c r="EY21" s="127" t="str">
        <f t="shared" si="8"/>
        <v/>
      </c>
      <c r="EZ21" s="126" t="str">
        <f t="shared" si="27"/>
        <v>0</v>
      </c>
      <c r="FA21" s="126" t="str">
        <f t="shared" si="9"/>
        <v>0</v>
      </c>
      <c r="FB21" s="827" t="str">
        <f t="shared" si="10"/>
        <v/>
      </c>
      <c r="FC21" s="128" t="str">
        <f t="shared" si="11"/>
        <v/>
      </c>
      <c r="FD21" s="126" t="str">
        <f t="shared" si="28"/>
        <v>0</v>
      </c>
      <c r="FE21" s="127" t="str">
        <f t="shared" si="13"/>
        <v/>
      </c>
      <c r="FF21" s="126" t="str">
        <f t="shared" si="29"/>
        <v>0</v>
      </c>
      <c r="FG21" s="126" t="str">
        <f t="shared" si="30"/>
        <v>0</v>
      </c>
      <c r="FH21" s="827" t="str">
        <f t="shared" si="15"/>
        <v/>
      </c>
      <c r="FI21" s="796"/>
      <c r="FJ21" s="124"/>
      <c r="FK21" s="169"/>
      <c r="FL21" s="168">
        <v>6</v>
      </c>
      <c r="FM21" s="133" t="s">
        <v>154</v>
      </c>
      <c r="FN21" s="133" t="s">
        <v>153</v>
      </c>
      <c r="FO21" s="167" t="s">
        <v>152</v>
      </c>
      <c r="FQ21"/>
      <c r="FR21"/>
      <c r="FS21"/>
      <c r="FT21"/>
      <c r="FU21"/>
      <c r="FV21"/>
      <c r="FW21"/>
      <c r="FX21"/>
      <c r="FY21"/>
      <c r="FZ21"/>
      <c r="GA21"/>
      <c r="GB21"/>
      <c r="GC21"/>
      <c r="GD21"/>
      <c r="GE21"/>
      <c r="GF21"/>
      <c r="GG21"/>
      <c r="GI21" s="215"/>
      <c r="GJ21" s="752" t="str">
        <f t="shared" si="17"/>
        <v/>
      </c>
      <c r="GK21" s="752" t="str">
        <f t="shared" si="32"/>
        <v/>
      </c>
      <c r="GL21" s="752" t="str">
        <f t="shared" si="33"/>
        <v/>
      </c>
      <c r="GM21" s="752">
        <f t="shared" si="34"/>
        <v>0</v>
      </c>
      <c r="GN21" s="227" t="str">
        <f t="shared" si="18"/>
        <v/>
      </c>
      <c r="GO21"/>
      <c r="GP21" s="228" t="str">
        <f t="shared" si="35"/>
        <v/>
      </c>
      <c r="GQ21" s="601" t="str">
        <f t="shared" si="36"/>
        <v/>
      </c>
      <c r="GR21" s="532" t="str">
        <f t="shared" si="37"/>
        <v>0</v>
      </c>
      <c r="GS21" s="452" t="str">
        <f t="shared" si="19"/>
        <v/>
      </c>
      <c r="GT21" s="530" t="str">
        <f t="shared" si="38"/>
        <v>0</v>
      </c>
      <c r="GU21" s="531" t="str">
        <f t="shared" si="39"/>
        <v/>
      </c>
      <c r="GW21" s="569">
        <f t="shared" si="41"/>
        <v>0</v>
      </c>
      <c r="GX21" s="574"/>
      <c r="GY21" s="574"/>
      <c r="GZ21" s="575"/>
      <c r="HA21" s="13" t="str">
        <f>$U$21</f>
        <v>ケース</v>
      </c>
      <c r="LO21"/>
      <c r="LP21"/>
      <c r="LQ21"/>
      <c r="LR21"/>
      <c r="LS21"/>
      <c r="LT21"/>
      <c r="LU21"/>
      <c r="LV21"/>
      <c r="LW21"/>
      <c r="LX21"/>
      <c r="LY21"/>
    </row>
    <row r="22" spans="1:337" s="13" customFormat="1" ht="30" customHeight="1" x14ac:dyDescent="0.4">
      <c r="A22"/>
      <c r="B22"/>
      <c r="C22"/>
      <c r="D22"/>
      <c r="E22"/>
      <c r="F22"/>
      <c r="G22"/>
      <c r="H22"/>
      <c r="I22" s="955"/>
      <c r="J22" s="231"/>
      <c r="K22" s="224"/>
      <c r="L22" s="224"/>
      <c r="M22" s="2399" t="s">
        <v>539</v>
      </c>
      <c r="N22" s="2399"/>
      <c r="O22" s="2399"/>
      <c r="P22" s="2502"/>
      <c r="Q22" s="2502"/>
      <c r="R22" s="2502"/>
      <c r="S22" s="2502"/>
      <c r="T22" s="2502"/>
      <c r="U22" s="2516" t="s">
        <v>227</v>
      </c>
      <c r="V22" s="2516"/>
      <c r="W22" s="2516"/>
      <c r="X22" s="2516"/>
      <c r="Y22" s="2516"/>
      <c r="Z22" s="2516"/>
      <c r="AA22" s="2516"/>
      <c r="AB22" s="2231" t="s">
        <v>171</v>
      </c>
      <c r="AC22" s="2231"/>
      <c r="AD22" s="2231"/>
      <c r="AE22" s="2231"/>
      <c r="AF22" s="2231"/>
      <c r="AG22" s="2231"/>
      <c r="AH22" s="2231"/>
      <c r="AI22" s="2231"/>
      <c r="AJ22" s="2231"/>
      <c r="AK22" s="2231"/>
      <c r="AL22" s="2231"/>
      <c r="AM22" s="2231"/>
      <c r="AN22" s="2231"/>
      <c r="AO22" s="2231"/>
      <c r="AP22" s="2231"/>
      <c r="AQ22" s="2231"/>
      <c r="AR22" s="2231"/>
      <c r="AS22" s="2231"/>
      <c r="AT22" s="2231"/>
      <c r="AU22" s="2231"/>
      <c r="AV22" s="2231"/>
      <c r="AW22" s="2231"/>
      <c r="AX22" s="2231"/>
      <c r="AY22" s="2231"/>
      <c r="AZ22" s="2232"/>
      <c r="BA22" s="2510"/>
      <c r="BB22" s="2510"/>
      <c r="BC22" s="2510"/>
      <c r="BD22" s="2510"/>
      <c r="BE22" s="2510"/>
      <c r="BF22" s="2510"/>
      <c r="BG22" s="2510"/>
      <c r="BH22" s="2510"/>
      <c r="BI22" s="2510"/>
      <c r="BJ22" s="2510"/>
      <c r="BK22" s="2510"/>
      <c r="BL22" s="2510"/>
      <c r="BM22" s="2236"/>
      <c r="BN22" s="2236"/>
      <c r="BO22" s="2104"/>
      <c r="BP22" s="2104"/>
      <c r="BQ22" s="2104"/>
      <c r="BR22" s="2104"/>
      <c r="BS22" s="2104"/>
      <c r="BT22" s="2104"/>
      <c r="BU22" s="2104"/>
      <c r="BV22" s="2104"/>
      <c r="BW22" s="2104"/>
      <c r="BX22" s="2104"/>
      <c r="BY22" s="2104"/>
      <c r="BZ22" s="2104"/>
      <c r="CA22" s="2104"/>
      <c r="CB22" s="2104"/>
      <c r="CC22" s="2104"/>
      <c r="CD22" s="2104"/>
      <c r="CE22" s="2104"/>
      <c r="CF22" s="2104"/>
      <c r="CG22" s="2104"/>
      <c r="CH22" s="2104"/>
      <c r="CI22" s="2104"/>
      <c r="CJ22" s="2104"/>
      <c r="CK22" s="2104"/>
      <c r="CL22" s="2104"/>
      <c r="CM22" s="2104"/>
      <c r="CN22" s="2086"/>
      <c r="CO22" s="2086"/>
      <c r="CP22" s="2086"/>
      <c r="CQ22" s="2086"/>
      <c r="CR22" s="2086"/>
      <c r="CS22" s="2086"/>
      <c r="CT22" s="2441"/>
      <c r="CU22" s="2441"/>
      <c r="CV22" s="2441"/>
      <c r="CW22" s="2382"/>
      <c r="CX22" s="1551"/>
      <c r="CY22" s="1551"/>
      <c r="CZ22" s="1551"/>
      <c r="DA22" s="1551"/>
      <c r="DB22" s="1551"/>
      <c r="DC22" s="1551"/>
      <c r="DD22" s="1551"/>
      <c r="DE22" s="1551"/>
      <c r="DF22" s="1551"/>
      <c r="DG22" s="1551"/>
      <c r="DH22" s="1551"/>
      <c r="DI22" s="1551"/>
      <c r="DJ22" s="1551"/>
      <c r="DK22" s="1551"/>
      <c r="DL22" s="1551"/>
      <c r="DM22" s="1551"/>
      <c r="DN22" s="1551"/>
      <c r="DO22" s="1551"/>
      <c r="DP22" s="2383"/>
      <c r="DQ22"/>
      <c r="DR22"/>
      <c r="DS22"/>
      <c r="DT22"/>
      <c r="DU22"/>
      <c r="DV22"/>
      <c r="DW22"/>
      <c r="DX22"/>
      <c r="DY22"/>
      <c r="DZ22"/>
      <c r="EA22"/>
      <c r="EB22"/>
      <c r="EC22"/>
      <c r="ED22"/>
      <c r="EE22"/>
      <c r="EF22"/>
      <c r="EG22" s="724"/>
      <c r="EH22" s="487">
        <f t="shared" si="0"/>
        <v>0</v>
      </c>
      <c r="EI22" s="134">
        <f t="shared" si="1"/>
        <v>0</v>
      </c>
      <c r="EJ22" s="134">
        <f t="shared" si="2"/>
        <v>0</v>
      </c>
      <c r="EK22" s="488">
        <f t="shared" si="3"/>
        <v>0</v>
      </c>
      <c r="EL22" s="765" t="s">
        <v>3220</v>
      </c>
      <c r="EM22" s="134" t="str">
        <f t="shared" si="4"/>
        <v>劣化及び損傷の状況</v>
      </c>
      <c r="EN22" s="133">
        <f t="shared" si="20"/>
        <v>0</v>
      </c>
      <c r="EO22" s="132" t="str">
        <f t="shared" si="21"/>
        <v/>
      </c>
      <c r="EP22" s="552" t="str">
        <f>IF($EO22="要是正",MAX($EP$14:EP18)+1,"")</f>
        <v/>
      </c>
      <c r="EQ22" s="553" t="str">
        <f>IF($EO22="要是正",MAX($EQ$14:EQ18)+1,"")</f>
        <v/>
      </c>
      <c r="ER22" s="554" t="str">
        <f t="shared" si="22"/>
        <v/>
      </c>
      <c r="ES22" s="130" t="str">
        <f t="shared" si="6"/>
        <v/>
      </c>
      <c r="ET22" s="125" t="str">
        <f t="shared" si="23"/>
        <v/>
      </c>
      <c r="EU22" s="156" t="str">
        <f t="shared" si="24"/>
        <v/>
      </c>
      <c r="EV22" s="155" t="str">
        <f t="shared" si="25"/>
        <v/>
      </c>
      <c r="EW22" s="556" t="str">
        <f t="shared" si="7"/>
        <v/>
      </c>
      <c r="EX22" s="126" t="str">
        <f t="shared" si="26"/>
        <v>0</v>
      </c>
      <c r="EY22" s="127" t="str">
        <f t="shared" si="8"/>
        <v/>
      </c>
      <c r="EZ22" s="126" t="str">
        <f t="shared" si="27"/>
        <v>0</v>
      </c>
      <c r="FA22" s="126" t="str">
        <f t="shared" si="9"/>
        <v>0</v>
      </c>
      <c r="FB22" s="827" t="str">
        <f t="shared" si="10"/>
        <v/>
      </c>
      <c r="FC22" s="128" t="str">
        <f t="shared" si="11"/>
        <v/>
      </c>
      <c r="FD22" s="126" t="str">
        <f t="shared" si="28"/>
        <v>0</v>
      </c>
      <c r="FE22" s="127" t="str">
        <f t="shared" si="13"/>
        <v/>
      </c>
      <c r="FF22" s="126" t="str">
        <f t="shared" si="29"/>
        <v>0</v>
      </c>
      <c r="FG22" s="126" t="str">
        <f t="shared" si="30"/>
        <v>0</v>
      </c>
      <c r="FH22" s="827" t="str">
        <f t="shared" si="15"/>
        <v/>
      </c>
      <c r="FI22" s="796"/>
      <c r="FJ22" s="124"/>
      <c r="FK22" s="169"/>
      <c r="FL22" s="168">
        <v>2</v>
      </c>
      <c r="FM22" s="133" t="s">
        <v>154</v>
      </c>
      <c r="FN22" s="133" t="s">
        <v>158</v>
      </c>
      <c r="FO22" s="167" t="s">
        <v>157</v>
      </c>
      <c r="FQ22"/>
      <c r="FR22"/>
      <c r="FS22"/>
      <c r="FT22"/>
      <c r="FU22"/>
      <c r="FV22"/>
      <c r="FW22"/>
      <c r="FX22"/>
      <c r="FY22"/>
      <c r="FZ22"/>
      <c r="GA22"/>
      <c r="GB22"/>
      <c r="GC22"/>
      <c r="GD22"/>
      <c r="GE22"/>
      <c r="GF22"/>
      <c r="GG22"/>
      <c r="GI22" s="234"/>
      <c r="GJ22" s="752" t="str">
        <f t="shared" si="17"/>
        <v/>
      </c>
      <c r="GK22" s="752" t="str">
        <f t="shared" si="32"/>
        <v/>
      </c>
      <c r="GL22" s="752" t="str">
        <f t="shared" si="33"/>
        <v/>
      </c>
      <c r="GM22" s="752">
        <f t="shared" si="34"/>
        <v>0</v>
      </c>
      <c r="GN22" s="227" t="str">
        <f t="shared" si="18"/>
        <v/>
      </c>
      <c r="GO22"/>
      <c r="GP22" s="228" t="str">
        <f t="shared" si="35"/>
        <v/>
      </c>
      <c r="GQ22" s="601" t="str">
        <f t="shared" si="36"/>
        <v/>
      </c>
      <c r="GR22" s="532" t="str">
        <f t="shared" si="37"/>
        <v>0</v>
      </c>
      <c r="GS22" s="452" t="str">
        <f t="shared" si="19"/>
        <v/>
      </c>
      <c r="GT22" s="530" t="str">
        <f t="shared" si="38"/>
        <v>0</v>
      </c>
      <c r="GU22" s="531" t="str">
        <f t="shared" si="39"/>
        <v/>
      </c>
      <c r="GW22" s="569">
        <f t="shared" si="41"/>
        <v>0</v>
      </c>
      <c r="GX22" s="574"/>
      <c r="GY22" s="574"/>
      <c r="GZ22" s="575"/>
      <c r="HA22" s="13" t="str">
        <f>$U$22</f>
        <v>まぐさ及びガイドレール</v>
      </c>
      <c r="LO22"/>
      <c r="LP22"/>
      <c r="LQ22"/>
      <c r="LR22"/>
      <c r="LS22"/>
      <c r="LT22"/>
      <c r="LU22"/>
      <c r="LV22"/>
      <c r="LW22"/>
      <c r="LX22"/>
      <c r="LY22"/>
    </row>
    <row r="23" spans="1:337" s="13" customFormat="1" ht="30" customHeight="1" x14ac:dyDescent="0.4">
      <c r="A23"/>
      <c r="B23"/>
      <c r="C23"/>
      <c r="D23"/>
      <c r="E23"/>
      <c r="F23"/>
      <c r="G23"/>
      <c r="H23"/>
      <c r="I23" s="955"/>
      <c r="J23" s="231"/>
      <c r="K23" s="224"/>
      <c r="L23" s="224"/>
      <c r="M23" s="2399" t="s">
        <v>537</v>
      </c>
      <c r="N23" s="2399"/>
      <c r="O23" s="2399"/>
      <c r="P23" s="2502"/>
      <c r="Q23" s="2502"/>
      <c r="R23" s="2502"/>
      <c r="S23" s="2502"/>
      <c r="T23" s="2502"/>
      <c r="U23" s="2511" t="s">
        <v>3273</v>
      </c>
      <c r="V23" s="2511"/>
      <c r="W23" s="2511"/>
      <c r="X23" s="2511"/>
      <c r="Y23" s="2511"/>
      <c r="Z23" s="2511"/>
      <c r="AA23" s="2511"/>
      <c r="AB23" s="2408" t="s">
        <v>226</v>
      </c>
      <c r="AC23" s="2408"/>
      <c r="AD23" s="2408"/>
      <c r="AE23" s="2408"/>
      <c r="AF23" s="2408"/>
      <c r="AG23" s="2408"/>
      <c r="AH23" s="2408"/>
      <c r="AI23" s="2408"/>
      <c r="AJ23" s="2408"/>
      <c r="AK23" s="2408"/>
      <c r="AL23" s="2408"/>
      <c r="AM23" s="2408"/>
      <c r="AN23" s="2408"/>
      <c r="AO23" s="2408"/>
      <c r="AP23" s="2408"/>
      <c r="AQ23" s="2408"/>
      <c r="AR23" s="2408"/>
      <c r="AS23" s="2408"/>
      <c r="AT23" s="2408"/>
      <c r="AU23" s="2408"/>
      <c r="AV23" s="2408"/>
      <c r="AW23" s="2408"/>
      <c r="AX23" s="2408"/>
      <c r="AY23" s="2408"/>
      <c r="AZ23" s="2409"/>
      <c r="BA23" s="2370"/>
      <c r="BB23" s="2370"/>
      <c r="BC23" s="2370"/>
      <c r="BD23" s="2370"/>
      <c r="BE23" s="2370"/>
      <c r="BF23" s="2370"/>
      <c r="BG23" s="2370"/>
      <c r="BH23" s="2370"/>
      <c r="BI23" s="2370"/>
      <c r="BJ23" s="2370"/>
      <c r="BK23" s="2370"/>
      <c r="BL23" s="2370"/>
      <c r="BM23" s="2138"/>
      <c r="BN23" s="2138"/>
      <c r="BO23" s="2211"/>
      <c r="BP23" s="2211"/>
      <c r="BQ23" s="2211"/>
      <c r="BR23" s="2211"/>
      <c r="BS23" s="2211"/>
      <c r="BT23" s="2211"/>
      <c r="BU23" s="2211"/>
      <c r="BV23" s="2211"/>
      <c r="BW23" s="2211"/>
      <c r="BX23" s="2211"/>
      <c r="BY23" s="2211"/>
      <c r="BZ23" s="2211"/>
      <c r="CA23" s="2211"/>
      <c r="CB23" s="2211"/>
      <c r="CC23" s="2211"/>
      <c r="CD23" s="2211"/>
      <c r="CE23" s="2211"/>
      <c r="CF23" s="2211"/>
      <c r="CG23" s="2211"/>
      <c r="CH23" s="2211"/>
      <c r="CI23" s="2211"/>
      <c r="CJ23" s="2211"/>
      <c r="CK23" s="2211"/>
      <c r="CL23" s="2211"/>
      <c r="CM23" s="2211"/>
      <c r="CN23" s="2136"/>
      <c r="CO23" s="2136"/>
      <c r="CP23" s="2136"/>
      <c r="CQ23" s="2136"/>
      <c r="CR23" s="2136"/>
      <c r="CS23" s="2136"/>
      <c r="CT23" s="2272"/>
      <c r="CU23" s="2272"/>
      <c r="CV23" s="2272"/>
      <c r="CW23" s="2208"/>
      <c r="CX23" s="2209"/>
      <c r="CY23" s="2209"/>
      <c r="CZ23" s="2209"/>
      <c r="DA23" s="2209"/>
      <c r="DB23" s="2209"/>
      <c r="DC23" s="2209"/>
      <c r="DD23" s="2209"/>
      <c r="DE23" s="2209"/>
      <c r="DF23" s="2209"/>
      <c r="DG23" s="2209"/>
      <c r="DH23" s="2209"/>
      <c r="DI23" s="2209"/>
      <c r="DJ23" s="2209"/>
      <c r="DK23" s="2209"/>
      <c r="DL23" s="2209"/>
      <c r="DM23" s="2209"/>
      <c r="DN23" s="2209"/>
      <c r="DO23" s="2209"/>
      <c r="DP23" s="2210"/>
      <c r="DQ23"/>
      <c r="DR23"/>
      <c r="DS23"/>
      <c r="DT23"/>
      <c r="DU23"/>
      <c r="DV23"/>
      <c r="DW23"/>
      <c r="DX23"/>
      <c r="DY23"/>
      <c r="DZ23"/>
      <c r="EA23"/>
      <c r="EB23"/>
      <c r="EC23"/>
      <c r="ED23"/>
      <c r="EE23"/>
      <c r="EF23"/>
      <c r="EG23" s="724"/>
      <c r="EH23" s="487">
        <f t="shared" si="0"/>
        <v>0</v>
      </c>
      <c r="EI23" s="134">
        <f t="shared" si="1"/>
        <v>0</v>
      </c>
      <c r="EJ23" s="134">
        <f t="shared" si="2"/>
        <v>0</v>
      </c>
      <c r="EK23" s="488">
        <f t="shared" si="3"/>
        <v>0</v>
      </c>
      <c r="EL23" s="765" t="s">
        <v>3221</v>
      </c>
      <c r="EM23" s="134" t="str">
        <f t="shared" si="4"/>
        <v>危害防止用連動中継器の配線の状況</v>
      </c>
      <c r="EN23" s="133">
        <f t="shared" si="20"/>
        <v>0</v>
      </c>
      <c r="EO23" s="132" t="str">
        <f t="shared" si="21"/>
        <v/>
      </c>
      <c r="EP23" s="552" t="str">
        <f>IF($EO23="要是正",MAX($EP$14:EP19)+1,"")</f>
        <v/>
      </c>
      <c r="EQ23" s="553" t="str">
        <f>IF($EO23="要是正",MAX($EQ$14:EQ19)+1,"")</f>
        <v/>
      </c>
      <c r="ER23" s="554" t="str">
        <f t="shared" si="22"/>
        <v/>
      </c>
      <c r="ES23" s="130" t="str">
        <f t="shared" si="6"/>
        <v/>
      </c>
      <c r="ET23" s="125" t="str">
        <f t="shared" si="23"/>
        <v/>
      </c>
      <c r="EU23" s="156" t="str">
        <f t="shared" si="24"/>
        <v/>
      </c>
      <c r="EV23" s="155" t="str">
        <f t="shared" si="25"/>
        <v/>
      </c>
      <c r="EW23" s="556" t="str">
        <f t="shared" si="7"/>
        <v/>
      </c>
      <c r="EX23" s="126" t="str">
        <f t="shared" si="26"/>
        <v>0</v>
      </c>
      <c r="EY23" s="127" t="str">
        <f t="shared" si="8"/>
        <v/>
      </c>
      <c r="EZ23" s="126" t="str">
        <f t="shared" si="27"/>
        <v>0</v>
      </c>
      <c r="FA23" s="126" t="str">
        <f t="shared" si="9"/>
        <v>0</v>
      </c>
      <c r="FB23" s="827" t="str">
        <f t="shared" si="10"/>
        <v/>
      </c>
      <c r="FC23" s="128" t="str">
        <f t="shared" si="11"/>
        <v/>
      </c>
      <c r="FD23" s="126" t="str">
        <f t="shared" si="28"/>
        <v>0</v>
      </c>
      <c r="FE23" s="127" t="str">
        <f t="shared" si="13"/>
        <v/>
      </c>
      <c r="FF23" s="126" t="str">
        <f t="shared" si="29"/>
        <v>0</v>
      </c>
      <c r="FG23" s="126" t="str">
        <f t="shared" si="30"/>
        <v>0</v>
      </c>
      <c r="FH23" s="827" t="str">
        <f t="shared" si="15"/>
        <v/>
      </c>
      <c r="FI23" s="796"/>
      <c r="FJ23" s="124"/>
      <c r="FK23" s="169"/>
      <c r="FL23" s="168">
        <v>4</v>
      </c>
      <c r="FM23" s="133" t="s">
        <v>154</v>
      </c>
      <c r="FN23" s="133" t="s">
        <v>168</v>
      </c>
      <c r="FO23" s="167" t="s">
        <v>167</v>
      </c>
      <c r="FQ23"/>
      <c r="FR23"/>
      <c r="FS23"/>
      <c r="FT23"/>
      <c r="FU23"/>
      <c r="FV23"/>
      <c r="FW23"/>
      <c r="FX23"/>
      <c r="FY23"/>
      <c r="FZ23"/>
      <c r="GA23"/>
      <c r="GB23"/>
      <c r="GC23"/>
      <c r="GD23"/>
      <c r="GE23"/>
      <c r="GF23"/>
      <c r="GG23"/>
      <c r="GI23" s="234"/>
      <c r="GJ23" s="752" t="str">
        <f t="shared" si="17"/>
        <v/>
      </c>
      <c r="GK23" s="752" t="str">
        <f t="shared" si="32"/>
        <v/>
      </c>
      <c r="GL23" s="752" t="str">
        <f t="shared" si="33"/>
        <v/>
      </c>
      <c r="GM23" s="752">
        <f t="shared" si="34"/>
        <v>0</v>
      </c>
      <c r="GN23" s="227" t="str">
        <f t="shared" si="18"/>
        <v/>
      </c>
      <c r="GO23"/>
      <c r="GP23" s="228" t="str">
        <f t="shared" si="35"/>
        <v/>
      </c>
      <c r="GQ23" s="601" t="str">
        <f t="shared" si="36"/>
        <v/>
      </c>
      <c r="GR23" s="532" t="str">
        <f t="shared" si="37"/>
        <v>0</v>
      </c>
      <c r="GS23" s="452" t="str">
        <f t="shared" si="19"/>
        <v/>
      </c>
      <c r="GT23" s="530" t="str">
        <f t="shared" si="38"/>
        <v>0</v>
      </c>
      <c r="GU23" s="531" t="str">
        <f t="shared" si="39"/>
        <v/>
      </c>
      <c r="GW23" s="569">
        <f t="shared" si="41"/>
        <v>0</v>
      </c>
      <c r="GX23" s="574"/>
      <c r="GY23" s="574"/>
      <c r="GZ23" s="575"/>
      <c r="HA23" s="13" t="str">
        <f>$U$23</f>
        <v>危害防止装置（人の通行の用に供する部分に設ける耐火クロススクリーンに係るものに限る。）</v>
      </c>
      <c r="LO23"/>
      <c r="LP23"/>
      <c r="LQ23"/>
      <c r="LR23"/>
      <c r="LS23"/>
      <c r="LT23"/>
      <c r="LU23"/>
      <c r="LV23"/>
      <c r="LW23"/>
      <c r="LX23"/>
      <c r="LY23"/>
    </row>
    <row r="24" spans="1:337" s="13" customFormat="1" ht="30" customHeight="1" x14ac:dyDescent="0.4">
      <c r="A24"/>
      <c r="B24"/>
      <c r="C24"/>
      <c r="D24"/>
      <c r="E24"/>
      <c r="F24"/>
      <c r="G24"/>
      <c r="H24"/>
      <c r="I24" s="955"/>
      <c r="J24" s="231"/>
      <c r="K24" s="224"/>
      <c r="L24" s="224"/>
      <c r="M24" s="2399" t="s">
        <v>535</v>
      </c>
      <c r="N24" s="2399"/>
      <c r="O24" s="2399"/>
      <c r="P24" s="2502"/>
      <c r="Q24" s="2502"/>
      <c r="R24" s="2502"/>
      <c r="S24" s="2502"/>
      <c r="T24" s="2502"/>
      <c r="U24" s="2512"/>
      <c r="V24" s="2512"/>
      <c r="W24" s="2512"/>
      <c r="X24" s="2512"/>
      <c r="Y24" s="2512"/>
      <c r="Z24" s="2512"/>
      <c r="AA24" s="2512"/>
      <c r="AB24" s="2225" t="s">
        <v>225</v>
      </c>
      <c r="AC24" s="2225"/>
      <c r="AD24" s="2225"/>
      <c r="AE24" s="2225"/>
      <c r="AF24" s="2225"/>
      <c r="AG24" s="2225"/>
      <c r="AH24" s="2225"/>
      <c r="AI24" s="2225"/>
      <c r="AJ24" s="2225"/>
      <c r="AK24" s="2225"/>
      <c r="AL24" s="2225"/>
      <c r="AM24" s="2225"/>
      <c r="AN24" s="2225"/>
      <c r="AO24" s="2225"/>
      <c r="AP24" s="2225"/>
      <c r="AQ24" s="2225"/>
      <c r="AR24" s="2225"/>
      <c r="AS24" s="2225"/>
      <c r="AT24" s="2225"/>
      <c r="AU24" s="2225"/>
      <c r="AV24" s="2225"/>
      <c r="AW24" s="2225"/>
      <c r="AX24" s="2225"/>
      <c r="AY24" s="2225"/>
      <c r="AZ24" s="2226"/>
      <c r="BA24" s="2371"/>
      <c r="BB24" s="2371"/>
      <c r="BC24" s="2371"/>
      <c r="BD24" s="2371"/>
      <c r="BE24" s="2371"/>
      <c r="BF24" s="2371"/>
      <c r="BG24" s="2371"/>
      <c r="BH24" s="2371"/>
      <c r="BI24" s="2371"/>
      <c r="BJ24" s="2371"/>
      <c r="BK24" s="2371"/>
      <c r="BL24" s="2371"/>
      <c r="BM24" s="2241"/>
      <c r="BN24" s="2241"/>
      <c r="BO24" s="2115"/>
      <c r="BP24" s="2115"/>
      <c r="BQ24" s="2115"/>
      <c r="BR24" s="2115"/>
      <c r="BS24" s="2115"/>
      <c r="BT24" s="2115"/>
      <c r="BU24" s="2115"/>
      <c r="BV24" s="2115"/>
      <c r="BW24" s="2115"/>
      <c r="BX24" s="2115"/>
      <c r="BY24" s="2115"/>
      <c r="BZ24" s="2115"/>
      <c r="CA24" s="2115"/>
      <c r="CB24" s="2115"/>
      <c r="CC24" s="2115"/>
      <c r="CD24" s="2115"/>
      <c r="CE24" s="2115"/>
      <c r="CF24" s="2115"/>
      <c r="CG24" s="2115"/>
      <c r="CH24" s="2115"/>
      <c r="CI24" s="2115"/>
      <c r="CJ24" s="2115"/>
      <c r="CK24" s="2115"/>
      <c r="CL24" s="2115"/>
      <c r="CM24" s="2115"/>
      <c r="CN24" s="2111"/>
      <c r="CO24" s="2111"/>
      <c r="CP24" s="2111"/>
      <c r="CQ24" s="2111"/>
      <c r="CR24" s="2111"/>
      <c r="CS24" s="2111"/>
      <c r="CT24" s="2123"/>
      <c r="CU24" s="2123"/>
      <c r="CV24" s="2123"/>
      <c r="CW24" s="2108"/>
      <c r="CX24" s="1945"/>
      <c r="CY24" s="1945"/>
      <c r="CZ24" s="1945"/>
      <c r="DA24" s="1945"/>
      <c r="DB24" s="1945"/>
      <c r="DC24" s="1945"/>
      <c r="DD24" s="1945"/>
      <c r="DE24" s="1945"/>
      <c r="DF24" s="1945"/>
      <c r="DG24" s="1945"/>
      <c r="DH24" s="1945"/>
      <c r="DI24" s="1945"/>
      <c r="DJ24" s="1945"/>
      <c r="DK24" s="1945"/>
      <c r="DL24" s="1945"/>
      <c r="DM24" s="1945"/>
      <c r="DN24" s="1945"/>
      <c r="DO24" s="1945"/>
      <c r="DP24" s="2109"/>
      <c r="DQ24"/>
      <c r="DR24"/>
      <c r="DS24"/>
      <c r="DT24"/>
      <c r="DU24"/>
      <c r="DV24"/>
      <c r="DW24"/>
      <c r="DX24"/>
      <c r="DY24"/>
      <c r="DZ24"/>
      <c r="EA24"/>
      <c r="EB24"/>
      <c r="EC24"/>
      <c r="ED24"/>
      <c r="EE24"/>
      <c r="EF24"/>
      <c r="EG24" s="724"/>
      <c r="EH24" s="487">
        <f t="shared" si="0"/>
        <v>0</v>
      </c>
      <c r="EI24" s="134">
        <f t="shared" si="1"/>
        <v>0</v>
      </c>
      <c r="EJ24" s="134">
        <f t="shared" si="2"/>
        <v>0</v>
      </c>
      <c r="EK24" s="488">
        <f t="shared" si="3"/>
        <v>0</v>
      </c>
      <c r="EL24" s="765" t="s">
        <v>3222</v>
      </c>
      <c r="EM24" s="134" t="str">
        <f t="shared" si="4"/>
        <v>危害防止装置用予備電源の劣化及び損傷の状況</v>
      </c>
      <c r="EN24" s="133">
        <f t="shared" si="20"/>
        <v>0</v>
      </c>
      <c r="EO24" s="132" t="str">
        <f t="shared" si="21"/>
        <v/>
      </c>
      <c r="EP24" s="552" t="str">
        <f>IF($EO24="要是正",MAX($EP$14:EP20)+1,"")</f>
        <v/>
      </c>
      <c r="EQ24" s="553" t="str">
        <f>IF($EO24="要是正",MAX($EQ$14:EQ20)+1,"")</f>
        <v/>
      </c>
      <c r="ER24" s="554" t="str">
        <f t="shared" si="22"/>
        <v/>
      </c>
      <c r="ES24" s="130" t="str">
        <f t="shared" si="6"/>
        <v/>
      </c>
      <c r="ET24" s="125" t="str">
        <f t="shared" si="23"/>
        <v/>
      </c>
      <c r="EU24" s="156" t="str">
        <f t="shared" si="24"/>
        <v/>
      </c>
      <c r="EV24" s="155" t="str">
        <f t="shared" si="25"/>
        <v/>
      </c>
      <c r="EW24" s="556" t="str">
        <f t="shared" si="7"/>
        <v/>
      </c>
      <c r="EX24" s="126" t="str">
        <f t="shared" si="26"/>
        <v>0</v>
      </c>
      <c r="EY24" s="127" t="str">
        <f t="shared" si="8"/>
        <v/>
      </c>
      <c r="EZ24" s="126" t="str">
        <f t="shared" si="27"/>
        <v>0</v>
      </c>
      <c r="FA24" s="126" t="str">
        <f t="shared" si="9"/>
        <v>0</v>
      </c>
      <c r="FB24" s="827" t="str">
        <f t="shared" si="10"/>
        <v/>
      </c>
      <c r="FC24" s="128" t="str">
        <f t="shared" si="11"/>
        <v/>
      </c>
      <c r="FD24" s="126" t="str">
        <f t="shared" si="28"/>
        <v>0</v>
      </c>
      <c r="FE24" s="127" t="str">
        <f t="shared" si="13"/>
        <v/>
      </c>
      <c r="FF24" s="126" t="str">
        <f t="shared" si="29"/>
        <v>0</v>
      </c>
      <c r="FG24" s="126" t="str">
        <f t="shared" si="30"/>
        <v>0</v>
      </c>
      <c r="FH24" s="827" t="str">
        <f t="shared" si="15"/>
        <v/>
      </c>
      <c r="FI24" s="796"/>
      <c r="FJ24" s="124"/>
      <c r="FK24" s="169"/>
      <c r="FL24" s="168">
        <v>4</v>
      </c>
      <c r="FM24" s="133" t="s">
        <v>154</v>
      </c>
      <c r="FN24" s="133" t="s">
        <v>168</v>
      </c>
      <c r="FO24" s="167" t="s">
        <v>167</v>
      </c>
      <c r="FQ24"/>
      <c r="FR24"/>
      <c r="FS24"/>
      <c r="FT24"/>
      <c r="FU24"/>
      <c r="FV24"/>
      <c r="FW24"/>
      <c r="FX24"/>
      <c r="FY24"/>
      <c r="FZ24"/>
      <c r="GA24"/>
      <c r="GB24"/>
      <c r="GC24"/>
      <c r="GD24"/>
      <c r="GE24"/>
      <c r="GF24"/>
      <c r="GG24"/>
      <c r="GI24" s="234"/>
      <c r="GJ24" s="752" t="str">
        <f t="shared" si="17"/>
        <v/>
      </c>
      <c r="GK24" s="752" t="str">
        <f t="shared" si="32"/>
        <v/>
      </c>
      <c r="GL24" s="752" t="str">
        <f t="shared" si="33"/>
        <v/>
      </c>
      <c r="GM24" s="752">
        <f t="shared" si="34"/>
        <v>0</v>
      </c>
      <c r="GN24" s="227" t="str">
        <f t="shared" si="18"/>
        <v/>
      </c>
      <c r="GO24"/>
      <c r="GP24" s="228" t="str">
        <f t="shared" si="35"/>
        <v/>
      </c>
      <c r="GQ24" s="601" t="str">
        <f t="shared" si="36"/>
        <v/>
      </c>
      <c r="GR24" s="532" t="str">
        <f t="shared" si="37"/>
        <v>0</v>
      </c>
      <c r="GS24" s="452" t="str">
        <f t="shared" si="19"/>
        <v/>
      </c>
      <c r="GT24" s="530" t="str">
        <f t="shared" si="38"/>
        <v>0</v>
      </c>
      <c r="GU24" s="531" t="str">
        <f t="shared" si="39"/>
        <v/>
      </c>
      <c r="GW24" s="569">
        <f t="shared" si="41"/>
        <v>0</v>
      </c>
      <c r="GX24" s="574"/>
      <c r="GY24" s="574"/>
      <c r="GZ24" s="575"/>
      <c r="HA24" s="13" t="str">
        <f t="shared" ref="HA24:HA27" si="42">$U$23</f>
        <v>危害防止装置（人の通行の用に供する部分に設ける耐火クロススクリーンに係るものに限る。）</v>
      </c>
      <c r="LO24"/>
      <c r="LP24"/>
      <c r="LQ24"/>
      <c r="LR24"/>
      <c r="LS24"/>
      <c r="LT24"/>
      <c r="LU24"/>
      <c r="LV24"/>
      <c r="LW24"/>
      <c r="LX24"/>
      <c r="LY24"/>
    </row>
    <row r="25" spans="1:337" s="13" customFormat="1" ht="30" customHeight="1" x14ac:dyDescent="0.4">
      <c r="A25"/>
      <c r="B25"/>
      <c r="C25"/>
      <c r="D25"/>
      <c r="E25"/>
      <c r="F25"/>
      <c r="G25"/>
      <c r="H25"/>
      <c r="I25" s="955"/>
      <c r="J25" s="231"/>
      <c r="K25" s="224"/>
      <c r="L25" s="224"/>
      <c r="M25" s="2399" t="s">
        <v>533</v>
      </c>
      <c r="N25" s="2399"/>
      <c r="O25" s="2399"/>
      <c r="P25" s="2502"/>
      <c r="Q25" s="2502"/>
      <c r="R25" s="2502"/>
      <c r="S25" s="2502"/>
      <c r="T25" s="2502"/>
      <c r="U25" s="2512"/>
      <c r="V25" s="2512"/>
      <c r="W25" s="2512"/>
      <c r="X25" s="2512"/>
      <c r="Y25" s="2512"/>
      <c r="Z25" s="2512"/>
      <c r="AA25" s="2512"/>
      <c r="AB25" s="2225" t="s">
        <v>224</v>
      </c>
      <c r="AC25" s="2225"/>
      <c r="AD25" s="2225"/>
      <c r="AE25" s="2225"/>
      <c r="AF25" s="2225"/>
      <c r="AG25" s="2225"/>
      <c r="AH25" s="2225"/>
      <c r="AI25" s="2225"/>
      <c r="AJ25" s="2225"/>
      <c r="AK25" s="2225"/>
      <c r="AL25" s="2225"/>
      <c r="AM25" s="2225"/>
      <c r="AN25" s="2225"/>
      <c r="AO25" s="2225"/>
      <c r="AP25" s="2225"/>
      <c r="AQ25" s="2225"/>
      <c r="AR25" s="2225"/>
      <c r="AS25" s="2225"/>
      <c r="AT25" s="2225"/>
      <c r="AU25" s="2225"/>
      <c r="AV25" s="2225"/>
      <c r="AW25" s="2225"/>
      <c r="AX25" s="2225"/>
      <c r="AY25" s="2225"/>
      <c r="AZ25" s="2226"/>
      <c r="BA25" s="2371"/>
      <c r="BB25" s="2371"/>
      <c r="BC25" s="2371"/>
      <c r="BD25" s="2371"/>
      <c r="BE25" s="2371"/>
      <c r="BF25" s="2371"/>
      <c r="BG25" s="2371"/>
      <c r="BH25" s="2371"/>
      <c r="BI25" s="2371"/>
      <c r="BJ25" s="2371"/>
      <c r="BK25" s="2371"/>
      <c r="BL25" s="2371"/>
      <c r="BM25" s="2241"/>
      <c r="BN25" s="2241"/>
      <c r="BO25" s="2115"/>
      <c r="BP25" s="2115"/>
      <c r="BQ25" s="2115"/>
      <c r="BR25" s="2115"/>
      <c r="BS25" s="2115"/>
      <c r="BT25" s="2115"/>
      <c r="BU25" s="2115"/>
      <c r="BV25" s="2115"/>
      <c r="BW25" s="2115"/>
      <c r="BX25" s="2115"/>
      <c r="BY25" s="2115"/>
      <c r="BZ25" s="2115"/>
      <c r="CA25" s="2115"/>
      <c r="CB25" s="2115"/>
      <c r="CC25" s="2115"/>
      <c r="CD25" s="2115"/>
      <c r="CE25" s="2115"/>
      <c r="CF25" s="2115"/>
      <c r="CG25" s="2115"/>
      <c r="CH25" s="2115"/>
      <c r="CI25" s="2115"/>
      <c r="CJ25" s="2115"/>
      <c r="CK25" s="2115"/>
      <c r="CL25" s="2115"/>
      <c r="CM25" s="2115"/>
      <c r="CN25" s="2111"/>
      <c r="CO25" s="2111"/>
      <c r="CP25" s="2111"/>
      <c r="CQ25" s="2111"/>
      <c r="CR25" s="2111"/>
      <c r="CS25" s="2111"/>
      <c r="CT25" s="2123"/>
      <c r="CU25" s="2123"/>
      <c r="CV25" s="2123"/>
      <c r="CW25" s="2108"/>
      <c r="CX25" s="1945"/>
      <c r="CY25" s="1945"/>
      <c r="CZ25" s="1945"/>
      <c r="DA25" s="1945"/>
      <c r="DB25" s="1945"/>
      <c r="DC25" s="1945"/>
      <c r="DD25" s="1945"/>
      <c r="DE25" s="1945"/>
      <c r="DF25" s="1945"/>
      <c r="DG25" s="1945"/>
      <c r="DH25" s="1945"/>
      <c r="DI25" s="1945"/>
      <c r="DJ25" s="1945"/>
      <c r="DK25" s="1945"/>
      <c r="DL25" s="1945"/>
      <c r="DM25" s="1945"/>
      <c r="DN25" s="1945"/>
      <c r="DO25" s="1945"/>
      <c r="DP25" s="2109"/>
      <c r="DQ25"/>
      <c r="DR25"/>
      <c r="DS25"/>
      <c r="DT25"/>
      <c r="DU25"/>
      <c r="DV25"/>
      <c r="DW25"/>
      <c r="DX25"/>
      <c r="DY25"/>
      <c r="DZ25"/>
      <c r="EA25"/>
      <c r="EB25"/>
      <c r="EC25"/>
      <c r="ED25"/>
      <c r="EE25"/>
      <c r="EF25"/>
      <c r="EG25" s="724"/>
      <c r="EH25" s="487">
        <f t="shared" si="0"/>
        <v>0</v>
      </c>
      <c r="EI25" s="134">
        <f t="shared" si="1"/>
        <v>0</v>
      </c>
      <c r="EJ25" s="134">
        <f t="shared" si="2"/>
        <v>0</v>
      </c>
      <c r="EK25" s="488">
        <f t="shared" si="3"/>
        <v>0</v>
      </c>
      <c r="EL25" s="765" t="s">
        <v>3223</v>
      </c>
      <c r="EM25" s="134" t="str">
        <f t="shared" si="4"/>
        <v>危害防止装置用予備電源の容量の状況</v>
      </c>
      <c r="EN25" s="133">
        <f t="shared" si="20"/>
        <v>0</v>
      </c>
      <c r="EO25" s="132" t="str">
        <f t="shared" si="21"/>
        <v/>
      </c>
      <c r="EP25" s="552" t="str">
        <f>IF($EO25="要是正",MAX($EP$14:EP21)+1,"")</f>
        <v/>
      </c>
      <c r="EQ25" s="553" t="str">
        <f>IF($EO25="要是正",MAX($EQ$14:EQ21)+1,"")</f>
        <v/>
      </c>
      <c r="ER25" s="554" t="str">
        <f t="shared" si="22"/>
        <v/>
      </c>
      <c r="ES25" s="130" t="str">
        <f t="shared" si="6"/>
        <v/>
      </c>
      <c r="ET25" s="125" t="str">
        <f t="shared" si="23"/>
        <v/>
      </c>
      <c r="EU25" s="156" t="str">
        <f t="shared" si="24"/>
        <v/>
      </c>
      <c r="EV25" s="155" t="str">
        <f t="shared" si="25"/>
        <v/>
      </c>
      <c r="EW25" s="556" t="str">
        <f t="shared" si="7"/>
        <v/>
      </c>
      <c r="EX25" s="126" t="str">
        <f t="shared" si="26"/>
        <v>0</v>
      </c>
      <c r="EY25" s="127" t="str">
        <f t="shared" si="8"/>
        <v/>
      </c>
      <c r="EZ25" s="126" t="str">
        <f t="shared" si="27"/>
        <v>0</v>
      </c>
      <c r="FA25" s="126" t="str">
        <f t="shared" si="9"/>
        <v>0</v>
      </c>
      <c r="FB25" s="827" t="str">
        <f t="shared" si="10"/>
        <v/>
      </c>
      <c r="FC25" s="128" t="str">
        <f t="shared" si="11"/>
        <v/>
      </c>
      <c r="FD25" s="126" t="str">
        <f t="shared" si="28"/>
        <v>0</v>
      </c>
      <c r="FE25" s="127" t="str">
        <f t="shared" si="13"/>
        <v/>
      </c>
      <c r="FF25" s="126" t="str">
        <f t="shared" si="29"/>
        <v>0</v>
      </c>
      <c r="FG25" s="126" t="str">
        <f t="shared" si="30"/>
        <v>0</v>
      </c>
      <c r="FH25" s="827" t="str">
        <f t="shared" si="15"/>
        <v/>
      </c>
      <c r="FI25" s="796"/>
      <c r="FJ25" s="124"/>
      <c r="FK25" s="169"/>
      <c r="FL25" s="168">
        <v>5</v>
      </c>
      <c r="FM25" s="133" t="s">
        <v>154</v>
      </c>
      <c r="FN25" s="133" t="s">
        <v>163</v>
      </c>
      <c r="FO25" s="167" t="s">
        <v>162</v>
      </c>
      <c r="FQ25"/>
      <c r="FR25"/>
      <c r="FS25"/>
      <c r="FT25"/>
      <c r="FU25"/>
      <c r="FV25"/>
      <c r="FW25"/>
      <c r="FX25"/>
      <c r="FY25"/>
      <c r="FZ25"/>
      <c r="GA25"/>
      <c r="GB25"/>
      <c r="GC25"/>
      <c r="GD25"/>
      <c r="GE25"/>
      <c r="GF25"/>
      <c r="GG25"/>
      <c r="GI25" s="215"/>
      <c r="GJ25" s="752" t="str">
        <f t="shared" si="17"/>
        <v/>
      </c>
      <c r="GK25" s="752" t="str">
        <f t="shared" si="32"/>
        <v/>
      </c>
      <c r="GL25" s="752" t="str">
        <f t="shared" si="33"/>
        <v/>
      </c>
      <c r="GM25" s="752">
        <f t="shared" si="34"/>
        <v>0</v>
      </c>
      <c r="GN25" s="227" t="str">
        <f t="shared" si="18"/>
        <v/>
      </c>
      <c r="GO25"/>
      <c r="GP25" s="228" t="str">
        <f t="shared" si="35"/>
        <v/>
      </c>
      <c r="GQ25" s="601" t="str">
        <f t="shared" si="36"/>
        <v/>
      </c>
      <c r="GR25" s="532" t="str">
        <f t="shared" si="37"/>
        <v>0</v>
      </c>
      <c r="GS25" s="452" t="str">
        <f t="shared" si="19"/>
        <v/>
      </c>
      <c r="GT25" s="530" t="str">
        <f t="shared" si="38"/>
        <v>0</v>
      </c>
      <c r="GU25" s="531" t="str">
        <f t="shared" si="39"/>
        <v/>
      </c>
      <c r="GW25" s="569">
        <f t="shared" si="41"/>
        <v>0</v>
      </c>
      <c r="GX25" s="574"/>
      <c r="GY25" s="574"/>
      <c r="GZ25" s="575"/>
      <c r="HA25" s="13" t="str">
        <f t="shared" si="42"/>
        <v>危害防止装置（人の通行の用に供する部分に設ける耐火クロススクリーンに係るものに限る。）</v>
      </c>
      <c r="LO25"/>
      <c r="LP25"/>
      <c r="LQ25"/>
      <c r="LR25"/>
      <c r="LS25"/>
      <c r="LT25"/>
      <c r="LU25"/>
      <c r="LV25"/>
      <c r="LW25"/>
      <c r="LX25"/>
      <c r="LY25"/>
    </row>
    <row r="26" spans="1:337" s="13" customFormat="1" ht="30" customHeight="1" x14ac:dyDescent="0.4">
      <c r="A26"/>
      <c r="B26"/>
      <c r="C26"/>
      <c r="D26"/>
      <c r="E26"/>
      <c r="F26"/>
      <c r="G26"/>
      <c r="H26"/>
      <c r="I26" s="955"/>
      <c r="J26" s="231"/>
      <c r="K26" s="224"/>
      <c r="L26" s="224"/>
      <c r="M26" s="2399" t="s">
        <v>531</v>
      </c>
      <c r="N26" s="2399"/>
      <c r="O26" s="2399"/>
      <c r="P26" s="2502"/>
      <c r="Q26" s="2502"/>
      <c r="R26" s="2502"/>
      <c r="S26" s="2502"/>
      <c r="T26" s="2502"/>
      <c r="U26" s="2512"/>
      <c r="V26" s="2512"/>
      <c r="W26" s="2512"/>
      <c r="X26" s="2512"/>
      <c r="Y26" s="2512"/>
      <c r="Z26" s="2512"/>
      <c r="AA26" s="2512"/>
      <c r="AB26" s="2225" t="s">
        <v>223</v>
      </c>
      <c r="AC26" s="2225"/>
      <c r="AD26" s="2225"/>
      <c r="AE26" s="2225"/>
      <c r="AF26" s="2225"/>
      <c r="AG26" s="2225"/>
      <c r="AH26" s="2225"/>
      <c r="AI26" s="2225"/>
      <c r="AJ26" s="2225"/>
      <c r="AK26" s="2225"/>
      <c r="AL26" s="2225"/>
      <c r="AM26" s="2225"/>
      <c r="AN26" s="2225"/>
      <c r="AO26" s="2225"/>
      <c r="AP26" s="2225"/>
      <c r="AQ26" s="2225"/>
      <c r="AR26" s="2225"/>
      <c r="AS26" s="2225"/>
      <c r="AT26" s="2225"/>
      <c r="AU26" s="2225"/>
      <c r="AV26" s="2225"/>
      <c r="AW26" s="2225"/>
      <c r="AX26" s="2225"/>
      <c r="AY26" s="2225"/>
      <c r="AZ26" s="2226"/>
      <c r="BA26" s="2371"/>
      <c r="BB26" s="2371"/>
      <c r="BC26" s="2371"/>
      <c r="BD26" s="2371"/>
      <c r="BE26" s="2371"/>
      <c r="BF26" s="2371"/>
      <c r="BG26" s="2371"/>
      <c r="BH26" s="2371"/>
      <c r="BI26" s="2371"/>
      <c r="BJ26" s="2371"/>
      <c r="BK26" s="2371"/>
      <c r="BL26" s="2371"/>
      <c r="BM26" s="2241"/>
      <c r="BN26" s="2241"/>
      <c r="BO26" s="2115"/>
      <c r="BP26" s="2115"/>
      <c r="BQ26" s="2115"/>
      <c r="BR26" s="2115"/>
      <c r="BS26" s="2115"/>
      <c r="BT26" s="2115"/>
      <c r="BU26" s="2115"/>
      <c r="BV26" s="2115"/>
      <c r="BW26" s="2115"/>
      <c r="BX26" s="2115"/>
      <c r="BY26" s="2115"/>
      <c r="BZ26" s="2115"/>
      <c r="CA26" s="2115"/>
      <c r="CB26" s="2115"/>
      <c r="CC26" s="2115"/>
      <c r="CD26" s="2115"/>
      <c r="CE26" s="2115"/>
      <c r="CF26" s="2115"/>
      <c r="CG26" s="2115"/>
      <c r="CH26" s="2115"/>
      <c r="CI26" s="2115"/>
      <c r="CJ26" s="2115"/>
      <c r="CK26" s="2115"/>
      <c r="CL26" s="2115"/>
      <c r="CM26" s="2115"/>
      <c r="CN26" s="2111"/>
      <c r="CO26" s="2111"/>
      <c r="CP26" s="2111"/>
      <c r="CQ26" s="2111"/>
      <c r="CR26" s="2111"/>
      <c r="CS26" s="2111"/>
      <c r="CT26" s="2123"/>
      <c r="CU26" s="2123"/>
      <c r="CV26" s="2123"/>
      <c r="CW26" s="2108"/>
      <c r="CX26" s="1945"/>
      <c r="CY26" s="1945"/>
      <c r="CZ26" s="1945"/>
      <c r="DA26" s="1945"/>
      <c r="DB26" s="1945"/>
      <c r="DC26" s="1945"/>
      <c r="DD26" s="1945"/>
      <c r="DE26" s="1945"/>
      <c r="DF26" s="1945"/>
      <c r="DG26" s="1945"/>
      <c r="DH26" s="1945"/>
      <c r="DI26" s="1945"/>
      <c r="DJ26" s="1945"/>
      <c r="DK26" s="1945"/>
      <c r="DL26" s="1945"/>
      <c r="DM26" s="1945"/>
      <c r="DN26" s="1945"/>
      <c r="DO26" s="1945"/>
      <c r="DP26" s="2109"/>
      <c r="DQ26"/>
      <c r="DR26"/>
      <c r="DS26"/>
      <c r="DT26"/>
      <c r="DU26"/>
      <c r="DV26"/>
      <c r="DW26"/>
      <c r="DX26"/>
      <c r="DY26"/>
      <c r="DZ26"/>
      <c r="EA26"/>
      <c r="EB26"/>
      <c r="EC26"/>
      <c r="ED26"/>
      <c r="EE26"/>
      <c r="EF26"/>
      <c r="EG26" s="724"/>
      <c r="EH26" s="487">
        <f t="shared" si="0"/>
        <v>0</v>
      </c>
      <c r="EI26" s="134">
        <f t="shared" si="1"/>
        <v>0</v>
      </c>
      <c r="EJ26" s="134">
        <f t="shared" si="2"/>
        <v>0</v>
      </c>
      <c r="EK26" s="488">
        <f t="shared" si="3"/>
        <v>0</v>
      </c>
      <c r="EL26" s="765" t="s">
        <v>3224</v>
      </c>
      <c r="EM26" s="134" t="str">
        <f t="shared" si="4"/>
        <v>座板感知部の劣化及び損傷並びに作動の状況</v>
      </c>
      <c r="EN26" s="133">
        <f t="shared" si="20"/>
        <v>0</v>
      </c>
      <c r="EO26" s="132" t="str">
        <f t="shared" si="21"/>
        <v/>
      </c>
      <c r="EP26" s="552" t="str">
        <f>IF($EO26="要是正",MAX($EP$14:EP22)+1,"")</f>
        <v/>
      </c>
      <c r="EQ26" s="553" t="str">
        <f>IF($EO26="要是正",MAX($EQ$14:EQ22)+1,"")</f>
        <v/>
      </c>
      <c r="ER26" s="554" t="str">
        <f t="shared" si="22"/>
        <v/>
      </c>
      <c r="ES26" s="130" t="str">
        <f t="shared" si="6"/>
        <v/>
      </c>
      <c r="ET26" s="125" t="str">
        <f t="shared" si="23"/>
        <v/>
      </c>
      <c r="EU26" s="156" t="str">
        <f t="shared" si="24"/>
        <v/>
      </c>
      <c r="EV26" s="155" t="str">
        <f t="shared" si="25"/>
        <v/>
      </c>
      <c r="EW26" s="556" t="str">
        <f t="shared" si="7"/>
        <v/>
      </c>
      <c r="EX26" s="126" t="str">
        <f t="shared" si="26"/>
        <v>0</v>
      </c>
      <c r="EY26" s="127" t="str">
        <f t="shared" si="8"/>
        <v/>
      </c>
      <c r="EZ26" s="126" t="str">
        <f t="shared" si="27"/>
        <v>0</v>
      </c>
      <c r="FA26" s="126" t="str">
        <f t="shared" si="9"/>
        <v>0</v>
      </c>
      <c r="FB26" s="827" t="str">
        <f t="shared" si="10"/>
        <v/>
      </c>
      <c r="FC26" s="128" t="str">
        <f t="shared" si="11"/>
        <v/>
      </c>
      <c r="FD26" s="126" t="str">
        <f t="shared" si="28"/>
        <v>0</v>
      </c>
      <c r="FE26" s="127" t="str">
        <f t="shared" si="13"/>
        <v/>
      </c>
      <c r="FF26" s="126" t="str">
        <f t="shared" si="29"/>
        <v>0</v>
      </c>
      <c r="FG26" s="126" t="str">
        <f t="shared" si="30"/>
        <v>0</v>
      </c>
      <c r="FH26" s="827" t="str">
        <f t="shared" si="15"/>
        <v/>
      </c>
      <c r="FI26" s="796"/>
      <c r="FJ26" s="124"/>
      <c r="FK26" s="169"/>
      <c r="FL26" s="168">
        <v>6</v>
      </c>
      <c r="FM26" s="133" t="s">
        <v>154</v>
      </c>
      <c r="FN26" s="133" t="s">
        <v>153</v>
      </c>
      <c r="FO26" s="167" t="s">
        <v>152</v>
      </c>
      <c r="FQ26"/>
      <c r="FR26"/>
      <c r="FS26"/>
      <c r="FT26"/>
      <c r="FU26"/>
      <c r="FV26"/>
      <c r="FW26"/>
      <c r="FX26"/>
      <c r="FY26"/>
      <c r="FZ26"/>
      <c r="GA26"/>
      <c r="GB26"/>
      <c r="GC26"/>
      <c r="GD26"/>
      <c r="GE26"/>
      <c r="GF26"/>
      <c r="GG26"/>
      <c r="GI26" s="215"/>
      <c r="GJ26" s="752" t="str">
        <f t="shared" si="17"/>
        <v/>
      </c>
      <c r="GK26" s="752" t="str">
        <f t="shared" si="32"/>
        <v/>
      </c>
      <c r="GL26" s="752" t="str">
        <f t="shared" si="33"/>
        <v/>
      </c>
      <c r="GM26" s="752">
        <f t="shared" si="34"/>
        <v>0</v>
      </c>
      <c r="GN26" s="227" t="str">
        <f t="shared" si="18"/>
        <v/>
      </c>
      <c r="GO26"/>
      <c r="GP26" s="228" t="str">
        <f t="shared" si="35"/>
        <v/>
      </c>
      <c r="GQ26" s="601" t="str">
        <f t="shared" si="36"/>
        <v/>
      </c>
      <c r="GR26" s="532" t="str">
        <f t="shared" si="37"/>
        <v>0</v>
      </c>
      <c r="GS26" s="452" t="str">
        <f t="shared" si="19"/>
        <v/>
      </c>
      <c r="GT26" s="530" t="str">
        <f t="shared" si="38"/>
        <v>0</v>
      </c>
      <c r="GU26" s="531" t="str">
        <f t="shared" si="39"/>
        <v/>
      </c>
      <c r="GW26" s="569">
        <f t="shared" si="41"/>
        <v>0</v>
      </c>
      <c r="GX26" s="574"/>
      <c r="GY26" s="574"/>
      <c r="GZ26" s="575"/>
      <c r="HA26" s="13" t="str">
        <f t="shared" si="42"/>
        <v>危害防止装置（人の通行の用に供する部分に設ける耐火クロススクリーンに係るものに限る。）</v>
      </c>
      <c r="LO26"/>
      <c r="LP26"/>
      <c r="LQ26"/>
      <c r="LR26"/>
      <c r="LS26"/>
      <c r="LT26"/>
      <c r="LU26"/>
      <c r="LV26"/>
      <c r="LW26"/>
      <c r="LX26"/>
      <c r="LY26"/>
    </row>
    <row r="27" spans="1:337" s="13" customFormat="1" ht="30" customHeight="1" x14ac:dyDescent="0.4">
      <c r="A27"/>
      <c r="B27"/>
      <c r="C27"/>
      <c r="D27"/>
      <c r="E27"/>
      <c r="F27"/>
      <c r="G27"/>
      <c r="H27"/>
      <c r="I27" s="955"/>
      <c r="J27" s="231"/>
      <c r="K27" s="224"/>
      <c r="L27" s="224"/>
      <c r="M27" s="2399" t="s">
        <v>529</v>
      </c>
      <c r="N27" s="2399"/>
      <c r="O27" s="2399"/>
      <c r="P27" s="2503"/>
      <c r="Q27" s="2503"/>
      <c r="R27" s="2503"/>
      <c r="S27" s="2503"/>
      <c r="T27" s="2503"/>
      <c r="U27" s="2517"/>
      <c r="V27" s="2517"/>
      <c r="W27" s="2517"/>
      <c r="X27" s="2517"/>
      <c r="Y27" s="2517"/>
      <c r="Z27" s="2517"/>
      <c r="AA27" s="2517"/>
      <c r="AB27" s="2237" t="s">
        <v>186</v>
      </c>
      <c r="AC27" s="2237"/>
      <c r="AD27" s="2237"/>
      <c r="AE27" s="2237"/>
      <c r="AF27" s="2237"/>
      <c r="AG27" s="2237"/>
      <c r="AH27" s="2237"/>
      <c r="AI27" s="2237"/>
      <c r="AJ27" s="2237"/>
      <c r="AK27" s="2237"/>
      <c r="AL27" s="2237"/>
      <c r="AM27" s="2237"/>
      <c r="AN27" s="2237"/>
      <c r="AO27" s="2237"/>
      <c r="AP27" s="2237"/>
      <c r="AQ27" s="2237"/>
      <c r="AR27" s="2237"/>
      <c r="AS27" s="2237"/>
      <c r="AT27" s="2237"/>
      <c r="AU27" s="2237"/>
      <c r="AV27" s="2237"/>
      <c r="AW27" s="2237"/>
      <c r="AX27" s="2237"/>
      <c r="AY27" s="2237"/>
      <c r="AZ27" s="2238"/>
      <c r="BA27" s="2508"/>
      <c r="BB27" s="2508"/>
      <c r="BC27" s="2508"/>
      <c r="BD27" s="2508"/>
      <c r="BE27" s="2508"/>
      <c r="BF27" s="2508"/>
      <c r="BG27" s="2508"/>
      <c r="BH27" s="2508"/>
      <c r="BI27" s="2508"/>
      <c r="BJ27" s="2508"/>
      <c r="BK27" s="2508"/>
      <c r="BL27" s="2508"/>
      <c r="BM27" s="2518"/>
      <c r="BN27" s="2518"/>
      <c r="BO27" s="2432"/>
      <c r="BP27" s="2432"/>
      <c r="BQ27" s="2432"/>
      <c r="BR27" s="2432"/>
      <c r="BS27" s="2432"/>
      <c r="BT27" s="2432"/>
      <c r="BU27" s="2432"/>
      <c r="BV27" s="2432"/>
      <c r="BW27" s="2432"/>
      <c r="BX27" s="2432"/>
      <c r="BY27" s="2432"/>
      <c r="BZ27" s="2432"/>
      <c r="CA27" s="2432"/>
      <c r="CB27" s="2432"/>
      <c r="CC27" s="2432"/>
      <c r="CD27" s="2432"/>
      <c r="CE27" s="2432"/>
      <c r="CF27" s="2432"/>
      <c r="CG27" s="2432"/>
      <c r="CH27" s="2432"/>
      <c r="CI27" s="2432"/>
      <c r="CJ27" s="2432"/>
      <c r="CK27" s="2432"/>
      <c r="CL27" s="2432"/>
      <c r="CM27" s="2432"/>
      <c r="CN27" s="2178"/>
      <c r="CO27" s="2178"/>
      <c r="CP27" s="2178"/>
      <c r="CQ27" s="2178"/>
      <c r="CR27" s="2178"/>
      <c r="CS27" s="2178"/>
      <c r="CT27" s="2386"/>
      <c r="CU27" s="2386"/>
      <c r="CV27" s="2386"/>
      <c r="CW27" s="2445"/>
      <c r="CX27" s="2446"/>
      <c r="CY27" s="2446"/>
      <c r="CZ27" s="2446"/>
      <c r="DA27" s="2446"/>
      <c r="DB27" s="2446"/>
      <c r="DC27" s="2446"/>
      <c r="DD27" s="2446"/>
      <c r="DE27" s="2446"/>
      <c r="DF27" s="2446"/>
      <c r="DG27" s="2446"/>
      <c r="DH27" s="2446"/>
      <c r="DI27" s="2446"/>
      <c r="DJ27" s="2446"/>
      <c r="DK27" s="2446"/>
      <c r="DL27" s="2446"/>
      <c r="DM27" s="2446"/>
      <c r="DN27" s="2446"/>
      <c r="DO27" s="2446"/>
      <c r="DP27" s="2447"/>
      <c r="DQ27"/>
      <c r="DR27"/>
      <c r="DS27"/>
      <c r="DT27"/>
      <c r="DU27"/>
      <c r="DV27"/>
      <c r="DW27"/>
      <c r="DX27"/>
      <c r="DY27"/>
      <c r="DZ27"/>
      <c r="EA27"/>
      <c r="EB27"/>
      <c r="EC27"/>
      <c r="ED27"/>
      <c r="EE27"/>
      <c r="EF27"/>
      <c r="EG27" s="724"/>
      <c r="EH27" s="487">
        <f t="shared" si="0"/>
        <v>0</v>
      </c>
      <c r="EI27" s="134">
        <f t="shared" si="1"/>
        <v>0</v>
      </c>
      <c r="EJ27" s="134">
        <f t="shared" si="2"/>
        <v>0</v>
      </c>
      <c r="EK27" s="488">
        <f t="shared" si="3"/>
        <v>0</v>
      </c>
      <c r="EL27" s="765" t="s">
        <v>3225</v>
      </c>
      <c r="EM27" s="134" t="str">
        <f t="shared" si="4"/>
        <v>作動の状況</v>
      </c>
      <c r="EN27" s="133">
        <f t="shared" si="20"/>
        <v>0</v>
      </c>
      <c r="EO27" s="132" t="str">
        <f t="shared" si="21"/>
        <v/>
      </c>
      <c r="EP27" s="552" t="str">
        <f>IF($EO27="要是正",MAX($EP$14:EP23)+1,"")</f>
        <v/>
      </c>
      <c r="EQ27" s="553" t="str">
        <f>IF($EO27="要是正",MAX($EQ$14:EQ23)+1,"")</f>
        <v/>
      </c>
      <c r="ER27" s="554" t="str">
        <f t="shared" si="22"/>
        <v/>
      </c>
      <c r="ES27" s="130" t="str">
        <f t="shared" si="6"/>
        <v/>
      </c>
      <c r="ET27" s="125" t="str">
        <f t="shared" si="23"/>
        <v/>
      </c>
      <c r="EU27" s="156" t="str">
        <f t="shared" si="24"/>
        <v/>
      </c>
      <c r="EV27" s="155" t="str">
        <f t="shared" si="25"/>
        <v/>
      </c>
      <c r="EW27" s="556" t="str">
        <f t="shared" si="7"/>
        <v/>
      </c>
      <c r="EX27" s="126" t="str">
        <f t="shared" si="26"/>
        <v>0</v>
      </c>
      <c r="EY27" s="127" t="str">
        <f t="shared" si="8"/>
        <v/>
      </c>
      <c r="EZ27" s="126" t="str">
        <f t="shared" si="27"/>
        <v>0</v>
      </c>
      <c r="FA27" s="126" t="str">
        <f t="shared" si="9"/>
        <v>0</v>
      </c>
      <c r="FB27" s="827" t="str">
        <f t="shared" si="10"/>
        <v/>
      </c>
      <c r="FC27" s="128" t="str">
        <f t="shared" si="11"/>
        <v/>
      </c>
      <c r="FD27" s="126" t="str">
        <f t="shared" si="28"/>
        <v>0</v>
      </c>
      <c r="FE27" s="127" t="str">
        <f t="shared" si="13"/>
        <v/>
      </c>
      <c r="FF27" s="126" t="str">
        <f t="shared" si="29"/>
        <v>0</v>
      </c>
      <c r="FG27" s="126" t="str">
        <f t="shared" si="30"/>
        <v>0</v>
      </c>
      <c r="FH27" s="827" t="str">
        <f t="shared" si="15"/>
        <v/>
      </c>
      <c r="FI27" s="796"/>
      <c r="FJ27" s="124"/>
      <c r="FK27" s="169"/>
      <c r="FL27" s="168">
        <v>2</v>
      </c>
      <c r="FM27" s="133" t="s">
        <v>154</v>
      </c>
      <c r="FN27" s="133" t="s">
        <v>158</v>
      </c>
      <c r="FO27" s="167" t="s">
        <v>157</v>
      </c>
      <c r="FQ27"/>
      <c r="FR27"/>
      <c r="FS27"/>
      <c r="FT27"/>
      <c r="FU27"/>
      <c r="FV27"/>
      <c r="FW27"/>
      <c r="FX27"/>
      <c r="FY27"/>
      <c r="FZ27"/>
      <c r="GA27"/>
      <c r="GB27"/>
      <c r="GC27"/>
      <c r="GD27"/>
      <c r="GE27"/>
      <c r="GF27"/>
      <c r="GG27"/>
      <c r="GI27" s="234"/>
      <c r="GJ27" s="752" t="str">
        <f t="shared" si="17"/>
        <v/>
      </c>
      <c r="GK27" s="752" t="str">
        <f t="shared" si="32"/>
        <v/>
      </c>
      <c r="GL27" s="752" t="str">
        <f t="shared" si="33"/>
        <v/>
      </c>
      <c r="GM27" s="752">
        <f t="shared" si="34"/>
        <v>0</v>
      </c>
      <c r="GN27" s="227" t="str">
        <f t="shared" si="18"/>
        <v/>
      </c>
      <c r="GO27"/>
      <c r="GP27" s="228" t="str">
        <f t="shared" si="35"/>
        <v/>
      </c>
      <c r="GQ27" s="601" t="str">
        <f t="shared" si="36"/>
        <v/>
      </c>
      <c r="GR27" s="532" t="str">
        <f t="shared" si="37"/>
        <v>0</v>
      </c>
      <c r="GS27" s="452" t="str">
        <f t="shared" si="19"/>
        <v/>
      </c>
      <c r="GT27" s="530" t="str">
        <f t="shared" si="38"/>
        <v>0</v>
      </c>
      <c r="GU27" s="531" t="str">
        <f t="shared" si="39"/>
        <v/>
      </c>
      <c r="GW27" s="569">
        <f t="shared" si="41"/>
        <v>0</v>
      </c>
      <c r="GX27" s="574"/>
      <c r="GY27" s="574"/>
      <c r="GZ27" s="575"/>
      <c r="HA27" s="13" t="str">
        <f t="shared" si="42"/>
        <v>危害防止装置（人の通行の用に供する部分に設ける耐火クロススクリーンに係るものに限る。）</v>
      </c>
      <c r="LO27"/>
      <c r="LP27"/>
      <c r="LQ27"/>
      <c r="LR27"/>
      <c r="LS27"/>
      <c r="LT27"/>
      <c r="LU27"/>
      <c r="LV27"/>
      <c r="LW27"/>
      <c r="LX27"/>
      <c r="LY27"/>
    </row>
    <row r="28" spans="1:337" s="13" customFormat="1" ht="30" customHeight="1" x14ac:dyDescent="0.4">
      <c r="A28"/>
      <c r="B28"/>
      <c r="C28"/>
      <c r="D28"/>
      <c r="E28"/>
      <c r="F28"/>
      <c r="G28"/>
      <c r="H28"/>
      <c r="I28" s="955"/>
      <c r="J28" s="231"/>
      <c r="K28" s="224"/>
      <c r="L28" s="224"/>
      <c r="M28" s="2399" t="s">
        <v>527</v>
      </c>
      <c r="N28" s="2399"/>
      <c r="O28" s="2399"/>
      <c r="P28" s="2501" t="s">
        <v>222</v>
      </c>
      <c r="Q28" s="2501"/>
      <c r="R28" s="2501"/>
      <c r="S28" s="2501"/>
      <c r="T28" s="2501"/>
      <c r="U28" s="2511" t="s">
        <v>184</v>
      </c>
      <c r="V28" s="2511"/>
      <c r="W28" s="2511"/>
      <c r="X28" s="2511"/>
      <c r="Y28" s="2511"/>
      <c r="Z28" s="2511"/>
      <c r="AA28" s="2511"/>
      <c r="AB28" s="2206" t="s">
        <v>221</v>
      </c>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7"/>
      <c r="BA28" s="2370"/>
      <c r="BB28" s="2370"/>
      <c r="BC28" s="2370"/>
      <c r="BD28" s="2370"/>
      <c r="BE28" s="2370"/>
      <c r="BF28" s="2370"/>
      <c r="BG28" s="2370"/>
      <c r="BH28" s="2370"/>
      <c r="BI28" s="2370"/>
      <c r="BJ28" s="2370"/>
      <c r="BK28" s="2370"/>
      <c r="BL28" s="2370"/>
      <c r="BM28" s="2138"/>
      <c r="BN28" s="2138"/>
      <c r="BO28" s="2211"/>
      <c r="BP28" s="2211"/>
      <c r="BQ28" s="2211"/>
      <c r="BR28" s="2211"/>
      <c r="BS28" s="2211"/>
      <c r="BT28" s="2211"/>
      <c r="BU28" s="2211"/>
      <c r="BV28" s="2211"/>
      <c r="BW28" s="2211"/>
      <c r="BX28" s="2211"/>
      <c r="BY28" s="2211"/>
      <c r="BZ28" s="2211"/>
      <c r="CA28" s="2211"/>
      <c r="CB28" s="2211"/>
      <c r="CC28" s="2211"/>
      <c r="CD28" s="2211"/>
      <c r="CE28" s="2211"/>
      <c r="CF28" s="2211"/>
      <c r="CG28" s="2211"/>
      <c r="CH28" s="2211"/>
      <c r="CI28" s="2211"/>
      <c r="CJ28" s="2211"/>
      <c r="CK28" s="2211"/>
      <c r="CL28" s="2211"/>
      <c r="CM28" s="2211"/>
      <c r="CN28" s="2136"/>
      <c r="CO28" s="2136"/>
      <c r="CP28" s="2136"/>
      <c r="CQ28" s="2136"/>
      <c r="CR28" s="2136"/>
      <c r="CS28" s="2136"/>
      <c r="CT28" s="2272"/>
      <c r="CU28" s="2272"/>
      <c r="CV28" s="2272"/>
      <c r="CW28" s="2208"/>
      <c r="CX28" s="2209"/>
      <c r="CY28" s="2209"/>
      <c r="CZ28" s="2209"/>
      <c r="DA28" s="2209"/>
      <c r="DB28" s="2209"/>
      <c r="DC28" s="2209"/>
      <c r="DD28" s="2209"/>
      <c r="DE28" s="2209"/>
      <c r="DF28" s="2209"/>
      <c r="DG28" s="2209"/>
      <c r="DH28" s="2209"/>
      <c r="DI28" s="2209"/>
      <c r="DJ28" s="2209"/>
      <c r="DK28" s="2209"/>
      <c r="DL28" s="2209"/>
      <c r="DM28" s="2209"/>
      <c r="DN28" s="2209"/>
      <c r="DO28" s="2209"/>
      <c r="DP28" s="2210"/>
      <c r="DQ28"/>
      <c r="DR28"/>
      <c r="DS28"/>
      <c r="DT28"/>
      <c r="DU28"/>
      <c r="DV28"/>
      <c r="DW28"/>
      <c r="DX28"/>
      <c r="DY28"/>
      <c r="DZ28"/>
      <c r="EA28"/>
      <c r="EB28"/>
      <c r="EC28"/>
      <c r="ED28"/>
      <c r="EE28"/>
      <c r="EF28"/>
      <c r="EG28" s="724"/>
      <c r="EH28" s="487">
        <f t="shared" si="0"/>
        <v>0</v>
      </c>
      <c r="EI28" s="134">
        <f t="shared" si="1"/>
        <v>0</v>
      </c>
      <c r="EJ28" s="134">
        <f t="shared" si="2"/>
        <v>0</v>
      </c>
      <c r="EK28" s="488">
        <f t="shared" si="3"/>
        <v>0</v>
      </c>
      <c r="EL28" s="765" t="s">
        <v>3226</v>
      </c>
      <c r="EM28" s="134" t="str">
        <f t="shared" si="4"/>
        <v>設置位置</v>
      </c>
      <c r="EN28" s="133">
        <f t="shared" si="20"/>
        <v>0</v>
      </c>
      <c r="EO28" s="132" t="str">
        <f t="shared" si="21"/>
        <v/>
      </c>
      <c r="EP28" s="552" t="str">
        <f>IF($EO28="要是正",MAX($EP$14:EP24)+1,"")</f>
        <v/>
      </c>
      <c r="EQ28" s="553" t="str">
        <f>IF($EO28="要是正",MAX($EQ$14:EQ24)+1,"")</f>
        <v/>
      </c>
      <c r="ER28" s="554" t="str">
        <f t="shared" si="22"/>
        <v/>
      </c>
      <c r="ES28" s="130" t="str">
        <f t="shared" si="6"/>
        <v/>
      </c>
      <c r="ET28" s="125" t="str">
        <f t="shared" si="23"/>
        <v/>
      </c>
      <c r="EU28" s="156" t="str">
        <f t="shared" si="24"/>
        <v/>
      </c>
      <c r="EV28" s="155" t="str">
        <f t="shared" si="25"/>
        <v/>
      </c>
      <c r="EW28" s="556" t="str">
        <f t="shared" si="7"/>
        <v/>
      </c>
      <c r="EX28" s="126" t="str">
        <f t="shared" si="26"/>
        <v>0</v>
      </c>
      <c r="EY28" s="127" t="str">
        <f t="shared" si="8"/>
        <v/>
      </c>
      <c r="EZ28" s="126" t="str">
        <f t="shared" si="27"/>
        <v>0</v>
      </c>
      <c r="FA28" s="126" t="str">
        <f t="shared" si="9"/>
        <v>0</v>
      </c>
      <c r="FB28" s="827" t="str">
        <f t="shared" si="10"/>
        <v/>
      </c>
      <c r="FC28" s="128" t="str">
        <f t="shared" si="11"/>
        <v/>
      </c>
      <c r="FD28" s="126" t="str">
        <f t="shared" si="28"/>
        <v>0</v>
      </c>
      <c r="FE28" s="127" t="str">
        <f t="shared" si="13"/>
        <v/>
      </c>
      <c r="FF28" s="126" t="str">
        <f t="shared" si="29"/>
        <v>0</v>
      </c>
      <c r="FG28" s="126" t="str">
        <f t="shared" si="30"/>
        <v>0</v>
      </c>
      <c r="FH28" s="827" t="str">
        <f t="shared" si="15"/>
        <v/>
      </c>
      <c r="FI28" s="796"/>
      <c r="FJ28" s="124"/>
      <c r="FK28" s="169"/>
      <c r="FL28" s="168">
        <v>4</v>
      </c>
      <c r="FM28" s="133" t="s">
        <v>154</v>
      </c>
      <c r="FN28" s="133" t="s">
        <v>168</v>
      </c>
      <c r="FO28" s="167" t="s">
        <v>167</v>
      </c>
      <c r="FQ28"/>
      <c r="FR28"/>
      <c r="FS28"/>
      <c r="FT28"/>
      <c r="FU28"/>
      <c r="FV28"/>
      <c r="FW28"/>
      <c r="FX28"/>
      <c r="FY28"/>
      <c r="FZ28"/>
      <c r="GA28"/>
      <c r="GB28"/>
      <c r="GC28"/>
      <c r="GD28"/>
      <c r="GE28"/>
      <c r="GF28"/>
      <c r="GG28"/>
      <c r="GI28" s="234"/>
      <c r="GJ28" s="752" t="str">
        <f t="shared" si="17"/>
        <v/>
      </c>
      <c r="GK28" s="752" t="str">
        <f t="shared" si="32"/>
        <v/>
      </c>
      <c r="GL28" s="752" t="str">
        <f t="shared" si="33"/>
        <v/>
      </c>
      <c r="GM28" s="752">
        <f t="shared" si="34"/>
        <v>0</v>
      </c>
      <c r="GN28" s="227" t="str">
        <f t="shared" si="18"/>
        <v/>
      </c>
      <c r="GO28"/>
      <c r="GP28" s="228" t="str">
        <f t="shared" si="35"/>
        <v/>
      </c>
      <c r="GQ28" s="601" t="str">
        <f t="shared" si="36"/>
        <v/>
      </c>
      <c r="GR28" s="532" t="str">
        <f t="shared" si="37"/>
        <v>0</v>
      </c>
      <c r="GS28" s="452" t="str">
        <f t="shared" si="19"/>
        <v/>
      </c>
      <c r="GT28" s="530" t="str">
        <f t="shared" si="38"/>
        <v>0</v>
      </c>
      <c r="GU28" s="531" t="str">
        <f t="shared" si="39"/>
        <v/>
      </c>
      <c r="GW28" s="569">
        <f t="shared" si="41"/>
        <v>0</v>
      </c>
      <c r="GX28" s="574"/>
      <c r="GY28" s="574"/>
      <c r="GZ28" s="575"/>
      <c r="HA28" s="13" t="str">
        <f>$U$28</f>
        <v>煙感知器、熱煙複合式感知器及び熱感知器</v>
      </c>
      <c r="LO28"/>
      <c r="LP28"/>
      <c r="LQ28"/>
      <c r="LR28"/>
      <c r="LS28"/>
      <c r="LT28"/>
      <c r="LU28"/>
      <c r="LV28"/>
      <c r="LW28"/>
      <c r="LX28"/>
      <c r="LY28"/>
    </row>
    <row r="29" spans="1:337" s="13" customFormat="1" ht="30" customHeight="1" x14ac:dyDescent="0.4">
      <c r="A29"/>
      <c r="B29"/>
      <c r="C29"/>
      <c r="D29"/>
      <c r="E29"/>
      <c r="F29"/>
      <c r="G29"/>
      <c r="H29"/>
      <c r="I29" s="955"/>
      <c r="J29" s="231"/>
      <c r="K29" s="224"/>
      <c r="L29" s="224"/>
      <c r="M29" s="2399" t="s">
        <v>524</v>
      </c>
      <c r="N29" s="2399"/>
      <c r="O29" s="2399"/>
      <c r="P29" s="2502"/>
      <c r="Q29" s="2502"/>
      <c r="R29" s="2502"/>
      <c r="S29" s="2502"/>
      <c r="T29" s="2502"/>
      <c r="U29" s="2512"/>
      <c r="V29" s="2512"/>
      <c r="W29" s="2512"/>
      <c r="X29" s="2512"/>
      <c r="Y29" s="2512"/>
      <c r="Z29" s="2512"/>
      <c r="AA29" s="2512"/>
      <c r="AB29" s="2171" t="s">
        <v>220</v>
      </c>
      <c r="AC29" s="2171"/>
      <c r="AD29" s="2171"/>
      <c r="AE29" s="2171"/>
      <c r="AF29" s="2171"/>
      <c r="AG29" s="2171"/>
      <c r="AH29" s="2171"/>
      <c r="AI29" s="2171"/>
      <c r="AJ29" s="2171"/>
      <c r="AK29" s="2171"/>
      <c r="AL29" s="2171"/>
      <c r="AM29" s="2171"/>
      <c r="AN29" s="2171"/>
      <c r="AO29" s="2171"/>
      <c r="AP29" s="2171"/>
      <c r="AQ29" s="2171"/>
      <c r="AR29" s="2171"/>
      <c r="AS29" s="2171"/>
      <c r="AT29" s="2171"/>
      <c r="AU29" s="2171"/>
      <c r="AV29" s="2171"/>
      <c r="AW29" s="2171"/>
      <c r="AX29" s="2171"/>
      <c r="AY29" s="2171"/>
      <c r="AZ29" s="2172"/>
      <c r="BA29" s="2508"/>
      <c r="BB29" s="2508"/>
      <c r="BC29" s="2508"/>
      <c r="BD29" s="2508"/>
      <c r="BE29" s="2508"/>
      <c r="BF29" s="2508"/>
      <c r="BG29" s="2508"/>
      <c r="BH29" s="2508"/>
      <c r="BI29" s="2508"/>
      <c r="BJ29" s="2508"/>
      <c r="BK29" s="2508"/>
      <c r="BL29" s="2508"/>
      <c r="BM29" s="2176"/>
      <c r="BN29" s="2176"/>
      <c r="BO29" s="2110"/>
      <c r="BP29" s="2110"/>
      <c r="BQ29" s="2110"/>
      <c r="BR29" s="2110"/>
      <c r="BS29" s="2110"/>
      <c r="BT29" s="2110"/>
      <c r="BU29" s="2110"/>
      <c r="BV29" s="2110"/>
      <c r="BW29" s="2110"/>
      <c r="BX29" s="2110"/>
      <c r="BY29" s="2110"/>
      <c r="BZ29" s="2110"/>
      <c r="CA29" s="2110"/>
      <c r="CB29" s="2110"/>
      <c r="CC29" s="2110"/>
      <c r="CD29" s="2110"/>
      <c r="CE29" s="2110"/>
      <c r="CF29" s="2110"/>
      <c r="CG29" s="2110"/>
      <c r="CH29" s="2110"/>
      <c r="CI29" s="2110"/>
      <c r="CJ29" s="2110"/>
      <c r="CK29" s="2110"/>
      <c r="CL29" s="2110"/>
      <c r="CM29" s="2110"/>
      <c r="CN29" s="2178"/>
      <c r="CO29" s="2178"/>
      <c r="CP29" s="2178"/>
      <c r="CQ29" s="2178"/>
      <c r="CR29" s="2178"/>
      <c r="CS29" s="2178"/>
      <c r="CT29" s="2386"/>
      <c r="CU29" s="2386"/>
      <c r="CV29" s="2386"/>
      <c r="CW29" s="2195"/>
      <c r="CX29" s="1537"/>
      <c r="CY29" s="1537"/>
      <c r="CZ29" s="1537"/>
      <c r="DA29" s="1537"/>
      <c r="DB29" s="1537"/>
      <c r="DC29" s="1537"/>
      <c r="DD29" s="1537"/>
      <c r="DE29" s="1537"/>
      <c r="DF29" s="1537"/>
      <c r="DG29" s="1537"/>
      <c r="DH29" s="1537"/>
      <c r="DI29" s="1537"/>
      <c r="DJ29" s="1537"/>
      <c r="DK29" s="1537"/>
      <c r="DL29" s="1537"/>
      <c r="DM29" s="1537"/>
      <c r="DN29" s="1537"/>
      <c r="DO29" s="1537"/>
      <c r="DP29" s="2196"/>
      <c r="DQ29"/>
      <c r="DR29"/>
      <c r="DS29"/>
      <c r="DT29"/>
      <c r="DU29"/>
      <c r="DV29"/>
      <c r="DW29"/>
      <c r="DX29"/>
      <c r="DY29"/>
      <c r="DZ29"/>
      <c r="EA29"/>
      <c r="EB29"/>
      <c r="EC29"/>
      <c r="ED29"/>
      <c r="EE29"/>
      <c r="EF29"/>
      <c r="EG29" s="724"/>
      <c r="EH29" s="487">
        <f t="shared" si="0"/>
        <v>0</v>
      </c>
      <c r="EI29" s="134">
        <f t="shared" si="1"/>
        <v>0</v>
      </c>
      <c r="EJ29" s="134">
        <f t="shared" si="2"/>
        <v>0</v>
      </c>
      <c r="EK29" s="488">
        <f t="shared" si="3"/>
        <v>0</v>
      </c>
      <c r="EL29" s="765" t="s">
        <v>3227</v>
      </c>
      <c r="EM29" s="134" t="str">
        <f t="shared" si="4"/>
        <v>感知の状況</v>
      </c>
      <c r="EN29" s="133">
        <f t="shared" si="20"/>
        <v>0</v>
      </c>
      <c r="EO29" s="132" t="str">
        <f t="shared" si="21"/>
        <v/>
      </c>
      <c r="EP29" s="552" t="str">
        <f>IF($EO29="要是正",MAX($EP$14:EP25)+1,"")</f>
        <v/>
      </c>
      <c r="EQ29" s="553" t="str">
        <f>IF($EO29="要是正",MAX($EQ$14:EQ25)+1,"")</f>
        <v/>
      </c>
      <c r="ER29" s="554" t="str">
        <f t="shared" si="22"/>
        <v/>
      </c>
      <c r="ES29" s="130" t="str">
        <f t="shared" si="6"/>
        <v/>
      </c>
      <c r="ET29" s="125" t="str">
        <f t="shared" si="23"/>
        <v/>
      </c>
      <c r="EU29" s="156" t="str">
        <f t="shared" si="24"/>
        <v/>
      </c>
      <c r="EV29" s="155" t="str">
        <f t="shared" si="25"/>
        <v/>
      </c>
      <c r="EW29" s="556" t="str">
        <f t="shared" si="7"/>
        <v/>
      </c>
      <c r="EX29" s="126" t="str">
        <f t="shared" si="26"/>
        <v>0</v>
      </c>
      <c r="EY29" s="127" t="str">
        <f t="shared" si="8"/>
        <v/>
      </c>
      <c r="EZ29" s="126" t="str">
        <f t="shared" si="27"/>
        <v>0</v>
      </c>
      <c r="FA29" s="126" t="str">
        <f t="shared" si="9"/>
        <v>0</v>
      </c>
      <c r="FB29" s="827" t="str">
        <f t="shared" si="10"/>
        <v/>
      </c>
      <c r="FC29" s="128" t="str">
        <f t="shared" si="11"/>
        <v/>
      </c>
      <c r="FD29" s="126" t="str">
        <f t="shared" si="28"/>
        <v>0</v>
      </c>
      <c r="FE29" s="127" t="str">
        <f t="shared" si="13"/>
        <v/>
      </c>
      <c r="FF29" s="126" t="str">
        <f t="shared" si="29"/>
        <v>0</v>
      </c>
      <c r="FG29" s="126" t="str">
        <f t="shared" si="30"/>
        <v>0</v>
      </c>
      <c r="FH29" s="827" t="str">
        <f t="shared" si="15"/>
        <v/>
      </c>
      <c r="FI29" s="796"/>
      <c r="FJ29" s="124"/>
      <c r="FK29" s="169"/>
      <c r="FL29" s="168">
        <v>4</v>
      </c>
      <c r="FM29" s="133" t="s">
        <v>154</v>
      </c>
      <c r="FN29" s="133" t="s">
        <v>168</v>
      </c>
      <c r="FO29" s="167" t="s">
        <v>167</v>
      </c>
      <c r="FQ29"/>
      <c r="FR29"/>
      <c r="FS29"/>
      <c r="FT29"/>
      <c r="FU29"/>
      <c r="FV29"/>
      <c r="FW29"/>
      <c r="FX29"/>
      <c r="FY29"/>
      <c r="FZ29"/>
      <c r="GA29"/>
      <c r="GB29"/>
      <c r="GC29"/>
      <c r="GD29"/>
      <c r="GE29"/>
      <c r="GF29"/>
      <c r="GG29"/>
      <c r="GI29" s="234"/>
      <c r="GJ29" s="752" t="str">
        <f t="shared" si="17"/>
        <v/>
      </c>
      <c r="GK29" s="752" t="str">
        <f t="shared" si="32"/>
        <v/>
      </c>
      <c r="GL29" s="752" t="str">
        <f t="shared" si="33"/>
        <v/>
      </c>
      <c r="GM29" s="752">
        <f t="shared" si="34"/>
        <v>0</v>
      </c>
      <c r="GN29" s="227" t="str">
        <f t="shared" si="18"/>
        <v/>
      </c>
      <c r="GO29"/>
      <c r="GP29" s="228" t="str">
        <f t="shared" si="35"/>
        <v/>
      </c>
      <c r="GQ29" s="601" t="str">
        <f t="shared" si="36"/>
        <v/>
      </c>
      <c r="GR29" s="532" t="str">
        <f t="shared" si="37"/>
        <v>0</v>
      </c>
      <c r="GS29" s="452" t="str">
        <f t="shared" si="19"/>
        <v/>
      </c>
      <c r="GT29" s="530" t="str">
        <f t="shared" si="38"/>
        <v>0</v>
      </c>
      <c r="GU29" s="531" t="str">
        <f t="shared" si="39"/>
        <v/>
      </c>
      <c r="GW29" s="569">
        <f t="shared" si="41"/>
        <v>0</v>
      </c>
      <c r="GX29" s="574"/>
      <c r="GY29" s="574"/>
      <c r="GZ29" s="575"/>
      <c r="HA29" s="13" t="str">
        <f>$U$28</f>
        <v>煙感知器、熱煙複合式感知器及び熱感知器</v>
      </c>
      <c r="LO29"/>
      <c r="LP29"/>
      <c r="LQ29"/>
      <c r="LR29"/>
      <c r="LS29"/>
      <c r="LT29"/>
      <c r="LU29"/>
      <c r="LV29"/>
      <c r="LW29"/>
      <c r="LX29"/>
      <c r="LY29"/>
    </row>
    <row r="30" spans="1:337" s="13" customFormat="1" ht="30" customHeight="1" x14ac:dyDescent="0.4">
      <c r="A30"/>
      <c r="B30"/>
      <c r="C30"/>
      <c r="D30"/>
      <c r="E30"/>
      <c r="F30"/>
      <c r="G30"/>
      <c r="H30"/>
      <c r="I30" s="955"/>
      <c r="J30" s="231"/>
      <c r="K30" s="224"/>
      <c r="L30" s="224"/>
      <c r="M30" s="2399" t="s">
        <v>523</v>
      </c>
      <c r="N30" s="2399"/>
      <c r="O30" s="2399"/>
      <c r="P30" s="2502"/>
      <c r="Q30" s="2502"/>
      <c r="R30" s="2502"/>
      <c r="S30" s="2502"/>
      <c r="T30" s="2502"/>
      <c r="U30" s="2511" t="s">
        <v>177</v>
      </c>
      <c r="V30" s="2511"/>
      <c r="W30" s="2511"/>
      <c r="X30" s="2511"/>
      <c r="Y30" s="2511"/>
      <c r="Z30" s="2511"/>
      <c r="AA30" s="2511"/>
      <c r="AB30" s="2408" t="s">
        <v>219</v>
      </c>
      <c r="AC30" s="2408"/>
      <c r="AD30" s="2408"/>
      <c r="AE30" s="2408"/>
      <c r="AF30" s="2408"/>
      <c r="AG30" s="2408"/>
      <c r="AH30" s="2408"/>
      <c r="AI30" s="2408"/>
      <c r="AJ30" s="2408"/>
      <c r="AK30" s="2408"/>
      <c r="AL30" s="2408"/>
      <c r="AM30" s="2408"/>
      <c r="AN30" s="2408"/>
      <c r="AO30" s="2408"/>
      <c r="AP30" s="2408"/>
      <c r="AQ30" s="2408"/>
      <c r="AR30" s="2408"/>
      <c r="AS30" s="2408"/>
      <c r="AT30" s="2408"/>
      <c r="AU30" s="2408"/>
      <c r="AV30" s="2408"/>
      <c r="AW30" s="2408"/>
      <c r="AX30" s="2408"/>
      <c r="AY30" s="2408"/>
      <c r="AZ30" s="2409"/>
      <c r="BA30" s="2370"/>
      <c r="BB30" s="2370"/>
      <c r="BC30" s="2370"/>
      <c r="BD30" s="2370"/>
      <c r="BE30" s="2370"/>
      <c r="BF30" s="2370"/>
      <c r="BG30" s="2370"/>
      <c r="BH30" s="2370"/>
      <c r="BI30" s="2370"/>
      <c r="BJ30" s="2370"/>
      <c r="BK30" s="2370"/>
      <c r="BL30" s="2370"/>
      <c r="BM30" s="2138"/>
      <c r="BN30" s="2138"/>
      <c r="BO30" s="2211"/>
      <c r="BP30" s="2211"/>
      <c r="BQ30" s="2211"/>
      <c r="BR30" s="2211"/>
      <c r="BS30" s="2211"/>
      <c r="BT30" s="2211"/>
      <c r="BU30" s="2211"/>
      <c r="BV30" s="2211"/>
      <c r="BW30" s="2211"/>
      <c r="BX30" s="2211"/>
      <c r="BY30" s="2211"/>
      <c r="BZ30" s="2211"/>
      <c r="CA30" s="2211"/>
      <c r="CB30" s="2211"/>
      <c r="CC30" s="2211"/>
      <c r="CD30" s="2211"/>
      <c r="CE30" s="2211"/>
      <c r="CF30" s="2211"/>
      <c r="CG30" s="2211"/>
      <c r="CH30" s="2211"/>
      <c r="CI30" s="2211"/>
      <c r="CJ30" s="2211"/>
      <c r="CK30" s="2211"/>
      <c r="CL30" s="2211"/>
      <c r="CM30" s="2211"/>
      <c r="CN30" s="2136"/>
      <c r="CO30" s="2136"/>
      <c r="CP30" s="2136"/>
      <c r="CQ30" s="2136"/>
      <c r="CR30" s="2136"/>
      <c r="CS30" s="2136"/>
      <c r="CT30" s="2272"/>
      <c r="CU30" s="2272"/>
      <c r="CV30" s="2272"/>
      <c r="CW30" s="2208"/>
      <c r="CX30" s="2209"/>
      <c r="CY30" s="2209"/>
      <c r="CZ30" s="2209"/>
      <c r="DA30" s="2209"/>
      <c r="DB30" s="2209"/>
      <c r="DC30" s="2209"/>
      <c r="DD30" s="2209"/>
      <c r="DE30" s="2209"/>
      <c r="DF30" s="2209"/>
      <c r="DG30" s="2209"/>
      <c r="DH30" s="2209"/>
      <c r="DI30" s="2209"/>
      <c r="DJ30" s="2209"/>
      <c r="DK30" s="2209"/>
      <c r="DL30" s="2209"/>
      <c r="DM30" s="2209"/>
      <c r="DN30" s="2209"/>
      <c r="DO30" s="2209"/>
      <c r="DP30" s="2210"/>
      <c r="DQ30"/>
      <c r="DR30"/>
      <c r="DS30"/>
      <c r="DT30"/>
      <c r="DU30"/>
      <c r="DV30"/>
      <c r="DW30"/>
      <c r="DX30"/>
      <c r="DY30"/>
      <c r="DZ30"/>
      <c r="EA30"/>
      <c r="EB30"/>
      <c r="EC30"/>
      <c r="ED30"/>
      <c r="EE30"/>
      <c r="EF30"/>
      <c r="EG30" s="724"/>
      <c r="EH30" s="487">
        <f t="shared" si="0"/>
        <v>0</v>
      </c>
      <c r="EI30" s="134">
        <f t="shared" si="1"/>
        <v>0</v>
      </c>
      <c r="EJ30" s="134">
        <f t="shared" si="2"/>
        <v>0</v>
      </c>
      <c r="EK30" s="488">
        <f t="shared" si="3"/>
        <v>0</v>
      </c>
      <c r="EL30" s="765" t="s">
        <v>3228</v>
      </c>
      <c r="EM30" s="134" t="str">
        <f t="shared" si="4"/>
        <v>スイッチ類及び表示灯の状況</v>
      </c>
      <c r="EN30" s="133">
        <f t="shared" si="20"/>
        <v>0</v>
      </c>
      <c r="EO30" s="132" t="str">
        <f t="shared" si="21"/>
        <v/>
      </c>
      <c r="EP30" s="552" t="str">
        <f>IF($EO30="要是正",MAX($EP$14:EP26)+1,"")</f>
        <v/>
      </c>
      <c r="EQ30" s="553" t="str">
        <f>IF($EO30="要是正",MAX($EQ$14:EQ26)+1,"")</f>
        <v/>
      </c>
      <c r="ER30" s="554" t="str">
        <f t="shared" si="22"/>
        <v/>
      </c>
      <c r="ES30" s="130" t="str">
        <f t="shared" si="6"/>
        <v/>
      </c>
      <c r="ET30" s="125" t="str">
        <f t="shared" si="23"/>
        <v/>
      </c>
      <c r="EU30" s="156" t="str">
        <f t="shared" si="24"/>
        <v/>
      </c>
      <c r="EV30" s="155" t="str">
        <f t="shared" si="25"/>
        <v/>
      </c>
      <c r="EW30" s="556" t="str">
        <f t="shared" si="7"/>
        <v/>
      </c>
      <c r="EX30" s="126" t="str">
        <f t="shared" si="26"/>
        <v>0</v>
      </c>
      <c r="EY30" s="127" t="str">
        <f t="shared" si="8"/>
        <v/>
      </c>
      <c r="EZ30" s="126" t="str">
        <f t="shared" si="27"/>
        <v>0</v>
      </c>
      <c r="FA30" s="126" t="str">
        <f t="shared" si="9"/>
        <v>0</v>
      </c>
      <c r="FB30" s="827" t="str">
        <f t="shared" si="10"/>
        <v/>
      </c>
      <c r="FC30" s="128" t="str">
        <f t="shared" si="11"/>
        <v/>
      </c>
      <c r="FD30" s="126" t="str">
        <f t="shared" si="28"/>
        <v>0</v>
      </c>
      <c r="FE30" s="127" t="str">
        <f t="shared" si="13"/>
        <v/>
      </c>
      <c r="FF30" s="126" t="str">
        <f t="shared" si="29"/>
        <v>0</v>
      </c>
      <c r="FG30" s="126" t="str">
        <f t="shared" si="30"/>
        <v>0</v>
      </c>
      <c r="FH30" s="827" t="str">
        <f t="shared" si="15"/>
        <v/>
      </c>
      <c r="FI30" s="796"/>
      <c r="FJ30" s="124"/>
      <c r="FK30" s="169"/>
      <c r="FL30" s="168">
        <v>5</v>
      </c>
      <c r="FM30" s="133" t="s">
        <v>154</v>
      </c>
      <c r="FN30" s="133" t="s">
        <v>163</v>
      </c>
      <c r="FO30" s="167" t="s">
        <v>162</v>
      </c>
      <c r="FQ30"/>
      <c r="FR30"/>
      <c r="FS30"/>
      <c r="FT30"/>
      <c r="FU30"/>
      <c r="FV30"/>
      <c r="FW30"/>
      <c r="FX30"/>
      <c r="FY30"/>
      <c r="FZ30"/>
      <c r="GA30"/>
      <c r="GB30"/>
      <c r="GC30"/>
      <c r="GD30"/>
      <c r="GE30"/>
      <c r="GF30"/>
      <c r="GG30"/>
      <c r="GI30" s="215"/>
      <c r="GJ30" s="752" t="str">
        <f t="shared" si="17"/>
        <v/>
      </c>
      <c r="GK30" s="752" t="str">
        <f t="shared" si="32"/>
        <v/>
      </c>
      <c r="GL30" s="752" t="str">
        <f t="shared" si="33"/>
        <v/>
      </c>
      <c r="GM30" s="752">
        <f t="shared" si="34"/>
        <v>0</v>
      </c>
      <c r="GN30" s="227" t="str">
        <f t="shared" si="18"/>
        <v/>
      </c>
      <c r="GO30"/>
      <c r="GP30" s="228" t="str">
        <f t="shared" si="35"/>
        <v/>
      </c>
      <c r="GQ30" s="601" t="str">
        <f t="shared" si="36"/>
        <v/>
      </c>
      <c r="GR30" s="532" t="str">
        <f t="shared" si="37"/>
        <v>0</v>
      </c>
      <c r="GS30" s="452" t="str">
        <f t="shared" si="19"/>
        <v/>
      </c>
      <c r="GT30" s="530" t="str">
        <f t="shared" si="38"/>
        <v>0</v>
      </c>
      <c r="GU30" s="531" t="str">
        <f t="shared" si="39"/>
        <v/>
      </c>
      <c r="GW30" s="569">
        <f t="shared" si="41"/>
        <v>0</v>
      </c>
      <c r="GX30" s="574"/>
      <c r="GY30" s="574"/>
      <c r="GZ30" s="575"/>
      <c r="HA30" s="13" t="str">
        <f>$U$30</f>
        <v>連動制御器</v>
      </c>
      <c r="LO30"/>
      <c r="LP30"/>
      <c r="LQ30"/>
      <c r="LR30"/>
      <c r="LS30"/>
      <c r="LT30"/>
      <c r="LU30"/>
      <c r="LV30"/>
      <c r="LW30"/>
      <c r="LX30"/>
      <c r="LY30"/>
    </row>
    <row r="31" spans="1:337" s="13" customFormat="1" ht="30" customHeight="1" x14ac:dyDescent="0.4">
      <c r="A31"/>
      <c r="B31"/>
      <c r="C31"/>
      <c r="D31"/>
      <c r="E31"/>
      <c r="F31"/>
      <c r="G31"/>
      <c r="H31"/>
      <c r="I31" s="955"/>
      <c r="J31" s="231"/>
      <c r="K31" s="224"/>
      <c r="L31" s="224"/>
      <c r="M31" s="2399" t="s">
        <v>521</v>
      </c>
      <c r="N31" s="2399"/>
      <c r="O31" s="2399"/>
      <c r="P31" s="2502"/>
      <c r="Q31" s="2502"/>
      <c r="R31" s="2502"/>
      <c r="S31" s="2502"/>
      <c r="T31" s="2502"/>
      <c r="U31" s="2512"/>
      <c r="V31" s="2512"/>
      <c r="W31" s="2512"/>
      <c r="X31" s="2512"/>
      <c r="Y31" s="2512"/>
      <c r="Z31" s="2512"/>
      <c r="AA31" s="2512"/>
      <c r="AB31" s="2225" t="s">
        <v>218</v>
      </c>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6"/>
      <c r="BA31" s="2371"/>
      <c r="BB31" s="2371"/>
      <c r="BC31" s="2371"/>
      <c r="BD31" s="2371"/>
      <c r="BE31" s="2371"/>
      <c r="BF31" s="2371"/>
      <c r="BG31" s="2371"/>
      <c r="BH31" s="2371"/>
      <c r="BI31" s="2371"/>
      <c r="BJ31" s="2371"/>
      <c r="BK31" s="2371"/>
      <c r="BL31" s="2371"/>
      <c r="BM31" s="2241"/>
      <c r="BN31" s="2241"/>
      <c r="BO31" s="2115"/>
      <c r="BP31" s="2115"/>
      <c r="BQ31" s="2115"/>
      <c r="BR31" s="2115"/>
      <c r="BS31" s="2115"/>
      <c r="BT31" s="2115"/>
      <c r="BU31" s="2115"/>
      <c r="BV31" s="2115"/>
      <c r="BW31" s="2115"/>
      <c r="BX31" s="2115"/>
      <c r="BY31" s="2115"/>
      <c r="BZ31" s="2115"/>
      <c r="CA31" s="2115"/>
      <c r="CB31" s="2115"/>
      <c r="CC31" s="2115"/>
      <c r="CD31" s="2115"/>
      <c r="CE31" s="2115"/>
      <c r="CF31" s="2115"/>
      <c r="CG31" s="2115"/>
      <c r="CH31" s="2115"/>
      <c r="CI31" s="2115"/>
      <c r="CJ31" s="2115"/>
      <c r="CK31" s="2115"/>
      <c r="CL31" s="2115"/>
      <c r="CM31" s="2115"/>
      <c r="CN31" s="2111"/>
      <c r="CO31" s="2111"/>
      <c r="CP31" s="2111"/>
      <c r="CQ31" s="2111"/>
      <c r="CR31" s="2111"/>
      <c r="CS31" s="2111"/>
      <c r="CT31" s="2123"/>
      <c r="CU31" s="2123"/>
      <c r="CV31" s="2123"/>
      <c r="CW31" s="2108"/>
      <c r="CX31" s="1945"/>
      <c r="CY31" s="1945"/>
      <c r="CZ31" s="1945"/>
      <c r="DA31" s="1945"/>
      <c r="DB31" s="1945"/>
      <c r="DC31" s="1945"/>
      <c r="DD31" s="1945"/>
      <c r="DE31" s="1945"/>
      <c r="DF31" s="1945"/>
      <c r="DG31" s="1945"/>
      <c r="DH31" s="1945"/>
      <c r="DI31" s="1945"/>
      <c r="DJ31" s="1945"/>
      <c r="DK31" s="1945"/>
      <c r="DL31" s="1945"/>
      <c r="DM31" s="1945"/>
      <c r="DN31" s="1945"/>
      <c r="DO31" s="1945"/>
      <c r="DP31" s="2109"/>
      <c r="DQ31"/>
      <c r="DR31"/>
      <c r="DS31"/>
      <c r="DT31"/>
      <c r="DU31"/>
      <c r="DV31"/>
      <c r="DW31"/>
      <c r="DX31"/>
      <c r="DY31"/>
      <c r="DZ31"/>
      <c r="EA31"/>
      <c r="EB31"/>
      <c r="EC31"/>
      <c r="ED31"/>
      <c r="EE31"/>
      <c r="EF31"/>
      <c r="EG31" s="724"/>
      <c r="EH31" s="487">
        <f t="shared" si="0"/>
        <v>0</v>
      </c>
      <c r="EI31" s="134">
        <f t="shared" si="1"/>
        <v>0</v>
      </c>
      <c r="EJ31" s="134">
        <f t="shared" si="2"/>
        <v>0</v>
      </c>
      <c r="EK31" s="488">
        <f t="shared" si="3"/>
        <v>0</v>
      </c>
      <c r="EL31" s="765" t="s">
        <v>3229</v>
      </c>
      <c r="EM31" s="134" t="str">
        <f t="shared" si="4"/>
        <v>結線接続の状況</v>
      </c>
      <c r="EN31" s="133">
        <f t="shared" si="20"/>
        <v>0</v>
      </c>
      <c r="EO31" s="132" t="str">
        <f t="shared" si="21"/>
        <v/>
      </c>
      <c r="EP31" s="552" t="str">
        <f>IF($EO31="要是正",MAX($EP$14:EP27)+1,"")</f>
        <v/>
      </c>
      <c r="EQ31" s="553" t="str">
        <f>IF($EO31="要是正",MAX($EQ$14:EQ27)+1,"")</f>
        <v/>
      </c>
      <c r="ER31" s="554" t="str">
        <f t="shared" si="22"/>
        <v/>
      </c>
      <c r="ES31" s="130" t="str">
        <f t="shared" si="6"/>
        <v/>
      </c>
      <c r="ET31" s="125" t="str">
        <f t="shared" si="23"/>
        <v/>
      </c>
      <c r="EU31" s="156" t="str">
        <f t="shared" si="24"/>
        <v/>
      </c>
      <c r="EV31" s="155" t="str">
        <f t="shared" si="25"/>
        <v/>
      </c>
      <c r="EW31" s="556" t="str">
        <f t="shared" si="7"/>
        <v/>
      </c>
      <c r="EX31" s="126" t="str">
        <f t="shared" si="26"/>
        <v>0</v>
      </c>
      <c r="EY31" s="127" t="str">
        <f t="shared" si="8"/>
        <v/>
      </c>
      <c r="EZ31" s="126" t="str">
        <f t="shared" si="27"/>
        <v>0</v>
      </c>
      <c r="FA31" s="126" t="str">
        <f t="shared" si="9"/>
        <v>0</v>
      </c>
      <c r="FB31" s="827" t="str">
        <f t="shared" si="10"/>
        <v/>
      </c>
      <c r="FC31" s="128" t="str">
        <f t="shared" si="11"/>
        <v/>
      </c>
      <c r="FD31" s="126" t="str">
        <f t="shared" si="28"/>
        <v>0</v>
      </c>
      <c r="FE31" s="127" t="str">
        <f t="shared" si="13"/>
        <v/>
      </c>
      <c r="FF31" s="126" t="str">
        <f t="shared" si="29"/>
        <v>0</v>
      </c>
      <c r="FG31" s="126" t="str">
        <f t="shared" si="30"/>
        <v>0</v>
      </c>
      <c r="FH31" s="827" t="str">
        <f t="shared" si="15"/>
        <v/>
      </c>
      <c r="FI31" s="796"/>
      <c r="FJ31" s="124"/>
      <c r="FK31" s="169"/>
      <c r="FL31" s="168">
        <v>6</v>
      </c>
      <c r="FM31" s="133" t="s">
        <v>154</v>
      </c>
      <c r="FN31" s="133" t="s">
        <v>153</v>
      </c>
      <c r="FO31" s="167" t="s">
        <v>152</v>
      </c>
      <c r="FQ31"/>
      <c r="FR31"/>
      <c r="FS31"/>
      <c r="FT31"/>
      <c r="FU31"/>
      <c r="FV31"/>
      <c r="FW31"/>
      <c r="FX31"/>
      <c r="FY31"/>
      <c r="FZ31"/>
      <c r="GA31"/>
      <c r="GB31"/>
      <c r="GC31"/>
      <c r="GD31"/>
      <c r="GE31"/>
      <c r="GF31"/>
      <c r="GG31"/>
      <c r="GI31" s="215"/>
      <c r="GJ31" s="752" t="str">
        <f t="shared" si="17"/>
        <v/>
      </c>
      <c r="GK31" s="752" t="str">
        <f t="shared" si="32"/>
        <v/>
      </c>
      <c r="GL31" s="752" t="str">
        <f t="shared" si="33"/>
        <v/>
      </c>
      <c r="GM31" s="752">
        <f t="shared" si="34"/>
        <v>0</v>
      </c>
      <c r="GN31" s="227" t="str">
        <f t="shared" si="18"/>
        <v/>
      </c>
      <c r="GO31"/>
      <c r="GP31" s="228" t="str">
        <f t="shared" si="35"/>
        <v/>
      </c>
      <c r="GQ31" s="601" t="str">
        <f t="shared" si="36"/>
        <v/>
      </c>
      <c r="GR31" s="532" t="str">
        <f t="shared" si="37"/>
        <v>0</v>
      </c>
      <c r="GS31" s="452" t="str">
        <f t="shared" si="19"/>
        <v/>
      </c>
      <c r="GT31" s="530" t="str">
        <f t="shared" si="38"/>
        <v>0</v>
      </c>
      <c r="GU31" s="531" t="str">
        <f t="shared" si="39"/>
        <v/>
      </c>
      <c r="GW31" s="569">
        <f t="shared" si="41"/>
        <v>0</v>
      </c>
      <c r="GX31" s="574"/>
      <c r="GY31" s="574"/>
      <c r="GZ31" s="575"/>
      <c r="HA31" s="13" t="str">
        <f t="shared" ref="HA31:HA33" si="43">$U$30</f>
        <v>連動制御器</v>
      </c>
      <c r="LO31"/>
      <c r="LP31"/>
      <c r="LQ31"/>
      <c r="LR31"/>
      <c r="LS31"/>
      <c r="LT31"/>
      <c r="LU31"/>
      <c r="LV31"/>
      <c r="LW31"/>
      <c r="LX31"/>
      <c r="LY31"/>
    </row>
    <row r="32" spans="1:337" s="13" customFormat="1" ht="30" customHeight="1" x14ac:dyDescent="0.4">
      <c r="A32"/>
      <c r="B32"/>
      <c r="C32"/>
      <c r="D32"/>
      <c r="E32"/>
      <c r="F32"/>
      <c r="G32"/>
      <c r="H32"/>
      <c r="I32" s="955"/>
      <c r="J32" s="231"/>
      <c r="K32" s="224"/>
      <c r="L32" s="224"/>
      <c r="M32" s="2399" t="s">
        <v>519</v>
      </c>
      <c r="N32" s="2399"/>
      <c r="O32" s="2399"/>
      <c r="P32" s="2502"/>
      <c r="Q32" s="2502"/>
      <c r="R32" s="2502"/>
      <c r="S32" s="2502"/>
      <c r="T32" s="2502"/>
      <c r="U32" s="2512"/>
      <c r="V32" s="2512"/>
      <c r="W32" s="2512"/>
      <c r="X32" s="2512"/>
      <c r="Y32" s="2512"/>
      <c r="Z32" s="2512"/>
      <c r="AA32" s="2512"/>
      <c r="AB32" s="2225" t="s">
        <v>217</v>
      </c>
      <c r="AC32" s="2225"/>
      <c r="AD32" s="2225"/>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6"/>
      <c r="BA32" s="2371"/>
      <c r="BB32" s="2371"/>
      <c r="BC32" s="2371"/>
      <c r="BD32" s="2371"/>
      <c r="BE32" s="2371"/>
      <c r="BF32" s="2371"/>
      <c r="BG32" s="2371"/>
      <c r="BH32" s="2371"/>
      <c r="BI32" s="2371"/>
      <c r="BJ32" s="2371"/>
      <c r="BK32" s="2371"/>
      <c r="BL32" s="2371"/>
      <c r="BM32" s="2241"/>
      <c r="BN32" s="2241"/>
      <c r="BO32" s="2115"/>
      <c r="BP32" s="2115"/>
      <c r="BQ32" s="2115"/>
      <c r="BR32" s="2115"/>
      <c r="BS32" s="2115"/>
      <c r="BT32" s="2115"/>
      <c r="BU32" s="2115"/>
      <c r="BV32" s="2115"/>
      <c r="BW32" s="2115"/>
      <c r="BX32" s="2115"/>
      <c r="BY32" s="2115"/>
      <c r="BZ32" s="2115"/>
      <c r="CA32" s="2115"/>
      <c r="CB32" s="2115"/>
      <c r="CC32" s="2115"/>
      <c r="CD32" s="2115"/>
      <c r="CE32" s="2115"/>
      <c r="CF32" s="2115"/>
      <c r="CG32" s="2115"/>
      <c r="CH32" s="2115"/>
      <c r="CI32" s="2115"/>
      <c r="CJ32" s="2115"/>
      <c r="CK32" s="2115"/>
      <c r="CL32" s="2115"/>
      <c r="CM32" s="2115"/>
      <c r="CN32" s="2111"/>
      <c r="CO32" s="2111"/>
      <c r="CP32" s="2111"/>
      <c r="CQ32" s="2111"/>
      <c r="CR32" s="2111"/>
      <c r="CS32" s="2111"/>
      <c r="CT32" s="2123"/>
      <c r="CU32" s="2123"/>
      <c r="CV32" s="2123"/>
      <c r="CW32" s="2108"/>
      <c r="CX32" s="1945"/>
      <c r="CY32" s="1945"/>
      <c r="CZ32" s="1945"/>
      <c r="DA32" s="1945"/>
      <c r="DB32" s="1945"/>
      <c r="DC32" s="1945"/>
      <c r="DD32" s="1945"/>
      <c r="DE32" s="1945"/>
      <c r="DF32" s="1945"/>
      <c r="DG32" s="1945"/>
      <c r="DH32" s="1945"/>
      <c r="DI32" s="1945"/>
      <c r="DJ32" s="1945"/>
      <c r="DK32" s="1945"/>
      <c r="DL32" s="1945"/>
      <c r="DM32" s="1945"/>
      <c r="DN32" s="1945"/>
      <c r="DO32" s="1945"/>
      <c r="DP32" s="2109"/>
      <c r="DQ32"/>
      <c r="DR32"/>
      <c r="DS32"/>
      <c r="DT32"/>
      <c r="DU32"/>
      <c r="DV32"/>
      <c r="DW32"/>
      <c r="DX32"/>
      <c r="DY32"/>
      <c r="DZ32"/>
      <c r="EA32"/>
      <c r="EB32"/>
      <c r="EC32"/>
      <c r="ED32"/>
      <c r="EE32"/>
      <c r="EF32"/>
      <c r="EG32" s="724"/>
      <c r="EH32" s="487">
        <f t="shared" si="0"/>
        <v>0</v>
      </c>
      <c r="EI32" s="134">
        <f t="shared" si="1"/>
        <v>0</v>
      </c>
      <c r="EJ32" s="134">
        <f t="shared" si="2"/>
        <v>0</v>
      </c>
      <c r="EK32" s="488">
        <f t="shared" si="3"/>
        <v>0</v>
      </c>
      <c r="EL32" s="765" t="s">
        <v>3230</v>
      </c>
      <c r="EM32" s="134" t="str">
        <f t="shared" si="4"/>
        <v>接地の状況</v>
      </c>
      <c r="EN32" s="133">
        <f t="shared" si="20"/>
        <v>0</v>
      </c>
      <c r="EO32" s="132" t="str">
        <f t="shared" si="21"/>
        <v/>
      </c>
      <c r="EP32" s="552" t="str">
        <f>IF($EO32="要是正",MAX($EP$14:EP28)+1,"")</f>
        <v/>
      </c>
      <c r="EQ32" s="553" t="str">
        <f>IF($EO32="要是正",MAX($EQ$14:EQ28)+1,"")</f>
        <v/>
      </c>
      <c r="ER32" s="554" t="str">
        <f t="shared" si="22"/>
        <v/>
      </c>
      <c r="ES32" s="130" t="str">
        <f t="shared" si="6"/>
        <v/>
      </c>
      <c r="ET32" s="125" t="str">
        <f t="shared" si="23"/>
        <v/>
      </c>
      <c r="EU32" s="156" t="str">
        <f t="shared" si="24"/>
        <v/>
      </c>
      <c r="EV32" s="155" t="str">
        <f t="shared" si="25"/>
        <v/>
      </c>
      <c r="EW32" s="556" t="str">
        <f t="shared" si="7"/>
        <v/>
      </c>
      <c r="EX32" s="126" t="str">
        <f t="shared" si="26"/>
        <v>0</v>
      </c>
      <c r="EY32" s="127" t="str">
        <f t="shared" si="8"/>
        <v/>
      </c>
      <c r="EZ32" s="126" t="str">
        <f t="shared" si="27"/>
        <v>0</v>
      </c>
      <c r="FA32" s="126" t="str">
        <f t="shared" si="9"/>
        <v>0</v>
      </c>
      <c r="FB32" s="827" t="str">
        <f t="shared" si="10"/>
        <v/>
      </c>
      <c r="FC32" s="128" t="str">
        <f t="shared" si="11"/>
        <v/>
      </c>
      <c r="FD32" s="126" t="str">
        <f t="shared" si="28"/>
        <v>0</v>
      </c>
      <c r="FE32" s="127" t="str">
        <f t="shared" si="13"/>
        <v/>
      </c>
      <c r="FF32" s="126" t="str">
        <f t="shared" si="29"/>
        <v>0</v>
      </c>
      <c r="FG32" s="126" t="str">
        <f t="shared" si="30"/>
        <v>0</v>
      </c>
      <c r="FH32" s="827" t="str">
        <f t="shared" si="15"/>
        <v/>
      </c>
      <c r="FI32" s="796"/>
      <c r="FJ32" s="124"/>
      <c r="FK32" s="169"/>
      <c r="FL32" s="168">
        <v>2</v>
      </c>
      <c r="FM32" s="133" t="s">
        <v>154</v>
      </c>
      <c r="FN32" s="133" t="s">
        <v>158</v>
      </c>
      <c r="FO32" s="167" t="s">
        <v>157</v>
      </c>
      <c r="FQ32"/>
      <c r="FR32"/>
      <c r="FS32"/>
      <c r="FT32"/>
      <c r="FU32"/>
      <c r="FV32"/>
      <c r="FW32"/>
      <c r="FX32"/>
      <c r="FY32"/>
      <c r="FZ32"/>
      <c r="GA32"/>
      <c r="GB32"/>
      <c r="GC32"/>
      <c r="GD32"/>
      <c r="GE32"/>
      <c r="GF32"/>
      <c r="GG32"/>
      <c r="GI32" s="234"/>
      <c r="GJ32" s="752" t="str">
        <f t="shared" si="17"/>
        <v/>
      </c>
      <c r="GK32" s="752" t="str">
        <f t="shared" si="32"/>
        <v/>
      </c>
      <c r="GL32" s="752" t="str">
        <f t="shared" si="33"/>
        <v/>
      </c>
      <c r="GM32" s="752">
        <f t="shared" si="34"/>
        <v>0</v>
      </c>
      <c r="GN32" s="227" t="str">
        <f t="shared" si="18"/>
        <v/>
      </c>
      <c r="GO32"/>
      <c r="GP32" s="228" t="str">
        <f t="shared" si="35"/>
        <v/>
      </c>
      <c r="GQ32" s="601" t="str">
        <f t="shared" si="36"/>
        <v/>
      </c>
      <c r="GR32" s="532" t="str">
        <f t="shared" si="37"/>
        <v>0</v>
      </c>
      <c r="GS32" s="452" t="str">
        <f t="shared" si="19"/>
        <v/>
      </c>
      <c r="GT32" s="530" t="str">
        <f t="shared" si="38"/>
        <v>0</v>
      </c>
      <c r="GU32" s="531" t="str">
        <f t="shared" si="39"/>
        <v/>
      </c>
      <c r="GW32" s="569">
        <f t="shared" si="41"/>
        <v>0</v>
      </c>
      <c r="GX32" s="574"/>
      <c r="GY32" s="574"/>
      <c r="GZ32" s="575"/>
      <c r="HA32" s="13" t="str">
        <f t="shared" si="43"/>
        <v>連動制御器</v>
      </c>
      <c r="LO32"/>
      <c r="LP32"/>
      <c r="LQ32"/>
      <c r="LR32"/>
      <c r="LS32"/>
      <c r="LT32"/>
      <c r="LU32"/>
      <c r="LV32"/>
      <c r="LW32"/>
      <c r="LX32"/>
      <c r="LY32"/>
    </row>
    <row r="33" spans="1:337" s="13" customFormat="1" ht="30" customHeight="1" x14ac:dyDescent="0.4">
      <c r="A33"/>
      <c r="B33"/>
      <c r="C33"/>
      <c r="D33"/>
      <c r="E33"/>
      <c r="F33"/>
      <c r="G33"/>
      <c r="H33"/>
      <c r="I33" s="955"/>
      <c r="J33" s="231"/>
      <c r="K33" s="224"/>
      <c r="L33" s="224"/>
      <c r="M33" s="2399" t="s">
        <v>517</v>
      </c>
      <c r="N33" s="2399"/>
      <c r="O33" s="2399"/>
      <c r="P33" s="2502"/>
      <c r="Q33" s="2502"/>
      <c r="R33" s="2502"/>
      <c r="S33" s="2502"/>
      <c r="T33" s="2502"/>
      <c r="U33" s="2517"/>
      <c r="V33" s="2517"/>
      <c r="W33" s="2517"/>
      <c r="X33" s="2517"/>
      <c r="Y33" s="2517"/>
      <c r="Z33" s="2517"/>
      <c r="AA33" s="2517"/>
      <c r="AB33" s="2171" t="s">
        <v>216</v>
      </c>
      <c r="AC33" s="2171"/>
      <c r="AD33" s="2171"/>
      <c r="AE33" s="2171"/>
      <c r="AF33" s="2171"/>
      <c r="AG33" s="2171"/>
      <c r="AH33" s="2171"/>
      <c r="AI33" s="2171"/>
      <c r="AJ33" s="2171"/>
      <c r="AK33" s="2171"/>
      <c r="AL33" s="2171"/>
      <c r="AM33" s="2171"/>
      <c r="AN33" s="2171"/>
      <c r="AO33" s="2171"/>
      <c r="AP33" s="2171"/>
      <c r="AQ33" s="2171"/>
      <c r="AR33" s="2171"/>
      <c r="AS33" s="2171"/>
      <c r="AT33" s="2171"/>
      <c r="AU33" s="2171"/>
      <c r="AV33" s="2171"/>
      <c r="AW33" s="2171"/>
      <c r="AX33" s="2171"/>
      <c r="AY33" s="2171"/>
      <c r="AZ33" s="2172"/>
      <c r="BA33" s="2508"/>
      <c r="BB33" s="2508"/>
      <c r="BC33" s="2508"/>
      <c r="BD33" s="2508"/>
      <c r="BE33" s="2508"/>
      <c r="BF33" s="2508"/>
      <c r="BG33" s="2508"/>
      <c r="BH33" s="2508"/>
      <c r="BI33" s="2508"/>
      <c r="BJ33" s="2508"/>
      <c r="BK33" s="2508"/>
      <c r="BL33" s="2508"/>
      <c r="BM33" s="2176"/>
      <c r="BN33" s="2176"/>
      <c r="BO33" s="2110"/>
      <c r="BP33" s="2110"/>
      <c r="BQ33" s="2110"/>
      <c r="BR33" s="2110"/>
      <c r="BS33" s="2110"/>
      <c r="BT33" s="2110"/>
      <c r="BU33" s="2110"/>
      <c r="BV33" s="2110"/>
      <c r="BW33" s="2110"/>
      <c r="BX33" s="2110"/>
      <c r="BY33" s="2110"/>
      <c r="BZ33" s="2110"/>
      <c r="CA33" s="2110"/>
      <c r="CB33" s="2110"/>
      <c r="CC33" s="2110"/>
      <c r="CD33" s="2110"/>
      <c r="CE33" s="2110"/>
      <c r="CF33" s="2110"/>
      <c r="CG33" s="2110"/>
      <c r="CH33" s="2110"/>
      <c r="CI33" s="2110"/>
      <c r="CJ33" s="2110"/>
      <c r="CK33" s="2110"/>
      <c r="CL33" s="2110"/>
      <c r="CM33" s="2110"/>
      <c r="CN33" s="2178"/>
      <c r="CO33" s="2178"/>
      <c r="CP33" s="2178"/>
      <c r="CQ33" s="2178"/>
      <c r="CR33" s="2178"/>
      <c r="CS33" s="2178"/>
      <c r="CT33" s="2386"/>
      <c r="CU33" s="2386"/>
      <c r="CV33" s="2386"/>
      <c r="CW33" s="2195"/>
      <c r="CX33" s="1537"/>
      <c r="CY33" s="1537"/>
      <c r="CZ33" s="1537"/>
      <c r="DA33" s="1537"/>
      <c r="DB33" s="1537"/>
      <c r="DC33" s="1537"/>
      <c r="DD33" s="1537"/>
      <c r="DE33" s="1537"/>
      <c r="DF33" s="1537"/>
      <c r="DG33" s="1537"/>
      <c r="DH33" s="1537"/>
      <c r="DI33" s="1537"/>
      <c r="DJ33" s="1537"/>
      <c r="DK33" s="1537"/>
      <c r="DL33" s="1537"/>
      <c r="DM33" s="1537"/>
      <c r="DN33" s="1537"/>
      <c r="DO33" s="1537"/>
      <c r="DP33" s="2196"/>
      <c r="DQ33"/>
      <c r="DR33"/>
      <c r="DS33"/>
      <c r="DT33"/>
      <c r="DU33"/>
      <c r="DV33"/>
      <c r="DW33"/>
      <c r="DX33"/>
      <c r="DY33"/>
      <c r="DZ33"/>
      <c r="EA33"/>
      <c r="EB33"/>
      <c r="EC33"/>
      <c r="ED33"/>
      <c r="EE33"/>
      <c r="EF33"/>
      <c r="EG33" s="724"/>
      <c r="EH33" s="487">
        <f t="shared" si="0"/>
        <v>0</v>
      </c>
      <c r="EI33" s="134">
        <f t="shared" si="1"/>
        <v>0</v>
      </c>
      <c r="EJ33" s="134">
        <f t="shared" si="2"/>
        <v>0</v>
      </c>
      <c r="EK33" s="488">
        <f t="shared" si="3"/>
        <v>0</v>
      </c>
      <c r="EL33" s="765" t="s">
        <v>3231</v>
      </c>
      <c r="EM33" s="134" t="str">
        <f t="shared" si="4"/>
        <v>予備電源への切り替えの状況</v>
      </c>
      <c r="EN33" s="133">
        <f t="shared" si="20"/>
        <v>0</v>
      </c>
      <c r="EO33" s="132" t="str">
        <f t="shared" si="21"/>
        <v/>
      </c>
      <c r="EP33" s="552" t="str">
        <f>IF($EO33="要是正",MAX($EP$14:EP29)+1,"")</f>
        <v/>
      </c>
      <c r="EQ33" s="553" t="str">
        <f>IF($EO33="要是正",MAX($EQ$14:EQ29)+1,"")</f>
        <v/>
      </c>
      <c r="ER33" s="554" t="str">
        <f t="shared" si="22"/>
        <v/>
      </c>
      <c r="ES33" s="130" t="str">
        <f t="shared" si="6"/>
        <v/>
      </c>
      <c r="ET33" s="125" t="str">
        <f t="shared" si="23"/>
        <v/>
      </c>
      <c r="EU33" s="156" t="str">
        <f t="shared" si="24"/>
        <v/>
      </c>
      <c r="EV33" s="155" t="str">
        <f t="shared" si="25"/>
        <v/>
      </c>
      <c r="EW33" s="556" t="str">
        <f t="shared" si="7"/>
        <v/>
      </c>
      <c r="EX33" s="126" t="str">
        <f t="shared" si="26"/>
        <v>0</v>
      </c>
      <c r="EY33" s="127" t="str">
        <f t="shared" si="8"/>
        <v/>
      </c>
      <c r="EZ33" s="126" t="str">
        <f t="shared" si="27"/>
        <v>0</v>
      </c>
      <c r="FA33" s="126" t="str">
        <f t="shared" si="9"/>
        <v>0</v>
      </c>
      <c r="FB33" s="827" t="str">
        <f t="shared" si="10"/>
        <v/>
      </c>
      <c r="FC33" s="128" t="str">
        <f t="shared" si="11"/>
        <v/>
      </c>
      <c r="FD33" s="126" t="str">
        <f t="shared" si="28"/>
        <v>0</v>
      </c>
      <c r="FE33" s="127" t="str">
        <f t="shared" si="13"/>
        <v/>
      </c>
      <c r="FF33" s="126" t="str">
        <f t="shared" si="29"/>
        <v>0</v>
      </c>
      <c r="FG33" s="126" t="str">
        <f t="shared" si="30"/>
        <v>0</v>
      </c>
      <c r="FH33" s="827" t="str">
        <f t="shared" si="15"/>
        <v/>
      </c>
      <c r="FI33" s="796"/>
      <c r="FJ33" s="124"/>
      <c r="FK33" s="169"/>
      <c r="FL33" s="168">
        <v>4</v>
      </c>
      <c r="FM33" s="133" t="s">
        <v>154</v>
      </c>
      <c r="FN33" s="133" t="s">
        <v>168</v>
      </c>
      <c r="FO33" s="167" t="s">
        <v>167</v>
      </c>
      <c r="FQ33"/>
      <c r="FR33"/>
      <c r="FS33"/>
      <c r="FT33"/>
      <c r="FU33"/>
      <c r="FV33"/>
      <c r="FW33"/>
      <c r="FX33"/>
      <c r="FY33"/>
      <c r="FZ33"/>
      <c r="GA33"/>
      <c r="GB33"/>
      <c r="GC33"/>
      <c r="GD33"/>
      <c r="GE33"/>
      <c r="GF33"/>
      <c r="GG33"/>
      <c r="GI33" s="234"/>
      <c r="GJ33" s="752" t="str">
        <f t="shared" si="17"/>
        <v/>
      </c>
      <c r="GK33" s="752" t="str">
        <f t="shared" si="32"/>
        <v/>
      </c>
      <c r="GL33" s="752" t="str">
        <f t="shared" si="33"/>
        <v/>
      </c>
      <c r="GM33" s="752">
        <f t="shared" si="34"/>
        <v>0</v>
      </c>
      <c r="GN33" s="227" t="str">
        <f t="shared" si="18"/>
        <v/>
      </c>
      <c r="GO33"/>
      <c r="GP33" s="228" t="str">
        <f t="shared" si="35"/>
        <v/>
      </c>
      <c r="GQ33" s="601" t="str">
        <f t="shared" si="36"/>
        <v/>
      </c>
      <c r="GR33" s="532" t="str">
        <f t="shared" si="37"/>
        <v>0</v>
      </c>
      <c r="GS33" s="452" t="str">
        <f t="shared" si="19"/>
        <v/>
      </c>
      <c r="GT33" s="530" t="str">
        <f t="shared" si="38"/>
        <v>0</v>
      </c>
      <c r="GU33" s="531" t="str">
        <f t="shared" si="39"/>
        <v/>
      </c>
      <c r="GW33" s="569">
        <f t="shared" si="41"/>
        <v>0</v>
      </c>
      <c r="GX33" s="574"/>
      <c r="GY33" s="574"/>
      <c r="GZ33" s="575"/>
      <c r="HA33" s="13" t="str">
        <f t="shared" si="43"/>
        <v>連動制御器</v>
      </c>
      <c r="LO33"/>
      <c r="LP33"/>
      <c r="LQ33"/>
      <c r="LR33"/>
      <c r="LS33"/>
      <c r="LT33"/>
      <c r="LU33"/>
      <c r="LV33"/>
      <c r="LW33"/>
      <c r="LX33"/>
      <c r="LY33"/>
    </row>
    <row r="34" spans="1:337" s="13" customFormat="1" ht="30" customHeight="1" x14ac:dyDescent="0.4">
      <c r="A34"/>
      <c r="B34"/>
      <c r="C34"/>
      <c r="D34"/>
      <c r="E34"/>
      <c r="F34"/>
      <c r="G34"/>
      <c r="H34"/>
      <c r="I34" s="955"/>
      <c r="J34" s="231"/>
      <c r="K34" s="224"/>
      <c r="L34" s="224"/>
      <c r="M34" s="2399" t="s">
        <v>575</v>
      </c>
      <c r="N34" s="2399"/>
      <c r="O34" s="2399"/>
      <c r="P34" s="2502"/>
      <c r="Q34" s="2502"/>
      <c r="R34" s="2502"/>
      <c r="S34" s="2502"/>
      <c r="T34" s="2502"/>
      <c r="U34" s="2511" t="s">
        <v>172</v>
      </c>
      <c r="V34" s="2511"/>
      <c r="W34" s="2511"/>
      <c r="X34" s="2511"/>
      <c r="Y34" s="2511"/>
      <c r="Z34" s="2511"/>
      <c r="AA34" s="2511"/>
      <c r="AB34" s="2408" t="s">
        <v>215</v>
      </c>
      <c r="AC34" s="2408"/>
      <c r="AD34" s="2408"/>
      <c r="AE34" s="2408"/>
      <c r="AF34" s="2408"/>
      <c r="AG34" s="2408"/>
      <c r="AH34" s="2408"/>
      <c r="AI34" s="2408"/>
      <c r="AJ34" s="2408"/>
      <c r="AK34" s="2408"/>
      <c r="AL34" s="2408"/>
      <c r="AM34" s="2408"/>
      <c r="AN34" s="2408"/>
      <c r="AO34" s="2408"/>
      <c r="AP34" s="2408"/>
      <c r="AQ34" s="2408"/>
      <c r="AR34" s="2408"/>
      <c r="AS34" s="2408"/>
      <c r="AT34" s="2408"/>
      <c r="AU34" s="2408"/>
      <c r="AV34" s="2408"/>
      <c r="AW34" s="2408"/>
      <c r="AX34" s="2408"/>
      <c r="AY34" s="2408"/>
      <c r="AZ34" s="2409"/>
      <c r="BA34" s="2519"/>
      <c r="BB34" s="2519"/>
      <c r="BC34" s="2519"/>
      <c r="BD34" s="2519"/>
      <c r="BE34" s="2519"/>
      <c r="BF34" s="2519"/>
      <c r="BG34" s="2519"/>
      <c r="BH34" s="2519"/>
      <c r="BI34" s="2519"/>
      <c r="BJ34" s="2519"/>
      <c r="BK34" s="2519"/>
      <c r="BL34" s="2519"/>
      <c r="BM34" s="2138"/>
      <c r="BN34" s="2138"/>
      <c r="BO34" s="2211"/>
      <c r="BP34" s="2211"/>
      <c r="BQ34" s="2211"/>
      <c r="BR34" s="2211"/>
      <c r="BS34" s="2211"/>
      <c r="BT34" s="2211"/>
      <c r="BU34" s="2211"/>
      <c r="BV34" s="2211"/>
      <c r="BW34" s="2211"/>
      <c r="BX34" s="2211"/>
      <c r="BY34" s="2211"/>
      <c r="BZ34" s="2211"/>
      <c r="CA34" s="2211"/>
      <c r="CB34" s="2211"/>
      <c r="CC34" s="2211"/>
      <c r="CD34" s="2211"/>
      <c r="CE34" s="2211"/>
      <c r="CF34" s="2211"/>
      <c r="CG34" s="2211"/>
      <c r="CH34" s="2211"/>
      <c r="CI34" s="2211"/>
      <c r="CJ34" s="2211"/>
      <c r="CK34" s="2211"/>
      <c r="CL34" s="2211"/>
      <c r="CM34" s="2211"/>
      <c r="CN34" s="2136"/>
      <c r="CO34" s="2136"/>
      <c r="CP34" s="2136"/>
      <c r="CQ34" s="2136"/>
      <c r="CR34" s="2136"/>
      <c r="CS34" s="2136"/>
      <c r="CT34" s="2272"/>
      <c r="CU34" s="2272"/>
      <c r="CV34" s="2272"/>
      <c r="CW34" s="2208"/>
      <c r="CX34" s="2209"/>
      <c r="CY34" s="2209"/>
      <c r="CZ34" s="2209"/>
      <c r="DA34" s="2209"/>
      <c r="DB34" s="2209"/>
      <c r="DC34" s="2209"/>
      <c r="DD34" s="2209"/>
      <c r="DE34" s="2209"/>
      <c r="DF34" s="2209"/>
      <c r="DG34" s="2209"/>
      <c r="DH34" s="2209"/>
      <c r="DI34" s="2209"/>
      <c r="DJ34" s="2209"/>
      <c r="DK34" s="2209"/>
      <c r="DL34" s="2209"/>
      <c r="DM34" s="2209"/>
      <c r="DN34" s="2209"/>
      <c r="DO34" s="2209"/>
      <c r="DP34" s="2210"/>
      <c r="DQ34"/>
      <c r="DR34"/>
      <c r="DS34"/>
      <c r="DT34"/>
      <c r="DU34"/>
      <c r="DV34"/>
      <c r="DW34"/>
      <c r="DX34"/>
      <c r="DY34"/>
      <c r="DZ34"/>
      <c r="EA34"/>
      <c r="EB34"/>
      <c r="EC34"/>
      <c r="ED34"/>
      <c r="EE34"/>
      <c r="EF34"/>
      <c r="EG34" s="724"/>
      <c r="EH34" s="487">
        <f t="shared" si="0"/>
        <v>0</v>
      </c>
      <c r="EI34" s="134">
        <f t="shared" si="1"/>
        <v>0</v>
      </c>
      <c r="EJ34" s="134">
        <f t="shared" si="2"/>
        <v>0</v>
      </c>
      <c r="EK34" s="488">
        <f t="shared" si="3"/>
        <v>0</v>
      </c>
      <c r="EL34" s="765" t="s">
        <v>3232</v>
      </c>
      <c r="EM34" s="134" t="str">
        <f t="shared" si="4"/>
        <v>劣化及び損傷の状況　　　　　　　　　　　　　　　　　　　　</v>
      </c>
      <c r="EN34" s="133">
        <f t="shared" si="20"/>
        <v>0</v>
      </c>
      <c r="EO34" s="132" t="str">
        <f t="shared" si="21"/>
        <v/>
      </c>
      <c r="EP34" s="552" t="str">
        <f>IF($EO34="要是正",MAX($EP$14:EP30)+1,"")</f>
        <v/>
      </c>
      <c r="EQ34" s="553" t="str">
        <f>IF($EO34="要是正",MAX($EQ$14:EQ30)+1,"")</f>
        <v/>
      </c>
      <c r="ER34" s="554" t="str">
        <f t="shared" si="22"/>
        <v/>
      </c>
      <c r="ES34" s="130" t="str">
        <f t="shared" si="6"/>
        <v/>
      </c>
      <c r="ET34" s="125" t="str">
        <f t="shared" si="23"/>
        <v/>
      </c>
      <c r="EU34" s="156" t="str">
        <f t="shared" si="24"/>
        <v/>
      </c>
      <c r="EV34" s="155" t="str">
        <f t="shared" si="25"/>
        <v/>
      </c>
      <c r="EW34" s="556" t="str">
        <f t="shared" si="7"/>
        <v/>
      </c>
      <c r="EX34" s="126" t="str">
        <f t="shared" si="26"/>
        <v>0</v>
      </c>
      <c r="EY34" s="127" t="str">
        <f t="shared" si="8"/>
        <v/>
      </c>
      <c r="EZ34" s="126" t="str">
        <f t="shared" si="27"/>
        <v>0</v>
      </c>
      <c r="FA34" s="126" t="str">
        <f t="shared" si="9"/>
        <v>0</v>
      </c>
      <c r="FB34" s="827" t="str">
        <f t="shared" si="10"/>
        <v/>
      </c>
      <c r="FC34" s="128" t="str">
        <f t="shared" si="11"/>
        <v/>
      </c>
      <c r="FD34" s="126" t="str">
        <f t="shared" si="28"/>
        <v>0</v>
      </c>
      <c r="FE34" s="127" t="str">
        <f t="shared" si="13"/>
        <v/>
      </c>
      <c r="FF34" s="126" t="str">
        <f t="shared" si="29"/>
        <v>0</v>
      </c>
      <c r="FG34" s="126" t="str">
        <f t="shared" si="30"/>
        <v>0</v>
      </c>
      <c r="FH34" s="827" t="str">
        <f t="shared" si="15"/>
        <v/>
      </c>
      <c r="FI34" s="796"/>
      <c r="FJ34" s="124"/>
      <c r="FK34" s="169"/>
      <c r="FL34" s="168">
        <v>4</v>
      </c>
      <c r="FM34" s="133" t="s">
        <v>154</v>
      </c>
      <c r="FN34" s="133" t="s">
        <v>168</v>
      </c>
      <c r="FO34" s="167" t="s">
        <v>167</v>
      </c>
      <c r="FQ34"/>
      <c r="FR34"/>
      <c r="FS34"/>
      <c r="FT34"/>
      <c r="FU34"/>
      <c r="FV34"/>
      <c r="FW34"/>
      <c r="FX34"/>
      <c r="FY34"/>
      <c r="FZ34"/>
      <c r="GA34"/>
      <c r="GB34"/>
      <c r="GC34"/>
      <c r="GD34"/>
      <c r="GE34"/>
      <c r="GF34"/>
      <c r="GG34"/>
      <c r="GI34" s="234"/>
      <c r="GJ34" s="752" t="str">
        <f t="shared" si="17"/>
        <v/>
      </c>
      <c r="GK34" s="752" t="str">
        <f t="shared" si="32"/>
        <v/>
      </c>
      <c r="GL34" s="752" t="str">
        <f t="shared" si="33"/>
        <v/>
      </c>
      <c r="GM34" s="752">
        <f t="shared" si="34"/>
        <v>0</v>
      </c>
      <c r="GN34" s="227" t="str">
        <f t="shared" si="18"/>
        <v/>
      </c>
      <c r="GO34"/>
      <c r="GP34" s="228" t="str">
        <f t="shared" si="35"/>
        <v/>
      </c>
      <c r="GQ34" s="601" t="str">
        <f t="shared" si="36"/>
        <v/>
      </c>
      <c r="GR34" s="532" t="str">
        <f t="shared" si="37"/>
        <v>0</v>
      </c>
      <c r="GS34" s="452" t="str">
        <f t="shared" si="19"/>
        <v/>
      </c>
      <c r="GT34" s="530" t="str">
        <f t="shared" si="38"/>
        <v>0</v>
      </c>
      <c r="GU34" s="531" t="str">
        <f t="shared" si="39"/>
        <v/>
      </c>
      <c r="GW34" s="569">
        <f t="shared" si="41"/>
        <v>0</v>
      </c>
      <c r="GX34" s="574"/>
      <c r="GY34" s="574"/>
      <c r="GZ34" s="575"/>
      <c r="HA34" s="13" t="str">
        <f>$U$34</f>
        <v>連動機構用予備電源</v>
      </c>
      <c r="LO34"/>
      <c r="LP34"/>
      <c r="LQ34"/>
      <c r="LR34"/>
      <c r="LS34"/>
      <c r="LT34"/>
      <c r="LU34"/>
      <c r="LV34"/>
      <c r="LW34"/>
      <c r="LX34"/>
      <c r="LY34"/>
    </row>
    <row r="35" spans="1:337" s="13" customFormat="1" ht="30" customHeight="1" x14ac:dyDescent="0.4">
      <c r="A35"/>
      <c r="B35"/>
      <c r="C35"/>
      <c r="D35"/>
      <c r="E35"/>
      <c r="F35"/>
      <c r="G35"/>
      <c r="H35"/>
      <c r="I35" s="955"/>
      <c r="J35" s="231"/>
      <c r="K35" s="224"/>
      <c r="L35" s="224"/>
      <c r="M35" s="2399" t="s">
        <v>574</v>
      </c>
      <c r="N35" s="2399"/>
      <c r="O35" s="2399"/>
      <c r="P35" s="2502"/>
      <c r="Q35" s="2502"/>
      <c r="R35" s="2502"/>
      <c r="S35" s="2502"/>
      <c r="T35" s="2502"/>
      <c r="U35" s="2517"/>
      <c r="V35" s="2517"/>
      <c r="W35" s="2517"/>
      <c r="X35" s="2517"/>
      <c r="Y35" s="2517"/>
      <c r="Z35" s="2517"/>
      <c r="AA35" s="2517"/>
      <c r="AB35" s="2171" t="s">
        <v>214</v>
      </c>
      <c r="AC35" s="2171"/>
      <c r="AD35" s="2171"/>
      <c r="AE35" s="2171"/>
      <c r="AF35" s="2171"/>
      <c r="AG35" s="2171"/>
      <c r="AH35" s="2171"/>
      <c r="AI35" s="2171"/>
      <c r="AJ35" s="2171"/>
      <c r="AK35" s="2171"/>
      <c r="AL35" s="2171"/>
      <c r="AM35" s="2171"/>
      <c r="AN35" s="2171"/>
      <c r="AO35" s="2171"/>
      <c r="AP35" s="2171"/>
      <c r="AQ35" s="2171"/>
      <c r="AR35" s="2171"/>
      <c r="AS35" s="2171"/>
      <c r="AT35" s="2171"/>
      <c r="AU35" s="2171"/>
      <c r="AV35" s="2171"/>
      <c r="AW35" s="2171"/>
      <c r="AX35" s="2171"/>
      <c r="AY35" s="2171"/>
      <c r="AZ35" s="2172"/>
      <c r="BA35" s="2508"/>
      <c r="BB35" s="2508"/>
      <c r="BC35" s="2508"/>
      <c r="BD35" s="2508"/>
      <c r="BE35" s="2508"/>
      <c r="BF35" s="2508"/>
      <c r="BG35" s="2508"/>
      <c r="BH35" s="2508"/>
      <c r="BI35" s="2508"/>
      <c r="BJ35" s="2508"/>
      <c r="BK35" s="2508"/>
      <c r="BL35" s="2508"/>
      <c r="BM35" s="2176"/>
      <c r="BN35" s="2176"/>
      <c r="BO35" s="2110"/>
      <c r="BP35" s="2110"/>
      <c r="BQ35" s="2110"/>
      <c r="BR35" s="2110"/>
      <c r="BS35" s="2110"/>
      <c r="BT35" s="2110"/>
      <c r="BU35" s="2110"/>
      <c r="BV35" s="2110"/>
      <c r="BW35" s="2110"/>
      <c r="BX35" s="2110"/>
      <c r="BY35" s="2110"/>
      <c r="BZ35" s="2110"/>
      <c r="CA35" s="2110"/>
      <c r="CB35" s="2110"/>
      <c r="CC35" s="2110"/>
      <c r="CD35" s="2110"/>
      <c r="CE35" s="2110"/>
      <c r="CF35" s="2110"/>
      <c r="CG35" s="2110"/>
      <c r="CH35" s="2110"/>
      <c r="CI35" s="2110"/>
      <c r="CJ35" s="2110"/>
      <c r="CK35" s="2110"/>
      <c r="CL35" s="2110"/>
      <c r="CM35" s="2110"/>
      <c r="CN35" s="2178"/>
      <c r="CO35" s="2178"/>
      <c r="CP35" s="2178"/>
      <c r="CQ35" s="2178"/>
      <c r="CR35" s="2178"/>
      <c r="CS35" s="2178"/>
      <c r="CT35" s="2386"/>
      <c r="CU35" s="2386"/>
      <c r="CV35" s="2386"/>
      <c r="CW35" s="2195"/>
      <c r="CX35" s="1537"/>
      <c r="CY35" s="1537"/>
      <c r="CZ35" s="1537"/>
      <c r="DA35" s="1537"/>
      <c r="DB35" s="1537"/>
      <c r="DC35" s="1537"/>
      <c r="DD35" s="1537"/>
      <c r="DE35" s="1537"/>
      <c r="DF35" s="1537"/>
      <c r="DG35" s="1537"/>
      <c r="DH35" s="1537"/>
      <c r="DI35" s="1537"/>
      <c r="DJ35" s="1537"/>
      <c r="DK35" s="1537"/>
      <c r="DL35" s="1537"/>
      <c r="DM35" s="1537"/>
      <c r="DN35" s="1537"/>
      <c r="DO35" s="1537"/>
      <c r="DP35" s="2196"/>
      <c r="DQ35"/>
      <c r="DR35"/>
      <c r="DS35"/>
      <c r="DT35"/>
      <c r="DU35"/>
      <c r="DV35"/>
      <c r="DW35"/>
      <c r="DX35"/>
      <c r="DY35"/>
      <c r="DZ35"/>
      <c r="EA35"/>
      <c r="EB35"/>
      <c r="EC35"/>
      <c r="ED35"/>
      <c r="EE35"/>
      <c r="EF35"/>
      <c r="EG35" s="724"/>
      <c r="EH35" s="487">
        <f t="shared" si="0"/>
        <v>0</v>
      </c>
      <c r="EI35" s="134">
        <f t="shared" si="1"/>
        <v>0</v>
      </c>
      <c r="EJ35" s="134">
        <f t="shared" si="2"/>
        <v>0</v>
      </c>
      <c r="EK35" s="488">
        <f t="shared" si="3"/>
        <v>0</v>
      </c>
      <c r="EL35" s="765" t="s">
        <v>3233</v>
      </c>
      <c r="EM35" s="134" t="str">
        <f t="shared" si="4"/>
        <v>容量の状況</v>
      </c>
      <c r="EN35" s="133">
        <f t="shared" si="20"/>
        <v>0</v>
      </c>
      <c r="EO35" s="132" t="str">
        <f t="shared" si="21"/>
        <v/>
      </c>
      <c r="EP35" s="552" t="str">
        <f>IF($EO35="要是正",MAX($EP$14:EP31)+1,"")</f>
        <v/>
      </c>
      <c r="EQ35" s="553" t="str">
        <f>IF($EO35="要是正",MAX($EQ$14:EQ31)+1,"")</f>
        <v/>
      </c>
      <c r="ER35" s="554" t="str">
        <f t="shared" si="22"/>
        <v/>
      </c>
      <c r="ES35" s="130" t="str">
        <f t="shared" si="6"/>
        <v/>
      </c>
      <c r="ET35" s="125" t="str">
        <f t="shared" si="23"/>
        <v/>
      </c>
      <c r="EU35" s="156" t="str">
        <f t="shared" si="24"/>
        <v/>
      </c>
      <c r="EV35" s="155" t="str">
        <f t="shared" si="25"/>
        <v/>
      </c>
      <c r="EW35" s="556" t="str">
        <f t="shared" si="7"/>
        <v/>
      </c>
      <c r="EX35" s="126" t="str">
        <f t="shared" si="26"/>
        <v>0</v>
      </c>
      <c r="EY35" s="127" t="str">
        <f t="shared" si="8"/>
        <v/>
      </c>
      <c r="EZ35" s="126" t="str">
        <f t="shared" si="27"/>
        <v>0</v>
      </c>
      <c r="FA35" s="126" t="str">
        <f t="shared" si="9"/>
        <v>0</v>
      </c>
      <c r="FB35" s="827" t="str">
        <f t="shared" si="10"/>
        <v/>
      </c>
      <c r="FC35" s="128" t="str">
        <f t="shared" si="11"/>
        <v/>
      </c>
      <c r="FD35" s="126" t="str">
        <f t="shared" si="28"/>
        <v>0</v>
      </c>
      <c r="FE35" s="127" t="str">
        <f t="shared" si="13"/>
        <v/>
      </c>
      <c r="FF35" s="126" t="str">
        <f t="shared" si="29"/>
        <v>0</v>
      </c>
      <c r="FG35" s="126" t="str">
        <f t="shared" si="30"/>
        <v>0</v>
      </c>
      <c r="FH35" s="827" t="str">
        <f t="shared" si="15"/>
        <v/>
      </c>
      <c r="FI35" s="796"/>
      <c r="FJ35" s="124"/>
      <c r="FK35" s="169"/>
      <c r="FL35" s="168">
        <v>5</v>
      </c>
      <c r="FM35" s="133" t="s">
        <v>154</v>
      </c>
      <c r="FN35" s="133" t="s">
        <v>163</v>
      </c>
      <c r="FO35" s="167" t="s">
        <v>162</v>
      </c>
      <c r="FQ35"/>
      <c r="FR35"/>
      <c r="FS35"/>
      <c r="FT35"/>
      <c r="FU35"/>
      <c r="FV35"/>
      <c r="FW35"/>
      <c r="FX35"/>
      <c r="FY35"/>
      <c r="FZ35"/>
      <c r="GA35"/>
      <c r="GB35"/>
      <c r="GC35"/>
      <c r="GD35"/>
      <c r="GE35"/>
      <c r="GF35"/>
      <c r="GG35"/>
      <c r="GI35" s="215"/>
      <c r="GJ35" s="752" t="str">
        <f t="shared" si="17"/>
        <v/>
      </c>
      <c r="GK35" s="752" t="str">
        <f t="shared" si="32"/>
        <v/>
      </c>
      <c r="GL35" s="752" t="str">
        <f t="shared" si="33"/>
        <v/>
      </c>
      <c r="GM35" s="752">
        <f t="shared" si="34"/>
        <v>0</v>
      </c>
      <c r="GN35" s="227" t="str">
        <f t="shared" si="18"/>
        <v/>
      </c>
      <c r="GO35"/>
      <c r="GP35" s="228" t="str">
        <f t="shared" si="35"/>
        <v/>
      </c>
      <c r="GQ35" s="601" t="str">
        <f t="shared" si="36"/>
        <v/>
      </c>
      <c r="GR35" s="532" t="str">
        <f t="shared" si="37"/>
        <v>0</v>
      </c>
      <c r="GS35" s="452" t="str">
        <f t="shared" si="19"/>
        <v/>
      </c>
      <c r="GT35" s="530" t="str">
        <f t="shared" si="38"/>
        <v>0</v>
      </c>
      <c r="GU35" s="531" t="str">
        <f t="shared" si="39"/>
        <v/>
      </c>
      <c r="GW35" s="569">
        <f t="shared" si="41"/>
        <v>0</v>
      </c>
      <c r="GX35" s="574"/>
      <c r="GY35" s="574"/>
      <c r="GZ35" s="575"/>
      <c r="HA35" s="13" t="str">
        <f>$U$34</f>
        <v>連動機構用予備電源</v>
      </c>
      <c r="LO35"/>
      <c r="LP35"/>
      <c r="LQ35"/>
      <c r="LR35"/>
      <c r="LS35"/>
      <c r="LT35"/>
      <c r="LU35"/>
      <c r="LV35"/>
      <c r="LW35"/>
      <c r="LX35"/>
      <c r="LY35"/>
    </row>
    <row r="36" spans="1:337" s="13" customFormat="1" ht="30" customHeight="1" x14ac:dyDescent="0.4">
      <c r="A36"/>
      <c r="B36"/>
      <c r="C36"/>
      <c r="D36"/>
      <c r="E36"/>
      <c r="F36"/>
      <c r="G36"/>
      <c r="H36"/>
      <c r="I36" s="955"/>
      <c r="J36" s="231"/>
      <c r="K36" s="224"/>
      <c r="L36" s="224"/>
      <c r="M36" s="2399" t="s">
        <v>573</v>
      </c>
      <c r="N36" s="2399"/>
      <c r="O36" s="2399"/>
      <c r="P36" s="2502"/>
      <c r="Q36" s="2502"/>
      <c r="R36" s="2502"/>
      <c r="S36" s="2502"/>
      <c r="T36" s="2502"/>
      <c r="U36" s="2509" t="s">
        <v>166</v>
      </c>
      <c r="V36" s="2509"/>
      <c r="W36" s="2509"/>
      <c r="X36" s="2509"/>
      <c r="Y36" s="2509"/>
      <c r="Z36" s="2509"/>
      <c r="AA36" s="2509"/>
      <c r="AB36" s="2180" t="s">
        <v>212</v>
      </c>
      <c r="AC36" s="2180"/>
      <c r="AD36" s="2180"/>
      <c r="AE36" s="2180"/>
      <c r="AF36" s="2180"/>
      <c r="AG36" s="2180"/>
      <c r="AH36" s="2180"/>
      <c r="AI36" s="2180"/>
      <c r="AJ36" s="2180"/>
      <c r="AK36" s="2180"/>
      <c r="AL36" s="2180"/>
      <c r="AM36" s="2180"/>
      <c r="AN36" s="2180"/>
      <c r="AO36" s="2180"/>
      <c r="AP36" s="2180"/>
      <c r="AQ36" s="2180"/>
      <c r="AR36" s="2180"/>
      <c r="AS36" s="2180"/>
      <c r="AT36" s="2180"/>
      <c r="AU36" s="2180"/>
      <c r="AV36" s="2180"/>
      <c r="AW36" s="2180"/>
      <c r="AX36" s="2180"/>
      <c r="AY36" s="2180"/>
      <c r="AZ36" s="2417"/>
      <c r="BA36" s="2510"/>
      <c r="BB36" s="2510"/>
      <c r="BC36" s="2510"/>
      <c r="BD36" s="2510"/>
      <c r="BE36" s="2510"/>
      <c r="BF36" s="2510"/>
      <c r="BG36" s="2510"/>
      <c r="BH36" s="2510"/>
      <c r="BI36" s="2510"/>
      <c r="BJ36" s="2510"/>
      <c r="BK36" s="2510"/>
      <c r="BL36" s="2510"/>
      <c r="BM36" s="2518"/>
      <c r="BN36" s="2518"/>
      <c r="BO36" s="2432"/>
      <c r="BP36" s="2432"/>
      <c r="BQ36" s="2432"/>
      <c r="BR36" s="2432"/>
      <c r="BS36" s="2432"/>
      <c r="BT36" s="2432"/>
      <c r="BU36" s="2432"/>
      <c r="BV36" s="2432"/>
      <c r="BW36" s="2432"/>
      <c r="BX36" s="2432"/>
      <c r="BY36" s="2432"/>
      <c r="BZ36" s="2432"/>
      <c r="CA36" s="2432"/>
      <c r="CB36" s="2432"/>
      <c r="CC36" s="2432"/>
      <c r="CD36" s="2432"/>
      <c r="CE36" s="2432"/>
      <c r="CF36" s="2432"/>
      <c r="CG36" s="2432"/>
      <c r="CH36" s="2432"/>
      <c r="CI36" s="2432"/>
      <c r="CJ36" s="2432"/>
      <c r="CK36" s="2432"/>
      <c r="CL36" s="2432"/>
      <c r="CM36" s="2432"/>
      <c r="CN36" s="2086"/>
      <c r="CO36" s="2086"/>
      <c r="CP36" s="2086"/>
      <c r="CQ36" s="2086"/>
      <c r="CR36" s="2086"/>
      <c r="CS36" s="2086"/>
      <c r="CT36" s="2441"/>
      <c r="CU36" s="2441"/>
      <c r="CV36" s="2441"/>
      <c r="CW36" s="2445"/>
      <c r="CX36" s="2446"/>
      <c r="CY36" s="2446"/>
      <c r="CZ36" s="2446"/>
      <c r="DA36" s="2446"/>
      <c r="DB36" s="2446"/>
      <c r="DC36" s="2446"/>
      <c r="DD36" s="2446"/>
      <c r="DE36" s="2446"/>
      <c r="DF36" s="2446"/>
      <c r="DG36" s="2446"/>
      <c r="DH36" s="2446"/>
      <c r="DI36" s="2446"/>
      <c r="DJ36" s="2446"/>
      <c r="DK36" s="2446"/>
      <c r="DL36" s="2446"/>
      <c r="DM36" s="2446"/>
      <c r="DN36" s="2446"/>
      <c r="DO36" s="2446"/>
      <c r="DP36" s="2447"/>
      <c r="DQ36"/>
      <c r="DR36"/>
      <c r="DS36"/>
      <c r="DT36"/>
      <c r="DU36"/>
      <c r="DV36"/>
      <c r="DW36"/>
      <c r="DX36"/>
      <c r="DY36"/>
      <c r="DZ36"/>
      <c r="EA36"/>
      <c r="EB36"/>
      <c r="EC36"/>
      <c r="ED36"/>
      <c r="EE36"/>
      <c r="EF36"/>
      <c r="EG36" s="724"/>
      <c r="EH36" s="487">
        <f t="shared" si="0"/>
        <v>0</v>
      </c>
      <c r="EI36" s="134">
        <f t="shared" si="1"/>
        <v>0</v>
      </c>
      <c r="EJ36" s="134">
        <f t="shared" si="2"/>
        <v>0</v>
      </c>
      <c r="EK36" s="488">
        <f t="shared" si="3"/>
        <v>0</v>
      </c>
      <c r="EL36" s="765" t="s">
        <v>3234</v>
      </c>
      <c r="EM36" s="134" t="str">
        <f t="shared" si="4"/>
        <v>設置の状況</v>
      </c>
      <c r="EN36" s="133">
        <f t="shared" si="20"/>
        <v>0</v>
      </c>
      <c r="EO36" s="132" t="str">
        <f t="shared" si="21"/>
        <v/>
      </c>
      <c r="EP36" s="552" t="str">
        <f>IF($EO36="要是正",MAX($EP$14:EP32)+1,"")</f>
        <v/>
      </c>
      <c r="EQ36" s="553" t="str">
        <f>IF($EO36="要是正",MAX($EQ$14:EQ32)+1,"")</f>
        <v/>
      </c>
      <c r="ER36" s="554" t="str">
        <f t="shared" si="22"/>
        <v/>
      </c>
      <c r="ES36" s="130" t="str">
        <f t="shared" si="6"/>
        <v/>
      </c>
      <c r="ET36" s="125" t="str">
        <f t="shared" si="23"/>
        <v/>
      </c>
      <c r="EU36" s="156" t="str">
        <f t="shared" si="24"/>
        <v/>
      </c>
      <c r="EV36" s="155" t="str">
        <f t="shared" si="25"/>
        <v/>
      </c>
      <c r="EW36" s="556" t="str">
        <f t="shared" si="7"/>
        <v/>
      </c>
      <c r="EX36" s="126" t="str">
        <f t="shared" si="26"/>
        <v>0</v>
      </c>
      <c r="EY36" s="127" t="str">
        <f t="shared" si="8"/>
        <v/>
      </c>
      <c r="EZ36" s="126" t="str">
        <f t="shared" si="27"/>
        <v>0</v>
      </c>
      <c r="FA36" s="126" t="str">
        <f t="shared" si="9"/>
        <v>0</v>
      </c>
      <c r="FB36" s="827" t="str">
        <f t="shared" si="10"/>
        <v/>
      </c>
      <c r="FC36" s="128" t="str">
        <f t="shared" si="11"/>
        <v/>
      </c>
      <c r="FD36" s="126" t="str">
        <f t="shared" si="28"/>
        <v>0</v>
      </c>
      <c r="FE36" s="127" t="str">
        <f t="shared" si="13"/>
        <v/>
      </c>
      <c r="FF36" s="126" t="str">
        <f t="shared" si="29"/>
        <v>0</v>
      </c>
      <c r="FG36" s="126" t="str">
        <f t="shared" si="30"/>
        <v>0</v>
      </c>
      <c r="FH36" s="827" t="str">
        <f t="shared" si="15"/>
        <v/>
      </c>
      <c r="FI36" s="796"/>
      <c r="FJ36" s="124"/>
      <c r="FK36" s="169"/>
      <c r="FL36" s="168">
        <v>6</v>
      </c>
      <c r="FM36" s="133" t="s">
        <v>154</v>
      </c>
      <c r="FN36" s="133" t="s">
        <v>153</v>
      </c>
      <c r="FO36" s="167" t="s">
        <v>152</v>
      </c>
      <c r="FQ36"/>
      <c r="FR36"/>
      <c r="FS36"/>
      <c r="FT36"/>
      <c r="FU36"/>
      <c r="FV36"/>
      <c r="FW36"/>
      <c r="FX36"/>
      <c r="FY36"/>
      <c r="FZ36"/>
      <c r="GA36"/>
      <c r="GB36"/>
      <c r="GC36"/>
      <c r="GD36"/>
      <c r="GE36"/>
      <c r="GF36"/>
      <c r="GG36"/>
      <c r="GI36" s="215"/>
      <c r="GJ36" s="752" t="str">
        <f t="shared" si="17"/>
        <v/>
      </c>
      <c r="GK36" s="752" t="str">
        <f t="shared" si="32"/>
        <v/>
      </c>
      <c r="GL36" s="752" t="str">
        <f t="shared" si="33"/>
        <v/>
      </c>
      <c r="GM36" s="752">
        <f t="shared" si="34"/>
        <v>0</v>
      </c>
      <c r="GN36" s="227" t="str">
        <f t="shared" si="18"/>
        <v/>
      </c>
      <c r="GO36"/>
      <c r="GP36" s="228" t="str">
        <f t="shared" si="35"/>
        <v/>
      </c>
      <c r="GQ36" s="601" t="str">
        <f t="shared" si="36"/>
        <v/>
      </c>
      <c r="GR36" s="532" t="str">
        <f t="shared" si="37"/>
        <v>0</v>
      </c>
      <c r="GS36" s="452" t="str">
        <f t="shared" si="19"/>
        <v/>
      </c>
      <c r="GT36" s="530" t="str">
        <f t="shared" si="38"/>
        <v>0</v>
      </c>
      <c r="GU36" s="531" t="str">
        <f t="shared" si="39"/>
        <v/>
      </c>
      <c r="GW36" s="569">
        <f t="shared" si="41"/>
        <v>0</v>
      </c>
      <c r="GX36" s="574"/>
      <c r="GY36" s="574"/>
      <c r="GZ36" s="575"/>
      <c r="HA36" s="13" t="str">
        <f>$U$36</f>
        <v>自動閉鎖装置</v>
      </c>
      <c r="LO36"/>
      <c r="LP36"/>
      <c r="LQ36"/>
      <c r="LR36"/>
      <c r="LS36"/>
      <c r="LT36"/>
      <c r="LU36"/>
      <c r="LV36"/>
      <c r="LW36"/>
      <c r="LX36"/>
      <c r="LY36"/>
    </row>
    <row r="37" spans="1:337" s="13" customFormat="1" ht="30" customHeight="1" x14ac:dyDescent="0.4">
      <c r="A37"/>
      <c r="B37"/>
      <c r="C37"/>
      <c r="D37"/>
      <c r="E37"/>
      <c r="F37"/>
      <c r="G37"/>
      <c r="H37"/>
      <c r="I37" s="955"/>
      <c r="J37" s="231"/>
      <c r="K37" s="224"/>
      <c r="L37" s="224"/>
      <c r="M37" s="2399" t="s">
        <v>572</v>
      </c>
      <c r="N37" s="2399"/>
      <c r="O37" s="2399"/>
      <c r="P37" s="2502"/>
      <c r="Q37" s="2502"/>
      <c r="R37" s="2502"/>
      <c r="S37" s="2502"/>
      <c r="T37" s="2502"/>
      <c r="U37" s="2509" t="s">
        <v>213</v>
      </c>
      <c r="V37" s="2509"/>
      <c r="W37" s="2509"/>
      <c r="X37" s="2509"/>
      <c r="Y37" s="2509"/>
      <c r="Z37" s="2509"/>
      <c r="AA37" s="2509"/>
      <c r="AB37" s="2231" t="s">
        <v>212</v>
      </c>
      <c r="AC37" s="2231"/>
      <c r="AD37" s="2231"/>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2"/>
      <c r="BA37" s="2510"/>
      <c r="BB37" s="2510"/>
      <c r="BC37" s="2510"/>
      <c r="BD37" s="2510"/>
      <c r="BE37" s="2510"/>
      <c r="BF37" s="2510"/>
      <c r="BG37" s="2510"/>
      <c r="BH37" s="2510"/>
      <c r="BI37" s="2510"/>
      <c r="BJ37" s="2510"/>
      <c r="BK37" s="2510"/>
      <c r="BL37" s="2510"/>
      <c r="BM37" s="2236"/>
      <c r="BN37" s="2236"/>
      <c r="BO37" s="2104"/>
      <c r="BP37" s="2104"/>
      <c r="BQ37" s="2104"/>
      <c r="BR37" s="2104"/>
      <c r="BS37" s="2104"/>
      <c r="BT37" s="2104"/>
      <c r="BU37" s="2104"/>
      <c r="BV37" s="2104"/>
      <c r="BW37" s="2104"/>
      <c r="BX37" s="2104"/>
      <c r="BY37" s="2104"/>
      <c r="BZ37" s="2104"/>
      <c r="CA37" s="2104"/>
      <c r="CB37" s="2104"/>
      <c r="CC37" s="2104"/>
      <c r="CD37" s="2104"/>
      <c r="CE37" s="2104"/>
      <c r="CF37" s="2104"/>
      <c r="CG37" s="2104"/>
      <c r="CH37" s="2104"/>
      <c r="CI37" s="2104"/>
      <c r="CJ37" s="2104"/>
      <c r="CK37" s="2104"/>
      <c r="CL37" s="2104"/>
      <c r="CM37" s="2104"/>
      <c r="CN37" s="2086"/>
      <c r="CO37" s="2086"/>
      <c r="CP37" s="2086"/>
      <c r="CQ37" s="2086"/>
      <c r="CR37" s="2086"/>
      <c r="CS37" s="2086"/>
      <c r="CT37" s="2441"/>
      <c r="CU37" s="2441"/>
      <c r="CV37" s="2441"/>
      <c r="CW37" s="2382"/>
      <c r="CX37" s="1551"/>
      <c r="CY37" s="1551"/>
      <c r="CZ37" s="1551"/>
      <c r="DA37" s="1551"/>
      <c r="DB37" s="1551"/>
      <c r="DC37" s="1551"/>
      <c r="DD37" s="1551"/>
      <c r="DE37" s="1551"/>
      <c r="DF37" s="1551"/>
      <c r="DG37" s="1551"/>
      <c r="DH37" s="1551"/>
      <c r="DI37" s="1551"/>
      <c r="DJ37" s="1551"/>
      <c r="DK37" s="1551"/>
      <c r="DL37" s="1551"/>
      <c r="DM37" s="1551"/>
      <c r="DN37" s="1551"/>
      <c r="DO37" s="1551"/>
      <c r="DP37" s="2383"/>
      <c r="DQ37"/>
      <c r="DR37"/>
      <c r="DS37"/>
      <c r="DT37"/>
      <c r="DU37"/>
      <c r="DV37"/>
      <c r="DW37"/>
      <c r="DX37"/>
      <c r="DY37"/>
      <c r="DZ37"/>
      <c r="EA37"/>
      <c r="EB37"/>
      <c r="EC37"/>
      <c r="ED37"/>
      <c r="EE37"/>
      <c r="EF37"/>
      <c r="EG37" s="724"/>
      <c r="EH37" s="487">
        <f t="shared" si="0"/>
        <v>0</v>
      </c>
      <c r="EI37" s="134">
        <f t="shared" si="1"/>
        <v>0</v>
      </c>
      <c r="EJ37" s="134">
        <f t="shared" si="2"/>
        <v>0</v>
      </c>
      <c r="EK37" s="488">
        <f t="shared" si="3"/>
        <v>0</v>
      </c>
      <c r="EL37" s="765" t="s">
        <v>3235</v>
      </c>
      <c r="EM37" s="134" t="str">
        <f t="shared" si="4"/>
        <v>設置の状況</v>
      </c>
      <c r="EN37" s="133">
        <f t="shared" si="20"/>
        <v>0</v>
      </c>
      <c r="EO37" s="132" t="str">
        <f t="shared" si="21"/>
        <v/>
      </c>
      <c r="EP37" s="552" t="str">
        <f>IF($EO37="要是正",MAX($EP$14:EP33)+1,"")</f>
        <v/>
      </c>
      <c r="EQ37" s="553" t="str">
        <f>IF($EO37="要是正",MAX($EQ$14:EQ33)+1,"")</f>
        <v/>
      </c>
      <c r="ER37" s="554" t="str">
        <f t="shared" si="22"/>
        <v/>
      </c>
      <c r="ES37" s="130" t="str">
        <f t="shared" si="6"/>
        <v/>
      </c>
      <c r="ET37" s="125" t="str">
        <f t="shared" si="23"/>
        <v/>
      </c>
      <c r="EU37" s="156" t="str">
        <f t="shared" si="24"/>
        <v/>
      </c>
      <c r="EV37" s="155" t="str">
        <f t="shared" si="25"/>
        <v/>
      </c>
      <c r="EW37" s="556" t="str">
        <f t="shared" si="7"/>
        <v/>
      </c>
      <c r="EX37" s="126" t="str">
        <f t="shared" si="26"/>
        <v>0</v>
      </c>
      <c r="EY37" s="127" t="str">
        <f t="shared" si="8"/>
        <v/>
      </c>
      <c r="EZ37" s="126" t="str">
        <f t="shared" si="27"/>
        <v>0</v>
      </c>
      <c r="FA37" s="126" t="str">
        <f t="shared" si="9"/>
        <v>0</v>
      </c>
      <c r="FB37" s="827" t="str">
        <f t="shared" si="10"/>
        <v/>
      </c>
      <c r="FC37" s="128" t="str">
        <f t="shared" si="11"/>
        <v/>
      </c>
      <c r="FD37" s="126" t="str">
        <f t="shared" si="28"/>
        <v>0</v>
      </c>
      <c r="FE37" s="127" t="str">
        <f t="shared" si="13"/>
        <v/>
      </c>
      <c r="FF37" s="126" t="str">
        <f t="shared" si="29"/>
        <v>0</v>
      </c>
      <c r="FG37" s="126" t="str">
        <f t="shared" si="30"/>
        <v>0</v>
      </c>
      <c r="FH37" s="827" t="str">
        <f t="shared" si="15"/>
        <v/>
      </c>
      <c r="FI37" s="796"/>
      <c r="FJ37" s="124"/>
      <c r="FK37" s="169"/>
      <c r="FL37" s="168">
        <v>2</v>
      </c>
      <c r="FM37" s="133" t="s">
        <v>154</v>
      </c>
      <c r="FN37" s="133" t="s">
        <v>158</v>
      </c>
      <c r="FO37" s="167" t="s">
        <v>157</v>
      </c>
      <c r="FQ37"/>
      <c r="FR37"/>
      <c r="FS37"/>
      <c r="FT37"/>
      <c r="FU37"/>
      <c r="FV37"/>
      <c r="FW37"/>
      <c r="FX37"/>
      <c r="FY37"/>
      <c r="FZ37"/>
      <c r="GA37"/>
      <c r="GB37"/>
      <c r="GC37"/>
      <c r="GD37"/>
      <c r="GE37"/>
      <c r="GF37"/>
      <c r="GG37"/>
      <c r="GI37" s="234"/>
      <c r="GJ37" s="752" t="str">
        <f t="shared" si="17"/>
        <v/>
      </c>
      <c r="GK37" s="752" t="str">
        <f t="shared" si="32"/>
        <v/>
      </c>
      <c r="GL37" s="752" t="str">
        <f t="shared" si="33"/>
        <v/>
      </c>
      <c r="GM37" s="752">
        <f t="shared" si="34"/>
        <v>0</v>
      </c>
      <c r="GN37" s="227" t="str">
        <f t="shared" si="18"/>
        <v/>
      </c>
      <c r="GO37"/>
      <c r="GP37" s="228" t="str">
        <f t="shared" si="35"/>
        <v/>
      </c>
      <c r="GQ37" s="601" t="str">
        <f t="shared" si="36"/>
        <v/>
      </c>
      <c r="GR37" s="532" t="str">
        <f t="shared" si="37"/>
        <v>0</v>
      </c>
      <c r="GS37" s="452" t="str">
        <f t="shared" si="19"/>
        <v/>
      </c>
      <c r="GT37" s="530" t="str">
        <f t="shared" si="38"/>
        <v>0</v>
      </c>
      <c r="GU37" s="531" t="str">
        <f t="shared" si="39"/>
        <v/>
      </c>
      <c r="GW37" s="569">
        <f t="shared" si="41"/>
        <v>0</v>
      </c>
      <c r="GX37" s="574"/>
      <c r="GY37" s="574"/>
      <c r="GZ37" s="575"/>
      <c r="HA37" s="13" t="str">
        <f>$U$37</f>
        <v>手動閉鎖装置</v>
      </c>
      <c r="LO37"/>
      <c r="LP37"/>
      <c r="LQ37"/>
      <c r="LR37"/>
      <c r="LS37"/>
      <c r="LT37"/>
      <c r="LU37"/>
      <c r="LV37"/>
      <c r="LW37"/>
      <c r="LX37"/>
      <c r="LY37"/>
    </row>
    <row r="38" spans="1:337" s="13" customFormat="1" ht="30" customHeight="1" x14ac:dyDescent="0.4">
      <c r="A38"/>
      <c r="B38"/>
      <c r="C38"/>
      <c r="D38"/>
      <c r="E38"/>
      <c r="F38"/>
      <c r="G38"/>
      <c r="H38"/>
      <c r="I38" s="955"/>
      <c r="J38" s="231"/>
      <c r="K38" s="241"/>
      <c r="L38" s="241"/>
      <c r="M38" s="2399" t="s">
        <v>570</v>
      </c>
      <c r="N38" s="2399"/>
      <c r="O38" s="2399"/>
      <c r="P38" s="2501" t="s">
        <v>211</v>
      </c>
      <c r="Q38" s="2501"/>
      <c r="R38" s="2501"/>
      <c r="S38" s="2501"/>
      <c r="T38" s="2501"/>
      <c r="U38" s="2501"/>
      <c r="V38" s="2501"/>
      <c r="W38" s="2501"/>
      <c r="X38" s="2501"/>
      <c r="Y38" s="2501"/>
      <c r="Z38" s="2501"/>
      <c r="AA38" s="2501"/>
      <c r="AB38" s="2408" t="s">
        <v>210</v>
      </c>
      <c r="AC38" s="2408"/>
      <c r="AD38" s="2408"/>
      <c r="AE38" s="2408"/>
      <c r="AF38" s="2408"/>
      <c r="AG38" s="2408"/>
      <c r="AH38" s="2408"/>
      <c r="AI38" s="2408"/>
      <c r="AJ38" s="2408"/>
      <c r="AK38" s="2408"/>
      <c r="AL38" s="2408"/>
      <c r="AM38" s="2408"/>
      <c r="AN38" s="2408"/>
      <c r="AO38" s="2408"/>
      <c r="AP38" s="2408"/>
      <c r="AQ38" s="2408"/>
      <c r="AR38" s="2408"/>
      <c r="AS38" s="2408"/>
      <c r="AT38" s="2408"/>
      <c r="AU38" s="2408"/>
      <c r="AV38" s="2408"/>
      <c r="AW38" s="2408"/>
      <c r="AX38" s="2408"/>
      <c r="AY38" s="2408"/>
      <c r="AZ38" s="2409"/>
      <c r="BA38" s="2519"/>
      <c r="BB38" s="2519"/>
      <c r="BC38" s="2519"/>
      <c r="BD38" s="2519"/>
      <c r="BE38" s="2519"/>
      <c r="BF38" s="2519"/>
      <c r="BG38" s="2519"/>
      <c r="BH38" s="2519"/>
      <c r="BI38" s="2519"/>
      <c r="BJ38" s="2519"/>
      <c r="BK38" s="2519"/>
      <c r="BL38" s="2519"/>
      <c r="BM38" s="2138"/>
      <c r="BN38" s="2138"/>
      <c r="BO38" s="2211"/>
      <c r="BP38" s="2211"/>
      <c r="BQ38" s="2211"/>
      <c r="BR38" s="2211"/>
      <c r="BS38" s="2211"/>
      <c r="BT38" s="2211"/>
      <c r="BU38" s="2211"/>
      <c r="BV38" s="2211"/>
      <c r="BW38" s="2211"/>
      <c r="BX38" s="2211"/>
      <c r="BY38" s="2211"/>
      <c r="BZ38" s="2211"/>
      <c r="CA38" s="2211"/>
      <c r="CB38" s="2211"/>
      <c r="CC38" s="2211"/>
      <c r="CD38" s="2211"/>
      <c r="CE38" s="2211"/>
      <c r="CF38" s="2211"/>
      <c r="CG38" s="2211"/>
      <c r="CH38" s="2211"/>
      <c r="CI38" s="2211"/>
      <c r="CJ38" s="2211"/>
      <c r="CK38" s="2211"/>
      <c r="CL38" s="2211"/>
      <c r="CM38" s="2211"/>
      <c r="CN38" s="2136"/>
      <c r="CO38" s="2136"/>
      <c r="CP38" s="2136"/>
      <c r="CQ38" s="2136"/>
      <c r="CR38" s="2136"/>
      <c r="CS38" s="2136"/>
      <c r="CT38" s="2272"/>
      <c r="CU38" s="2272"/>
      <c r="CV38" s="2272"/>
      <c r="CW38" s="2520"/>
      <c r="CX38" s="2521"/>
      <c r="CY38" s="2521"/>
      <c r="CZ38" s="2521"/>
      <c r="DA38" s="2521"/>
      <c r="DB38" s="2521"/>
      <c r="DC38" s="2521"/>
      <c r="DD38" s="2521"/>
      <c r="DE38" s="2521"/>
      <c r="DF38" s="2521"/>
      <c r="DG38" s="2521"/>
      <c r="DH38" s="2521"/>
      <c r="DI38" s="2521"/>
      <c r="DJ38" s="2521"/>
      <c r="DK38" s="2521"/>
      <c r="DL38" s="2521"/>
      <c r="DM38" s="2521"/>
      <c r="DN38" s="2521"/>
      <c r="DO38" s="2521"/>
      <c r="DP38" s="2522"/>
      <c r="DQ38"/>
      <c r="DR38"/>
      <c r="DS38"/>
      <c r="DT38"/>
      <c r="DU38"/>
      <c r="DV38"/>
      <c r="DW38"/>
      <c r="DX38"/>
      <c r="DY38"/>
      <c r="DZ38"/>
      <c r="EA38"/>
      <c r="EB38"/>
      <c r="EC38"/>
      <c r="ED38"/>
      <c r="EE38"/>
      <c r="EF38"/>
      <c r="EG38" s="724"/>
      <c r="EH38" s="487">
        <f t="shared" si="0"/>
        <v>0</v>
      </c>
      <c r="EI38" s="134">
        <f t="shared" si="1"/>
        <v>0</v>
      </c>
      <c r="EJ38" s="134">
        <f t="shared" si="2"/>
        <v>0</v>
      </c>
      <c r="EK38" s="488">
        <f t="shared" si="3"/>
        <v>0</v>
      </c>
      <c r="EL38" s="765" t="s">
        <v>3236</v>
      </c>
      <c r="EM38" s="134" t="str">
        <f t="shared" si="4"/>
        <v>耐火クロススクリーンの閉鎖の状況</v>
      </c>
      <c r="EN38" s="133">
        <f t="shared" si="20"/>
        <v>0</v>
      </c>
      <c r="EO38" s="132" t="str">
        <f t="shared" si="21"/>
        <v/>
      </c>
      <c r="EP38" s="552" t="str">
        <f>IF($EO38="要是正",MAX($EP$14:EP34)+1,"")</f>
        <v/>
      </c>
      <c r="EQ38" s="553" t="str">
        <f>IF($EO38="要是正",MAX($EQ$14:EQ34)+1,"")</f>
        <v/>
      </c>
      <c r="ER38" s="554" t="str">
        <f t="shared" si="22"/>
        <v/>
      </c>
      <c r="ES38" s="130" t="str">
        <f t="shared" si="6"/>
        <v/>
      </c>
      <c r="ET38" s="125" t="str">
        <f t="shared" si="23"/>
        <v/>
      </c>
      <c r="EU38" s="156" t="str">
        <f t="shared" si="24"/>
        <v/>
      </c>
      <c r="EV38" s="155" t="str">
        <f t="shared" si="25"/>
        <v/>
      </c>
      <c r="EW38" s="556" t="str">
        <f t="shared" si="7"/>
        <v/>
      </c>
      <c r="EX38" s="126" t="str">
        <f t="shared" si="26"/>
        <v>0</v>
      </c>
      <c r="EY38" s="127" t="str">
        <f t="shared" si="8"/>
        <v/>
      </c>
      <c r="EZ38" s="126" t="str">
        <f t="shared" si="27"/>
        <v>0</v>
      </c>
      <c r="FA38" s="126" t="str">
        <f t="shared" si="9"/>
        <v>0</v>
      </c>
      <c r="FB38" s="827" t="str">
        <f t="shared" si="10"/>
        <v/>
      </c>
      <c r="FC38" s="128" t="str">
        <f t="shared" si="11"/>
        <v/>
      </c>
      <c r="FD38" s="126" t="str">
        <f t="shared" si="28"/>
        <v>0</v>
      </c>
      <c r="FE38" s="127" t="str">
        <f t="shared" si="13"/>
        <v/>
      </c>
      <c r="FF38" s="126" t="str">
        <f t="shared" si="29"/>
        <v>0</v>
      </c>
      <c r="FG38" s="126" t="str">
        <f t="shared" si="30"/>
        <v>0</v>
      </c>
      <c r="FH38" s="827" t="str">
        <f t="shared" si="15"/>
        <v/>
      </c>
      <c r="FI38" s="796"/>
      <c r="FJ38" s="124"/>
      <c r="FK38" s="169"/>
      <c r="FL38" s="168">
        <v>3</v>
      </c>
      <c r="FM38" s="133" t="s">
        <v>154</v>
      </c>
      <c r="FN38" s="133" t="s">
        <v>179</v>
      </c>
      <c r="FO38" s="167" t="s">
        <v>178</v>
      </c>
      <c r="FQ38"/>
      <c r="FR38"/>
      <c r="FS38"/>
      <c r="FT38"/>
      <c r="FU38"/>
      <c r="FV38"/>
      <c r="FW38"/>
      <c r="FX38"/>
      <c r="FY38"/>
      <c r="FZ38"/>
      <c r="GA38"/>
      <c r="GB38"/>
      <c r="GC38"/>
      <c r="GD38"/>
      <c r="GE38"/>
      <c r="GF38"/>
      <c r="GG38"/>
      <c r="GI38" s="234"/>
      <c r="GJ38" s="752" t="str">
        <f t="shared" si="17"/>
        <v/>
      </c>
      <c r="GK38" s="752" t="str">
        <f t="shared" si="32"/>
        <v/>
      </c>
      <c r="GL38" s="752" t="str">
        <f t="shared" si="33"/>
        <v/>
      </c>
      <c r="GM38" s="752">
        <f t="shared" si="34"/>
        <v>0</v>
      </c>
      <c r="GN38" s="227" t="str">
        <f t="shared" si="18"/>
        <v/>
      </c>
      <c r="GO38"/>
      <c r="GP38" s="228" t="str">
        <f t="shared" si="35"/>
        <v/>
      </c>
      <c r="GQ38" s="601" t="str">
        <f t="shared" si="36"/>
        <v/>
      </c>
      <c r="GR38" s="532" t="str">
        <f t="shared" si="37"/>
        <v>0</v>
      </c>
      <c r="GS38" s="452" t="str">
        <f t="shared" si="19"/>
        <v/>
      </c>
      <c r="GT38" s="530" t="str">
        <f t="shared" si="38"/>
        <v>0</v>
      </c>
      <c r="GU38" s="531" t="str">
        <f t="shared" si="39"/>
        <v/>
      </c>
      <c r="GW38" s="569">
        <f t="shared" si="41"/>
        <v>0</v>
      </c>
      <c r="GX38" s="574"/>
      <c r="GY38" s="574"/>
      <c r="GZ38" s="575"/>
      <c r="HA38" s="13" t="str">
        <f>$P$38</f>
        <v>総合的な作動の状況</v>
      </c>
      <c r="LO38"/>
      <c r="LP38"/>
      <c r="LQ38"/>
      <c r="LR38"/>
      <c r="LS38"/>
      <c r="LT38"/>
      <c r="LU38"/>
      <c r="LV38"/>
      <c r="LW38"/>
      <c r="LX38"/>
      <c r="LY38"/>
    </row>
    <row r="39" spans="1:337" s="13" customFormat="1" ht="30" customHeight="1" thickBot="1" x14ac:dyDescent="0.45">
      <c r="A39"/>
      <c r="B39"/>
      <c r="C39"/>
      <c r="D39"/>
      <c r="E39"/>
      <c r="F39"/>
      <c r="G39"/>
      <c r="H39"/>
      <c r="I39" s="955"/>
      <c r="J39" s="685"/>
      <c r="K39" s="235"/>
      <c r="L39" s="235"/>
      <c r="M39" s="2399" t="s">
        <v>568</v>
      </c>
      <c r="N39" s="2399"/>
      <c r="O39" s="2399"/>
      <c r="P39" s="2523"/>
      <c r="Q39" s="2523"/>
      <c r="R39" s="2523"/>
      <c r="S39" s="2523"/>
      <c r="T39" s="2523"/>
      <c r="U39" s="2523"/>
      <c r="V39" s="2523"/>
      <c r="W39" s="2523"/>
      <c r="X39" s="2523"/>
      <c r="Y39" s="2523"/>
      <c r="Z39" s="2523"/>
      <c r="AA39" s="2523"/>
      <c r="AB39" s="2524" t="s">
        <v>209</v>
      </c>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5"/>
      <c r="BA39" s="2388"/>
      <c r="BB39" s="2388"/>
      <c r="BC39" s="2388"/>
      <c r="BD39" s="2388"/>
      <c r="BE39" s="2388"/>
      <c r="BF39" s="2388"/>
      <c r="BG39" s="2388"/>
      <c r="BH39" s="2388"/>
      <c r="BI39" s="2388"/>
      <c r="BJ39" s="2388"/>
      <c r="BK39" s="2388"/>
      <c r="BL39" s="2388"/>
      <c r="BM39" s="2391"/>
      <c r="BN39" s="2391"/>
      <c r="BO39" s="2297"/>
      <c r="BP39" s="2297"/>
      <c r="BQ39" s="2297"/>
      <c r="BR39" s="2297"/>
      <c r="BS39" s="2297"/>
      <c r="BT39" s="2297"/>
      <c r="BU39" s="2297"/>
      <c r="BV39" s="2297"/>
      <c r="BW39" s="2297"/>
      <c r="BX39" s="2297"/>
      <c r="BY39" s="2297"/>
      <c r="BZ39" s="2297"/>
      <c r="CA39" s="2297"/>
      <c r="CB39" s="2297"/>
      <c r="CC39" s="2297"/>
      <c r="CD39" s="2297"/>
      <c r="CE39" s="2297"/>
      <c r="CF39" s="2297"/>
      <c r="CG39" s="2297"/>
      <c r="CH39" s="2297"/>
      <c r="CI39" s="2297"/>
      <c r="CJ39" s="2297"/>
      <c r="CK39" s="2297"/>
      <c r="CL39" s="2297"/>
      <c r="CM39" s="2297"/>
      <c r="CN39" s="2389"/>
      <c r="CO39" s="2389"/>
      <c r="CP39" s="2389"/>
      <c r="CQ39" s="2389"/>
      <c r="CR39" s="2389"/>
      <c r="CS39" s="2389"/>
      <c r="CT39" s="2120"/>
      <c r="CU39" s="2120"/>
      <c r="CV39" s="2120"/>
      <c r="CW39" s="2298"/>
      <c r="CX39" s="1957"/>
      <c r="CY39" s="1957"/>
      <c r="CZ39" s="1957"/>
      <c r="DA39" s="1957"/>
      <c r="DB39" s="1957"/>
      <c r="DC39" s="1957"/>
      <c r="DD39" s="1957"/>
      <c r="DE39" s="1957"/>
      <c r="DF39" s="1957"/>
      <c r="DG39" s="1957"/>
      <c r="DH39" s="1957"/>
      <c r="DI39" s="1957"/>
      <c r="DJ39" s="1957"/>
      <c r="DK39" s="1957"/>
      <c r="DL39" s="1957"/>
      <c r="DM39" s="1957"/>
      <c r="DN39" s="1957"/>
      <c r="DO39" s="1957"/>
      <c r="DP39" s="2299"/>
      <c r="DQ39"/>
      <c r="DR39"/>
      <c r="DS39"/>
      <c r="DT39"/>
      <c r="DU39"/>
      <c r="DV39"/>
      <c r="DW39"/>
      <c r="DX39"/>
      <c r="DY39"/>
      <c r="DZ39"/>
      <c r="EA39"/>
      <c r="EB39"/>
      <c r="EC39"/>
      <c r="ED39"/>
      <c r="EE39"/>
      <c r="EF39"/>
      <c r="EG39" s="724"/>
      <c r="EH39" s="489">
        <f t="shared" si="0"/>
        <v>0</v>
      </c>
      <c r="EI39" s="490">
        <f t="shared" si="1"/>
        <v>0</v>
      </c>
      <c r="EJ39" s="490">
        <f t="shared" si="2"/>
        <v>0</v>
      </c>
      <c r="EK39" s="491">
        <f t="shared" si="3"/>
        <v>0</v>
      </c>
      <c r="EL39" s="765" t="s">
        <v>3237</v>
      </c>
      <c r="EM39" s="490" t="str">
        <f t="shared" si="4"/>
        <v>防火区画の形成の状況</v>
      </c>
      <c r="EN39" s="817">
        <f t="shared" si="20"/>
        <v>0</v>
      </c>
      <c r="EO39" s="505" t="str">
        <f t="shared" si="21"/>
        <v/>
      </c>
      <c r="EP39" s="875" t="str">
        <f>IF($EO39="要是正",MAX($EP$14:EP35)+1,"")</f>
        <v/>
      </c>
      <c r="EQ39" s="876" t="str">
        <f>IF($EO39="要是正",MAX($EQ$14:EQ35)+1,"")</f>
        <v/>
      </c>
      <c r="ER39" s="877" t="str">
        <f t="shared" si="22"/>
        <v/>
      </c>
      <c r="ES39" s="810" t="str">
        <f t="shared" si="6"/>
        <v/>
      </c>
      <c r="ET39" s="853" t="str">
        <f t="shared" si="23"/>
        <v/>
      </c>
      <c r="EU39" s="812" t="str">
        <f t="shared" si="24"/>
        <v/>
      </c>
      <c r="EV39" s="505" t="str">
        <f t="shared" si="25"/>
        <v/>
      </c>
      <c r="EW39" s="886" t="str">
        <f t="shared" si="7"/>
        <v/>
      </c>
      <c r="EX39" s="856" t="str">
        <f t="shared" si="26"/>
        <v>0</v>
      </c>
      <c r="EY39" s="857" t="str">
        <f t="shared" si="8"/>
        <v/>
      </c>
      <c r="EZ39" s="856" t="str">
        <f t="shared" si="27"/>
        <v>0</v>
      </c>
      <c r="FA39" s="856" t="str">
        <f t="shared" si="9"/>
        <v>0</v>
      </c>
      <c r="FB39" s="860" t="str">
        <f t="shared" si="10"/>
        <v/>
      </c>
      <c r="FC39" s="855" t="str">
        <f t="shared" si="11"/>
        <v/>
      </c>
      <c r="FD39" s="856" t="str">
        <f t="shared" si="28"/>
        <v>0</v>
      </c>
      <c r="FE39" s="857" t="str">
        <f t="shared" si="13"/>
        <v/>
      </c>
      <c r="FF39" s="856" t="str">
        <f t="shared" si="29"/>
        <v>0</v>
      </c>
      <c r="FG39" s="856" t="str">
        <f t="shared" si="30"/>
        <v>0</v>
      </c>
      <c r="FH39" s="860" t="str">
        <f t="shared" si="15"/>
        <v/>
      </c>
      <c r="FI39" s="861"/>
      <c r="FJ39" s="158"/>
      <c r="FK39" s="872"/>
      <c r="FL39" s="873">
        <v>4</v>
      </c>
      <c r="FM39" s="817" t="s">
        <v>154</v>
      </c>
      <c r="FN39" s="817" t="s">
        <v>168</v>
      </c>
      <c r="FO39" s="874" t="s">
        <v>167</v>
      </c>
      <c r="FQ39"/>
      <c r="FR39"/>
      <c r="FS39"/>
      <c r="FT39"/>
      <c r="FU39"/>
      <c r="FV39"/>
      <c r="FW39"/>
      <c r="FX39"/>
      <c r="FY39"/>
      <c r="FZ39"/>
      <c r="GA39"/>
      <c r="GB39"/>
      <c r="GC39"/>
      <c r="GD39"/>
      <c r="GE39"/>
      <c r="GF39"/>
      <c r="GG39"/>
      <c r="GI39" s="234"/>
      <c r="GJ39" s="752" t="str">
        <f t="shared" si="17"/>
        <v/>
      </c>
      <c r="GK39" s="752" t="str">
        <f t="shared" si="32"/>
        <v/>
      </c>
      <c r="GL39" s="752" t="str">
        <f t="shared" si="33"/>
        <v/>
      </c>
      <c r="GM39" s="752">
        <f t="shared" si="34"/>
        <v>0</v>
      </c>
      <c r="GN39" s="227" t="str">
        <f t="shared" si="18"/>
        <v/>
      </c>
      <c r="GO39"/>
      <c r="GP39" s="228" t="str">
        <f t="shared" si="35"/>
        <v/>
      </c>
      <c r="GQ39" s="601" t="str">
        <f t="shared" si="36"/>
        <v/>
      </c>
      <c r="GR39" s="532" t="str">
        <f t="shared" si="37"/>
        <v>0</v>
      </c>
      <c r="GS39" s="452" t="str">
        <f t="shared" si="19"/>
        <v/>
      </c>
      <c r="GT39" s="530" t="str">
        <f>IF(GS39=1,GR39,"0")</f>
        <v>0</v>
      </c>
      <c r="GU39" s="531" t="str">
        <f>IF(AND(EO39="要是正",AND(EN39=0,CT39="未定")),CT39,"")</f>
        <v/>
      </c>
      <c r="GW39" s="569">
        <f t="shared" si="41"/>
        <v>0</v>
      </c>
      <c r="GX39" s="574"/>
      <c r="GY39" s="574"/>
      <c r="GZ39" s="575"/>
      <c r="HA39" s="13" t="str">
        <f t="shared" ref="HA39" si="44">$P$38</f>
        <v>総合的な作動の状況</v>
      </c>
      <c r="LO39"/>
      <c r="LP39"/>
      <c r="LQ39"/>
      <c r="LR39"/>
      <c r="LS39"/>
      <c r="LT39"/>
      <c r="LU39"/>
      <c r="LV39"/>
      <c r="LW39"/>
      <c r="LX39"/>
      <c r="LY39"/>
    </row>
    <row r="40" spans="1:337" ht="15" customHeight="1" thickBot="1" x14ac:dyDescent="0.45">
      <c r="I40" s="955"/>
      <c r="J40" s="671"/>
      <c r="K40" s="671"/>
      <c r="L40" s="671"/>
      <c r="M40" s="669"/>
      <c r="N40" s="669"/>
      <c r="O40" s="669"/>
      <c r="P40" s="669"/>
      <c r="Q40" s="669"/>
      <c r="R40" s="669"/>
      <c r="S40" s="669"/>
      <c r="T40" s="669"/>
      <c r="U40" s="669"/>
      <c r="V40" s="669"/>
      <c r="W40" s="669"/>
      <c r="X40" s="669"/>
      <c r="Y40" s="669"/>
      <c r="Z40" s="669"/>
      <c r="AA40" s="669"/>
      <c r="AB40" s="669"/>
      <c r="AC40" s="669"/>
      <c r="AD40" s="669"/>
      <c r="AE40" s="669"/>
      <c r="AF40" s="670"/>
      <c r="AG40" s="669"/>
      <c r="AH40" s="669"/>
      <c r="AI40" s="669"/>
      <c r="AJ40" s="669"/>
      <c r="AK40" s="669"/>
      <c r="AL40" s="669"/>
      <c r="AM40" s="669"/>
      <c r="AN40" s="669"/>
      <c r="AO40" s="669"/>
      <c r="AP40" s="669"/>
      <c r="AQ40" s="669"/>
      <c r="AR40" s="670"/>
      <c r="AS40" s="669"/>
      <c r="AT40" s="669"/>
      <c r="AU40" s="669"/>
      <c r="AV40" s="669"/>
      <c r="AW40" s="669"/>
      <c r="AX40" s="669"/>
      <c r="AY40" s="669"/>
      <c r="AZ40" s="670"/>
      <c r="BA40" s="670"/>
      <c r="BB40" s="670"/>
      <c r="BC40" s="670"/>
      <c r="BD40" s="670"/>
      <c r="BE40" s="670"/>
      <c r="BF40" s="670"/>
      <c r="BG40" s="670"/>
      <c r="BH40" s="670"/>
      <c r="BI40" s="670"/>
      <c r="BJ40" s="670"/>
      <c r="BK40" s="670"/>
      <c r="BL40" s="670"/>
      <c r="BM40" s="690"/>
      <c r="BN40" s="690"/>
      <c r="BO40" s="670"/>
      <c r="BP40" s="670"/>
      <c r="BQ40" s="670"/>
      <c r="BR40" s="670"/>
      <c r="BS40" s="670"/>
      <c r="BT40" s="670"/>
      <c r="BU40" s="670"/>
      <c r="BV40" s="670"/>
      <c r="BW40" s="670"/>
      <c r="BX40" s="670"/>
      <c r="BY40" s="670"/>
      <c r="BZ40" s="670"/>
      <c r="CA40" s="670"/>
      <c r="CB40" s="670"/>
      <c r="CC40" s="670"/>
      <c r="CD40" s="670"/>
      <c r="CE40" s="670"/>
      <c r="CF40" s="670"/>
      <c r="CG40" s="670"/>
      <c r="CH40" s="670"/>
      <c r="CI40" s="670"/>
      <c r="CJ40" s="670"/>
      <c r="CK40" s="670"/>
      <c r="CL40" s="670"/>
      <c r="CM40" s="670"/>
      <c r="CN40" s="690"/>
      <c r="CO40" s="690"/>
      <c r="CP40" s="690"/>
      <c r="CQ40" s="690"/>
      <c r="CR40" s="690"/>
      <c r="CS40" s="690"/>
      <c r="CT40" s="671"/>
      <c r="CU40" s="671"/>
      <c r="CV40" s="671"/>
      <c r="CW40" s="671"/>
      <c r="CX40" s="671"/>
      <c r="CY40" s="671"/>
      <c r="CZ40" s="671"/>
      <c r="DA40" s="671"/>
      <c r="DB40" s="671"/>
      <c r="DC40" s="671"/>
      <c r="DD40" s="671"/>
      <c r="DE40" s="671"/>
      <c r="DF40" s="671"/>
      <c r="DG40" s="671"/>
      <c r="DH40" s="671"/>
      <c r="DI40" s="671"/>
      <c r="DJ40" s="671"/>
      <c r="DK40" s="671"/>
      <c r="DL40" s="671"/>
      <c r="DM40" s="671"/>
      <c r="DN40" s="671"/>
      <c r="DO40" s="671"/>
      <c r="DP40" s="671"/>
      <c r="EH40" s="236">
        <f>SUM(EH17:EH39)</f>
        <v>0</v>
      </c>
      <c r="EI40" s="236">
        <f>SUM(EI17:EI39)</f>
        <v>0</v>
      </c>
      <c r="EJ40" s="236">
        <f>SUM(EJ17:EJ39)</f>
        <v>0</v>
      </c>
      <c r="EK40" s="236">
        <f>SUM(EK17:EK39)</f>
        <v>0</v>
      </c>
      <c r="EL40" s="762"/>
      <c r="EP40"/>
      <c r="ET40" s="272"/>
      <c r="EW40" s="884"/>
      <c r="EX40" s="885"/>
      <c r="EY40" s="882">
        <f>COUNTIF(EY17:EY39,"1")</f>
        <v>0</v>
      </c>
      <c r="EZ40" s="883" t="str" cm="1">
        <f t="array" ref="EZ40">INDEX(EZ17:EZ39,MATCH(MIN(ABS(EZ17:EZ39-$EJ$4)),ABS(EZ17:EZ39-$EJ$4),0))</f>
        <v>0</v>
      </c>
      <c r="FA40" s="883" t="str">
        <f t="array" ref="FA40">INDEX(FA17:FA39,MATCH(MIN(ABS(FA17:FA39-$EJ$4)),ABS(FA17:FA39-$EJ$4),0))</f>
        <v>0</v>
      </c>
      <c r="FB40" s="882">
        <f>COUNTIF(FB17:FB39,"未定")</f>
        <v>0</v>
      </c>
      <c r="FC40" s="486"/>
      <c r="FD40" s="486"/>
      <c r="FE40" s="882">
        <f>COUNTIF(FE17:FE39,"1")</f>
        <v>0</v>
      </c>
      <c r="FF40" s="883" t="str" cm="1">
        <f t="array" ref="FF40">INDEX(FF17:FF39,MATCH(MIN(ABS(FF17:FF39-$EJ$4)),ABS(FF17:FF39-$EJ$4),0))</f>
        <v>0</v>
      </c>
      <c r="FG40" s="883" t="str">
        <f t="array" ref="FG40">INDEX(FG17:FG39,MATCH(MIN(ABS(FG17:FG39-$EJ$4)),ABS(FG17:FG39-$EJ$4),0))</f>
        <v>0</v>
      </c>
      <c r="FH40" s="882">
        <f>COUNTIF(FH17:FH39,"未定")</f>
        <v>0</v>
      </c>
      <c r="FQ40" s="13"/>
      <c r="FR40" s="13"/>
      <c r="FS40" s="13"/>
      <c r="FT40" s="215"/>
      <c r="FU40" s="215"/>
      <c r="GD40" s="215"/>
      <c r="GJ40"/>
      <c r="GK40"/>
      <c r="GL40"/>
      <c r="GM40"/>
      <c r="GN40"/>
      <c r="GQ40" s="451" t="str">
        <f t="shared" ref="GQ40" si="45">IF(NOT(OR(CT40="未定",CN40="")),"令和"&amp;CQ40&amp;"年"&amp;CQ40&amp;"月1日","")</f>
        <v/>
      </c>
      <c r="GR40" s="534"/>
      <c r="GS40" s="537">
        <f>COUNTIF(GS17:GS39,"1")</f>
        <v>0</v>
      </c>
      <c r="GT40" s="536" t="str" cm="1">
        <f t="array" ref="GT40">INDEX(GT17:GT39,MATCH(MIN(ABS(GT17:GT39-$EJ$4)),ABS(GT17:GT39-$EJ$4),0))</f>
        <v>0</v>
      </c>
      <c r="GU40" s="537">
        <f>COUNTIF(GU17:GU39,"未定")</f>
        <v>0</v>
      </c>
      <c r="GW40" s="569">
        <f>IF(BA40="△既存不適格",BO40&amp;"(既存不適格)",BO40)</f>
        <v>0</v>
      </c>
      <c r="GX40" s="574"/>
      <c r="GY40" s="574"/>
      <c r="GZ40" s="575"/>
      <c r="HA40" s="13"/>
    </row>
    <row r="41" spans="1:337" ht="35.1" hidden="1" customHeight="1" x14ac:dyDescent="0.4">
      <c r="I41" s="955"/>
      <c r="J41" s="673"/>
      <c r="K41" s="673"/>
      <c r="L41" s="673"/>
      <c r="M41" s="672"/>
      <c r="N41" s="672"/>
      <c r="O41" s="672"/>
      <c r="P41" s="672"/>
      <c r="Q41" s="672"/>
      <c r="R41" s="672"/>
      <c r="S41" s="672"/>
      <c r="T41" s="672"/>
      <c r="U41" s="672"/>
      <c r="V41" s="672"/>
      <c r="W41" s="672"/>
      <c r="X41" s="672"/>
      <c r="Y41" s="672"/>
      <c r="Z41" s="672"/>
      <c r="AA41" s="672"/>
      <c r="AB41" s="672"/>
      <c r="AC41" s="672"/>
      <c r="AD41" s="672"/>
      <c r="AE41" s="672"/>
      <c r="AF41" s="17"/>
      <c r="AG41" s="672"/>
      <c r="AH41" s="672"/>
      <c r="AI41" s="672"/>
      <c r="AJ41" s="672"/>
      <c r="AK41" s="672"/>
      <c r="AL41" s="672"/>
      <c r="AM41" s="672"/>
      <c r="AN41" s="672"/>
      <c r="AO41" s="672"/>
      <c r="AP41" s="672"/>
      <c r="AQ41" s="672"/>
      <c r="AR41" s="17"/>
      <c r="AS41" s="672"/>
      <c r="AT41" s="672"/>
      <c r="AU41" s="672"/>
      <c r="AV41" s="672"/>
      <c r="AW41" s="672"/>
      <c r="AX41" s="672"/>
      <c r="AY41" s="672"/>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679"/>
      <c r="CO41" s="679"/>
      <c r="CP41" s="679"/>
      <c r="CQ41" s="679"/>
      <c r="CR41" s="679"/>
      <c r="CS41" s="679"/>
      <c r="CT41" s="680"/>
      <c r="CU41" s="680"/>
      <c r="CV41" s="680"/>
      <c r="CW41" s="673"/>
      <c r="CX41" s="673"/>
      <c r="CY41" s="673"/>
      <c r="CZ41" s="673"/>
      <c r="DA41" s="673"/>
      <c r="DB41" s="673"/>
      <c r="DC41" s="673"/>
      <c r="DD41" s="673"/>
      <c r="DE41" s="673"/>
      <c r="DF41" s="673"/>
      <c r="DG41" s="673"/>
      <c r="DH41" s="673"/>
      <c r="DI41" s="673"/>
      <c r="DJ41" s="673"/>
      <c r="DK41" s="673"/>
      <c r="DL41" s="673"/>
      <c r="DM41" s="673"/>
      <c r="DN41" s="673"/>
      <c r="DO41" s="673"/>
      <c r="DP41" s="673"/>
      <c r="EH41" s="3"/>
      <c r="EI41" s="3"/>
      <c r="EJ41" s="3"/>
      <c r="EK41" s="3"/>
      <c r="EL41" s="871"/>
      <c r="EP41"/>
      <c r="ET41" s="272"/>
      <c r="EW41"/>
      <c r="EX41"/>
      <c r="EY41"/>
      <c r="EZ41"/>
      <c r="FA41"/>
      <c r="FB41"/>
      <c r="FC41"/>
      <c r="FD41"/>
      <c r="FE41"/>
      <c r="FF41"/>
      <c r="FG41"/>
      <c r="FH41"/>
      <c r="GJ41"/>
      <c r="GK41"/>
      <c r="GL41"/>
      <c r="GM41"/>
      <c r="GN41"/>
      <c r="GQ41" s="13"/>
      <c r="GR41" s="13"/>
      <c r="GS41" s="13"/>
      <c r="GT41" s="13"/>
      <c r="GU41" s="13"/>
      <c r="GW41" s="569">
        <f t="shared" si="41"/>
        <v>0</v>
      </c>
      <c r="GX41" s="574"/>
      <c r="GY41" s="574"/>
      <c r="GZ41" s="575"/>
    </row>
    <row r="42" spans="1:337" ht="35.1" hidden="1" customHeight="1" x14ac:dyDescent="0.4">
      <c r="I42" s="955"/>
      <c r="J42" s="673"/>
      <c r="K42" s="673"/>
      <c r="L42" s="673"/>
      <c r="M42" s="672"/>
      <c r="N42" s="672"/>
      <c r="O42" s="672"/>
      <c r="P42" s="672"/>
      <c r="Q42" s="672"/>
      <c r="R42" s="672"/>
      <c r="S42" s="672"/>
      <c r="T42" s="672"/>
      <c r="U42" s="672"/>
      <c r="V42" s="672"/>
      <c r="W42" s="672"/>
      <c r="X42" s="672"/>
      <c r="Y42" s="672"/>
      <c r="Z42" s="672"/>
      <c r="AA42" s="672"/>
      <c r="AB42" s="672"/>
      <c r="AC42" s="672"/>
      <c r="AD42" s="672"/>
      <c r="AE42" s="672"/>
      <c r="AF42" s="17"/>
      <c r="AG42" s="672"/>
      <c r="AH42" s="672"/>
      <c r="AI42" s="672"/>
      <c r="AJ42" s="672"/>
      <c r="AK42" s="672"/>
      <c r="AL42" s="672"/>
      <c r="AM42" s="672"/>
      <c r="AN42" s="672"/>
      <c r="AO42" s="672"/>
      <c r="AP42" s="672"/>
      <c r="AQ42" s="672"/>
      <c r="AR42" s="17"/>
      <c r="AS42" s="672"/>
      <c r="AT42" s="672"/>
      <c r="AU42" s="672"/>
      <c r="AV42" s="672"/>
      <c r="AW42" s="672"/>
      <c r="AX42" s="672"/>
      <c r="AY42" s="672"/>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679"/>
      <c r="CO42" s="679"/>
      <c r="CP42" s="679"/>
      <c r="CQ42" s="679"/>
      <c r="CR42" s="679"/>
      <c r="CS42" s="679"/>
      <c r="CT42" s="680"/>
      <c r="CU42" s="680"/>
      <c r="CV42" s="680"/>
      <c r="CW42" s="673"/>
      <c r="CX42" s="673"/>
      <c r="CY42" s="673"/>
      <c r="CZ42" s="673"/>
      <c r="DA42" s="673"/>
      <c r="DB42" s="673"/>
      <c r="DC42" s="673"/>
      <c r="DD42" s="673"/>
      <c r="DE42" s="673"/>
      <c r="DF42" s="673"/>
      <c r="DG42" s="673"/>
      <c r="DH42" s="673"/>
      <c r="DI42" s="673"/>
      <c r="DJ42" s="673"/>
      <c r="DK42" s="673"/>
      <c r="DL42" s="673"/>
      <c r="DM42" s="673"/>
      <c r="DN42" s="673"/>
      <c r="DO42" s="673"/>
      <c r="DP42" s="673"/>
      <c r="EH42" s="3"/>
      <c r="EI42" s="3"/>
      <c r="EJ42" s="3"/>
      <c r="EK42" s="3"/>
      <c r="EL42" s="871"/>
      <c r="EP42"/>
      <c r="ET42" s="272"/>
      <c r="EW42"/>
      <c r="EX42"/>
      <c r="EY42"/>
      <c r="EZ42"/>
      <c r="FA42"/>
      <c r="FB42"/>
      <c r="FC42"/>
      <c r="FD42"/>
      <c r="FE42"/>
      <c r="FF42"/>
      <c r="FG42"/>
      <c r="FH42"/>
      <c r="GJ42"/>
      <c r="GK42"/>
      <c r="GL42"/>
      <c r="GM42"/>
      <c r="GN42"/>
      <c r="GQ42" s="13"/>
      <c r="GR42" s="13"/>
      <c r="GS42" s="13"/>
      <c r="GT42" s="13"/>
      <c r="GU42" s="13"/>
      <c r="GW42" s="569">
        <f t="shared" si="41"/>
        <v>0</v>
      </c>
      <c r="GX42" s="574"/>
      <c r="GY42" s="574"/>
      <c r="GZ42" s="575"/>
    </row>
    <row r="43" spans="1:337" ht="15" hidden="1" customHeight="1" thickBot="1" x14ac:dyDescent="0.45">
      <c r="I43" s="955"/>
      <c r="J43" s="677"/>
      <c r="K43" s="677"/>
      <c r="L43" s="677"/>
      <c r="M43" s="674"/>
      <c r="N43" s="674"/>
      <c r="O43" s="674"/>
      <c r="P43" s="674"/>
      <c r="Q43" s="674"/>
      <c r="R43" s="674"/>
      <c r="S43" s="674"/>
      <c r="T43" s="674"/>
      <c r="U43" s="674"/>
      <c r="V43" s="674"/>
      <c r="W43" s="674"/>
      <c r="X43" s="674"/>
      <c r="Y43" s="674"/>
      <c r="Z43" s="674"/>
      <c r="AA43" s="674"/>
      <c r="AB43" s="674"/>
      <c r="AC43" s="674"/>
      <c r="AD43" s="674"/>
      <c r="AE43" s="674"/>
      <c r="AF43" s="676"/>
      <c r="AG43" s="674"/>
      <c r="AH43" s="674"/>
      <c r="AI43" s="674"/>
      <c r="AJ43" s="674"/>
      <c r="AK43" s="674"/>
      <c r="AL43" s="674"/>
      <c r="AM43" s="674"/>
      <c r="AN43" s="674"/>
      <c r="AO43" s="674"/>
      <c r="AP43" s="674"/>
      <c r="AQ43" s="674"/>
      <c r="AR43" s="676"/>
      <c r="AS43" s="674"/>
      <c r="AT43" s="674"/>
      <c r="AU43" s="674"/>
      <c r="AV43" s="674"/>
      <c r="AW43" s="674"/>
      <c r="AX43" s="674"/>
      <c r="AY43" s="674"/>
      <c r="AZ43" s="676"/>
      <c r="BA43" s="676"/>
      <c r="BB43" s="676"/>
      <c r="BC43" s="676"/>
      <c r="BD43" s="676"/>
      <c r="BE43" s="676"/>
      <c r="BF43" s="676"/>
      <c r="BG43" s="676"/>
      <c r="BH43" s="676"/>
      <c r="BI43" s="676"/>
      <c r="BJ43" s="676"/>
      <c r="BK43" s="676"/>
      <c r="BL43" s="676"/>
      <c r="BM43" s="676"/>
      <c r="BN43" s="676"/>
      <c r="BO43" s="676"/>
      <c r="BP43" s="676"/>
      <c r="BQ43" s="676"/>
      <c r="BR43" s="676"/>
      <c r="BS43" s="676"/>
      <c r="BT43" s="676"/>
      <c r="BU43" s="676"/>
      <c r="BV43" s="676"/>
      <c r="BW43" s="676"/>
      <c r="BX43" s="676"/>
      <c r="BY43" s="676"/>
      <c r="BZ43" s="676"/>
      <c r="CA43" s="676"/>
      <c r="CB43" s="676"/>
      <c r="CC43" s="676"/>
      <c r="CD43" s="676"/>
      <c r="CE43" s="676"/>
      <c r="CF43" s="676"/>
      <c r="CG43" s="676"/>
      <c r="CH43" s="676"/>
      <c r="CI43" s="676"/>
      <c r="CJ43" s="676"/>
      <c r="CK43" s="676"/>
      <c r="CL43" s="676"/>
      <c r="CM43" s="676"/>
      <c r="CN43" s="692"/>
      <c r="CO43" s="692"/>
      <c r="CP43" s="692"/>
      <c r="CQ43" s="692"/>
      <c r="CR43" s="692"/>
      <c r="CS43" s="692"/>
      <c r="CT43" s="693"/>
      <c r="CU43" s="693"/>
      <c r="CV43" s="693"/>
      <c r="CW43" s="677"/>
      <c r="CX43" s="677"/>
      <c r="CY43" s="677"/>
      <c r="CZ43" s="677"/>
      <c r="DA43" s="677"/>
      <c r="DB43" s="677"/>
      <c r="DC43" s="677"/>
      <c r="DD43" s="677"/>
      <c r="DE43" s="677"/>
      <c r="DF43" s="677"/>
      <c r="DG43" s="677"/>
      <c r="DH43" s="677"/>
      <c r="DI43" s="677"/>
      <c r="DJ43" s="677"/>
      <c r="DK43" s="677"/>
      <c r="DL43" s="677"/>
      <c r="DM43" s="677"/>
      <c r="DN43" s="677"/>
      <c r="DO43" s="677"/>
      <c r="DP43" s="677"/>
      <c r="EH43" s="3"/>
      <c r="EI43" s="3"/>
      <c r="EJ43" s="3"/>
      <c r="EK43" s="3"/>
      <c r="EL43" s="871"/>
      <c r="EP43"/>
      <c r="ET43" s="272"/>
      <c r="EW43"/>
      <c r="EX43"/>
      <c r="EY43"/>
      <c r="EZ43"/>
      <c r="FA43"/>
      <c r="FB43"/>
      <c r="FC43"/>
      <c r="FD43"/>
      <c r="FE43"/>
      <c r="FF43"/>
      <c r="FG43"/>
      <c r="FH43"/>
      <c r="GJ43"/>
      <c r="GK43"/>
      <c r="GL43"/>
      <c r="GM43"/>
      <c r="GN43"/>
      <c r="GQ43" s="13"/>
      <c r="GR43" s="13"/>
      <c r="GS43" s="13"/>
      <c r="GT43" s="13"/>
      <c r="GU43" s="13"/>
      <c r="GW43" s="569">
        <f t="shared" si="41"/>
        <v>0</v>
      </c>
      <c r="GX43" s="574"/>
      <c r="GY43" s="574"/>
      <c r="GZ43" s="575"/>
    </row>
    <row r="44" spans="1:337" s="13" customFormat="1" ht="35.1" hidden="1" customHeight="1" thickBot="1" x14ac:dyDescent="0.45">
      <c r="A44"/>
      <c r="B44"/>
      <c r="C44"/>
      <c r="D44"/>
      <c r="E44"/>
      <c r="F44"/>
      <c r="G44"/>
      <c r="H44"/>
      <c r="I44" s="955"/>
      <c r="J44" s="949"/>
      <c r="K44" s="694"/>
      <c r="L44" s="694"/>
      <c r="M44" s="2526" t="s">
        <v>208</v>
      </c>
      <c r="N44" s="2526"/>
      <c r="O44" s="2526"/>
      <c r="P44" s="2526"/>
      <c r="Q44" s="2526"/>
      <c r="R44" s="2526"/>
      <c r="S44" s="2526"/>
      <c r="T44" s="2526"/>
      <c r="U44" s="2526"/>
      <c r="V44" s="2526"/>
      <c r="W44" s="2526"/>
      <c r="X44" s="2526"/>
      <c r="Y44" s="2526"/>
      <c r="Z44" s="2526"/>
      <c r="AA44" s="2526"/>
      <c r="AB44" s="2526"/>
      <c r="AC44" s="2526"/>
      <c r="AD44" s="2526"/>
      <c r="AE44" s="2526"/>
      <c r="AF44" s="2526"/>
      <c r="AG44" s="2526"/>
      <c r="AH44" s="2526"/>
      <c r="AI44" s="2526"/>
      <c r="AJ44" s="2526"/>
      <c r="AK44" s="2526"/>
      <c r="AL44" s="2526"/>
      <c r="AM44" s="2526"/>
      <c r="AN44" s="2526"/>
      <c r="AO44" s="2526"/>
      <c r="AP44" s="2526"/>
      <c r="AQ44" s="2526"/>
      <c r="AR44" s="2526"/>
      <c r="AS44" s="2526"/>
      <c r="AT44" s="2526"/>
      <c r="AU44" s="2526"/>
      <c r="AV44" s="2526"/>
      <c r="AW44" s="2526"/>
      <c r="AX44" s="2526"/>
      <c r="AY44" s="2526"/>
      <c r="AZ44" s="2526"/>
      <c r="BA44" s="2526"/>
      <c r="BB44" s="2526"/>
      <c r="BC44" s="2526"/>
      <c r="BD44" s="2526"/>
      <c r="BE44" s="2526"/>
      <c r="BF44" s="2526"/>
      <c r="BG44" s="2526"/>
      <c r="BH44" s="2526"/>
      <c r="BI44" s="2526"/>
      <c r="BJ44" s="2526"/>
      <c r="BK44" s="2526"/>
      <c r="BL44" s="2526"/>
      <c r="BM44" s="2526"/>
      <c r="BN44" s="2526"/>
      <c r="BO44" s="2526"/>
      <c r="BP44" s="2526"/>
      <c r="BQ44" s="2526"/>
      <c r="BR44" s="2526"/>
      <c r="BS44" s="2526"/>
      <c r="BT44" s="2526"/>
      <c r="BU44" s="2526"/>
      <c r="BV44" s="2526"/>
      <c r="BW44" s="2526"/>
      <c r="BX44" s="2526"/>
      <c r="BY44" s="2526"/>
      <c r="BZ44" s="2526"/>
      <c r="CA44" s="2526"/>
      <c r="CB44" s="2526"/>
      <c r="CC44" s="2526"/>
      <c r="CD44" s="2526"/>
      <c r="CE44" s="2526"/>
      <c r="CF44" s="2526"/>
      <c r="CG44" s="2526"/>
      <c r="CH44" s="2526"/>
      <c r="CI44" s="2526"/>
      <c r="CJ44" s="2526"/>
      <c r="CK44" s="2526"/>
      <c r="CL44" s="2526"/>
      <c r="CM44" s="2526"/>
      <c r="CN44" s="2526"/>
      <c r="CO44" s="2526"/>
      <c r="CP44" s="2526"/>
      <c r="CQ44" s="2526"/>
      <c r="CR44" s="2526"/>
      <c r="CS44" s="2526"/>
      <c r="CT44" s="2526"/>
      <c r="CU44" s="2526"/>
      <c r="CV44" s="2526"/>
      <c r="CW44" s="2526"/>
      <c r="CX44" s="2526"/>
      <c r="CY44" s="2526"/>
      <c r="CZ44" s="2526"/>
      <c r="DA44" s="2526"/>
      <c r="DB44" s="2526"/>
      <c r="DC44" s="2526"/>
      <c r="DD44" s="2526"/>
      <c r="DE44" s="2526"/>
      <c r="DF44" s="2526"/>
      <c r="DG44" s="2526"/>
      <c r="DH44" s="2526"/>
      <c r="DI44" s="2526"/>
      <c r="DJ44" s="2526"/>
      <c r="DK44" s="2526"/>
      <c r="DL44" s="2526"/>
      <c r="DM44" s="2526"/>
      <c r="DN44" s="2526"/>
      <c r="DO44" s="2526"/>
      <c r="DP44" s="2527"/>
      <c r="DQ44"/>
      <c r="DR44"/>
      <c r="DS44"/>
      <c r="DT44"/>
      <c r="DU44"/>
      <c r="DV44"/>
      <c r="DW44"/>
      <c r="DX44"/>
      <c r="DY44"/>
      <c r="DZ44"/>
      <c r="EA44"/>
      <c r="EB44"/>
      <c r="EC44"/>
      <c r="ED44"/>
      <c r="EE44"/>
      <c r="EF44"/>
      <c r="EG44" s="16"/>
      <c r="EH44" s="481" t="str">
        <f>IF(AND(EI44="",EJ44="",EK44="",EH50&lt;&gt;0),"レ","")</f>
        <v/>
      </c>
      <c r="EI44" s="481" t="str">
        <f>IF(AND(EJ44="",EK44="",EI50&lt;&gt;0),"レ","")</f>
        <v/>
      </c>
      <c r="EJ44" s="481" t="str">
        <f>IF(EJ50&lt;&gt;0,"レ","")</f>
        <v/>
      </c>
      <c r="EK44" s="481" t="str">
        <f>IF(AND(EJ44="",EK50&lt;&gt;0),"レ","")</f>
        <v/>
      </c>
      <c r="EL44" s="766"/>
      <c r="EM44" s="16"/>
      <c r="EN44" s="16"/>
      <c r="EO44" s="157"/>
      <c r="EP44"/>
      <c r="EQ44" s="157"/>
      <c r="ER44" s="157"/>
      <c r="ES44" s="2025" t="s">
        <v>202</v>
      </c>
      <c r="ET44" s="509" t="str">
        <f>SUBSTITUTE(TRIM(ET47&amp;"　"&amp;ET48&amp;"　"&amp;ET49),"　",",")</f>
        <v/>
      </c>
      <c r="EU44" s="157"/>
      <c r="EV44" s="157"/>
      <c r="EW44" s="477" t="str">
        <f>IF(COUNTIF(EY47:EY49,1)&gt;0,"レ","")</f>
        <v/>
      </c>
      <c r="EX44" s="478"/>
      <c r="EY44" s="479" t="str">
        <f>IF(EW44="レ",TEXT(EZ50,"e"),"")</f>
        <v/>
      </c>
      <c r="EZ44" s="480" t="str">
        <f>IF(EW44="レ",MONTH(EZ50),IF(AND(EJ44="レ",FB44="レ",FB50=0),"",IF(AND(EJ44="レ",FB44="レ",FB50&gt;0),"未定","")))</f>
        <v/>
      </c>
      <c r="FA44" s="146"/>
      <c r="FB44" s="145" t="str">
        <f>IF(EW44="",IF(OR(FB50&gt;0,EJ44="レ"),"レ",""),"")</f>
        <v/>
      </c>
      <c r="FC44" s="477" t="str">
        <f>IF(AND(COUNTIF(EO47:EO49,"要是正")=0,COUNTIF(FE47:FE49,1)&gt;0),"レ","")</f>
        <v/>
      </c>
      <c r="FD44" s="478"/>
      <c r="FE44" s="479" t="str">
        <f>IF(FC44="レ",TEXT(FF50,"e"),"")</f>
        <v/>
      </c>
      <c r="FF44" s="480" t="str">
        <f>IF(FC44="レ",MONTH(FF50),IF(AND(EK44="レ",FH44="レ",FH50=0),"",IF(AND(EK44="レ",FH44="レ",FH50&gt;0),"未定","")))</f>
        <v/>
      </c>
      <c r="FH44" s="458" t="str">
        <f>IF(FC44="",IF(OR(FH70&gt;0,EK44="レ"),"レ",""),"")</f>
        <v>レ</v>
      </c>
      <c r="FI44" s="124"/>
      <c r="FJ44" s="124"/>
      <c r="FK44" s="124"/>
      <c r="GF44"/>
      <c r="GG44"/>
      <c r="GJ44"/>
      <c r="GK44"/>
      <c r="GL44"/>
      <c r="GM44"/>
      <c r="GN44"/>
      <c r="GO44"/>
      <c r="GQ44" s="477" t="str">
        <f>IF(COUNTIF(GS47:GS49,1)&gt;0,"レ","")</f>
        <v/>
      </c>
      <c r="GR44" s="526"/>
      <c r="GS44" s="479" t="str">
        <f>IF(GQ44="レ",TEXT(GT50,"e"),"")</f>
        <v/>
      </c>
      <c r="GT44" s="480" t="str">
        <f>IF(GQ44="レ",MONTH(GT50),IF(AND(GG45="レ",GU44="レ",GU50=0),"",IF(AND(GG45="レ",GU44="レ",GU80&gt;0),"未定","")))</f>
        <v/>
      </c>
      <c r="GU44" s="458" t="str">
        <f>IF(GQ44="",IF(OR(GU50&gt;0,GG45="レ"),"レ",""),"")</f>
        <v/>
      </c>
      <c r="GW44" s="569">
        <f t="shared" si="41"/>
        <v>0</v>
      </c>
      <c r="GX44" s="574"/>
      <c r="GY44" s="574"/>
      <c r="GZ44" s="575"/>
      <c r="LO44"/>
      <c r="LP44"/>
      <c r="LQ44"/>
      <c r="LR44"/>
      <c r="LS44"/>
      <c r="LT44"/>
      <c r="LU44"/>
      <c r="LV44"/>
      <c r="LW44"/>
      <c r="LX44"/>
      <c r="LY44"/>
    </row>
    <row r="45" spans="1:337" s="13" customFormat="1" ht="30" hidden="1" customHeight="1" thickBot="1" x14ac:dyDescent="0.45">
      <c r="A45"/>
      <c r="B45"/>
      <c r="C45"/>
      <c r="D45"/>
      <c r="E45"/>
      <c r="F45"/>
      <c r="G45"/>
      <c r="H45"/>
      <c r="I45" s="955"/>
      <c r="J45" s="223"/>
      <c r="K45" s="241"/>
      <c r="L45" s="241"/>
      <c r="M45" s="2080" t="s">
        <v>150</v>
      </c>
      <c r="N45" s="2080"/>
      <c r="O45" s="2080"/>
      <c r="P45" s="2276" t="s">
        <v>2731</v>
      </c>
      <c r="Q45" s="2276"/>
      <c r="R45" s="2276"/>
      <c r="S45" s="2276"/>
      <c r="T45" s="2276"/>
      <c r="U45" s="2276"/>
      <c r="V45" s="2276"/>
      <c r="W45" s="2276"/>
      <c r="X45" s="2276"/>
      <c r="Y45" s="2276"/>
      <c r="Z45" s="2276"/>
      <c r="AA45" s="2276"/>
      <c r="AB45" s="2276"/>
      <c r="AC45" s="2276"/>
      <c r="AD45" s="2276"/>
      <c r="AE45" s="2276"/>
      <c r="AF45" s="2276"/>
      <c r="AG45" s="2276" t="s">
        <v>207</v>
      </c>
      <c r="AH45" s="2276"/>
      <c r="AI45" s="2276"/>
      <c r="AJ45" s="2276"/>
      <c r="AK45" s="2276"/>
      <c r="AL45" s="2276"/>
      <c r="AM45" s="2276"/>
      <c r="AN45" s="2276"/>
      <c r="AO45" s="2276"/>
      <c r="AP45" s="2276"/>
      <c r="AQ45" s="2276"/>
      <c r="AR45" s="2276"/>
      <c r="AS45" s="2276"/>
      <c r="AT45" s="2276"/>
      <c r="AU45" s="2276"/>
      <c r="AV45" s="2276"/>
      <c r="AW45" s="2276"/>
      <c r="AX45" s="2276"/>
      <c r="AY45" s="2276"/>
      <c r="AZ45" s="2276"/>
      <c r="BA45" s="2080" t="s">
        <v>1012</v>
      </c>
      <c r="BB45" s="2080"/>
      <c r="BC45" s="2080"/>
      <c r="BD45" s="2080"/>
      <c r="BE45" s="2080"/>
      <c r="BF45" s="2080"/>
      <c r="BG45" s="2080"/>
      <c r="BH45" s="2080"/>
      <c r="BI45" s="2080"/>
      <c r="BJ45" s="2080"/>
      <c r="BK45" s="2080"/>
      <c r="BL45" s="2080"/>
      <c r="BM45" s="2278" t="s">
        <v>835</v>
      </c>
      <c r="BN45" s="2278"/>
      <c r="BO45" s="2081" t="s">
        <v>149</v>
      </c>
      <c r="BP45" s="2081"/>
      <c r="BQ45" s="2081"/>
      <c r="BR45" s="2081"/>
      <c r="BS45" s="2081"/>
      <c r="BT45" s="2081"/>
      <c r="BU45" s="2081"/>
      <c r="BV45" s="2081"/>
      <c r="BW45" s="2081"/>
      <c r="BX45" s="2081"/>
      <c r="BY45" s="2081" t="s">
        <v>143</v>
      </c>
      <c r="BZ45" s="2081"/>
      <c r="CA45" s="2081"/>
      <c r="CB45" s="2081"/>
      <c r="CC45" s="2081"/>
      <c r="CD45" s="2081"/>
      <c r="CE45" s="2081"/>
      <c r="CF45" s="2081"/>
      <c r="CG45" s="2081"/>
      <c r="CH45" s="2081"/>
      <c r="CI45" s="2081"/>
      <c r="CJ45" s="2081"/>
      <c r="CK45" s="2081"/>
      <c r="CL45" s="2081"/>
      <c r="CM45" s="2081"/>
      <c r="CN45" s="2080" t="s">
        <v>148</v>
      </c>
      <c r="CO45" s="2081"/>
      <c r="CP45" s="2081"/>
      <c r="CQ45" s="2081"/>
      <c r="CR45" s="2081"/>
      <c r="CS45" s="2081"/>
      <c r="CT45" s="2081"/>
      <c r="CU45" s="2081"/>
      <c r="CV45" s="2081"/>
      <c r="CW45" s="2011" t="s">
        <v>147</v>
      </c>
      <c r="CX45" s="2011"/>
      <c r="CY45" s="2011"/>
      <c r="CZ45" s="2011"/>
      <c r="DA45" s="2011"/>
      <c r="DB45" s="2011"/>
      <c r="DC45" s="2011"/>
      <c r="DD45" s="2011"/>
      <c r="DE45" s="2011"/>
      <c r="DF45" s="2011"/>
      <c r="DG45" s="2011"/>
      <c r="DH45" s="2011"/>
      <c r="DI45" s="2011"/>
      <c r="DJ45" s="2011"/>
      <c r="DK45" s="2011"/>
      <c r="DL45" s="2011"/>
      <c r="DM45" s="2011"/>
      <c r="DN45" s="2011"/>
      <c r="DO45" s="2011"/>
      <c r="DP45" s="2012"/>
      <c r="DQ45"/>
      <c r="DR45"/>
      <c r="DS45"/>
      <c r="DT45"/>
      <c r="DU45"/>
      <c r="DV45"/>
      <c r="DW45"/>
      <c r="DX45"/>
      <c r="DY45"/>
      <c r="DZ45"/>
      <c r="EA45"/>
      <c r="EB45"/>
      <c r="EC45"/>
      <c r="ED45"/>
      <c r="EE45"/>
      <c r="EF45"/>
      <c r="EG45" s="16"/>
      <c r="EL45" s="763"/>
      <c r="EP45" s="124" t="s">
        <v>146</v>
      </c>
      <c r="EQ45" s="144" t="s">
        <v>145</v>
      </c>
      <c r="ES45" s="2026"/>
      <c r="ET45" s="2025" t="s">
        <v>144</v>
      </c>
      <c r="EU45" s="2082" t="s">
        <v>143</v>
      </c>
      <c r="EV45" s="143"/>
      <c r="EW45" s="2036" t="s">
        <v>142</v>
      </c>
      <c r="EX45" s="2037"/>
      <c r="EY45" s="2037"/>
      <c r="EZ45" s="2037"/>
      <c r="FA45" s="2037"/>
      <c r="FB45" s="2037"/>
      <c r="FC45" s="2020" t="s">
        <v>141</v>
      </c>
      <c r="FD45" s="2021"/>
      <c r="FE45" s="2021"/>
      <c r="FF45" s="2021"/>
      <c r="FG45" s="2021"/>
      <c r="FH45" s="2021"/>
      <c r="FI45" s="2073" t="s">
        <v>140</v>
      </c>
      <c r="FJ45" s="2023"/>
      <c r="FK45" s="2024"/>
      <c r="FL45" s="2039"/>
      <c r="FM45" s="2039"/>
      <c r="FN45" s="2039"/>
      <c r="FO45" s="2039"/>
      <c r="FQ45" s="2039"/>
      <c r="FR45" s="2039"/>
      <c r="FS45" s="2039"/>
      <c r="FT45" s="2039"/>
      <c r="FU45" s="2039"/>
      <c r="FV45" s="2019"/>
      <c r="FW45" s="2019"/>
      <c r="FX45" s="2019"/>
      <c r="FY45" s="2019"/>
      <c r="FZ45" s="2019"/>
      <c r="GA45" s="2019"/>
      <c r="GB45" s="2019"/>
      <c r="GC45" s="2019"/>
      <c r="GD45" s="2019"/>
      <c r="GE45" s="2019"/>
      <c r="GF45"/>
      <c r="GG45"/>
      <c r="GH45" s="242"/>
      <c r="GI45" s="242"/>
      <c r="GJ45" s="2008" t="s">
        <v>1013</v>
      </c>
      <c r="GK45" s="2009"/>
      <c r="GL45" s="2009"/>
      <c r="GM45" s="2009"/>
      <c r="GN45" s="2010"/>
      <c r="GO45"/>
      <c r="GQ45" s="2070" t="s">
        <v>142</v>
      </c>
      <c r="GR45" s="2071"/>
      <c r="GS45" s="2071"/>
      <c r="GT45" s="2071"/>
      <c r="GU45" s="2072"/>
      <c r="GW45" s="569"/>
      <c r="GX45" s="574"/>
      <c r="GY45" s="574"/>
      <c r="GZ45" s="575"/>
      <c r="LO45"/>
      <c r="LP45"/>
      <c r="LQ45"/>
      <c r="LR45"/>
      <c r="LS45"/>
      <c r="LT45"/>
      <c r="LU45"/>
      <c r="LV45"/>
      <c r="LW45"/>
      <c r="LX45"/>
      <c r="LY45"/>
    </row>
    <row r="46" spans="1:337" s="13" customFormat="1" ht="30" hidden="1" customHeight="1" thickBot="1" x14ac:dyDescent="0.45">
      <c r="A46"/>
      <c r="B46"/>
      <c r="C46"/>
      <c r="D46"/>
      <c r="E46"/>
      <c r="F46"/>
      <c r="G46"/>
      <c r="H46"/>
      <c r="I46" s="955"/>
      <c r="J46" s="223"/>
      <c r="K46" s="241"/>
      <c r="L46" s="241"/>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c r="AS46" s="2277"/>
      <c r="AT46" s="2277"/>
      <c r="AU46" s="2277"/>
      <c r="AV46" s="2277"/>
      <c r="AW46" s="2277"/>
      <c r="AX46" s="2277"/>
      <c r="AY46" s="2277"/>
      <c r="AZ46" s="2277"/>
      <c r="BA46" s="2277"/>
      <c r="BB46" s="2277"/>
      <c r="BC46" s="2277"/>
      <c r="BD46" s="2277"/>
      <c r="BE46" s="2277"/>
      <c r="BF46" s="2277"/>
      <c r="BG46" s="2277"/>
      <c r="BH46" s="2277"/>
      <c r="BI46" s="2277"/>
      <c r="BJ46" s="2277"/>
      <c r="BK46" s="2277"/>
      <c r="BL46" s="2277"/>
      <c r="BM46" s="2279"/>
      <c r="BN46" s="2279"/>
      <c r="BO46" s="2379"/>
      <c r="BP46" s="2379"/>
      <c r="BQ46" s="2379"/>
      <c r="BR46" s="2379"/>
      <c r="BS46" s="2379"/>
      <c r="BT46" s="2379"/>
      <c r="BU46" s="2379"/>
      <c r="BV46" s="2379"/>
      <c r="BW46" s="2379"/>
      <c r="BX46" s="2379"/>
      <c r="BY46" s="2379"/>
      <c r="BZ46" s="2379"/>
      <c r="CA46" s="2379"/>
      <c r="CB46" s="2379"/>
      <c r="CC46" s="2379"/>
      <c r="CD46" s="2379"/>
      <c r="CE46" s="2379"/>
      <c r="CF46" s="2379"/>
      <c r="CG46" s="2379"/>
      <c r="CH46" s="2379"/>
      <c r="CI46" s="2379"/>
      <c r="CJ46" s="2379"/>
      <c r="CK46" s="2379"/>
      <c r="CL46" s="2379"/>
      <c r="CM46" s="2379"/>
      <c r="CN46" s="2277" t="s">
        <v>139</v>
      </c>
      <c r="CO46" s="2277"/>
      <c r="CP46" s="2277"/>
      <c r="CQ46" s="2277" t="s">
        <v>10</v>
      </c>
      <c r="CR46" s="2277"/>
      <c r="CS46" s="2277"/>
      <c r="CT46" s="2277" t="s">
        <v>138</v>
      </c>
      <c r="CU46" s="2379"/>
      <c r="CV46" s="2379"/>
      <c r="CW46" s="2166"/>
      <c r="CX46" s="2166"/>
      <c r="CY46" s="2166"/>
      <c r="CZ46" s="2166"/>
      <c r="DA46" s="2166"/>
      <c r="DB46" s="2166"/>
      <c r="DC46" s="2166"/>
      <c r="DD46" s="2166"/>
      <c r="DE46" s="2166"/>
      <c r="DF46" s="2166"/>
      <c r="DG46" s="2166"/>
      <c r="DH46" s="2166"/>
      <c r="DI46" s="2166"/>
      <c r="DJ46" s="2166"/>
      <c r="DK46" s="2166"/>
      <c r="DL46" s="2166"/>
      <c r="DM46" s="2166"/>
      <c r="DN46" s="2166"/>
      <c r="DO46" s="2166"/>
      <c r="DP46" s="2167"/>
      <c r="DQ46"/>
      <c r="DR46"/>
      <c r="DS46"/>
      <c r="DT46"/>
      <c r="DU46"/>
      <c r="DV46"/>
      <c r="DW46"/>
      <c r="DX46"/>
      <c r="DY46"/>
      <c r="DZ46"/>
      <c r="EA46"/>
      <c r="EB46"/>
      <c r="EC46"/>
      <c r="ED46"/>
      <c r="EE46"/>
      <c r="EF46"/>
      <c r="EG46" s="16"/>
      <c r="EH46" s="134" t="s">
        <v>137</v>
      </c>
      <c r="EI46" s="134" t="s">
        <v>136</v>
      </c>
      <c r="EJ46" s="134" t="s">
        <v>135</v>
      </c>
      <c r="EK46" s="134" t="s">
        <v>134</v>
      </c>
      <c r="EL46" s="764" t="s">
        <v>133</v>
      </c>
      <c r="EM46" s="134" t="s">
        <v>9</v>
      </c>
      <c r="EN46" s="141" t="s">
        <v>132</v>
      </c>
      <c r="EO46" s="133" t="s">
        <v>131</v>
      </c>
      <c r="EP46" s="16"/>
      <c r="EQ46" s="16"/>
      <c r="ER46" s="116" t="s">
        <v>130</v>
      </c>
      <c r="ES46" s="2027"/>
      <c r="ET46" s="2033"/>
      <c r="EU46" s="2083"/>
      <c r="EV46" s="140"/>
      <c r="EW46" s="139" t="s">
        <v>129</v>
      </c>
      <c r="EX46" s="137" t="s">
        <v>128</v>
      </c>
      <c r="EY46" s="137" t="s">
        <v>125</v>
      </c>
      <c r="EZ46" s="136" t="s">
        <v>124</v>
      </c>
      <c r="FA46" s="136" t="s">
        <v>123</v>
      </c>
      <c r="FB46" s="135" t="s">
        <v>122</v>
      </c>
      <c r="FC46" s="138" t="s">
        <v>127</v>
      </c>
      <c r="FD46" s="136" t="s">
        <v>126</v>
      </c>
      <c r="FE46" s="137" t="s">
        <v>125</v>
      </c>
      <c r="FF46" s="136" t="s">
        <v>124</v>
      </c>
      <c r="FG46" s="136" t="s">
        <v>123</v>
      </c>
      <c r="FH46" s="135" t="s">
        <v>122</v>
      </c>
      <c r="FI46" s="133" t="s">
        <v>121</v>
      </c>
      <c r="FJ46" s="133" t="s">
        <v>120</v>
      </c>
      <c r="FK46" s="133" t="s">
        <v>119</v>
      </c>
      <c r="FM46" s="116"/>
      <c r="FN46" s="116"/>
      <c r="FO46" s="116"/>
      <c r="FP46" s="117"/>
      <c r="FR46" s="117"/>
      <c r="FS46" s="117"/>
      <c r="FT46" s="117"/>
      <c r="FU46" s="117"/>
      <c r="FV46" s="113"/>
      <c r="FW46" s="113"/>
      <c r="FX46" s="113"/>
      <c r="FY46" s="113"/>
      <c r="FZ46" s="113"/>
      <c r="GA46" s="113"/>
      <c r="GB46" s="113"/>
      <c r="GC46" s="113"/>
      <c r="GD46" s="113"/>
      <c r="GE46" s="113"/>
      <c r="GF46"/>
      <c r="GG46"/>
      <c r="GH46" s="351" t="str">
        <f>SUBSTITUTE(TRIM(GH47&amp;"　"&amp;GH48&amp;"　"&amp;GH49),"　",",")</f>
        <v/>
      </c>
      <c r="GI46" s="242"/>
      <c r="GJ46" s="550" t="s">
        <v>801</v>
      </c>
      <c r="GK46" s="550" t="s">
        <v>802</v>
      </c>
      <c r="GL46" s="550" t="s">
        <v>302</v>
      </c>
      <c r="GM46" s="550" t="s">
        <v>803</v>
      </c>
      <c r="GN46" s="551" t="s">
        <v>804</v>
      </c>
      <c r="GO46"/>
      <c r="GP46" s="604" t="str">
        <f>TRIM(GP47&amp;"　"&amp;GP48&amp;"　"&amp;GP49)</f>
        <v/>
      </c>
      <c r="GQ46" s="527" t="s">
        <v>129</v>
      </c>
      <c r="GR46" s="528" t="s">
        <v>806</v>
      </c>
      <c r="GS46" s="528" t="s">
        <v>125</v>
      </c>
      <c r="GT46" s="528" t="s">
        <v>807</v>
      </c>
      <c r="GU46" s="529" t="s">
        <v>122</v>
      </c>
      <c r="GW46" s="569">
        <f t="shared" si="41"/>
        <v>0</v>
      </c>
      <c r="GX46" s="574"/>
      <c r="GY46" s="574"/>
      <c r="GZ46" s="575"/>
      <c r="LO46"/>
      <c r="LP46"/>
      <c r="LQ46"/>
      <c r="LR46"/>
      <c r="LS46"/>
      <c r="LT46"/>
      <c r="LU46"/>
      <c r="LV46"/>
      <c r="LW46"/>
      <c r="LX46"/>
      <c r="LY46"/>
    </row>
    <row r="47" spans="1:337" s="13" customFormat="1" ht="30" hidden="1" customHeight="1" x14ac:dyDescent="0.4">
      <c r="A47"/>
      <c r="B47"/>
      <c r="C47"/>
      <c r="D47"/>
      <c r="E47"/>
      <c r="F47"/>
      <c r="G47"/>
      <c r="H47"/>
      <c r="I47" s="955"/>
      <c r="J47" s="231"/>
      <c r="K47" s="241"/>
      <c r="L47" s="241"/>
      <c r="M47" s="2283"/>
      <c r="N47" s="2283"/>
      <c r="O47" s="2528"/>
      <c r="P47" s="2130"/>
      <c r="Q47" s="2131"/>
      <c r="R47" s="2131"/>
      <c r="S47" s="2131"/>
      <c r="T47" s="2131"/>
      <c r="U47" s="2131"/>
      <c r="V47" s="2131"/>
      <c r="W47" s="2131"/>
      <c r="X47" s="2131"/>
      <c r="Y47" s="2131"/>
      <c r="Z47" s="2131"/>
      <c r="AA47" s="2131"/>
      <c r="AB47" s="2131"/>
      <c r="AC47" s="2131"/>
      <c r="AD47" s="2131"/>
      <c r="AE47" s="2131"/>
      <c r="AF47" s="2132"/>
      <c r="AG47" s="2529"/>
      <c r="AH47" s="2530"/>
      <c r="AI47" s="2530"/>
      <c r="AJ47" s="2530"/>
      <c r="AK47" s="2530"/>
      <c r="AL47" s="2530"/>
      <c r="AM47" s="2530"/>
      <c r="AN47" s="2530"/>
      <c r="AO47" s="2530"/>
      <c r="AP47" s="2530"/>
      <c r="AQ47" s="2530"/>
      <c r="AR47" s="2530"/>
      <c r="AS47" s="2530"/>
      <c r="AT47" s="2530"/>
      <c r="AU47" s="2530"/>
      <c r="AV47" s="2530"/>
      <c r="AW47" s="2530"/>
      <c r="AX47" s="2530"/>
      <c r="AY47" s="2530"/>
      <c r="AZ47" s="2531"/>
      <c r="BA47" s="2519"/>
      <c r="BB47" s="2519"/>
      <c r="BC47" s="2519"/>
      <c r="BD47" s="2519"/>
      <c r="BE47" s="2519"/>
      <c r="BF47" s="2519"/>
      <c r="BG47" s="2519"/>
      <c r="BH47" s="2519"/>
      <c r="BI47" s="2519"/>
      <c r="BJ47" s="2519"/>
      <c r="BK47" s="2519"/>
      <c r="BL47" s="2519"/>
      <c r="BM47" s="2224"/>
      <c r="BN47" s="2224"/>
      <c r="BO47" s="2085"/>
      <c r="BP47" s="2085"/>
      <c r="BQ47" s="2085"/>
      <c r="BR47" s="2085"/>
      <c r="BS47" s="2085"/>
      <c r="BT47" s="2085"/>
      <c r="BU47" s="2085"/>
      <c r="BV47" s="2085"/>
      <c r="BW47" s="2085"/>
      <c r="BX47" s="2085"/>
      <c r="BY47" s="2084"/>
      <c r="BZ47" s="2084"/>
      <c r="CA47" s="2084"/>
      <c r="CB47" s="2084"/>
      <c r="CC47" s="2084"/>
      <c r="CD47" s="2084"/>
      <c r="CE47" s="2084"/>
      <c r="CF47" s="2084"/>
      <c r="CG47" s="2084"/>
      <c r="CH47" s="2084"/>
      <c r="CI47" s="2084"/>
      <c r="CJ47" s="2084"/>
      <c r="CK47" s="2084"/>
      <c r="CL47" s="2084"/>
      <c r="CM47" s="2084"/>
      <c r="CN47" s="2248"/>
      <c r="CO47" s="2248"/>
      <c r="CP47" s="2248"/>
      <c r="CQ47" s="2248"/>
      <c r="CR47" s="2248"/>
      <c r="CS47" s="2248"/>
      <c r="CT47" s="2439"/>
      <c r="CU47" s="2439"/>
      <c r="CV47" s="2439"/>
      <c r="CW47" s="2028"/>
      <c r="CX47" s="1566"/>
      <c r="CY47" s="1566"/>
      <c r="CZ47" s="1566"/>
      <c r="DA47" s="1566"/>
      <c r="DB47" s="1566"/>
      <c r="DC47" s="1566"/>
      <c r="DD47" s="1566"/>
      <c r="DE47" s="1566"/>
      <c r="DF47" s="1566"/>
      <c r="DG47" s="1566"/>
      <c r="DH47" s="1566"/>
      <c r="DI47" s="1566"/>
      <c r="DJ47" s="1566"/>
      <c r="DK47" s="1566"/>
      <c r="DL47" s="1566"/>
      <c r="DM47" s="1566"/>
      <c r="DN47" s="1566"/>
      <c r="DO47" s="1566"/>
      <c r="DP47" s="2029"/>
      <c r="DQ47"/>
      <c r="DR47"/>
      <c r="DS47"/>
      <c r="DT47"/>
      <c r="DU47"/>
      <c r="DV47"/>
      <c r="DW47"/>
      <c r="DX47"/>
      <c r="DY47"/>
      <c r="DZ47"/>
      <c r="EA47"/>
      <c r="EB47"/>
      <c r="EC47"/>
      <c r="ED47"/>
      <c r="EE47"/>
      <c r="EF47"/>
      <c r="EG47" s="724"/>
      <c r="EH47" s="134">
        <f>COUNTIFS(BA47,"―対象外")</f>
        <v>0</v>
      </c>
      <c r="EI47" s="134">
        <f>COUNTIFS(BA47,"○指摘なし")</f>
        <v>0</v>
      </c>
      <c r="EJ47" s="134">
        <f>COUNTIFS(BA47,"×要是正（既存不適格以外）")</f>
        <v>0</v>
      </c>
      <c r="EK47" s="134">
        <f>COUNTIFS(BA47,"△既存不適格")</f>
        <v>0</v>
      </c>
      <c r="EL47" s="763">
        <f t="shared" ref="EL47:EL49" si="46">M47</f>
        <v>0</v>
      </c>
      <c r="EM47" s="953">
        <f>P47</f>
        <v>0</v>
      </c>
      <c r="EN47" s="133">
        <f>COUNTA(CN47:CS47)</f>
        <v>0</v>
      </c>
      <c r="EO47" s="132" t="str">
        <f>IF(BA47="×要是正（既存不適格以外）","要是正","")&amp;IF(BA47="△既存不適格","既存不適格","")</f>
        <v/>
      </c>
      <c r="EP47" s="124" t="str">
        <f>IF($EO47="要是正",MAX($EP$14:EP43)+1,"")</f>
        <v/>
      </c>
      <c r="EQ47" s="124" t="str">
        <f>IF($EO47="要是正",MAX($EQ$14:EQ43)+1,"")</f>
        <v/>
      </c>
      <c r="ER47" s="131" t="str">
        <f>IF(OR(BA47="×要是正（既存不適格以外）",BA47="△既存不適格"),EL47,"")</f>
        <v/>
      </c>
      <c r="ES47" s="130" t="str">
        <f>IF(OR($EO47="要是正",$EO47="既存不適格"),$EM47,"")</f>
        <v/>
      </c>
      <c r="ET47" s="125" t="str">
        <f>IF($EO47="要是正",IF(BO47="","",BO47),"")</f>
        <v/>
      </c>
      <c r="EU47" s="156" t="str">
        <f>IF($EO47="要是正",IF(BY47="","",BY47),"")</f>
        <v/>
      </c>
      <c r="EV47" s="155" t="str">
        <f>IF(CT47="未定","未定",IF(GR47="0","",IF(CT47="予定",TEXT(GR47,"([$-ja-JP]ge.m);@"),IF(CT47="改善済",TEXT(GR47,"[$-ja-JP]ge.m;@"),TEXT(EX47,"[$-ja-JP]ge.m;@")))))</f>
        <v/>
      </c>
      <c r="EW47" s="128" t="str">
        <f>IF(OR(EO47="要是正",EO47="既存不適格"),IF(OR(EN47&lt;2,CT47&lt;&gt;"予定"),"","令和"&amp;CN47&amp;"年"&amp;CQ47&amp;"月1日"),"")</f>
        <v/>
      </c>
      <c r="EX47" s="126" t="str">
        <f>IF(EW47="","0",DATEVALUE(EW47))</f>
        <v>0</v>
      </c>
      <c r="EY47" s="127" t="str">
        <f>IF(EO47="要是正",IF(AND(CT47="予定",EN47=2),1,IF(CT47="改善済",2,"")),"")</f>
        <v/>
      </c>
      <c r="EZ47" s="126" t="str">
        <f>IF(EY47=1,EX47,"0")</f>
        <v>0</v>
      </c>
      <c r="FA47" s="126" t="str">
        <f>IF(EY47=2,EX47,"0")</f>
        <v>0</v>
      </c>
      <c r="FB47" s="125" t="str">
        <f>IF(AND(EO47="要是正",AND(EN47=0,CT47="未定")),CT47,"")</f>
        <v/>
      </c>
      <c r="FC47" s="128" t="str">
        <f>IF(EO47="既存不適格",IF(OR(EN47&lt;2,CT47&lt;&gt;"予定"),"","令和"&amp;CN47&amp;"年"&amp;CQ47&amp;"月1日"),"")</f>
        <v/>
      </c>
      <c r="FD47" s="126" t="str">
        <f t="shared" ref="FD47" si="47">IF(FC47="","0",DATEVALUE(FC47))</f>
        <v>0</v>
      </c>
      <c r="FE47" s="127" t="str">
        <f>IF(EO47="既存不適格",IF(AND(CT47="予定",EN47=2),1,IF(CT47="改善済",2,"")),"")</f>
        <v/>
      </c>
      <c r="FF47" s="126" t="str">
        <f>IF(FE47=1,FD47,"0")</f>
        <v>0</v>
      </c>
      <c r="FG47" s="126" t="str">
        <f t="shared" ref="FG47" si="48">IF(FE47=2,FD47,"0")</f>
        <v>0</v>
      </c>
      <c r="FH47" s="125" t="str">
        <f>IF(AND(EO47="既存不適格",AND(EN47=0,CT47="未定")),CT47,"")</f>
        <v/>
      </c>
      <c r="FI47" s="124"/>
      <c r="FJ47" s="124"/>
      <c r="FK47" s="124"/>
      <c r="GF47"/>
      <c r="GG47"/>
      <c r="GH47" s="252" t="str">
        <f>IF(EO47="要是正",IF(BO47="","",EL47 &amp;" " &amp; BO47),"")</f>
        <v/>
      </c>
      <c r="GJ47" s="752" t="str">
        <f>IF($BA47="○指摘なし","○",IF(BA47="―対象外","－",""))</f>
        <v/>
      </c>
      <c r="GK47" s="752" t="str">
        <f>IF(OR($BA47="×要是正（既存不適格以外）",$BA47="△既存不適格"),"○","")</f>
        <v/>
      </c>
      <c r="GL47" s="752" t="str">
        <f>IF($BA47="△既存不適格","○","")</f>
        <v/>
      </c>
      <c r="GM47" s="752">
        <f>BM47</f>
        <v>0</v>
      </c>
      <c r="GN47" s="233" t="str">
        <f>IF($BA47="―対象外","○","")</f>
        <v/>
      </c>
      <c r="GO47"/>
      <c r="GP47" s="774" t="str">
        <f>IF(EO47="要是正",IF(BO47="","",ER47&amp;" "&amp;HA47&amp;" " &amp;BO47&amp;CHAR(10)),"")</f>
        <v/>
      </c>
      <c r="GQ47" s="601" t="str">
        <f>IF(NOT(OR(CT47="未定",CT47="")),"令和"&amp;CN47&amp;"年"&amp;CQ47&amp;"月1日","")</f>
        <v/>
      </c>
      <c r="GR47" s="532" t="str">
        <f>IF(GQ47="","0",DATEVALUE(GQ47))</f>
        <v>0</v>
      </c>
      <c r="GS47" s="452" t="str">
        <f>IF(OR(CT47="予定",CT47="改善済"),1,"")</f>
        <v/>
      </c>
      <c r="GT47" s="530" t="str">
        <f>IF(GS47=1,GR47,"0")</f>
        <v>0</v>
      </c>
      <c r="GU47" s="531" t="str">
        <f>IF(AND(EO47="要是正",AND(EN47=0,CT47="未定")),CT47,"")</f>
        <v/>
      </c>
      <c r="GW47" s="569">
        <f t="shared" si="41"/>
        <v>0</v>
      </c>
      <c r="GX47" s="574"/>
      <c r="GY47" s="574"/>
      <c r="GZ47" s="575"/>
      <c r="HA47" s="459">
        <f>P47</f>
        <v>0</v>
      </c>
      <c r="LO47"/>
      <c r="LP47"/>
      <c r="LQ47"/>
      <c r="LR47"/>
      <c r="LS47"/>
      <c r="LT47"/>
      <c r="LU47"/>
      <c r="LV47"/>
      <c r="LW47"/>
      <c r="LX47"/>
      <c r="LY47"/>
    </row>
    <row r="48" spans="1:337" s="13" customFormat="1" ht="30" hidden="1" customHeight="1" x14ac:dyDescent="0.4">
      <c r="A48"/>
      <c r="B48"/>
      <c r="C48"/>
      <c r="D48"/>
      <c r="E48"/>
      <c r="F48"/>
      <c r="G48"/>
      <c r="H48"/>
      <c r="I48" s="955"/>
      <c r="J48" s="231"/>
      <c r="K48" s="241"/>
      <c r="L48" s="241"/>
      <c r="M48" s="2291"/>
      <c r="N48" s="2291"/>
      <c r="O48" s="2532"/>
      <c r="P48" s="2307"/>
      <c r="Q48" s="2300"/>
      <c r="R48" s="2300"/>
      <c r="S48" s="2300"/>
      <c r="T48" s="2300"/>
      <c r="U48" s="2300"/>
      <c r="V48" s="2300"/>
      <c r="W48" s="2300"/>
      <c r="X48" s="2300"/>
      <c r="Y48" s="2300"/>
      <c r="Z48" s="2300"/>
      <c r="AA48" s="2300"/>
      <c r="AB48" s="2300"/>
      <c r="AC48" s="2300"/>
      <c r="AD48" s="2300"/>
      <c r="AE48" s="2300"/>
      <c r="AF48" s="2301"/>
      <c r="AG48" s="2307"/>
      <c r="AH48" s="2300"/>
      <c r="AI48" s="2300"/>
      <c r="AJ48" s="2300"/>
      <c r="AK48" s="2300"/>
      <c r="AL48" s="2300"/>
      <c r="AM48" s="2300"/>
      <c r="AN48" s="2300"/>
      <c r="AO48" s="2300"/>
      <c r="AP48" s="2300"/>
      <c r="AQ48" s="2300"/>
      <c r="AR48" s="2300"/>
      <c r="AS48" s="2300"/>
      <c r="AT48" s="2300"/>
      <c r="AU48" s="2300"/>
      <c r="AV48" s="2300"/>
      <c r="AW48" s="2300"/>
      <c r="AX48" s="2300"/>
      <c r="AY48" s="2300"/>
      <c r="AZ48" s="2301"/>
      <c r="BA48" s="2371"/>
      <c r="BB48" s="2371"/>
      <c r="BC48" s="2371"/>
      <c r="BD48" s="2371"/>
      <c r="BE48" s="2371"/>
      <c r="BF48" s="2371"/>
      <c r="BG48" s="2371"/>
      <c r="BH48" s="2371"/>
      <c r="BI48" s="2371"/>
      <c r="BJ48" s="2371"/>
      <c r="BK48" s="2371"/>
      <c r="BL48" s="2371"/>
      <c r="BM48" s="2241"/>
      <c r="BN48" s="2241"/>
      <c r="BO48" s="2115"/>
      <c r="BP48" s="2115"/>
      <c r="BQ48" s="2115"/>
      <c r="BR48" s="2115"/>
      <c r="BS48" s="2115"/>
      <c r="BT48" s="2115"/>
      <c r="BU48" s="2115"/>
      <c r="BV48" s="2115"/>
      <c r="BW48" s="2115"/>
      <c r="BX48" s="2115"/>
      <c r="BY48" s="2240"/>
      <c r="BZ48" s="2240"/>
      <c r="CA48" s="2240"/>
      <c r="CB48" s="2240"/>
      <c r="CC48" s="2240"/>
      <c r="CD48" s="2240"/>
      <c r="CE48" s="2240"/>
      <c r="CF48" s="2240"/>
      <c r="CG48" s="2240"/>
      <c r="CH48" s="2240"/>
      <c r="CI48" s="2240"/>
      <c r="CJ48" s="2240"/>
      <c r="CK48" s="2240"/>
      <c r="CL48" s="2240"/>
      <c r="CM48" s="2240"/>
      <c r="CN48" s="2252"/>
      <c r="CO48" s="2253"/>
      <c r="CP48" s="2254"/>
      <c r="CQ48" s="2248"/>
      <c r="CR48" s="2248"/>
      <c r="CS48" s="2248"/>
      <c r="CT48" s="2439"/>
      <c r="CU48" s="2439"/>
      <c r="CV48" s="2439"/>
      <c r="CW48" s="2108"/>
      <c r="CX48" s="1945"/>
      <c r="CY48" s="1945"/>
      <c r="CZ48" s="1945"/>
      <c r="DA48" s="1945"/>
      <c r="DB48" s="1945"/>
      <c r="DC48" s="1945"/>
      <c r="DD48" s="1945"/>
      <c r="DE48" s="1945"/>
      <c r="DF48" s="1945"/>
      <c r="DG48" s="1945"/>
      <c r="DH48" s="1945"/>
      <c r="DI48" s="1945"/>
      <c r="DJ48" s="1945"/>
      <c r="DK48" s="1945"/>
      <c r="DL48" s="1945"/>
      <c r="DM48" s="1945"/>
      <c r="DN48" s="1945"/>
      <c r="DO48" s="1945"/>
      <c r="DP48" s="2109"/>
      <c r="DQ48"/>
      <c r="DR48"/>
      <c r="DS48"/>
      <c r="DT48"/>
      <c r="DU48"/>
      <c r="DV48"/>
      <c r="DW48"/>
      <c r="DX48"/>
      <c r="DY48"/>
      <c r="DZ48"/>
      <c r="EA48"/>
      <c r="EB48"/>
      <c r="EC48"/>
      <c r="ED48"/>
      <c r="EE48"/>
      <c r="EF48"/>
      <c r="EG48" s="724"/>
      <c r="EH48" s="134">
        <f>COUNTIFS(BA48,"―対象外")</f>
        <v>0</v>
      </c>
      <c r="EI48" s="134">
        <f>COUNTIFS(BA48,"○指摘なし")</f>
        <v>0</v>
      </c>
      <c r="EJ48" s="134">
        <f>COUNTIFS(BA48,"×要是正（既存不適格以外）")</f>
        <v>0</v>
      </c>
      <c r="EK48" s="134">
        <f>COUNTIFS(BA48,"△既存不適格")</f>
        <v>0</v>
      </c>
      <c r="EL48" s="763">
        <f t="shared" si="46"/>
        <v>0</v>
      </c>
      <c r="EM48" s="953">
        <f t="shared" ref="EM48:EM49" si="49">P48</f>
        <v>0</v>
      </c>
      <c r="EN48" s="133">
        <f t="shared" ref="EN48:EN49" si="50">COUNTA(CN48:CS48)</f>
        <v>0</v>
      </c>
      <c r="EO48" s="132" t="str">
        <f t="shared" ref="EO48:EO49" si="51">IF(BA48="×要是正（既存不適格以外）","要是正","")&amp;IF(BA48="△既存不適格","既存不適格","")</f>
        <v/>
      </c>
      <c r="EP48" s="610" t="str">
        <f>IF($EO48="要是正",MAX($EP$14:EP44)+1,"")</f>
        <v/>
      </c>
      <c r="EQ48" s="610" t="str">
        <f>IF($EO48="要是正",MAX($EQ$14:EQ44)+1,"")</f>
        <v/>
      </c>
      <c r="ER48" s="131" t="str">
        <f>IF(OR(BA48="×要是正（既存不適格以外）",BA48="△既存不適格"),EL48,"")</f>
        <v/>
      </c>
      <c r="ES48" s="130" t="str">
        <f>IF(OR($EO48="要是正",$EO48="既存不適格"),$EM48,"")</f>
        <v/>
      </c>
      <c r="ET48" s="125" t="str">
        <f t="shared" ref="ET48:ET49" si="52">IF($EO48="要是正",IF(BO48="","",BO48),"")</f>
        <v/>
      </c>
      <c r="EU48" s="156" t="str">
        <f>IF($EO48="要是正",IF(BY48="","",BY48),"")</f>
        <v/>
      </c>
      <c r="EV48" s="155" t="str">
        <f t="shared" ref="EV48:EV49" si="53">IF(CT48="未定","未定",IF(GR48="0","",IF(CT48="予定",TEXT(GR48,"([$-ja-JP]ge.m);@"),IF(CT48="改善済",TEXT(GR48,"[$-ja-JP]ge.m;@"),TEXT(EX48,"[$-ja-JP]ge.m;@")))))</f>
        <v/>
      </c>
      <c r="EW48" s="128" t="str">
        <f>IF(OR(EO48="要是正",EO48="既存不適格"),IF(OR(EN48&lt;2,CT48&lt;&gt;"予定"),"","令和"&amp;CN48&amp;"年"&amp;CQ48&amp;"月1日"),"")</f>
        <v/>
      </c>
      <c r="EX48" s="126" t="str">
        <f>IF(EW48="","0",DATEVALUE(EW48))</f>
        <v>0</v>
      </c>
      <c r="EY48" s="127" t="str">
        <f>IF(EO48="要是正",IF(AND(CT48="予定",EN48=2),1,IF(CT48="改善済",2,"")),"")</f>
        <v/>
      </c>
      <c r="EZ48" s="126" t="str">
        <f t="shared" ref="EZ48:EZ49" si="54">IF(EY48=1,EX48,"0")</f>
        <v>0</v>
      </c>
      <c r="FA48" s="126" t="str">
        <f>IF(EY48=2,EX48,"0")</f>
        <v>0</v>
      </c>
      <c r="FB48" s="125" t="str">
        <f>IF(AND(EO48="要是正",AND(EN48=0,CT48="未定")),CT48,"")</f>
        <v/>
      </c>
      <c r="FC48" s="128" t="str">
        <f>IF(EO48="既存不適格",IF(OR(EN48&lt;2,CT48&lt;&gt;"予定"),"","令和"&amp;CN48&amp;"年"&amp;CQ48&amp;"月1日"),"")</f>
        <v/>
      </c>
      <c r="FD48" s="126" t="str">
        <f t="shared" ref="FD48:FD49" si="55">IF(FC48="","0",DATEVALUE(FC48))</f>
        <v>0</v>
      </c>
      <c r="FE48" s="127" t="str">
        <f>IF(EO48="既存不適格",IF(AND(CT48="予定",EN48=2),1,IF(CT48="改善済",2,"")),"")</f>
        <v/>
      </c>
      <c r="FF48" s="126" t="str">
        <f t="shared" ref="FF48:FF49" si="56">IF(FE48=1,FD48,"0")</f>
        <v>0</v>
      </c>
      <c r="FG48" s="126" t="str">
        <f t="shared" ref="FG48:FG49" si="57">IF(FE48=2,FD48,"0")</f>
        <v>0</v>
      </c>
      <c r="FH48" s="125" t="str">
        <f>IF(AND(EO48="既存不適格",AND(EN48=0,CT48="未定")),CT48,"")</f>
        <v/>
      </c>
      <c r="FI48" s="124"/>
      <c r="FJ48" s="124"/>
      <c r="FK48" s="124"/>
      <c r="GF48"/>
      <c r="GG48"/>
      <c r="GH48" s="252" t="str">
        <f>IF(EO48="要是正",IF(BO48="","",EL48 &amp;" " &amp; BO48),"")</f>
        <v/>
      </c>
      <c r="GJ48" s="752" t="str">
        <f>IF($BA48="○指摘なし","○",IF(BA48="―対象外","－",""))</f>
        <v/>
      </c>
      <c r="GK48" s="752" t="str">
        <f>IF(OR($BA48="×要是正（既存不適格以外）",$BA48="△既存不適格"),"○","")</f>
        <v/>
      </c>
      <c r="GL48" s="752" t="str">
        <f>IF($BA48="△既存不適格","○","")</f>
        <v/>
      </c>
      <c r="GM48" s="752">
        <f>BM48</f>
        <v>0</v>
      </c>
      <c r="GN48" s="233" t="str">
        <f>IF($BA48="―対象外","○","")</f>
        <v/>
      </c>
      <c r="GO48"/>
      <c r="GP48" s="774" t="str">
        <f t="shared" ref="GP48:GP49" si="58">IF(EO48="要是正",IF(BO48="","",ER48&amp;" "&amp;HA48&amp;" " &amp;BO48&amp;CHAR(10)),"")</f>
        <v/>
      </c>
      <c r="GQ48" s="601" t="str">
        <f t="shared" ref="GQ48:GQ49" si="59">IF(NOT(OR(CT48="未定",CT48="")),"令和"&amp;CN48&amp;"年"&amp;CQ48&amp;"月1日","")</f>
        <v/>
      </c>
      <c r="GR48" s="532" t="str">
        <f t="shared" ref="GR48:GR49" si="60">IF(GQ48="","0",DATEVALUE(GQ48))</f>
        <v>0</v>
      </c>
      <c r="GS48" s="452" t="str">
        <f t="shared" ref="GS48:GS49" si="61">IF(OR(CT48="予定",CT48="改善済"),1,"")</f>
        <v/>
      </c>
      <c r="GT48" s="530" t="str">
        <f t="shared" ref="GT48:GT49" si="62">IF(GS48=1,GR48,"0")</f>
        <v>0</v>
      </c>
      <c r="GU48" s="531" t="str">
        <f t="shared" ref="GU48:GU49" si="63">IF(AND(EO48="要是正",AND(EN48=0,CT48="未定")),CT48,"")</f>
        <v/>
      </c>
      <c r="GW48" s="569">
        <f t="shared" si="41"/>
        <v>0</v>
      </c>
      <c r="GX48" s="574"/>
      <c r="GY48" s="574"/>
      <c r="GZ48" s="575"/>
      <c r="HA48" s="459">
        <f t="shared" ref="HA48:HA49" si="64">P48</f>
        <v>0</v>
      </c>
      <c r="LO48"/>
      <c r="LP48"/>
      <c r="LQ48"/>
      <c r="LR48"/>
      <c r="LS48"/>
      <c r="LT48"/>
      <c r="LU48"/>
      <c r="LV48"/>
      <c r="LW48"/>
      <c r="LX48"/>
      <c r="LY48"/>
    </row>
    <row r="49" spans="1:337" s="13" customFormat="1" ht="30" hidden="1" customHeight="1" thickBot="1" x14ac:dyDescent="0.45">
      <c r="A49"/>
      <c r="B49"/>
      <c r="C49"/>
      <c r="D49"/>
      <c r="E49"/>
      <c r="F49"/>
      <c r="G49"/>
      <c r="H49"/>
      <c r="I49" s="955"/>
      <c r="J49" s="685"/>
      <c r="K49" s="235"/>
      <c r="L49" s="235"/>
      <c r="M49" s="2294"/>
      <c r="N49" s="2294"/>
      <c r="O49" s="2533"/>
      <c r="P49" s="2322"/>
      <c r="Q49" s="2270"/>
      <c r="R49" s="2270"/>
      <c r="S49" s="2270"/>
      <c r="T49" s="2270"/>
      <c r="U49" s="2270"/>
      <c r="V49" s="2270"/>
      <c r="W49" s="2270"/>
      <c r="X49" s="2270"/>
      <c r="Y49" s="2270"/>
      <c r="Z49" s="2270"/>
      <c r="AA49" s="2270"/>
      <c r="AB49" s="2270"/>
      <c r="AC49" s="2270"/>
      <c r="AD49" s="2270"/>
      <c r="AE49" s="2270"/>
      <c r="AF49" s="2271"/>
      <c r="AG49" s="2322"/>
      <c r="AH49" s="2270"/>
      <c r="AI49" s="2270"/>
      <c r="AJ49" s="2270"/>
      <c r="AK49" s="2270"/>
      <c r="AL49" s="2270"/>
      <c r="AM49" s="2270"/>
      <c r="AN49" s="2270"/>
      <c r="AO49" s="2270"/>
      <c r="AP49" s="2270"/>
      <c r="AQ49" s="2270"/>
      <c r="AR49" s="2270"/>
      <c r="AS49" s="2270"/>
      <c r="AT49" s="2270"/>
      <c r="AU49" s="2270"/>
      <c r="AV49" s="2270"/>
      <c r="AW49" s="2270"/>
      <c r="AX49" s="2270"/>
      <c r="AY49" s="2270"/>
      <c r="AZ49" s="2271"/>
      <c r="BA49" s="2388"/>
      <c r="BB49" s="2388"/>
      <c r="BC49" s="2388"/>
      <c r="BD49" s="2388"/>
      <c r="BE49" s="2388"/>
      <c r="BF49" s="2388"/>
      <c r="BG49" s="2388"/>
      <c r="BH49" s="2388"/>
      <c r="BI49" s="2388"/>
      <c r="BJ49" s="2388"/>
      <c r="BK49" s="2388"/>
      <c r="BL49" s="2388"/>
      <c r="BM49" s="2391"/>
      <c r="BN49" s="2391"/>
      <c r="BO49" s="2297"/>
      <c r="BP49" s="2297"/>
      <c r="BQ49" s="2297"/>
      <c r="BR49" s="2297"/>
      <c r="BS49" s="2297"/>
      <c r="BT49" s="2297"/>
      <c r="BU49" s="2297"/>
      <c r="BV49" s="2297"/>
      <c r="BW49" s="2297"/>
      <c r="BX49" s="2297"/>
      <c r="BY49" s="2297"/>
      <c r="BZ49" s="2297"/>
      <c r="CA49" s="2297"/>
      <c r="CB49" s="2297"/>
      <c r="CC49" s="2297"/>
      <c r="CD49" s="2297"/>
      <c r="CE49" s="2297"/>
      <c r="CF49" s="2297"/>
      <c r="CG49" s="2297"/>
      <c r="CH49" s="2297"/>
      <c r="CI49" s="2297"/>
      <c r="CJ49" s="2297"/>
      <c r="CK49" s="2297"/>
      <c r="CL49" s="2297"/>
      <c r="CM49" s="2297"/>
      <c r="CN49" s="2389"/>
      <c r="CO49" s="2389"/>
      <c r="CP49" s="2389"/>
      <c r="CQ49" s="2389"/>
      <c r="CR49" s="2389"/>
      <c r="CS49" s="2389"/>
      <c r="CT49" s="2120"/>
      <c r="CU49" s="2120"/>
      <c r="CV49" s="2120"/>
      <c r="CW49" s="2298"/>
      <c r="CX49" s="1957"/>
      <c r="CY49" s="1957"/>
      <c r="CZ49" s="1957"/>
      <c r="DA49" s="1957"/>
      <c r="DB49" s="1957"/>
      <c r="DC49" s="1957"/>
      <c r="DD49" s="1957"/>
      <c r="DE49" s="1957"/>
      <c r="DF49" s="1957"/>
      <c r="DG49" s="1957"/>
      <c r="DH49" s="1957"/>
      <c r="DI49" s="1957"/>
      <c r="DJ49" s="1957"/>
      <c r="DK49" s="1957"/>
      <c r="DL49" s="1957"/>
      <c r="DM49" s="1957"/>
      <c r="DN49" s="1957"/>
      <c r="DO49" s="1957"/>
      <c r="DP49" s="2299"/>
      <c r="DQ49"/>
      <c r="DR49"/>
      <c r="DS49"/>
      <c r="DT49"/>
      <c r="DU49"/>
      <c r="DV49"/>
      <c r="DW49"/>
      <c r="DX49"/>
      <c r="DY49"/>
      <c r="DZ49"/>
      <c r="EA49"/>
      <c r="EB49"/>
      <c r="EC49"/>
      <c r="ED49"/>
      <c r="EE49"/>
      <c r="EF49"/>
      <c r="EG49" s="724"/>
      <c r="EH49" s="134">
        <f>COUNTIFS(BA49,"―対象外")</f>
        <v>0</v>
      </c>
      <c r="EI49" s="134">
        <f>COUNTIFS(BA49,"○指摘なし")</f>
        <v>0</v>
      </c>
      <c r="EJ49" s="134">
        <f>COUNTIFS(BA49,"×要是正（既存不適格以外）")</f>
        <v>0</v>
      </c>
      <c r="EK49" s="134">
        <f>COUNTIFS(BA49,"△既存不適格")</f>
        <v>0</v>
      </c>
      <c r="EL49" s="763">
        <f t="shared" si="46"/>
        <v>0</v>
      </c>
      <c r="EM49" s="953">
        <f t="shared" si="49"/>
        <v>0</v>
      </c>
      <c r="EN49" s="133">
        <f t="shared" si="50"/>
        <v>0</v>
      </c>
      <c r="EO49" s="132" t="str">
        <f t="shared" si="51"/>
        <v/>
      </c>
      <c r="EP49" s="610" t="str">
        <f>IF($EO49="要是正",MAX($EP$14:EP45)+1,"")</f>
        <v/>
      </c>
      <c r="EQ49" s="610" t="str">
        <f>IF($EO49="要是正",MAX($EQ$14:EQ45)+1,"")</f>
        <v/>
      </c>
      <c r="ER49" s="131" t="str">
        <f>IF(OR(BA49="×要是正（既存不適格以外）",BA49="△既存不適格"),EL49,"")</f>
        <v/>
      </c>
      <c r="ES49" s="130" t="str">
        <f>IF(OR($EO49="要是正",$EO49="既存不適格"),$EM49,"")</f>
        <v/>
      </c>
      <c r="ET49" s="125" t="str">
        <f t="shared" si="52"/>
        <v/>
      </c>
      <c r="EU49" s="156" t="str">
        <f>IF($EO49="要是正",IF(BY49="","",BY49),"")</f>
        <v/>
      </c>
      <c r="EV49" s="155" t="str">
        <f t="shared" si="53"/>
        <v/>
      </c>
      <c r="EW49" s="128" t="str">
        <f>IF(OR(EO49="要是正",EO49="既存不適格"),IF(OR(EN49&lt;2,CT49&lt;&gt;"予定"),"","令和"&amp;CN49&amp;"年"&amp;CQ49&amp;"月1日"),"")</f>
        <v/>
      </c>
      <c r="EX49" s="126" t="str">
        <f>IF(EW49="","0",DATEVALUE(EW49))</f>
        <v>0</v>
      </c>
      <c r="EY49" s="127" t="str">
        <f>IF(EO49="要是正",IF(AND(CT49="予定",EN49=2),1,IF(CT49="改善済",2,"")),"")</f>
        <v/>
      </c>
      <c r="EZ49" s="126" t="str">
        <f t="shared" si="54"/>
        <v>0</v>
      </c>
      <c r="FA49" s="126" t="str">
        <f>IF(EY49=2,EX49,"0")</f>
        <v>0</v>
      </c>
      <c r="FB49" s="125" t="str">
        <f>IF(AND(EO49="要是正",AND(EN49=0,CT49="未定")),CT49,"")</f>
        <v/>
      </c>
      <c r="FC49" s="128" t="str">
        <f>IF(EO49="既存不適格",IF(OR(EN49&lt;2,CT49&lt;&gt;"予定"),"","令和"&amp;CN49&amp;"年"&amp;CQ49&amp;"月1日"),"")</f>
        <v/>
      </c>
      <c r="FD49" s="126" t="str">
        <f t="shared" si="55"/>
        <v>0</v>
      </c>
      <c r="FE49" s="127" t="str">
        <f>IF(EO49="既存不適格",IF(AND(CT49="予定",EN49=2),1,IF(CT49="改善済",2,"")),"")</f>
        <v/>
      </c>
      <c r="FF49" s="126" t="str">
        <f t="shared" si="56"/>
        <v>0</v>
      </c>
      <c r="FG49" s="126" t="str">
        <f t="shared" si="57"/>
        <v>0</v>
      </c>
      <c r="FH49" s="125" t="str">
        <f>IF(AND(EO49="既存不適格",AND(EN49=0,CT49="未定")),CT49,"")</f>
        <v/>
      </c>
      <c r="FI49" s="124"/>
      <c r="FJ49" s="124"/>
      <c r="FK49" s="124"/>
      <c r="GF49"/>
      <c r="GG49"/>
      <c r="GH49" s="252" t="str">
        <f>IF(EO49="要是正",IF(BO49="","",EL49 &amp;" " &amp; BO49),"")</f>
        <v/>
      </c>
      <c r="GJ49" s="752" t="str">
        <f>IF($BA49="○指摘なし","○",IF(BA49="―対象外","－",""))</f>
        <v/>
      </c>
      <c r="GK49" s="752" t="str">
        <f>IF(OR($BA49="×要是正（既存不適格以外）",$BA49="△既存不適格"),"○","")</f>
        <v/>
      </c>
      <c r="GL49" s="752" t="str">
        <f>IF($BA49="△既存不適格","○","")</f>
        <v/>
      </c>
      <c r="GM49" s="752">
        <f>BM49</f>
        <v>0</v>
      </c>
      <c r="GN49" s="233" t="str">
        <f>IF($BA49="―対象外","○","")</f>
        <v/>
      </c>
      <c r="GO49"/>
      <c r="GP49" s="774" t="str">
        <f t="shared" si="58"/>
        <v/>
      </c>
      <c r="GQ49" s="601" t="str">
        <f t="shared" si="59"/>
        <v/>
      </c>
      <c r="GR49" s="532" t="str">
        <f t="shared" si="60"/>
        <v>0</v>
      </c>
      <c r="GS49" s="452" t="str">
        <f t="shared" si="61"/>
        <v/>
      </c>
      <c r="GT49" s="530" t="str">
        <f t="shared" si="62"/>
        <v>0</v>
      </c>
      <c r="GU49" s="531" t="str">
        <f t="shared" si="63"/>
        <v/>
      </c>
      <c r="GW49" s="569">
        <f t="shared" si="41"/>
        <v>0</v>
      </c>
      <c r="GX49" s="574"/>
      <c r="GY49" s="574"/>
      <c r="GZ49" s="575"/>
      <c r="HA49" s="459">
        <f t="shared" si="64"/>
        <v>0</v>
      </c>
      <c r="LO49"/>
      <c r="LP49"/>
      <c r="LQ49"/>
      <c r="LR49"/>
      <c r="LS49"/>
      <c r="LT49"/>
      <c r="LU49"/>
      <c r="LV49"/>
      <c r="LW49"/>
      <c r="LX49"/>
      <c r="LY49"/>
    </row>
    <row r="50" spans="1:337" s="696" customFormat="1" ht="15" hidden="1" customHeight="1" thickBot="1" x14ac:dyDescent="0.45">
      <c r="A50"/>
      <c r="B50"/>
      <c r="C50"/>
      <c r="D50"/>
      <c r="E50"/>
      <c r="F50"/>
      <c r="G50"/>
      <c r="H50"/>
      <c r="I50" s="955"/>
      <c r="J50" s="691"/>
      <c r="K50" s="691"/>
      <c r="L50" s="691"/>
      <c r="M50" s="691"/>
      <c r="N50" s="691"/>
      <c r="O50" s="691"/>
      <c r="P50" s="691"/>
      <c r="Q50" s="691"/>
      <c r="R50" s="691"/>
      <c r="S50" s="691"/>
      <c r="T50" s="691"/>
      <c r="U50" s="691"/>
      <c r="V50" s="691"/>
      <c r="W50" s="691"/>
      <c r="X50" s="691"/>
      <c r="Y50" s="691"/>
      <c r="Z50" s="691"/>
      <c r="AA50" s="691"/>
      <c r="AB50" s="691"/>
      <c r="AC50" s="691"/>
      <c r="AD50" s="691"/>
      <c r="AE50" s="691"/>
      <c r="AF50" s="690"/>
      <c r="AG50" s="691"/>
      <c r="AH50" s="691"/>
      <c r="AI50" s="691"/>
      <c r="AJ50" s="691"/>
      <c r="AK50" s="691"/>
      <c r="AL50" s="691"/>
      <c r="AM50" s="691"/>
      <c r="AN50" s="691"/>
      <c r="AO50" s="691"/>
      <c r="AP50" s="691"/>
      <c r="AQ50" s="691"/>
      <c r="AR50" s="690"/>
      <c r="AS50" s="691"/>
      <c r="AT50" s="691"/>
      <c r="AU50" s="691"/>
      <c r="AV50" s="691"/>
      <c r="AW50" s="691"/>
      <c r="AX50" s="691"/>
      <c r="AY50" s="691"/>
      <c r="AZ50" s="690"/>
      <c r="BA50" s="690"/>
      <c r="BB50" s="690"/>
      <c r="BC50" s="690"/>
      <c r="BD50" s="690"/>
      <c r="BE50" s="690"/>
      <c r="BF50" s="690"/>
      <c r="BG50" s="690"/>
      <c r="BH50" s="690"/>
      <c r="BI50" s="690"/>
      <c r="BJ50" s="690"/>
      <c r="BK50" s="690"/>
      <c r="BL50" s="690"/>
      <c r="BM50" s="690"/>
      <c r="BN50" s="690"/>
      <c r="BO50" s="940"/>
      <c r="BP50" s="940"/>
      <c r="BQ50" s="940"/>
      <c r="BR50" s="940"/>
      <c r="BS50" s="940"/>
      <c r="BT50" s="940"/>
      <c r="BU50" s="940"/>
      <c r="BV50" s="940"/>
      <c r="BW50" s="940"/>
      <c r="BX50" s="940"/>
      <c r="BY50" s="940"/>
      <c r="BZ50" s="940"/>
      <c r="CA50" s="940"/>
      <c r="CB50" s="940"/>
      <c r="CC50" s="940"/>
      <c r="CD50" s="940"/>
      <c r="CE50" s="940"/>
      <c r="CF50" s="940"/>
      <c r="CG50" s="940"/>
      <c r="CH50" s="940"/>
      <c r="CI50" s="940"/>
      <c r="CJ50" s="940"/>
      <c r="CK50" s="940"/>
      <c r="CL50" s="940"/>
      <c r="CM50" s="940"/>
      <c r="CN50" s="690"/>
      <c r="CO50" s="690"/>
      <c r="CP50" s="690"/>
      <c r="CQ50" s="690"/>
      <c r="CR50" s="690"/>
      <c r="CS50" s="690"/>
      <c r="CT50" s="691"/>
      <c r="CU50" s="691"/>
      <c r="CV50" s="691"/>
      <c r="CW50" s="691"/>
      <c r="CX50" s="691"/>
      <c r="CY50" s="691"/>
      <c r="CZ50" s="691"/>
      <c r="DA50" s="691"/>
      <c r="DB50" s="691"/>
      <c r="DC50" s="691"/>
      <c r="DD50" s="691"/>
      <c r="DE50" s="691"/>
      <c r="DF50" s="691"/>
      <c r="DG50" s="691"/>
      <c r="DH50" s="691"/>
      <c r="DI50" s="691"/>
      <c r="DJ50" s="691"/>
      <c r="DK50" s="691"/>
      <c r="DL50" s="691"/>
      <c r="DM50" s="691"/>
      <c r="DN50" s="691"/>
      <c r="DO50" s="691"/>
      <c r="DP50" s="691"/>
      <c r="DQ50"/>
      <c r="DR50"/>
      <c r="DS50"/>
      <c r="DT50"/>
      <c r="DU50"/>
      <c r="DV50"/>
      <c r="DW50"/>
      <c r="DX50"/>
      <c r="DY50"/>
      <c r="DZ50"/>
      <c r="EA50"/>
      <c r="EB50"/>
      <c r="EC50"/>
      <c r="ED50"/>
      <c r="EE50"/>
      <c r="EF50"/>
      <c r="EH50" s="696">
        <f>SUM(EH47:EH49)</f>
        <v>0</v>
      </c>
      <c r="EI50" s="696">
        <f>SUM(EI47:EI49)</f>
        <v>0</v>
      </c>
      <c r="EJ50" s="696">
        <f>SUM(EJ47:EJ49)</f>
        <v>0</v>
      </c>
      <c r="EK50" s="696">
        <f>SUM(EK47:EK49)</f>
        <v>0</v>
      </c>
      <c r="EL50" s="767"/>
      <c r="EP50" s="697" t="str">
        <f>IF($EO50="要是正",MAX($EP$5:EP49)+1,"")</f>
        <v/>
      </c>
      <c r="ET50" s="698"/>
      <c r="EW50" s="699"/>
      <c r="EX50" s="700"/>
      <c r="EY50" s="701">
        <f>COUNTIF(EY47:EY49,"1")</f>
        <v>0</v>
      </c>
      <c r="EZ50" s="700" t="str" cm="1">
        <f t="array" ref="EZ50">INDEX(EZ47:EZ49,MATCH(MIN(ABS(EZ47:EZ49-$EJ$4)),ABS(EZ47:EZ49-$EJ$4),0))</f>
        <v>0</v>
      </c>
      <c r="FA50" s="700" t="str">
        <f t="array" ref="FA50">INDEX(FA47:FA49,MATCH(MIN(ABS(FA47:FA49-$EJ$4)),ABS(FA47:FA49-$EJ$4),0))</f>
        <v>0</v>
      </c>
      <c r="FB50" s="701">
        <f>COUNTIF(FB47:FB49,"未定")</f>
        <v>0</v>
      </c>
      <c r="FC50" s="702"/>
      <c r="FD50" s="700"/>
      <c r="FE50" s="701">
        <f>COUNTIF(FE47:FE49,"1")</f>
        <v>0</v>
      </c>
      <c r="FF50" s="700" t="str">
        <f t="array" ref="FF50">INDEX(FF47:FF49,MATCH(MIN(ABS(FF47:FF49-$EJ$4)),ABS(FF47:FF49-$EJ$4),0))</f>
        <v>0</v>
      </c>
      <c r="FG50" s="700" t="str">
        <f t="array" ref="FG50">INDEX(FG47:FG49,MATCH(MIN(ABS(FG47:FG49-$EJ$4)),ABS(FG47:FG49-$EJ$4),0))</f>
        <v>0</v>
      </c>
      <c r="FH50" s="701">
        <f>COUNTIF(FH47:FH49,"未定")</f>
        <v>0</v>
      </c>
      <c r="GF50" s="695"/>
      <c r="GG50" s="695"/>
      <c r="GJ50"/>
      <c r="GK50"/>
      <c r="GL50"/>
      <c r="GM50"/>
      <c r="GN50"/>
      <c r="GO50" s="695"/>
      <c r="GQ50" s="703" t="str">
        <f>IF(NOT(OR(CW38="未定",CQ38="")),"令和"&amp;CT38&amp;"年"&amp;CU39&amp;"月1日","")</f>
        <v/>
      </c>
      <c r="GR50" s="704"/>
      <c r="GS50" s="705">
        <f>COUNTIF(GS47:GS49,"1")</f>
        <v>0</v>
      </c>
      <c r="GT50" s="706" t="str">
        <f t="array" ref="GT50">INDEX(GT47:GT49,MATCH(MIN(ABS(GT47:GT49-$EJ$4)),ABS(GT47:GT49-$EJ$4),0))</f>
        <v>0</v>
      </c>
      <c r="GU50" s="707">
        <f>COUNTIF(GU47:GU49,"未定")</f>
        <v>0</v>
      </c>
      <c r="GW50" s="708">
        <f t="shared" si="41"/>
        <v>0</v>
      </c>
      <c r="GX50" s="709"/>
      <c r="GY50" s="709"/>
      <c r="GZ50" s="710"/>
      <c r="LO50"/>
      <c r="LP50"/>
      <c r="LQ50"/>
      <c r="LR50"/>
      <c r="LS50"/>
      <c r="LT50"/>
      <c r="LU50"/>
      <c r="LV50"/>
      <c r="LW50"/>
      <c r="LX50"/>
      <c r="LY50"/>
    </row>
    <row r="51" spans="1:337" s="696" customFormat="1" ht="12" hidden="1" customHeight="1" x14ac:dyDescent="0.4">
      <c r="A51"/>
      <c r="B51"/>
      <c r="C51"/>
      <c r="D51"/>
      <c r="E51"/>
      <c r="F51"/>
      <c r="G51"/>
      <c r="H51"/>
      <c r="I51" s="955"/>
      <c r="J51" s="680"/>
      <c r="K51" s="680"/>
      <c r="L51" s="680"/>
      <c r="M51" s="680"/>
      <c r="N51" s="680"/>
      <c r="O51" s="680"/>
      <c r="P51" s="680"/>
      <c r="Q51" s="680"/>
      <c r="R51" s="680"/>
      <c r="S51" s="680"/>
      <c r="T51" s="680"/>
      <c r="U51" s="680"/>
      <c r="V51" s="680"/>
      <c r="W51" s="680"/>
      <c r="X51" s="680"/>
      <c r="Y51" s="680"/>
      <c r="Z51" s="680"/>
      <c r="AA51" s="680"/>
      <c r="AB51" s="680"/>
      <c r="AC51" s="680"/>
      <c r="AD51" s="679"/>
      <c r="AE51" s="680"/>
      <c r="AF51" s="680"/>
      <c r="AG51" s="680"/>
      <c r="AH51" s="680"/>
      <c r="AI51" s="680"/>
      <c r="AJ51" s="680"/>
      <c r="AK51" s="680"/>
      <c r="AL51" s="680"/>
      <c r="AM51" s="680"/>
      <c r="AN51" s="680"/>
      <c r="AO51" s="680"/>
      <c r="AP51" s="679"/>
      <c r="AQ51" s="680"/>
      <c r="AR51" s="680"/>
      <c r="AS51" s="680"/>
      <c r="AT51" s="680"/>
      <c r="AU51" s="680"/>
      <c r="AV51" s="680"/>
      <c r="AW51" s="680"/>
      <c r="AX51" s="679"/>
      <c r="AY51" s="679"/>
      <c r="AZ51" s="679"/>
      <c r="BA51" s="679"/>
      <c r="BB51" s="679"/>
      <c r="BC51" s="679"/>
      <c r="BD51" s="679"/>
      <c r="BE51" s="679"/>
      <c r="BF51" s="679"/>
      <c r="BG51" s="679"/>
      <c r="BH51" s="679"/>
      <c r="BI51" s="679"/>
      <c r="BJ51" s="679"/>
      <c r="BK51" s="679"/>
      <c r="BL51" s="679"/>
      <c r="BM51" s="679"/>
      <c r="BN51" s="679"/>
      <c r="BO51" s="775"/>
      <c r="BP51" s="775"/>
      <c r="BQ51" s="775"/>
      <c r="BR51" s="775"/>
      <c r="BS51" s="775"/>
      <c r="BT51" s="775"/>
      <c r="BU51" s="775"/>
      <c r="BV51" s="775"/>
      <c r="BW51" s="775"/>
      <c r="BX51" s="775"/>
      <c r="BY51" s="775"/>
      <c r="BZ51" s="775"/>
      <c r="CA51" s="775"/>
      <c r="CB51" s="775"/>
      <c r="CC51" s="775"/>
      <c r="CD51" s="775"/>
      <c r="CE51" s="775"/>
      <c r="CF51" s="775"/>
      <c r="CG51" s="775"/>
      <c r="CH51" s="775"/>
      <c r="CI51" s="775"/>
      <c r="CJ51" s="775"/>
      <c r="CK51" s="775"/>
      <c r="CL51" s="775"/>
      <c r="CM51" s="775"/>
      <c r="CN51" s="679"/>
      <c r="CO51" s="679"/>
      <c r="CP51" s="679"/>
      <c r="CQ51" s="679"/>
      <c r="CR51" s="680"/>
      <c r="CS51" s="680"/>
      <c r="CT51" s="680"/>
      <c r="CU51" s="680"/>
      <c r="CV51" s="680"/>
      <c r="CW51" s="680"/>
      <c r="CX51" s="680"/>
      <c r="CY51" s="680"/>
      <c r="CZ51" s="680"/>
      <c r="DA51" s="680"/>
      <c r="DB51" s="680"/>
      <c r="DC51" s="680"/>
      <c r="DD51" s="680"/>
      <c r="DE51" s="680"/>
      <c r="DF51" s="680"/>
      <c r="DG51" s="680"/>
      <c r="DH51" s="680"/>
      <c r="DI51" s="680"/>
      <c r="DJ51" s="680"/>
      <c r="DK51" s="680"/>
      <c r="DL51" s="680"/>
      <c r="DM51" s="680"/>
      <c r="DN51" s="680"/>
      <c r="DO51" s="680"/>
      <c r="DP51" s="680"/>
      <c r="DQ51"/>
      <c r="DR51"/>
      <c r="DS51"/>
      <c r="DT51"/>
      <c r="DU51"/>
      <c r="DV51"/>
      <c r="DW51"/>
      <c r="DX51"/>
      <c r="DY51"/>
      <c r="DZ51"/>
      <c r="EA51"/>
      <c r="EB51"/>
      <c r="EC51"/>
      <c r="ED51"/>
      <c r="EE51"/>
      <c r="EF51"/>
      <c r="EL51" s="767"/>
      <c r="EP51" s="711"/>
      <c r="ET51" s="679"/>
      <c r="EW51" s="712"/>
      <c r="EX51" s="713"/>
      <c r="EY51" s="714"/>
      <c r="EZ51" s="715"/>
      <c r="FA51" s="713"/>
      <c r="FB51" s="716"/>
      <c r="FC51" s="717"/>
      <c r="FD51" s="713"/>
      <c r="FE51" s="714"/>
      <c r="FF51" s="715"/>
      <c r="FG51" s="713"/>
      <c r="FH51" s="716"/>
      <c r="GF51" s="695"/>
      <c r="GG51" s="695"/>
      <c r="GJ51"/>
      <c r="GK51"/>
      <c r="GL51"/>
      <c r="GM51"/>
      <c r="GN51"/>
      <c r="GO51" s="695"/>
      <c r="GW51" s="708" t="e">
        <f>IF(#REF!="△既存不適格",#REF!&amp;"(既存不適格)",#REF!)</f>
        <v>#REF!</v>
      </c>
      <c r="GX51" s="709"/>
      <c r="GY51" s="709"/>
      <c r="GZ51" s="710"/>
      <c r="LO51"/>
      <c r="LP51"/>
      <c r="LQ51"/>
      <c r="LR51"/>
      <c r="LS51"/>
      <c r="LT51"/>
      <c r="LU51"/>
      <c r="LV51"/>
      <c r="LW51"/>
      <c r="LX51"/>
      <c r="LY51"/>
    </row>
    <row r="52" spans="1:337" s="696" customFormat="1" ht="12" hidden="1" customHeight="1" x14ac:dyDescent="0.4">
      <c r="A52"/>
      <c r="B52"/>
      <c r="C52"/>
      <c r="D52"/>
      <c r="E52"/>
      <c r="F52"/>
      <c r="G52"/>
      <c r="H52"/>
      <c r="I52" s="955"/>
      <c r="J52" s="673"/>
      <c r="K52" s="672"/>
      <c r="L52" s="672"/>
      <c r="M52" s="672"/>
      <c r="N52" s="672"/>
      <c r="O52" s="672"/>
      <c r="P52" s="672"/>
      <c r="Q52" s="672"/>
      <c r="R52" s="672"/>
      <c r="S52" s="672"/>
      <c r="T52" s="672"/>
      <c r="U52" s="672"/>
      <c r="V52" s="672"/>
      <c r="W52" s="672"/>
      <c r="X52" s="672"/>
      <c r="Y52" s="672"/>
      <c r="Z52" s="672"/>
      <c r="AA52" s="672"/>
      <c r="AB52" s="672"/>
      <c r="AC52" s="672"/>
      <c r="AD52" s="17"/>
      <c r="AE52" s="672"/>
      <c r="AF52" s="672"/>
      <c r="AG52" s="672"/>
      <c r="AH52" s="672"/>
      <c r="AI52" s="672"/>
      <c r="AJ52" s="672"/>
      <c r="AK52" s="672"/>
      <c r="AL52" s="672"/>
      <c r="AM52" s="672"/>
      <c r="AN52" s="672"/>
      <c r="AO52" s="672"/>
      <c r="AP52" s="17"/>
      <c r="AQ52" s="672"/>
      <c r="AR52" s="672"/>
      <c r="AS52" s="672"/>
      <c r="AT52" s="672"/>
      <c r="AU52" s="672"/>
      <c r="AV52" s="672"/>
      <c r="AW52" s="672"/>
      <c r="AX52" s="17"/>
      <c r="AY52" s="17"/>
      <c r="AZ52" s="17"/>
      <c r="BA52" s="17"/>
      <c r="BB52" s="17"/>
      <c r="BC52" s="17"/>
      <c r="BD52" s="17"/>
      <c r="BE52" s="17"/>
      <c r="BF52" s="17"/>
      <c r="BG52" s="17"/>
      <c r="BH52" s="17"/>
      <c r="BI52" s="17"/>
      <c r="BJ52" s="17"/>
      <c r="BK52" s="679"/>
      <c r="BL52" s="679"/>
      <c r="BM52" s="17"/>
      <c r="BN52" s="17"/>
      <c r="BO52" s="776"/>
      <c r="BP52" s="776"/>
      <c r="BQ52" s="776"/>
      <c r="BR52" s="776"/>
      <c r="BS52" s="776"/>
      <c r="BT52" s="776"/>
      <c r="BU52" s="776"/>
      <c r="BV52" s="776"/>
      <c r="BW52" s="776"/>
      <c r="BX52" s="776"/>
      <c r="BY52" s="776"/>
      <c r="BZ52" s="776"/>
      <c r="CA52" s="776"/>
      <c r="CB52" s="776"/>
      <c r="CC52" s="776"/>
      <c r="CD52" s="776"/>
      <c r="CE52" s="776"/>
      <c r="CF52" s="776"/>
      <c r="CG52" s="776"/>
      <c r="CH52" s="776"/>
      <c r="CI52" s="776"/>
      <c r="CJ52" s="776"/>
      <c r="CK52" s="776"/>
      <c r="CL52" s="775"/>
      <c r="CM52" s="775"/>
      <c r="CN52" s="679"/>
      <c r="CO52" s="679"/>
      <c r="CP52" s="679"/>
      <c r="CQ52" s="679"/>
      <c r="CR52" s="680"/>
      <c r="CS52" s="680"/>
      <c r="CT52" s="680"/>
      <c r="CU52" s="673"/>
      <c r="CV52" s="673"/>
      <c r="CW52" s="673"/>
      <c r="CX52" s="673"/>
      <c r="CY52" s="673"/>
      <c r="CZ52" s="673"/>
      <c r="DA52" s="673"/>
      <c r="DB52" s="673"/>
      <c r="DC52" s="673"/>
      <c r="DD52" s="673"/>
      <c r="DE52" s="673"/>
      <c r="DF52" s="673"/>
      <c r="DG52" s="673"/>
      <c r="DH52" s="673"/>
      <c r="DI52" s="673"/>
      <c r="DJ52" s="673"/>
      <c r="DK52" s="673"/>
      <c r="DL52" s="673"/>
      <c r="DM52" s="673"/>
      <c r="DN52" s="673"/>
      <c r="DO52" s="679"/>
      <c r="DP52" s="679"/>
      <c r="DQ52"/>
      <c r="DR52"/>
      <c r="DS52"/>
      <c r="DT52"/>
      <c r="DU52"/>
      <c r="DV52"/>
      <c r="DW52"/>
      <c r="DX52"/>
      <c r="DY52"/>
      <c r="DZ52"/>
      <c r="EA52"/>
      <c r="EB52"/>
      <c r="EC52"/>
      <c r="ED52"/>
      <c r="EE52"/>
      <c r="EF52"/>
      <c r="EL52" s="767"/>
      <c r="EP52" s="711"/>
      <c r="ET52" s="679"/>
      <c r="EW52" s="712"/>
      <c r="EX52" s="713"/>
      <c r="EY52" s="714"/>
      <c r="EZ52" s="715"/>
      <c r="FA52" s="713"/>
      <c r="FB52" s="716"/>
      <c r="FC52" s="717"/>
      <c r="FD52" s="713"/>
      <c r="FE52" s="714"/>
      <c r="FF52" s="715"/>
      <c r="FG52" s="713"/>
      <c r="FH52" s="716"/>
      <c r="GF52" s="695"/>
      <c r="GG52" s="695"/>
      <c r="GJ52"/>
      <c r="GK52"/>
      <c r="GL52"/>
      <c r="GM52"/>
      <c r="GN52"/>
      <c r="GO52" s="695"/>
      <c r="GW52" s="708">
        <f>IF(AY51="△既存不適格",BM51&amp;"(既存不適格)",BM51)</f>
        <v>0</v>
      </c>
      <c r="GX52" s="709"/>
      <c r="GY52" s="709"/>
      <c r="GZ52" s="710"/>
      <c r="LO52"/>
      <c r="LP52"/>
      <c r="LQ52"/>
      <c r="LR52"/>
      <c r="LS52"/>
      <c r="LT52"/>
      <c r="LU52"/>
      <c r="LV52"/>
      <c r="LW52"/>
      <c r="LX52"/>
      <c r="LY52"/>
    </row>
    <row r="53" spans="1:337" ht="15" customHeight="1" thickBot="1" x14ac:dyDescent="0.45">
      <c r="I53" s="955"/>
      <c r="J53" s="687"/>
      <c r="K53" s="687"/>
      <c r="L53" s="687"/>
      <c r="M53" s="687"/>
      <c r="N53" s="687"/>
      <c r="O53" s="687"/>
      <c r="P53" s="687"/>
      <c r="Q53" s="687"/>
      <c r="R53" s="687"/>
      <c r="S53" s="687"/>
      <c r="T53" s="687"/>
      <c r="U53" s="687"/>
      <c r="V53" s="687"/>
      <c r="W53" s="687"/>
      <c r="X53" s="687"/>
      <c r="Y53" s="687"/>
      <c r="Z53" s="687"/>
      <c r="AA53" s="687"/>
      <c r="AB53" s="687"/>
      <c r="AC53" s="688"/>
      <c r="AD53" s="688"/>
      <c r="AE53" s="688"/>
      <c r="AF53" s="688"/>
      <c r="AG53" s="687"/>
      <c r="AH53" s="687"/>
      <c r="AI53" s="687"/>
      <c r="AJ53" s="687"/>
      <c r="AK53" s="688"/>
      <c r="AL53" s="688"/>
      <c r="AM53" s="688"/>
      <c r="AN53" s="687"/>
      <c r="AO53" s="688"/>
      <c r="AP53" s="688"/>
      <c r="AQ53" s="688"/>
      <c r="AR53" s="688"/>
      <c r="AS53" s="687"/>
      <c r="AT53" s="687"/>
      <c r="AU53" s="687"/>
      <c r="AV53" s="687"/>
      <c r="AW53" s="688"/>
      <c r="AX53" s="688"/>
      <c r="AY53" s="688"/>
      <c r="AZ53" s="688"/>
      <c r="BA53" s="688"/>
      <c r="BB53" s="688"/>
      <c r="BC53" s="688"/>
      <c r="BD53" s="688"/>
      <c r="BE53" s="688"/>
      <c r="BF53" s="688"/>
      <c r="BG53" s="688"/>
      <c r="BH53" s="688"/>
      <c r="BI53" s="688"/>
      <c r="BJ53" s="688"/>
      <c r="BK53" s="688"/>
      <c r="BL53" s="688"/>
      <c r="BM53" s="688"/>
      <c r="BN53" s="688"/>
      <c r="BO53" s="939"/>
      <c r="BP53" s="939"/>
      <c r="BQ53" s="939"/>
      <c r="BR53" s="939"/>
      <c r="BS53" s="939"/>
      <c r="BT53" s="939"/>
      <c r="BU53" s="939"/>
      <c r="BV53" s="939"/>
      <c r="BW53" s="939"/>
      <c r="BX53" s="939"/>
      <c r="BY53" s="939"/>
      <c r="BZ53" s="939"/>
      <c r="CA53" s="939"/>
      <c r="CB53" s="939"/>
      <c r="CC53" s="939"/>
      <c r="CD53" s="939"/>
      <c r="CE53" s="939"/>
      <c r="CF53" s="939"/>
      <c r="CG53" s="939"/>
      <c r="CH53" s="939"/>
      <c r="CI53" s="939"/>
      <c r="CJ53" s="939"/>
      <c r="CK53" s="939"/>
      <c r="CL53" s="939"/>
      <c r="CM53" s="939"/>
      <c r="CN53" s="688"/>
      <c r="CO53" s="688"/>
      <c r="CP53" s="868"/>
      <c r="CQ53" s="686"/>
      <c r="CR53" s="686"/>
      <c r="CS53" s="686"/>
      <c r="CT53" s="686"/>
      <c r="CU53" s="686"/>
      <c r="CV53" s="686"/>
      <c r="CW53" s="686"/>
      <c r="CX53" s="686"/>
      <c r="CY53" s="686"/>
      <c r="CZ53" s="686"/>
      <c r="DA53" s="686"/>
      <c r="DB53" s="686"/>
      <c r="DC53" s="686"/>
      <c r="DD53" s="686"/>
      <c r="DE53" s="686"/>
      <c r="DF53" s="686"/>
      <c r="DG53" s="686"/>
      <c r="DH53" s="686"/>
      <c r="DI53" s="686"/>
      <c r="DJ53" s="686"/>
      <c r="DK53" s="686"/>
      <c r="DL53" s="686"/>
      <c r="DM53" s="686"/>
      <c r="DN53" s="686"/>
      <c r="DO53" s="686"/>
      <c r="DP53" s="686"/>
      <c r="EH53" s="236"/>
      <c r="EI53" s="236"/>
      <c r="EJ53" s="236"/>
      <c r="EK53" s="236"/>
      <c r="EL53" s="762"/>
      <c r="EP53" s="279"/>
      <c r="ET53" s="272"/>
      <c r="EW53" s="216"/>
      <c r="EX53" s="273"/>
      <c r="EY53" s="274"/>
      <c r="EZ53" s="275"/>
      <c r="FA53" s="276"/>
      <c r="FB53" s="277"/>
      <c r="FC53" s="278"/>
      <c r="FD53" s="273"/>
      <c r="FE53" s="274"/>
      <c r="FF53" s="275"/>
      <c r="FG53" s="276"/>
      <c r="FH53" s="277"/>
      <c r="GJ53"/>
      <c r="GK53"/>
      <c r="GL53"/>
      <c r="GM53"/>
      <c r="GN53"/>
      <c r="GW53" s="569">
        <f>IF(AY52="△既存不適格",BM52&amp;"(既存不適格)",BM52)</f>
        <v>0</v>
      </c>
      <c r="GX53" s="574"/>
      <c r="GY53" s="574"/>
      <c r="GZ53" s="575"/>
    </row>
    <row r="54" spans="1:337" s="13" customFormat="1" ht="30" customHeight="1" thickBot="1" x14ac:dyDescent="0.45">
      <c r="A54"/>
      <c r="B54"/>
      <c r="C54"/>
      <c r="D54"/>
      <c r="E54"/>
      <c r="F54"/>
      <c r="G54"/>
      <c r="H54"/>
      <c r="I54" s="955"/>
      <c r="J54" s="718"/>
      <c r="K54" s="694"/>
      <c r="L54" s="694"/>
      <c r="M54" s="2540" t="s">
        <v>151</v>
      </c>
      <c r="N54" s="2540"/>
      <c r="O54" s="2540"/>
      <c r="P54" s="2540"/>
      <c r="Q54" s="2540"/>
      <c r="R54" s="2540"/>
      <c r="S54" s="2540"/>
      <c r="T54" s="2540"/>
      <c r="U54" s="2540"/>
      <c r="V54" s="2540"/>
      <c r="W54" s="2540"/>
      <c r="X54" s="2540"/>
      <c r="Y54" s="2540"/>
      <c r="Z54" s="2540"/>
      <c r="AA54" s="2540"/>
      <c r="AB54" s="2540"/>
      <c r="AC54" s="2540"/>
      <c r="AD54" s="2540"/>
      <c r="AE54" s="2540"/>
      <c r="AF54" s="2540"/>
      <c r="AG54" s="2540"/>
      <c r="AH54" s="2540"/>
      <c r="AI54" s="2540"/>
      <c r="AJ54" s="2540"/>
      <c r="AK54" s="2540"/>
      <c r="AL54" s="2540"/>
      <c r="AM54" s="2540"/>
      <c r="AN54" s="2540"/>
      <c r="AO54" s="2540"/>
      <c r="AP54" s="2540"/>
      <c r="AQ54" s="2540"/>
      <c r="AR54" s="2540"/>
      <c r="AS54" s="2540"/>
      <c r="AT54" s="2540"/>
      <c r="AU54" s="2540"/>
      <c r="AV54" s="2540"/>
      <c r="AW54" s="2540"/>
      <c r="AX54" s="2540"/>
      <c r="AY54" s="2540"/>
      <c r="AZ54" s="2540"/>
      <c r="BA54" s="2540"/>
      <c r="BB54" s="2540"/>
      <c r="BC54" s="2540"/>
      <c r="BD54" s="2540"/>
      <c r="BE54" s="2540"/>
      <c r="BF54" s="2540"/>
      <c r="BG54" s="2540"/>
      <c r="BH54" s="2540"/>
      <c r="BI54" s="2540"/>
      <c r="BJ54" s="2540"/>
      <c r="BK54" s="2540"/>
      <c r="BL54" s="2540"/>
      <c r="BM54" s="2540"/>
      <c r="BN54" s="2540"/>
      <c r="BO54" s="2540"/>
      <c r="BP54" s="2540"/>
      <c r="BQ54" s="2540"/>
      <c r="BR54" s="2540"/>
      <c r="BS54" s="2540"/>
      <c r="BT54" s="2540"/>
      <c r="BU54" s="2540"/>
      <c r="BV54" s="2540"/>
      <c r="BW54" s="2540"/>
      <c r="BX54" s="2540"/>
      <c r="BY54" s="2540"/>
      <c r="BZ54" s="2540"/>
      <c r="CA54" s="2540"/>
      <c r="CB54" s="2540"/>
      <c r="CC54" s="2540"/>
      <c r="CD54" s="2540"/>
      <c r="CE54" s="2540"/>
      <c r="CF54" s="2540"/>
      <c r="CG54" s="2540"/>
      <c r="CH54" s="2540"/>
      <c r="CI54" s="2540"/>
      <c r="CJ54" s="2540"/>
      <c r="CK54" s="2540"/>
      <c r="CL54" s="2540"/>
      <c r="CM54" s="2540"/>
      <c r="CN54" s="2540"/>
      <c r="CO54" s="2540"/>
      <c r="CP54" s="2540"/>
      <c r="CQ54" s="2540"/>
      <c r="CR54" s="2540"/>
      <c r="CS54" s="2540"/>
      <c r="CT54" s="2540"/>
      <c r="CU54" s="2540"/>
      <c r="CV54" s="2540"/>
      <c r="CW54" s="2540"/>
      <c r="CX54" s="2540"/>
      <c r="CY54" s="2540"/>
      <c r="CZ54" s="2540"/>
      <c r="DA54" s="2540"/>
      <c r="DB54" s="2540"/>
      <c r="DC54" s="2540"/>
      <c r="DD54" s="2540"/>
      <c r="DE54" s="2540"/>
      <c r="DF54" s="2540"/>
      <c r="DG54" s="2540"/>
      <c r="DH54" s="2540"/>
      <c r="DI54" s="2540"/>
      <c r="DJ54" s="2540"/>
      <c r="DK54" s="2540"/>
      <c r="DL54" s="2540"/>
      <c r="DM54" s="2540"/>
      <c r="DN54" s="2540"/>
      <c r="DO54" s="2540"/>
      <c r="DP54" s="2541"/>
      <c r="DQ54"/>
      <c r="DR54"/>
      <c r="DS54"/>
      <c r="DT54"/>
      <c r="DU54"/>
      <c r="DV54"/>
      <c r="DW54"/>
      <c r="DX54"/>
      <c r="DY54"/>
      <c r="DZ54"/>
      <c r="EA54"/>
      <c r="EB54"/>
      <c r="EC54"/>
      <c r="ED54"/>
      <c r="EE54"/>
      <c r="EF54"/>
      <c r="EG54" s="16"/>
      <c r="EH54" s="481" t="str">
        <f>IF(AND(EI54="",EJ54="",EK54="",EH72&lt;&gt;0),"レ","")</f>
        <v/>
      </c>
      <c r="EI54" s="481" t="str">
        <f>IF(AND(EJ54="",EK54="",EI72&lt;&gt;0),"レ","")</f>
        <v/>
      </c>
      <c r="EJ54" s="481" t="str">
        <f>IF(EJ72&lt;&gt;0,"レ","")</f>
        <v/>
      </c>
      <c r="EK54" s="481" t="str">
        <f>IF(AND(EJ54="",EK72&lt;&gt;0),"レ","")</f>
        <v/>
      </c>
      <c r="EL54" s="766"/>
      <c r="EM54" s="2"/>
      <c r="EN54" s="2"/>
      <c r="EO54" s="2"/>
      <c r="EP54" s="16"/>
      <c r="EQ54" s="16"/>
      <c r="ER54" s="16"/>
      <c r="ES54" s="2025" t="s">
        <v>202</v>
      </c>
      <c r="ET54" s="509" t="str">
        <f>SUBSTITUTE(TRIM(ET57&amp;"　"&amp;ET58&amp;"　"&amp;ET59&amp;"　"&amp;ET60&amp;"　"&amp;ET61&amp;"　"&amp;ET62&amp;"　"&amp;ET63&amp;"　"&amp;ET64&amp;"　"&amp;ET602&amp;"　"&amp;ET65&amp;"　"&amp;ET66&amp;"　"&amp;ET67&amp;"　"&amp;ET68&amp;"　"&amp;ET69&amp;"　"&amp;ET70&amp;"　"&amp;ET71),"　",",")</f>
        <v/>
      </c>
      <c r="EU54" s="16"/>
      <c r="EV54" s="16"/>
      <c r="EW54" s="477" t="str">
        <f>IF(COUNTIF(EY57:EY71,1)&gt;0,"レ","")</f>
        <v/>
      </c>
      <c r="EX54" s="478"/>
      <c r="EY54" s="479" t="str">
        <f>IF(EW54="レ",TEXT(EZ72,"e"),"")</f>
        <v/>
      </c>
      <c r="EZ54" s="147" t="str">
        <f>IF(EW54="レ",MONTH(EZ72),IF(AND(EJ54="レ",FB54="レ",FB72=0),"",IF(AND(EJ54="レ",FB54="レ",FB72&gt;0),"未定","")))</f>
        <v/>
      </c>
      <c r="FA54" s="146"/>
      <c r="FB54" s="145" t="str">
        <f>IF(EW54="",IF(OR(FB72&gt;0,EJ54="レ"),"レ",""),"")</f>
        <v/>
      </c>
      <c r="FC54" s="477" t="str">
        <f>IF(AND(COUNTIF(EO57:EO71,"要是正")=0,COUNTIF(FE57:FE71,1)&gt;0),"レ","")</f>
        <v/>
      </c>
      <c r="FD54" s="478"/>
      <c r="FE54" s="479" t="str">
        <f>IF(FC54="レ",TEXT(FF72,"e"),"")</f>
        <v/>
      </c>
      <c r="FF54" s="480" t="str">
        <f>IF(FC54="レ",MONTH(FF72),IF(AND(EK54="レ",FH54="レ",FH72=0),"",IF(AND(EK54="レ",FH54="レ",FH72&gt;0),"未定","")))</f>
        <v/>
      </c>
      <c r="FH54" s="458" t="str">
        <f>IF(FC54="",IF(OR(FH72&gt;0,EK54="レ"),"レ",""),"")</f>
        <v/>
      </c>
      <c r="GF54"/>
      <c r="GG54"/>
      <c r="GJ54" t="str">
        <f>IF($BA54="○指摘なし","○","")</f>
        <v/>
      </c>
      <c r="GK54" t="str">
        <f>IF(OR($BA54="×要是正（既存不適格以外）",$BA54="△既存不適格"),"○","")</f>
        <v/>
      </c>
      <c r="GL54" t="str">
        <f>IF($BA54="△既存不適格","○","")</f>
        <v/>
      </c>
      <c r="GM54"/>
      <c r="GN54" t="str">
        <f>IF($BA54="―対象外","○","")</f>
        <v/>
      </c>
      <c r="GO54"/>
      <c r="GQ54" s="477" t="str">
        <f>IF(COUNTIF(GS57:GS71,1)&gt;0,"レ","")</f>
        <v/>
      </c>
      <c r="GR54" s="526"/>
      <c r="GS54" s="479" t="str">
        <f>IF(GQ54="レ",TEXT(GT90,"e"),"")</f>
        <v/>
      </c>
      <c r="GT54" s="480" t="str">
        <f>IF(GQ54="レ",MONTH(GT72),IF(AND(GG55="レ",GU54="レ",GU72=0),"",IF(AND(GG55="レ",GU54="レ",GU72&gt;0),"未定","")))</f>
        <v/>
      </c>
      <c r="GU54" s="458" t="str">
        <f>IF(GQ54="",IF(OR(GU72&gt;0,GG55="レ"),"レ",""),"")</f>
        <v/>
      </c>
      <c r="GW54" s="569">
        <f t="shared" si="41"/>
        <v>0</v>
      </c>
      <c r="GX54" s="574"/>
      <c r="GY54" s="574"/>
      <c r="GZ54" s="575"/>
      <c r="LO54"/>
      <c r="LP54"/>
      <c r="LQ54"/>
      <c r="LR54"/>
      <c r="LS54"/>
      <c r="LT54"/>
      <c r="LU54"/>
      <c r="LV54"/>
      <c r="LW54"/>
      <c r="LX54"/>
      <c r="LY54"/>
    </row>
    <row r="55" spans="1:337" s="13" customFormat="1" ht="30" customHeight="1" thickBot="1" x14ac:dyDescent="0.45">
      <c r="A55"/>
      <c r="B55"/>
      <c r="C55"/>
      <c r="D55"/>
      <c r="E55"/>
      <c r="F55"/>
      <c r="G55"/>
      <c r="H55"/>
      <c r="I55" s="955"/>
      <c r="J55" s="223"/>
      <c r="K55" s="241"/>
      <c r="L55" s="241"/>
      <c r="M55" s="2152" t="s">
        <v>150</v>
      </c>
      <c r="N55" s="2152"/>
      <c r="O55" s="2152"/>
      <c r="P55" s="2152" t="s">
        <v>2732</v>
      </c>
      <c r="Q55" s="2152"/>
      <c r="R55" s="2152"/>
      <c r="S55" s="2152"/>
      <c r="T55" s="2152"/>
      <c r="U55" s="2152"/>
      <c r="V55" s="2152"/>
      <c r="W55" s="2152"/>
      <c r="X55" s="2152"/>
      <c r="Y55" s="2152"/>
      <c r="Z55" s="2152"/>
      <c r="AA55" s="2152"/>
      <c r="AB55" s="2152"/>
      <c r="AC55" s="2152"/>
      <c r="AD55" s="2152"/>
      <c r="AE55" s="2152"/>
      <c r="AF55" s="2152"/>
      <c r="AG55" s="2152" t="s">
        <v>207</v>
      </c>
      <c r="AH55" s="2152"/>
      <c r="AI55" s="2152"/>
      <c r="AJ55" s="2152"/>
      <c r="AK55" s="2152"/>
      <c r="AL55" s="2152"/>
      <c r="AM55" s="2152"/>
      <c r="AN55" s="2152"/>
      <c r="AO55" s="2152"/>
      <c r="AP55" s="2152"/>
      <c r="AQ55" s="2152"/>
      <c r="AR55" s="2152"/>
      <c r="AS55" s="2152"/>
      <c r="AT55" s="2152"/>
      <c r="AU55" s="2152"/>
      <c r="AV55" s="2152"/>
      <c r="AW55" s="2152"/>
      <c r="AX55" s="2152"/>
      <c r="AY55" s="2152"/>
      <c r="AZ55" s="2152"/>
      <c r="BA55" s="2152" t="s">
        <v>1012</v>
      </c>
      <c r="BB55" s="2152"/>
      <c r="BC55" s="2152"/>
      <c r="BD55" s="2152"/>
      <c r="BE55" s="2152"/>
      <c r="BF55" s="2152"/>
      <c r="BG55" s="2152"/>
      <c r="BH55" s="2152"/>
      <c r="BI55" s="2152"/>
      <c r="BJ55" s="2152"/>
      <c r="BK55" s="2152"/>
      <c r="BL55" s="2152"/>
      <c r="BM55" s="2156" t="s">
        <v>835</v>
      </c>
      <c r="BN55" s="2156"/>
      <c r="BO55" s="2154" t="s">
        <v>149</v>
      </c>
      <c r="BP55" s="2154"/>
      <c r="BQ55" s="2154"/>
      <c r="BR55" s="2154"/>
      <c r="BS55" s="2154"/>
      <c r="BT55" s="2154"/>
      <c r="BU55" s="2154"/>
      <c r="BV55" s="2154"/>
      <c r="BW55" s="2154"/>
      <c r="BX55" s="2154"/>
      <c r="BY55" s="2154" t="s">
        <v>143</v>
      </c>
      <c r="BZ55" s="2154"/>
      <c r="CA55" s="2154"/>
      <c r="CB55" s="2154"/>
      <c r="CC55" s="2154"/>
      <c r="CD55" s="2154"/>
      <c r="CE55" s="2154"/>
      <c r="CF55" s="2154"/>
      <c r="CG55" s="2154"/>
      <c r="CH55" s="2154"/>
      <c r="CI55" s="2154"/>
      <c r="CJ55" s="2154"/>
      <c r="CK55" s="2154"/>
      <c r="CL55" s="2154"/>
      <c r="CM55" s="2154"/>
      <c r="CN55" s="2152" t="s">
        <v>148</v>
      </c>
      <c r="CO55" s="2154"/>
      <c r="CP55" s="2154"/>
      <c r="CQ55" s="2154"/>
      <c r="CR55" s="2154"/>
      <c r="CS55" s="2154"/>
      <c r="CT55" s="2154"/>
      <c r="CU55" s="2154"/>
      <c r="CV55" s="2154"/>
      <c r="CW55" s="2011" t="s">
        <v>147</v>
      </c>
      <c r="CX55" s="2011"/>
      <c r="CY55" s="2011"/>
      <c r="CZ55" s="2011"/>
      <c r="DA55" s="2011"/>
      <c r="DB55" s="2011"/>
      <c r="DC55" s="2011"/>
      <c r="DD55" s="2011"/>
      <c r="DE55" s="2011"/>
      <c r="DF55" s="2011"/>
      <c r="DG55" s="2011"/>
      <c r="DH55" s="2011"/>
      <c r="DI55" s="2011"/>
      <c r="DJ55" s="2011"/>
      <c r="DK55" s="2011"/>
      <c r="DL55" s="2011"/>
      <c r="DM55" s="2011"/>
      <c r="DN55" s="2011"/>
      <c r="DO55" s="2011"/>
      <c r="DP55" s="2012"/>
      <c r="DQ55"/>
      <c r="DR55"/>
      <c r="DS55"/>
      <c r="DT55"/>
      <c r="DU55"/>
      <c r="DV55"/>
      <c r="DW55"/>
      <c r="DX55"/>
      <c r="DY55"/>
      <c r="DZ55"/>
      <c r="EA55"/>
      <c r="EB55"/>
      <c r="EC55"/>
      <c r="ED55"/>
      <c r="EE55"/>
      <c r="EF55"/>
      <c r="EG55" s="16"/>
      <c r="EL55" s="763"/>
      <c r="EP55" s="124" t="s">
        <v>146</v>
      </c>
      <c r="EQ55" s="144" t="s">
        <v>145</v>
      </c>
      <c r="ES55" s="2026"/>
      <c r="ET55" s="2025" t="s">
        <v>144</v>
      </c>
      <c r="EU55" s="2082" t="s">
        <v>143</v>
      </c>
      <c r="EV55" s="143"/>
      <c r="EW55" s="2036" t="s">
        <v>142</v>
      </c>
      <c r="EX55" s="2037"/>
      <c r="EY55" s="2037"/>
      <c r="EZ55" s="2037"/>
      <c r="FA55" s="2037"/>
      <c r="FB55" s="2037"/>
      <c r="FC55" s="2020" t="s">
        <v>141</v>
      </c>
      <c r="FD55" s="2021"/>
      <c r="FE55" s="2021"/>
      <c r="FF55" s="2021"/>
      <c r="FG55" s="2021"/>
      <c r="FH55" s="2021"/>
      <c r="FI55" s="2073" t="s">
        <v>140</v>
      </c>
      <c r="FJ55" s="2023"/>
      <c r="FK55" s="2024"/>
      <c r="FL55" s="2039"/>
      <c r="FM55" s="2039"/>
      <c r="FN55" s="2039"/>
      <c r="FO55" s="2039"/>
      <c r="FQ55" s="2039"/>
      <c r="FR55" s="2039"/>
      <c r="FS55" s="2039"/>
      <c r="FT55" s="2039"/>
      <c r="FU55" s="2039"/>
      <c r="FV55" s="2019"/>
      <c r="FW55" s="2019"/>
      <c r="FX55" s="2019"/>
      <c r="FY55" s="2019"/>
      <c r="FZ55" s="2019"/>
      <c r="GA55" s="2019"/>
      <c r="GB55" s="2019"/>
      <c r="GC55" s="2019"/>
      <c r="GD55" s="2019"/>
      <c r="GE55" s="2019"/>
      <c r="GF55"/>
      <c r="GG55"/>
      <c r="GH55" s="215"/>
      <c r="GI55" s="215"/>
      <c r="GJ55" s="2008" t="s">
        <v>1013</v>
      </c>
      <c r="GK55" s="2009"/>
      <c r="GL55" s="2009"/>
      <c r="GM55" s="2009"/>
      <c r="GN55" s="2010"/>
      <c r="GO55"/>
      <c r="GQ55" s="2070" t="s">
        <v>142</v>
      </c>
      <c r="GR55" s="2071"/>
      <c r="GS55" s="2071"/>
      <c r="GT55" s="2071"/>
      <c r="GU55" s="2072"/>
      <c r="GW55" s="569"/>
      <c r="GX55" s="574"/>
      <c r="GY55" s="574"/>
      <c r="GZ55" s="575"/>
      <c r="LO55"/>
      <c r="LP55"/>
      <c r="LQ55"/>
      <c r="LR55"/>
      <c r="LS55"/>
      <c r="LT55"/>
      <c r="LU55"/>
      <c r="LV55"/>
      <c r="LW55"/>
      <c r="LX55"/>
      <c r="LY55"/>
    </row>
    <row r="56" spans="1:337" s="13" customFormat="1" ht="30" customHeight="1" thickBot="1" x14ac:dyDescent="0.45">
      <c r="A56"/>
      <c r="B56"/>
      <c r="C56"/>
      <c r="D56"/>
      <c r="E56"/>
      <c r="F56"/>
      <c r="G56"/>
      <c r="H56"/>
      <c r="I56" s="955"/>
      <c r="J56" s="223"/>
      <c r="K56" s="241"/>
      <c r="L56" s="241"/>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c r="AS56" s="2124"/>
      <c r="AT56" s="2124"/>
      <c r="AU56" s="2124"/>
      <c r="AV56" s="2124"/>
      <c r="AW56" s="2124"/>
      <c r="AX56" s="2124"/>
      <c r="AY56" s="2124"/>
      <c r="AZ56" s="2124"/>
      <c r="BA56" s="2124"/>
      <c r="BB56" s="2124"/>
      <c r="BC56" s="2124"/>
      <c r="BD56" s="2124"/>
      <c r="BE56" s="2124"/>
      <c r="BF56" s="2124"/>
      <c r="BG56" s="2124"/>
      <c r="BH56" s="2124"/>
      <c r="BI56" s="2124"/>
      <c r="BJ56" s="2124"/>
      <c r="BK56" s="2124"/>
      <c r="BL56" s="2124"/>
      <c r="BM56" s="2157"/>
      <c r="BN56" s="2157"/>
      <c r="BO56" s="2125"/>
      <c r="BP56" s="2125"/>
      <c r="BQ56" s="2125"/>
      <c r="BR56" s="2125"/>
      <c r="BS56" s="2125"/>
      <c r="BT56" s="2125"/>
      <c r="BU56" s="2125"/>
      <c r="BV56" s="2125"/>
      <c r="BW56" s="2125"/>
      <c r="BX56" s="2125"/>
      <c r="BY56" s="2125"/>
      <c r="BZ56" s="2125"/>
      <c r="CA56" s="2125"/>
      <c r="CB56" s="2125"/>
      <c r="CC56" s="2125"/>
      <c r="CD56" s="2125"/>
      <c r="CE56" s="2125"/>
      <c r="CF56" s="2125"/>
      <c r="CG56" s="2125"/>
      <c r="CH56" s="2125"/>
      <c r="CI56" s="2125"/>
      <c r="CJ56" s="2125"/>
      <c r="CK56" s="2125"/>
      <c r="CL56" s="2125"/>
      <c r="CM56" s="2125"/>
      <c r="CN56" s="2124" t="s">
        <v>139</v>
      </c>
      <c r="CO56" s="2124"/>
      <c r="CP56" s="2124"/>
      <c r="CQ56" s="2124" t="s">
        <v>10</v>
      </c>
      <c r="CR56" s="2124"/>
      <c r="CS56" s="2124"/>
      <c r="CT56" s="2124" t="s">
        <v>138</v>
      </c>
      <c r="CU56" s="2125"/>
      <c r="CV56" s="2125"/>
      <c r="CW56" s="2166"/>
      <c r="CX56" s="2166"/>
      <c r="CY56" s="2166"/>
      <c r="CZ56" s="2166"/>
      <c r="DA56" s="2166"/>
      <c r="DB56" s="2166"/>
      <c r="DC56" s="2166"/>
      <c r="DD56" s="2166"/>
      <c r="DE56" s="2166"/>
      <c r="DF56" s="2166"/>
      <c r="DG56" s="2166"/>
      <c r="DH56" s="2166"/>
      <c r="DI56" s="2166"/>
      <c r="DJ56" s="2166"/>
      <c r="DK56" s="2166"/>
      <c r="DL56" s="2166"/>
      <c r="DM56" s="2166"/>
      <c r="DN56" s="2166"/>
      <c r="DO56" s="2166"/>
      <c r="DP56" s="2167"/>
      <c r="DQ56"/>
      <c r="DR56"/>
      <c r="DS56"/>
      <c r="DT56"/>
      <c r="DU56"/>
      <c r="DV56"/>
      <c r="DW56"/>
      <c r="DX56"/>
      <c r="DY56"/>
      <c r="DZ56"/>
      <c r="EA56"/>
      <c r="EB56"/>
      <c r="EC56"/>
      <c r="ED56"/>
      <c r="EE56"/>
      <c r="EF56"/>
      <c r="EG56" s="16"/>
      <c r="EH56" s="134" t="s">
        <v>137</v>
      </c>
      <c r="EI56" s="134" t="s">
        <v>136</v>
      </c>
      <c r="EJ56" s="134" t="s">
        <v>135</v>
      </c>
      <c r="EK56" s="134" t="s">
        <v>134</v>
      </c>
      <c r="EL56" s="764" t="s">
        <v>133</v>
      </c>
      <c r="EM56" s="134" t="s">
        <v>9</v>
      </c>
      <c r="EN56" s="141" t="s">
        <v>132</v>
      </c>
      <c r="EO56" s="133" t="s">
        <v>131</v>
      </c>
      <c r="EP56" s="16"/>
      <c r="EQ56" s="16"/>
      <c r="ER56" s="116" t="s">
        <v>130</v>
      </c>
      <c r="ES56" s="2027"/>
      <c r="ET56" s="2033"/>
      <c r="EU56" s="2083"/>
      <c r="EV56" s="140"/>
      <c r="EW56" s="139" t="s">
        <v>129</v>
      </c>
      <c r="EX56" s="137" t="s">
        <v>128</v>
      </c>
      <c r="EY56" s="137" t="s">
        <v>125</v>
      </c>
      <c r="EZ56" s="136" t="s">
        <v>124</v>
      </c>
      <c r="FA56" s="136" t="s">
        <v>123</v>
      </c>
      <c r="FB56" s="135" t="s">
        <v>122</v>
      </c>
      <c r="FC56" s="138" t="s">
        <v>127</v>
      </c>
      <c r="FD56" s="136" t="s">
        <v>126</v>
      </c>
      <c r="FE56" s="137" t="s">
        <v>125</v>
      </c>
      <c r="FF56" s="136" t="s">
        <v>124</v>
      </c>
      <c r="FG56" s="136" t="s">
        <v>123</v>
      </c>
      <c r="FH56" s="135" t="s">
        <v>122</v>
      </c>
      <c r="FI56" s="133" t="s">
        <v>121</v>
      </c>
      <c r="FJ56" s="133" t="s">
        <v>120</v>
      </c>
      <c r="FK56" s="133" t="s">
        <v>119</v>
      </c>
      <c r="FM56" s="116"/>
      <c r="FN56" s="116"/>
      <c r="FO56" s="116"/>
      <c r="FP56" s="117"/>
      <c r="FR56" s="117"/>
      <c r="FS56" s="117"/>
      <c r="FT56" s="117"/>
      <c r="FU56" s="117"/>
      <c r="FV56" s="113"/>
      <c r="FW56" s="113"/>
      <c r="FX56" s="113"/>
      <c r="FY56" s="113"/>
      <c r="FZ56" s="113"/>
      <c r="GA56" s="113"/>
      <c r="GB56" s="113"/>
      <c r="GC56" s="113"/>
      <c r="GD56" s="113"/>
      <c r="GE56" s="113"/>
      <c r="GF56"/>
      <c r="GG56"/>
      <c r="GH56" s="215"/>
      <c r="GI56" s="215"/>
      <c r="GJ56" s="550" t="s">
        <v>801</v>
      </c>
      <c r="GK56" s="550" t="s">
        <v>802</v>
      </c>
      <c r="GL56" s="550" t="s">
        <v>302</v>
      </c>
      <c r="GM56" s="550" t="s">
        <v>803</v>
      </c>
      <c r="GN56" s="551" t="s">
        <v>804</v>
      </c>
      <c r="GO56"/>
      <c r="GP56" s="604" t="str">
        <f>TRIM(GP57&amp;"　"&amp;GP58&amp;"　"&amp;GP59&amp;"　"&amp;GP60&amp;"　"&amp;GP61&amp;"　"&amp;GP62&amp;"　"&amp;GP63&amp;"　"&amp;GP64&amp;"　"&amp;GP65&amp;"　"&amp;GP66&amp;"　"&amp;GP67&amp;"　"&amp;GP68&amp;"　"&amp;GP69&amp;"　"&amp;GP70&amp;"　"&amp;GP71)</f>
        <v/>
      </c>
      <c r="GQ56" s="527" t="s">
        <v>129</v>
      </c>
      <c r="GR56" s="528" t="s">
        <v>806</v>
      </c>
      <c r="GS56" s="528" t="s">
        <v>125</v>
      </c>
      <c r="GT56" s="528" t="s">
        <v>807</v>
      </c>
      <c r="GU56" s="529" t="s">
        <v>122</v>
      </c>
      <c r="GW56" s="569">
        <f t="shared" si="41"/>
        <v>0</v>
      </c>
      <c r="GX56" s="574"/>
      <c r="GY56" s="574"/>
      <c r="GZ56" s="575"/>
      <c r="LO56"/>
      <c r="LP56"/>
      <c r="LQ56"/>
      <c r="LR56"/>
      <c r="LS56"/>
      <c r="LT56"/>
      <c r="LU56"/>
      <c r="LV56"/>
      <c r="LW56"/>
      <c r="LX56"/>
      <c r="LY56"/>
    </row>
    <row r="57" spans="1:337" s="13" customFormat="1" ht="30" customHeight="1" x14ac:dyDescent="0.4">
      <c r="A57"/>
      <c r="B57"/>
      <c r="C57"/>
      <c r="D57"/>
      <c r="E57"/>
      <c r="F57"/>
      <c r="G57"/>
      <c r="H57"/>
      <c r="I57" s="955"/>
      <c r="J57" s="223"/>
      <c r="K57" s="224"/>
      <c r="L57" s="224"/>
      <c r="M57" s="2308"/>
      <c r="N57" s="2308"/>
      <c r="O57" s="2309"/>
      <c r="P57" s="2130"/>
      <c r="Q57" s="2131"/>
      <c r="R57" s="2131"/>
      <c r="S57" s="2131"/>
      <c r="T57" s="2131"/>
      <c r="U57" s="2131"/>
      <c r="V57" s="2131"/>
      <c r="W57" s="2131"/>
      <c r="X57" s="2131"/>
      <c r="Y57" s="2131"/>
      <c r="Z57" s="2131"/>
      <c r="AA57" s="2131"/>
      <c r="AB57" s="2131"/>
      <c r="AC57" s="2131"/>
      <c r="AD57" s="2131"/>
      <c r="AE57" s="2131"/>
      <c r="AF57" s="2132"/>
      <c r="AG57" s="2130"/>
      <c r="AH57" s="2131"/>
      <c r="AI57" s="2131"/>
      <c r="AJ57" s="2131"/>
      <c r="AK57" s="2131"/>
      <c r="AL57" s="2131"/>
      <c r="AM57" s="2131"/>
      <c r="AN57" s="2131"/>
      <c r="AO57" s="2131"/>
      <c r="AP57" s="2131"/>
      <c r="AQ57" s="2131"/>
      <c r="AR57" s="2131"/>
      <c r="AS57" s="2131"/>
      <c r="AT57" s="2131"/>
      <c r="AU57" s="2131"/>
      <c r="AV57" s="2131"/>
      <c r="AW57" s="2131"/>
      <c r="AX57" s="2131"/>
      <c r="AY57" s="2131"/>
      <c r="AZ57" s="2132"/>
      <c r="BA57" s="2370"/>
      <c r="BB57" s="2370"/>
      <c r="BC57" s="2370"/>
      <c r="BD57" s="2370"/>
      <c r="BE57" s="2370"/>
      <c r="BF57" s="2370"/>
      <c r="BG57" s="2370"/>
      <c r="BH57" s="2370"/>
      <c r="BI57" s="2370"/>
      <c r="BJ57" s="2370"/>
      <c r="BK57" s="2370"/>
      <c r="BL57" s="2370"/>
      <c r="BM57" s="2311"/>
      <c r="BN57" s="2311"/>
      <c r="BO57" s="2085"/>
      <c r="BP57" s="2085"/>
      <c r="BQ57" s="2085"/>
      <c r="BR57" s="2085"/>
      <c r="BS57" s="2085"/>
      <c r="BT57" s="2085"/>
      <c r="BU57" s="2085"/>
      <c r="BV57" s="2085"/>
      <c r="BW57" s="2085"/>
      <c r="BX57" s="2085"/>
      <c r="BY57" s="2085"/>
      <c r="BZ57" s="2085"/>
      <c r="CA57" s="2085"/>
      <c r="CB57" s="2085"/>
      <c r="CC57" s="2085"/>
      <c r="CD57" s="2085"/>
      <c r="CE57" s="2085"/>
      <c r="CF57" s="2085"/>
      <c r="CG57" s="2085"/>
      <c r="CH57" s="2085"/>
      <c r="CI57" s="2085"/>
      <c r="CJ57" s="2085"/>
      <c r="CK57" s="2085"/>
      <c r="CL57" s="2085"/>
      <c r="CM57" s="2085"/>
      <c r="CN57" s="2121"/>
      <c r="CO57" s="2121"/>
      <c r="CP57" s="2121"/>
      <c r="CQ57" s="2121"/>
      <c r="CR57" s="2121"/>
      <c r="CS57" s="2121"/>
      <c r="CT57" s="2272"/>
      <c r="CU57" s="2272"/>
      <c r="CV57" s="2272"/>
      <c r="CW57" s="2315"/>
      <c r="CX57" s="1991"/>
      <c r="CY57" s="1991"/>
      <c r="CZ57" s="1991"/>
      <c r="DA57" s="1991"/>
      <c r="DB57" s="1991"/>
      <c r="DC57" s="1991"/>
      <c r="DD57" s="1991"/>
      <c r="DE57" s="1991"/>
      <c r="DF57" s="1991"/>
      <c r="DG57" s="1991"/>
      <c r="DH57" s="1991"/>
      <c r="DI57" s="1991"/>
      <c r="DJ57" s="1991"/>
      <c r="DK57" s="1991"/>
      <c r="DL57" s="1991"/>
      <c r="DM57" s="1991"/>
      <c r="DN57" s="1991"/>
      <c r="DO57" s="1991"/>
      <c r="DP57" s="2316"/>
      <c r="DQ57"/>
      <c r="DR57"/>
      <c r="DS57"/>
      <c r="DT57"/>
      <c r="DU57"/>
      <c r="DV57"/>
      <c r="DW57"/>
      <c r="DX57"/>
      <c r="DY57"/>
      <c r="DZ57"/>
      <c r="EA57"/>
      <c r="EB57"/>
      <c r="EC57"/>
      <c r="ED57"/>
      <c r="EE57"/>
      <c r="EF57"/>
      <c r="EG57" s="724"/>
      <c r="EH57" s="134">
        <f t="shared" ref="EH57:EH71" si="65">COUNTIFS(BA57,"―対象外")</f>
        <v>0</v>
      </c>
      <c r="EI57" s="134">
        <f t="shared" ref="EI57:EI71" si="66">COUNTIFS(BA57,"○指摘なし")</f>
        <v>0</v>
      </c>
      <c r="EJ57" s="134">
        <f t="shared" ref="EJ57:EJ71" si="67">COUNTIFS(BA57,"×要是正（既存不適格以外）")</f>
        <v>0</v>
      </c>
      <c r="EK57" s="134">
        <f t="shared" ref="EK57:EK71" si="68">COUNTIFS(BA57,"△既存不適格")</f>
        <v>0</v>
      </c>
      <c r="EL57" s="768">
        <f>M57</f>
        <v>0</v>
      </c>
      <c r="EM57" s="134">
        <f t="shared" ref="EM57:EM71" si="69">AG57</f>
        <v>0</v>
      </c>
      <c r="EN57" s="133">
        <f>COUNTA(CN57:CS57)</f>
        <v>0</v>
      </c>
      <c r="EO57" s="132" t="str">
        <f>IF(BA57="×要是正（既存不適格以外）","要是正","")&amp;IF(BA57="△既存不適格","既存不適格","")</f>
        <v/>
      </c>
      <c r="EP57" s="124" t="str">
        <f>IF($EO57="要是正",MAX($EP$14:EP53)+1,"")</f>
        <v/>
      </c>
      <c r="EQ57" s="124" t="str">
        <f>IF($EO57="要是正",MAX($EQ$14:EQ53)+1,"")</f>
        <v/>
      </c>
      <c r="ER57" s="131" t="str">
        <f t="shared" ref="ER57:ER71" si="70">IF(OR(BA57="×要是正（既存不適格以外）",BA57="△既存不適格"),EL57,"")</f>
        <v/>
      </c>
      <c r="ES57" s="130" t="str">
        <f>IF(OR($EO57="要是正",$EO57="既存不適格"),$EM57,"")</f>
        <v/>
      </c>
      <c r="ET57" s="125" t="str">
        <f>IF($EO57="要是正",IF(BO57="","",BO57),"")</f>
        <v/>
      </c>
      <c r="EU57" s="125" t="str">
        <f t="shared" ref="EU57:EU71" si="71">IF($EO57="要是正",IF(BY57="","",BY57),"")</f>
        <v/>
      </c>
      <c r="EV57" s="129" t="str">
        <f>IF(CT57="未定","未定",IF(GR57="0","",IF(CT57="予定",TEXT(GR57,"([$-ja-JP]ge.m);@"),IF(CT57="改善済",TEXT(GR57,"[$-ja-JP]ge.m;@"),TEXT(EX57,"[$-ja-JP]ge.m;@")))))</f>
        <v/>
      </c>
      <c r="EW57" s="128" t="str">
        <f t="shared" ref="EW57:EW71" si="72">IF(OR(EO57="要是正",EO57="既存不適格"),IF(OR(EN57&lt;2,CT57&lt;&gt;"予定"),"","令和"&amp;CN57&amp;"年"&amp;CQ57&amp;"月1日"),"")</f>
        <v/>
      </c>
      <c r="EX57" s="126" t="str">
        <f>IF(EW57="","0",DATEVALUE(EW57))</f>
        <v>0</v>
      </c>
      <c r="EY57" s="127" t="str">
        <f t="shared" ref="EY57:EY71" si="73">IF(EO57="要是正",IF(AND(CT57="予定",EN57=2),1,IF(CT57="改善済",2,"")),"")</f>
        <v/>
      </c>
      <c r="EZ57" s="126" t="str">
        <f t="shared" ref="EZ57:EZ71" si="74">IF(EY57=1,EX57,"0")</f>
        <v>0</v>
      </c>
      <c r="FA57" s="126" t="str">
        <f>IF(EY57=2,EX57,"0")</f>
        <v>0</v>
      </c>
      <c r="FB57" s="125" t="str">
        <f t="shared" ref="FB57:FB71" si="75">IF(AND(EO57="要是正",AND(EN57=0,CT57="未定")),CT57,"")</f>
        <v/>
      </c>
      <c r="FC57" s="128" t="str">
        <f t="shared" ref="FC57:FC71" si="76">IF(EO57="既存不適格",IF(OR(EN57&lt;2,CT57&lt;&gt;"予定"),"","令和"&amp;CN57&amp;"年"&amp;CQ57&amp;"月1日"),"")</f>
        <v/>
      </c>
      <c r="FD57" s="126" t="str">
        <f t="shared" ref="FD57" si="77">IF(FC57="","0",DATEVALUE(FC57))</f>
        <v>0</v>
      </c>
      <c r="FE57" s="127" t="str">
        <f t="shared" ref="FE57:FE71" si="78">IF(EO57="既存不適格",IF(AND(CT57="予定",EN57=2),1,IF(CT57="改善済",2,"")),"")</f>
        <v/>
      </c>
      <c r="FF57" s="126" t="str">
        <f>IF(FE57=1,FD57,"0")</f>
        <v>0</v>
      </c>
      <c r="FG57" s="126" t="str">
        <f t="shared" ref="FG57" si="79">IF(FE57=2,FD57,"0")</f>
        <v>0</v>
      </c>
      <c r="FH57" s="125" t="str">
        <f t="shared" ref="FH57:FH71" si="80">IF(AND(EO57="既存不適格",AND(EN57=0,CT57="未定")),CT57,"")</f>
        <v/>
      </c>
      <c r="FI57" s="124"/>
      <c r="FJ57" s="124"/>
      <c r="FK57" s="124"/>
      <c r="GF57"/>
      <c r="GG57"/>
      <c r="GJ57" s="752" t="str">
        <f>IF($BA57="○指摘なし","○",IF(BA57="―対象外","－",""))</f>
        <v/>
      </c>
      <c r="GK57" s="752" t="str">
        <f t="shared" ref="GK57:GK71" si="81">IF(OR($BA57="×要是正（既存不適格以外）",$BA57="△既存不適格"),"○", IF($BA57="―対象外","－",""))</f>
        <v/>
      </c>
      <c r="GL57" s="752" t="str">
        <f t="shared" ref="GL57:GL71" si="82">IF($BA57="△既存不適格","○", IF($BA57="―対象外","－",""))</f>
        <v/>
      </c>
      <c r="GM57" s="752">
        <f t="shared" ref="GM57:GM71" si="83">IF($BA57="―対象外","－",$BM57)</f>
        <v>0</v>
      </c>
      <c r="GN57" s="233" t="str">
        <f t="shared" ref="GN57:GN71" si="84">IF($BA57="―対象外","○","")</f>
        <v/>
      </c>
      <c r="GO57"/>
      <c r="GP57" s="774" t="str">
        <f>IF(EO57="要是正",IF(BO57="","",ER57&amp;" "&amp;HA57&amp;" " &amp;BO57&amp;CHAR(10)),"")</f>
        <v/>
      </c>
      <c r="GQ57" s="601" t="str">
        <f>IF(NOT(OR(CT57="未定",CT57="")),"令和"&amp;CN57&amp;"年"&amp;CQ57&amp;"月1日","")</f>
        <v/>
      </c>
      <c r="GR57" s="532" t="str">
        <f>IF(GQ57="","0",DATEVALUE(GQ57))</f>
        <v>0</v>
      </c>
      <c r="GS57" s="452" t="str">
        <f>IF(OR(CT57="予定",CT57="改善済"),1,"")</f>
        <v/>
      </c>
      <c r="GT57" s="530" t="str">
        <f>IF(GS57=1,GR57,"0")</f>
        <v>0</v>
      </c>
      <c r="GU57" s="531" t="str">
        <f>IF(AND(EO57="要是正",AND(EN57=0,CT57="未定")),CT57,"")</f>
        <v/>
      </c>
      <c r="GW57" s="569">
        <f t="shared" si="41"/>
        <v>0</v>
      </c>
      <c r="GX57" s="574"/>
      <c r="GY57" s="574"/>
      <c r="GZ57" s="575"/>
      <c r="HA57" s="459">
        <f>P57</f>
        <v>0</v>
      </c>
      <c r="LO57"/>
      <c r="LP57"/>
      <c r="LQ57"/>
      <c r="LR57"/>
      <c r="LS57"/>
      <c r="LT57"/>
      <c r="LU57"/>
      <c r="LV57"/>
      <c r="LW57"/>
      <c r="LX57"/>
      <c r="LY57"/>
    </row>
    <row r="58" spans="1:337" s="13" customFormat="1" ht="30" customHeight="1" x14ac:dyDescent="0.4">
      <c r="A58"/>
      <c r="B58"/>
      <c r="C58"/>
      <c r="D58"/>
      <c r="E58"/>
      <c r="F58"/>
      <c r="G58"/>
      <c r="H58"/>
      <c r="I58" s="955"/>
      <c r="J58" s="223"/>
      <c r="K58" s="224"/>
      <c r="L58" s="224"/>
      <c r="M58" s="2302"/>
      <c r="N58" s="2302"/>
      <c r="O58" s="2303"/>
      <c r="P58" s="2115"/>
      <c r="Q58" s="2115"/>
      <c r="R58" s="2115"/>
      <c r="S58" s="2115"/>
      <c r="T58" s="2115"/>
      <c r="U58" s="2115"/>
      <c r="V58" s="2115"/>
      <c r="W58" s="2115"/>
      <c r="X58" s="2115"/>
      <c r="Y58" s="2115"/>
      <c r="Z58" s="2115"/>
      <c r="AA58" s="2115"/>
      <c r="AB58" s="2115"/>
      <c r="AC58" s="2115"/>
      <c r="AD58" s="2115"/>
      <c r="AE58" s="2115"/>
      <c r="AF58" s="2115"/>
      <c r="AG58" s="2307"/>
      <c r="AH58" s="2300"/>
      <c r="AI58" s="2300"/>
      <c r="AJ58" s="2300"/>
      <c r="AK58" s="2300"/>
      <c r="AL58" s="2300"/>
      <c r="AM58" s="2300"/>
      <c r="AN58" s="2300"/>
      <c r="AO58" s="2300"/>
      <c r="AP58" s="2300"/>
      <c r="AQ58" s="2300"/>
      <c r="AR58" s="2300"/>
      <c r="AS58" s="2300"/>
      <c r="AT58" s="2300"/>
      <c r="AU58" s="2300"/>
      <c r="AV58" s="2300"/>
      <c r="AW58" s="2300"/>
      <c r="AX58" s="2300"/>
      <c r="AY58" s="2300"/>
      <c r="AZ58" s="2301"/>
      <c r="BA58" s="2371"/>
      <c r="BB58" s="2371"/>
      <c r="BC58" s="2371"/>
      <c r="BD58" s="2371"/>
      <c r="BE58" s="2371"/>
      <c r="BF58" s="2371"/>
      <c r="BG58" s="2371"/>
      <c r="BH58" s="2371"/>
      <c r="BI58" s="2371"/>
      <c r="BJ58" s="2371"/>
      <c r="BK58" s="2371"/>
      <c r="BL58" s="2371"/>
      <c r="BM58" s="2293"/>
      <c r="BN58" s="2293"/>
      <c r="BO58" s="2115"/>
      <c r="BP58" s="2115"/>
      <c r="BQ58" s="2115"/>
      <c r="BR58" s="2115"/>
      <c r="BS58" s="2115"/>
      <c r="BT58" s="2115"/>
      <c r="BU58" s="2115"/>
      <c r="BV58" s="2115"/>
      <c r="BW58" s="2115"/>
      <c r="BX58" s="2115"/>
      <c r="BY58" s="2115"/>
      <c r="BZ58" s="2115"/>
      <c r="CA58" s="2115"/>
      <c r="CB58" s="2115"/>
      <c r="CC58" s="2115"/>
      <c r="CD58" s="2115"/>
      <c r="CE58" s="2115"/>
      <c r="CF58" s="2115"/>
      <c r="CG58" s="2115"/>
      <c r="CH58" s="2115"/>
      <c r="CI58" s="2115"/>
      <c r="CJ58" s="2115"/>
      <c r="CK58" s="2115"/>
      <c r="CL58" s="2115"/>
      <c r="CM58" s="2115"/>
      <c r="CN58" s="2122"/>
      <c r="CO58" s="2122"/>
      <c r="CP58" s="2122"/>
      <c r="CQ58" s="2122"/>
      <c r="CR58" s="2122"/>
      <c r="CS58" s="2122"/>
      <c r="CT58" s="2534"/>
      <c r="CU58" s="2535"/>
      <c r="CV58" s="2536"/>
      <c r="CW58" s="2320"/>
      <c r="CX58" s="1526"/>
      <c r="CY58" s="1526"/>
      <c r="CZ58" s="1526"/>
      <c r="DA58" s="1526"/>
      <c r="DB58" s="1526"/>
      <c r="DC58" s="1526"/>
      <c r="DD58" s="1526"/>
      <c r="DE58" s="1526"/>
      <c r="DF58" s="1526"/>
      <c r="DG58" s="1526"/>
      <c r="DH58" s="1526"/>
      <c r="DI58" s="1526"/>
      <c r="DJ58" s="1526"/>
      <c r="DK58" s="1526"/>
      <c r="DL58" s="1526"/>
      <c r="DM58" s="1526"/>
      <c r="DN58" s="1526"/>
      <c r="DO58" s="1526"/>
      <c r="DP58" s="2321"/>
      <c r="DQ58"/>
      <c r="DR58"/>
      <c r="DS58"/>
      <c r="DT58"/>
      <c r="DU58"/>
      <c r="DV58"/>
      <c r="DW58"/>
      <c r="DX58"/>
      <c r="DY58"/>
      <c r="DZ58"/>
      <c r="EA58"/>
      <c r="EB58"/>
      <c r="EC58"/>
      <c r="ED58"/>
      <c r="EE58"/>
      <c r="EF58"/>
      <c r="EG58" s="724"/>
      <c r="EH58" s="134">
        <f t="shared" si="65"/>
        <v>0</v>
      </c>
      <c r="EI58" s="134">
        <f t="shared" si="66"/>
        <v>0</v>
      </c>
      <c r="EJ58" s="134">
        <f t="shared" si="67"/>
        <v>0</v>
      </c>
      <c r="EK58" s="134">
        <f t="shared" si="68"/>
        <v>0</v>
      </c>
      <c r="EL58" s="768">
        <f>M58</f>
        <v>0</v>
      </c>
      <c r="EM58" s="134">
        <f t="shared" si="69"/>
        <v>0</v>
      </c>
      <c r="EN58" s="133">
        <f t="shared" ref="EN58:EN71" si="85">COUNTA(CN58:CS58)</f>
        <v>0</v>
      </c>
      <c r="EO58" s="132" t="str">
        <f t="shared" ref="EO58:EO71" si="86">IF(BA58="×要是正（既存不適格以外）","要是正","")&amp;IF(BA58="△既存不適格","既存不適格","")</f>
        <v/>
      </c>
      <c r="EP58" s="610" t="str">
        <f>IF($EO58="要是正",MAX($EP$14:EP54)+1,"")</f>
        <v/>
      </c>
      <c r="EQ58" s="610" t="str">
        <f>IF($EO58="要是正",MAX($EQ$14:EQ54)+1,"")</f>
        <v/>
      </c>
      <c r="ER58" s="131" t="str">
        <f t="shared" si="70"/>
        <v/>
      </c>
      <c r="ES58" s="130" t="str">
        <f t="shared" ref="ES58:ES68" si="87">IF(OR($EO58="要是正",$EO58="既存不適格"),$EM58,"")</f>
        <v/>
      </c>
      <c r="ET58" s="125" t="str">
        <f t="shared" ref="ET58:ET71" si="88">IF($EO58="要是正",IF(BO58="","",BO58),"")</f>
        <v/>
      </c>
      <c r="EU58" s="125" t="str">
        <f t="shared" si="71"/>
        <v/>
      </c>
      <c r="EV58" s="129" t="str">
        <f t="shared" ref="EV58:EV71" si="89">IF(CT58="未定","未定",IF(GR58="0","",IF(CT58="予定",TEXT(GR58,"([$-ja-JP]ge.m);@"),IF(CT58="改善済",TEXT(GR58,"[$-ja-JP]ge.m;@"),TEXT(EX58,"[$-ja-JP]ge.m;@")))))</f>
        <v/>
      </c>
      <c r="EW58" s="128" t="str">
        <f t="shared" si="72"/>
        <v/>
      </c>
      <c r="EX58" s="126" t="str">
        <f t="shared" ref="EX58:EX68" si="90">IF(EW58="","0",DATEVALUE(EW58))</f>
        <v>0</v>
      </c>
      <c r="EY58" s="127" t="str">
        <f t="shared" si="73"/>
        <v/>
      </c>
      <c r="EZ58" s="126" t="str">
        <f t="shared" si="74"/>
        <v>0</v>
      </c>
      <c r="FA58" s="126" t="str">
        <f t="shared" ref="FA58:FA68" si="91">IF(EY58=2,EX58,"0")</f>
        <v>0</v>
      </c>
      <c r="FB58" s="125" t="str">
        <f t="shared" si="75"/>
        <v/>
      </c>
      <c r="FC58" s="128" t="str">
        <f t="shared" si="76"/>
        <v/>
      </c>
      <c r="FD58" s="126" t="str">
        <f t="shared" ref="FD58:FD71" si="92">IF(FC58="","0",DATEVALUE(FC58))</f>
        <v>0</v>
      </c>
      <c r="FE58" s="127" t="str">
        <f t="shared" si="78"/>
        <v/>
      </c>
      <c r="FF58" s="126" t="str">
        <f t="shared" ref="FF58:FF71" si="93">IF(FE58=1,FD58,"0")</f>
        <v>0</v>
      </c>
      <c r="FG58" s="126" t="str">
        <f t="shared" ref="FG58:FG71" si="94">IF(FE58=2,FD58,"0")</f>
        <v>0</v>
      </c>
      <c r="FH58" s="125" t="str">
        <f t="shared" si="80"/>
        <v/>
      </c>
      <c r="FI58" s="124"/>
      <c r="FJ58" s="124"/>
      <c r="FK58" s="124"/>
      <c r="GF58"/>
      <c r="GG58"/>
      <c r="GJ58" s="752" t="str">
        <f t="shared" ref="GJ58:GJ68" si="95">IF($BA58="○指摘なし","○","")</f>
        <v/>
      </c>
      <c r="GK58" s="752" t="str">
        <f t="shared" si="81"/>
        <v/>
      </c>
      <c r="GL58" s="752" t="str">
        <f t="shared" si="82"/>
        <v/>
      </c>
      <c r="GM58" s="752">
        <f t="shared" si="83"/>
        <v>0</v>
      </c>
      <c r="GN58" s="233" t="str">
        <f t="shared" si="84"/>
        <v/>
      </c>
      <c r="GO58"/>
      <c r="GP58" s="774" t="str">
        <f t="shared" ref="GP58:GP71" si="96">IF(EO58="要是正",IF(BO58="","",ER58&amp;" "&amp;HA58&amp;" " &amp;BO58&amp;CHAR(10)),"")</f>
        <v/>
      </c>
      <c r="GQ58" s="601" t="str">
        <f t="shared" ref="GQ58:GQ71" si="97">IF(NOT(OR(CT58="未定",CT58="")),"令和"&amp;CN58&amp;"年"&amp;CQ58&amp;"月1日","")</f>
        <v/>
      </c>
      <c r="GR58" s="532" t="str">
        <f t="shared" ref="GR58:GR71" si="98">IF(GQ58="","0",DATEVALUE(GQ58))</f>
        <v>0</v>
      </c>
      <c r="GS58" s="452" t="str">
        <f t="shared" ref="GS58:GS71" si="99">IF(OR(CT58="予定",CT58="改善済"),1,"")</f>
        <v/>
      </c>
      <c r="GT58" s="530" t="str">
        <f t="shared" ref="GT58:GT71" si="100">IF(GS58=1,GR58,"0")</f>
        <v>0</v>
      </c>
      <c r="GU58" s="531" t="str">
        <f t="shared" ref="GU58:GU71" si="101">IF(AND(EO58="要是正",AND(EN58=0,CT58="未定")),CT58,"")</f>
        <v/>
      </c>
      <c r="GW58" s="569">
        <f t="shared" si="41"/>
        <v>0</v>
      </c>
      <c r="GX58" s="574"/>
      <c r="GY58" s="574"/>
      <c r="GZ58" s="575"/>
      <c r="HA58" s="459">
        <f t="shared" ref="HA58:HA71" si="102">P58</f>
        <v>0</v>
      </c>
      <c r="LO58"/>
      <c r="LP58"/>
      <c r="LQ58"/>
      <c r="LR58"/>
      <c r="LS58"/>
      <c r="LT58"/>
      <c r="LU58"/>
      <c r="LV58"/>
      <c r="LW58"/>
      <c r="LX58"/>
      <c r="LY58"/>
    </row>
    <row r="59" spans="1:337" s="13" customFormat="1" ht="30" customHeight="1" x14ac:dyDescent="0.4">
      <c r="A59"/>
      <c r="B59"/>
      <c r="C59"/>
      <c r="D59"/>
      <c r="E59"/>
      <c r="F59"/>
      <c r="G59"/>
      <c r="H59"/>
      <c r="I59" s="955"/>
      <c r="J59" s="223"/>
      <c r="K59" s="224"/>
      <c r="L59" s="224"/>
      <c r="M59" s="2302"/>
      <c r="N59" s="2302"/>
      <c r="O59" s="2303"/>
      <c r="P59" s="2115"/>
      <c r="Q59" s="2115"/>
      <c r="R59" s="2115"/>
      <c r="S59" s="2115"/>
      <c r="T59" s="2115"/>
      <c r="U59" s="2115"/>
      <c r="V59" s="2115"/>
      <c r="W59" s="2115"/>
      <c r="X59" s="2115"/>
      <c r="Y59" s="2115"/>
      <c r="Z59" s="2115"/>
      <c r="AA59" s="2115"/>
      <c r="AB59" s="2115"/>
      <c r="AC59" s="2115"/>
      <c r="AD59" s="2115"/>
      <c r="AE59" s="2115"/>
      <c r="AF59" s="2115"/>
      <c r="AG59" s="2307"/>
      <c r="AH59" s="2300"/>
      <c r="AI59" s="2300"/>
      <c r="AJ59" s="2300"/>
      <c r="AK59" s="2300"/>
      <c r="AL59" s="2300"/>
      <c r="AM59" s="2300"/>
      <c r="AN59" s="2300"/>
      <c r="AO59" s="2300"/>
      <c r="AP59" s="2300"/>
      <c r="AQ59" s="2300"/>
      <c r="AR59" s="2300"/>
      <c r="AS59" s="2300"/>
      <c r="AT59" s="2300"/>
      <c r="AU59" s="2300"/>
      <c r="AV59" s="2300"/>
      <c r="AW59" s="2300"/>
      <c r="AX59" s="2300"/>
      <c r="AY59" s="2300"/>
      <c r="AZ59" s="2301"/>
      <c r="BA59" s="2371"/>
      <c r="BB59" s="2371"/>
      <c r="BC59" s="2371"/>
      <c r="BD59" s="2371"/>
      <c r="BE59" s="2371"/>
      <c r="BF59" s="2371"/>
      <c r="BG59" s="2371"/>
      <c r="BH59" s="2371"/>
      <c r="BI59" s="2371"/>
      <c r="BJ59" s="2371"/>
      <c r="BK59" s="2371"/>
      <c r="BL59" s="2371"/>
      <c r="BM59" s="2293"/>
      <c r="BN59" s="2293"/>
      <c r="BO59" s="2115"/>
      <c r="BP59" s="2115"/>
      <c r="BQ59" s="2115"/>
      <c r="BR59" s="2115"/>
      <c r="BS59" s="2115"/>
      <c r="BT59" s="2115"/>
      <c r="BU59" s="2115"/>
      <c r="BV59" s="2115"/>
      <c r="BW59" s="2115"/>
      <c r="BX59" s="2115"/>
      <c r="BY59" s="2115"/>
      <c r="BZ59" s="2115"/>
      <c r="CA59" s="2115"/>
      <c r="CB59" s="2115"/>
      <c r="CC59" s="2115"/>
      <c r="CD59" s="2115"/>
      <c r="CE59" s="2115"/>
      <c r="CF59" s="2115"/>
      <c r="CG59" s="2115"/>
      <c r="CH59" s="2115"/>
      <c r="CI59" s="2115"/>
      <c r="CJ59" s="2115"/>
      <c r="CK59" s="2115"/>
      <c r="CL59" s="2115"/>
      <c r="CM59" s="2115"/>
      <c r="CN59" s="2122"/>
      <c r="CO59" s="2122"/>
      <c r="CP59" s="2122"/>
      <c r="CQ59" s="2122"/>
      <c r="CR59" s="2122"/>
      <c r="CS59" s="2122"/>
      <c r="CT59" s="2534"/>
      <c r="CU59" s="2535"/>
      <c r="CV59" s="2536"/>
      <c r="CW59" s="2320"/>
      <c r="CX59" s="1526"/>
      <c r="CY59" s="1526"/>
      <c r="CZ59" s="1526"/>
      <c r="DA59" s="1526"/>
      <c r="DB59" s="1526"/>
      <c r="DC59" s="1526"/>
      <c r="DD59" s="1526"/>
      <c r="DE59" s="1526"/>
      <c r="DF59" s="1526"/>
      <c r="DG59" s="1526"/>
      <c r="DH59" s="1526"/>
      <c r="DI59" s="1526"/>
      <c r="DJ59" s="1526"/>
      <c r="DK59" s="1526"/>
      <c r="DL59" s="1526"/>
      <c r="DM59" s="1526"/>
      <c r="DN59" s="1526"/>
      <c r="DO59" s="1526"/>
      <c r="DP59" s="2321"/>
      <c r="DQ59"/>
      <c r="DR59"/>
      <c r="DS59"/>
      <c r="DT59"/>
      <c r="DU59"/>
      <c r="DV59"/>
      <c r="DW59"/>
      <c r="DX59"/>
      <c r="DY59"/>
      <c r="DZ59"/>
      <c r="EA59"/>
      <c r="EB59"/>
      <c r="EC59"/>
      <c r="ED59"/>
      <c r="EE59"/>
      <c r="EF59"/>
      <c r="EG59" s="724"/>
      <c r="EH59" s="134">
        <f t="shared" si="65"/>
        <v>0</v>
      </c>
      <c r="EI59" s="134">
        <f t="shared" si="66"/>
        <v>0</v>
      </c>
      <c r="EJ59" s="134">
        <f t="shared" si="67"/>
        <v>0</v>
      </c>
      <c r="EK59" s="134">
        <f t="shared" si="68"/>
        <v>0</v>
      </c>
      <c r="EL59" s="768">
        <f t="shared" ref="EL59:EL71" si="103">M59</f>
        <v>0</v>
      </c>
      <c r="EM59" s="134">
        <f t="shared" si="69"/>
        <v>0</v>
      </c>
      <c r="EN59" s="133">
        <f t="shared" si="85"/>
        <v>0</v>
      </c>
      <c r="EO59" s="132" t="str">
        <f t="shared" si="86"/>
        <v/>
      </c>
      <c r="EP59" s="610" t="str">
        <f>IF($EO59="要是正",MAX($EP$14:EP55)+1,"")</f>
        <v/>
      </c>
      <c r="EQ59" s="610" t="str">
        <f>IF($EO59="要是正",MAX($EQ$14:EQ55)+1,"")</f>
        <v/>
      </c>
      <c r="ER59" s="131" t="str">
        <f t="shared" si="70"/>
        <v/>
      </c>
      <c r="ES59" s="130" t="str">
        <f t="shared" si="87"/>
        <v/>
      </c>
      <c r="ET59" s="125" t="str">
        <f t="shared" si="88"/>
        <v/>
      </c>
      <c r="EU59" s="125" t="str">
        <f t="shared" si="71"/>
        <v/>
      </c>
      <c r="EV59" s="129" t="str">
        <f t="shared" si="89"/>
        <v/>
      </c>
      <c r="EW59" s="128" t="str">
        <f t="shared" si="72"/>
        <v/>
      </c>
      <c r="EX59" s="126" t="str">
        <f t="shared" si="90"/>
        <v>0</v>
      </c>
      <c r="EY59" s="127" t="str">
        <f t="shared" si="73"/>
        <v/>
      </c>
      <c r="EZ59" s="126" t="str">
        <f t="shared" si="74"/>
        <v>0</v>
      </c>
      <c r="FA59" s="126" t="str">
        <f t="shared" si="91"/>
        <v>0</v>
      </c>
      <c r="FB59" s="125" t="str">
        <f t="shared" si="75"/>
        <v/>
      </c>
      <c r="FC59" s="128" t="str">
        <f t="shared" si="76"/>
        <v/>
      </c>
      <c r="FD59" s="126" t="str">
        <f t="shared" si="92"/>
        <v>0</v>
      </c>
      <c r="FE59" s="127" t="str">
        <f t="shared" si="78"/>
        <v/>
      </c>
      <c r="FF59" s="126" t="str">
        <f t="shared" si="93"/>
        <v>0</v>
      </c>
      <c r="FG59" s="126" t="str">
        <f t="shared" si="94"/>
        <v>0</v>
      </c>
      <c r="FH59" s="125" t="str">
        <f t="shared" si="80"/>
        <v/>
      </c>
      <c r="FI59" s="124"/>
      <c r="FJ59" s="124"/>
      <c r="FK59" s="124"/>
      <c r="GF59"/>
      <c r="GG59"/>
      <c r="GJ59" s="752" t="str">
        <f t="shared" si="95"/>
        <v/>
      </c>
      <c r="GK59" s="752" t="str">
        <f t="shared" si="81"/>
        <v/>
      </c>
      <c r="GL59" s="752" t="str">
        <f t="shared" si="82"/>
        <v/>
      </c>
      <c r="GM59" s="752">
        <f t="shared" si="83"/>
        <v>0</v>
      </c>
      <c r="GN59" s="233" t="str">
        <f t="shared" si="84"/>
        <v/>
      </c>
      <c r="GO59"/>
      <c r="GP59" s="774" t="str">
        <f t="shared" si="96"/>
        <v/>
      </c>
      <c r="GQ59" s="601" t="str">
        <f t="shared" si="97"/>
        <v/>
      </c>
      <c r="GR59" s="532" t="str">
        <f t="shared" si="98"/>
        <v>0</v>
      </c>
      <c r="GS59" s="452" t="str">
        <f t="shared" si="99"/>
        <v/>
      </c>
      <c r="GT59" s="530" t="str">
        <f t="shared" si="100"/>
        <v>0</v>
      </c>
      <c r="GU59" s="531" t="str">
        <f t="shared" si="101"/>
        <v/>
      </c>
      <c r="GW59" s="569">
        <f t="shared" si="41"/>
        <v>0</v>
      </c>
      <c r="GX59" s="574"/>
      <c r="GY59" s="574"/>
      <c r="GZ59" s="575"/>
      <c r="HA59" s="459">
        <f t="shared" si="102"/>
        <v>0</v>
      </c>
      <c r="LO59"/>
      <c r="LP59"/>
      <c r="LQ59"/>
      <c r="LR59"/>
      <c r="LS59"/>
      <c r="LT59"/>
      <c r="LU59"/>
      <c r="LV59"/>
      <c r="LW59"/>
      <c r="LX59"/>
      <c r="LY59"/>
    </row>
    <row r="60" spans="1:337" s="13" customFormat="1" ht="30" customHeight="1" x14ac:dyDescent="0.4">
      <c r="A60"/>
      <c r="B60"/>
      <c r="C60"/>
      <c r="D60"/>
      <c r="E60"/>
      <c r="F60"/>
      <c r="G60"/>
      <c r="H60"/>
      <c r="I60" s="955"/>
      <c r="J60" s="223"/>
      <c r="K60" s="224"/>
      <c r="L60" s="224"/>
      <c r="M60" s="2302"/>
      <c r="N60" s="2302"/>
      <c r="O60" s="2303"/>
      <c r="P60" s="2115"/>
      <c r="Q60" s="2115"/>
      <c r="R60" s="2115"/>
      <c r="S60" s="2115"/>
      <c r="T60" s="2115"/>
      <c r="U60" s="2115"/>
      <c r="V60" s="2115"/>
      <c r="W60" s="2115"/>
      <c r="X60" s="2115"/>
      <c r="Y60" s="2115"/>
      <c r="Z60" s="2115"/>
      <c r="AA60" s="2115"/>
      <c r="AB60" s="2115"/>
      <c r="AC60" s="2115"/>
      <c r="AD60" s="2115"/>
      <c r="AE60" s="2115"/>
      <c r="AF60" s="2115"/>
      <c r="AG60" s="2307"/>
      <c r="AH60" s="2300"/>
      <c r="AI60" s="2300"/>
      <c r="AJ60" s="2300"/>
      <c r="AK60" s="2300"/>
      <c r="AL60" s="2300"/>
      <c r="AM60" s="2300"/>
      <c r="AN60" s="2300"/>
      <c r="AO60" s="2300"/>
      <c r="AP60" s="2300"/>
      <c r="AQ60" s="2300"/>
      <c r="AR60" s="2300"/>
      <c r="AS60" s="2300"/>
      <c r="AT60" s="2300"/>
      <c r="AU60" s="2300"/>
      <c r="AV60" s="2300"/>
      <c r="AW60" s="2300"/>
      <c r="AX60" s="2300"/>
      <c r="AY60" s="2300"/>
      <c r="AZ60" s="2301"/>
      <c r="BA60" s="2371"/>
      <c r="BB60" s="2371"/>
      <c r="BC60" s="2371"/>
      <c r="BD60" s="2371"/>
      <c r="BE60" s="2371"/>
      <c r="BF60" s="2371"/>
      <c r="BG60" s="2371"/>
      <c r="BH60" s="2371"/>
      <c r="BI60" s="2371"/>
      <c r="BJ60" s="2371"/>
      <c r="BK60" s="2371"/>
      <c r="BL60" s="2371"/>
      <c r="BM60" s="2293"/>
      <c r="BN60" s="2293"/>
      <c r="BO60" s="2115"/>
      <c r="BP60" s="2115"/>
      <c r="BQ60" s="2115"/>
      <c r="BR60" s="2115"/>
      <c r="BS60" s="2115"/>
      <c r="BT60" s="2115"/>
      <c r="BU60" s="2115"/>
      <c r="BV60" s="2115"/>
      <c r="BW60" s="2115"/>
      <c r="BX60" s="2115"/>
      <c r="BY60" s="2115"/>
      <c r="BZ60" s="2115"/>
      <c r="CA60" s="2115"/>
      <c r="CB60" s="2115"/>
      <c r="CC60" s="2115"/>
      <c r="CD60" s="2115"/>
      <c r="CE60" s="2115"/>
      <c r="CF60" s="2115"/>
      <c r="CG60" s="2115"/>
      <c r="CH60" s="2115"/>
      <c r="CI60" s="2115"/>
      <c r="CJ60" s="2115"/>
      <c r="CK60" s="2115"/>
      <c r="CL60" s="2115"/>
      <c r="CM60" s="2115"/>
      <c r="CN60" s="2122"/>
      <c r="CO60" s="2122"/>
      <c r="CP60" s="2122"/>
      <c r="CQ60" s="2122"/>
      <c r="CR60" s="2122"/>
      <c r="CS60" s="2122"/>
      <c r="CT60" s="2534"/>
      <c r="CU60" s="2535"/>
      <c r="CV60" s="2536"/>
      <c r="CW60" s="2320"/>
      <c r="CX60" s="1526"/>
      <c r="CY60" s="1526"/>
      <c r="CZ60" s="1526"/>
      <c r="DA60" s="1526"/>
      <c r="DB60" s="1526"/>
      <c r="DC60" s="1526"/>
      <c r="DD60" s="1526"/>
      <c r="DE60" s="1526"/>
      <c r="DF60" s="1526"/>
      <c r="DG60" s="1526"/>
      <c r="DH60" s="1526"/>
      <c r="DI60" s="1526"/>
      <c r="DJ60" s="1526"/>
      <c r="DK60" s="1526"/>
      <c r="DL60" s="1526"/>
      <c r="DM60" s="1526"/>
      <c r="DN60" s="1526"/>
      <c r="DO60" s="1526"/>
      <c r="DP60" s="2321"/>
      <c r="DQ60"/>
      <c r="DR60"/>
      <c r="DS60"/>
      <c r="DT60"/>
      <c r="DU60"/>
      <c r="DV60"/>
      <c r="DW60"/>
      <c r="DX60"/>
      <c r="DY60"/>
      <c r="DZ60"/>
      <c r="EA60"/>
      <c r="EB60"/>
      <c r="EC60"/>
      <c r="ED60"/>
      <c r="EE60"/>
      <c r="EF60"/>
      <c r="EG60" s="724"/>
      <c r="EH60" s="134">
        <f t="shared" si="65"/>
        <v>0</v>
      </c>
      <c r="EI60" s="134">
        <f t="shared" si="66"/>
        <v>0</v>
      </c>
      <c r="EJ60" s="134">
        <f t="shared" si="67"/>
        <v>0</v>
      </c>
      <c r="EK60" s="134">
        <f t="shared" si="68"/>
        <v>0</v>
      </c>
      <c r="EL60" s="768">
        <f t="shared" si="103"/>
        <v>0</v>
      </c>
      <c r="EM60" s="134">
        <f t="shared" si="69"/>
        <v>0</v>
      </c>
      <c r="EN60" s="133">
        <f t="shared" si="85"/>
        <v>0</v>
      </c>
      <c r="EO60" s="132" t="str">
        <f t="shared" si="86"/>
        <v/>
      </c>
      <c r="EP60" s="610" t="str">
        <f>IF($EO60="要是正",MAX($EP$14:EP56)+1,"")</f>
        <v/>
      </c>
      <c r="EQ60" s="610" t="str">
        <f>IF($EO60="要是正",MAX($EQ$14:EQ56)+1,"")</f>
        <v/>
      </c>
      <c r="ER60" s="131" t="str">
        <f t="shared" si="70"/>
        <v/>
      </c>
      <c r="ES60" s="130" t="str">
        <f t="shared" si="87"/>
        <v/>
      </c>
      <c r="ET60" s="125" t="str">
        <f t="shared" si="88"/>
        <v/>
      </c>
      <c r="EU60" s="125" t="str">
        <f t="shared" si="71"/>
        <v/>
      </c>
      <c r="EV60" s="129" t="str">
        <f t="shared" si="89"/>
        <v/>
      </c>
      <c r="EW60" s="128" t="str">
        <f t="shared" si="72"/>
        <v/>
      </c>
      <c r="EX60" s="126" t="str">
        <f t="shared" si="90"/>
        <v>0</v>
      </c>
      <c r="EY60" s="127" t="str">
        <f t="shared" si="73"/>
        <v/>
      </c>
      <c r="EZ60" s="126" t="str">
        <f t="shared" si="74"/>
        <v>0</v>
      </c>
      <c r="FA60" s="126" t="str">
        <f t="shared" si="91"/>
        <v>0</v>
      </c>
      <c r="FB60" s="125" t="str">
        <f t="shared" si="75"/>
        <v/>
      </c>
      <c r="FC60" s="128" t="str">
        <f t="shared" si="76"/>
        <v/>
      </c>
      <c r="FD60" s="126" t="str">
        <f t="shared" si="92"/>
        <v>0</v>
      </c>
      <c r="FE60" s="127" t="str">
        <f t="shared" si="78"/>
        <v/>
      </c>
      <c r="FF60" s="126" t="str">
        <f t="shared" si="93"/>
        <v>0</v>
      </c>
      <c r="FG60" s="126" t="str">
        <f t="shared" si="94"/>
        <v>0</v>
      </c>
      <c r="FH60" s="125" t="str">
        <f t="shared" si="80"/>
        <v/>
      </c>
      <c r="FI60" s="124"/>
      <c r="FJ60" s="124"/>
      <c r="FK60" s="124"/>
      <c r="GF60"/>
      <c r="GG60"/>
      <c r="GJ60" s="752" t="str">
        <f t="shared" si="95"/>
        <v/>
      </c>
      <c r="GK60" s="752" t="str">
        <f t="shared" si="81"/>
        <v/>
      </c>
      <c r="GL60" s="752" t="str">
        <f t="shared" si="82"/>
        <v/>
      </c>
      <c r="GM60" s="752">
        <f t="shared" si="83"/>
        <v>0</v>
      </c>
      <c r="GN60" s="233" t="str">
        <f t="shared" si="84"/>
        <v/>
      </c>
      <c r="GO60"/>
      <c r="GP60" s="774" t="str">
        <f t="shared" si="96"/>
        <v/>
      </c>
      <c r="GQ60" s="601" t="str">
        <f t="shared" si="97"/>
        <v/>
      </c>
      <c r="GR60" s="532" t="str">
        <f t="shared" si="98"/>
        <v>0</v>
      </c>
      <c r="GS60" s="452" t="str">
        <f t="shared" si="99"/>
        <v/>
      </c>
      <c r="GT60" s="530" t="str">
        <f t="shared" si="100"/>
        <v>0</v>
      </c>
      <c r="GU60" s="531" t="str">
        <f t="shared" si="101"/>
        <v/>
      </c>
      <c r="GW60" s="569">
        <f t="shared" si="41"/>
        <v>0</v>
      </c>
      <c r="GX60" s="574"/>
      <c r="GY60" s="574"/>
      <c r="GZ60" s="575"/>
      <c r="HA60" s="459">
        <f t="shared" si="102"/>
        <v>0</v>
      </c>
      <c r="LO60"/>
      <c r="LP60"/>
      <c r="LQ60"/>
      <c r="LR60"/>
      <c r="LS60"/>
      <c r="LT60"/>
      <c r="LU60"/>
      <c r="LV60"/>
      <c r="LW60"/>
      <c r="LX60"/>
      <c r="LY60"/>
    </row>
    <row r="61" spans="1:337" s="13" customFormat="1" ht="30" customHeight="1" x14ac:dyDescent="0.4">
      <c r="A61"/>
      <c r="B61"/>
      <c r="C61"/>
      <c r="D61"/>
      <c r="E61"/>
      <c r="F61"/>
      <c r="G61"/>
      <c r="H61"/>
      <c r="I61" s="955"/>
      <c r="J61" s="223"/>
      <c r="K61" s="224"/>
      <c r="L61" s="224"/>
      <c r="M61" s="2302"/>
      <c r="N61" s="2302"/>
      <c r="O61" s="2303"/>
      <c r="P61" s="2115"/>
      <c r="Q61" s="2115"/>
      <c r="R61" s="2115"/>
      <c r="S61" s="2115"/>
      <c r="T61" s="2115"/>
      <c r="U61" s="2115"/>
      <c r="V61" s="2115"/>
      <c r="W61" s="2115"/>
      <c r="X61" s="2115"/>
      <c r="Y61" s="2115"/>
      <c r="Z61" s="2115"/>
      <c r="AA61" s="2115"/>
      <c r="AB61" s="2115"/>
      <c r="AC61" s="2115"/>
      <c r="AD61" s="2115"/>
      <c r="AE61" s="2115"/>
      <c r="AF61" s="2115"/>
      <c r="AG61" s="2307"/>
      <c r="AH61" s="2300"/>
      <c r="AI61" s="2300"/>
      <c r="AJ61" s="2300"/>
      <c r="AK61" s="2300"/>
      <c r="AL61" s="2300"/>
      <c r="AM61" s="2300"/>
      <c r="AN61" s="2300"/>
      <c r="AO61" s="2300"/>
      <c r="AP61" s="2300"/>
      <c r="AQ61" s="2300"/>
      <c r="AR61" s="2300"/>
      <c r="AS61" s="2300"/>
      <c r="AT61" s="2300"/>
      <c r="AU61" s="2300"/>
      <c r="AV61" s="2300"/>
      <c r="AW61" s="2300"/>
      <c r="AX61" s="2300"/>
      <c r="AY61" s="2300"/>
      <c r="AZ61" s="2301"/>
      <c r="BA61" s="2371"/>
      <c r="BB61" s="2371"/>
      <c r="BC61" s="2371"/>
      <c r="BD61" s="2371"/>
      <c r="BE61" s="2371"/>
      <c r="BF61" s="2371"/>
      <c r="BG61" s="2371"/>
      <c r="BH61" s="2371"/>
      <c r="BI61" s="2371"/>
      <c r="BJ61" s="2371"/>
      <c r="BK61" s="2371"/>
      <c r="BL61" s="2371"/>
      <c r="BM61" s="2293"/>
      <c r="BN61" s="2293"/>
      <c r="BO61" s="2115"/>
      <c r="BP61" s="2115"/>
      <c r="BQ61" s="2115"/>
      <c r="BR61" s="2115"/>
      <c r="BS61" s="2115"/>
      <c r="BT61" s="2115"/>
      <c r="BU61" s="2115"/>
      <c r="BV61" s="2115"/>
      <c r="BW61" s="2115"/>
      <c r="BX61" s="2115"/>
      <c r="BY61" s="2115"/>
      <c r="BZ61" s="2115"/>
      <c r="CA61" s="2115"/>
      <c r="CB61" s="2115"/>
      <c r="CC61" s="2115"/>
      <c r="CD61" s="2115"/>
      <c r="CE61" s="2115"/>
      <c r="CF61" s="2115"/>
      <c r="CG61" s="2115"/>
      <c r="CH61" s="2115"/>
      <c r="CI61" s="2115"/>
      <c r="CJ61" s="2115"/>
      <c r="CK61" s="2115"/>
      <c r="CL61" s="2115"/>
      <c r="CM61" s="2115"/>
      <c r="CN61" s="2122"/>
      <c r="CO61" s="2122"/>
      <c r="CP61" s="2122"/>
      <c r="CQ61" s="2122"/>
      <c r="CR61" s="2122"/>
      <c r="CS61" s="2122"/>
      <c r="CT61" s="2534"/>
      <c r="CU61" s="2535"/>
      <c r="CV61" s="2536"/>
      <c r="CW61" s="2320"/>
      <c r="CX61" s="1526"/>
      <c r="CY61" s="1526"/>
      <c r="CZ61" s="1526"/>
      <c r="DA61" s="1526"/>
      <c r="DB61" s="1526"/>
      <c r="DC61" s="1526"/>
      <c r="DD61" s="1526"/>
      <c r="DE61" s="1526"/>
      <c r="DF61" s="1526"/>
      <c r="DG61" s="1526"/>
      <c r="DH61" s="1526"/>
      <c r="DI61" s="1526"/>
      <c r="DJ61" s="1526"/>
      <c r="DK61" s="1526"/>
      <c r="DL61" s="1526"/>
      <c r="DM61" s="1526"/>
      <c r="DN61" s="1526"/>
      <c r="DO61" s="1526"/>
      <c r="DP61" s="2321"/>
      <c r="DQ61"/>
      <c r="DR61"/>
      <c r="DS61"/>
      <c r="DT61"/>
      <c r="DU61"/>
      <c r="DV61"/>
      <c r="DW61"/>
      <c r="DX61"/>
      <c r="DY61"/>
      <c r="DZ61"/>
      <c r="EA61"/>
      <c r="EB61"/>
      <c r="EC61"/>
      <c r="ED61"/>
      <c r="EE61"/>
      <c r="EF61"/>
      <c r="EG61" s="724"/>
      <c r="EH61" s="134">
        <f t="shared" si="65"/>
        <v>0</v>
      </c>
      <c r="EI61" s="134">
        <f t="shared" si="66"/>
        <v>0</v>
      </c>
      <c r="EJ61" s="134">
        <f t="shared" si="67"/>
        <v>0</v>
      </c>
      <c r="EK61" s="134">
        <f t="shared" si="68"/>
        <v>0</v>
      </c>
      <c r="EL61" s="768">
        <f t="shared" si="103"/>
        <v>0</v>
      </c>
      <c r="EM61" s="134">
        <f t="shared" si="69"/>
        <v>0</v>
      </c>
      <c r="EN61" s="133">
        <f t="shared" si="85"/>
        <v>0</v>
      </c>
      <c r="EO61" s="132" t="str">
        <f t="shared" si="86"/>
        <v/>
      </c>
      <c r="EP61" s="610" t="str">
        <f>IF($EO61="要是正",MAX($EP$14:EP57)+1,"")</f>
        <v/>
      </c>
      <c r="EQ61" s="610" t="str">
        <f>IF($EO61="要是正",MAX($EQ$14:EQ57)+1,"")</f>
        <v/>
      </c>
      <c r="ER61" s="131" t="str">
        <f t="shared" si="70"/>
        <v/>
      </c>
      <c r="ES61" s="130" t="str">
        <f t="shared" si="87"/>
        <v/>
      </c>
      <c r="ET61" s="125" t="str">
        <f t="shared" si="88"/>
        <v/>
      </c>
      <c r="EU61" s="125" t="str">
        <f t="shared" si="71"/>
        <v/>
      </c>
      <c r="EV61" s="129" t="str">
        <f t="shared" si="89"/>
        <v/>
      </c>
      <c r="EW61" s="128" t="str">
        <f t="shared" si="72"/>
        <v/>
      </c>
      <c r="EX61" s="126" t="str">
        <f t="shared" si="90"/>
        <v>0</v>
      </c>
      <c r="EY61" s="127" t="str">
        <f t="shared" si="73"/>
        <v/>
      </c>
      <c r="EZ61" s="126" t="str">
        <f t="shared" si="74"/>
        <v>0</v>
      </c>
      <c r="FA61" s="126" t="str">
        <f t="shared" si="91"/>
        <v>0</v>
      </c>
      <c r="FB61" s="125" t="str">
        <f t="shared" si="75"/>
        <v/>
      </c>
      <c r="FC61" s="128" t="str">
        <f t="shared" si="76"/>
        <v/>
      </c>
      <c r="FD61" s="126" t="str">
        <f t="shared" si="92"/>
        <v>0</v>
      </c>
      <c r="FE61" s="127" t="str">
        <f t="shared" si="78"/>
        <v/>
      </c>
      <c r="FF61" s="126" t="str">
        <f t="shared" si="93"/>
        <v>0</v>
      </c>
      <c r="FG61" s="126" t="str">
        <f t="shared" si="94"/>
        <v>0</v>
      </c>
      <c r="FH61" s="125" t="str">
        <f t="shared" si="80"/>
        <v/>
      </c>
      <c r="FI61" s="124"/>
      <c r="FJ61" s="124"/>
      <c r="FK61" s="124"/>
      <c r="GF61"/>
      <c r="GG61"/>
      <c r="GJ61" s="752" t="str">
        <f t="shared" si="95"/>
        <v/>
      </c>
      <c r="GK61" s="752" t="str">
        <f t="shared" si="81"/>
        <v/>
      </c>
      <c r="GL61" s="752" t="str">
        <f t="shared" si="82"/>
        <v/>
      </c>
      <c r="GM61" s="752">
        <f t="shared" si="83"/>
        <v>0</v>
      </c>
      <c r="GN61" s="233" t="str">
        <f t="shared" si="84"/>
        <v/>
      </c>
      <c r="GO61"/>
      <c r="GP61" s="774" t="str">
        <f t="shared" si="96"/>
        <v/>
      </c>
      <c r="GQ61" s="601" t="str">
        <f t="shared" si="97"/>
        <v/>
      </c>
      <c r="GR61" s="532" t="str">
        <f t="shared" si="98"/>
        <v>0</v>
      </c>
      <c r="GS61" s="452" t="str">
        <f t="shared" si="99"/>
        <v/>
      </c>
      <c r="GT61" s="530" t="str">
        <f t="shared" si="100"/>
        <v>0</v>
      </c>
      <c r="GU61" s="531" t="str">
        <f t="shared" si="101"/>
        <v/>
      </c>
      <c r="GW61" s="569">
        <f t="shared" si="41"/>
        <v>0</v>
      </c>
      <c r="GX61" s="574"/>
      <c r="GY61" s="574"/>
      <c r="GZ61" s="575"/>
      <c r="HA61" s="459">
        <f t="shared" si="102"/>
        <v>0</v>
      </c>
      <c r="LO61"/>
      <c r="LP61"/>
      <c r="LQ61"/>
      <c r="LR61"/>
      <c r="LS61"/>
      <c r="LT61"/>
      <c r="LU61"/>
      <c r="LV61"/>
      <c r="LW61"/>
      <c r="LX61"/>
      <c r="LY61"/>
    </row>
    <row r="62" spans="1:337" s="13" customFormat="1" ht="30" customHeight="1" x14ac:dyDescent="0.4">
      <c r="A62"/>
      <c r="B62"/>
      <c r="C62"/>
      <c r="D62"/>
      <c r="E62"/>
      <c r="F62"/>
      <c r="G62"/>
      <c r="H62"/>
      <c r="I62" s="955"/>
      <c r="J62" s="223"/>
      <c r="K62" s="224"/>
      <c r="L62" s="224"/>
      <c r="M62" s="2302"/>
      <c r="N62" s="2302"/>
      <c r="O62" s="2303"/>
      <c r="P62" s="2115"/>
      <c r="Q62" s="2115"/>
      <c r="R62" s="2115"/>
      <c r="S62" s="2115"/>
      <c r="T62" s="2115"/>
      <c r="U62" s="2115"/>
      <c r="V62" s="2115"/>
      <c r="W62" s="2115"/>
      <c r="X62" s="2115"/>
      <c r="Y62" s="2115"/>
      <c r="Z62" s="2115"/>
      <c r="AA62" s="2115"/>
      <c r="AB62" s="2115"/>
      <c r="AC62" s="2115"/>
      <c r="AD62" s="2115"/>
      <c r="AE62" s="2115"/>
      <c r="AF62" s="2115"/>
      <c r="AG62" s="2307"/>
      <c r="AH62" s="2300"/>
      <c r="AI62" s="2300"/>
      <c r="AJ62" s="2300"/>
      <c r="AK62" s="2300"/>
      <c r="AL62" s="2300"/>
      <c r="AM62" s="2300"/>
      <c r="AN62" s="2300"/>
      <c r="AO62" s="2300"/>
      <c r="AP62" s="2300"/>
      <c r="AQ62" s="2300"/>
      <c r="AR62" s="2300"/>
      <c r="AS62" s="2300"/>
      <c r="AT62" s="2300"/>
      <c r="AU62" s="2300"/>
      <c r="AV62" s="2300"/>
      <c r="AW62" s="2300"/>
      <c r="AX62" s="2300"/>
      <c r="AY62" s="2300"/>
      <c r="AZ62" s="2301"/>
      <c r="BA62" s="2371"/>
      <c r="BB62" s="2371"/>
      <c r="BC62" s="2371"/>
      <c r="BD62" s="2371"/>
      <c r="BE62" s="2371"/>
      <c r="BF62" s="2371"/>
      <c r="BG62" s="2371"/>
      <c r="BH62" s="2371"/>
      <c r="BI62" s="2371"/>
      <c r="BJ62" s="2371"/>
      <c r="BK62" s="2371"/>
      <c r="BL62" s="2371"/>
      <c r="BM62" s="2293"/>
      <c r="BN62" s="2293"/>
      <c r="BO62" s="2115"/>
      <c r="BP62" s="2115"/>
      <c r="BQ62" s="2115"/>
      <c r="BR62" s="2115"/>
      <c r="BS62" s="2115"/>
      <c r="BT62" s="2115"/>
      <c r="BU62" s="2115"/>
      <c r="BV62" s="2115"/>
      <c r="BW62" s="2115"/>
      <c r="BX62" s="2115"/>
      <c r="BY62" s="2115"/>
      <c r="BZ62" s="2115"/>
      <c r="CA62" s="2115"/>
      <c r="CB62" s="2115"/>
      <c r="CC62" s="2115"/>
      <c r="CD62" s="2115"/>
      <c r="CE62" s="2115"/>
      <c r="CF62" s="2115"/>
      <c r="CG62" s="2115"/>
      <c r="CH62" s="2115"/>
      <c r="CI62" s="2115"/>
      <c r="CJ62" s="2115"/>
      <c r="CK62" s="2115"/>
      <c r="CL62" s="2115"/>
      <c r="CM62" s="2115"/>
      <c r="CN62" s="2122"/>
      <c r="CO62" s="2122"/>
      <c r="CP62" s="2122"/>
      <c r="CQ62" s="2122"/>
      <c r="CR62" s="2122"/>
      <c r="CS62" s="2122"/>
      <c r="CT62" s="2534"/>
      <c r="CU62" s="2535"/>
      <c r="CV62" s="2536"/>
      <c r="CW62" s="2320"/>
      <c r="CX62" s="1526"/>
      <c r="CY62" s="1526"/>
      <c r="CZ62" s="1526"/>
      <c r="DA62" s="1526"/>
      <c r="DB62" s="1526"/>
      <c r="DC62" s="1526"/>
      <c r="DD62" s="1526"/>
      <c r="DE62" s="1526"/>
      <c r="DF62" s="1526"/>
      <c r="DG62" s="1526"/>
      <c r="DH62" s="1526"/>
      <c r="DI62" s="1526"/>
      <c r="DJ62" s="1526"/>
      <c r="DK62" s="1526"/>
      <c r="DL62" s="1526"/>
      <c r="DM62" s="1526"/>
      <c r="DN62" s="1526"/>
      <c r="DO62" s="1526"/>
      <c r="DP62" s="2321"/>
      <c r="DQ62"/>
      <c r="DR62"/>
      <c r="DS62"/>
      <c r="DT62"/>
      <c r="DU62"/>
      <c r="DV62"/>
      <c r="DW62"/>
      <c r="DX62"/>
      <c r="DY62"/>
      <c r="DZ62"/>
      <c r="EA62"/>
      <c r="EB62"/>
      <c r="EC62"/>
      <c r="ED62"/>
      <c r="EE62"/>
      <c r="EF62"/>
      <c r="EG62" s="724"/>
      <c r="EH62" s="134">
        <f t="shared" si="65"/>
        <v>0</v>
      </c>
      <c r="EI62" s="134">
        <f t="shared" si="66"/>
        <v>0</v>
      </c>
      <c r="EJ62" s="134">
        <f t="shared" si="67"/>
        <v>0</v>
      </c>
      <c r="EK62" s="134">
        <f t="shared" si="68"/>
        <v>0</v>
      </c>
      <c r="EL62" s="768">
        <f t="shared" si="103"/>
        <v>0</v>
      </c>
      <c r="EM62" s="134">
        <f t="shared" si="69"/>
        <v>0</v>
      </c>
      <c r="EN62" s="133">
        <f t="shared" si="85"/>
        <v>0</v>
      </c>
      <c r="EO62" s="132" t="str">
        <f t="shared" si="86"/>
        <v/>
      </c>
      <c r="EP62" s="610" t="str">
        <f>IF($EO62="要是正",MAX($EP$14:EP58)+1,"")</f>
        <v/>
      </c>
      <c r="EQ62" s="610" t="str">
        <f>IF($EO62="要是正",MAX($EQ$14:EQ58)+1,"")</f>
        <v/>
      </c>
      <c r="ER62" s="131" t="str">
        <f t="shared" si="70"/>
        <v/>
      </c>
      <c r="ES62" s="130" t="str">
        <f t="shared" si="87"/>
        <v/>
      </c>
      <c r="ET62" s="125" t="str">
        <f t="shared" si="88"/>
        <v/>
      </c>
      <c r="EU62" s="125" t="str">
        <f t="shared" si="71"/>
        <v/>
      </c>
      <c r="EV62" s="129" t="str">
        <f t="shared" si="89"/>
        <v/>
      </c>
      <c r="EW62" s="128" t="str">
        <f t="shared" si="72"/>
        <v/>
      </c>
      <c r="EX62" s="126" t="str">
        <f t="shared" si="90"/>
        <v>0</v>
      </c>
      <c r="EY62" s="127" t="str">
        <f t="shared" si="73"/>
        <v/>
      </c>
      <c r="EZ62" s="126" t="str">
        <f t="shared" si="74"/>
        <v>0</v>
      </c>
      <c r="FA62" s="126" t="str">
        <f t="shared" si="91"/>
        <v>0</v>
      </c>
      <c r="FB62" s="125" t="str">
        <f t="shared" si="75"/>
        <v/>
      </c>
      <c r="FC62" s="128" t="str">
        <f t="shared" si="76"/>
        <v/>
      </c>
      <c r="FD62" s="126" t="str">
        <f t="shared" si="92"/>
        <v>0</v>
      </c>
      <c r="FE62" s="127" t="str">
        <f t="shared" si="78"/>
        <v/>
      </c>
      <c r="FF62" s="126" t="str">
        <f t="shared" si="93"/>
        <v>0</v>
      </c>
      <c r="FG62" s="126" t="str">
        <f t="shared" si="94"/>
        <v>0</v>
      </c>
      <c r="FH62" s="125" t="str">
        <f t="shared" si="80"/>
        <v/>
      </c>
      <c r="FI62" s="124"/>
      <c r="FJ62" s="124"/>
      <c r="FK62" s="124"/>
      <c r="GF62"/>
      <c r="GG62"/>
      <c r="GJ62" s="752" t="str">
        <f t="shared" si="95"/>
        <v/>
      </c>
      <c r="GK62" s="752" t="str">
        <f t="shared" si="81"/>
        <v/>
      </c>
      <c r="GL62" s="752" t="str">
        <f t="shared" si="82"/>
        <v/>
      </c>
      <c r="GM62" s="752">
        <f t="shared" si="83"/>
        <v>0</v>
      </c>
      <c r="GN62" s="233" t="str">
        <f t="shared" si="84"/>
        <v/>
      </c>
      <c r="GO62"/>
      <c r="GP62" s="774" t="str">
        <f t="shared" si="96"/>
        <v/>
      </c>
      <c r="GQ62" s="601" t="str">
        <f t="shared" si="97"/>
        <v/>
      </c>
      <c r="GR62" s="532" t="str">
        <f t="shared" si="98"/>
        <v>0</v>
      </c>
      <c r="GS62" s="452" t="str">
        <f t="shared" si="99"/>
        <v/>
      </c>
      <c r="GT62" s="530" t="str">
        <f t="shared" si="100"/>
        <v>0</v>
      </c>
      <c r="GU62" s="531" t="str">
        <f t="shared" si="101"/>
        <v/>
      </c>
      <c r="GW62" s="569">
        <f t="shared" si="41"/>
        <v>0</v>
      </c>
      <c r="GX62" s="574"/>
      <c r="GY62" s="574"/>
      <c r="GZ62" s="575"/>
      <c r="HA62" s="459">
        <f t="shared" si="102"/>
        <v>0</v>
      </c>
      <c r="LO62"/>
      <c r="LP62"/>
      <c r="LQ62"/>
      <c r="LR62"/>
      <c r="LS62"/>
      <c r="LT62"/>
      <c r="LU62"/>
      <c r="LV62"/>
      <c r="LW62"/>
      <c r="LX62"/>
      <c r="LY62"/>
    </row>
    <row r="63" spans="1:337" s="13" customFormat="1" ht="30" customHeight="1" x14ac:dyDescent="0.4">
      <c r="A63"/>
      <c r="B63"/>
      <c r="C63"/>
      <c r="D63"/>
      <c r="E63"/>
      <c r="F63"/>
      <c r="G63"/>
      <c r="H63"/>
      <c r="I63" s="955"/>
      <c r="J63" s="223"/>
      <c r="K63" s="224"/>
      <c r="L63" s="224"/>
      <c r="M63" s="2302"/>
      <c r="N63" s="2302"/>
      <c r="O63" s="2303"/>
      <c r="P63" s="2115"/>
      <c r="Q63" s="2115"/>
      <c r="R63" s="2115"/>
      <c r="S63" s="2115"/>
      <c r="T63" s="2115"/>
      <c r="U63" s="2115"/>
      <c r="V63" s="2115"/>
      <c r="W63" s="2115"/>
      <c r="X63" s="2115"/>
      <c r="Y63" s="2115"/>
      <c r="Z63" s="2115"/>
      <c r="AA63" s="2115"/>
      <c r="AB63" s="2115"/>
      <c r="AC63" s="2115"/>
      <c r="AD63" s="2115"/>
      <c r="AE63" s="2115"/>
      <c r="AF63" s="2115"/>
      <c r="AG63" s="2307"/>
      <c r="AH63" s="2300"/>
      <c r="AI63" s="2300"/>
      <c r="AJ63" s="2300"/>
      <c r="AK63" s="2300"/>
      <c r="AL63" s="2300"/>
      <c r="AM63" s="2300"/>
      <c r="AN63" s="2300"/>
      <c r="AO63" s="2300"/>
      <c r="AP63" s="2300"/>
      <c r="AQ63" s="2300"/>
      <c r="AR63" s="2300"/>
      <c r="AS63" s="2300"/>
      <c r="AT63" s="2300"/>
      <c r="AU63" s="2300"/>
      <c r="AV63" s="2300"/>
      <c r="AW63" s="2300"/>
      <c r="AX63" s="2300"/>
      <c r="AY63" s="2300"/>
      <c r="AZ63" s="2301"/>
      <c r="BA63" s="2371"/>
      <c r="BB63" s="2371"/>
      <c r="BC63" s="2371"/>
      <c r="BD63" s="2371"/>
      <c r="BE63" s="2371"/>
      <c r="BF63" s="2371"/>
      <c r="BG63" s="2371"/>
      <c r="BH63" s="2371"/>
      <c r="BI63" s="2371"/>
      <c r="BJ63" s="2371"/>
      <c r="BK63" s="2371"/>
      <c r="BL63" s="2371"/>
      <c r="BM63" s="2293"/>
      <c r="BN63" s="2293"/>
      <c r="BO63" s="2115"/>
      <c r="BP63" s="2115"/>
      <c r="BQ63" s="2115"/>
      <c r="BR63" s="2115"/>
      <c r="BS63" s="2115"/>
      <c r="BT63" s="2115"/>
      <c r="BU63" s="2115"/>
      <c r="BV63" s="2115"/>
      <c r="BW63" s="2115"/>
      <c r="BX63" s="2115"/>
      <c r="BY63" s="2115"/>
      <c r="BZ63" s="2115"/>
      <c r="CA63" s="2115"/>
      <c r="CB63" s="2115"/>
      <c r="CC63" s="2115"/>
      <c r="CD63" s="2115"/>
      <c r="CE63" s="2115"/>
      <c r="CF63" s="2115"/>
      <c r="CG63" s="2115"/>
      <c r="CH63" s="2115"/>
      <c r="CI63" s="2115"/>
      <c r="CJ63" s="2115"/>
      <c r="CK63" s="2115"/>
      <c r="CL63" s="2115"/>
      <c r="CM63" s="2115"/>
      <c r="CN63" s="2122"/>
      <c r="CO63" s="2122"/>
      <c r="CP63" s="2122"/>
      <c r="CQ63" s="2122"/>
      <c r="CR63" s="2122"/>
      <c r="CS63" s="2122"/>
      <c r="CT63" s="2534"/>
      <c r="CU63" s="2535"/>
      <c r="CV63" s="2536"/>
      <c r="CW63" s="2320"/>
      <c r="CX63" s="1526"/>
      <c r="CY63" s="1526"/>
      <c r="CZ63" s="1526"/>
      <c r="DA63" s="1526"/>
      <c r="DB63" s="1526"/>
      <c r="DC63" s="1526"/>
      <c r="DD63" s="1526"/>
      <c r="DE63" s="1526"/>
      <c r="DF63" s="1526"/>
      <c r="DG63" s="1526"/>
      <c r="DH63" s="1526"/>
      <c r="DI63" s="1526"/>
      <c r="DJ63" s="1526"/>
      <c r="DK63" s="1526"/>
      <c r="DL63" s="1526"/>
      <c r="DM63" s="1526"/>
      <c r="DN63" s="1526"/>
      <c r="DO63" s="1526"/>
      <c r="DP63" s="2321"/>
      <c r="DQ63"/>
      <c r="DR63"/>
      <c r="DS63"/>
      <c r="DT63"/>
      <c r="DU63"/>
      <c r="DV63"/>
      <c r="DW63"/>
      <c r="DX63"/>
      <c r="DY63"/>
      <c r="DZ63"/>
      <c r="EA63"/>
      <c r="EB63"/>
      <c r="EC63"/>
      <c r="ED63"/>
      <c r="EE63"/>
      <c r="EF63"/>
      <c r="EG63" s="724"/>
      <c r="EH63" s="134">
        <f t="shared" si="65"/>
        <v>0</v>
      </c>
      <c r="EI63" s="134">
        <f t="shared" si="66"/>
        <v>0</v>
      </c>
      <c r="EJ63" s="134">
        <f t="shared" si="67"/>
        <v>0</v>
      </c>
      <c r="EK63" s="134">
        <f t="shared" si="68"/>
        <v>0</v>
      </c>
      <c r="EL63" s="768">
        <f t="shared" si="103"/>
        <v>0</v>
      </c>
      <c r="EM63" s="134">
        <f t="shared" si="69"/>
        <v>0</v>
      </c>
      <c r="EN63" s="133">
        <f t="shared" si="85"/>
        <v>0</v>
      </c>
      <c r="EO63" s="132" t="str">
        <f t="shared" si="86"/>
        <v/>
      </c>
      <c r="EP63" s="610" t="str">
        <f>IF($EO63="要是正",MAX($EP$14:EP59)+1,"")</f>
        <v/>
      </c>
      <c r="EQ63" s="610" t="str">
        <f>IF($EO63="要是正",MAX($EQ$14:EQ59)+1,"")</f>
        <v/>
      </c>
      <c r="ER63" s="131" t="str">
        <f t="shared" si="70"/>
        <v/>
      </c>
      <c r="ES63" s="130" t="str">
        <f t="shared" si="87"/>
        <v/>
      </c>
      <c r="ET63" s="125" t="str">
        <f t="shared" si="88"/>
        <v/>
      </c>
      <c r="EU63" s="125" t="str">
        <f t="shared" si="71"/>
        <v/>
      </c>
      <c r="EV63" s="129" t="str">
        <f t="shared" si="89"/>
        <v/>
      </c>
      <c r="EW63" s="128" t="str">
        <f t="shared" si="72"/>
        <v/>
      </c>
      <c r="EX63" s="126" t="str">
        <f t="shared" si="90"/>
        <v>0</v>
      </c>
      <c r="EY63" s="127" t="str">
        <f t="shared" si="73"/>
        <v/>
      </c>
      <c r="EZ63" s="126" t="str">
        <f t="shared" si="74"/>
        <v>0</v>
      </c>
      <c r="FA63" s="126" t="str">
        <f t="shared" si="91"/>
        <v>0</v>
      </c>
      <c r="FB63" s="125" t="str">
        <f t="shared" si="75"/>
        <v/>
      </c>
      <c r="FC63" s="128" t="str">
        <f t="shared" si="76"/>
        <v/>
      </c>
      <c r="FD63" s="126" t="str">
        <f t="shared" si="92"/>
        <v>0</v>
      </c>
      <c r="FE63" s="127" t="str">
        <f t="shared" si="78"/>
        <v/>
      </c>
      <c r="FF63" s="126" t="str">
        <f t="shared" si="93"/>
        <v>0</v>
      </c>
      <c r="FG63" s="126" t="str">
        <f t="shared" si="94"/>
        <v>0</v>
      </c>
      <c r="FH63" s="125" t="str">
        <f t="shared" si="80"/>
        <v/>
      </c>
      <c r="FI63" s="124"/>
      <c r="FJ63" s="124"/>
      <c r="FK63" s="124"/>
      <c r="GF63"/>
      <c r="GG63"/>
      <c r="GJ63" s="752" t="str">
        <f t="shared" si="95"/>
        <v/>
      </c>
      <c r="GK63" s="752" t="str">
        <f t="shared" si="81"/>
        <v/>
      </c>
      <c r="GL63" s="752" t="str">
        <f t="shared" si="82"/>
        <v/>
      </c>
      <c r="GM63" s="752">
        <f t="shared" si="83"/>
        <v>0</v>
      </c>
      <c r="GN63" s="233" t="str">
        <f t="shared" si="84"/>
        <v/>
      </c>
      <c r="GO63"/>
      <c r="GP63" s="774" t="str">
        <f t="shared" si="96"/>
        <v/>
      </c>
      <c r="GQ63" s="601" t="str">
        <f t="shared" si="97"/>
        <v/>
      </c>
      <c r="GR63" s="532" t="str">
        <f t="shared" si="98"/>
        <v>0</v>
      </c>
      <c r="GS63" s="452" t="str">
        <f t="shared" si="99"/>
        <v/>
      </c>
      <c r="GT63" s="530" t="str">
        <f t="shared" si="100"/>
        <v>0</v>
      </c>
      <c r="GU63" s="531" t="str">
        <f t="shared" si="101"/>
        <v/>
      </c>
      <c r="GW63" s="569">
        <f t="shared" si="41"/>
        <v>0</v>
      </c>
      <c r="GX63" s="574"/>
      <c r="GY63" s="574"/>
      <c r="GZ63" s="575"/>
      <c r="HA63" s="459">
        <f t="shared" si="102"/>
        <v>0</v>
      </c>
      <c r="LO63"/>
      <c r="LP63"/>
      <c r="LQ63"/>
      <c r="LR63"/>
      <c r="LS63"/>
      <c r="LT63"/>
      <c r="LU63"/>
      <c r="LV63"/>
      <c r="LW63"/>
      <c r="LX63"/>
      <c r="LY63"/>
    </row>
    <row r="64" spans="1:337" s="13" customFormat="1" ht="30" customHeight="1" x14ac:dyDescent="0.4">
      <c r="A64"/>
      <c r="B64"/>
      <c r="C64"/>
      <c r="D64"/>
      <c r="E64"/>
      <c r="F64"/>
      <c r="G64"/>
      <c r="H64"/>
      <c r="I64" s="955"/>
      <c r="J64" s="223"/>
      <c r="K64" s="224"/>
      <c r="L64" s="224"/>
      <c r="M64" s="2302"/>
      <c r="N64" s="2302"/>
      <c r="O64" s="2303"/>
      <c r="P64" s="2115"/>
      <c r="Q64" s="2115"/>
      <c r="R64" s="2115"/>
      <c r="S64" s="2115"/>
      <c r="T64" s="2115"/>
      <c r="U64" s="2115"/>
      <c r="V64" s="2115"/>
      <c r="W64" s="2115"/>
      <c r="X64" s="2115"/>
      <c r="Y64" s="2115"/>
      <c r="Z64" s="2115"/>
      <c r="AA64" s="2115"/>
      <c r="AB64" s="2115"/>
      <c r="AC64" s="2115"/>
      <c r="AD64" s="2115"/>
      <c r="AE64" s="2115"/>
      <c r="AF64" s="2115"/>
      <c r="AG64" s="2307"/>
      <c r="AH64" s="2300"/>
      <c r="AI64" s="2300"/>
      <c r="AJ64" s="2300"/>
      <c r="AK64" s="2300"/>
      <c r="AL64" s="2300"/>
      <c r="AM64" s="2300"/>
      <c r="AN64" s="2300"/>
      <c r="AO64" s="2300"/>
      <c r="AP64" s="2300"/>
      <c r="AQ64" s="2300"/>
      <c r="AR64" s="2300"/>
      <c r="AS64" s="2300"/>
      <c r="AT64" s="2300"/>
      <c r="AU64" s="2300"/>
      <c r="AV64" s="2300"/>
      <c r="AW64" s="2300"/>
      <c r="AX64" s="2300"/>
      <c r="AY64" s="2300"/>
      <c r="AZ64" s="2301"/>
      <c r="BA64" s="2371"/>
      <c r="BB64" s="2371"/>
      <c r="BC64" s="2371"/>
      <c r="BD64" s="2371"/>
      <c r="BE64" s="2371"/>
      <c r="BF64" s="2371"/>
      <c r="BG64" s="2371"/>
      <c r="BH64" s="2371"/>
      <c r="BI64" s="2371"/>
      <c r="BJ64" s="2371"/>
      <c r="BK64" s="2371"/>
      <c r="BL64" s="2371"/>
      <c r="BM64" s="2293"/>
      <c r="BN64" s="2293"/>
      <c r="BO64" s="2115"/>
      <c r="BP64" s="2115"/>
      <c r="BQ64" s="2115"/>
      <c r="BR64" s="2115"/>
      <c r="BS64" s="2115"/>
      <c r="BT64" s="2115"/>
      <c r="BU64" s="2115"/>
      <c r="BV64" s="2115"/>
      <c r="BW64" s="2115"/>
      <c r="BX64" s="2115"/>
      <c r="BY64" s="2115"/>
      <c r="BZ64" s="2115"/>
      <c r="CA64" s="2115"/>
      <c r="CB64" s="2115"/>
      <c r="CC64" s="2115"/>
      <c r="CD64" s="2115"/>
      <c r="CE64" s="2115"/>
      <c r="CF64" s="2115"/>
      <c r="CG64" s="2115"/>
      <c r="CH64" s="2115"/>
      <c r="CI64" s="2115"/>
      <c r="CJ64" s="2115"/>
      <c r="CK64" s="2115"/>
      <c r="CL64" s="2115"/>
      <c r="CM64" s="2115"/>
      <c r="CN64" s="2122"/>
      <c r="CO64" s="2122"/>
      <c r="CP64" s="2122"/>
      <c r="CQ64" s="2122"/>
      <c r="CR64" s="2122"/>
      <c r="CS64" s="2122"/>
      <c r="CT64" s="2534"/>
      <c r="CU64" s="2535"/>
      <c r="CV64" s="2536"/>
      <c r="CW64" s="2320"/>
      <c r="CX64" s="1526"/>
      <c r="CY64" s="1526"/>
      <c r="CZ64" s="1526"/>
      <c r="DA64" s="1526"/>
      <c r="DB64" s="1526"/>
      <c r="DC64" s="1526"/>
      <c r="DD64" s="1526"/>
      <c r="DE64" s="1526"/>
      <c r="DF64" s="1526"/>
      <c r="DG64" s="1526"/>
      <c r="DH64" s="1526"/>
      <c r="DI64" s="1526"/>
      <c r="DJ64" s="1526"/>
      <c r="DK64" s="1526"/>
      <c r="DL64" s="1526"/>
      <c r="DM64" s="1526"/>
      <c r="DN64" s="1526"/>
      <c r="DO64" s="1526"/>
      <c r="DP64" s="2321"/>
      <c r="DQ64"/>
      <c r="DR64"/>
      <c r="DS64"/>
      <c r="DT64"/>
      <c r="DU64"/>
      <c r="DV64"/>
      <c r="DW64"/>
      <c r="DX64"/>
      <c r="DY64"/>
      <c r="DZ64"/>
      <c r="EA64"/>
      <c r="EB64"/>
      <c r="EC64"/>
      <c r="ED64"/>
      <c r="EE64"/>
      <c r="EF64"/>
      <c r="EG64" s="724"/>
      <c r="EH64" s="134">
        <f t="shared" si="65"/>
        <v>0</v>
      </c>
      <c r="EI64" s="134">
        <f t="shared" si="66"/>
        <v>0</v>
      </c>
      <c r="EJ64" s="134">
        <f t="shared" si="67"/>
        <v>0</v>
      </c>
      <c r="EK64" s="134">
        <f t="shared" si="68"/>
        <v>0</v>
      </c>
      <c r="EL64" s="768">
        <f t="shared" si="103"/>
        <v>0</v>
      </c>
      <c r="EM64" s="134">
        <f t="shared" si="69"/>
        <v>0</v>
      </c>
      <c r="EN64" s="133">
        <f t="shared" si="85"/>
        <v>0</v>
      </c>
      <c r="EO64" s="132" t="str">
        <f t="shared" si="86"/>
        <v/>
      </c>
      <c r="EP64" s="610" t="str">
        <f>IF($EO64="要是正",MAX($EP$14:EP60)+1,"")</f>
        <v/>
      </c>
      <c r="EQ64" s="610" t="str">
        <f>IF($EO64="要是正",MAX($EQ$14:EQ60)+1,"")</f>
        <v/>
      </c>
      <c r="ER64" s="131" t="str">
        <f t="shared" si="70"/>
        <v/>
      </c>
      <c r="ES64" s="130" t="str">
        <f t="shared" si="87"/>
        <v/>
      </c>
      <c r="ET64" s="125" t="str">
        <f t="shared" si="88"/>
        <v/>
      </c>
      <c r="EU64" s="125" t="str">
        <f t="shared" si="71"/>
        <v/>
      </c>
      <c r="EV64" s="129" t="str">
        <f t="shared" si="89"/>
        <v/>
      </c>
      <c r="EW64" s="128" t="str">
        <f t="shared" si="72"/>
        <v/>
      </c>
      <c r="EX64" s="126" t="str">
        <f t="shared" si="90"/>
        <v>0</v>
      </c>
      <c r="EY64" s="127" t="str">
        <f t="shared" si="73"/>
        <v/>
      </c>
      <c r="EZ64" s="126" t="str">
        <f t="shared" si="74"/>
        <v>0</v>
      </c>
      <c r="FA64" s="126" t="str">
        <f t="shared" si="91"/>
        <v>0</v>
      </c>
      <c r="FB64" s="125" t="str">
        <f t="shared" si="75"/>
        <v/>
      </c>
      <c r="FC64" s="128" t="str">
        <f t="shared" si="76"/>
        <v/>
      </c>
      <c r="FD64" s="126" t="str">
        <f t="shared" si="92"/>
        <v>0</v>
      </c>
      <c r="FE64" s="127" t="str">
        <f t="shared" si="78"/>
        <v/>
      </c>
      <c r="FF64" s="126" t="str">
        <f t="shared" si="93"/>
        <v>0</v>
      </c>
      <c r="FG64" s="126" t="str">
        <f t="shared" si="94"/>
        <v>0</v>
      </c>
      <c r="FH64" s="125" t="str">
        <f t="shared" si="80"/>
        <v/>
      </c>
      <c r="FI64" s="124"/>
      <c r="FJ64" s="124"/>
      <c r="FK64" s="124"/>
      <c r="GF64"/>
      <c r="GG64"/>
      <c r="GJ64" s="752" t="str">
        <f t="shared" si="95"/>
        <v/>
      </c>
      <c r="GK64" s="752" t="str">
        <f t="shared" si="81"/>
        <v/>
      </c>
      <c r="GL64" s="752" t="str">
        <f t="shared" si="82"/>
        <v/>
      </c>
      <c r="GM64" s="752">
        <f t="shared" si="83"/>
        <v>0</v>
      </c>
      <c r="GN64" s="233" t="str">
        <f t="shared" si="84"/>
        <v/>
      </c>
      <c r="GO64"/>
      <c r="GP64" s="774" t="str">
        <f t="shared" si="96"/>
        <v/>
      </c>
      <c r="GQ64" s="601" t="str">
        <f t="shared" si="97"/>
        <v/>
      </c>
      <c r="GR64" s="532" t="str">
        <f t="shared" si="98"/>
        <v>0</v>
      </c>
      <c r="GS64" s="452" t="str">
        <f t="shared" si="99"/>
        <v/>
      </c>
      <c r="GT64" s="530" t="str">
        <f t="shared" si="100"/>
        <v>0</v>
      </c>
      <c r="GU64" s="531" t="str">
        <f t="shared" si="101"/>
        <v/>
      </c>
      <c r="GW64" s="569">
        <f t="shared" si="41"/>
        <v>0</v>
      </c>
      <c r="GX64" s="574"/>
      <c r="GY64" s="574"/>
      <c r="GZ64" s="575"/>
      <c r="HA64" s="459">
        <f t="shared" si="102"/>
        <v>0</v>
      </c>
      <c r="LO64"/>
      <c r="LP64"/>
      <c r="LQ64"/>
      <c r="LR64"/>
      <c r="LS64"/>
      <c r="LT64"/>
      <c r="LU64"/>
      <c r="LV64"/>
      <c r="LW64"/>
      <c r="LX64"/>
      <c r="LY64"/>
    </row>
    <row r="65" spans="1:337" s="13" customFormat="1" ht="30" customHeight="1" x14ac:dyDescent="0.4">
      <c r="A65"/>
      <c r="B65"/>
      <c r="C65"/>
      <c r="D65"/>
      <c r="E65"/>
      <c r="F65"/>
      <c r="G65"/>
      <c r="H65"/>
      <c r="I65" s="955"/>
      <c r="J65" s="223"/>
      <c r="K65" s="224"/>
      <c r="L65" s="224"/>
      <c r="M65" s="2302"/>
      <c r="N65" s="2302"/>
      <c r="O65" s="2303"/>
      <c r="P65" s="2115"/>
      <c r="Q65" s="2115"/>
      <c r="R65" s="2115"/>
      <c r="S65" s="2115"/>
      <c r="T65" s="2115"/>
      <c r="U65" s="2115"/>
      <c r="V65" s="2115"/>
      <c r="W65" s="2115"/>
      <c r="X65" s="2115"/>
      <c r="Y65" s="2115"/>
      <c r="Z65" s="2115"/>
      <c r="AA65" s="2115"/>
      <c r="AB65" s="2115"/>
      <c r="AC65" s="2115"/>
      <c r="AD65" s="2115"/>
      <c r="AE65" s="2115"/>
      <c r="AF65" s="2115"/>
      <c r="AG65" s="2307"/>
      <c r="AH65" s="2300"/>
      <c r="AI65" s="2300"/>
      <c r="AJ65" s="2300"/>
      <c r="AK65" s="2300"/>
      <c r="AL65" s="2300"/>
      <c r="AM65" s="2300"/>
      <c r="AN65" s="2300"/>
      <c r="AO65" s="2300"/>
      <c r="AP65" s="2300"/>
      <c r="AQ65" s="2300"/>
      <c r="AR65" s="2300"/>
      <c r="AS65" s="2300"/>
      <c r="AT65" s="2300"/>
      <c r="AU65" s="2300"/>
      <c r="AV65" s="2300"/>
      <c r="AW65" s="2300"/>
      <c r="AX65" s="2300"/>
      <c r="AY65" s="2300"/>
      <c r="AZ65" s="2301"/>
      <c r="BA65" s="2371"/>
      <c r="BB65" s="2371"/>
      <c r="BC65" s="2371"/>
      <c r="BD65" s="2371"/>
      <c r="BE65" s="2371"/>
      <c r="BF65" s="2371"/>
      <c r="BG65" s="2371"/>
      <c r="BH65" s="2371"/>
      <c r="BI65" s="2371"/>
      <c r="BJ65" s="2371"/>
      <c r="BK65" s="2371"/>
      <c r="BL65" s="2371"/>
      <c r="BM65" s="2293"/>
      <c r="BN65" s="2293"/>
      <c r="BO65" s="2115"/>
      <c r="BP65" s="2115"/>
      <c r="BQ65" s="2115"/>
      <c r="BR65" s="2115"/>
      <c r="BS65" s="2115"/>
      <c r="BT65" s="2115"/>
      <c r="BU65" s="2115"/>
      <c r="BV65" s="2115"/>
      <c r="BW65" s="2115"/>
      <c r="BX65" s="2115"/>
      <c r="BY65" s="2115"/>
      <c r="BZ65" s="2115"/>
      <c r="CA65" s="2115"/>
      <c r="CB65" s="2115"/>
      <c r="CC65" s="2115"/>
      <c r="CD65" s="2115"/>
      <c r="CE65" s="2115"/>
      <c r="CF65" s="2115"/>
      <c r="CG65" s="2115"/>
      <c r="CH65" s="2115"/>
      <c r="CI65" s="2115"/>
      <c r="CJ65" s="2115"/>
      <c r="CK65" s="2115"/>
      <c r="CL65" s="2115"/>
      <c r="CM65" s="2115"/>
      <c r="CN65" s="2122"/>
      <c r="CO65" s="2122"/>
      <c r="CP65" s="2122"/>
      <c r="CQ65" s="2122"/>
      <c r="CR65" s="2122"/>
      <c r="CS65" s="2122"/>
      <c r="CT65" s="2534"/>
      <c r="CU65" s="2535"/>
      <c r="CV65" s="2536"/>
      <c r="CW65" s="2320"/>
      <c r="CX65" s="1526"/>
      <c r="CY65" s="1526"/>
      <c r="CZ65" s="1526"/>
      <c r="DA65" s="1526"/>
      <c r="DB65" s="1526"/>
      <c r="DC65" s="1526"/>
      <c r="DD65" s="1526"/>
      <c r="DE65" s="1526"/>
      <c r="DF65" s="1526"/>
      <c r="DG65" s="1526"/>
      <c r="DH65" s="1526"/>
      <c r="DI65" s="1526"/>
      <c r="DJ65" s="1526"/>
      <c r="DK65" s="1526"/>
      <c r="DL65" s="1526"/>
      <c r="DM65" s="1526"/>
      <c r="DN65" s="1526"/>
      <c r="DO65" s="1526"/>
      <c r="DP65" s="2321"/>
      <c r="DQ65"/>
      <c r="DR65"/>
      <c r="DS65"/>
      <c r="DT65"/>
      <c r="DU65"/>
      <c r="DV65"/>
      <c r="DW65"/>
      <c r="DX65"/>
      <c r="DY65"/>
      <c r="DZ65"/>
      <c r="EA65"/>
      <c r="EB65"/>
      <c r="EC65"/>
      <c r="ED65"/>
      <c r="EE65"/>
      <c r="EF65"/>
      <c r="EG65" s="724"/>
      <c r="EH65" s="134">
        <f t="shared" si="65"/>
        <v>0</v>
      </c>
      <c r="EI65" s="134">
        <f t="shared" si="66"/>
        <v>0</v>
      </c>
      <c r="EJ65" s="134">
        <f t="shared" si="67"/>
        <v>0</v>
      </c>
      <c r="EK65" s="134">
        <f t="shared" si="68"/>
        <v>0</v>
      </c>
      <c r="EL65" s="768">
        <f t="shared" si="103"/>
        <v>0</v>
      </c>
      <c r="EM65" s="134">
        <f t="shared" si="69"/>
        <v>0</v>
      </c>
      <c r="EN65" s="133">
        <f t="shared" si="85"/>
        <v>0</v>
      </c>
      <c r="EO65" s="132" t="str">
        <f t="shared" si="86"/>
        <v/>
      </c>
      <c r="EP65" s="610" t="str">
        <f>IF($EO65="要是正",MAX($EP$14:EP61)+1,"")</f>
        <v/>
      </c>
      <c r="EQ65" s="610" t="str">
        <f>IF($EO65="要是正",MAX($EQ$14:EQ61)+1,"")</f>
        <v/>
      </c>
      <c r="ER65" s="131" t="str">
        <f t="shared" si="70"/>
        <v/>
      </c>
      <c r="ES65" s="130" t="str">
        <f t="shared" si="87"/>
        <v/>
      </c>
      <c r="ET65" s="125" t="str">
        <f t="shared" si="88"/>
        <v/>
      </c>
      <c r="EU65" s="125" t="str">
        <f t="shared" si="71"/>
        <v/>
      </c>
      <c r="EV65" s="129" t="str">
        <f t="shared" si="89"/>
        <v/>
      </c>
      <c r="EW65" s="128" t="str">
        <f t="shared" si="72"/>
        <v/>
      </c>
      <c r="EX65" s="126" t="str">
        <f t="shared" si="90"/>
        <v>0</v>
      </c>
      <c r="EY65" s="127" t="str">
        <f t="shared" si="73"/>
        <v/>
      </c>
      <c r="EZ65" s="126" t="str">
        <f t="shared" si="74"/>
        <v>0</v>
      </c>
      <c r="FA65" s="126" t="str">
        <f t="shared" si="91"/>
        <v>0</v>
      </c>
      <c r="FB65" s="125" t="str">
        <f t="shared" si="75"/>
        <v/>
      </c>
      <c r="FC65" s="128" t="str">
        <f t="shared" si="76"/>
        <v/>
      </c>
      <c r="FD65" s="126" t="str">
        <f t="shared" si="92"/>
        <v>0</v>
      </c>
      <c r="FE65" s="127" t="str">
        <f t="shared" si="78"/>
        <v/>
      </c>
      <c r="FF65" s="126" t="str">
        <f t="shared" si="93"/>
        <v>0</v>
      </c>
      <c r="FG65" s="126" t="str">
        <f t="shared" si="94"/>
        <v>0</v>
      </c>
      <c r="FH65" s="125" t="str">
        <f t="shared" si="80"/>
        <v/>
      </c>
      <c r="FI65" s="124"/>
      <c r="FJ65" s="124"/>
      <c r="FK65" s="124"/>
      <c r="GF65"/>
      <c r="GG65"/>
      <c r="GJ65" s="752" t="str">
        <f t="shared" si="95"/>
        <v/>
      </c>
      <c r="GK65" s="752" t="str">
        <f t="shared" si="81"/>
        <v/>
      </c>
      <c r="GL65" s="752" t="str">
        <f t="shared" si="82"/>
        <v/>
      </c>
      <c r="GM65" s="752">
        <f t="shared" si="83"/>
        <v>0</v>
      </c>
      <c r="GN65" s="233" t="str">
        <f t="shared" si="84"/>
        <v/>
      </c>
      <c r="GO65"/>
      <c r="GP65" s="774" t="str">
        <f t="shared" si="96"/>
        <v/>
      </c>
      <c r="GQ65" s="601" t="str">
        <f t="shared" si="97"/>
        <v/>
      </c>
      <c r="GR65" s="532" t="str">
        <f t="shared" si="98"/>
        <v>0</v>
      </c>
      <c r="GS65" s="452" t="str">
        <f t="shared" si="99"/>
        <v/>
      </c>
      <c r="GT65" s="530" t="str">
        <f t="shared" si="100"/>
        <v>0</v>
      </c>
      <c r="GU65" s="531" t="str">
        <f t="shared" si="101"/>
        <v/>
      </c>
      <c r="GW65" s="569">
        <f t="shared" si="41"/>
        <v>0</v>
      </c>
      <c r="GX65" s="574"/>
      <c r="GY65" s="574"/>
      <c r="GZ65" s="575"/>
      <c r="HA65" s="459">
        <f t="shared" si="102"/>
        <v>0</v>
      </c>
      <c r="LO65"/>
      <c r="LP65"/>
      <c r="LQ65"/>
      <c r="LR65"/>
      <c r="LS65"/>
      <c r="LT65"/>
      <c r="LU65"/>
      <c r="LV65"/>
      <c r="LW65"/>
      <c r="LX65"/>
      <c r="LY65"/>
    </row>
    <row r="66" spans="1:337" s="13" customFormat="1" ht="30" customHeight="1" x14ac:dyDescent="0.4">
      <c r="A66"/>
      <c r="B66"/>
      <c r="C66"/>
      <c r="D66"/>
      <c r="E66"/>
      <c r="F66"/>
      <c r="G66"/>
      <c r="H66"/>
      <c r="I66" s="955"/>
      <c r="J66" s="223"/>
      <c r="K66" s="224"/>
      <c r="L66" s="224"/>
      <c r="M66" s="2302"/>
      <c r="N66" s="2302"/>
      <c r="O66" s="2303"/>
      <c r="P66" s="2115"/>
      <c r="Q66" s="2115"/>
      <c r="R66" s="2115"/>
      <c r="S66" s="2115"/>
      <c r="T66" s="2115"/>
      <c r="U66" s="2115"/>
      <c r="V66" s="2115"/>
      <c r="W66" s="2115"/>
      <c r="X66" s="2115"/>
      <c r="Y66" s="2115"/>
      <c r="Z66" s="2115"/>
      <c r="AA66" s="2115"/>
      <c r="AB66" s="2115"/>
      <c r="AC66" s="2115"/>
      <c r="AD66" s="2115"/>
      <c r="AE66" s="2115"/>
      <c r="AF66" s="2115"/>
      <c r="AG66" s="2307"/>
      <c r="AH66" s="2300"/>
      <c r="AI66" s="2300"/>
      <c r="AJ66" s="2300"/>
      <c r="AK66" s="2300"/>
      <c r="AL66" s="2300"/>
      <c r="AM66" s="2300"/>
      <c r="AN66" s="2300"/>
      <c r="AO66" s="2300"/>
      <c r="AP66" s="2300"/>
      <c r="AQ66" s="2300"/>
      <c r="AR66" s="2300"/>
      <c r="AS66" s="2300"/>
      <c r="AT66" s="2300"/>
      <c r="AU66" s="2300"/>
      <c r="AV66" s="2300"/>
      <c r="AW66" s="2300"/>
      <c r="AX66" s="2300"/>
      <c r="AY66" s="2300"/>
      <c r="AZ66" s="2301"/>
      <c r="BA66" s="2371"/>
      <c r="BB66" s="2371"/>
      <c r="BC66" s="2371"/>
      <c r="BD66" s="2371"/>
      <c r="BE66" s="2371"/>
      <c r="BF66" s="2371"/>
      <c r="BG66" s="2371"/>
      <c r="BH66" s="2371"/>
      <c r="BI66" s="2371"/>
      <c r="BJ66" s="2371"/>
      <c r="BK66" s="2371"/>
      <c r="BL66" s="2371"/>
      <c r="BM66" s="2293"/>
      <c r="BN66" s="2293"/>
      <c r="BO66" s="2115"/>
      <c r="BP66" s="2115"/>
      <c r="BQ66" s="2115"/>
      <c r="BR66" s="2115"/>
      <c r="BS66" s="2115"/>
      <c r="BT66" s="2115"/>
      <c r="BU66" s="2115"/>
      <c r="BV66" s="2115"/>
      <c r="BW66" s="2115"/>
      <c r="BX66" s="2115"/>
      <c r="BY66" s="2115"/>
      <c r="BZ66" s="2115"/>
      <c r="CA66" s="2115"/>
      <c r="CB66" s="2115"/>
      <c r="CC66" s="2115"/>
      <c r="CD66" s="2115"/>
      <c r="CE66" s="2115"/>
      <c r="CF66" s="2115"/>
      <c r="CG66" s="2115"/>
      <c r="CH66" s="2115"/>
      <c r="CI66" s="2115"/>
      <c r="CJ66" s="2115"/>
      <c r="CK66" s="2115"/>
      <c r="CL66" s="2115"/>
      <c r="CM66" s="2115"/>
      <c r="CN66" s="2122"/>
      <c r="CO66" s="2122"/>
      <c r="CP66" s="2122"/>
      <c r="CQ66" s="2122"/>
      <c r="CR66" s="2122"/>
      <c r="CS66" s="2122"/>
      <c r="CT66" s="2534"/>
      <c r="CU66" s="2535"/>
      <c r="CV66" s="2536"/>
      <c r="CW66" s="2320"/>
      <c r="CX66" s="1526"/>
      <c r="CY66" s="1526"/>
      <c r="CZ66" s="1526"/>
      <c r="DA66" s="1526"/>
      <c r="DB66" s="1526"/>
      <c r="DC66" s="1526"/>
      <c r="DD66" s="1526"/>
      <c r="DE66" s="1526"/>
      <c r="DF66" s="1526"/>
      <c r="DG66" s="1526"/>
      <c r="DH66" s="1526"/>
      <c r="DI66" s="1526"/>
      <c r="DJ66" s="1526"/>
      <c r="DK66" s="1526"/>
      <c r="DL66" s="1526"/>
      <c r="DM66" s="1526"/>
      <c r="DN66" s="1526"/>
      <c r="DO66" s="1526"/>
      <c r="DP66" s="2321"/>
      <c r="DQ66"/>
      <c r="DR66"/>
      <c r="DS66"/>
      <c r="DT66"/>
      <c r="DU66"/>
      <c r="DV66"/>
      <c r="DW66"/>
      <c r="DX66"/>
      <c r="DY66"/>
      <c r="DZ66"/>
      <c r="EA66"/>
      <c r="EB66"/>
      <c r="EC66"/>
      <c r="ED66"/>
      <c r="EE66"/>
      <c r="EF66"/>
      <c r="EG66" s="724"/>
      <c r="EH66" s="134">
        <f t="shared" si="65"/>
        <v>0</v>
      </c>
      <c r="EI66" s="134">
        <f t="shared" si="66"/>
        <v>0</v>
      </c>
      <c r="EJ66" s="134">
        <f t="shared" si="67"/>
        <v>0</v>
      </c>
      <c r="EK66" s="134">
        <f t="shared" si="68"/>
        <v>0</v>
      </c>
      <c r="EL66" s="768">
        <f t="shared" si="103"/>
        <v>0</v>
      </c>
      <c r="EM66" s="134">
        <f t="shared" si="69"/>
        <v>0</v>
      </c>
      <c r="EN66" s="133">
        <f t="shared" si="85"/>
        <v>0</v>
      </c>
      <c r="EO66" s="132" t="str">
        <f t="shared" si="86"/>
        <v/>
      </c>
      <c r="EP66" s="610" t="str">
        <f>IF($EO66="要是正",MAX($EP$14:EP62)+1,"")</f>
        <v/>
      </c>
      <c r="EQ66" s="610" t="str">
        <f>IF($EO66="要是正",MAX($EQ$14:EQ62)+1,"")</f>
        <v/>
      </c>
      <c r="ER66" s="131" t="str">
        <f t="shared" si="70"/>
        <v/>
      </c>
      <c r="ES66" s="130" t="str">
        <f t="shared" si="87"/>
        <v/>
      </c>
      <c r="ET66" s="125" t="str">
        <f t="shared" si="88"/>
        <v/>
      </c>
      <c r="EU66" s="125" t="str">
        <f t="shared" si="71"/>
        <v/>
      </c>
      <c r="EV66" s="129" t="str">
        <f t="shared" si="89"/>
        <v/>
      </c>
      <c r="EW66" s="128" t="str">
        <f t="shared" si="72"/>
        <v/>
      </c>
      <c r="EX66" s="126" t="str">
        <f t="shared" si="90"/>
        <v>0</v>
      </c>
      <c r="EY66" s="127" t="str">
        <f t="shared" si="73"/>
        <v/>
      </c>
      <c r="EZ66" s="126" t="str">
        <f t="shared" si="74"/>
        <v>0</v>
      </c>
      <c r="FA66" s="126" t="str">
        <f t="shared" si="91"/>
        <v>0</v>
      </c>
      <c r="FB66" s="125" t="str">
        <f t="shared" si="75"/>
        <v/>
      </c>
      <c r="FC66" s="128" t="str">
        <f t="shared" si="76"/>
        <v/>
      </c>
      <c r="FD66" s="126" t="str">
        <f t="shared" si="92"/>
        <v>0</v>
      </c>
      <c r="FE66" s="127" t="str">
        <f t="shared" si="78"/>
        <v/>
      </c>
      <c r="FF66" s="126" t="str">
        <f t="shared" si="93"/>
        <v>0</v>
      </c>
      <c r="FG66" s="126" t="str">
        <f t="shared" si="94"/>
        <v>0</v>
      </c>
      <c r="FH66" s="125" t="str">
        <f t="shared" si="80"/>
        <v/>
      </c>
      <c r="FI66" s="124"/>
      <c r="FJ66" s="124"/>
      <c r="FK66" s="124"/>
      <c r="GF66"/>
      <c r="GG66"/>
      <c r="GJ66" s="752" t="str">
        <f t="shared" si="95"/>
        <v/>
      </c>
      <c r="GK66" s="752" t="str">
        <f t="shared" si="81"/>
        <v/>
      </c>
      <c r="GL66" s="752" t="str">
        <f t="shared" si="82"/>
        <v/>
      </c>
      <c r="GM66" s="752">
        <f t="shared" si="83"/>
        <v>0</v>
      </c>
      <c r="GN66" s="233" t="str">
        <f t="shared" si="84"/>
        <v/>
      </c>
      <c r="GO66"/>
      <c r="GP66" s="774" t="str">
        <f t="shared" si="96"/>
        <v/>
      </c>
      <c r="GQ66" s="601" t="str">
        <f t="shared" si="97"/>
        <v/>
      </c>
      <c r="GR66" s="532" t="str">
        <f t="shared" si="98"/>
        <v>0</v>
      </c>
      <c r="GS66" s="452" t="str">
        <f t="shared" si="99"/>
        <v/>
      </c>
      <c r="GT66" s="530" t="str">
        <f t="shared" si="100"/>
        <v>0</v>
      </c>
      <c r="GU66" s="531" t="str">
        <f t="shared" si="101"/>
        <v/>
      </c>
      <c r="GW66" s="569">
        <f t="shared" si="41"/>
        <v>0</v>
      </c>
      <c r="GX66" s="574"/>
      <c r="GY66" s="574"/>
      <c r="GZ66" s="575"/>
      <c r="HA66" s="459">
        <f t="shared" si="102"/>
        <v>0</v>
      </c>
      <c r="LO66"/>
      <c r="LP66"/>
      <c r="LQ66"/>
      <c r="LR66"/>
      <c r="LS66"/>
      <c r="LT66"/>
      <c r="LU66"/>
      <c r="LV66"/>
      <c r="LW66"/>
      <c r="LX66"/>
      <c r="LY66"/>
    </row>
    <row r="67" spans="1:337" s="13" customFormat="1" ht="30" customHeight="1" x14ac:dyDescent="0.4">
      <c r="A67"/>
      <c r="B67"/>
      <c r="C67"/>
      <c r="D67"/>
      <c r="E67"/>
      <c r="F67"/>
      <c r="G67"/>
      <c r="H67"/>
      <c r="I67" s="955"/>
      <c r="J67" s="223"/>
      <c r="K67" s="224"/>
      <c r="L67" s="224"/>
      <c r="M67" s="2302"/>
      <c r="N67" s="2302"/>
      <c r="O67" s="2303"/>
      <c r="P67" s="2115"/>
      <c r="Q67" s="2115"/>
      <c r="R67" s="2115"/>
      <c r="S67" s="2115"/>
      <c r="T67" s="2115"/>
      <c r="U67" s="2115"/>
      <c r="V67" s="2115"/>
      <c r="W67" s="2115"/>
      <c r="X67" s="2115"/>
      <c r="Y67" s="2115"/>
      <c r="Z67" s="2115"/>
      <c r="AA67" s="2115"/>
      <c r="AB67" s="2115"/>
      <c r="AC67" s="2115"/>
      <c r="AD67" s="2115"/>
      <c r="AE67" s="2115"/>
      <c r="AF67" s="2115"/>
      <c r="AG67" s="2307"/>
      <c r="AH67" s="2300"/>
      <c r="AI67" s="2300"/>
      <c r="AJ67" s="2300"/>
      <c r="AK67" s="2300"/>
      <c r="AL67" s="2300"/>
      <c r="AM67" s="2300"/>
      <c r="AN67" s="2300"/>
      <c r="AO67" s="2300"/>
      <c r="AP67" s="2300"/>
      <c r="AQ67" s="2300"/>
      <c r="AR67" s="2300"/>
      <c r="AS67" s="2300"/>
      <c r="AT67" s="2300"/>
      <c r="AU67" s="2300"/>
      <c r="AV67" s="2300"/>
      <c r="AW67" s="2300"/>
      <c r="AX67" s="2300"/>
      <c r="AY67" s="2300"/>
      <c r="AZ67" s="2301"/>
      <c r="BA67" s="2371"/>
      <c r="BB67" s="2371"/>
      <c r="BC67" s="2371"/>
      <c r="BD67" s="2371"/>
      <c r="BE67" s="2371"/>
      <c r="BF67" s="2371"/>
      <c r="BG67" s="2371"/>
      <c r="BH67" s="2371"/>
      <c r="BI67" s="2371"/>
      <c r="BJ67" s="2371"/>
      <c r="BK67" s="2371"/>
      <c r="BL67" s="2371"/>
      <c r="BM67" s="2293"/>
      <c r="BN67" s="2293"/>
      <c r="BO67" s="2115"/>
      <c r="BP67" s="2115"/>
      <c r="BQ67" s="2115"/>
      <c r="BR67" s="2115"/>
      <c r="BS67" s="2115"/>
      <c r="BT67" s="2115"/>
      <c r="BU67" s="2115"/>
      <c r="BV67" s="2115"/>
      <c r="BW67" s="2115"/>
      <c r="BX67" s="2115"/>
      <c r="BY67" s="2115"/>
      <c r="BZ67" s="2115"/>
      <c r="CA67" s="2115"/>
      <c r="CB67" s="2115"/>
      <c r="CC67" s="2115"/>
      <c r="CD67" s="2115"/>
      <c r="CE67" s="2115"/>
      <c r="CF67" s="2115"/>
      <c r="CG67" s="2115"/>
      <c r="CH67" s="2115"/>
      <c r="CI67" s="2115"/>
      <c r="CJ67" s="2115"/>
      <c r="CK67" s="2115"/>
      <c r="CL67" s="2115"/>
      <c r="CM67" s="2115"/>
      <c r="CN67" s="2122"/>
      <c r="CO67" s="2122"/>
      <c r="CP67" s="2122"/>
      <c r="CQ67" s="2122"/>
      <c r="CR67" s="2122"/>
      <c r="CS67" s="2122"/>
      <c r="CT67" s="2534"/>
      <c r="CU67" s="2535"/>
      <c r="CV67" s="2536"/>
      <c r="CW67" s="2320"/>
      <c r="CX67" s="1526"/>
      <c r="CY67" s="1526"/>
      <c r="CZ67" s="1526"/>
      <c r="DA67" s="1526"/>
      <c r="DB67" s="1526"/>
      <c r="DC67" s="1526"/>
      <c r="DD67" s="1526"/>
      <c r="DE67" s="1526"/>
      <c r="DF67" s="1526"/>
      <c r="DG67" s="1526"/>
      <c r="DH67" s="1526"/>
      <c r="DI67" s="1526"/>
      <c r="DJ67" s="1526"/>
      <c r="DK67" s="1526"/>
      <c r="DL67" s="1526"/>
      <c r="DM67" s="1526"/>
      <c r="DN67" s="1526"/>
      <c r="DO67" s="1526"/>
      <c r="DP67" s="2321"/>
      <c r="DQ67"/>
      <c r="DR67"/>
      <c r="DS67"/>
      <c r="DT67"/>
      <c r="DU67"/>
      <c r="DV67"/>
      <c r="DW67"/>
      <c r="DX67"/>
      <c r="DY67"/>
      <c r="DZ67"/>
      <c r="EA67"/>
      <c r="EB67"/>
      <c r="EC67"/>
      <c r="ED67"/>
      <c r="EE67"/>
      <c r="EF67"/>
      <c r="EG67" s="724"/>
      <c r="EH67" s="134">
        <f t="shared" si="65"/>
        <v>0</v>
      </c>
      <c r="EI67" s="134">
        <f t="shared" si="66"/>
        <v>0</v>
      </c>
      <c r="EJ67" s="134">
        <f t="shared" si="67"/>
        <v>0</v>
      </c>
      <c r="EK67" s="134">
        <f t="shared" si="68"/>
        <v>0</v>
      </c>
      <c r="EL67" s="768">
        <f t="shared" si="103"/>
        <v>0</v>
      </c>
      <c r="EM67" s="134">
        <f t="shared" si="69"/>
        <v>0</v>
      </c>
      <c r="EN67" s="133">
        <f t="shared" si="85"/>
        <v>0</v>
      </c>
      <c r="EO67" s="132" t="str">
        <f t="shared" si="86"/>
        <v/>
      </c>
      <c r="EP67" s="610" t="str">
        <f>IF($EO67="要是正",MAX($EP$14:EP63)+1,"")</f>
        <v/>
      </c>
      <c r="EQ67" s="610" t="str">
        <f>IF($EO67="要是正",MAX($EQ$14:EQ63)+1,"")</f>
        <v/>
      </c>
      <c r="ER67" s="131" t="str">
        <f t="shared" si="70"/>
        <v/>
      </c>
      <c r="ES67" s="130" t="str">
        <f t="shared" si="87"/>
        <v/>
      </c>
      <c r="ET67" s="125" t="str">
        <f t="shared" si="88"/>
        <v/>
      </c>
      <c r="EU67" s="125" t="str">
        <f t="shared" si="71"/>
        <v/>
      </c>
      <c r="EV67" s="129" t="str">
        <f t="shared" si="89"/>
        <v/>
      </c>
      <c r="EW67" s="128" t="str">
        <f t="shared" si="72"/>
        <v/>
      </c>
      <c r="EX67" s="126" t="str">
        <f t="shared" si="90"/>
        <v>0</v>
      </c>
      <c r="EY67" s="127" t="str">
        <f t="shared" si="73"/>
        <v/>
      </c>
      <c r="EZ67" s="126" t="str">
        <f t="shared" si="74"/>
        <v>0</v>
      </c>
      <c r="FA67" s="126" t="str">
        <f t="shared" si="91"/>
        <v>0</v>
      </c>
      <c r="FB67" s="125" t="str">
        <f t="shared" si="75"/>
        <v/>
      </c>
      <c r="FC67" s="128" t="str">
        <f t="shared" si="76"/>
        <v/>
      </c>
      <c r="FD67" s="126" t="str">
        <f t="shared" si="92"/>
        <v>0</v>
      </c>
      <c r="FE67" s="127" t="str">
        <f t="shared" si="78"/>
        <v/>
      </c>
      <c r="FF67" s="126" t="str">
        <f t="shared" si="93"/>
        <v>0</v>
      </c>
      <c r="FG67" s="126" t="str">
        <f t="shared" si="94"/>
        <v>0</v>
      </c>
      <c r="FH67" s="125" t="str">
        <f t="shared" si="80"/>
        <v/>
      </c>
      <c r="FI67" s="124"/>
      <c r="FJ67" s="124"/>
      <c r="FK67" s="124"/>
      <c r="GF67"/>
      <c r="GG67"/>
      <c r="GJ67" s="752" t="str">
        <f t="shared" si="95"/>
        <v/>
      </c>
      <c r="GK67" s="752" t="str">
        <f t="shared" si="81"/>
        <v/>
      </c>
      <c r="GL67" s="752" t="str">
        <f t="shared" si="82"/>
        <v/>
      </c>
      <c r="GM67" s="752">
        <f t="shared" si="83"/>
        <v>0</v>
      </c>
      <c r="GN67" s="233" t="str">
        <f t="shared" si="84"/>
        <v/>
      </c>
      <c r="GO67"/>
      <c r="GP67" s="774" t="str">
        <f t="shared" si="96"/>
        <v/>
      </c>
      <c r="GQ67" s="601" t="str">
        <f t="shared" si="97"/>
        <v/>
      </c>
      <c r="GR67" s="532" t="str">
        <f t="shared" si="98"/>
        <v>0</v>
      </c>
      <c r="GS67" s="452" t="str">
        <f t="shared" si="99"/>
        <v/>
      </c>
      <c r="GT67" s="530" t="str">
        <f t="shared" si="100"/>
        <v>0</v>
      </c>
      <c r="GU67" s="531" t="str">
        <f t="shared" si="101"/>
        <v/>
      </c>
      <c r="GW67" s="569">
        <f t="shared" si="41"/>
        <v>0</v>
      </c>
      <c r="GX67" s="574"/>
      <c r="GY67" s="574"/>
      <c r="GZ67" s="575"/>
      <c r="HA67" s="459">
        <f t="shared" si="102"/>
        <v>0</v>
      </c>
      <c r="LO67"/>
      <c r="LP67"/>
      <c r="LQ67"/>
      <c r="LR67"/>
      <c r="LS67"/>
      <c r="LT67"/>
      <c r="LU67"/>
      <c r="LV67"/>
      <c r="LW67"/>
      <c r="LX67"/>
      <c r="LY67"/>
    </row>
    <row r="68" spans="1:337" s="13" customFormat="1" ht="30" customHeight="1" x14ac:dyDescent="0.4">
      <c r="A68"/>
      <c r="B68"/>
      <c r="C68"/>
      <c r="D68"/>
      <c r="E68"/>
      <c r="F68"/>
      <c r="G68"/>
      <c r="H68"/>
      <c r="I68" s="955"/>
      <c r="J68" s="223"/>
      <c r="K68" s="224"/>
      <c r="L68" s="224"/>
      <c r="M68" s="2302"/>
      <c r="N68" s="2302"/>
      <c r="O68" s="2303"/>
      <c r="P68" s="2115"/>
      <c r="Q68" s="2115"/>
      <c r="R68" s="2115"/>
      <c r="S68" s="2115"/>
      <c r="T68" s="2115"/>
      <c r="U68" s="2115"/>
      <c r="V68" s="2115"/>
      <c r="W68" s="2115"/>
      <c r="X68" s="2115"/>
      <c r="Y68" s="2115"/>
      <c r="Z68" s="2115"/>
      <c r="AA68" s="2115"/>
      <c r="AB68" s="2115"/>
      <c r="AC68" s="2115"/>
      <c r="AD68" s="2115"/>
      <c r="AE68" s="2115"/>
      <c r="AF68" s="2115"/>
      <c r="AG68" s="2307"/>
      <c r="AH68" s="2300"/>
      <c r="AI68" s="2300"/>
      <c r="AJ68" s="2300"/>
      <c r="AK68" s="2300"/>
      <c r="AL68" s="2300"/>
      <c r="AM68" s="2300"/>
      <c r="AN68" s="2300"/>
      <c r="AO68" s="2300"/>
      <c r="AP68" s="2300"/>
      <c r="AQ68" s="2300"/>
      <c r="AR68" s="2300"/>
      <c r="AS68" s="2300"/>
      <c r="AT68" s="2300"/>
      <c r="AU68" s="2300"/>
      <c r="AV68" s="2300"/>
      <c r="AW68" s="2300"/>
      <c r="AX68" s="2300"/>
      <c r="AY68" s="2300"/>
      <c r="AZ68" s="2301"/>
      <c r="BA68" s="2371"/>
      <c r="BB68" s="2371"/>
      <c r="BC68" s="2371"/>
      <c r="BD68" s="2371"/>
      <c r="BE68" s="2371"/>
      <c r="BF68" s="2371"/>
      <c r="BG68" s="2371"/>
      <c r="BH68" s="2371"/>
      <c r="BI68" s="2371"/>
      <c r="BJ68" s="2371"/>
      <c r="BK68" s="2371"/>
      <c r="BL68" s="2371"/>
      <c r="BM68" s="2293"/>
      <c r="BN68" s="2293"/>
      <c r="BO68" s="2115"/>
      <c r="BP68" s="2115"/>
      <c r="BQ68" s="2115"/>
      <c r="BR68" s="2115"/>
      <c r="BS68" s="2115"/>
      <c r="BT68" s="2115"/>
      <c r="BU68" s="2115"/>
      <c r="BV68" s="2115"/>
      <c r="BW68" s="2115"/>
      <c r="BX68" s="2115"/>
      <c r="BY68" s="2115"/>
      <c r="BZ68" s="2115"/>
      <c r="CA68" s="2115"/>
      <c r="CB68" s="2115"/>
      <c r="CC68" s="2115"/>
      <c r="CD68" s="2115"/>
      <c r="CE68" s="2115"/>
      <c r="CF68" s="2115"/>
      <c r="CG68" s="2115"/>
      <c r="CH68" s="2115"/>
      <c r="CI68" s="2115"/>
      <c r="CJ68" s="2115"/>
      <c r="CK68" s="2115"/>
      <c r="CL68" s="2115"/>
      <c r="CM68" s="2115"/>
      <c r="CN68" s="2122"/>
      <c r="CO68" s="2122"/>
      <c r="CP68" s="2122"/>
      <c r="CQ68" s="2122"/>
      <c r="CR68" s="2122"/>
      <c r="CS68" s="2122"/>
      <c r="CT68" s="2534"/>
      <c r="CU68" s="2535"/>
      <c r="CV68" s="2536"/>
      <c r="CW68" s="2320"/>
      <c r="CX68" s="1526"/>
      <c r="CY68" s="1526"/>
      <c r="CZ68" s="1526"/>
      <c r="DA68" s="1526"/>
      <c r="DB68" s="1526"/>
      <c r="DC68" s="1526"/>
      <c r="DD68" s="1526"/>
      <c r="DE68" s="1526"/>
      <c r="DF68" s="1526"/>
      <c r="DG68" s="1526"/>
      <c r="DH68" s="1526"/>
      <c r="DI68" s="1526"/>
      <c r="DJ68" s="1526"/>
      <c r="DK68" s="1526"/>
      <c r="DL68" s="1526"/>
      <c r="DM68" s="1526"/>
      <c r="DN68" s="1526"/>
      <c r="DO68" s="1526"/>
      <c r="DP68" s="2321"/>
      <c r="DQ68"/>
      <c r="DR68"/>
      <c r="DS68"/>
      <c r="DT68"/>
      <c r="DU68"/>
      <c r="DV68"/>
      <c r="DW68"/>
      <c r="DX68"/>
      <c r="DY68"/>
      <c r="DZ68"/>
      <c r="EA68"/>
      <c r="EB68"/>
      <c r="EC68"/>
      <c r="ED68"/>
      <c r="EE68"/>
      <c r="EF68"/>
      <c r="EG68" s="724"/>
      <c r="EH68" s="134">
        <f t="shared" si="65"/>
        <v>0</v>
      </c>
      <c r="EI68" s="134">
        <f t="shared" si="66"/>
        <v>0</v>
      </c>
      <c r="EJ68" s="134">
        <f t="shared" si="67"/>
        <v>0</v>
      </c>
      <c r="EK68" s="134">
        <f t="shared" si="68"/>
        <v>0</v>
      </c>
      <c r="EL68" s="768">
        <f t="shared" si="103"/>
        <v>0</v>
      </c>
      <c r="EM68" s="134">
        <f t="shared" si="69"/>
        <v>0</v>
      </c>
      <c r="EN68" s="133">
        <f t="shared" si="85"/>
        <v>0</v>
      </c>
      <c r="EO68" s="132" t="str">
        <f t="shared" si="86"/>
        <v/>
      </c>
      <c r="EP68" s="610" t="str">
        <f>IF($EO68="要是正",MAX($EP$14:EP64)+1,"")</f>
        <v/>
      </c>
      <c r="EQ68" s="610" t="str">
        <f>IF($EO68="要是正",MAX($EQ$14:EQ64)+1,"")</f>
        <v/>
      </c>
      <c r="ER68" s="131" t="str">
        <f t="shared" si="70"/>
        <v/>
      </c>
      <c r="ES68" s="130" t="str">
        <f t="shared" si="87"/>
        <v/>
      </c>
      <c r="ET68" s="125" t="str">
        <f t="shared" si="88"/>
        <v/>
      </c>
      <c r="EU68" s="125" t="str">
        <f t="shared" si="71"/>
        <v/>
      </c>
      <c r="EV68" s="129" t="str">
        <f t="shared" si="89"/>
        <v/>
      </c>
      <c r="EW68" s="128" t="str">
        <f t="shared" si="72"/>
        <v/>
      </c>
      <c r="EX68" s="126" t="str">
        <f t="shared" si="90"/>
        <v>0</v>
      </c>
      <c r="EY68" s="127" t="str">
        <f t="shared" si="73"/>
        <v/>
      </c>
      <c r="EZ68" s="126" t="str">
        <f t="shared" si="74"/>
        <v>0</v>
      </c>
      <c r="FA68" s="126" t="str">
        <f t="shared" si="91"/>
        <v>0</v>
      </c>
      <c r="FB68" s="125" t="str">
        <f t="shared" si="75"/>
        <v/>
      </c>
      <c r="FC68" s="128" t="str">
        <f t="shared" si="76"/>
        <v/>
      </c>
      <c r="FD68" s="126" t="str">
        <f t="shared" si="92"/>
        <v>0</v>
      </c>
      <c r="FE68" s="127" t="str">
        <f t="shared" si="78"/>
        <v/>
      </c>
      <c r="FF68" s="126" t="str">
        <f t="shared" si="93"/>
        <v>0</v>
      </c>
      <c r="FG68" s="126" t="str">
        <f t="shared" si="94"/>
        <v>0</v>
      </c>
      <c r="FH68" s="125" t="str">
        <f t="shared" si="80"/>
        <v/>
      </c>
      <c r="FI68" s="124"/>
      <c r="FJ68" s="124"/>
      <c r="FK68" s="124"/>
      <c r="GF68"/>
      <c r="GG68"/>
      <c r="GJ68" s="752" t="str">
        <f t="shared" si="95"/>
        <v/>
      </c>
      <c r="GK68" s="752" t="str">
        <f t="shared" si="81"/>
        <v/>
      </c>
      <c r="GL68" s="752" t="str">
        <f t="shared" si="82"/>
        <v/>
      </c>
      <c r="GM68" s="752">
        <f t="shared" si="83"/>
        <v>0</v>
      </c>
      <c r="GN68" s="233" t="str">
        <f t="shared" si="84"/>
        <v/>
      </c>
      <c r="GO68"/>
      <c r="GP68" s="774" t="str">
        <f t="shared" si="96"/>
        <v/>
      </c>
      <c r="GQ68" s="601" t="str">
        <f t="shared" si="97"/>
        <v/>
      </c>
      <c r="GR68" s="532" t="str">
        <f t="shared" si="98"/>
        <v>0</v>
      </c>
      <c r="GS68" s="452" t="str">
        <f t="shared" si="99"/>
        <v/>
      </c>
      <c r="GT68" s="530" t="str">
        <f t="shared" si="100"/>
        <v>0</v>
      </c>
      <c r="GU68" s="531" t="str">
        <f t="shared" si="101"/>
        <v/>
      </c>
      <c r="GW68" s="569">
        <f t="shared" si="41"/>
        <v>0</v>
      </c>
      <c r="GX68" s="574"/>
      <c r="GY68" s="574"/>
      <c r="GZ68" s="575"/>
      <c r="HA68" s="459">
        <f t="shared" si="102"/>
        <v>0</v>
      </c>
      <c r="LO68"/>
      <c r="LP68"/>
      <c r="LQ68"/>
      <c r="LR68"/>
      <c r="LS68"/>
      <c r="LT68"/>
      <c r="LU68"/>
      <c r="LV68"/>
      <c r="LW68"/>
      <c r="LX68"/>
      <c r="LY68"/>
    </row>
    <row r="69" spans="1:337" s="13" customFormat="1" ht="30" customHeight="1" x14ac:dyDescent="0.4">
      <c r="A69"/>
      <c r="B69"/>
      <c r="C69"/>
      <c r="D69"/>
      <c r="E69"/>
      <c r="F69"/>
      <c r="G69"/>
      <c r="H69"/>
      <c r="I69" s="955"/>
      <c r="J69" s="223"/>
      <c r="K69" s="224"/>
      <c r="L69" s="224"/>
      <c r="M69" s="2302"/>
      <c r="N69" s="2302"/>
      <c r="O69" s="2303"/>
      <c r="P69" s="2115"/>
      <c r="Q69" s="2115"/>
      <c r="R69" s="2115"/>
      <c r="S69" s="2115"/>
      <c r="T69" s="2115"/>
      <c r="U69" s="2115"/>
      <c r="V69" s="2115"/>
      <c r="W69" s="2115"/>
      <c r="X69" s="2115"/>
      <c r="Y69" s="2115"/>
      <c r="Z69" s="2115"/>
      <c r="AA69" s="2115"/>
      <c r="AB69" s="2115"/>
      <c r="AC69" s="2115"/>
      <c r="AD69" s="2115"/>
      <c r="AE69" s="2115"/>
      <c r="AF69" s="2115"/>
      <c r="AG69" s="2307"/>
      <c r="AH69" s="2300"/>
      <c r="AI69" s="2300"/>
      <c r="AJ69" s="2300"/>
      <c r="AK69" s="2300"/>
      <c r="AL69" s="2300"/>
      <c r="AM69" s="2300"/>
      <c r="AN69" s="2300"/>
      <c r="AO69" s="2300"/>
      <c r="AP69" s="2300"/>
      <c r="AQ69" s="2300"/>
      <c r="AR69" s="2300"/>
      <c r="AS69" s="2300"/>
      <c r="AT69" s="2300"/>
      <c r="AU69" s="2300"/>
      <c r="AV69" s="2300"/>
      <c r="AW69" s="2300"/>
      <c r="AX69" s="2300"/>
      <c r="AY69" s="2300"/>
      <c r="AZ69" s="2301"/>
      <c r="BA69" s="2371"/>
      <c r="BB69" s="2371"/>
      <c r="BC69" s="2371"/>
      <c r="BD69" s="2371"/>
      <c r="BE69" s="2371"/>
      <c r="BF69" s="2371"/>
      <c r="BG69" s="2371"/>
      <c r="BH69" s="2371"/>
      <c r="BI69" s="2371"/>
      <c r="BJ69" s="2371"/>
      <c r="BK69" s="2371"/>
      <c r="BL69" s="2371"/>
      <c r="BM69" s="2293"/>
      <c r="BN69" s="2293"/>
      <c r="BO69" s="2115"/>
      <c r="BP69" s="2115"/>
      <c r="BQ69" s="2115"/>
      <c r="BR69" s="2115"/>
      <c r="BS69" s="2115"/>
      <c r="BT69" s="2115"/>
      <c r="BU69" s="2115"/>
      <c r="BV69" s="2115"/>
      <c r="BW69" s="2115"/>
      <c r="BX69" s="2115"/>
      <c r="BY69" s="2115"/>
      <c r="BZ69" s="2115"/>
      <c r="CA69" s="2115"/>
      <c r="CB69" s="2115"/>
      <c r="CC69" s="2115"/>
      <c r="CD69" s="2115"/>
      <c r="CE69" s="2115"/>
      <c r="CF69" s="2115"/>
      <c r="CG69" s="2115"/>
      <c r="CH69" s="2115"/>
      <c r="CI69" s="2115"/>
      <c r="CJ69" s="2115"/>
      <c r="CK69" s="2115"/>
      <c r="CL69" s="2115"/>
      <c r="CM69" s="2115"/>
      <c r="CN69" s="2122"/>
      <c r="CO69" s="2122"/>
      <c r="CP69" s="2122"/>
      <c r="CQ69" s="2122"/>
      <c r="CR69" s="2122"/>
      <c r="CS69" s="2122"/>
      <c r="CT69" s="2534"/>
      <c r="CU69" s="2535"/>
      <c r="CV69" s="2536"/>
      <c r="CW69" s="2320"/>
      <c r="CX69" s="1526"/>
      <c r="CY69" s="1526"/>
      <c r="CZ69" s="1526"/>
      <c r="DA69" s="1526"/>
      <c r="DB69" s="1526"/>
      <c r="DC69" s="1526"/>
      <c r="DD69" s="1526"/>
      <c r="DE69" s="1526"/>
      <c r="DF69" s="1526"/>
      <c r="DG69" s="1526"/>
      <c r="DH69" s="1526"/>
      <c r="DI69" s="1526"/>
      <c r="DJ69" s="1526"/>
      <c r="DK69" s="1526"/>
      <c r="DL69" s="1526"/>
      <c r="DM69" s="1526"/>
      <c r="DN69" s="1526"/>
      <c r="DO69" s="1526"/>
      <c r="DP69" s="2321"/>
      <c r="DQ69"/>
      <c r="DR69"/>
      <c r="DS69"/>
      <c r="DT69"/>
      <c r="DU69"/>
      <c r="DV69"/>
      <c r="DW69"/>
      <c r="DX69"/>
      <c r="DY69"/>
      <c r="DZ69"/>
      <c r="EA69"/>
      <c r="EB69"/>
      <c r="EC69"/>
      <c r="ED69"/>
      <c r="EE69"/>
      <c r="EF69"/>
      <c r="EG69" s="724"/>
      <c r="EH69" s="134">
        <f t="shared" si="65"/>
        <v>0</v>
      </c>
      <c r="EI69" s="134">
        <f t="shared" si="66"/>
        <v>0</v>
      </c>
      <c r="EJ69" s="134">
        <f t="shared" si="67"/>
        <v>0</v>
      </c>
      <c r="EK69" s="134">
        <f t="shared" si="68"/>
        <v>0</v>
      </c>
      <c r="EL69" s="768">
        <f t="shared" si="103"/>
        <v>0</v>
      </c>
      <c r="EM69" s="134">
        <f t="shared" si="69"/>
        <v>0</v>
      </c>
      <c r="EN69" s="133">
        <f t="shared" si="85"/>
        <v>0</v>
      </c>
      <c r="EO69" s="132" t="str">
        <f t="shared" si="86"/>
        <v/>
      </c>
      <c r="EP69" s="610" t="str">
        <f>IF($EO69="要是正",MAX($EP$14:EP65)+1,"")</f>
        <v/>
      </c>
      <c r="EQ69" s="610" t="str">
        <f>IF($EO69="要是正",MAX($EQ$14:EQ65)+1,"")</f>
        <v/>
      </c>
      <c r="ER69" s="131" t="str">
        <f t="shared" si="70"/>
        <v/>
      </c>
      <c r="ES69" s="130" t="str">
        <f>IF(OR($EO69="要是正",$EO69="既存不適格"),$EM69,"")</f>
        <v/>
      </c>
      <c r="ET69" s="125" t="str">
        <f t="shared" si="88"/>
        <v/>
      </c>
      <c r="EU69" s="125" t="str">
        <f t="shared" si="71"/>
        <v/>
      </c>
      <c r="EV69" s="129" t="str">
        <f t="shared" si="89"/>
        <v/>
      </c>
      <c r="EW69" s="128" t="str">
        <f t="shared" si="72"/>
        <v/>
      </c>
      <c r="EX69" s="126" t="str">
        <f>IF(EW69="","0",DATEVALUE(EW69))</f>
        <v>0</v>
      </c>
      <c r="EY69" s="127" t="str">
        <f t="shared" si="73"/>
        <v/>
      </c>
      <c r="EZ69" s="126" t="str">
        <f t="shared" si="74"/>
        <v>0</v>
      </c>
      <c r="FA69" s="126" t="str">
        <f>IF(EY69=2,EX69,"0")</f>
        <v>0</v>
      </c>
      <c r="FB69" s="125" t="str">
        <f t="shared" si="75"/>
        <v/>
      </c>
      <c r="FC69" s="128" t="str">
        <f t="shared" si="76"/>
        <v/>
      </c>
      <c r="FD69" s="126" t="str">
        <f t="shared" si="92"/>
        <v>0</v>
      </c>
      <c r="FE69" s="127" t="str">
        <f t="shared" si="78"/>
        <v/>
      </c>
      <c r="FF69" s="126" t="str">
        <f t="shared" si="93"/>
        <v>0</v>
      </c>
      <c r="FG69" s="126" t="str">
        <f t="shared" si="94"/>
        <v>0</v>
      </c>
      <c r="FH69" s="125" t="str">
        <f t="shared" si="80"/>
        <v/>
      </c>
      <c r="FI69" s="124"/>
      <c r="FJ69" s="124"/>
      <c r="FK69" s="124"/>
      <c r="GF69"/>
      <c r="GG69"/>
      <c r="GJ69" s="752" t="str">
        <f>IF($BA69="○指摘なし","○","")</f>
        <v/>
      </c>
      <c r="GK69" s="752" t="str">
        <f t="shared" si="81"/>
        <v/>
      </c>
      <c r="GL69" s="752" t="str">
        <f t="shared" si="82"/>
        <v/>
      </c>
      <c r="GM69" s="752">
        <f t="shared" si="83"/>
        <v>0</v>
      </c>
      <c r="GN69" s="233" t="str">
        <f t="shared" si="84"/>
        <v/>
      </c>
      <c r="GO69"/>
      <c r="GP69" s="774" t="str">
        <f t="shared" si="96"/>
        <v/>
      </c>
      <c r="GQ69" s="601" t="str">
        <f t="shared" si="97"/>
        <v/>
      </c>
      <c r="GR69" s="532" t="str">
        <f t="shared" si="98"/>
        <v>0</v>
      </c>
      <c r="GS69" s="452" t="str">
        <f t="shared" si="99"/>
        <v/>
      </c>
      <c r="GT69" s="530" t="str">
        <f t="shared" si="100"/>
        <v>0</v>
      </c>
      <c r="GU69" s="531" t="str">
        <f t="shared" si="101"/>
        <v/>
      </c>
      <c r="GW69" s="569">
        <f t="shared" si="41"/>
        <v>0</v>
      </c>
      <c r="GX69" s="574"/>
      <c r="GY69" s="574"/>
      <c r="GZ69" s="575"/>
      <c r="HA69" s="459">
        <f t="shared" si="102"/>
        <v>0</v>
      </c>
      <c r="LO69"/>
      <c r="LP69"/>
      <c r="LQ69"/>
      <c r="LR69"/>
      <c r="LS69"/>
      <c r="LT69"/>
      <c r="LU69"/>
      <c r="LV69"/>
      <c r="LW69"/>
      <c r="LX69"/>
      <c r="LY69"/>
    </row>
    <row r="70" spans="1:337" s="13" customFormat="1" ht="30" customHeight="1" x14ac:dyDescent="0.4">
      <c r="A70"/>
      <c r="B70"/>
      <c r="C70"/>
      <c r="D70"/>
      <c r="E70"/>
      <c r="F70"/>
      <c r="G70"/>
      <c r="H70"/>
      <c r="I70" s="955"/>
      <c r="J70" s="223"/>
      <c r="K70" s="224"/>
      <c r="L70" s="224"/>
      <c r="M70" s="2302"/>
      <c r="N70" s="2302"/>
      <c r="O70" s="2303"/>
      <c r="P70" s="2115"/>
      <c r="Q70" s="2115"/>
      <c r="R70" s="2115"/>
      <c r="S70" s="2115"/>
      <c r="T70" s="2115"/>
      <c r="U70" s="2115"/>
      <c r="V70" s="2115"/>
      <c r="W70" s="2115"/>
      <c r="X70" s="2115"/>
      <c r="Y70" s="2115"/>
      <c r="Z70" s="2115"/>
      <c r="AA70" s="2115"/>
      <c r="AB70" s="2115"/>
      <c r="AC70" s="2115"/>
      <c r="AD70" s="2115"/>
      <c r="AE70" s="2115"/>
      <c r="AF70" s="2115"/>
      <c r="AG70" s="2307"/>
      <c r="AH70" s="2300"/>
      <c r="AI70" s="2300"/>
      <c r="AJ70" s="2300"/>
      <c r="AK70" s="2300"/>
      <c r="AL70" s="2300"/>
      <c r="AM70" s="2300"/>
      <c r="AN70" s="2300"/>
      <c r="AO70" s="2300"/>
      <c r="AP70" s="2300"/>
      <c r="AQ70" s="2300"/>
      <c r="AR70" s="2300"/>
      <c r="AS70" s="2300"/>
      <c r="AT70" s="2300"/>
      <c r="AU70" s="2300"/>
      <c r="AV70" s="2300"/>
      <c r="AW70" s="2300"/>
      <c r="AX70" s="2300"/>
      <c r="AY70" s="2300"/>
      <c r="AZ70" s="2301"/>
      <c r="BA70" s="2371"/>
      <c r="BB70" s="2371"/>
      <c r="BC70" s="2371"/>
      <c r="BD70" s="2371"/>
      <c r="BE70" s="2371"/>
      <c r="BF70" s="2371"/>
      <c r="BG70" s="2371"/>
      <c r="BH70" s="2371"/>
      <c r="BI70" s="2371"/>
      <c r="BJ70" s="2371"/>
      <c r="BK70" s="2371"/>
      <c r="BL70" s="2371"/>
      <c r="BM70" s="2293"/>
      <c r="BN70" s="2293"/>
      <c r="BO70" s="2115"/>
      <c r="BP70" s="2115"/>
      <c r="BQ70" s="2115"/>
      <c r="BR70" s="2115"/>
      <c r="BS70" s="2115"/>
      <c r="BT70" s="2115"/>
      <c r="BU70" s="2115"/>
      <c r="BV70" s="2115"/>
      <c r="BW70" s="2115"/>
      <c r="BX70" s="2115"/>
      <c r="BY70" s="2115"/>
      <c r="BZ70" s="2115"/>
      <c r="CA70" s="2115"/>
      <c r="CB70" s="2115"/>
      <c r="CC70" s="2115"/>
      <c r="CD70" s="2115"/>
      <c r="CE70" s="2115"/>
      <c r="CF70" s="2115"/>
      <c r="CG70" s="2115"/>
      <c r="CH70" s="2115"/>
      <c r="CI70" s="2115"/>
      <c r="CJ70" s="2115"/>
      <c r="CK70" s="2115"/>
      <c r="CL70" s="2115"/>
      <c r="CM70" s="2115"/>
      <c r="CN70" s="2122"/>
      <c r="CO70" s="2122"/>
      <c r="CP70" s="2122"/>
      <c r="CQ70" s="2122"/>
      <c r="CR70" s="2122"/>
      <c r="CS70" s="2122"/>
      <c r="CT70" s="2534"/>
      <c r="CU70" s="2535"/>
      <c r="CV70" s="2536"/>
      <c r="CW70" s="2320"/>
      <c r="CX70" s="1526"/>
      <c r="CY70" s="1526"/>
      <c r="CZ70" s="1526"/>
      <c r="DA70" s="1526"/>
      <c r="DB70" s="1526"/>
      <c r="DC70" s="1526"/>
      <c r="DD70" s="1526"/>
      <c r="DE70" s="1526"/>
      <c r="DF70" s="1526"/>
      <c r="DG70" s="1526"/>
      <c r="DH70" s="1526"/>
      <c r="DI70" s="1526"/>
      <c r="DJ70" s="1526"/>
      <c r="DK70" s="1526"/>
      <c r="DL70" s="1526"/>
      <c r="DM70" s="1526"/>
      <c r="DN70" s="1526"/>
      <c r="DO70" s="1526"/>
      <c r="DP70" s="2321"/>
      <c r="DQ70"/>
      <c r="DR70"/>
      <c r="DS70"/>
      <c r="DT70"/>
      <c r="DU70"/>
      <c r="DV70"/>
      <c r="DW70"/>
      <c r="DX70"/>
      <c r="DY70"/>
      <c r="DZ70"/>
      <c r="EA70"/>
      <c r="EB70"/>
      <c r="EC70"/>
      <c r="ED70"/>
      <c r="EE70"/>
      <c r="EF70"/>
      <c r="EG70" s="724"/>
      <c r="EH70" s="134">
        <f t="shared" si="65"/>
        <v>0</v>
      </c>
      <c r="EI70" s="134">
        <f t="shared" si="66"/>
        <v>0</v>
      </c>
      <c r="EJ70" s="134">
        <f t="shared" si="67"/>
        <v>0</v>
      </c>
      <c r="EK70" s="134">
        <f t="shared" si="68"/>
        <v>0</v>
      </c>
      <c r="EL70" s="768">
        <f t="shared" si="103"/>
        <v>0</v>
      </c>
      <c r="EM70" s="134">
        <f t="shared" si="69"/>
        <v>0</v>
      </c>
      <c r="EN70" s="133">
        <f t="shared" si="85"/>
        <v>0</v>
      </c>
      <c r="EO70" s="132" t="str">
        <f t="shared" si="86"/>
        <v/>
      </c>
      <c r="EP70" s="610" t="str">
        <f>IF($EO70="要是正",MAX($EP$14:EP66)+1,"")</f>
        <v/>
      </c>
      <c r="EQ70" s="610" t="str">
        <f>IF($EO70="要是正",MAX($EQ$14:EQ66)+1,"")</f>
        <v/>
      </c>
      <c r="ER70" s="131" t="str">
        <f t="shared" si="70"/>
        <v/>
      </c>
      <c r="ES70" s="130" t="str">
        <f>IF(OR($EO70="要是正",$EO70="既存不適格"),$EM70,"")</f>
        <v/>
      </c>
      <c r="ET70" s="125" t="str">
        <f t="shared" si="88"/>
        <v/>
      </c>
      <c r="EU70" s="125" t="str">
        <f t="shared" si="71"/>
        <v/>
      </c>
      <c r="EV70" s="129" t="str">
        <f t="shared" si="89"/>
        <v/>
      </c>
      <c r="EW70" s="128" t="str">
        <f t="shared" si="72"/>
        <v/>
      </c>
      <c r="EX70" s="126" t="str">
        <f>IF(EW70="","0",DATEVALUE(EW70))</f>
        <v>0</v>
      </c>
      <c r="EY70" s="127" t="str">
        <f t="shared" si="73"/>
        <v/>
      </c>
      <c r="EZ70" s="126" t="str">
        <f t="shared" si="74"/>
        <v>0</v>
      </c>
      <c r="FA70" s="126" t="str">
        <f>IF(EY70=2,EX70,"0")</f>
        <v>0</v>
      </c>
      <c r="FB70" s="125" t="str">
        <f t="shared" si="75"/>
        <v/>
      </c>
      <c r="FC70" s="128" t="str">
        <f t="shared" si="76"/>
        <v/>
      </c>
      <c r="FD70" s="126" t="str">
        <f t="shared" si="92"/>
        <v>0</v>
      </c>
      <c r="FE70" s="127" t="str">
        <f t="shared" si="78"/>
        <v/>
      </c>
      <c r="FF70" s="126" t="str">
        <f t="shared" si="93"/>
        <v>0</v>
      </c>
      <c r="FG70" s="126" t="str">
        <f t="shared" si="94"/>
        <v>0</v>
      </c>
      <c r="FH70" s="125" t="str">
        <f t="shared" si="80"/>
        <v/>
      </c>
      <c r="FI70" s="124"/>
      <c r="FJ70" s="124"/>
      <c r="FK70" s="124"/>
      <c r="GF70"/>
      <c r="GG70"/>
      <c r="GJ70" s="752" t="str">
        <f>IF($BA70="○指摘なし","○","")</f>
        <v/>
      </c>
      <c r="GK70" s="752" t="str">
        <f t="shared" si="81"/>
        <v/>
      </c>
      <c r="GL70" s="752" t="str">
        <f t="shared" si="82"/>
        <v/>
      </c>
      <c r="GM70" s="752">
        <f t="shared" si="83"/>
        <v>0</v>
      </c>
      <c r="GN70" s="233" t="str">
        <f t="shared" si="84"/>
        <v/>
      </c>
      <c r="GO70"/>
      <c r="GP70" s="774" t="str">
        <f t="shared" si="96"/>
        <v/>
      </c>
      <c r="GQ70" s="601" t="str">
        <f t="shared" si="97"/>
        <v/>
      </c>
      <c r="GR70" s="532" t="str">
        <f t="shared" si="98"/>
        <v>0</v>
      </c>
      <c r="GS70" s="452" t="str">
        <f t="shared" si="99"/>
        <v/>
      </c>
      <c r="GT70" s="530" t="str">
        <f t="shared" si="100"/>
        <v>0</v>
      </c>
      <c r="GU70" s="531" t="str">
        <f t="shared" si="101"/>
        <v/>
      </c>
      <c r="GW70" s="569">
        <f t="shared" si="41"/>
        <v>0</v>
      </c>
      <c r="GX70" s="574"/>
      <c r="GY70" s="574"/>
      <c r="GZ70" s="575"/>
      <c r="HA70" s="459">
        <f t="shared" si="102"/>
        <v>0</v>
      </c>
      <c r="LO70"/>
      <c r="LP70"/>
      <c r="LQ70"/>
      <c r="LR70"/>
      <c r="LS70"/>
      <c r="LT70"/>
      <c r="LU70"/>
      <c r="LV70"/>
      <c r="LW70"/>
      <c r="LX70"/>
      <c r="LY70"/>
    </row>
    <row r="71" spans="1:337" s="13" customFormat="1" ht="30" customHeight="1" thickBot="1" x14ac:dyDescent="0.45">
      <c r="A71"/>
      <c r="B71"/>
      <c r="C71"/>
      <c r="D71"/>
      <c r="E71"/>
      <c r="F71"/>
      <c r="G71"/>
      <c r="H71"/>
      <c r="I71" s="955"/>
      <c r="J71" s="239"/>
      <c r="K71" s="235"/>
      <c r="L71" s="235"/>
      <c r="M71" s="2326"/>
      <c r="N71" s="2326"/>
      <c r="O71" s="2327"/>
      <c r="P71" s="2297"/>
      <c r="Q71" s="2297"/>
      <c r="R71" s="2297"/>
      <c r="S71" s="2297"/>
      <c r="T71" s="2297"/>
      <c r="U71" s="2297"/>
      <c r="V71" s="2297"/>
      <c r="W71" s="2297"/>
      <c r="X71" s="2297"/>
      <c r="Y71" s="2297"/>
      <c r="Z71" s="2297"/>
      <c r="AA71" s="2297"/>
      <c r="AB71" s="2297"/>
      <c r="AC71" s="2297"/>
      <c r="AD71" s="2297"/>
      <c r="AE71" s="2297"/>
      <c r="AF71" s="2297"/>
      <c r="AG71" s="2322"/>
      <c r="AH71" s="2270"/>
      <c r="AI71" s="2270"/>
      <c r="AJ71" s="2270"/>
      <c r="AK71" s="2270"/>
      <c r="AL71" s="2270"/>
      <c r="AM71" s="2270"/>
      <c r="AN71" s="2270"/>
      <c r="AO71" s="2270"/>
      <c r="AP71" s="2270"/>
      <c r="AQ71" s="2270"/>
      <c r="AR71" s="2270"/>
      <c r="AS71" s="2270"/>
      <c r="AT71" s="2270"/>
      <c r="AU71" s="2270"/>
      <c r="AV71" s="2270"/>
      <c r="AW71" s="2270"/>
      <c r="AX71" s="2270"/>
      <c r="AY71" s="2270"/>
      <c r="AZ71" s="2271"/>
      <c r="BA71" s="2538"/>
      <c r="BB71" s="2538"/>
      <c r="BC71" s="2538"/>
      <c r="BD71" s="2538"/>
      <c r="BE71" s="2538"/>
      <c r="BF71" s="2538"/>
      <c r="BG71" s="2538"/>
      <c r="BH71" s="2538"/>
      <c r="BI71" s="2538"/>
      <c r="BJ71" s="2538"/>
      <c r="BK71" s="2538"/>
      <c r="BL71" s="2538"/>
      <c r="BM71" s="2539"/>
      <c r="BN71" s="2539"/>
      <c r="BO71" s="2240"/>
      <c r="BP71" s="2240"/>
      <c r="BQ71" s="2240"/>
      <c r="BR71" s="2240"/>
      <c r="BS71" s="2240"/>
      <c r="BT71" s="2240"/>
      <c r="BU71" s="2240"/>
      <c r="BV71" s="2240"/>
      <c r="BW71" s="2240"/>
      <c r="BX71" s="2240"/>
      <c r="BY71" s="2240"/>
      <c r="BZ71" s="2240"/>
      <c r="CA71" s="2240"/>
      <c r="CB71" s="2240"/>
      <c r="CC71" s="2240"/>
      <c r="CD71" s="2240"/>
      <c r="CE71" s="2240"/>
      <c r="CF71" s="2240"/>
      <c r="CG71" s="2240"/>
      <c r="CH71" s="2240"/>
      <c r="CI71" s="2240"/>
      <c r="CJ71" s="2240"/>
      <c r="CK71" s="2240"/>
      <c r="CL71" s="2240"/>
      <c r="CM71" s="2240"/>
      <c r="CN71" s="2542"/>
      <c r="CO71" s="2542"/>
      <c r="CP71" s="2542"/>
      <c r="CQ71" s="2542"/>
      <c r="CR71" s="2542"/>
      <c r="CS71" s="2542"/>
      <c r="CT71" s="2543"/>
      <c r="CU71" s="2544"/>
      <c r="CV71" s="2545"/>
      <c r="CW71" s="2546"/>
      <c r="CX71" s="2547"/>
      <c r="CY71" s="2547"/>
      <c r="CZ71" s="2547"/>
      <c r="DA71" s="2547"/>
      <c r="DB71" s="2547"/>
      <c r="DC71" s="2547"/>
      <c r="DD71" s="2547"/>
      <c r="DE71" s="2547"/>
      <c r="DF71" s="2547"/>
      <c r="DG71" s="2547"/>
      <c r="DH71" s="2547"/>
      <c r="DI71" s="2547"/>
      <c r="DJ71" s="2547"/>
      <c r="DK71" s="2547"/>
      <c r="DL71" s="2547"/>
      <c r="DM71" s="2547"/>
      <c r="DN71" s="2547"/>
      <c r="DO71" s="2547"/>
      <c r="DP71" s="2548"/>
      <c r="DQ71"/>
      <c r="DR71"/>
      <c r="DS71"/>
      <c r="DT71"/>
      <c r="DU71"/>
      <c r="DV71"/>
      <c r="DW71"/>
      <c r="DX71"/>
      <c r="DY71"/>
      <c r="DZ71"/>
      <c r="EA71"/>
      <c r="EB71"/>
      <c r="EC71"/>
      <c r="ED71"/>
      <c r="EE71"/>
      <c r="EF71"/>
      <c r="EG71" s="724"/>
      <c r="EH71" s="123">
        <f t="shared" si="65"/>
        <v>0</v>
      </c>
      <c r="EI71" s="123">
        <f t="shared" si="66"/>
        <v>0</v>
      </c>
      <c r="EJ71" s="123">
        <f t="shared" si="67"/>
        <v>0</v>
      </c>
      <c r="EK71" s="123">
        <f t="shared" si="68"/>
        <v>0</v>
      </c>
      <c r="EL71" s="768">
        <f t="shared" si="103"/>
        <v>0</v>
      </c>
      <c r="EM71" s="134">
        <f t="shared" si="69"/>
        <v>0</v>
      </c>
      <c r="EN71" s="133">
        <f t="shared" si="85"/>
        <v>0</v>
      </c>
      <c r="EO71" s="132" t="str">
        <f t="shared" si="86"/>
        <v/>
      </c>
      <c r="EP71" s="610" t="str">
        <f>IF($EO71="要是正",MAX($EP$14:EP67)+1,"")</f>
        <v/>
      </c>
      <c r="EQ71" s="610" t="str">
        <f>IF($EO71="要是正",MAX($EQ$14:EQ67)+1,"")</f>
        <v/>
      </c>
      <c r="ER71" s="122" t="str">
        <f t="shared" si="70"/>
        <v/>
      </c>
      <c r="ES71" s="121" t="str">
        <f>IF(OR($EO71="要是正",$EO71="既存不適格"),$EM71,"")</f>
        <v/>
      </c>
      <c r="ET71" s="125" t="str">
        <f t="shared" si="88"/>
        <v/>
      </c>
      <c r="EU71" s="119" t="str">
        <f t="shared" si="71"/>
        <v/>
      </c>
      <c r="EV71" s="129" t="str">
        <f t="shared" si="89"/>
        <v/>
      </c>
      <c r="EW71" s="128" t="str">
        <f t="shared" si="72"/>
        <v/>
      </c>
      <c r="EX71" s="120" t="str">
        <f>IF(EW71="","0",DATEVALUE(EW71))</f>
        <v>0</v>
      </c>
      <c r="EY71" s="127" t="str">
        <f t="shared" si="73"/>
        <v/>
      </c>
      <c r="EZ71" s="126" t="str">
        <f t="shared" si="74"/>
        <v>0</v>
      </c>
      <c r="FA71" s="120" t="str">
        <f>IF(EY71=2,EX71,"0")</f>
        <v>0</v>
      </c>
      <c r="FB71" s="119" t="str">
        <f t="shared" si="75"/>
        <v/>
      </c>
      <c r="FC71" s="128" t="str">
        <f t="shared" si="76"/>
        <v/>
      </c>
      <c r="FD71" s="126" t="str">
        <f t="shared" si="92"/>
        <v>0</v>
      </c>
      <c r="FE71" s="127" t="str">
        <f t="shared" si="78"/>
        <v/>
      </c>
      <c r="FF71" s="126" t="str">
        <f t="shared" si="93"/>
        <v>0</v>
      </c>
      <c r="FG71" s="126" t="str">
        <f t="shared" si="94"/>
        <v>0</v>
      </c>
      <c r="FH71" s="125" t="str">
        <f t="shared" si="80"/>
        <v/>
      </c>
      <c r="FI71" s="118"/>
      <c r="FJ71" s="118"/>
      <c r="FK71" s="118"/>
      <c r="GF71"/>
      <c r="GG71"/>
      <c r="GJ71" s="761" t="str">
        <f>IF($BA71="○指摘なし","○","")</f>
        <v/>
      </c>
      <c r="GK71" s="752" t="str">
        <f t="shared" si="81"/>
        <v/>
      </c>
      <c r="GL71" s="752" t="str">
        <f t="shared" si="82"/>
        <v/>
      </c>
      <c r="GM71" s="752">
        <f t="shared" si="83"/>
        <v>0</v>
      </c>
      <c r="GN71" s="240" t="str">
        <f t="shared" si="84"/>
        <v/>
      </c>
      <c r="GO71"/>
      <c r="GP71" s="774" t="str">
        <f t="shared" si="96"/>
        <v/>
      </c>
      <c r="GQ71" s="601" t="str">
        <f t="shared" si="97"/>
        <v/>
      </c>
      <c r="GR71" s="532" t="str">
        <f t="shared" si="98"/>
        <v>0</v>
      </c>
      <c r="GS71" s="452" t="str">
        <f t="shared" si="99"/>
        <v/>
      </c>
      <c r="GT71" s="530" t="str">
        <f t="shared" si="100"/>
        <v>0</v>
      </c>
      <c r="GU71" s="531" t="str">
        <f t="shared" si="101"/>
        <v/>
      </c>
      <c r="GW71" s="569">
        <f t="shared" si="41"/>
        <v>0</v>
      </c>
      <c r="GX71" s="574"/>
      <c r="GY71" s="574"/>
      <c r="GZ71" s="575"/>
      <c r="HA71" s="459">
        <f t="shared" si="102"/>
        <v>0</v>
      </c>
      <c r="LO71"/>
      <c r="LP71"/>
      <c r="LQ71"/>
      <c r="LR71"/>
      <c r="LS71"/>
      <c r="LT71"/>
      <c r="LU71"/>
      <c r="LV71"/>
      <c r="LW71"/>
      <c r="LX71"/>
      <c r="LY71"/>
    </row>
    <row r="72" spans="1:337" s="13" customFormat="1" ht="27" customHeight="1" thickBot="1" x14ac:dyDescent="0.45">
      <c r="A72"/>
      <c r="B72"/>
      <c r="C72"/>
      <c r="D72"/>
      <c r="E72"/>
      <c r="F72"/>
      <c r="G72"/>
      <c r="H72"/>
      <c r="I72"/>
      <c r="J72" s="215"/>
      <c r="K72" s="2537"/>
      <c r="L72" s="2537"/>
      <c r="M72" s="2537"/>
      <c r="N72" s="2537"/>
      <c r="O72" s="2537"/>
      <c r="P72" s="2537"/>
      <c r="Q72" s="2537"/>
      <c r="R72" s="2537"/>
      <c r="S72" s="215"/>
      <c r="T72" s="215"/>
      <c r="U72" s="215"/>
      <c r="W72" s="19"/>
      <c r="X72" s="18"/>
      <c r="Y72" s="18"/>
      <c r="Z72" s="18"/>
      <c r="AB72" s="180"/>
      <c r="AG72" s="18"/>
      <c r="AH72" s="18"/>
      <c r="AJ72" s="180"/>
      <c r="AN72" s="180"/>
      <c r="AS72" s="18"/>
      <c r="AT72" s="18"/>
      <c r="AV72" s="180"/>
      <c r="BA72" s="722"/>
      <c r="BB72" s="722"/>
      <c r="BC72" s="723"/>
      <c r="BD72" s="723"/>
      <c r="BE72" s="723"/>
      <c r="BF72" s="723"/>
      <c r="BG72" s="723"/>
      <c r="BH72" s="723"/>
      <c r="BI72" s="723"/>
      <c r="BJ72" s="723"/>
      <c r="BK72" s="722"/>
      <c r="BL72" s="722"/>
      <c r="BM72" s="722"/>
      <c r="BN72" s="722"/>
      <c r="BO72" s="722"/>
      <c r="BP72" s="722"/>
      <c r="BQ72" s="722"/>
      <c r="BR72" s="722"/>
      <c r="BS72" s="722"/>
      <c r="BT72" s="722"/>
      <c r="BU72" s="722"/>
      <c r="BV72" s="722"/>
      <c r="BW72" s="722"/>
      <c r="BX72" s="722"/>
      <c r="BY72" s="722"/>
      <c r="BZ72" s="722"/>
      <c r="CA72" s="722"/>
      <c r="CB72" s="722"/>
      <c r="CC72" s="722"/>
      <c r="CD72" s="722"/>
      <c r="CE72" s="722"/>
      <c r="CF72" s="722"/>
      <c r="CG72" s="722"/>
      <c r="CH72" s="722"/>
      <c r="CI72" s="722"/>
      <c r="CJ72" s="722"/>
      <c r="CK72" s="722"/>
      <c r="CL72" s="722"/>
      <c r="CM72" s="722"/>
      <c r="CN72" s="722"/>
      <c r="CO72" s="722"/>
      <c r="CP72" s="722"/>
      <c r="CQ72" s="723"/>
      <c r="CR72" s="723"/>
      <c r="CS72" s="723"/>
      <c r="CT72" s="723"/>
      <c r="CU72" s="723"/>
      <c r="CV72" s="723"/>
      <c r="CW72" s="723"/>
      <c r="CX72" s="723"/>
      <c r="CY72" s="723"/>
      <c r="CZ72" s="723"/>
      <c r="DA72" s="723"/>
      <c r="DB72" s="723"/>
      <c r="DC72" s="723"/>
      <c r="DD72" s="723"/>
      <c r="DE72" s="723"/>
      <c r="DF72" s="723"/>
      <c r="DG72" s="723"/>
      <c r="DH72" s="723"/>
      <c r="DI72" s="723"/>
      <c r="DJ72" s="723"/>
      <c r="DK72" s="723"/>
      <c r="DL72" s="723"/>
      <c r="DM72" s="723"/>
      <c r="DN72" s="723"/>
      <c r="DO72" s="723"/>
      <c r="DP72" s="723"/>
      <c r="DQ72"/>
      <c r="DR72"/>
      <c r="DS72"/>
      <c r="DT72"/>
      <c r="DU72"/>
      <c r="DV72"/>
      <c r="DW72"/>
      <c r="DX72"/>
      <c r="DY72"/>
      <c r="DZ72"/>
      <c r="EA72"/>
      <c r="EB72"/>
      <c r="EC72"/>
      <c r="ED72"/>
      <c r="EE72"/>
      <c r="EF72"/>
      <c r="EG72" s="16"/>
      <c r="EH72" s="236">
        <f>SUM(EH57:EH71)</f>
        <v>0</v>
      </c>
      <c r="EI72" s="236">
        <f t="shared" ref="EI72:EK72" si="104">SUM(EI57:EI71)</f>
        <v>0</v>
      </c>
      <c r="EJ72" s="236">
        <f t="shared" si="104"/>
        <v>0</v>
      </c>
      <c r="EK72" s="236">
        <f t="shared" si="104"/>
        <v>0</v>
      </c>
      <c r="EW72" s="1"/>
      <c r="EX72" s="153"/>
      <c r="EY72" s="151">
        <f>COUNTIF(EY57:EY71,"1")</f>
        <v>0</v>
      </c>
      <c r="EZ72" s="152" t="str" cm="1">
        <f t="array" ref="EZ72">INDEX(EZ57:EZ71,MATCH(MIN(ABS(EZ57:EZ71-$EJ$4)),ABS(EZ57:EZ71-$EJ$4),0))</f>
        <v>0</v>
      </c>
      <c r="FA72" s="152" t="str">
        <f t="array" ref="FA72">INDEX(FA57:FA71,MATCH(MIN(ABS(FA57:FA71-$EJ$4)),ABS(FA57:FA71-$EJ$4),0))</f>
        <v>0</v>
      </c>
      <c r="FB72" s="151">
        <f>COUNTIF(FB57:FB71,"未定")</f>
        <v>0</v>
      </c>
      <c r="FC72" s="154"/>
      <c r="FD72" s="153"/>
      <c r="FE72" s="151">
        <f>COUNTIF(FE57:FE71,"1")</f>
        <v>0</v>
      </c>
      <c r="FF72" s="152" t="str">
        <f t="array" ref="FF72">INDEX(FF57:FF71,MATCH(MIN(ABS(FF57:FF71-$EJ$4)),ABS(FF57:FF71-$EJ$4),0))</f>
        <v>0</v>
      </c>
      <c r="FG72" s="152" t="str" cm="1">
        <f t="array" ref="FG72">INDEX(FG57:FG71,MATCH(MIN(ABS(FG57:FG71-$EJ$4)),ABS(FG57:FG71-$EJ$4),0))</f>
        <v>0</v>
      </c>
      <c r="FH72" s="151">
        <f>COUNTIF(FH57:FH71,"未定")</f>
        <v>0</v>
      </c>
      <c r="FX72" s="13">
        <v>1</v>
      </c>
      <c r="GF72"/>
      <c r="GG72"/>
      <c r="GN72" s="16"/>
      <c r="GO72"/>
      <c r="GP72" s="774"/>
      <c r="GQ72" s="601" t="str">
        <f>IF(NOT(OR(CT71="未定",CN71="")),"令和"&amp;CQ71&amp;"年"&amp;CQ71&amp;"月1日","")</f>
        <v/>
      </c>
      <c r="GR72" s="534"/>
      <c r="GS72" s="537">
        <f>COUNTIF(GS57:GS71,"1")</f>
        <v>0</v>
      </c>
      <c r="GT72" s="536" t="str">
        <f t="array" ref="GT72">INDEX(GT57:GT71,MATCH(MIN(ABS(GT57:GT71-$EJ$4)),ABS(GT57:GT71-$EJ$4),0))</f>
        <v>0</v>
      </c>
      <c r="GU72" s="537">
        <f>COUNTIF(GU57:GU71,"未定")</f>
        <v>0</v>
      </c>
      <c r="GW72" s="569"/>
      <c r="GX72" s="445"/>
      <c r="GY72" s="445"/>
      <c r="GZ72" s="592"/>
      <c r="LO72"/>
      <c r="LP72"/>
      <c r="LQ72"/>
      <c r="LR72"/>
      <c r="LS72"/>
      <c r="LT72"/>
      <c r="LU72"/>
      <c r="LV72"/>
      <c r="LW72"/>
      <c r="LX72"/>
      <c r="LY72"/>
    </row>
    <row r="73" spans="1:337" s="13" customFormat="1" ht="2.1" customHeight="1" x14ac:dyDescent="0.4">
      <c r="A73"/>
      <c r="B73"/>
      <c r="C73"/>
      <c r="D73"/>
      <c r="E73"/>
      <c r="F73"/>
      <c r="G73"/>
      <c r="H73"/>
      <c r="I73"/>
      <c r="J73" s="246"/>
      <c r="K73" s="246"/>
      <c r="L73" s="246"/>
      <c r="M73" s="246"/>
      <c r="N73" s="246"/>
      <c r="O73" s="246"/>
      <c r="P73" s="246"/>
      <c r="Q73" s="246"/>
      <c r="R73" s="246"/>
      <c r="S73" s="246"/>
      <c r="T73" s="246"/>
      <c r="U73" s="246"/>
      <c r="W73" s="19"/>
      <c r="X73" s="18"/>
      <c r="Y73" s="18"/>
      <c r="Z73" s="18"/>
      <c r="AB73" s="180"/>
      <c r="AG73" s="18"/>
      <c r="AH73" s="18"/>
      <c r="AJ73" s="180"/>
      <c r="AN73" s="180"/>
      <c r="AS73" s="18"/>
      <c r="AT73" s="18"/>
      <c r="AV73" s="180"/>
      <c r="BC73" s="246"/>
      <c r="BD73" s="246"/>
      <c r="BE73" s="246"/>
      <c r="BF73" s="246"/>
      <c r="BG73" s="246"/>
      <c r="BH73" s="246"/>
      <c r="BI73" s="246"/>
      <c r="BJ73" s="246"/>
      <c r="CQ73" s="246"/>
      <c r="CR73" s="246"/>
      <c r="CS73" s="246"/>
      <c r="CT73" s="246"/>
      <c r="CU73" s="246"/>
      <c r="CV73" s="444"/>
      <c r="CW73" s="444"/>
      <c r="CX73" s="444"/>
      <c r="CY73" s="444"/>
      <c r="CZ73" s="444"/>
      <c r="DA73" s="444"/>
      <c r="DB73" s="444"/>
      <c r="DC73" s="444"/>
      <c r="DD73" s="444"/>
      <c r="DE73" s="444"/>
      <c r="DF73" s="444"/>
      <c r="DG73" s="444"/>
      <c r="DH73" s="444"/>
      <c r="DI73" s="444"/>
      <c r="DJ73" s="444"/>
      <c r="DK73" s="444"/>
      <c r="DL73" s="444"/>
      <c r="DM73" s="444"/>
      <c r="DN73" s="444"/>
      <c r="DO73" s="444"/>
      <c r="DP73" s="444"/>
      <c r="DQ73"/>
      <c r="DR73"/>
      <c r="DS73"/>
      <c r="DT73"/>
      <c r="DU73"/>
      <c r="DV73"/>
      <c r="DW73"/>
      <c r="DX73"/>
      <c r="DY73"/>
      <c r="DZ73"/>
      <c r="EA73"/>
      <c r="EB73"/>
      <c r="EC73"/>
      <c r="ED73"/>
      <c r="EE73"/>
      <c r="EF73"/>
      <c r="EG73" s="16"/>
      <c r="EH73" s="236"/>
      <c r="EI73" s="236"/>
      <c r="EJ73" s="236"/>
      <c r="EK73" s="236"/>
      <c r="EW73" s="1"/>
      <c r="EX73" s="280"/>
      <c r="EY73" s="281"/>
      <c r="EZ73" s="282"/>
      <c r="FA73" s="282"/>
      <c r="FB73" s="281"/>
      <c r="FC73" s="279"/>
      <c r="FD73" s="280"/>
      <c r="FE73" s="281"/>
      <c r="FF73" s="282"/>
      <c r="FG73" s="282"/>
      <c r="FH73" s="281"/>
      <c r="GF73"/>
      <c r="GG73"/>
      <c r="GN73" s="16"/>
      <c r="GO73"/>
      <c r="GQ73" s="1"/>
      <c r="GR73" s="1"/>
      <c r="GS73" s="1"/>
      <c r="GT73" s="1"/>
      <c r="GU73" s="1"/>
      <c r="GW73" s="569">
        <f t="shared" si="41"/>
        <v>0</v>
      </c>
      <c r="GX73" s="593"/>
      <c r="GY73" s="593"/>
      <c r="GZ73" s="594"/>
      <c r="LO73"/>
      <c r="LP73"/>
      <c r="LQ73"/>
      <c r="LR73"/>
      <c r="LS73"/>
      <c r="LT73"/>
      <c r="LU73"/>
      <c r="LV73"/>
      <c r="LW73"/>
      <c r="LX73"/>
      <c r="LY73"/>
    </row>
    <row r="74" spans="1:337" s="13" customFormat="1" ht="2.1" customHeight="1" x14ac:dyDescent="0.4">
      <c r="A74"/>
      <c r="B74"/>
      <c r="C74"/>
      <c r="D74"/>
      <c r="E74"/>
      <c r="F74"/>
      <c r="G74"/>
      <c r="H74"/>
      <c r="I74"/>
      <c r="J74" s="246"/>
      <c r="K74" s="246"/>
      <c r="L74" s="246"/>
      <c r="M74" s="246"/>
      <c r="N74" s="246"/>
      <c r="O74" s="246"/>
      <c r="P74" s="246"/>
      <c r="Q74" s="246"/>
      <c r="R74" s="246"/>
      <c r="S74" s="246"/>
      <c r="T74" s="246"/>
      <c r="U74" s="246"/>
      <c r="W74" s="19"/>
      <c r="X74" s="18"/>
      <c r="Y74" s="18"/>
      <c r="Z74" s="18"/>
      <c r="AB74" s="180"/>
      <c r="AG74" s="18"/>
      <c r="AH74" s="18"/>
      <c r="AJ74" s="180"/>
      <c r="AN74" s="180"/>
      <c r="AS74" s="18"/>
      <c r="AT74" s="18"/>
      <c r="AV74" s="180"/>
      <c r="BC74" s="246"/>
      <c r="BD74" s="246"/>
      <c r="BE74" s="246"/>
      <c r="BF74" s="246"/>
      <c r="BG74" s="246"/>
      <c r="BH74" s="246"/>
      <c r="BI74" s="246"/>
      <c r="BJ74" s="246"/>
      <c r="CQ74" s="246"/>
      <c r="CR74" s="246"/>
      <c r="CS74" s="246"/>
      <c r="CT74" s="246"/>
      <c r="CU74" s="246"/>
      <c r="CV74" s="444"/>
      <c r="CW74" s="444"/>
      <c r="CX74" s="444"/>
      <c r="CY74" s="444"/>
      <c r="CZ74" s="444"/>
      <c r="DA74" s="444"/>
      <c r="DB74" s="444"/>
      <c r="DC74" s="444"/>
      <c r="DD74" s="444"/>
      <c r="DE74" s="444"/>
      <c r="DF74" s="444"/>
      <c r="DG74" s="444"/>
      <c r="DH74" s="444"/>
      <c r="DI74" s="444"/>
      <c r="DJ74" s="444"/>
      <c r="DK74" s="444"/>
      <c r="DL74" s="444"/>
      <c r="DM74" s="444"/>
      <c r="DN74" s="444"/>
      <c r="DO74" s="444"/>
      <c r="DP74" s="444"/>
      <c r="DQ74"/>
      <c r="DR74"/>
      <c r="DS74"/>
      <c r="DT74"/>
      <c r="DU74"/>
      <c r="DV74"/>
      <c r="DW74"/>
      <c r="DX74"/>
      <c r="DY74"/>
      <c r="DZ74"/>
      <c r="EA74"/>
      <c r="EB74"/>
      <c r="EC74"/>
      <c r="ED74"/>
      <c r="EE74"/>
      <c r="EF74"/>
      <c r="EG74" s="16"/>
      <c r="EH74" s="236"/>
      <c r="EI74" s="236"/>
      <c r="EJ74" s="236"/>
      <c r="EK74" s="236"/>
      <c r="EW74" s="1"/>
      <c r="EX74" s="280"/>
      <c r="EY74" s="281"/>
      <c r="EZ74" s="282"/>
      <c r="FA74" s="282"/>
      <c r="FB74" s="281"/>
      <c r="FC74" s="279"/>
      <c r="FD74" s="280"/>
      <c r="FE74" s="281"/>
      <c r="FF74" s="282"/>
      <c r="FG74" s="282"/>
      <c r="FH74" s="281"/>
      <c r="GF74"/>
      <c r="GG74"/>
      <c r="GN74" s="16"/>
      <c r="GO74"/>
      <c r="GQ74" s="1"/>
      <c r="GR74" s="1"/>
      <c r="GS74" s="1"/>
      <c r="GT74" s="1"/>
      <c r="GU74" s="1"/>
      <c r="GW74" s="569">
        <f t="shared" si="41"/>
        <v>0</v>
      </c>
      <c r="GX74" s="593"/>
      <c r="GY74" s="593"/>
      <c r="GZ74" s="594"/>
      <c r="LO74"/>
      <c r="LP74"/>
      <c r="LQ74"/>
      <c r="LR74"/>
      <c r="LS74"/>
      <c r="LT74"/>
      <c r="LU74"/>
      <c r="LV74"/>
      <c r="LW74"/>
      <c r="LX74"/>
      <c r="LY74"/>
    </row>
    <row r="75" spans="1:337" s="13" customFormat="1" ht="2.1" customHeight="1" x14ac:dyDescent="0.4">
      <c r="A75"/>
      <c r="B75"/>
      <c r="C75"/>
      <c r="D75"/>
      <c r="E75"/>
      <c r="F75"/>
      <c r="G75"/>
      <c r="H75"/>
      <c r="I75"/>
      <c r="J75" s="246"/>
      <c r="K75" s="246"/>
      <c r="L75" s="246"/>
      <c r="M75" s="246"/>
      <c r="N75" s="246"/>
      <c r="O75" s="246"/>
      <c r="P75" s="246"/>
      <c r="Q75" s="246"/>
      <c r="R75" s="246"/>
      <c r="S75" s="246"/>
      <c r="T75" s="246"/>
      <c r="U75" s="246"/>
      <c r="W75" s="19"/>
      <c r="X75" s="18"/>
      <c r="Y75" s="18"/>
      <c r="Z75" s="18"/>
      <c r="AB75" s="180"/>
      <c r="AG75" s="18"/>
      <c r="AH75" s="18"/>
      <c r="AJ75" s="180"/>
      <c r="AN75" s="180"/>
      <c r="AS75" s="18"/>
      <c r="AT75" s="18"/>
      <c r="AV75" s="180"/>
      <c r="BC75" s="246"/>
      <c r="BD75" s="246"/>
      <c r="BE75" s="246"/>
      <c r="BF75" s="246"/>
      <c r="BG75" s="246"/>
      <c r="BH75" s="246"/>
      <c r="BI75" s="246"/>
      <c r="BJ75" s="246"/>
      <c r="CQ75" s="246"/>
      <c r="CR75" s="246"/>
      <c r="CS75" s="246"/>
      <c r="CT75" s="246"/>
      <c r="CU75" s="246"/>
      <c r="CV75" s="444"/>
      <c r="CW75" s="444"/>
      <c r="CX75" s="444"/>
      <c r="CY75" s="444"/>
      <c r="CZ75" s="444"/>
      <c r="DA75" s="444"/>
      <c r="DB75" s="444"/>
      <c r="DC75" s="444"/>
      <c r="DD75" s="444"/>
      <c r="DE75" s="444"/>
      <c r="DF75" s="444"/>
      <c r="DG75" s="444"/>
      <c r="DH75" s="444"/>
      <c r="DI75" s="444"/>
      <c r="DJ75" s="444"/>
      <c r="DK75" s="444"/>
      <c r="DL75" s="444"/>
      <c r="DM75" s="444"/>
      <c r="DN75" s="444"/>
      <c r="DO75" s="444"/>
      <c r="DP75" s="444"/>
      <c r="DQ75"/>
      <c r="DR75"/>
      <c r="DS75"/>
      <c r="DT75"/>
      <c r="DU75"/>
      <c r="DV75"/>
      <c r="DW75"/>
      <c r="DX75"/>
      <c r="DY75"/>
      <c r="DZ75"/>
      <c r="EA75"/>
      <c r="EB75"/>
      <c r="EC75"/>
      <c r="ED75"/>
      <c r="EE75"/>
      <c r="EF75"/>
      <c r="EG75" s="16"/>
      <c r="EH75" s="236"/>
      <c r="EI75" s="236"/>
      <c r="EJ75" s="236"/>
      <c r="EK75" s="236"/>
      <c r="EW75" s="1"/>
      <c r="EX75" s="280"/>
      <c r="EY75" s="281"/>
      <c r="EZ75" s="282"/>
      <c r="FA75" s="282"/>
      <c r="FB75" s="281"/>
      <c r="FC75" s="279"/>
      <c r="FD75" s="280"/>
      <c r="FE75" s="281"/>
      <c r="FF75" s="282"/>
      <c r="FG75" s="282"/>
      <c r="FH75" s="281"/>
      <c r="GF75"/>
      <c r="GG75"/>
      <c r="GN75" s="16"/>
      <c r="GO75"/>
      <c r="GQ75" s="1"/>
      <c r="GR75" s="1"/>
      <c r="GS75" s="1"/>
      <c r="GT75" s="1"/>
      <c r="GU75" s="1"/>
      <c r="GW75" s="595">
        <f t="shared" si="41"/>
        <v>0</v>
      </c>
      <c r="GX75" s="596"/>
      <c r="GY75" s="596"/>
      <c r="GZ75" s="597"/>
      <c r="LO75"/>
      <c r="LP75"/>
      <c r="LQ75"/>
      <c r="LR75"/>
      <c r="LS75"/>
      <c r="LT75"/>
      <c r="LU75"/>
      <c r="LV75"/>
      <c r="LW75"/>
      <c r="LX75"/>
      <c r="LY75"/>
    </row>
    <row r="76" spans="1:337" ht="27" customHeight="1" x14ac:dyDescent="0.4">
      <c r="CV76" s="443"/>
      <c r="CW76" s="443"/>
      <c r="CX76" s="443"/>
      <c r="CY76" s="443"/>
      <c r="CZ76" s="443"/>
      <c r="DA76" s="443"/>
      <c r="DB76" s="443"/>
      <c r="DC76" s="443"/>
      <c r="DD76" s="443"/>
      <c r="DE76" s="443"/>
      <c r="DF76" s="443"/>
      <c r="DG76" s="443"/>
      <c r="DH76" s="443"/>
      <c r="DI76" s="443"/>
      <c r="DJ76" s="443"/>
      <c r="DK76" s="443"/>
      <c r="DL76" s="443"/>
      <c r="DM76" s="443"/>
      <c r="DN76" s="443"/>
      <c r="DO76" s="443"/>
      <c r="DP76" s="443"/>
    </row>
    <row r="77" spans="1:337" ht="27" customHeight="1" x14ac:dyDescent="0.4">
      <c r="GQ77" s="13"/>
      <c r="GR77" s="13"/>
      <c r="GS77" s="13"/>
      <c r="GT77" s="13"/>
      <c r="GU77" s="13"/>
    </row>
    <row r="78" spans="1:337" ht="27" customHeight="1" x14ac:dyDescent="0.4">
      <c r="EH78" s="352">
        <f>SUM(EH40,EH50)</f>
        <v>0</v>
      </c>
      <c r="EI78" s="352">
        <f t="shared" ref="EI78:EK78" si="105">SUM(EI40,EI50)</f>
        <v>0</v>
      </c>
      <c r="EJ78" s="352">
        <f t="shared" si="105"/>
        <v>0</v>
      </c>
      <c r="EK78" s="352">
        <f t="shared" si="105"/>
        <v>0</v>
      </c>
      <c r="GQ78" s="13"/>
      <c r="GR78" s="13"/>
      <c r="GS78" s="13"/>
      <c r="GT78" s="13"/>
      <c r="GU78" s="13"/>
    </row>
    <row r="79" spans="1:337" ht="27" customHeight="1" x14ac:dyDescent="0.4">
      <c r="EH79" s="558" t="str">
        <f>IF(EH78&lt;&gt;0,"レ","")</f>
        <v/>
      </c>
      <c r="EI79" s="558" t="str">
        <f t="shared" ref="EI79" si="106">IF(EI78&lt;&gt;0,"レ","")</f>
        <v/>
      </c>
      <c r="EJ79" s="558" t="str">
        <f>IF(EJ78&lt;&gt;0,"レ","")</f>
        <v/>
      </c>
      <c r="EK79" s="558" t="str">
        <f>IF(EK78&lt;&gt;0,"レ","")</f>
        <v/>
      </c>
      <c r="GQ79" s="13"/>
      <c r="GR79" s="13"/>
      <c r="GS79" s="13"/>
      <c r="GT79" s="13"/>
      <c r="GU79" s="13"/>
    </row>
    <row r="80" spans="1:337" ht="27" customHeight="1" x14ac:dyDescent="0.4">
      <c r="EH80" s="352"/>
      <c r="EI80" s="352"/>
      <c r="EJ80" s="352"/>
      <c r="EK80" s="352"/>
      <c r="GQ80" s="13"/>
      <c r="GR80" s="13"/>
      <c r="GS80" s="13"/>
      <c r="GT80" s="13"/>
      <c r="GU80" s="13"/>
    </row>
    <row r="81" spans="138:203" ht="27" customHeight="1" x14ac:dyDescent="0.4">
      <c r="EH81" s="352"/>
      <c r="EI81" s="352"/>
      <c r="EJ81" s="352"/>
      <c r="EK81" s="352"/>
      <c r="GQ81" s="13"/>
      <c r="GR81" s="13"/>
      <c r="GS81" s="13"/>
      <c r="GT81" s="13"/>
      <c r="GU81" s="13"/>
    </row>
    <row r="82" spans="138:203" ht="27" customHeight="1" x14ac:dyDescent="0.4">
      <c r="EH82" s="2331"/>
      <c r="EI82" s="2331"/>
      <c r="EJ82" s="2331"/>
      <c r="EK82" s="352"/>
      <c r="GQ82" s="13"/>
      <c r="GR82" s="13"/>
      <c r="GS82" s="13"/>
      <c r="GT82" s="13"/>
      <c r="GU82" s="13"/>
    </row>
    <row r="83" spans="138:203" ht="27" customHeight="1" x14ac:dyDescent="0.4">
      <c r="EH83" s="354" t="s">
        <v>783</v>
      </c>
      <c r="EI83" s="354" t="s">
        <v>671</v>
      </c>
      <c r="EJ83" s="354" t="s">
        <v>297</v>
      </c>
      <c r="EK83" s="352"/>
      <c r="GQ83" s="13"/>
      <c r="GR83" s="13"/>
      <c r="GS83" s="13"/>
      <c r="GT83" s="13"/>
      <c r="GU83" s="13"/>
    </row>
    <row r="84" spans="138:203" ht="27" customHeight="1" x14ac:dyDescent="0.4">
      <c r="EH84" s="355">
        <f>COUNTIF($CT17:$CV39,"改善予定")</f>
        <v>0</v>
      </c>
      <c r="EI84" s="355">
        <f>COUNTIF($CT17:$CV33,"改善済")</f>
        <v>0</v>
      </c>
      <c r="EJ84" s="355">
        <f>COUNTIF($CT17:$CV33,"未定")</f>
        <v>0</v>
      </c>
      <c r="EK84" s="352"/>
      <c r="GQ84" s="13"/>
      <c r="GR84" s="13"/>
      <c r="GS84" s="13"/>
      <c r="GT84" s="13"/>
      <c r="GU84" s="13"/>
    </row>
    <row r="85" spans="138:203" ht="27" customHeight="1" x14ac:dyDescent="0.4">
      <c r="EH85" s="2331" t="s">
        <v>782</v>
      </c>
      <c r="EI85" s="2331"/>
      <c r="EJ85" s="2331"/>
      <c r="EK85" s="352"/>
      <c r="GQ85" s="13"/>
      <c r="GR85" s="13"/>
      <c r="GS85" s="13"/>
      <c r="GT85" s="13"/>
      <c r="GU85" s="13"/>
    </row>
    <row r="86" spans="138:203" ht="27" customHeight="1" x14ac:dyDescent="0.4">
      <c r="EH86" s="354" t="s">
        <v>783</v>
      </c>
      <c r="EI86" s="354" t="s">
        <v>671</v>
      </c>
      <c r="EJ86" s="354" t="s">
        <v>297</v>
      </c>
      <c r="EK86" s="352"/>
      <c r="GQ86" s="13"/>
      <c r="GR86" s="13"/>
      <c r="GS86" s="13"/>
      <c r="GT86" s="13"/>
      <c r="GU86" s="13"/>
    </row>
    <row r="87" spans="138:203" ht="27" customHeight="1" x14ac:dyDescent="0.4">
      <c r="EH87" s="355">
        <f>COUNTIF($CT47:$CV49,"改善予定")</f>
        <v>0</v>
      </c>
      <c r="EI87" s="355">
        <f t="shared" ref="EI87:EJ87" si="107">COUNTIF($CT41:$CV43,"予定")</f>
        <v>0</v>
      </c>
      <c r="EJ87" s="355">
        <f t="shared" si="107"/>
        <v>0</v>
      </c>
      <c r="EK87" s="352"/>
      <c r="GQ87" s="13"/>
      <c r="GR87" s="13"/>
      <c r="GS87" s="13"/>
      <c r="GT87" s="13"/>
      <c r="GU87" s="13"/>
    </row>
    <row r="88" spans="138:203" ht="27" customHeight="1" x14ac:dyDescent="0.4">
      <c r="EH88">
        <f>SUM(EH84:EH87)</f>
        <v>0</v>
      </c>
      <c r="EI88">
        <f>SUM(EI84:EI87)</f>
        <v>0</v>
      </c>
      <c r="EJ88">
        <f>SUM(EJ84:EJ87)</f>
        <v>0</v>
      </c>
      <c r="EK88" s="352">
        <f>SUM(EH88:EJ88)</f>
        <v>0</v>
      </c>
      <c r="GQ88" s="13"/>
      <c r="GR88" s="13"/>
      <c r="GS88" s="13"/>
      <c r="GT88" s="13"/>
      <c r="GU88" s="13"/>
    </row>
    <row r="89" spans="138:203" ht="27" customHeight="1" x14ac:dyDescent="0.4">
      <c r="EH89"/>
      <c r="EI89"/>
      <c r="EJ89"/>
      <c r="EK89" s="352"/>
      <c r="GQ89" s="13"/>
      <c r="GR89" s="13"/>
      <c r="GS89" s="13"/>
      <c r="GT89" s="13"/>
      <c r="GU89" s="13"/>
    </row>
    <row r="90" spans="138:203" ht="27" customHeight="1" x14ac:dyDescent="0.4">
      <c r="EH90" s="558" t="str">
        <f>IF(EH88&lt;&gt;0,"レ","")</f>
        <v/>
      </c>
      <c r="EI90" s="558" t="str">
        <f>IF(EI88&lt;&gt;0,"レ","")</f>
        <v/>
      </c>
      <c r="EJ90" s="558" t="str">
        <f>IF(EJ88&lt;&gt;0,"レ","")</f>
        <v/>
      </c>
      <c r="EK90" s="352"/>
      <c r="GQ90" s="13"/>
      <c r="GR90" s="13"/>
      <c r="GS90" s="13"/>
      <c r="GT90" s="13"/>
      <c r="GU90" s="13"/>
    </row>
    <row r="91" spans="138:203" ht="27" customHeight="1" x14ac:dyDescent="0.4">
      <c r="GQ91" s="13"/>
      <c r="GR91" s="13"/>
      <c r="GS91" s="13"/>
      <c r="GT91" s="13"/>
      <c r="GU91" s="13"/>
    </row>
    <row r="92" spans="138:203" ht="27" customHeight="1" x14ac:dyDescent="0.4">
      <c r="GQ92" s="13"/>
      <c r="GR92" s="13"/>
      <c r="GS92" s="13"/>
      <c r="GT92" s="13"/>
      <c r="GU92" s="13"/>
    </row>
    <row r="93" spans="138:203" ht="27" customHeight="1" x14ac:dyDescent="0.4">
      <c r="GQ93" s="13"/>
      <c r="GR93" s="13"/>
      <c r="GS93" s="13"/>
      <c r="GT93" s="13"/>
      <c r="GU93" s="13"/>
    </row>
    <row r="94" spans="138:203" ht="27" customHeight="1" x14ac:dyDescent="0.4">
      <c r="GQ94" s="13"/>
      <c r="GR94" s="13"/>
      <c r="GS94" s="13"/>
      <c r="GT94" s="13"/>
      <c r="GU94" s="13"/>
    </row>
    <row r="95" spans="138:203" ht="27" customHeight="1" x14ac:dyDescent="0.4">
      <c r="GQ95" s="13"/>
      <c r="GR95" s="13"/>
      <c r="GS95" s="13"/>
      <c r="GT95" s="13"/>
      <c r="GU95" s="13"/>
    </row>
    <row r="96" spans="138:203" ht="27" customHeight="1" x14ac:dyDescent="0.4">
      <c r="GQ96" s="13"/>
      <c r="GR96" s="13"/>
      <c r="GS96" s="13"/>
      <c r="GT96" s="13"/>
      <c r="GU96" s="13"/>
    </row>
    <row r="97" spans="199:203" ht="27" customHeight="1" x14ac:dyDescent="0.4">
      <c r="GQ97" s="13"/>
      <c r="GR97" s="13"/>
      <c r="GS97" s="13"/>
      <c r="GT97" s="13"/>
      <c r="GU97" s="13"/>
    </row>
    <row r="98" spans="199:203" ht="27" customHeight="1" x14ac:dyDescent="0.4">
      <c r="GQ98" s="13"/>
      <c r="GR98" s="13"/>
      <c r="GS98" s="13"/>
      <c r="GT98" s="13"/>
      <c r="GU98" s="13"/>
    </row>
  </sheetData>
  <sheetProtection algorithmName="SHA-512" hashValue="HbtX1vVvT7Qp0EQLaPjRyA7z/VJjDFjXdHdP7fEMm5HRWJlb2IETqO+UAztczPFrXnZaJ5gVPSt138dXRrjozw==" saltValue="+lsrTdEizZMLj1Odt/hvig==" spinCount="100000" sheet="1" objects="1" scenarios="1"/>
  <dataConsolidate/>
  <mergeCells count="553">
    <mergeCell ref="CR2:DA2"/>
    <mergeCell ref="CT67:CV67"/>
    <mergeCell ref="CW67:DP67"/>
    <mergeCell ref="M67:O67"/>
    <mergeCell ref="P67:AF67"/>
    <mergeCell ref="AG67:AZ67"/>
    <mergeCell ref="BA67:BL67"/>
    <mergeCell ref="BM67:BN67"/>
    <mergeCell ref="BO67:BX67"/>
    <mergeCell ref="BY67:CM67"/>
    <mergeCell ref="CN67:CP67"/>
    <mergeCell ref="CQ67:CS67"/>
    <mergeCell ref="CT65:CV65"/>
    <mergeCell ref="CW65:DP65"/>
    <mergeCell ref="M66:O66"/>
    <mergeCell ref="P66:AF66"/>
    <mergeCell ref="AG66:AZ66"/>
    <mergeCell ref="BA66:BL66"/>
    <mergeCell ref="BM66:BN66"/>
    <mergeCell ref="BO66:BX66"/>
    <mergeCell ref="BY66:CM66"/>
    <mergeCell ref="CN66:CP66"/>
    <mergeCell ref="CQ66:CS66"/>
    <mergeCell ref="CT66:CV66"/>
    <mergeCell ref="CW66:DP66"/>
    <mergeCell ref="M65:O65"/>
    <mergeCell ref="P65:AF65"/>
    <mergeCell ref="AG65:AZ65"/>
    <mergeCell ref="BA65:BL65"/>
    <mergeCell ref="BM65:BN65"/>
    <mergeCell ref="BO65:BX65"/>
    <mergeCell ref="BY65:CM65"/>
    <mergeCell ref="CN65:CP65"/>
    <mergeCell ref="CQ65:CS65"/>
    <mergeCell ref="CT63:CV63"/>
    <mergeCell ref="CW63:DP63"/>
    <mergeCell ref="M64:O64"/>
    <mergeCell ref="P64:AF64"/>
    <mergeCell ref="AG64:AZ64"/>
    <mergeCell ref="BA64:BL64"/>
    <mergeCell ref="BM64:BN64"/>
    <mergeCell ref="BO64:BX64"/>
    <mergeCell ref="BY64:CM64"/>
    <mergeCell ref="CN64:CP64"/>
    <mergeCell ref="CQ64:CS64"/>
    <mergeCell ref="CT64:CV64"/>
    <mergeCell ref="CW64:DP64"/>
    <mergeCell ref="M63:O63"/>
    <mergeCell ref="P63:AF63"/>
    <mergeCell ref="AG63:AZ63"/>
    <mergeCell ref="BA63:BL63"/>
    <mergeCell ref="BM63:BN63"/>
    <mergeCell ref="BO63:BX63"/>
    <mergeCell ref="BY63:CM63"/>
    <mergeCell ref="CN63:CP63"/>
    <mergeCell ref="CQ63:CS63"/>
    <mergeCell ref="CW61:DP61"/>
    <mergeCell ref="M62:O62"/>
    <mergeCell ref="P62:AF62"/>
    <mergeCell ref="AG62:AZ62"/>
    <mergeCell ref="BA62:BL62"/>
    <mergeCell ref="BM62:BN62"/>
    <mergeCell ref="BO62:BX62"/>
    <mergeCell ref="BY62:CM62"/>
    <mergeCell ref="CN62:CP62"/>
    <mergeCell ref="CQ62:CS62"/>
    <mergeCell ref="CT62:CV62"/>
    <mergeCell ref="CW62:DP62"/>
    <mergeCell ref="M61:O61"/>
    <mergeCell ref="P61:AF61"/>
    <mergeCell ref="AG61:AZ61"/>
    <mergeCell ref="BA61:BL61"/>
    <mergeCell ref="BM61:BN61"/>
    <mergeCell ref="BO61:BX61"/>
    <mergeCell ref="BY61:CM61"/>
    <mergeCell ref="CN61:CP61"/>
    <mergeCell ref="CQ61:CS61"/>
    <mergeCell ref="M60:O60"/>
    <mergeCell ref="P60:AF60"/>
    <mergeCell ref="AG60:AZ60"/>
    <mergeCell ref="BA60:BL60"/>
    <mergeCell ref="BM60:BN60"/>
    <mergeCell ref="BO60:BX60"/>
    <mergeCell ref="BY60:CM60"/>
    <mergeCell ref="CN60:CP60"/>
    <mergeCell ref="CQ60:CS60"/>
    <mergeCell ref="CT58:CV58"/>
    <mergeCell ref="CW58:DP58"/>
    <mergeCell ref="M59:O59"/>
    <mergeCell ref="P59:AF59"/>
    <mergeCell ref="AG59:AZ59"/>
    <mergeCell ref="BA59:BL59"/>
    <mergeCell ref="BM59:BN59"/>
    <mergeCell ref="BO59:BX59"/>
    <mergeCell ref="BY59:CM59"/>
    <mergeCell ref="CN59:CP59"/>
    <mergeCell ref="CQ59:CS59"/>
    <mergeCell ref="CT59:CV59"/>
    <mergeCell ref="CW59:DP59"/>
    <mergeCell ref="M58:O58"/>
    <mergeCell ref="P58:AF58"/>
    <mergeCell ref="AG58:AZ58"/>
    <mergeCell ref="BA58:BL58"/>
    <mergeCell ref="BM58:BN58"/>
    <mergeCell ref="BO58:BX58"/>
    <mergeCell ref="BY58:CM58"/>
    <mergeCell ref="CN58:CP58"/>
    <mergeCell ref="CQ58:CS58"/>
    <mergeCell ref="M68:O68"/>
    <mergeCell ref="P68:AF68"/>
    <mergeCell ref="BA68:BL68"/>
    <mergeCell ref="BM68:BN68"/>
    <mergeCell ref="BO68:BX68"/>
    <mergeCell ref="M57:O57"/>
    <mergeCell ref="P57:AF57"/>
    <mergeCell ref="EH82:EJ82"/>
    <mergeCell ref="EH85:EJ85"/>
    <mergeCell ref="CN69:CP69"/>
    <mergeCell ref="CQ69:CS69"/>
    <mergeCell ref="CT69:CV69"/>
    <mergeCell ref="CW69:DP69"/>
    <mergeCell ref="BY69:CM69"/>
    <mergeCell ref="BY70:CM70"/>
    <mergeCell ref="CN70:CP70"/>
    <mergeCell ref="CQ70:CS70"/>
    <mergeCell ref="CT70:CV70"/>
    <mergeCell ref="CW70:DP70"/>
    <mergeCell ref="CN71:CP71"/>
    <mergeCell ref="CQ71:CS71"/>
    <mergeCell ref="CT71:CV71"/>
    <mergeCell ref="CW71:DP71"/>
    <mergeCell ref="M69:O69"/>
    <mergeCell ref="CW49:DP49"/>
    <mergeCell ref="M54:DP54"/>
    <mergeCell ref="M55:O56"/>
    <mergeCell ref="BA55:BL56"/>
    <mergeCell ref="BM55:BN56"/>
    <mergeCell ref="BO55:BX56"/>
    <mergeCell ref="BY55:CM56"/>
    <mergeCell ref="CN57:CP57"/>
    <mergeCell ref="CQ57:CS57"/>
    <mergeCell ref="CT57:CV57"/>
    <mergeCell ref="CW57:DP57"/>
    <mergeCell ref="BY57:CM57"/>
    <mergeCell ref="BA57:BL57"/>
    <mergeCell ref="BM57:BN57"/>
    <mergeCell ref="BO57:BX57"/>
    <mergeCell ref="AG57:AZ57"/>
    <mergeCell ref="BM49:BN49"/>
    <mergeCell ref="BO49:BX49"/>
    <mergeCell ref="P55:AF56"/>
    <mergeCell ref="CN49:CP49"/>
    <mergeCell ref="CQ49:CS49"/>
    <mergeCell ref="CT49:CV49"/>
    <mergeCell ref="P69:AF69"/>
    <mergeCell ref="BA69:BL69"/>
    <mergeCell ref="BM69:BN69"/>
    <mergeCell ref="BO69:BX69"/>
    <mergeCell ref="AG69:AZ69"/>
    <mergeCell ref="AG70:AZ70"/>
    <mergeCell ref="M70:O70"/>
    <mergeCell ref="P70:AF70"/>
    <mergeCell ref="BA70:BL70"/>
    <mergeCell ref="BM70:BN70"/>
    <mergeCell ref="BO70:BX70"/>
    <mergeCell ref="K72:L72"/>
    <mergeCell ref="M72:N72"/>
    <mergeCell ref="O72:R72"/>
    <mergeCell ref="M71:O71"/>
    <mergeCell ref="P71:AF71"/>
    <mergeCell ref="BA71:BL71"/>
    <mergeCell ref="BM71:BN71"/>
    <mergeCell ref="BO71:BX71"/>
    <mergeCell ref="BY71:CM71"/>
    <mergeCell ref="AG71:AZ71"/>
    <mergeCell ref="AG68:AZ68"/>
    <mergeCell ref="FL55:FO55"/>
    <mergeCell ref="FQ55:FU55"/>
    <mergeCell ref="FV55:FZ55"/>
    <mergeCell ref="GA55:GE55"/>
    <mergeCell ref="CN56:CP56"/>
    <mergeCell ref="CQ56:CS56"/>
    <mergeCell ref="CT56:CV56"/>
    <mergeCell ref="CW55:DP56"/>
    <mergeCell ref="ET55:ET56"/>
    <mergeCell ref="EU55:EU56"/>
    <mergeCell ref="EW55:FB55"/>
    <mergeCell ref="FC55:FH55"/>
    <mergeCell ref="FI55:FK55"/>
    <mergeCell ref="CN55:CV55"/>
    <mergeCell ref="CQ68:CS68"/>
    <mergeCell ref="CT68:CV68"/>
    <mergeCell ref="CW68:DP68"/>
    <mergeCell ref="BY68:CM68"/>
    <mergeCell ref="CN68:CP68"/>
    <mergeCell ref="AG55:AZ56"/>
    <mergeCell ref="CT60:CV60"/>
    <mergeCell ref="CW60:DP60"/>
    <mergeCell ref="CT61:CV61"/>
    <mergeCell ref="M48:O48"/>
    <mergeCell ref="BA48:BL48"/>
    <mergeCell ref="BM48:BN48"/>
    <mergeCell ref="BO48:BX48"/>
    <mergeCell ref="BY48:CM48"/>
    <mergeCell ref="P48:AF48"/>
    <mergeCell ref="P49:AF49"/>
    <mergeCell ref="AG48:AZ48"/>
    <mergeCell ref="AG49:AZ49"/>
    <mergeCell ref="M49:O49"/>
    <mergeCell ref="BA49:BL49"/>
    <mergeCell ref="BY49:CM49"/>
    <mergeCell ref="CT39:CV39"/>
    <mergeCell ref="CW39:DP39"/>
    <mergeCell ref="CN48:CP48"/>
    <mergeCell ref="CQ48:CS48"/>
    <mergeCell ref="CT48:CV48"/>
    <mergeCell ref="CW48:DP48"/>
    <mergeCell ref="CQ39:CS39"/>
    <mergeCell ref="BY47:CM47"/>
    <mergeCell ref="CN47:CP47"/>
    <mergeCell ref="CQ47:CS47"/>
    <mergeCell ref="BY45:CM46"/>
    <mergeCell ref="M44:DP44"/>
    <mergeCell ref="CT47:CV47"/>
    <mergeCell ref="CW47:DP47"/>
    <mergeCell ref="M47:O47"/>
    <mergeCell ref="BA47:BL47"/>
    <mergeCell ref="BM47:BN47"/>
    <mergeCell ref="BO47:BX47"/>
    <mergeCell ref="P47:AF47"/>
    <mergeCell ref="AG47:AZ47"/>
    <mergeCell ref="AG45:AZ46"/>
    <mergeCell ref="P45:AF46"/>
    <mergeCell ref="BM45:BN46"/>
    <mergeCell ref="BO45:BX46"/>
    <mergeCell ref="M45:O46"/>
    <mergeCell ref="BA45:BL46"/>
    <mergeCell ref="BY39:CM39"/>
    <mergeCell ref="CN39:CP39"/>
    <mergeCell ref="M37:O37"/>
    <mergeCell ref="U37:AA37"/>
    <mergeCell ref="AB37:AZ37"/>
    <mergeCell ref="BA37:BL37"/>
    <mergeCell ref="BM37:BN37"/>
    <mergeCell ref="BO37:BX37"/>
    <mergeCell ref="M38:O38"/>
    <mergeCell ref="P38:AA39"/>
    <mergeCell ref="AB38:AZ38"/>
    <mergeCell ref="BA38:BL38"/>
    <mergeCell ref="BM38:BN38"/>
    <mergeCell ref="BO38:BX38"/>
    <mergeCell ref="M39:O39"/>
    <mergeCell ref="AB39:AZ39"/>
    <mergeCell ref="BA39:BL39"/>
    <mergeCell ref="BM39:BN39"/>
    <mergeCell ref="BO39:BX39"/>
    <mergeCell ref="CN46:CP46"/>
    <mergeCell ref="CW36:DP36"/>
    <mergeCell ref="BY38:CM38"/>
    <mergeCell ref="CN38:CP38"/>
    <mergeCell ref="CQ38:CS38"/>
    <mergeCell ref="CT38:CV38"/>
    <mergeCell ref="CW38:DP38"/>
    <mergeCell ref="CQ37:CS37"/>
    <mergeCell ref="CT37:CV37"/>
    <mergeCell ref="CW37:DP37"/>
    <mergeCell ref="BY37:CM37"/>
    <mergeCell ref="CN37:CP37"/>
    <mergeCell ref="M35:O35"/>
    <mergeCell ref="BY36:CM36"/>
    <mergeCell ref="CN36:CP36"/>
    <mergeCell ref="CQ36:CS36"/>
    <mergeCell ref="CT36:CV36"/>
    <mergeCell ref="M34:O34"/>
    <mergeCell ref="U34:AA35"/>
    <mergeCell ref="AB34:AZ34"/>
    <mergeCell ref="BA34:BL34"/>
    <mergeCell ref="BM34:BN34"/>
    <mergeCell ref="M36:O36"/>
    <mergeCell ref="U36:AA36"/>
    <mergeCell ref="AB36:AZ36"/>
    <mergeCell ref="BA36:BL36"/>
    <mergeCell ref="BM36:BN36"/>
    <mergeCell ref="BO36:BX36"/>
    <mergeCell ref="BY31:CM31"/>
    <mergeCell ref="AB33:AZ33"/>
    <mergeCell ref="BA33:BL33"/>
    <mergeCell ref="CN33:CP33"/>
    <mergeCell ref="CQ33:CS33"/>
    <mergeCell ref="CT33:CV33"/>
    <mergeCell ref="CW33:DP33"/>
    <mergeCell ref="BA31:BL31"/>
    <mergeCell ref="CW34:DP34"/>
    <mergeCell ref="BO34:BX34"/>
    <mergeCell ref="BY34:CM34"/>
    <mergeCell ref="CN34:CP34"/>
    <mergeCell ref="CQ34:CS34"/>
    <mergeCell ref="CT34:CV34"/>
    <mergeCell ref="BO33:BX33"/>
    <mergeCell ref="BY33:CM33"/>
    <mergeCell ref="U30:AA33"/>
    <mergeCell ref="AB30:AZ30"/>
    <mergeCell ref="BA30:BL30"/>
    <mergeCell ref="M33:O33"/>
    <mergeCell ref="CW35:DP35"/>
    <mergeCell ref="CW30:DP30"/>
    <mergeCell ref="BY32:CM32"/>
    <mergeCell ref="CN32:CP32"/>
    <mergeCell ref="CQ32:CS32"/>
    <mergeCell ref="CT32:CV32"/>
    <mergeCell ref="CW32:DP32"/>
    <mergeCell ref="CW31:DP31"/>
    <mergeCell ref="AB35:AZ35"/>
    <mergeCell ref="BA35:BL35"/>
    <mergeCell ref="BM35:BN35"/>
    <mergeCell ref="BO35:BX35"/>
    <mergeCell ref="BY35:CM35"/>
    <mergeCell ref="CN35:CP35"/>
    <mergeCell ref="BO30:BX30"/>
    <mergeCell ref="BM31:BN31"/>
    <mergeCell ref="BO31:BX31"/>
    <mergeCell ref="CN31:CP31"/>
    <mergeCell ref="CQ31:CS31"/>
    <mergeCell ref="CT31:CV31"/>
    <mergeCell ref="AB29:AZ29"/>
    <mergeCell ref="BA29:BL29"/>
    <mergeCell ref="BM29:BN29"/>
    <mergeCell ref="BO29:BX29"/>
    <mergeCell ref="BM33:BN33"/>
    <mergeCell ref="CQ30:CS30"/>
    <mergeCell ref="CT30:CV30"/>
    <mergeCell ref="M28:O28"/>
    <mergeCell ref="P28:T37"/>
    <mergeCell ref="U28:AA29"/>
    <mergeCell ref="AB28:AZ28"/>
    <mergeCell ref="BA28:BL28"/>
    <mergeCell ref="BM28:BN28"/>
    <mergeCell ref="M29:O29"/>
    <mergeCell ref="BY30:CM30"/>
    <mergeCell ref="CN30:CP30"/>
    <mergeCell ref="M32:O32"/>
    <mergeCell ref="AB32:AZ32"/>
    <mergeCell ref="BA32:BL32"/>
    <mergeCell ref="BM32:BN32"/>
    <mergeCell ref="BO32:BX32"/>
    <mergeCell ref="M31:O31"/>
    <mergeCell ref="AB31:AZ31"/>
    <mergeCell ref="M30:O30"/>
    <mergeCell ref="BY24:CM24"/>
    <mergeCell ref="CT24:CV24"/>
    <mergeCell ref="CW24:DP24"/>
    <mergeCell ref="BM30:BN30"/>
    <mergeCell ref="BY29:CM29"/>
    <mergeCell ref="CN29:CP29"/>
    <mergeCell ref="CW28:DP28"/>
    <mergeCell ref="CW29:DP29"/>
    <mergeCell ref="BM27:BN27"/>
    <mergeCell ref="BO27:BX27"/>
    <mergeCell ref="BY27:CM27"/>
    <mergeCell ref="CN27:CP27"/>
    <mergeCell ref="CQ27:CS27"/>
    <mergeCell ref="CT27:CV27"/>
    <mergeCell ref="CQ29:CS29"/>
    <mergeCell ref="CT29:CV29"/>
    <mergeCell ref="BO28:BX28"/>
    <mergeCell ref="BY28:CM28"/>
    <mergeCell ref="CN28:CP28"/>
    <mergeCell ref="CQ28:CS28"/>
    <mergeCell ref="CT28:CV28"/>
    <mergeCell ref="BM26:BN26"/>
    <mergeCell ref="BO26:BX26"/>
    <mergeCell ref="BY26:CM26"/>
    <mergeCell ref="CN26:CP26"/>
    <mergeCell ref="AB27:AZ27"/>
    <mergeCell ref="BA27:BL27"/>
    <mergeCell ref="CQ26:CS26"/>
    <mergeCell ref="CT26:CV26"/>
    <mergeCell ref="CW26:DP26"/>
    <mergeCell ref="BY23:CM23"/>
    <mergeCell ref="CN23:CP23"/>
    <mergeCell ref="M25:O25"/>
    <mergeCell ref="AB25:AZ25"/>
    <mergeCell ref="BA25:BL25"/>
    <mergeCell ref="BM25:BN25"/>
    <mergeCell ref="BO25:BX25"/>
    <mergeCell ref="BY25:CM25"/>
    <mergeCell ref="BO23:BX23"/>
    <mergeCell ref="M24:O24"/>
    <mergeCell ref="AB24:AZ24"/>
    <mergeCell ref="BA24:BL24"/>
    <mergeCell ref="BM24:BN24"/>
    <mergeCell ref="BO24:BX24"/>
    <mergeCell ref="CN24:CP24"/>
    <mergeCell ref="M23:O23"/>
    <mergeCell ref="U23:AA27"/>
    <mergeCell ref="M27:O27"/>
    <mergeCell ref="AB23:AZ23"/>
    <mergeCell ref="BA23:BL23"/>
    <mergeCell ref="BM23:BN23"/>
    <mergeCell ref="M26:O26"/>
    <mergeCell ref="AB26:AZ26"/>
    <mergeCell ref="BA26:BL26"/>
    <mergeCell ref="M22:O22"/>
    <mergeCell ref="U22:AA22"/>
    <mergeCell ref="AB22:AZ22"/>
    <mergeCell ref="BA22:BL22"/>
    <mergeCell ref="BM22:BN22"/>
    <mergeCell ref="BO22:BX22"/>
    <mergeCell ref="BY22:CM22"/>
    <mergeCell ref="CN22:CP22"/>
    <mergeCell ref="CQ22:CS22"/>
    <mergeCell ref="BM21:BN21"/>
    <mergeCell ref="BO21:BX21"/>
    <mergeCell ref="BY21:CM21"/>
    <mergeCell ref="CW20:DP20"/>
    <mergeCell ref="U19:AA20"/>
    <mergeCell ref="AB19:AZ19"/>
    <mergeCell ref="BA19:BL19"/>
    <mergeCell ref="CW19:DP19"/>
    <mergeCell ref="M19:O19"/>
    <mergeCell ref="M18:O18"/>
    <mergeCell ref="BO18:BX18"/>
    <mergeCell ref="BY18:CM18"/>
    <mergeCell ref="CN21:CP21"/>
    <mergeCell ref="CQ21:CS21"/>
    <mergeCell ref="AB18:AZ18"/>
    <mergeCell ref="BA18:BL18"/>
    <mergeCell ref="BM18:BN18"/>
    <mergeCell ref="BM19:BN19"/>
    <mergeCell ref="BO19:BX19"/>
    <mergeCell ref="BY19:CM19"/>
    <mergeCell ref="CN19:CP19"/>
    <mergeCell ref="CQ19:CS19"/>
    <mergeCell ref="U18:AA18"/>
    <mergeCell ref="M17:O17"/>
    <mergeCell ref="P17:T27"/>
    <mergeCell ref="U17:AA17"/>
    <mergeCell ref="AB17:AZ17"/>
    <mergeCell ref="BA17:BL17"/>
    <mergeCell ref="CT19:CV19"/>
    <mergeCell ref="CW18:DP18"/>
    <mergeCell ref="CN18:CP18"/>
    <mergeCell ref="CQ18:CS18"/>
    <mergeCell ref="CT21:CV21"/>
    <mergeCell ref="CW21:DP21"/>
    <mergeCell ref="M20:O20"/>
    <mergeCell ref="AB20:AZ20"/>
    <mergeCell ref="BA20:BL20"/>
    <mergeCell ref="BM20:BN20"/>
    <mergeCell ref="BO20:BX20"/>
    <mergeCell ref="BY20:CM20"/>
    <mergeCell ref="CN20:CP20"/>
    <mergeCell ref="CQ20:CS20"/>
    <mergeCell ref="CT20:CV20"/>
    <mergeCell ref="M21:O21"/>
    <mergeCell ref="U21:AA21"/>
    <mergeCell ref="AB21:AZ21"/>
    <mergeCell ref="BA21:BL21"/>
    <mergeCell ref="BM17:BN17"/>
    <mergeCell ref="BO17:BX17"/>
    <mergeCell ref="BY17:CM17"/>
    <mergeCell ref="CN17:CP17"/>
    <mergeCell ref="CQ17:CS17"/>
    <mergeCell ref="CT17:CV17"/>
    <mergeCell ref="CT18:CV18"/>
    <mergeCell ref="CW15:DP16"/>
    <mergeCell ref="CW17:DP17"/>
    <mergeCell ref="BO15:BX16"/>
    <mergeCell ref="V13:DI13"/>
    <mergeCell ref="J8:DP8"/>
    <mergeCell ref="M15:O16"/>
    <mergeCell ref="P15:AA16"/>
    <mergeCell ref="AB15:AZ16"/>
    <mergeCell ref="BA15:BL16"/>
    <mergeCell ref="BY15:CM16"/>
    <mergeCell ref="CN15:CV15"/>
    <mergeCell ref="BM15:BN16"/>
    <mergeCell ref="CT16:CV16"/>
    <mergeCell ref="CQ16:CS16"/>
    <mergeCell ref="CN16:CP16"/>
    <mergeCell ref="V14:CV14"/>
    <mergeCell ref="CW27:DP27"/>
    <mergeCell ref="CW25:DP25"/>
    <mergeCell ref="CQ25:CS25"/>
    <mergeCell ref="CT25:CV25"/>
    <mergeCell ref="CN25:CP25"/>
    <mergeCell ref="CQ35:CS35"/>
    <mergeCell ref="CT35:CV35"/>
    <mergeCell ref="M13:U13"/>
    <mergeCell ref="AS2:AU2"/>
    <mergeCell ref="BA2:BC2"/>
    <mergeCell ref="BI2:BK2"/>
    <mergeCell ref="BU2:BW2"/>
    <mergeCell ref="M9:DM9"/>
    <mergeCell ref="M10:U10"/>
    <mergeCell ref="V10:BH10"/>
    <mergeCell ref="M12:Q12"/>
    <mergeCell ref="R12:T12"/>
    <mergeCell ref="V12:AQ12"/>
    <mergeCell ref="AX12:BB12"/>
    <mergeCell ref="BC12:BE12"/>
    <mergeCell ref="BF12:CB12"/>
    <mergeCell ref="CE12:CI12"/>
    <mergeCell ref="CJ12:CL12"/>
    <mergeCell ref="CM12:DI12"/>
    <mergeCell ref="EW15:FB15"/>
    <mergeCell ref="ES44:ES46"/>
    <mergeCell ref="FQ15:FU15"/>
    <mergeCell ref="FV15:FZ15"/>
    <mergeCell ref="GA15:GE15"/>
    <mergeCell ref="GJ45:GN45"/>
    <mergeCell ref="GJ15:GN15"/>
    <mergeCell ref="CQ46:CS46"/>
    <mergeCell ref="CT46:CV46"/>
    <mergeCell ref="CN45:CV45"/>
    <mergeCell ref="CW45:DP46"/>
    <mergeCell ref="ET45:ET46"/>
    <mergeCell ref="EU45:EU46"/>
    <mergeCell ref="EW45:FB45"/>
    <mergeCell ref="FC45:FH45"/>
    <mergeCell ref="FL15:FO15"/>
    <mergeCell ref="FI15:FK15"/>
    <mergeCell ref="CT22:CV22"/>
    <mergeCell ref="CW22:DP22"/>
    <mergeCell ref="CQ24:CS24"/>
    <mergeCell ref="ET15:ET16"/>
    <mergeCell ref="CQ23:CS23"/>
    <mergeCell ref="CT23:CV23"/>
    <mergeCell ref="CW23:DP23"/>
    <mergeCell ref="GJ55:GN55"/>
    <mergeCell ref="ES54:ES56"/>
    <mergeCell ref="EU13:EV13"/>
    <mergeCell ref="EU14:EU16"/>
    <mergeCell ref="EV14:EV16"/>
    <mergeCell ref="GQ55:GU55"/>
    <mergeCell ref="GQ10:GU10"/>
    <mergeCell ref="GW10:GY10"/>
    <mergeCell ref="GW12:GY12"/>
    <mergeCell ref="GP14:GP15"/>
    <mergeCell ref="GQ45:GU45"/>
    <mergeCell ref="EW13:FB13"/>
    <mergeCell ref="FC13:FH13"/>
    <mergeCell ref="ES13:ES16"/>
    <mergeCell ref="ES12:FH12"/>
    <mergeCell ref="FV13:GF13"/>
    <mergeCell ref="GQ12:GU12"/>
    <mergeCell ref="GQ13:GU13"/>
    <mergeCell ref="FI45:FK45"/>
    <mergeCell ref="FL45:FO45"/>
    <mergeCell ref="FQ45:FU45"/>
    <mergeCell ref="FV45:FZ45"/>
    <mergeCell ref="GA45:GE45"/>
    <mergeCell ref="FC15:FH15"/>
  </mergeCells>
  <phoneticPr fontId="3"/>
  <conditionalFormatting sqref="P57:AG71 M57:M71">
    <cfRule type="cellIs" dxfId="271" priority="191" operator="equal">
      <formula>""</formula>
    </cfRule>
  </conditionalFormatting>
  <conditionalFormatting sqref="BA57:BL71">
    <cfRule type="expression" dxfId="270" priority="180">
      <formula>AND($M57="",$BA57&lt;&gt;"")</formula>
    </cfRule>
    <cfRule type="cellIs" dxfId="269" priority="190" operator="equal">
      <formula>""</formula>
    </cfRule>
  </conditionalFormatting>
  <conditionalFormatting sqref="BX5:BX7">
    <cfRule type="expression" dxfId="268" priority="189">
      <formula>AND($M5&lt;&gt;"",$BO5="")</formula>
    </cfRule>
  </conditionalFormatting>
  <conditionalFormatting sqref="BY5:CM7">
    <cfRule type="expression" dxfId="267" priority="188">
      <formula>AND($M5&lt;&gt;"",$BY5="")</formula>
    </cfRule>
  </conditionalFormatting>
  <conditionalFormatting sqref="BX5:BX7">
    <cfRule type="expression" dxfId="266" priority="187">
      <formula>AND($M5="",$BO5&lt;&gt;"")</formula>
    </cfRule>
  </conditionalFormatting>
  <conditionalFormatting sqref="BY5:CM7">
    <cfRule type="expression" dxfId="265" priority="186">
      <formula>AND($M5="",$BY5&lt;&gt;"")</formula>
    </cfRule>
  </conditionalFormatting>
  <conditionalFormatting sqref="CN5:CP7">
    <cfRule type="expression" dxfId="264" priority="185">
      <formula>AND($M5&lt;&gt;"",$CN5="",$CT5="")</formula>
    </cfRule>
  </conditionalFormatting>
  <conditionalFormatting sqref="CQ5:CS7">
    <cfRule type="expression" dxfId="263" priority="184">
      <formula>AND($M5&lt;&gt;"",$CQ5="",$CT5="")</formula>
    </cfRule>
  </conditionalFormatting>
  <conditionalFormatting sqref="CN5:CP7">
    <cfRule type="expression" dxfId="262" priority="183">
      <formula>AND($M5="",$CN5&lt;&gt;"")</formula>
    </cfRule>
  </conditionalFormatting>
  <conditionalFormatting sqref="CQ5:CS7">
    <cfRule type="expression" dxfId="261" priority="182">
      <formula>AND($M5="",$CQ5&lt;&gt;"")</formula>
    </cfRule>
  </conditionalFormatting>
  <conditionalFormatting sqref="CT5:CW7">
    <cfRule type="expression" dxfId="260" priority="181">
      <formula>AND($M5="",$CT5&lt;&gt;"")</formula>
    </cfRule>
  </conditionalFormatting>
  <conditionalFormatting sqref="BY32:CM32 BY38:CM39">
    <cfRule type="expression" dxfId="259" priority="193">
      <formula>AND(OR($EO32="要是正",$EO32="既存不適格"),$BY32="")</formula>
    </cfRule>
  </conditionalFormatting>
  <conditionalFormatting sqref="BO32:BX32 BO38:BX39">
    <cfRule type="expression" dxfId="258" priority="195">
      <formula>AND(OR($EO32="要是正",$EO32="既存不適格"),$BO32="")</formula>
    </cfRule>
  </conditionalFormatting>
  <conditionalFormatting sqref="CT5:CV7">
    <cfRule type="expression" dxfId="257" priority="203">
      <formula>AND($M5&lt;&gt;"",$EN5=0,$CT5="")</formula>
    </cfRule>
  </conditionalFormatting>
  <conditionalFormatting sqref="BY34:CM36">
    <cfRule type="expression" dxfId="256" priority="141">
      <formula>AND(OR($EO34="要是正",$EO34="既存不適格"),$BY34="")</formula>
    </cfRule>
  </conditionalFormatting>
  <conditionalFormatting sqref="BO34:BX36">
    <cfRule type="expression" dxfId="255" priority="143">
      <formula>AND(OR($EO34="要是正",$EO34="既存不適格"),$BO34="")</formula>
    </cfRule>
  </conditionalFormatting>
  <conditionalFormatting sqref="BY33:CM33">
    <cfRule type="expression" dxfId="254" priority="136">
      <formula>AND(OR($EO33="要是正",$EO33="既存不適格"),$BY33="")</formula>
    </cfRule>
  </conditionalFormatting>
  <conditionalFormatting sqref="BO33:BX33">
    <cfRule type="expression" dxfId="253" priority="138">
      <formula>AND(OR($EO33="要是正",$EO33="既存不適格"),$BO33="")</formula>
    </cfRule>
  </conditionalFormatting>
  <conditionalFormatting sqref="BY27:CM27">
    <cfRule type="expression" dxfId="252" priority="131">
      <formula>AND(OR($EO27="要是正",$EO27="既存不適格"),$BY27="")</formula>
    </cfRule>
  </conditionalFormatting>
  <conditionalFormatting sqref="BO27:BX27">
    <cfRule type="expression" dxfId="251" priority="133">
      <formula>AND(OR($EO27="要是正",$EO27="既存不適格"),$BO27="")</formula>
    </cfRule>
  </conditionalFormatting>
  <conditionalFormatting sqref="BY29:CM31">
    <cfRule type="expression" dxfId="250" priority="127">
      <formula>AND(OR($EO29="要是正",$EO29="既存不適格"),$BY29="")</formula>
    </cfRule>
  </conditionalFormatting>
  <conditionalFormatting sqref="BO29:BX31">
    <cfRule type="expression" dxfId="249" priority="129">
      <formula>AND(OR($EO29="要是正",$EO29="既存不適格"),$BO29="")</formula>
    </cfRule>
  </conditionalFormatting>
  <conditionalFormatting sqref="BY28:CM28">
    <cfRule type="expression" dxfId="248" priority="122">
      <formula>AND(OR($EO28="要是正",$EO28="既存不適格"),$BY28="")</formula>
    </cfRule>
  </conditionalFormatting>
  <conditionalFormatting sqref="BO28:BX28">
    <cfRule type="expression" dxfId="247" priority="124">
      <formula>AND(OR($EO28="要是正",$EO28="既存不適格"),$BO28="")</formula>
    </cfRule>
  </conditionalFormatting>
  <conditionalFormatting sqref="BY22:CM22">
    <cfRule type="expression" dxfId="246" priority="117">
      <formula>AND(OR($EO22="要是正",$EO22="既存不適格"),$BY22="")</formula>
    </cfRule>
  </conditionalFormatting>
  <conditionalFormatting sqref="BO22:BX22">
    <cfRule type="expression" dxfId="245" priority="119">
      <formula>AND(OR($EO22="要是正",$EO22="既存不適格"),$BO22="")</formula>
    </cfRule>
  </conditionalFormatting>
  <conditionalFormatting sqref="BY24:CM26">
    <cfRule type="expression" dxfId="244" priority="113">
      <formula>AND(OR($EO24="要是正",$EO24="既存不適格"),$BY24="")</formula>
    </cfRule>
  </conditionalFormatting>
  <conditionalFormatting sqref="BO24:BX26">
    <cfRule type="expression" dxfId="243" priority="115">
      <formula>AND(OR($EO24="要是正",$EO24="既存不適格"),$BO24="")</formula>
    </cfRule>
  </conditionalFormatting>
  <conditionalFormatting sqref="BY23:CM23">
    <cfRule type="expression" dxfId="242" priority="108">
      <formula>AND(OR($EO23="要是正",$EO23="既存不適格"),$BY23="")</formula>
    </cfRule>
  </conditionalFormatting>
  <conditionalFormatting sqref="BO23:BX23">
    <cfRule type="expression" dxfId="241" priority="110">
      <formula>AND(OR($EO23="要是正",$EO23="既存不適格"),$BO23="")</formula>
    </cfRule>
  </conditionalFormatting>
  <conditionalFormatting sqref="BY17:CM17">
    <cfRule type="expression" dxfId="240" priority="96">
      <formula>AND(OR($EO17="要是正",$EO17="既存不適格"),$BY17="")</formula>
    </cfRule>
  </conditionalFormatting>
  <conditionalFormatting sqref="CT17:CV39">
    <cfRule type="expression" dxfId="239" priority="98">
      <formula>AND(NOT(OR($EO17="要是正",$EO17="既存不適格")),$CT17&lt;&gt;"")</formula>
    </cfRule>
  </conditionalFormatting>
  <conditionalFormatting sqref="BA17:BL39">
    <cfRule type="cellIs" dxfId="238" priority="90" operator="equal">
      <formula>""</formula>
    </cfRule>
  </conditionalFormatting>
  <conditionalFormatting sqref="BY19:CM21">
    <cfRule type="expression" dxfId="237" priority="92">
      <formula>AND(OR($EO19="要是正",$EO19="既存不適格"),$BY19="")</formula>
    </cfRule>
  </conditionalFormatting>
  <conditionalFormatting sqref="BO19:BX21">
    <cfRule type="expression" dxfId="236" priority="94">
      <formula>AND(OR($EO19="要是正",$EO19="既存不適格"),$BO19="")</formula>
    </cfRule>
  </conditionalFormatting>
  <conditionalFormatting sqref="BY18:CM18">
    <cfRule type="expression" dxfId="235" priority="87">
      <formula>AND(OR($EO18="要是正",$EO18="既存不適格"),$BY18="")</formula>
    </cfRule>
  </conditionalFormatting>
  <conditionalFormatting sqref="BO18:BX18">
    <cfRule type="expression" dxfId="234" priority="89">
      <formula>AND(OR($EO18="要是正",$EO18="既存不適格"),$BO18="")</formula>
    </cfRule>
  </conditionalFormatting>
  <conditionalFormatting sqref="BY37:CM37">
    <cfRule type="expression" dxfId="233" priority="82">
      <formula>AND(OR($EO37="要是正",$EO37="既存不適格"),$BY37="")</formula>
    </cfRule>
  </conditionalFormatting>
  <conditionalFormatting sqref="BO37:BX37">
    <cfRule type="expression" dxfId="232" priority="84">
      <formula>AND(OR($EO37="要是正",$EO37="既存不適格"),$BO37="")</formula>
    </cfRule>
  </conditionalFormatting>
  <conditionalFormatting sqref="BY47:CM49">
    <cfRule type="expression" dxfId="231" priority="68">
      <formula>AND(NOT(OR($EO47="要是正",$EO47="既存不適格")),$BY47&lt;&gt;"")</formula>
    </cfRule>
    <cfRule type="expression" dxfId="230" priority="69">
      <formula>AND(OR($EO47="要是正",$EO47="既存不適格"),$BY47="")</formula>
    </cfRule>
  </conditionalFormatting>
  <conditionalFormatting sqref="BO47:BX49">
    <cfRule type="expression" dxfId="229" priority="88">
      <formula>AND(OR($EO47="要是正",$EO47="既存不適格"),BO47="")</formula>
    </cfRule>
  </conditionalFormatting>
  <conditionalFormatting sqref="CT47:CV49">
    <cfRule type="expression" dxfId="228" priority="76">
      <formula>AND(NOT(OR($EO47="要是正",$EO47="既存不適格")),$CT47&lt;&gt;"")</formula>
    </cfRule>
  </conditionalFormatting>
  <conditionalFormatting sqref="CT47:CV49">
    <cfRule type="expression" dxfId="227" priority="77">
      <formula>AND(OR($EO47="要是正",$EO47="既存不適格"),EN47=0,CT47="")</formula>
    </cfRule>
  </conditionalFormatting>
  <conditionalFormatting sqref="M47:BL49">
    <cfRule type="expression" dxfId="226" priority="67">
      <formula>M47=""</formula>
    </cfRule>
  </conditionalFormatting>
  <conditionalFormatting sqref="BM47:BN49 BM57:BN71">
    <cfRule type="expression" dxfId="225" priority="6">
      <formula>AND($EH$12&gt;1,$BM47="",$M47&lt;&gt;"")</formula>
    </cfRule>
    <cfRule type="expression" dxfId="224" priority="205">
      <formula>AND($EH$12&gt;1,$BM47="",$M47="")</formula>
    </cfRule>
  </conditionalFormatting>
  <conditionalFormatting sqref="BM17:BN39">
    <cfRule type="expression" dxfId="223" priority="65">
      <formula>AND($EH$12&gt;1,$BM17="")</formula>
    </cfRule>
  </conditionalFormatting>
  <conditionalFormatting sqref="P47:AF49">
    <cfRule type="expression" dxfId="222" priority="44">
      <formula>AND($M47&lt;&gt;"",$P47="")</formula>
    </cfRule>
  </conditionalFormatting>
  <conditionalFormatting sqref="AG47:AZ49">
    <cfRule type="expression" dxfId="221" priority="43">
      <formula>AND($M47&lt;&gt;"",$AG47="")</formula>
    </cfRule>
  </conditionalFormatting>
  <conditionalFormatting sqref="CN47:CS49">
    <cfRule type="expression" dxfId="220" priority="38">
      <formula>AND(OR($EO47="要是正",$EO47="既存不適格"),CN47="",CT47&lt;&gt;"未定")</formula>
    </cfRule>
  </conditionalFormatting>
  <conditionalFormatting sqref="BA47:BL49">
    <cfRule type="expression" dxfId="219" priority="66">
      <formula>AND($M47&lt;&gt;"",$BA47="")</formula>
    </cfRule>
  </conditionalFormatting>
  <conditionalFormatting sqref="BO58:BX71">
    <cfRule type="expression" dxfId="218" priority="30">
      <formula>AND($M58="",$BO58&lt;&gt;"")</formula>
    </cfRule>
  </conditionalFormatting>
  <conditionalFormatting sqref="BY58:CM71">
    <cfRule type="expression" dxfId="217" priority="28">
      <formula>AND($M58="",$BY58&lt;&gt;"")</formula>
    </cfRule>
  </conditionalFormatting>
  <conditionalFormatting sqref="CN58:CN71">
    <cfRule type="expression" dxfId="216" priority="27">
      <formula>AND(OR($EO58="要是正",$EO58="既存不適格"),$CN58="",$CT58&lt;&gt;"未定")</formula>
    </cfRule>
  </conditionalFormatting>
  <conditionalFormatting sqref="CT58:CV71">
    <cfRule type="expression" dxfId="215" priority="24">
      <formula>AND(NOT(OR($EO58="要是正",$EO58="既存不適格")),$CT58&lt;&gt;"")</formula>
    </cfRule>
  </conditionalFormatting>
  <conditionalFormatting sqref="CT58:CV71">
    <cfRule type="expression" dxfId="214" priority="25">
      <formula>AND(OR($EO58="要是正",$EO58="既存不適格"),$EN58=0,$CT58="")</formula>
    </cfRule>
  </conditionalFormatting>
  <conditionalFormatting sqref="CQ58:CQ71">
    <cfRule type="expression" dxfId="213" priority="22">
      <formula>AND(OR($EO58="要是正",$EO58="既存不適格"),$CQ58="",$CT58&lt;&gt;"未定")</formula>
    </cfRule>
  </conditionalFormatting>
  <conditionalFormatting sqref="BM57:BN71">
    <cfRule type="expression" dxfId="212" priority="20">
      <formula>AND($EH$12&gt;1,$M57&lt;&gt;"",$BM57="")</formula>
    </cfRule>
  </conditionalFormatting>
  <conditionalFormatting sqref="BO57:BX57">
    <cfRule type="expression" dxfId="211" priority="19">
      <formula>AND($M57="",$BO57&lt;&gt;"")</formula>
    </cfRule>
  </conditionalFormatting>
  <conditionalFormatting sqref="BY57:CM57">
    <cfRule type="expression" dxfId="210" priority="16">
      <formula>AND($M57="",$BY57&lt;&gt;"")</formula>
    </cfRule>
  </conditionalFormatting>
  <conditionalFormatting sqref="CT57:CV71">
    <cfRule type="expression" dxfId="209" priority="12">
      <formula>AND(NOT(OR($EO57="要是正",$EO57="既存不適格")),$CT57&lt;&gt;"")</formula>
    </cfRule>
  </conditionalFormatting>
  <conditionalFormatting sqref="CQ57">
    <cfRule type="expression" dxfId="208" priority="10">
      <formula>AND(OR($EO57="要是正",$EO57="既存不適格"),$CQ57="",$CT57&lt;&gt;"未定")</formula>
    </cfRule>
  </conditionalFormatting>
  <conditionalFormatting sqref="BO17:CV39 BO47:CV49 BO57:CV71">
    <cfRule type="expression" dxfId="207" priority="36">
      <formula>AND(OR($EO17="要是正",$EO17="既存不適格"),BO17="")</formula>
    </cfRule>
  </conditionalFormatting>
  <conditionalFormatting sqref="P57:BL71">
    <cfRule type="expression" dxfId="206" priority="7">
      <formula>AND($M57&lt;&gt;"",P57="")</formula>
    </cfRule>
  </conditionalFormatting>
  <conditionalFormatting sqref="CN57:CS71">
    <cfRule type="expression" dxfId="205" priority="101">
      <formula>AND(OR($EO57="要是正",$EO57="既存不適格"),CN57="",$CT57&lt;&gt;"未定")</formula>
    </cfRule>
  </conditionalFormatting>
  <conditionalFormatting sqref="BO57:BX71">
    <cfRule type="expression" dxfId="204" priority="31">
      <formula>AND(OR($EO57="要是正",$EO57="既存不適格"),$BO57="")</formula>
    </cfRule>
  </conditionalFormatting>
  <conditionalFormatting sqref="BY57:CM71">
    <cfRule type="expression" dxfId="203" priority="29">
      <formula>AND(OR($EO57="要是正",$EO57="既存不適格"),$BY57="")</formula>
    </cfRule>
  </conditionalFormatting>
  <conditionalFormatting sqref="BO17:CM39 BO47:CM49 BO57:CM71">
    <cfRule type="expression" dxfId="202" priority="70">
      <formula>AND(NOT(OR($EO17="要是正",$EO17="既存不適格")),BO17&lt;&gt;"")</formula>
    </cfRule>
  </conditionalFormatting>
  <conditionalFormatting sqref="CN17:CS39 CN47:CS49 CN57:CS71">
    <cfRule type="expression" dxfId="201" priority="4">
      <formula>AND($CT17="未定",CN17&lt;&gt;"")</formula>
    </cfRule>
    <cfRule type="expression" dxfId="200" priority="15">
      <formula>AND(OR($EJ17=1,$EK17=1),$CT17="未定")</formula>
    </cfRule>
  </conditionalFormatting>
  <conditionalFormatting sqref="BO47:CV49 BO57:CV71">
    <cfRule type="expression" dxfId="199" priority="1">
      <formula>AND($M47="",BO47&lt;&gt;"")</formula>
    </cfRule>
  </conditionalFormatting>
  <conditionalFormatting sqref="CQ47:CS49">
    <cfRule type="expression" dxfId="198" priority="103">
      <formula>AND(OR($EO47="要是正",$EO47="既存不適格"),$CN47="",$CT47&lt;&gt;"未定")</formula>
    </cfRule>
  </conditionalFormatting>
  <dataValidations count="6">
    <dataValidation type="whole" imeMode="halfAlpha" allowBlank="1" showInputMessage="1" showErrorMessage="1" sqref="CN17:CP39" xr:uid="{00000000-0002-0000-0300-000000000000}">
      <formula1>1</formula1>
      <formula2>99</formula2>
    </dataValidation>
    <dataValidation type="list" allowBlank="1" showInputMessage="1" showErrorMessage="1" sqref="BA5:BL7" xr:uid="{00000000-0002-0000-0300-000001000000}">
      <formula1>"×要是正（既存不適格以外）,△既存不適格"</formula1>
    </dataValidation>
    <dataValidation type="list" allowBlank="1" showInputMessage="1" showErrorMessage="1" sqref="BM5:BN7" xr:uid="{00000000-0002-0000-0300-000002000000}">
      <formula1>"1,2,3"</formula1>
    </dataValidation>
    <dataValidation imeMode="disabled" allowBlank="1" showInputMessage="1" showErrorMessage="1" sqref="AR12" xr:uid="{00000000-0002-0000-0300-000003000000}"/>
    <dataValidation type="whole" allowBlank="1" showInputMessage="1" showErrorMessage="1" sqref="CQ17:CS39 CQ47:CS49 CQ57:CS71" xr:uid="{00000000-0002-0000-0300-000004000000}">
      <formula1>1</formula1>
      <formula2>12</formula2>
    </dataValidation>
    <dataValidation type="whole" allowBlank="1" showInputMessage="1" showErrorMessage="1" sqref="CN47:CP49 CN57:CP71" xr:uid="{00000000-0002-0000-0300-000005000000}">
      <formula1>1</formula1>
      <formula2>99</formula2>
    </dataValidation>
  </dataValidations>
  <pageMargins left="0.23622047244094491" right="0.23622047244094491" top="0.74803149606299213" bottom="0.74803149606299213" header="3.9370078740157481" footer="0.31496062992125984"/>
  <pageSetup paperSize="9" scale="46" fitToHeight="0" orientation="portrait" r:id="rId1"/>
  <rowBreaks count="1" manualBreakCount="1">
    <brk id="64" min="12" max="99" man="1"/>
  </rowBreaks>
  <ignoredErrors>
    <ignoredError sqref="EL17:EL3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104775</xdr:rowOff>
                  </to>
                </anchor>
              </controlPr>
            </control>
          </mc:Choice>
        </mc:AlternateContent>
        <mc:AlternateContent xmlns:mc="http://schemas.openxmlformats.org/markup-compatibility/2006">
          <mc:Choice Requires="x14">
            <control shapeId="3074" r:id="rId5" name="Check Box 2">
              <controlPr locked="0" defaultSize="0" autoFill="0" autoLine="0" autoPict="0" altText="勤務先同一_x000a_">
                <anchor moveWithCells="1">
                  <from>
                    <xdr:col>197</xdr:col>
                    <xdr:colOff>0</xdr:colOff>
                    <xdr:row>3</xdr:row>
                    <xdr:rowOff>0</xdr:rowOff>
                  </from>
                  <to>
                    <xdr:col>233</xdr:col>
                    <xdr:colOff>38100</xdr:colOff>
                    <xdr:row>7</xdr:row>
                    <xdr:rowOff>104775</xdr:rowOff>
                  </to>
                </anchor>
              </controlPr>
            </control>
          </mc:Choice>
        </mc:AlternateContent>
        <mc:AlternateContent xmlns:mc="http://schemas.openxmlformats.org/markup-compatibility/2006">
          <mc:Choice Requires="x14">
            <control shapeId="3075" r:id="rId6" name="Check Box 3">
              <controlPr locked="0" defaultSize="0" autoFill="0" autoLine="0" autoPict="0" altText="勤務先同一_x000a_">
                <anchor moveWithCells="1">
                  <from>
                    <xdr:col>197</xdr:col>
                    <xdr:colOff>0</xdr:colOff>
                    <xdr:row>3</xdr:row>
                    <xdr:rowOff>0</xdr:rowOff>
                  </from>
                  <to>
                    <xdr:col>233</xdr:col>
                    <xdr:colOff>38100</xdr:colOff>
                    <xdr:row>7</xdr:row>
                    <xdr:rowOff>104775</xdr:rowOff>
                  </to>
                </anchor>
              </controlPr>
            </control>
          </mc:Choice>
        </mc:AlternateContent>
        <mc:AlternateContent xmlns:mc="http://schemas.openxmlformats.org/markup-compatibility/2006">
          <mc:Choice Requires="x14">
            <control shapeId="3076" r:id="rId7" name="Check Box 4">
              <controlPr locked="0" defaultSize="0" autoFill="0" autoLine="0" autoPict="0" altText="勤務先同一_x000a_">
                <anchor moveWithCells="1">
                  <from>
                    <xdr:col>36</xdr:col>
                    <xdr:colOff>123825</xdr:colOff>
                    <xdr:row>3</xdr:row>
                    <xdr:rowOff>0</xdr:rowOff>
                  </from>
                  <to>
                    <xdr:col>37</xdr:col>
                    <xdr:colOff>0</xdr:colOff>
                    <xdr:row>7</xdr:row>
                    <xdr:rowOff>104775</xdr:rowOff>
                  </to>
                </anchor>
              </controlPr>
            </control>
          </mc:Choice>
        </mc:AlternateContent>
        <mc:AlternateContent xmlns:mc="http://schemas.openxmlformats.org/markup-compatibility/2006">
          <mc:Choice Requires="x14">
            <control shapeId="3077" r:id="rId8" name="Check Box 5">
              <controlPr locked="0" defaultSize="0" autoFill="0" autoLine="0" autoPict="0" altText="勤務先同一_x000a_">
                <anchor moveWithCells="1">
                  <from>
                    <xdr:col>40</xdr:col>
                    <xdr:colOff>123825</xdr:colOff>
                    <xdr:row>3</xdr:row>
                    <xdr:rowOff>0</xdr:rowOff>
                  </from>
                  <to>
                    <xdr:col>41</xdr:col>
                    <xdr:colOff>0</xdr:colOff>
                    <xdr:row>7</xdr:row>
                    <xdr:rowOff>104775</xdr:rowOff>
                  </to>
                </anchor>
              </controlPr>
            </control>
          </mc:Choice>
        </mc:AlternateContent>
        <mc:AlternateContent xmlns:mc="http://schemas.openxmlformats.org/markup-compatibility/2006">
          <mc:Choice Requires="x14">
            <control shapeId="3078" r:id="rId9" name="Check Box 6">
              <controlPr locked="0" defaultSize="0" autoFill="0" autoLine="0" autoPict="0" altText="勤務先同一_x000a_">
                <anchor moveWithCells="1">
                  <from>
                    <xdr:col>48</xdr:col>
                    <xdr:colOff>123825</xdr:colOff>
                    <xdr:row>3</xdr:row>
                    <xdr:rowOff>0</xdr:rowOff>
                  </from>
                  <to>
                    <xdr:col>49</xdr:col>
                    <xdr:colOff>0</xdr:colOff>
                    <xdr:row>7</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xr:uid="{00000000-0002-0000-0300-000006000000}">
          <x14:formula1>
            <xm:f>プルダウン選択肢!$G$46:$G$48</xm:f>
          </x14:formula1>
          <xm:sqref>BM47:BN49 BM17:BN39</xm:sqref>
        </x14:dataValidation>
        <x14:dataValidation type="list" allowBlank="1" showInputMessage="1" showErrorMessage="1" xr:uid="{00000000-0002-0000-0300-000007000000}">
          <x14:formula1>
            <xm:f>プルダウン選択肢!$Q$9:$Q$11</xm:f>
          </x14:formula1>
          <xm:sqref>CT47:CV49 CT17:CV39 CT57:CV71</xm:sqref>
        </x14:dataValidation>
        <x14:dataValidation type="list" allowBlank="1" showInputMessage="1" showErrorMessage="1" xr:uid="{00000000-0002-0000-0300-000008000000}">
          <x14:formula1>
            <xm:f>プルダウン選択肢!$S$13:$S$16</xm:f>
          </x14:formula1>
          <xm:sqref>BA17:BL39 BA47:BL49</xm:sqref>
        </x14:dataValidation>
        <x14:dataValidation type="list" allowBlank="1" showInputMessage="1" showErrorMessage="1" xr:uid="{00000000-0002-0000-0300-000009000000}">
          <x14:formula1>
            <xm:f>プルダウン選択肢!$S$15:$S$16</xm:f>
          </x14:formula1>
          <xm:sqref>BA57:BL71</xm:sqref>
        </x14:dataValidation>
        <x14:dataValidation type="list" imeMode="halfAlpha" allowBlank="1" showInputMessage="1" xr:uid="{00000000-0002-0000-0300-00000A000000}">
          <x14:formula1>
            <xm:f>プルダウン選択肢!$G$46:$G$48</xm:f>
          </x14:formula1>
          <xm:sqref>BM57:BN71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MA394"/>
  <sheetViews>
    <sheetView showGridLines="0" topLeftCell="I1" zoomScale="70" zoomScaleNormal="70" workbookViewId="0">
      <pane ySplit="7" topLeftCell="A8" activePane="bottomLeft" state="frozen"/>
      <selection activeCell="I1" sqref="I1"/>
      <selection pane="bottomLeft" activeCell="I1" sqref="I1"/>
    </sheetView>
  </sheetViews>
  <sheetFormatPr defaultColWidth="9" defaultRowHeight="27" customHeight="1" x14ac:dyDescent="0.4"/>
  <cols>
    <col min="1" max="8" width="2.625" hidden="1" customWidth="1"/>
    <col min="9" max="9" width="2.125" style="214"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29" width="2.125" customWidth="1"/>
    <col min="130" max="135" width="2.125" hidden="1" customWidth="1"/>
    <col min="136" max="136" width="16.5" hidden="1" customWidth="1"/>
    <col min="137" max="137" width="11.375" style="2" hidden="1" customWidth="1"/>
    <col min="138" max="138" width="11" style="1" hidden="1" customWidth="1"/>
    <col min="139" max="139" width="13.875" style="1" hidden="1" customWidth="1"/>
    <col min="140" max="140" width="14" style="1" hidden="1" customWidth="1"/>
    <col min="141" max="142" width="7.375" style="1" hidden="1" customWidth="1"/>
    <col min="143" max="143" width="26.25" style="1" hidden="1" customWidth="1"/>
    <col min="144"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9" hidden="1" customWidth="1"/>
    <col min="190" max="194" width="9" style="1" hidden="1" customWidth="1"/>
    <col min="195" max="195" width="9" style="3" hidden="1" customWidth="1"/>
    <col min="196" max="196" width="9" hidden="1" customWidth="1"/>
    <col min="197" max="235" width="9" style="1" hidden="1" customWidth="1"/>
    <col min="236" max="325" width="9" style="1" customWidth="1"/>
    <col min="326" max="326" width="9" customWidth="1"/>
    <col min="327" max="327" width="18.625" customWidth="1"/>
    <col min="328" max="328" width="32.625" customWidth="1"/>
    <col min="329" max="329" width="18.625" customWidth="1"/>
    <col min="330" max="330" width="21.75" customWidth="1"/>
    <col min="331" max="336" width="18.625" customWidth="1"/>
    <col min="337" max="338" width="18.625" style="1" customWidth="1"/>
    <col min="339" max="646" width="9" style="1" customWidth="1"/>
    <col min="647" max="16384" width="9" style="1"/>
  </cols>
  <sheetData>
    <row r="1" spans="1:339" ht="9.9499999999999993" customHeight="1" x14ac:dyDescent="0.4">
      <c r="I1" s="958"/>
    </row>
    <row r="2" spans="1:339" ht="27" customHeight="1" x14ac:dyDescent="0.4">
      <c r="I2" s="958"/>
      <c r="M2" s="13"/>
      <c r="N2" s="13"/>
      <c r="O2" s="13"/>
      <c r="P2" s="13"/>
      <c r="Q2" s="13"/>
      <c r="R2" s="13"/>
      <c r="S2" s="13"/>
      <c r="T2"/>
      <c r="U2"/>
      <c r="V2"/>
      <c r="W2"/>
      <c r="X2"/>
      <c r="Y2"/>
      <c r="Z2"/>
      <c r="AA2"/>
      <c r="AB2"/>
      <c r="AC2"/>
      <c r="AD2"/>
      <c r="AE2"/>
      <c r="AF2"/>
      <c r="AG2"/>
      <c r="AH2"/>
      <c r="AI2"/>
      <c r="AJ2"/>
      <c r="AK2"/>
      <c r="AL2"/>
      <c r="AM2"/>
      <c r="AN2" s="13"/>
      <c r="AS2" s="2126"/>
      <c r="AT2" s="1732"/>
      <c r="AU2" s="1733"/>
      <c r="AV2" s="13" t="s">
        <v>103</v>
      </c>
      <c r="BA2" s="2127"/>
      <c r="BB2" s="2127"/>
      <c r="BC2" s="2127"/>
      <c r="BD2" s="13" t="s">
        <v>102</v>
      </c>
      <c r="BI2" s="2128"/>
      <c r="BJ2" s="2128"/>
      <c r="BK2" s="2128"/>
      <c r="BL2" s="13" t="s">
        <v>101</v>
      </c>
      <c r="BU2" s="2129"/>
      <c r="BV2" s="2129"/>
      <c r="BW2" s="2129"/>
      <c r="BX2" s="13" t="s">
        <v>100</v>
      </c>
      <c r="CR2" s="2144" t="str">
        <f>HYPERLINK("#目次!$F$26:$F$39","目次、シート一覧へ")</f>
        <v>目次、シート一覧へ</v>
      </c>
      <c r="CS2" s="2144"/>
      <c r="CT2" s="2144"/>
      <c r="CU2" s="2144"/>
      <c r="CV2" s="2144"/>
      <c r="CW2" s="2144"/>
      <c r="CX2" s="2144"/>
      <c r="CY2" s="2144"/>
      <c r="CZ2" s="2144"/>
      <c r="DA2" s="2144"/>
      <c r="EH2" s="182" t="s">
        <v>99</v>
      </c>
      <c r="EI2" s="182" t="s">
        <v>98</v>
      </c>
      <c r="EJ2" s="182" t="s">
        <v>97</v>
      </c>
      <c r="EK2" s="182" t="s">
        <v>97</v>
      </c>
      <c r="EL2" s="182"/>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s="2"/>
      <c r="FJ2" s="2"/>
      <c r="FK2" s="2"/>
      <c r="FL2" s="2"/>
      <c r="FM2" s="2"/>
      <c r="FN2" s="2"/>
      <c r="FO2" s="2"/>
      <c r="FP2" s="2"/>
      <c r="FQ2" s="2"/>
      <c r="FR2" s="2"/>
      <c r="FS2" s="2"/>
      <c r="FT2" s="2"/>
      <c r="FU2" s="2"/>
      <c r="FV2" s="108" t="s">
        <v>94</v>
      </c>
      <c r="FW2" s="108"/>
      <c r="FX2" s="107" t="s">
        <v>93</v>
      </c>
      <c r="FY2" s="2"/>
      <c r="FZ2" s="2"/>
      <c r="GA2" s="2"/>
      <c r="GB2" s="2"/>
      <c r="GC2" s="2"/>
      <c r="GD2" s="2"/>
      <c r="GE2" s="2"/>
      <c r="GF2" s="256"/>
      <c r="GH2" s="106" t="s">
        <v>92</v>
      </c>
      <c r="GI2" s="106" t="s">
        <v>91</v>
      </c>
      <c r="GJ2" s="106" t="s">
        <v>90</v>
      </c>
      <c r="GK2" s="106" t="s">
        <v>89</v>
      </c>
      <c r="GL2" s="106" t="s">
        <v>88</v>
      </c>
      <c r="GO2" s="3"/>
    </row>
    <row r="3" spans="1:339" ht="35.1" hidden="1" customHeight="1" x14ac:dyDescent="0.4">
      <c r="I3" s="958"/>
    </row>
    <row r="4" spans="1:339" ht="35.1" hidden="1" customHeight="1" x14ac:dyDescent="0.4">
      <c r="I4" s="959"/>
      <c r="J4" s="214"/>
      <c r="AC4" s="215"/>
      <c r="AK4" s="215"/>
      <c r="AO4" s="215"/>
      <c r="AW4" s="215"/>
      <c r="CP4" s="13"/>
      <c r="CQ4" s="1"/>
      <c r="EH4" s="309">
        <v>3</v>
      </c>
      <c r="EI4" s="310">
        <v>43465</v>
      </c>
      <c r="EJ4" s="310">
        <v>43465</v>
      </c>
      <c r="EK4"/>
      <c r="FC4" s="22"/>
      <c r="FD4" s="22"/>
      <c r="FE4" s="22"/>
      <c r="FF4" s="22"/>
      <c r="FG4" s="22"/>
      <c r="FH4" s="22"/>
    </row>
    <row r="5" spans="1:339" ht="35.1" hidden="1" customHeight="1" x14ac:dyDescent="0.4">
      <c r="I5" s="958"/>
      <c r="EL5" s="13"/>
      <c r="EM5" s="13"/>
      <c r="EN5" s="13"/>
      <c r="EO5" s="13"/>
      <c r="EP5" s="13"/>
      <c r="EQ5" s="13"/>
      <c r="ER5" s="13"/>
      <c r="ES5" s="13"/>
      <c r="ET5" s="13"/>
      <c r="EU5" s="13"/>
      <c r="EV5" s="13"/>
      <c r="EW5" s="13"/>
      <c r="EX5" s="13"/>
      <c r="EY5" s="13"/>
      <c r="EZ5" s="13"/>
      <c r="FA5" s="13"/>
      <c r="FB5" s="13"/>
      <c r="FI5" s="13"/>
      <c r="FJ5" s="13"/>
      <c r="FK5" s="13"/>
      <c r="FL5" s="13"/>
    </row>
    <row r="6" spans="1:339" ht="35.1" hidden="1" customHeight="1" x14ac:dyDescent="0.4">
      <c r="I6" s="958"/>
      <c r="J6" s="246"/>
      <c r="K6" s="246"/>
      <c r="L6" s="246"/>
      <c r="M6" s="246"/>
      <c r="N6" s="246"/>
      <c r="O6" s="246"/>
      <c r="P6" s="246"/>
      <c r="Q6" s="246"/>
      <c r="R6" s="246"/>
      <c r="S6" s="246"/>
      <c r="T6" s="246"/>
      <c r="U6" s="246"/>
      <c r="V6" s="246"/>
      <c r="W6" s="246"/>
      <c r="X6" s="246"/>
      <c r="Y6" s="246"/>
      <c r="Z6" s="246"/>
      <c r="AA6" s="246"/>
      <c r="AB6" s="246"/>
      <c r="AG6" s="246"/>
      <c r="AH6" s="246"/>
      <c r="AI6" s="246"/>
      <c r="AJ6" s="246"/>
      <c r="AN6" s="246"/>
      <c r="AS6" s="246"/>
      <c r="AT6" s="246"/>
      <c r="AU6" s="246"/>
      <c r="AV6" s="246"/>
      <c r="EL6" s="13"/>
      <c r="EM6" s="13"/>
      <c r="EN6" s="13"/>
      <c r="EO6" s="13"/>
      <c r="EP6" s="13"/>
      <c r="EQ6" s="13"/>
      <c r="ER6" s="13"/>
      <c r="ES6" s="13"/>
      <c r="ET6" s="13"/>
      <c r="EU6" s="13"/>
      <c r="EV6" s="13"/>
      <c r="EW6" s="13"/>
      <c r="EX6" s="13"/>
      <c r="EY6" s="13"/>
      <c r="EZ6" s="13"/>
      <c r="FA6" s="13"/>
      <c r="FB6" s="13"/>
      <c r="FI6" s="13"/>
      <c r="FJ6" s="13"/>
      <c r="FK6" s="13"/>
      <c r="FL6" s="13"/>
    </row>
    <row r="7" spans="1:339" ht="15" customHeight="1" thickBot="1" x14ac:dyDescent="0.45">
      <c r="I7" s="958"/>
      <c r="J7" s="246"/>
      <c r="K7" s="246"/>
      <c r="L7" s="246"/>
      <c r="M7" s="246"/>
      <c r="N7" s="246"/>
      <c r="O7" s="246"/>
      <c r="P7" s="246"/>
      <c r="Q7" s="246"/>
      <c r="R7" s="246"/>
      <c r="S7" s="246"/>
      <c r="T7" s="246"/>
      <c r="U7" s="246"/>
      <c r="V7" s="246"/>
      <c r="W7" s="246"/>
      <c r="X7" s="246"/>
      <c r="Y7" s="246"/>
      <c r="Z7" s="246"/>
      <c r="AA7" s="246"/>
      <c r="AB7" s="246"/>
      <c r="AG7" s="246"/>
      <c r="AH7" s="246"/>
      <c r="AI7" s="246"/>
      <c r="AJ7" s="246"/>
      <c r="AN7" s="246"/>
      <c r="AS7" s="246"/>
      <c r="AT7" s="246"/>
      <c r="AU7" s="246"/>
      <c r="AV7" s="246"/>
      <c r="EH7" s="1" t="s">
        <v>824</v>
      </c>
      <c r="EI7" s="1" t="s">
        <v>825</v>
      </c>
      <c r="EJ7" s="1" t="s">
        <v>826</v>
      </c>
      <c r="EL7" s="13"/>
      <c r="EM7" s="13"/>
      <c r="EN7" s="13"/>
      <c r="EO7" s="13"/>
      <c r="EP7" s="13"/>
      <c r="EQ7" s="13"/>
      <c r="ER7" s="13"/>
      <c r="ES7" s="13"/>
      <c r="ET7" s="13"/>
      <c r="EU7" s="13"/>
      <c r="EV7" s="13"/>
      <c r="EW7" s="13"/>
      <c r="EX7" s="13"/>
      <c r="EY7" s="13"/>
      <c r="EZ7" s="13"/>
      <c r="FA7" s="13"/>
      <c r="FB7" s="13"/>
      <c r="FI7" s="13"/>
      <c r="FJ7" s="13"/>
      <c r="FK7" s="13"/>
      <c r="FL7" s="13"/>
    </row>
    <row r="8" spans="1:339" ht="35.1" customHeight="1" thickBot="1" x14ac:dyDescent="0.2">
      <c r="I8" s="960"/>
      <c r="J8" s="2569" t="s">
        <v>2726</v>
      </c>
      <c r="K8" s="2570"/>
      <c r="L8" s="2570"/>
      <c r="M8" s="2570"/>
      <c r="N8" s="2570"/>
      <c r="O8" s="2570"/>
      <c r="P8" s="2570"/>
      <c r="Q8" s="2570"/>
      <c r="R8" s="2570"/>
      <c r="S8" s="2570"/>
      <c r="T8" s="2570"/>
      <c r="U8" s="2570"/>
      <c r="V8" s="2570"/>
      <c r="W8" s="2570"/>
      <c r="X8" s="2570"/>
      <c r="Y8" s="2570"/>
      <c r="Z8" s="2570"/>
      <c r="AA8" s="2570"/>
      <c r="AB8" s="2570"/>
      <c r="AC8" s="2570"/>
      <c r="AD8" s="2570"/>
      <c r="AE8" s="2570"/>
      <c r="AF8" s="2570"/>
      <c r="AG8" s="2570"/>
      <c r="AH8" s="2570"/>
      <c r="AI8" s="2570"/>
      <c r="AJ8" s="2570"/>
      <c r="AK8" s="2570"/>
      <c r="AL8" s="2570"/>
      <c r="AM8" s="2570"/>
      <c r="AN8" s="2570"/>
      <c r="AO8" s="2570"/>
      <c r="AP8" s="2570"/>
      <c r="AQ8" s="2570"/>
      <c r="AR8" s="2570"/>
      <c r="AS8" s="2570"/>
      <c r="AT8" s="2570"/>
      <c r="AU8" s="2570"/>
      <c r="AV8" s="2570"/>
      <c r="AW8" s="2570"/>
      <c r="AX8" s="2570"/>
      <c r="AY8" s="2570"/>
      <c r="AZ8" s="2570"/>
      <c r="BA8" s="2570"/>
      <c r="BB8" s="2570"/>
      <c r="BC8" s="2570"/>
      <c r="BD8" s="2570"/>
      <c r="BE8" s="2570"/>
      <c r="BF8" s="2570"/>
      <c r="BG8" s="2570"/>
      <c r="BH8" s="2570"/>
      <c r="BI8" s="2570"/>
      <c r="BJ8" s="2570"/>
      <c r="BK8" s="2570"/>
      <c r="BL8" s="2570"/>
      <c r="BM8" s="2570"/>
      <c r="BN8" s="2570"/>
      <c r="BO8" s="2570"/>
      <c r="BP8" s="2570"/>
      <c r="BQ8" s="2570"/>
      <c r="BR8" s="2570"/>
      <c r="BS8" s="2570"/>
      <c r="BT8" s="2570"/>
      <c r="BU8" s="2570"/>
      <c r="BV8" s="2570"/>
      <c r="BW8" s="2570"/>
      <c r="BX8" s="2570"/>
      <c r="BY8" s="2570"/>
      <c r="BZ8" s="2570"/>
      <c r="CA8" s="2570"/>
      <c r="CB8" s="2570"/>
      <c r="CC8" s="2570"/>
      <c r="CD8" s="2570"/>
      <c r="CE8" s="2570"/>
      <c r="CF8" s="2570"/>
      <c r="CG8" s="2570"/>
      <c r="CH8" s="2570"/>
      <c r="CI8" s="2570"/>
      <c r="CJ8" s="2570"/>
      <c r="CK8" s="2570"/>
      <c r="CL8" s="2570"/>
      <c r="CM8" s="2570"/>
      <c r="CN8" s="2570"/>
      <c r="CO8" s="2570"/>
      <c r="CP8" s="2570"/>
      <c r="CQ8" s="2570"/>
      <c r="CR8" s="2570"/>
      <c r="CS8" s="2570"/>
      <c r="CT8" s="2570"/>
      <c r="CU8" s="2570"/>
      <c r="CV8" s="2570"/>
      <c r="CW8" s="2570"/>
      <c r="CX8" s="2570"/>
      <c r="CY8" s="2570"/>
      <c r="CZ8" s="2570"/>
      <c r="DA8" s="2570"/>
      <c r="DB8" s="2570"/>
      <c r="DC8" s="2570"/>
      <c r="DD8" s="2570"/>
      <c r="DE8" s="2570"/>
      <c r="DF8" s="2570"/>
      <c r="DG8" s="2570"/>
      <c r="DH8" s="2570"/>
      <c r="DI8" s="2570"/>
      <c r="DJ8" s="2570"/>
      <c r="DK8" s="2570"/>
      <c r="DL8" s="2570"/>
      <c r="DM8" s="2570"/>
      <c r="DN8" s="2570"/>
      <c r="DO8" s="2570"/>
      <c r="DP8" s="2571"/>
      <c r="EH8" s="726">
        <f>$V$12</f>
        <v>0</v>
      </c>
      <c r="EI8" s="727">
        <f>$BF$12</f>
        <v>0</v>
      </c>
      <c r="EJ8" s="727">
        <f>$CM$12</f>
        <v>0</v>
      </c>
      <c r="ET8" s="1" t="s">
        <v>863</v>
      </c>
      <c r="FC8" s="22"/>
      <c r="FD8" s="22"/>
      <c r="FE8" s="22"/>
      <c r="FF8" s="22"/>
      <c r="FG8" s="22"/>
      <c r="FH8" s="22"/>
    </row>
    <row r="9" spans="1:339" ht="30" hidden="1" customHeight="1" x14ac:dyDescent="0.4">
      <c r="I9" s="960"/>
      <c r="J9" s="220"/>
      <c r="K9" s="732"/>
      <c r="L9" s="732"/>
      <c r="M9" s="732"/>
      <c r="N9" s="732"/>
      <c r="O9" s="732"/>
      <c r="P9" s="732"/>
      <c r="Q9" s="732"/>
      <c r="R9" s="732"/>
      <c r="S9" s="732"/>
      <c r="T9" s="732"/>
      <c r="U9" s="732"/>
      <c r="V9" s="732"/>
      <c r="W9" s="732"/>
      <c r="X9" s="732"/>
      <c r="Y9" s="732"/>
      <c r="Z9" s="732"/>
      <c r="AA9" s="732"/>
      <c r="AB9" s="734"/>
      <c r="AC9" s="732"/>
      <c r="AD9" s="732"/>
      <c r="AE9" s="732"/>
      <c r="AF9" s="732"/>
      <c r="AG9" s="732"/>
      <c r="AH9" s="732"/>
      <c r="AI9" s="732"/>
      <c r="AJ9" s="734"/>
      <c r="AK9" s="732"/>
      <c r="AL9" s="732"/>
      <c r="AM9" s="732"/>
      <c r="AN9" s="734"/>
      <c r="AO9" s="732"/>
      <c r="AP9" s="732"/>
      <c r="AQ9" s="732"/>
      <c r="AR9" s="732"/>
      <c r="AS9" s="732"/>
      <c r="AT9" s="732"/>
      <c r="AU9" s="732"/>
      <c r="AV9" s="734"/>
      <c r="AW9" s="732"/>
      <c r="AX9" s="732"/>
      <c r="AY9" s="732"/>
      <c r="AZ9" s="732"/>
      <c r="BA9" s="732"/>
      <c r="BB9" s="732"/>
      <c r="BC9" s="732"/>
      <c r="BD9" s="732"/>
      <c r="BE9" s="732"/>
      <c r="BF9" s="732"/>
      <c r="BG9" s="732"/>
      <c r="BH9" s="732"/>
      <c r="BI9" s="732"/>
      <c r="BJ9" s="732"/>
      <c r="BK9" s="732"/>
      <c r="BL9" s="732"/>
      <c r="BM9" s="732"/>
      <c r="BN9" s="732"/>
      <c r="BO9" s="732"/>
      <c r="BP9" s="732"/>
      <c r="BQ9" s="732"/>
      <c r="BR9" s="732"/>
      <c r="BS9" s="732"/>
      <c r="BT9" s="732"/>
      <c r="BU9" s="732"/>
      <c r="BV9" s="732"/>
      <c r="BW9" s="732"/>
      <c r="BX9" s="732"/>
      <c r="BY9" s="732"/>
      <c r="BZ9" s="732"/>
      <c r="CA9" s="732"/>
      <c r="CB9" s="732"/>
      <c r="CC9" s="732"/>
      <c r="CD9" s="732"/>
      <c r="CE9" s="732"/>
      <c r="CF9" s="732"/>
      <c r="CG9" s="732"/>
      <c r="CH9" s="732"/>
      <c r="CI9" s="732"/>
      <c r="CJ9" s="732"/>
      <c r="CK9" s="732"/>
      <c r="CL9" s="732"/>
      <c r="CM9" s="732"/>
      <c r="CN9" s="732"/>
      <c r="CO9" s="732"/>
      <c r="CP9" s="73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218"/>
      <c r="EH9" s="63"/>
      <c r="FC9" s="22"/>
      <c r="FD9" s="22"/>
      <c r="FE9" s="22"/>
      <c r="FF9" s="22"/>
      <c r="FG9" s="22"/>
      <c r="FH9" s="22"/>
    </row>
    <row r="10" spans="1:339" s="362" customFormat="1" ht="30" hidden="1" customHeight="1" thickBot="1" x14ac:dyDescent="0.45">
      <c r="A10"/>
      <c r="B10"/>
      <c r="C10"/>
      <c r="D10"/>
      <c r="E10"/>
      <c r="F10"/>
      <c r="G10"/>
      <c r="H10"/>
      <c r="I10" s="961"/>
      <c r="J10" s="286"/>
      <c r="K10" s="49"/>
      <c r="L10" s="49"/>
      <c r="M10" s="2338"/>
      <c r="N10" s="2338"/>
      <c r="O10" s="2338"/>
      <c r="P10" s="2338"/>
      <c r="Q10" s="2338"/>
      <c r="R10" s="2338"/>
      <c r="S10" s="2338"/>
      <c r="T10" s="2338"/>
      <c r="U10" s="2338"/>
      <c r="V10" s="2338"/>
      <c r="W10" s="2338"/>
      <c r="X10" s="2338"/>
      <c r="Y10" s="2338"/>
      <c r="Z10" s="2338"/>
      <c r="AA10" s="2338"/>
      <c r="AB10" s="2338"/>
      <c r="AC10" s="2338"/>
      <c r="AD10" s="2338"/>
      <c r="AE10" s="2338"/>
      <c r="AF10" s="2338"/>
      <c r="AG10" s="2338"/>
      <c r="AH10" s="2338"/>
      <c r="AI10" s="2338"/>
      <c r="AJ10" s="2338"/>
      <c r="AK10" s="2338"/>
      <c r="AL10" s="2338"/>
      <c r="AM10" s="2338"/>
      <c r="AN10" s="2338"/>
      <c r="AO10" s="2338"/>
      <c r="AP10" s="2338"/>
      <c r="AQ10" s="2338"/>
      <c r="AR10" s="2338"/>
      <c r="AS10" s="2338"/>
      <c r="AT10" s="2338"/>
      <c r="AU10" s="2338"/>
      <c r="AV10" s="2338"/>
      <c r="AW10" s="2338"/>
      <c r="AX10" s="2338"/>
      <c r="AY10" s="2338"/>
      <c r="AZ10" s="2338"/>
      <c r="BA10" s="2338"/>
      <c r="BB10" s="2338"/>
      <c r="BC10" s="2338"/>
      <c r="BD10" s="2338"/>
      <c r="BE10" s="2338"/>
      <c r="BF10" s="2338"/>
      <c r="BG10" s="2338"/>
      <c r="BH10" s="2338"/>
      <c r="BI10" s="2338"/>
      <c r="BJ10" s="2338"/>
      <c r="BK10" s="2338"/>
      <c r="BL10" s="2338"/>
      <c r="BM10" s="2338"/>
      <c r="BN10" s="2338"/>
      <c r="BO10" s="2338"/>
      <c r="BP10" s="2338"/>
      <c r="BQ10" s="2338"/>
      <c r="BR10" s="2338"/>
      <c r="BS10" s="2338"/>
      <c r="BT10" s="2338"/>
      <c r="BU10" s="2338"/>
      <c r="BV10" s="2338"/>
      <c r="BW10" s="2338"/>
      <c r="BX10" s="2338"/>
      <c r="BY10" s="2338"/>
      <c r="BZ10" s="2338"/>
      <c r="CA10" s="2338"/>
      <c r="CB10" s="2338"/>
      <c r="CC10" s="2338"/>
      <c r="CD10" s="2338"/>
      <c r="CE10" s="2338"/>
      <c r="CF10" s="2338"/>
      <c r="CG10" s="2338"/>
      <c r="CH10" s="2338"/>
      <c r="CI10" s="2338"/>
      <c r="CJ10" s="2338"/>
      <c r="CK10" s="2338"/>
      <c r="CL10" s="2338"/>
      <c r="CM10" s="2338"/>
      <c r="CN10" s="2338"/>
      <c r="CO10" s="2338"/>
      <c r="CP10" s="2338"/>
      <c r="CQ10" s="2338"/>
      <c r="CR10" s="2338"/>
      <c r="CS10" s="2338"/>
      <c r="CT10" s="2338"/>
      <c r="CU10" s="2338"/>
      <c r="CV10" s="2338"/>
      <c r="CW10" s="2338"/>
      <c r="CX10" s="2338"/>
      <c r="CY10" s="2338"/>
      <c r="CZ10" s="2338"/>
      <c r="DA10" s="2338"/>
      <c r="DB10" s="2338"/>
      <c r="DC10" s="2338"/>
      <c r="DD10" s="2338"/>
      <c r="DE10" s="2338"/>
      <c r="DF10" s="2338"/>
      <c r="DG10" s="2338"/>
      <c r="DH10" s="2338"/>
      <c r="DI10" s="2338"/>
      <c r="DJ10" s="2338"/>
      <c r="DK10" s="2338"/>
      <c r="DL10" s="2338"/>
      <c r="DM10" s="2338"/>
      <c r="DN10" s="287"/>
      <c r="DO10" s="287"/>
      <c r="DP10" s="288"/>
      <c r="DQ10"/>
      <c r="DR10"/>
      <c r="DS10"/>
      <c r="DT10"/>
      <c r="DU10"/>
      <c r="DV10"/>
      <c r="DW10"/>
      <c r="DX10"/>
      <c r="DY10"/>
      <c r="DZ10"/>
      <c r="EA10"/>
      <c r="EB10"/>
      <c r="EC10"/>
      <c r="ED10"/>
      <c r="EE10"/>
      <c r="EF10"/>
      <c r="EG10" s="49"/>
      <c r="EH10" s="63" t="s">
        <v>834</v>
      </c>
      <c r="FC10" s="22"/>
      <c r="FD10" s="22"/>
      <c r="FE10" s="22"/>
      <c r="FF10" s="22"/>
      <c r="FG10" s="22"/>
      <c r="FH10" s="22"/>
      <c r="FT10" s="289"/>
      <c r="FU10" s="289"/>
      <c r="FV10" s="289"/>
      <c r="FW10" s="289"/>
      <c r="FX10" s="289"/>
      <c r="FY10" s="289"/>
      <c r="FZ10" s="289"/>
      <c r="GA10" s="289"/>
      <c r="GB10" s="289"/>
      <c r="GC10" s="289"/>
      <c r="GF10"/>
      <c r="GG10"/>
      <c r="GM10" s="465"/>
      <c r="GN10" s="49"/>
      <c r="GO10"/>
      <c r="LN10"/>
      <c r="LO10"/>
      <c r="LP10"/>
      <c r="LQ10"/>
      <c r="LR10"/>
      <c r="LS10"/>
      <c r="LT10"/>
      <c r="LU10"/>
      <c r="LV10"/>
      <c r="LW10"/>
      <c r="LX10"/>
    </row>
    <row r="11" spans="1:339" s="362" customFormat="1" ht="30" customHeight="1" thickBot="1" x14ac:dyDescent="0.45">
      <c r="A11"/>
      <c r="B11"/>
      <c r="C11"/>
      <c r="D11"/>
      <c r="E11"/>
      <c r="F11"/>
      <c r="G11"/>
      <c r="H11"/>
      <c r="I11" s="962"/>
      <c r="J11" s="290"/>
      <c r="K11" s="49"/>
      <c r="L11" s="49"/>
      <c r="M11" s="2453"/>
      <c r="N11" s="2453"/>
      <c r="O11" s="2453"/>
      <c r="P11" s="2453"/>
      <c r="Q11" s="2453"/>
      <c r="R11" s="2453"/>
      <c r="S11" s="2453"/>
      <c r="T11" s="2453"/>
      <c r="U11" s="2453"/>
      <c r="V11" s="2454"/>
      <c r="W11" s="2455"/>
      <c r="X11" s="2455"/>
      <c r="Y11" s="2455"/>
      <c r="Z11" s="2455"/>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6"/>
      <c r="BI11" s="738"/>
      <c r="BJ11" s="738"/>
      <c r="BK11" s="738"/>
      <c r="BL11" s="739"/>
      <c r="BM11" s="739"/>
      <c r="BN11" s="739"/>
      <c r="BO11" s="739"/>
      <c r="BP11" s="739"/>
      <c r="BQ11" s="739"/>
      <c r="BR11" s="739"/>
      <c r="BS11" s="739"/>
      <c r="BT11" s="739"/>
      <c r="BU11" s="739"/>
      <c r="BV11" s="739"/>
      <c r="BW11" s="739"/>
      <c r="BX11" s="739"/>
      <c r="BY11" s="739"/>
      <c r="BZ11" s="739"/>
      <c r="CA11" s="739"/>
      <c r="CB11" s="739"/>
      <c r="CC11" s="739"/>
      <c r="CD11" s="739"/>
      <c r="CE11" s="739"/>
      <c r="CF11" s="739"/>
      <c r="CG11" s="739"/>
      <c r="CH11" s="739"/>
      <c r="CI11" s="739"/>
      <c r="CJ11" s="739"/>
      <c r="CK11" s="739"/>
      <c r="CL11" s="739"/>
      <c r="CM11" s="739"/>
      <c r="CN11" s="739"/>
      <c r="CO11" s="739"/>
      <c r="CP11" s="739"/>
      <c r="CQ11" s="739"/>
      <c r="CR11" s="739"/>
      <c r="CS11" s="739"/>
      <c r="CT11" s="739"/>
      <c r="CU11" s="739"/>
      <c r="CV11" s="739"/>
      <c r="CW11" s="739"/>
      <c r="CX11" s="739"/>
      <c r="CY11" s="739"/>
      <c r="CZ11" s="739"/>
      <c r="DA11" s="739"/>
      <c r="DB11" s="739"/>
      <c r="DC11" s="739"/>
      <c r="DD11" s="739"/>
      <c r="DE11" s="739"/>
      <c r="DF11" s="739"/>
      <c r="DG11" s="739"/>
      <c r="DH11" s="739"/>
      <c r="DI11" s="739"/>
      <c r="DJ11" s="739"/>
      <c r="DK11" s="739"/>
      <c r="DL11" s="739"/>
      <c r="DM11" s="740"/>
      <c r="DN11" s="739"/>
      <c r="DO11" s="739"/>
      <c r="DP11" s="741"/>
      <c r="DQ11"/>
      <c r="DR11"/>
      <c r="DS11"/>
      <c r="DT11"/>
      <c r="DU11"/>
      <c r="DV11"/>
      <c r="DW11"/>
      <c r="DX11"/>
      <c r="DY11"/>
      <c r="DZ11"/>
      <c r="EA11"/>
      <c r="EB11"/>
      <c r="EC11"/>
      <c r="ED11"/>
      <c r="EE11"/>
      <c r="EF11"/>
      <c r="EG11" s="49"/>
      <c r="EH11" s="292" t="s">
        <v>2955</v>
      </c>
      <c r="EJ11" s="362" t="s">
        <v>2951</v>
      </c>
      <c r="ET11" s="509" t="str">
        <f>SUBSTITUTE(TRIM(ET14&amp;"　"&amp;ET47&amp;"　"&amp;ET57),"　",",")</f>
        <v/>
      </c>
      <c r="EU11" s="362" t="str">
        <f>$ET$11</f>
        <v/>
      </c>
      <c r="FT11" s="289"/>
      <c r="FU11" s="289"/>
      <c r="FV11" s="289"/>
      <c r="FW11" s="289"/>
      <c r="FX11" s="289"/>
      <c r="FY11" s="289"/>
      <c r="FZ11" s="289"/>
      <c r="GA11" s="289"/>
      <c r="GB11" s="289"/>
      <c r="GC11" s="289"/>
      <c r="GF11"/>
      <c r="GG11"/>
      <c r="GJ11" s="293" t="s">
        <v>205</v>
      </c>
      <c r="GK11" s="293"/>
      <c r="GL11" s="293"/>
      <c r="GM11" s="897"/>
      <c r="GN11"/>
      <c r="GO11"/>
      <c r="GP11" s="351" t="s">
        <v>1011</v>
      </c>
      <c r="GQ11" s="2474"/>
      <c r="GR11" s="2475"/>
      <c r="GS11" s="2475"/>
      <c r="GT11" s="2475"/>
      <c r="GU11" s="2476"/>
      <c r="GW11" s="2043" t="s">
        <v>818</v>
      </c>
      <c r="GX11" s="2044"/>
      <c r="GY11" s="2045"/>
      <c r="LN11"/>
      <c r="LO11"/>
      <c r="LP11"/>
      <c r="LQ11"/>
      <c r="LR11"/>
      <c r="LS11"/>
      <c r="LT11"/>
      <c r="LU11"/>
      <c r="LV11"/>
      <c r="LW11"/>
      <c r="LX11"/>
      <c r="LY11"/>
      <c r="LZ11"/>
      <c r="MA11" s="1"/>
    </row>
    <row r="12" spans="1:339" s="269" customFormat="1" ht="30" customHeight="1" thickBot="1" x14ac:dyDescent="0.45">
      <c r="A12"/>
      <c r="B12"/>
      <c r="C12"/>
      <c r="D12"/>
      <c r="E12"/>
      <c r="F12"/>
      <c r="G12"/>
      <c r="H12"/>
      <c r="I12" s="962"/>
      <c r="J12" s="290"/>
      <c r="K12" s="49"/>
      <c r="L12" s="49"/>
      <c r="M12" s="2458" t="s">
        <v>835</v>
      </c>
      <c r="N12" s="2458"/>
      <c r="O12" s="2458"/>
      <c r="P12" s="2458"/>
      <c r="Q12" s="2458"/>
      <c r="R12" s="2451">
        <v>1</v>
      </c>
      <c r="S12" s="2451"/>
      <c r="T12" s="2451"/>
      <c r="U12" s="295"/>
      <c r="V12" s="2343">
        <f>'1_入力シート【基本情報】'!$AB$81</f>
        <v>0</v>
      </c>
      <c r="W12" s="2457"/>
      <c r="X12" s="2457"/>
      <c r="Y12" s="2457"/>
      <c r="Z12" s="2457"/>
      <c r="AA12" s="2457"/>
      <c r="AB12" s="2457"/>
      <c r="AC12" s="2457"/>
      <c r="AD12" s="2457"/>
      <c r="AE12" s="2457"/>
      <c r="AF12" s="2457"/>
      <c r="AG12" s="2457"/>
      <c r="AH12" s="2457"/>
      <c r="AI12" s="2457"/>
      <c r="AJ12" s="2457"/>
      <c r="AK12" s="2457"/>
      <c r="AL12" s="2457"/>
      <c r="AM12" s="2457"/>
      <c r="AN12" s="2457"/>
      <c r="AO12" s="2457"/>
      <c r="AP12" s="2457"/>
      <c r="AQ12" s="2457"/>
      <c r="AR12" s="296"/>
      <c r="AS12" s="296"/>
      <c r="AT12" s="296"/>
      <c r="AU12" s="296"/>
      <c r="AV12" s="296"/>
      <c r="AW12" s="296"/>
      <c r="AX12" s="2458" t="s">
        <v>835</v>
      </c>
      <c r="AY12" s="2458"/>
      <c r="AZ12" s="2458"/>
      <c r="BA12" s="2458"/>
      <c r="BB12" s="2458"/>
      <c r="BC12" s="2458">
        <v>2</v>
      </c>
      <c r="BD12" s="2458"/>
      <c r="BE12" s="2458"/>
      <c r="BF12" s="2343">
        <f>'1_入力シート【基本情報】'!$AB$95</f>
        <v>0</v>
      </c>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65"/>
      <c r="CD12" s="65"/>
      <c r="CE12" s="2458" t="s">
        <v>835</v>
      </c>
      <c r="CF12" s="2458"/>
      <c r="CG12" s="2458"/>
      <c r="CH12" s="2458"/>
      <c r="CI12" s="2458"/>
      <c r="CJ12" s="2458">
        <v>3</v>
      </c>
      <c r="CK12" s="2458"/>
      <c r="CL12" s="2458"/>
      <c r="CM12" s="2343">
        <f>'1_入力シート【基本情報】'!$AB$109</f>
        <v>0</v>
      </c>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96"/>
      <c r="DK12" s="296"/>
      <c r="DL12" s="296"/>
      <c r="DM12" s="291"/>
      <c r="DN12" s="287"/>
      <c r="DO12" s="287"/>
      <c r="DP12" s="288"/>
      <c r="DQ12"/>
      <c r="DR12"/>
      <c r="DS12"/>
      <c r="DT12"/>
      <c r="DU12"/>
      <c r="DV12"/>
      <c r="DW12"/>
      <c r="DX12"/>
      <c r="DY12"/>
      <c r="DZ12"/>
      <c r="EA12"/>
      <c r="EB12"/>
      <c r="EC12"/>
      <c r="ED12"/>
      <c r="EE12"/>
      <c r="EF12"/>
      <c r="EG12" s="256"/>
      <c r="EH12" s="293">
        <f>COUNTIFS(EH8:EJ8,"&lt;&gt;0")</f>
        <v>0</v>
      </c>
      <c r="EJ12" s="293">
        <f>COUNTA(BA17:BL42,BA50:BL52,BA60:BL74)</f>
        <v>0</v>
      </c>
      <c r="FT12" s="289"/>
      <c r="FU12" s="289"/>
      <c r="FV12" s="289"/>
      <c r="FW12" s="289"/>
      <c r="FX12" s="289"/>
      <c r="FY12" s="289"/>
      <c r="FZ12" s="289"/>
      <c r="GA12" s="289"/>
      <c r="GB12" s="289"/>
      <c r="GC12" s="289"/>
      <c r="GF12"/>
      <c r="GG12"/>
      <c r="GI12" s="293"/>
      <c r="GJ12" s="293" t="s">
        <v>204</v>
      </c>
      <c r="GK12" s="293"/>
      <c r="GL12" s="293"/>
      <c r="GM12" s="897"/>
      <c r="GN12"/>
      <c r="GO12" s="946" t="str">
        <f>"　"&amp;TRIM(GO16&amp;"　"&amp;GO49&amp;"　"&amp;GO59)</f>
        <v>　</v>
      </c>
      <c r="GP12" s="2352" t="s">
        <v>805</v>
      </c>
      <c r="GQ12" s="2353"/>
      <c r="GR12" s="2353"/>
      <c r="GS12" s="2353"/>
      <c r="GT12" s="2479"/>
      <c r="GU12" s="598"/>
      <c r="GW12" s="2043" t="s">
        <v>819</v>
      </c>
      <c r="GX12" s="2044"/>
      <c r="GY12" s="2045"/>
      <c r="LN12"/>
      <c r="LO12"/>
      <c r="LP12"/>
      <c r="LQ12"/>
      <c r="LR12"/>
      <c r="LS12"/>
      <c r="LT12"/>
      <c r="LU12"/>
      <c r="LV12"/>
      <c r="LW12"/>
      <c r="LX12"/>
      <c r="LY12"/>
      <c r="LZ12"/>
      <c r="MA12" s="1"/>
    </row>
    <row r="13" spans="1:339" ht="30" customHeight="1" thickBot="1" x14ac:dyDescent="0.45">
      <c r="I13" s="959"/>
      <c r="J13" s="220"/>
      <c r="K13" s="2"/>
      <c r="L13" s="2"/>
      <c r="M13" s="2486"/>
      <c r="N13" s="2486"/>
      <c r="O13" s="2486"/>
      <c r="P13" s="2486"/>
      <c r="Q13" s="2486"/>
      <c r="R13" s="2486"/>
      <c r="S13" s="2486"/>
      <c r="T13" s="2486"/>
      <c r="U13" s="2486"/>
      <c r="V13" s="2158" t="s">
        <v>2724</v>
      </c>
      <c r="W13" s="2159"/>
      <c r="X13" s="2159"/>
      <c r="Y13" s="2159"/>
      <c r="Z13" s="2159"/>
      <c r="AA13" s="2159"/>
      <c r="AB13" s="2159"/>
      <c r="AC13" s="2159"/>
      <c r="AD13" s="2159"/>
      <c r="AE13" s="2159"/>
      <c r="AF13" s="2159"/>
      <c r="AG13" s="2159"/>
      <c r="AH13" s="2159"/>
      <c r="AI13" s="2159"/>
      <c r="AJ13" s="2159"/>
      <c r="AK13" s="2159"/>
      <c r="AL13" s="2159"/>
      <c r="AM13" s="2159"/>
      <c r="AN13" s="2159"/>
      <c r="AO13" s="2159"/>
      <c r="AP13" s="2159"/>
      <c r="AQ13" s="2159"/>
      <c r="AR13" s="2159"/>
      <c r="AS13" s="2159"/>
      <c r="AT13" s="2159"/>
      <c r="AU13" s="2159"/>
      <c r="AV13" s="2159"/>
      <c r="AW13" s="2159"/>
      <c r="AX13" s="2159"/>
      <c r="AY13" s="2159"/>
      <c r="AZ13" s="2159"/>
      <c r="BA13" s="2159"/>
      <c r="BB13" s="2159"/>
      <c r="BC13" s="2159"/>
      <c r="BD13" s="2159"/>
      <c r="BE13" s="2159"/>
      <c r="BF13" s="2159"/>
      <c r="BG13" s="2159"/>
      <c r="BH13" s="2160"/>
      <c r="BI13" s="2460"/>
      <c r="BJ13" s="2460"/>
      <c r="BK13" s="2460"/>
      <c r="BL13" s="2460"/>
      <c r="BM13" s="2460"/>
      <c r="BN13" s="2460"/>
      <c r="BO13" s="2460"/>
      <c r="BP13" s="2460"/>
      <c r="BQ13" s="2460"/>
      <c r="BR13" s="2460"/>
      <c r="BS13" s="2460"/>
      <c r="BT13" s="2460"/>
      <c r="BU13" s="2460"/>
      <c r="BV13" s="2460"/>
      <c r="BW13" s="2460"/>
      <c r="BX13" s="2460"/>
      <c r="BY13" s="2460"/>
      <c r="BZ13" s="2460"/>
      <c r="CA13" s="2460"/>
      <c r="CB13" s="2460"/>
      <c r="CC13" s="2460"/>
      <c r="CD13" s="2460"/>
      <c r="CE13" s="2460"/>
      <c r="CF13" s="2460"/>
      <c r="CG13" s="2460"/>
      <c r="CH13" s="2460"/>
      <c r="CI13" s="2460"/>
      <c r="CJ13" s="2460"/>
      <c r="CK13" s="2460"/>
      <c r="CL13" s="2460"/>
      <c r="CM13" s="2460"/>
      <c r="CN13" s="2460"/>
      <c r="CO13" s="2460"/>
      <c r="CP13" s="2460"/>
      <c r="CQ13" s="2460"/>
      <c r="CR13" s="2460"/>
      <c r="CS13" s="2460"/>
      <c r="CT13" s="2460"/>
      <c r="CU13" s="2460"/>
      <c r="CV13" s="2460"/>
      <c r="CW13" s="2460"/>
      <c r="CX13" s="2460"/>
      <c r="CY13" s="2460"/>
      <c r="CZ13" s="2460"/>
      <c r="DA13" s="2460"/>
      <c r="DB13" s="2460"/>
      <c r="DC13" s="2460"/>
      <c r="DD13" s="2460"/>
      <c r="DE13" s="2460"/>
      <c r="DF13" s="2460"/>
      <c r="DG13" s="2460"/>
      <c r="DH13" s="2460"/>
      <c r="DI13" s="2460"/>
      <c r="DJ13" s="217"/>
      <c r="DK13" s="217"/>
      <c r="DL13" s="217"/>
      <c r="DM13" s="217"/>
      <c r="DN13" s="217"/>
      <c r="DO13" s="217"/>
      <c r="DP13" s="218"/>
      <c r="EG13" s="256"/>
      <c r="EH13" s="311" t="s">
        <v>792</v>
      </c>
      <c r="EI13" s="311"/>
      <c r="EJ13" s="311"/>
      <c r="EK13" s="311"/>
      <c r="ES13" s="2555" t="s">
        <v>202</v>
      </c>
      <c r="ET13" s="659" t="s">
        <v>780</v>
      </c>
      <c r="EU13" s="660" t="s">
        <v>194</v>
      </c>
      <c r="EV13" s="660"/>
      <c r="EW13" s="2556" t="s">
        <v>201</v>
      </c>
      <c r="EX13" s="2556"/>
      <c r="EY13" s="2556"/>
      <c r="EZ13" s="2556"/>
      <c r="FA13" s="2556"/>
      <c r="FB13" s="2556"/>
      <c r="FC13" s="2556" t="s">
        <v>200</v>
      </c>
      <c r="FD13" s="2556"/>
      <c r="FE13" s="2556"/>
      <c r="FF13" s="2556"/>
      <c r="FG13" s="2556"/>
      <c r="FH13" s="2556"/>
      <c r="FQ13" s="219"/>
      <c r="FR13" s="219"/>
      <c r="FS13" s="219"/>
      <c r="FT13" s="219"/>
      <c r="FU13" s="219"/>
      <c r="FV13" s="2058" t="s">
        <v>798</v>
      </c>
      <c r="FW13" s="2059"/>
      <c r="FX13" s="2059"/>
      <c r="FY13" s="2059"/>
      <c r="FZ13" s="2059"/>
      <c r="GA13" s="2059"/>
      <c r="GB13" s="2059"/>
      <c r="GC13" s="2059"/>
      <c r="GD13" s="2059"/>
      <c r="GE13" s="2059"/>
      <c r="GF13" s="2060"/>
      <c r="GI13" s="221"/>
      <c r="GJ13" s="221" t="s">
        <v>203</v>
      </c>
      <c r="GK13" s="221"/>
      <c r="GL13" s="221"/>
      <c r="GM13" s="682"/>
      <c r="GO13" s="350" t="s">
        <v>780</v>
      </c>
      <c r="GP13" s="2067" t="s">
        <v>201</v>
      </c>
      <c r="GQ13" s="2068"/>
      <c r="GR13" s="2068"/>
      <c r="GS13" s="2068"/>
      <c r="GT13" s="2069"/>
      <c r="GU13"/>
      <c r="LY13"/>
      <c r="LZ13"/>
      <c r="MA13" s="362"/>
    </row>
    <row r="14" spans="1:339" ht="30" customHeight="1" thickBot="1" x14ac:dyDescent="0.45">
      <c r="I14" s="960"/>
      <c r="J14" s="433"/>
      <c r="K14" s="427"/>
      <c r="L14" s="427"/>
      <c r="M14" s="427"/>
      <c r="N14" s="427"/>
      <c r="O14" s="427"/>
      <c r="P14" s="427"/>
      <c r="Q14" s="427"/>
      <c r="R14" s="427"/>
      <c r="S14" s="427"/>
      <c r="T14" s="427"/>
      <c r="U14" s="427"/>
      <c r="V14" s="2461" t="s">
        <v>2725</v>
      </c>
      <c r="W14" s="2461"/>
      <c r="X14" s="2461"/>
      <c r="Y14" s="2461"/>
      <c r="Z14" s="2461"/>
      <c r="AA14" s="2461"/>
      <c r="AB14" s="2461"/>
      <c r="AC14" s="2461"/>
      <c r="AD14" s="2461"/>
      <c r="AE14" s="2461"/>
      <c r="AF14" s="2461"/>
      <c r="AG14" s="2461"/>
      <c r="AH14" s="2461"/>
      <c r="AI14" s="2461"/>
      <c r="AJ14" s="2461"/>
      <c r="AK14" s="2461"/>
      <c r="AL14" s="2461"/>
      <c r="AM14" s="2461"/>
      <c r="AN14" s="2461"/>
      <c r="AO14" s="2461"/>
      <c r="AP14" s="2461"/>
      <c r="AQ14" s="2461"/>
      <c r="AR14" s="2461"/>
      <c r="AS14" s="2461"/>
      <c r="AT14" s="2461"/>
      <c r="AU14" s="2461"/>
      <c r="AV14" s="2461"/>
      <c r="AW14" s="2461"/>
      <c r="AX14" s="2461"/>
      <c r="AY14" s="2461"/>
      <c r="AZ14" s="2461"/>
      <c r="BA14" s="2461"/>
      <c r="BB14" s="2461"/>
      <c r="BC14" s="2461"/>
      <c r="BD14" s="2461"/>
      <c r="BE14" s="2461"/>
      <c r="BF14" s="2461"/>
      <c r="BG14" s="2461"/>
      <c r="BH14" s="2461"/>
      <c r="BI14" s="2461"/>
      <c r="BJ14" s="2461"/>
      <c r="BK14" s="2461"/>
      <c r="BL14" s="2461"/>
      <c r="BM14" s="2461"/>
      <c r="BN14" s="2461"/>
      <c r="BO14" s="2461"/>
      <c r="BP14" s="2461"/>
      <c r="BQ14" s="2461"/>
      <c r="BR14" s="2461"/>
      <c r="BS14" s="2461"/>
      <c r="BT14" s="2461"/>
      <c r="BU14" s="2461"/>
      <c r="BV14" s="2461"/>
      <c r="BW14" s="2461"/>
      <c r="BX14" s="2461"/>
      <c r="BY14" s="2461"/>
      <c r="BZ14" s="2461"/>
      <c r="CA14" s="2461"/>
      <c r="CB14" s="2461"/>
      <c r="CC14" s="2461"/>
      <c r="CD14" s="2461"/>
      <c r="CE14" s="2461"/>
      <c r="CF14" s="2461"/>
      <c r="CG14" s="2461"/>
      <c r="CH14" s="2461"/>
      <c r="CI14" s="2461"/>
      <c r="CJ14" s="2461"/>
      <c r="CK14" s="2461"/>
      <c r="CL14" s="2461"/>
      <c r="CM14" s="2461"/>
      <c r="CN14" s="2461"/>
      <c r="CO14" s="2461"/>
      <c r="CP14" s="2461"/>
      <c r="CQ14" s="2461"/>
      <c r="CR14" s="2461"/>
      <c r="CS14" s="2461"/>
      <c r="CT14" s="2461"/>
      <c r="CU14" s="2461"/>
      <c r="CV14" s="2461"/>
      <c r="CW14" s="432"/>
      <c r="CX14" s="432"/>
      <c r="CY14" s="432"/>
      <c r="CZ14" s="432"/>
      <c r="DA14" s="432"/>
      <c r="DB14" s="432"/>
      <c r="DC14" s="432"/>
      <c r="DD14" s="432"/>
      <c r="DE14" s="432"/>
      <c r="DF14" s="432"/>
      <c r="DG14" s="432"/>
      <c r="DH14" s="432"/>
      <c r="DI14" s="432"/>
      <c r="DJ14" s="425"/>
      <c r="DK14" s="425"/>
      <c r="DL14" s="425"/>
      <c r="DM14" s="425"/>
      <c r="DN14" s="425"/>
      <c r="DO14" s="425"/>
      <c r="DP14" s="428"/>
      <c r="EH14" s="453" t="str">
        <f>IF(AND(EI14="",EJ14="",EK14="",EH43&lt;&gt;0),"レ","")</f>
        <v/>
      </c>
      <c r="EI14" s="453" t="str">
        <f>IF(AND(EJ14="",EK14="",EI43&lt;&gt;0),"レ","")</f>
        <v/>
      </c>
      <c r="EJ14" s="453" t="str">
        <f>IF(EJ43&lt;&gt;0,"レ","")</f>
        <v/>
      </c>
      <c r="EK14" s="453" t="str">
        <f>IF(AND(EJ14="",EK43&lt;&gt;0),"レ","")</f>
        <v/>
      </c>
      <c r="ES14" s="2555"/>
      <c r="ET14" s="661" t="str">
        <f>SUBSTITUTE(TRIM(ET17&amp;"　"&amp;ET18&amp;"　"&amp;ET19&amp;"　"&amp;ET20&amp;"　"&amp;ET21&amp;"　"&amp;ET22&amp;"　"&amp;ET23&amp;"　"&amp;ET24&amp;"　"&amp;ET25&amp;"　"&amp;ET26&amp;"　"&amp;ET27&amp;"　"&amp;ET28&amp;"　"&amp;ET29&amp;"　"&amp;ET30&amp;"　"&amp;ET31&amp;"　"&amp;ET32&amp;"　"&amp;ET33&amp;"　"&amp;ET34&amp;"　"&amp;ET35&amp;"　"&amp;ET36&amp;"　"&amp;ET37&amp;"　"&amp;ET38&amp;"　"&amp;ET39&amp;"　"&amp;ET40&amp;"　"&amp;ET41&amp;"　"&amp;ET42),"　",",")</f>
        <v/>
      </c>
      <c r="EU14" s="2552" t="s">
        <v>143</v>
      </c>
      <c r="EV14" s="2553" t="s">
        <v>820</v>
      </c>
      <c r="EW14" s="662" t="str">
        <f>IF(COUNTIF(EY17:EY42,1)&gt;0,"レ","")</f>
        <v/>
      </c>
      <c r="EX14" s="663"/>
      <c r="EY14" s="662" t="str">
        <f>IF(EW14="レ",TEXT(EZ43,"ee"),"")</f>
        <v/>
      </c>
      <c r="EZ14" s="661" t="str">
        <f>IF(EW14="レ",MONTH(EZ43),IF(AND(EJ14="レ",FB14="レ",FB43=0),"",IF(AND(EJ14="レ",FB14="レ",FB43&gt;0),"未定","")))</f>
        <v/>
      </c>
      <c r="FA14" s="664"/>
      <c r="FB14" s="662" t="str">
        <f>IF(EW14="",IF(OR(FB43&gt;0,EJ15="レ"),"レ",""),"")</f>
        <v/>
      </c>
      <c r="FC14" s="662" t="str">
        <f>IF(AND(COUNTIF(EO17:EO42,"要是正")=0,COUNTIF(FE17:FE42,1)&gt;0),"レ","")</f>
        <v/>
      </c>
      <c r="FD14" s="663"/>
      <c r="FE14" s="662" t="str">
        <f>IF(FC14="レ",TEXT(FF43,"ee"),"")</f>
        <v/>
      </c>
      <c r="FF14" s="661" t="str">
        <f>IF(FC14="レ",MONTH(FF43),IF(AND(EK14="レ",FH14="レ",FH43=0),"",IF(AND(EK14="レ",FH14="レ",FH43&gt;0),"未定","")))</f>
        <v/>
      </c>
      <c r="FG14" s="664"/>
      <c r="FH14" s="662" t="str">
        <f>IF(FC14="",IF(OR(FH43&gt;0,EK15="レ"),"レ",""),"")</f>
        <v/>
      </c>
      <c r="FI14" s="63"/>
      <c r="FJ14" s="63"/>
      <c r="FK14" s="63"/>
      <c r="FV14" s="520" t="str">
        <f>IF(OR(EW14="レ",EW47="レ",EW57="レ",),"レ","")</f>
        <v/>
      </c>
      <c r="FW14" s="521" t="str">
        <f>IF(AND(FV14="",FZ14="",OR(EX14="レ",EX47="レ",EX57="レ")),"レ","")</f>
        <v/>
      </c>
      <c r="FX14" s="521" t="str">
        <f>IF(FT20="レ",IF(FV14="レ",TEXT(FV20,"ee"),IF(FW14="レ",TEXT(FW20,"ee"),"")),"")</f>
        <v/>
      </c>
      <c r="FY14" s="521" t="str">
        <f>IF(FT20="レ",IF(FV14="レ",MONTH(FV20),IF(FW14="レ",MONTH(FW20),"未定")),"")</f>
        <v/>
      </c>
      <c r="FZ14" s="521" t="str">
        <f>IF(AND(FV14="",COUNTIF(FX17:FX19,"未定")&gt;0),"レ","")</f>
        <v/>
      </c>
      <c r="GA14" s="521" t="str">
        <f>IF(AND(FT20="",OR(FC14="レ",FC47="レ",FC57="レ")),"レ","")</f>
        <v/>
      </c>
      <c r="GB14" s="521" t="str">
        <f>IF(AND(FT20="",GA14="",GE14="",OR(FD14="レ",FD47="レ",FD57="レ")),"レ","")</f>
        <v/>
      </c>
      <c r="GC14" s="521" t="str">
        <f>IF(FU20="レ",IF(GA14="レ",TEXT(GA20,"ee"),IF(GB14="レ",TEXT(GB20,"ee"),"")),"")</f>
        <v/>
      </c>
      <c r="GD14" s="521" t="str">
        <f>IF(FU20="レ",IF(GA14="レ",MONTH(GA20),IF(GB14="レ",MONTH(GB20),"未定")),"")</f>
        <v/>
      </c>
      <c r="GE14" s="521" t="str">
        <f>IF(AND(FT20="",GA14="",COUNTIF(GC17:GC19,"未定")&gt;0),"レ","")</f>
        <v/>
      </c>
      <c r="GF14" s="522" t="e">
        <v>#VALUE!</v>
      </c>
      <c r="GI14" s="221"/>
      <c r="GJ14" s="221" t="s">
        <v>199</v>
      </c>
      <c r="GK14" s="221"/>
      <c r="GL14" s="221"/>
      <c r="GM14" s="682"/>
      <c r="GO14" s="351" t="str">
        <f>TRIM(GO16&amp;"　"&amp;GO49&amp;"　"&amp;GO59)</f>
        <v/>
      </c>
      <c r="GP14" s="477" t="str">
        <f>IF(COUNTIF(GR17:GR42,1)&gt;0,"レ","")</f>
        <v/>
      </c>
      <c r="GQ14" s="526"/>
      <c r="GR14" s="479" t="str">
        <f>IF(GP14="レ",TEXT(GS43,"ee"),"")</f>
        <v/>
      </c>
      <c r="GS14" s="480" t="str">
        <f>IF(GP14="レ",MONTH(GS43),IF(AND(GF15="レ",GT14="レ",GT43=0),"",IF(AND(GF15="レ",GT14="レ",GT43&gt;0),"未定","")))</f>
        <v/>
      </c>
      <c r="GT14" s="458" t="str">
        <f>IF(GP14="",IF(OR(GT43&gt;0,GF15="レ"),"レ",""),"")</f>
        <v/>
      </c>
      <c r="GU14"/>
      <c r="LY14"/>
      <c r="LZ14"/>
      <c r="MA14" s="362"/>
    </row>
    <row r="15" spans="1:339" s="13" customFormat="1" ht="30" customHeight="1" thickBot="1" x14ac:dyDescent="0.45">
      <c r="A15"/>
      <c r="B15"/>
      <c r="C15"/>
      <c r="D15"/>
      <c r="E15"/>
      <c r="F15"/>
      <c r="G15"/>
      <c r="H15"/>
      <c r="I15" s="963"/>
      <c r="J15" s="223"/>
      <c r="K15" s="224"/>
      <c r="L15" s="224"/>
      <c r="M15" s="2152" t="s">
        <v>150</v>
      </c>
      <c r="N15" s="2152"/>
      <c r="O15" s="2152"/>
      <c r="P15" s="2152" t="s">
        <v>198</v>
      </c>
      <c r="Q15" s="2152"/>
      <c r="R15" s="2152"/>
      <c r="S15" s="2152"/>
      <c r="T15" s="2152"/>
      <c r="U15" s="2152"/>
      <c r="V15" s="2152"/>
      <c r="W15" s="2152"/>
      <c r="X15" s="2152"/>
      <c r="Y15" s="2152"/>
      <c r="Z15" s="2152"/>
      <c r="AA15" s="2152"/>
      <c r="AB15" s="2152" t="s">
        <v>207</v>
      </c>
      <c r="AC15" s="2152"/>
      <c r="AD15" s="2152"/>
      <c r="AE15" s="2152"/>
      <c r="AF15" s="2152"/>
      <c r="AG15" s="2152"/>
      <c r="AH15" s="2152"/>
      <c r="AI15" s="2152"/>
      <c r="AJ15" s="2152"/>
      <c r="AK15" s="2152"/>
      <c r="AL15" s="2152"/>
      <c r="AM15" s="2152"/>
      <c r="AN15" s="2152"/>
      <c r="AO15" s="2152"/>
      <c r="AP15" s="2152"/>
      <c r="AQ15" s="2152"/>
      <c r="AR15" s="2152"/>
      <c r="AS15" s="2152"/>
      <c r="AT15" s="2152"/>
      <c r="AU15" s="2152"/>
      <c r="AV15" s="2152"/>
      <c r="AW15" s="2152"/>
      <c r="AX15" s="2152"/>
      <c r="AY15" s="2152"/>
      <c r="AZ15" s="2152"/>
      <c r="BA15" s="2152" t="s">
        <v>1012</v>
      </c>
      <c r="BB15" s="2152"/>
      <c r="BC15" s="2152"/>
      <c r="BD15" s="2152"/>
      <c r="BE15" s="2152"/>
      <c r="BF15" s="2152"/>
      <c r="BG15" s="2152"/>
      <c r="BH15" s="2152"/>
      <c r="BI15" s="2152"/>
      <c r="BJ15" s="2152"/>
      <c r="BK15" s="2152"/>
      <c r="BL15" s="2152"/>
      <c r="BM15" s="2156" t="s">
        <v>835</v>
      </c>
      <c r="BN15" s="2156"/>
      <c r="BO15" s="2152" t="s">
        <v>149</v>
      </c>
      <c r="BP15" s="2449"/>
      <c r="BQ15" s="2449"/>
      <c r="BR15" s="2449"/>
      <c r="BS15" s="2449"/>
      <c r="BT15" s="2449"/>
      <c r="BU15" s="2449"/>
      <c r="BV15" s="2449"/>
      <c r="BW15" s="2449"/>
      <c r="BX15" s="2449"/>
      <c r="BY15" s="2154" t="s">
        <v>143</v>
      </c>
      <c r="BZ15" s="2154"/>
      <c r="CA15" s="2154"/>
      <c r="CB15" s="2154"/>
      <c r="CC15" s="2154"/>
      <c r="CD15" s="2154"/>
      <c r="CE15" s="2154"/>
      <c r="CF15" s="2154"/>
      <c r="CG15" s="2154"/>
      <c r="CH15" s="2154"/>
      <c r="CI15" s="2154"/>
      <c r="CJ15" s="2154"/>
      <c r="CK15" s="2154"/>
      <c r="CL15" s="2154"/>
      <c r="CM15" s="2154"/>
      <c r="CN15" s="2152" t="s">
        <v>148</v>
      </c>
      <c r="CO15" s="2154"/>
      <c r="CP15" s="2154"/>
      <c r="CQ15" s="2154"/>
      <c r="CR15" s="2154"/>
      <c r="CS15" s="2154"/>
      <c r="CT15" s="2154"/>
      <c r="CU15" s="2154"/>
      <c r="CV15" s="2154"/>
      <c r="CW15" s="2164" t="s">
        <v>147</v>
      </c>
      <c r="CX15" s="2164"/>
      <c r="CY15" s="2164"/>
      <c r="CZ15" s="2164"/>
      <c r="DA15" s="2164"/>
      <c r="DB15" s="2164"/>
      <c r="DC15" s="2164"/>
      <c r="DD15" s="2164"/>
      <c r="DE15" s="2164"/>
      <c r="DF15" s="2164"/>
      <c r="DG15" s="2164"/>
      <c r="DH15" s="2164"/>
      <c r="DI15" s="2164"/>
      <c r="DJ15" s="2164"/>
      <c r="DK15" s="2164"/>
      <c r="DL15" s="2164"/>
      <c r="DM15" s="2164"/>
      <c r="DN15" s="2164"/>
      <c r="DO15" s="2164"/>
      <c r="DP15" s="2165"/>
      <c r="DQ15"/>
      <c r="DR15"/>
      <c r="DS15"/>
      <c r="DT15"/>
      <c r="DU15"/>
      <c r="DV15"/>
      <c r="DW15"/>
      <c r="DX15"/>
      <c r="DY15"/>
      <c r="DZ15"/>
      <c r="EA15"/>
      <c r="EB15"/>
      <c r="EC15"/>
      <c r="ED15"/>
      <c r="EE15"/>
      <c r="EF15"/>
      <c r="EG15" s="16"/>
      <c r="ES15" s="2555"/>
      <c r="ET15" s="2555" t="s">
        <v>144</v>
      </c>
      <c r="EU15" s="2552"/>
      <c r="EV15" s="2554"/>
      <c r="EW15" s="2552" t="s">
        <v>142</v>
      </c>
      <c r="EX15" s="2552"/>
      <c r="EY15" s="2552"/>
      <c r="EZ15" s="2552"/>
      <c r="FA15" s="2552"/>
      <c r="FB15" s="2552"/>
      <c r="FC15" s="2556" t="s">
        <v>141</v>
      </c>
      <c r="FD15" s="2556"/>
      <c r="FE15" s="2556"/>
      <c r="FF15" s="2556"/>
      <c r="FG15" s="2556"/>
      <c r="FH15" s="2556"/>
      <c r="FI15" s="2023" t="s">
        <v>140</v>
      </c>
      <c r="FJ15" s="2023"/>
      <c r="FK15" s="2074"/>
      <c r="FL15" s="2073" t="s">
        <v>196</v>
      </c>
      <c r="FM15" s="2023"/>
      <c r="FN15" s="2023"/>
      <c r="FO15" s="2074"/>
      <c r="FP15" s="225"/>
      <c r="FQ15" s="2075" t="s">
        <v>195</v>
      </c>
      <c r="FR15" s="2076"/>
      <c r="FS15" s="2076"/>
      <c r="FT15" s="2076"/>
      <c r="FU15" s="2076"/>
      <c r="FV15" s="2358" t="s">
        <v>194</v>
      </c>
      <c r="FW15" s="2359"/>
      <c r="FX15" s="2359"/>
      <c r="FY15" s="2359"/>
      <c r="FZ15" s="2361"/>
      <c r="GA15" s="2358" t="s">
        <v>193</v>
      </c>
      <c r="GB15" s="2359"/>
      <c r="GC15" s="2359"/>
      <c r="GD15" s="2359"/>
      <c r="GE15" s="2360"/>
      <c r="GF15"/>
      <c r="GG15"/>
      <c r="GH15" s="215"/>
      <c r="GI15" s="2549" t="s">
        <v>1013</v>
      </c>
      <c r="GJ15" s="2550"/>
      <c r="GK15" s="2550"/>
      <c r="GL15" s="2551"/>
      <c r="GM15" s="227"/>
      <c r="GN15"/>
      <c r="GO15" s="350" t="s">
        <v>874</v>
      </c>
      <c r="GP15" s="2070" t="s">
        <v>142</v>
      </c>
      <c r="GQ15" s="2071"/>
      <c r="GR15" s="2071"/>
      <c r="GS15" s="2071"/>
      <c r="GT15" s="2072"/>
      <c r="GU15"/>
      <c r="LN15"/>
      <c r="LO15"/>
      <c r="LP15"/>
      <c r="LQ15"/>
      <c r="LR15"/>
      <c r="LS15"/>
      <c r="LT15"/>
      <c r="LU15"/>
      <c r="LV15"/>
      <c r="LW15"/>
      <c r="LX15"/>
      <c r="LY15"/>
      <c r="LZ15"/>
      <c r="MA15" s="362"/>
    </row>
    <row r="16" spans="1:339" s="13" customFormat="1" ht="30" customHeight="1" thickBot="1" x14ac:dyDescent="0.45">
      <c r="A16"/>
      <c r="B16"/>
      <c r="C16"/>
      <c r="D16"/>
      <c r="E16"/>
      <c r="F16"/>
      <c r="G16"/>
      <c r="H16"/>
      <c r="I16" s="963"/>
      <c r="J16" s="223"/>
      <c r="K16" s="224"/>
      <c r="L16" s="2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c r="AP16" s="2124"/>
      <c r="AQ16" s="2124"/>
      <c r="AR16" s="2124"/>
      <c r="AS16" s="2124"/>
      <c r="AT16" s="2124"/>
      <c r="AU16" s="2124"/>
      <c r="AV16" s="2124"/>
      <c r="AW16" s="2124"/>
      <c r="AX16" s="2124"/>
      <c r="AY16" s="2124"/>
      <c r="AZ16" s="2124"/>
      <c r="BA16" s="2124"/>
      <c r="BB16" s="2124"/>
      <c r="BC16" s="2124"/>
      <c r="BD16" s="2124"/>
      <c r="BE16" s="2124"/>
      <c r="BF16" s="2124"/>
      <c r="BG16" s="2124"/>
      <c r="BH16" s="2124"/>
      <c r="BI16" s="2124"/>
      <c r="BJ16" s="2124"/>
      <c r="BK16" s="2124"/>
      <c r="BL16" s="2124"/>
      <c r="BM16" s="2157"/>
      <c r="BN16" s="2157"/>
      <c r="BO16" s="2450"/>
      <c r="BP16" s="2450"/>
      <c r="BQ16" s="2450"/>
      <c r="BR16" s="2450"/>
      <c r="BS16" s="2450"/>
      <c r="BT16" s="2450"/>
      <c r="BU16" s="2450"/>
      <c r="BV16" s="2450"/>
      <c r="BW16" s="2450"/>
      <c r="BX16" s="2450"/>
      <c r="BY16" s="2125"/>
      <c r="BZ16" s="2125"/>
      <c r="CA16" s="2125"/>
      <c r="CB16" s="2125"/>
      <c r="CC16" s="2125"/>
      <c r="CD16" s="2125"/>
      <c r="CE16" s="2125"/>
      <c r="CF16" s="2125"/>
      <c r="CG16" s="2125"/>
      <c r="CH16" s="2125"/>
      <c r="CI16" s="2125"/>
      <c r="CJ16" s="2125"/>
      <c r="CK16" s="2125"/>
      <c r="CL16" s="2125"/>
      <c r="CM16" s="2125"/>
      <c r="CN16" s="2124" t="s">
        <v>139</v>
      </c>
      <c r="CO16" s="2124"/>
      <c r="CP16" s="2124"/>
      <c r="CQ16" s="2124" t="s">
        <v>10</v>
      </c>
      <c r="CR16" s="2124"/>
      <c r="CS16" s="2124"/>
      <c r="CT16" s="2124" t="s">
        <v>138</v>
      </c>
      <c r="CU16" s="2125"/>
      <c r="CV16" s="2125"/>
      <c r="CW16" s="2166"/>
      <c r="CX16" s="2166"/>
      <c r="CY16" s="2166"/>
      <c r="CZ16" s="2166"/>
      <c r="DA16" s="2166"/>
      <c r="DB16" s="2166"/>
      <c r="DC16" s="2166"/>
      <c r="DD16" s="2166"/>
      <c r="DE16" s="2166"/>
      <c r="DF16" s="2166"/>
      <c r="DG16" s="2166"/>
      <c r="DH16" s="2166"/>
      <c r="DI16" s="2166"/>
      <c r="DJ16" s="2166"/>
      <c r="DK16" s="2166"/>
      <c r="DL16" s="2166"/>
      <c r="DM16" s="2166"/>
      <c r="DN16" s="2166"/>
      <c r="DO16" s="2166"/>
      <c r="DP16" s="2167"/>
      <c r="DQ16"/>
      <c r="DR16"/>
      <c r="DS16"/>
      <c r="DT16"/>
      <c r="DU16"/>
      <c r="DV16"/>
      <c r="DW16"/>
      <c r="DX16"/>
      <c r="DY16"/>
      <c r="DZ16"/>
      <c r="EA16"/>
      <c r="EB16"/>
      <c r="EC16"/>
      <c r="ED16"/>
      <c r="EE16"/>
      <c r="EF16"/>
      <c r="EG16" s="16"/>
      <c r="EH16" s="134" t="s">
        <v>137</v>
      </c>
      <c r="EI16" s="134" t="s">
        <v>136</v>
      </c>
      <c r="EJ16" s="134" t="s">
        <v>135</v>
      </c>
      <c r="EK16" s="134" t="s">
        <v>134</v>
      </c>
      <c r="EL16" s="142" t="s">
        <v>133</v>
      </c>
      <c r="EM16" s="134" t="s">
        <v>9</v>
      </c>
      <c r="EN16" s="178" t="s">
        <v>132</v>
      </c>
      <c r="EO16" s="133" t="s">
        <v>131</v>
      </c>
      <c r="EP16" s="124" t="s">
        <v>146</v>
      </c>
      <c r="EQ16" s="144" t="s">
        <v>145</v>
      </c>
      <c r="ER16" s="116" t="s">
        <v>130</v>
      </c>
      <c r="ES16" s="2555"/>
      <c r="ET16" s="2568"/>
      <c r="EU16" s="2552"/>
      <c r="EV16" s="2554"/>
      <c r="EW16" s="665" t="s">
        <v>129</v>
      </c>
      <c r="EX16" s="665" t="s">
        <v>128</v>
      </c>
      <c r="EY16" s="665" t="s">
        <v>125</v>
      </c>
      <c r="EZ16" s="666" t="s">
        <v>124</v>
      </c>
      <c r="FA16" s="666" t="s">
        <v>123</v>
      </c>
      <c r="FB16" s="667" t="s">
        <v>122</v>
      </c>
      <c r="FC16" s="666" t="s">
        <v>127</v>
      </c>
      <c r="FD16" s="666" t="s">
        <v>126</v>
      </c>
      <c r="FE16" s="665" t="s">
        <v>125</v>
      </c>
      <c r="FF16" s="666" t="s">
        <v>124</v>
      </c>
      <c r="FG16" s="666" t="s">
        <v>123</v>
      </c>
      <c r="FH16" s="667" t="s">
        <v>122</v>
      </c>
      <c r="FI16" s="658" t="s">
        <v>121</v>
      </c>
      <c r="FJ16" s="133" t="s">
        <v>120</v>
      </c>
      <c r="FK16" s="165" t="s">
        <v>119</v>
      </c>
      <c r="FL16" s="228"/>
      <c r="FM16" s="133" t="s">
        <v>121</v>
      </c>
      <c r="FN16" s="133" t="s">
        <v>120</v>
      </c>
      <c r="FO16" s="167" t="s">
        <v>119</v>
      </c>
      <c r="FP16" s="177"/>
      <c r="FQ16" s="229"/>
      <c r="FR16" s="176" t="s">
        <v>137</v>
      </c>
      <c r="FS16" s="176" t="s">
        <v>136</v>
      </c>
      <c r="FT16" s="176" t="s">
        <v>135</v>
      </c>
      <c r="FU16" s="175" t="s">
        <v>134</v>
      </c>
      <c r="FV16" s="173" t="s">
        <v>192</v>
      </c>
      <c r="FW16" s="172" t="s">
        <v>123</v>
      </c>
      <c r="FX16" s="172" t="s">
        <v>191</v>
      </c>
      <c r="FY16" s="172" t="s">
        <v>190</v>
      </c>
      <c r="FZ16" s="174" t="s">
        <v>189</v>
      </c>
      <c r="GA16" s="173" t="s">
        <v>192</v>
      </c>
      <c r="GB16" s="172" t="s">
        <v>123</v>
      </c>
      <c r="GC16" s="172" t="s">
        <v>191</v>
      </c>
      <c r="GD16" s="172" t="s">
        <v>190</v>
      </c>
      <c r="GE16" s="171" t="s">
        <v>189</v>
      </c>
      <c r="GF16"/>
      <c r="GG16"/>
      <c r="GH16" s="230"/>
      <c r="GI16" s="227" t="s">
        <v>801</v>
      </c>
      <c r="GJ16" s="227" t="s">
        <v>802</v>
      </c>
      <c r="GK16" s="227" t="s">
        <v>302</v>
      </c>
      <c r="GL16" s="227" t="s">
        <v>803</v>
      </c>
      <c r="GM16" s="227" t="s">
        <v>804</v>
      </c>
      <c r="GN16"/>
      <c r="GO16" s="351" t="str">
        <f>TRIM(GO17&amp;"　"&amp;GO18&amp;"　"&amp;GO19&amp;"　"&amp;GO20&amp;"　"&amp;GO21&amp;"　"&amp;GO22&amp;"　"&amp;GO23&amp;"　"&amp;GO24&amp;"　"&amp;GO25&amp;"　"&amp;GO26&amp;"　"&amp;GO27&amp;"　"&amp;GO28&amp;"　"&amp;GO29&amp;"　"&amp;GO30&amp;"　"&amp;GO31&amp;"　"&amp;GO32&amp;"　"&amp;GO33&amp;"　"&amp;GO34&amp;"　"&amp;GO35&amp;"　"&amp;GO36&amp;"　"&amp;GO37&amp;"　"&amp;GO38&amp;"　"&amp;GO39&amp;"　　"&amp;GO40&amp;"　"&amp;GO41&amp;"　"&amp;GO42)</f>
        <v/>
      </c>
      <c r="GP16" s="527" t="s">
        <v>129</v>
      </c>
      <c r="GQ16" s="528" t="s">
        <v>806</v>
      </c>
      <c r="GR16" s="528" t="s">
        <v>125</v>
      </c>
      <c r="GS16" s="528" t="s">
        <v>807</v>
      </c>
      <c r="GT16" s="529" t="s">
        <v>122</v>
      </c>
      <c r="GU16"/>
      <c r="HA16" s="13" t="s">
        <v>2739</v>
      </c>
      <c r="LN16"/>
      <c r="LO16"/>
      <c r="LP16"/>
      <c r="LQ16"/>
      <c r="LR16"/>
      <c r="LS16"/>
      <c r="LT16"/>
      <c r="LU16"/>
      <c r="LV16"/>
      <c r="LW16"/>
      <c r="LX16"/>
      <c r="LY16"/>
      <c r="LZ16"/>
      <c r="MA16" s="1"/>
    </row>
    <row r="17" spans="1:339" s="13" customFormat="1" ht="30" customHeight="1" x14ac:dyDescent="0.4">
      <c r="A17"/>
      <c r="B17"/>
      <c r="C17"/>
      <c r="D17"/>
      <c r="E17"/>
      <c r="F17"/>
      <c r="G17"/>
      <c r="H17"/>
      <c r="I17" s="963"/>
      <c r="J17" s="231"/>
      <c r="K17" s="224"/>
      <c r="L17" s="224"/>
      <c r="M17" s="2399" t="s">
        <v>3210</v>
      </c>
      <c r="N17" s="2399"/>
      <c r="O17" s="2399"/>
      <c r="P17" s="2501" t="s">
        <v>256</v>
      </c>
      <c r="Q17" s="2501"/>
      <c r="R17" s="2501"/>
      <c r="S17" s="2501"/>
      <c r="T17" s="2501"/>
      <c r="U17" s="2575" t="s">
        <v>188</v>
      </c>
      <c r="V17" s="2575"/>
      <c r="W17" s="2575"/>
      <c r="X17" s="2575"/>
      <c r="Y17" s="2575"/>
      <c r="Z17" s="2575"/>
      <c r="AA17" s="2575"/>
      <c r="AB17" s="2231" t="s">
        <v>3274</v>
      </c>
      <c r="AC17" s="2231"/>
      <c r="AD17" s="2231"/>
      <c r="AE17" s="2231"/>
      <c r="AF17" s="2231"/>
      <c r="AG17" s="2231"/>
      <c r="AH17" s="2231"/>
      <c r="AI17" s="2231"/>
      <c r="AJ17" s="2231"/>
      <c r="AK17" s="2231"/>
      <c r="AL17" s="2231"/>
      <c r="AM17" s="2231"/>
      <c r="AN17" s="2231"/>
      <c r="AO17" s="2231"/>
      <c r="AP17" s="2231"/>
      <c r="AQ17" s="2231"/>
      <c r="AR17" s="2231"/>
      <c r="AS17" s="2231"/>
      <c r="AT17" s="2231"/>
      <c r="AU17" s="2231"/>
      <c r="AV17" s="2231"/>
      <c r="AW17" s="2231"/>
      <c r="AX17" s="2231"/>
      <c r="AY17" s="2231"/>
      <c r="AZ17" s="2231"/>
      <c r="BA17" s="2510"/>
      <c r="BB17" s="2510"/>
      <c r="BC17" s="2510"/>
      <c r="BD17" s="2510"/>
      <c r="BE17" s="2510"/>
      <c r="BF17" s="2510"/>
      <c r="BG17" s="2510"/>
      <c r="BH17" s="2510"/>
      <c r="BI17" s="2510"/>
      <c r="BJ17" s="2510"/>
      <c r="BK17" s="2510"/>
      <c r="BL17" s="2510"/>
      <c r="BM17" s="2236"/>
      <c r="BN17" s="2236"/>
      <c r="BO17" s="2104"/>
      <c r="BP17" s="2104"/>
      <c r="BQ17" s="2104"/>
      <c r="BR17" s="2104"/>
      <c r="BS17" s="2104"/>
      <c r="BT17" s="2104"/>
      <c r="BU17" s="2104"/>
      <c r="BV17" s="2104"/>
      <c r="BW17" s="2104"/>
      <c r="BX17" s="2104"/>
      <c r="BY17" s="2104"/>
      <c r="BZ17" s="2104"/>
      <c r="CA17" s="2104"/>
      <c r="CB17" s="2104"/>
      <c r="CC17" s="2104"/>
      <c r="CD17" s="2104"/>
      <c r="CE17" s="2104"/>
      <c r="CF17" s="2104"/>
      <c r="CG17" s="2104"/>
      <c r="CH17" s="2104"/>
      <c r="CI17" s="2104"/>
      <c r="CJ17" s="2104"/>
      <c r="CK17" s="2104"/>
      <c r="CL17" s="2104"/>
      <c r="CM17" s="2104"/>
      <c r="CN17" s="2562"/>
      <c r="CO17" s="2562"/>
      <c r="CP17" s="2562"/>
      <c r="CQ17" s="2562"/>
      <c r="CR17" s="2562"/>
      <c r="CS17" s="2562"/>
      <c r="CT17" s="2104"/>
      <c r="CU17" s="2381"/>
      <c r="CV17" s="2381"/>
      <c r="CW17" s="2557"/>
      <c r="CX17" s="2558"/>
      <c r="CY17" s="2558"/>
      <c r="CZ17" s="2558"/>
      <c r="DA17" s="2558"/>
      <c r="DB17" s="2558"/>
      <c r="DC17" s="2558"/>
      <c r="DD17" s="2558"/>
      <c r="DE17" s="2558"/>
      <c r="DF17" s="2558"/>
      <c r="DG17" s="2558"/>
      <c r="DH17" s="2558"/>
      <c r="DI17" s="2558"/>
      <c r="DJ17" s="2558"/>
      <c r="DK17" s="2558"/>
      <c r="DL17" s="2558"/>
      <c r="DM17" s="2558"/>
      <c r="DN17" s="2558"/>
      <c r="DO17" s="2558"/>
      <c r="DP17" s="2559"/>
      <c r="DQ17"/>
      <c r="DR17"/>
      <c r="DS17"/>
      <c r="DT17"/>
      <c r="DU17"/>
      <c r="DV17"/>
      <c r="DW17"/>
      <c r="DX17"/>
      <c r="DY17"/>
      <c r="DZ17"/>
      <c r="EA17"/>
      <c r="EB17"/>
      <c r="EC17"/>
      <c r="ED17"/>
      <c r="EE17"/>
      <c r="EF17"/>
      <c r="EG17" s="16"/>
      <c r="EH17" s="134">
        <f t="shared" ref="EH17:EH42" si="0">COUNTIFS(BA17,"―対象外")</f>
        <v>0</v>
      </c>
      <c r="EI17" s="134">
        <f t="shared" ref="EI17:EI42" si="1">COUNTIFS(BA17,"○指摘なし")</f>
        <v>0</v>
      </c>
      <c r="EJ17" s="134">
        <f t="shared" ref="EJ17:EJ42" si="2">COUNTIFS(BA17,"×要是正（既存不適格以外）")</f>
        <v>0</v>
      </c>
      <c r="EK17" s="134">
        <f t="shared" ref="EK17:EK42" si="3">COUNTIFS(BA17,"△既存不適格")</f>
        <v>0</v>
      </c>
      <c r="EL17" s="232" t="s">
        <v>159</v>
      </c>
      <c r="EM17" s="134" t="str">
        <f>IF($AB17="",U17,AB17)</f>
        <v>作動の障害となる物品の放置並びに照明器具及び懸垂物等の状況</v>
      </c>
      <c r="EN17" s="133">
        <f>COUNTA(CN17:CS17)</f>
        <v>0</v>
      </c>
      <c r="EO17" s="132" t="str">
        <f t="shared" ref="EO17" si="4">IF(BA17="×要是正（既存不適格以外）","要是正","")&amp;IF(BA17="△既存不適格","既存不適格","")</f>
        <v/>
      </c>
      <c r="EP17" s="124" t="str">
        <f>IF($EO17="要是正",MAX($EP13:EP$14)+1,"")</f>
        <v/>
      </c>
      <c r="EQ17" s="124" t="str">
        <f>IF($EO17="要是正",MAX($EQ13:EQ$14)+1,"")</f>
        <v/>
      </c>
      <c r="ER17" s="131" t="str">
        <f t="shared" ref="ER17" si="5">IF(OR(BA17="×要是正（既存不適格以外）",BA17="△既存不適格"),EL17,"")</f>
        <v/>
      </c>
      <c r="ES17" s="130" t="str">
        <f>IF(OR($EO17="要是正",$EO17="既存不適格"),$EM17,"")</f>
        <v/>
      </c>
      <c r="ET17" s="125" t="str">
        <f>IF($EO17="要是正",IF(BO17="","",BO17),"")</f>
        <v/>
      </c>
      <c r="EU17" s="156" t="str">
        <f>IF($EO17="要是正",IF(BY17="","",BY17),"")</f>
        <v/>
      </c>
      <c r="EV17" s="656" t="str">
        <f>IF(CT17="未定","未定",IF(GQ17="0","",IF(CT17="予定",TEXT(GQ17,"([$-ja-JP]ge.m);@"),IF(CT17="改善済",TEXT(GQ17,"[$-ja-JP]ge.m;@"),TEXT(EX17,"[$-ja-JP]ge.m;@")))))</f>
        <v/>
      </c>
      <c r="EW17" s="451" t="str">
        <f>IF(OR(EO17="要是正",EO17="既存不適格"),IF(OR(EN17&lt;2,CT17&lt;&gt;"予定"),"","令和"&amp;CN17&amp;"年"&amp;CQ17&amp;"月1日"),"")</f>
        <v/>
      </c>
      <c r="EX17" s="126" t="str">
        <f>IF(EW17="","0",DATEVALUE(EW17))</f>
        <v>0</v>
      </c>
      <c r="EY17" s="452" t="str">
        <f t="shared" ref="EY17" si="6">IF(EO17="要是正",IF(AND(CT17="予定",EN17=2),1,IF(CT17="改善済",2,"")),"")</f>
        <v/>
      </c>
      <c r="EZ17" s="126" t="str">
        <f>IF(EY17=1,EX17,"0")</f>
        <v>0</v>
      </c>
      <c r="FA17" s="126" t="str">
        <f>IF(EY17=2,EX17,"0")</f>
        <v>0</v>
      </c>
      <c r="FB17" s="125" t="str">
        <f t="shared" ref="FB17" si="7">IF(AND(EO17="要是正",AND(EN17=0,CT17="未定")),CT17,"")</f>
        <v/>
      </c>
      <c r="FC17" s="128" t="str">
        <f>IF(EO17="既存不適格",IF(OR(EN17&lt;2,CT17&lt;&gt;"予定"),"","令和"&amp;CN17&amp;"年"&amp;CQ17&amp;"月1日"),"")</f>
        <v/>
      </c>
      <c r="FD17" s="126" t="str">
        <f>IF(FC17="","0",DATEVALUE(FC17))</f>
        <v>0</v>
      </c>
      <c r="FE17" s="127" t="str">
        <f>IF(EO17="既存不適格",IF(AND(CT17="予定",EN17=2),1,IF(CT17="改善済",2,"")),"")</f>
        <v/>
      </c>
      <c r="FF17" s="126" t="str">
        <f>IF(FE17=1,FD17,"0")</f>
        <v>0</v>
      </c>
      <c r="FG17" s="126" t="str">
        <f t="shared" ref="FG17" si="8">IF(FE17=2,FD17,"0")</f>
        <v>0</v>
      </c>
      <c r="FH17" s="125" t="str">
        <f>IF(AND(EO17="既存不適格",AND(EN17=0,CT17="未定")),CT17,"")</f>
        <v/>
      </c>
      <c r="FI17" s="124"/>
      <c r="FJ17" s="124"/>
      <c r="FK17" s="124"/>
      <c r="FL17" s="168">
        <v>2</v>
      </c>
      <c r="FM17" s="133" t="s">
        <v>154</v>
      </c>
      <c r="FN17" s="133" t="s">
        <v>158</v>
      </c>
      <c r="FO17" s="167" t="s">
        <v>157</v>
      </c>
      <c r="FQ17" s="166">
        <v>1</v>
      </c>
      <c r="FR17" s="133" t="str">
        <f>EH14</f>
        <v/>
      </c>
      <c r="FS17" s="133" t="str">
        <f t="shared" ref="FS17:FU17" si="9">EI14</f>
        <v/>
      </c>
      <c r="FT17" s="133" t="str">
        <f t="shared" si="9"/>
        <v/>
      </c>
      <c r="FU17" s="133" t="str">
        <f t="shared" si="9"/>
        <v/>
      </c>
      <c r="FV17" s="170" t="str">
        <f>EZ43</f>
        <v>0</v>
      </c>
      <c r="FW17" s="456" t="s">
        <v>793</v>
      </c>
      <c r="FX17" s="162" t="str">
        <f>$FB$14</f>
        <v/>
      </c>
      <c r="FY17" s="457" t="s">
        <v>794</v>
      </c>
      <c r="FZ17" s="457" t="s">
        <v>794</v>
      </c>
      <c r="GA17" s="170" t="str">
        <f>FF43</f>
        <v>0</v>
      </c>
      <c r="GB17" s="456" t="s">
        <v>793</v>
      </c>
      <c r="GC17" s="162" t="str">
        <f>$FH$14</f>
        <v/>
      </c>
      <c r="GD17" s="457" t="s">
        <v>794</v>
      </c>
      <c r="GE17" s="587" t="s">
        <v>794</v>
      </c>
      <c r="GF17"/>
      <c r="GG17"/>
      <c r="GH17" s="234"/>
      <c r="GI17" s="752" t="str">
        <f>IF($BA17="○指摘なし","○",IF($BA17="―対象外","－",""))</f>
        <v/>
      </c>
      <c r="GJ17" s="752" t="str">
        <f>IF(OR($BA17="×要是正（既存不適格以外）",$BA17="△既存不適格"),"○", IF($BA17="―対象外","－",""))</f>
        <v/>
      </c>
      <c r="GK17" s="752" t="str">
        <f>IF($BA17="△既存不適格","○", IF($BA17="―対象外","－",""))</f>
        <v/>
      </c>
      <c r="GL17" s="226">
        <f>IF($BA17="―対象外","－",$BM17)</f>
        <v>0</v>
      </c>
      <c r="GM17" s="227" t="str">
        <f t="shared" ref="GM17:GM42" si="10">IF($BA17="―対象外","○","")</f>
        <v/>
      </c>
      <c r="GN17"/>
      <c r="GO17" s="603" t="str">
        <f>IF(EO17="要是正",IF(BO17="","",ER17&amp;" "&amp;HA17&amp;" " &amp;BO17&amp;CHAR(10)),"")</f>
        <v/>
      </c>
      <c r="GP17" s="601" t="str">
        <f>IF(NOT(OR(CT17="未定",CT17="")),"令和"&amp;CN17&amp;"年"&amp;CQ17&amp;"月1日","")</f>
        <v/>
      </c>
      <c r="GQ17" s="532" t="str">
        <f>IF(GP17="","0",DATEVALUE(GP17))</f>
        <v>0</v>
      </c>
      <c r="GR17" s="452" t="str">
        <f>IF(OR(CT17="予定",CT17="改善済"),1,"")</f>
        <v/>
      </c>
      <c r="GS17" s="530" t="str">
        <f>IF(GR17=1,GQ17,"0")</f>
        <v>0</v>
      </c>
      <c r="GT17" s="531" t="str">
        <f>IF(AND(EQ17="要是正",AND(EP17=0,CT17="未定")),CT17,"")</f>
        <v/>
      </c>
      <c r="GU17"/>
      <c r="GW17" s="568">
        <f t="shared" ref="GW17:GW47" si="11">IF(BA17="△既存不適格",BO17&amp;"(既存不適格)",BO17)</f>
        <v>0</v>
      </c>
      <c r="GX17" s="590"/>
      <c r="GY17" s="590"/>
      <c r="GZ17" s="591"/>
      <c r="HA17" s="13" t="str">
        <f>$U$17</f>
        <v>設置場所の周囲状況</v>
      </c>
      <c r="LN17"/>
      <c r="LO17"/>
      <c r="LP17"/>
      <c r="LQ17"/>
      <c r="LR17"/>
      <c r="LS17"/>
      <c r="LT17"/>
      <c r="LU17"/>
      <c r="LV17"/>
      <c r="LW17"/>
      <c r="LX17"/>
      <c r="LY17"/>
      <c r="LZ17"/>
      <c r="MA17" s="1"/>
    </row>
    <row r="18" spans="1:339" s="13" customFormat="1" ht="30" customHeight="1" x14ac:dyDescent="0.4">
      <c r="A18"/>
      <c r="B18"/>
      <c r="C18"/>
      <c r="D18"/>
      <c r="E18"/>
      <c r="F18"/>
      <c r="G18"/>
      <c r="H18"/>
      <c r="I18" s="963"/>
      <c r="J18" s="231"/>
      <c r="K18" s="241"/>
      <c r="L18" s="241"/>
      <c r="M18" s="2399" t="s">
        <v>549</v>
      </c>
      <c r="N18" s="2399"/>
      <c r="O18" s="2399"/>
      <c r="P18" s="2502"/>
      <c r="Q18" s="2502"/>
      <c r="R18" s="2502"/>
      <c r="S18" s="2502"/>
      <c r="T18" s="2502"/>
      <c r="U18" s="2577" t="s">
        <v>255</v>
      </c>
      <c r="V18" s="2577"/>
      <c r="W18" s="2577"/>
      <c r="X18" s="2577"/>
      <c r="Y18" s="2577"/>
      <c r="Z18" s="2577"/>
      <c r="AA18" s="2577"/>
      <c r="AB18" s="2180" t="s">
        <v>254</v>
      </c>
      <c r="AC18" s="2180"/>
      <c r="AD18" s="2180"/>
      <c r="AE18" s="2180"/>
      <c r="AF18" s="2180"/>
      <c r="AG18" s="2180"/>
      <c r="AH18" s="2180"/>
      <c r="AI18" s="2180"/>
      <c r="AJ18" s="2180"/>
      <c r="AK18" s="2180"/>
      <c r="AL18" s="2180"/>
      <c r="AM18" s="2180"/>
      <c r="AN18" s="2180"/>
      <c r="AO18" s="2180"/>
      <c r="AP18" s="2180"/>
      <c r="AQ18" s="2180"/>
      <c r="AR18" s="2180"/>
      <c r="AS18" s="2180"/>
      <c r="AT18" s="2180"/>
      <c r="AU18" s="2180"/>
      <c r="AV18" s="2180"/>
      <c r="AW18" s="2180"/>
      <c r="AX18" s="2180"/>
      <c r="AY18" s="2180"/>
      <c r="AZ18" s="2180"/>
      <c r="BA18" s="2578"/>
      <c r="BB18" s="2578"/>
      <c r="BC18" s="2578"/>
      <c r="BD18" s="2578"/>
      <c r="BE18" s="2578"/>
      <c r="BF18" s="2578"/>
      <c r="BG18" s="2578"/>
      <c r="BH18" s="2578"/>
      <c r="BI18" s="2578"/>
      <c r="BJ18" s="2578"/>
      <c r="BK18" s="2578"/>
      <c r="BL18" s="2578"/>
      <c r="BM18" s="2230"/>
      <c r="BN18" s="2230"/>
      <c r="BO18" s="2093"/>
      <c r="BP18" s="2093"/>
      <c r="BQ18" s="2093"/>
      <c r="BR18" s="2093"/>
      <c r="BS18" s="2093"/>
      <c r="BT18" s="2093"/>
      <c r="BU18" s="2093"/>
      <c r="BV18" s="2093"/>
      <c r="BW18" s="2093"/>
      <c r="BX18" s="2093"/>
      <c r="BY18" s="2093"/>
      <c r="BZ18" s="2093"/>
      <c r="CA18" s="2093"/>
      <c r="CB18" s="2093"/>
      <c r="CC18" s="2093"/>
      <c r="CD18" s="2093"/>
      <c r="CE18" s="2093"/>
      <c r="CF18" s="2093"/>
      <c r="CG18" s="2093"/>
      <c r="CH18" s="2093"/>
      <c r="CI18" s="2093"/>
      <c r="CJ18" s="2093"/>
      <c r="CK18" s="2093"/>
      <c r="CL18" s="2093"/>
      <c r="CM18" s="2093"/>
      <c r="CN18" s="2572"/>
      <c r="CO18" s="2572"/>
      <c r="CP18" s="2572"/>
      <c r="CQ18" s="2572"/>
      <c r="CR18" s="2572"/>
      <c r="CS18" s="2572"/>
      <c r="CT18" s="2104"/>
      <c r="CU18" s="2381"/>
      <c r="CV18" s="2381"/>
      <c r="CW18" s="2566"/>
      <c r="CX18" s="1950"/>
      <c r="CY18" s="1950"/>
      <c r="CZ18" s="1950"/>
      <c r="DA18" s="1950"/>
      <c r="DB18" s="1950"/>
      <c r="DC18" s="1950"/>
      <c r="DD18" s="1950"/>
      <c r="DE18" s="1950"/>
      <c r="DF18" s="1950"/>
      <c r="DG18" s="1950"/>
      <c r="DH18" s="1950"/>
      <c r="DI18" s="1950"/>
      <c r="DJ18" s="1950"/>
      <c r="DK18" s="1950"/>
      <c r="DL18" s="1950"/>
      <c r="DM18" s="1950"/>
      <c r="DN18" s="1950"/>
      <c r="DO18" s="1950"/>
      <c r="DP18" s="2567"/>
      <c r="DQ18"/>
      <c r="DR18"/>
      <c r="DS18"/>
      <c r="DT18"/>
      <c r="DU18"/>
      <c r="DV18"/>
      <c r="DW18"/>
      <c r="DX18"/>
      <c r="DY18"/>
      <c r="DZ18"/>
      <c r="EA18"/>
      <c r="EB18"/>
      <c r="EC18"/>
      <c r="ED18"/>
      <c r="EE18"/>
      <c r="EF18"/>
      <c r="EG18" s="16"/>
      <c r="EH18" s="134">
        <f t="shared" si="0"/>
        <v>0</v>
      </c>
      <c r="EI18" s="134">
        <f t="shared" si="1"/>
        <v>0</v>
      </c>
      <c r="EJ18" s="134">
        <f t="shared" si="2"/>
        <v>0</v>
      </c>
      <c r="EK18" s="134">
        <f t="shared" si="3"/>
        <v>0</v>
      </c>
      <c r="EL18" s="232" t="s">
        <v>180</v>
      </c>
      <c r="EM18" s="134" t="str">
        <f t="shared" ref="EM18:EM42" si="12">IF($AB18="",U18,AB18)</f>
        <v>散水ヘッドの設置の状況</v>
      </c>
      <c r="EN18" s="133">
        <f t="shared" ref="EN18:EN42" si="13">COUNTA(CN18:CS18)</f>
        <v>0</v>
      </c>
      <c r="EO18" s="132" t="str">
        <f t="shared" ref="EO18:EO42" si="14">IF(BA18="×要是正（既存不適格以外）","要是正","")&amp;IF(BA18="△既存不適格","既存不適格","")</f>
        <v/>
      </c>
      <c r="EP18" s="124" t="str">
        <f>IF($EO18="要是正",MAX($EP14:EP$14)+1,"")</f>
        <v/>
      </c>
      <c r="EQ18" s="124" t="str">
        <f>IF($EO18="要是正",MAX($EQ14:EQ$14)+1,"")</f>
        <v/>
      </c>
      <c r="ER18" s="131" t="str">
        <f t="shared" ref="ER18:ER42" si="15">IF(OR(BA18="×要是正（既存不適格以外）",BA18="△既存不適格"),EL18,"")</f>
        <v/>
      </c>
      <c r="ES18" s="130" t="str">
        <f t="shared" ref="ES18:ES42" si="16">IF(OR($EO18="要是正",$EO18="既存不適格"),$EM18,"")</f>
        <v/>
      </c>
      <c r="ET18" s="125" t="str">
        <f t="shared" ref="ET18:ET42" si="17">IF($EO18="要是正",IF(BO18="","",BO18),"")</f>
        <v/>
      </c>
      <c r="EU18" s="156" t="str">
        <f t="shared" ref="EU18:EU42" si="18">IF($EO18="要是正",IF(BY18="","",BY18),"")</f>
        <v/>
      </c>
      <c r="EV18" s="657" t="str">
        <f t="shared" ref="EV18:EV42" si="19">IF(CT18="未定","未定",IF(GQ18="0","",IF(CT18="予定",TEXT(GQ18,"([$-ja-JP]ge.m);@"),IF(CT18="改善済",TEXT(GQ18,"[$-ja-JP]ge.m;@"),TEXT(EX18,"[$-ja-JP]ge.m;@")))))</f>
        <v/>
      </c>
      <c r="EW18" s="451" t="str">
        <f t="shared" ref="EW18:EW42" si="20">IF(OR(EO18="要是正",EO18="既存不適格"),IF(OR(EN18&lt;2,CT18&lt;&gt;"予定"),"","令和"&amp;CN18&amp;"年"&amp;CQ18&amp;"月1日"),"")</f>
        <v/>
      </c>
      <c r="EX18" s="126" t="str">
        <f t="shared" ref="EX18:EX42" si="21">IF(EW18="","0",DATEVALUE(EW18))</f>
        <v>0</v>
      </c>
      <c r="EY18" s="452" t="str">
        <f t="shared" ref="EY18:EY42" si="22">IF(EO18="要是正",IF(AND(CT18="予定",EN18=2),1,IF(CT18="改善済",2,"")),"")</f>
        <v/>
      </c>
      <c r="EZ18" s="126" t="str">
        <f t="shared" ref="EZ18:EZ42" si="23">IF(EY18=1,EX18,"0")</f>
        <v>0</v>
      </c>
      <c r="FA18" s="126" t="str">
        <f t="shared" ref="FA18:FA42" si="24">IF(EY18=2,EX18,"0")</f>
        <v>0</v>
      </c>
      <c r="FB18" s="125" t="str">
        <f t="shared" ref="FB18:FB42" si="25">IF(AND(EO18="要是正",AND(EN18=0,CT18="未定")),CT18,"")</f>
        <v/>
      </c>
      <c r="FC18" s="128" t="str">
        <f t="shared" ref="FC18:FC42" si="26">IF(EO18="既存不適格",IF(OR(EN18&lt;2,CT18&lt;&gt;"予定"),"","令和"&amp;CN18&amp;"年"&amp;CQ18&amp;"月1日"),"")</f>
        <v/>
      </c>
      <c r="FD18" s="126" t="str">
        <f t="shared" ref="FD18:FD42" si="27">IF(FC18="","0",DATEVALUE(FC18))</f>
        <v>0</v>
      </c>
      <c r="FE18" s="127" t="str">
        <f t="shared" ref="FE18:FE42" si="28">IF(EO18="既存不適格",IF(AND(CT18="予定",EN18=2),1,IF(CT18="改善済",2,"")),"")</f>
        <v/>
      </c>
      <c r="FF18" s="126" t="str">
        <f t="shared" ref="FF18:FF42" si="29">IF(FE18=1,FD18,"0")</f>
        <v>0</v>
      </c>
      <c r="FG18" s="126" t="str">
        <f t="shared" ref="FG18:FG42" si="30">IF(FE18=2,FD18,"0")</f>
        <v>0</v>
      </c>
      <c r="FH18" s="125" t="str">
        <f t="shared" ref="FH18:FH42" si="31">IF(AND(EO18="既存不適格",AND(EN18=0,CT18="未定")),CT18,"")</f>
        <v/>
      </c>
      <c r="FI18" s="124"/>
      <c r="FJ18" s="124"/>
      <c r="FK18" s="124"/>
      <c r="FL18" s="168">
        <v>6</v>
      </c>
      <c r="FM18" s="133" t="s">
        <v>154</v>
      </c>
      <c r="FN18" s="133" t="s">
        <v>153</v>
      </c>
      <c r="FO18" s="167" t="s">
        <v>152</v>
      </c>
      <c r="FQ18" s="166">
        <v>2</v>
      </c>
      <c r="FR18" s="133" t="str">
        <f>EH47</f>
        <v/>
      </c>
      <c r="FS18" s="133" t="str">
        <f>EI47</f>
        <v/>
      </c>
      <c r="FT18" s="133" t="str">
        <f>EJ47</f>
        <v/>
      </c>
      <c r="FU18" s="133" t="str">
        <f>EK47</f>
        <v/>
      </c>
      <c r="FV18" s="163" t="str">
        <f>EZ53</f>
        <v>0</v>
      </c>
      <c r="FW18" s="456" t="s">
        <v>793</v>
      </c>
      <c r="FX18" s="162" t="str">
        <f>$FB$47</f>
        <v/>
      </c>
      <c r="FY18" s="457" t="s">
        <v>794</v>
      </c>
      <c r="FZ18" s="457" t="s">
        <v>794</v>
      </c>
      <c r="GA18" s="163" t="str">
        <f>FF53</f>
        <v>0</v>
      </c>
      <c r="GB18" s="456" t="s">
        <v>793</v>
      </c>
      <c r="GC18" s="162" t="str">
        <f>$FH$47</f>
        <v/>
      </c>
      <c r="GD18" s="457" t="s">
        <v>794</v>
      </c>
      <c r="GE18" s="587" t="s">
        <v>794</v>
      </c>
      <c r="GF18"/>
      <c r="GG18"/>
      <c r="GH18" s="215"/>
      <c r="GI18" s="752" t="str">
        <f t="shared" ref="GI18:GI42" si="32">IF($BA18="○指摘なし","○",IF($BA18="―対象外","－",""))</f>
        <v/>
      </c>
      <c r="GJ18" s="752" t="str">
        <f t="shared" ref="GJ18:GJ42" si="33">IF(OR($BA18="×要是正（既存不適格以外）",$BA18="△既存不適格"),"○", IF($BA18="―対象外","－",""))</f>
        <v/>
      </c>
      <c r="GK18" s="752" t="str">
        <f t="shared" ref="GK18:GK42" si="34">IF($BA18="△既存不適格","○", IF($BA18="―対象外","－",""))</f>
        <v/>
      </c>
      <c r="GL18" s="226">
        <f t="shared" ref="GL18:GL42" si="35">IF($BA18="―対象外","－",$BM18)</f>
        <v>0</v>
      </c>
      <c r="GM18" s="227" t="str">
        <f t="shared" si="10"/>
        <v/>
      </c>
      <c r="GN18"/>
      <c r="GO18" s="228" t="str">
        <f t="shared" ref="GO18:GO45" si="36">IF(EO18="要是正",IF(BO18="","",ER18&amp;" "&amp;HA18&amp;" " &amp;BO18&amp;CHAR(10)),"")</f>
        <v/>
      </c>
      <c r="GP18" s="601" t="str">
        <f t="shared" ref="GP18:GP42" si="37">IF(NOT(OR(CT18="未定",CT18="")),"令和"&amp;CN18&amp;"年"&amp;CQ18&amp;"月1日","")</f>
        <v/>
      </c>
      <c r="GQ18" s="532" t="str">
        <f t="shared" ref="GQ18:GQ42" si="38">IF(GP18="","0",DATEVALUE(GP18))</f>
        <v>0</v>
      </c>
      <c r="GR18" s="452" t="str">
        <f t="shared" ref="GR18:GR42" si="39">IF(OR(CT18="予定",CT18="改善済"),1,"")</f>
        <v/>
      </c>
      <c r="GS18" s="530" t="str">
        <f t="shared" ref="GS18:GS38" si="40">IF(GR18=1,GQ18,"0")</f>
        <v>0</v>
      </c>
      <c r="GT18" s="531" t="str">
        <f t="shared" ref="GT18:GT42" si="41">IF(AND(EQ18="要是正",AND(EP18=0,CT18="未定")),CT18,"")</f>
        <v/>
      </c>
      <c r="GU18"/>
      <c r="GW18" s="568">
        <f t="shared" si="11"/>
        <v>0</v>
      </c>
      <c r="GX18" s="574"/>
      <c r="GY18" s="574"/>
      <c r="GZ18" s="575"/>
      <c r="HA18" s="13" t="str">
        <f>$U$18</f>
        <v>散水ヘッド</v>
      </c>
      <c r="LN18"/>
      <c r="LO18"/>
      <c r="LP18"/>
      <c r="LQ18"/>
      <c r="LR18"/>
      <c r="LS18"/>
      <c r="LT18"/>
      <c r="LU18"/>
      <c r="LV18"/>
      <c r="LW18"/>
      <c r="LX18"/>
      <c r="LY18"/>
      <c r="LZ18"/>
    </row>
    <row r="19" spans="1:339" s="13" customFormat="1" ht="30" customHeight="1" x14ac:dyDescent="0.4">
      <c r="A19"/>
      <c r="B19"/>
      <c r="C19"/>
      <c r="D19"/>
      <c r="E19"/>
      <c r="F19"/>
      <c r="G19"/>
      <c r="H19"/>
      <c r="I19" s="963"/>
      <c r="J19" s="231"/>
      <c r="K19" s="241"/>
      <c r="L19" s="241"/>
      <c r="M19" s="2399" t="s">
        <v>547</v>
      </c>
      <c r="N19" s="2399"/>
      <c r="O19" s="2399"/>
      <c r="P19" s="2502"/>
      <c r="Q19" s="2502"/>
      <c r="R19" s="2502"/>
      <c r="S19" s="2502"/>
      <c r="T19" s="2502"/>
      <c r="U19" s="2576" t="s">
        <v>253</v>
      </c>
      <c r="V19" s="2576"/>
      <c r="W19" s="2576"/>
      <c r="X19" s="2576"/>
      <c r="Y19" s="2576"/>
      <c r="Z19" s="2576"/>
      <c r="AA19" s="2576"/>
      <c r="AB19" s="2231" t="s">
        <v>252</v>
      </c>
      <c r="AC19" s="2231"/>
      <c r="AD19" s="2231"/>
      <c r="AE19" s="2231"/>
      <c r="AF19" s="2231"/>
      <c r="AG19" s="2231"/>
      <c r="AH19" s="2231"/>
      <c r="AI19" s="2231"/>
      <c r="AJ19" s="2231"/>
      <c r="AK19" s="2231"/>
      <c r="AL19" s="2231"/>
      <c r="AM19" s="2231"/>
      <c r="AN19" s="2231"/>
      <c r="AO19" s="2231"/>
      <c r="AP19" s="2231"/>
      <c r="AQ19" s="2231"/>
      <c r="AR19" s="2231"/>
      <c r="AS19" s="2231"/>
      <c r="AT19" s="2231"/>
      <c r="AU19" s="2231"/>
      <c r="AV19" s="2231"/>
      <c r="AW19" s="2231"/>
      <c r="AX19" s="2231"/>
      <c r="AY19" s="2231"/>
      <c r="AZ19" s="2231"/>
      <c r="BA19" s="2510"/>
      <c r="BB19" s="2510"/>
      <c r="BC19" s="2510"/>
      <c r="BD19" s="2510"/>
      <c r="BE19" s="2510"/>
      <c r="BF19" s="2510"/>
      <c r="BG19" s="2510"/>
      <c r="BH19" s="2510"/>
      <c r="BI19" s="2510"/>
      <c r="BJ19" s="2510"/>
      <c r="BK19" s="2510"/>
      <c r="BL19" s="2510"/>
      <c r="BM19" s="2236"/>
      <c r="BN19" s="2236"/>
      <c r="BO19" s="2104"/>
      <c r="BP19" s="2104"/>
      <c r="BQ19" s="2104"/>
      <c r="BR19" s="2104"/>
      <c r="BS19" s="2104"/>
      <c r="BT19" s="2104"/>
      <c r="BU19" s="2104"/>
      <c r="BV19" s="2104"/>
      <c r="BW19" s="2104"/>
      <c r="BX19" s="2104"/>
      <c r="BY19" s="2104"/>
      <c r="BZ19" s="2104"/>
      <c r="CA19" s="2104"/>
      <c r="CB19" s="2104"/>
      <c r="CC19" s="2104"/>
      <c r="CD19" s="2104"/>
      <c r="CE19" s="2104"/>
      <c r="CF19" s="2104"/>
      <c r="CG19" s="2104"/>
      <c r="CH19" s="2104"/>
      <c r="CI19" s="2104"/>
      <c r="CJ19" s="2104"/>
      <c r="CK19" s="2104"/>
      <c r="CL19" s="2104"/>
      <c r="CM19" s="2104"/>
      <c r="CN19" s="2562"/>
      <c r="CO19" s="2562"/>
      <c r="CP19" s="2562"/>
      <c r="CQ19" s="2562"/>
      <c r="CR19" s="2562"/>
      <c r="CS19" s="2562"/>
      <c r="CT19" s="2104"/>
      <c r="CU19" s="2381"/>
      <c r="CV19" s="2381"/>
      <c r="CW19" s="2557"/>
      <c r="CX19" s="2558"/>
      <c r="CY19" s="2558"/>
      <c r="CZ19" s="2558"/>
      <c r="DA19" s="2558"/>
      <c r="DB19" s="2558"/>
      <c r="DC19" s="2558"/>
      <c r="DD19" s="2558"/>
      <c r="DE19" s="2558"/>
      <c r="DF19" s="2558"/>
      <c r="DG19" s="2558"/>
      <c r="DH19" s="2558"/>
      <c r="DI19" s="2558"/>
      <c r="DJ19" s="2558"/>
      <c r="DK19" s="2558"/>
      <c r="DL19" s="2558"/>
      <c r="DM19" s="2558"/>
      <c r="DN19" s="2558"/>
      <c r="DO19" s="2558"/>
      <c r="DP19" s="2559"/>
      <c r="DQ19"/>
      <c r="DR19"/>
      <c r="DS19"/>
      <c r="DT19"/>
      <c r="DU19"/>
      <c r="DV19"/>
      <c r="DW19"/>
      <c r="DX19"/>
      <c r="DY19"/>
      <c r="DZ19"/>
      <c r="EA19"/>
      <c r="EB19"/>
      <c r="EC19"/>
      <c r="ED19"/>
      <c r="EE19"/>
      <c r="EF19"/>
      <c r="EG19" s="16"/>
      <c r="EH19" s="134">
        <f t="shared" si="0"/>
        <v>0</v>
      </c>
      <c r="EI19" s="134">
        <f t="shared" si="1"/>
        <v>0</v>
      </c>
      <c r="EJ19" s="134">
        <f t="shared" si="2"/>
        <v>0</v>
      </c>
      <c r="EK19" s="134">
        <f t="shared" si="3"/>
        <v>0</v>
      </c>
      <c r="EL19" s="232" t="s">
        <v>169</v>
      </c>
      <c r="EM19" s="134" t="str">
        <f t="shared" si="12"/>
        <v>開閉弁の状況</v>
      </c>
      <c r="EN19" s="133">
        <f t="shared" si="13"/>
        <v>0</v>
      </c>
      <c r="EO19" s="132" t="str">
        <f t="shared" si="14"/>
        <v/>
      </c>
      <c r="EP19" s="124" t="str">
        <f>IF($EO19="要是正",MAX($EP$14:EP15)+1,"")</f>
        <v/>
      </c>
      <c r="EQ19" s="124" t="str">
        <f>IF($EO19="要是正",MAX($EQ$14:EQ15)+1,"")</f>
        <v/>
      </c>
      <c r="ER19" s="131" t="str">
        <f t="shared" si="15"/>
        <v/>
      </c>
      <c r="ES19" s="130" t="str">
        <f t="shared" si="16"/>
        <v/>
      </c>
      <c r="ET19" s="125" t="str">
        <f t="shared" si="17"/>
        <v/>
      </c>
      <c r="EU19" s="156" t="str">
        <f t="shared" si="18"/>
        <v/>
      </c>
      <c r="EV19" s="657" t="str">
        <f t="shared" si="19"/>
        <v/>
      </c>
      <c r="EW19" s="451" t="str">
        <f t="shared" si="20"/>
        <v/>
      </c>
      <c r="EX19" s="126" t="str">
        <f t="shared" si="21"/>
        <v>0</v>
      </c>
      <c r="EY19" s="452" t="str">
        <f t="shared" si="22"/>
        <v/>
      </c>
      <c r="EZ19" s="126" t="str">
        <f t="shared" si="23"/>
        <v>0</v>
      </c>
      <c r="FA19" s="126" t="str">
        <f t="shared" si="24"/>
        <v>0</v>
      </c>
      <c r="FB19" s="125" t="str">
        <f t="shared" si="25"/>
        <v/>
      </c>
      <c r="FC19" s="128" t="str">
        <f t="shared" si="26"/>
        <v/>
      </c>
      <c r="FD19" s="126" t="str">
        <f t="shared" si="27"/>
        <v>0</v>
      </c>
      <c r="FE19" s="127" t="str">
        <f t="shared" si="28"/>
        <v/>
      </c>
      <c r="FF19" s="126" t="str">
        <f t="shared" si="29"/>
        <v>0</v>
      </c>
      <c r="FG19" s="126" t="str">
        <f t="shared" si="30"/>
        <v>0</v>
      </c>
      <c r="FH19" s="125" t="str">
        <f t="shared" si="31"/>
        <v/>
      </c>
      <c r="FI19" s="124"/>
      <c r="FJ19" s="124"/>
      <c r="FK19" s="124"/>
      <c r="FL19" s="168">
        <v>2</v>
      </c>
      <c r="FM19" s="133" t="s">
        <v>154</v>
      </c>
      <c r="FN19" s="133" t="s">
        <v>158</v>
      </c>
      <c r="FO19" s="167" t="s">
        <v>157</v>
      </c>
      <c r="FQ19" s="166">
        <v>3</v>
      </c>
      <c r="FR19" s="133" t="str">
        <f>EH57</f>
        <v/>
      </c>
      <c r="FS19" s="133" t="str">
        <f>EI57</f>
        <v/>
      </c>
      <c r="FT19" s="133" t="str">
        <f>EJ57</f>
        <v/>
      </c>
      <c r="FU19" s="133" t="str">
        <f>EK57</f>
        <v/>
      </c>
      <c r="FV19" s="170" t="str">
        <f>EZ75</f>
        <v>0</v>
      </c>
      <c r="FW19" s="456" t="s">
        <v>793</v>
      </c>
      <c r="FX19" s="162" t="str">
        <f>$FB$57</f>
        <v/>
      </c>
      <c r="FY19" s="457" t="s">
        <v>794</v>
      </c>
      <c r="FZ19" s="457" t="s">
        <v>794</v>
      </c>
      <c r="GA19" s="170" t="str">
        <f>FF75</f>
        <v>0</v>
      </c>
      <c r="GB19" s="456" t="s">
        <v>793</v>
      </c>
      <c r="GC19" s="162" t="str">
        <f>$FH$57</f>
        <v/>
      </c>
      <c r="GD19" s="457" t="s">
        <v>794</v>
      </c>
      <c r="GE19" s="587" t="s">
        <v>794</v>
      </c>
      <c r="GF19"/>
      <c r="GG19"/>
      <c r="GH19" s="234"/>
      <c r="GI19" s="752" t="str">
        <f t="shared" si="32"/>
        <v/>
      </c>
      <c r="GJ19" s="752" t="str">
        <f t="shared" si="33"/>
        <v/>
      </c>
      <c r="GK19" s="752" t="str">
        <f t="shared" si="34"/>
        <v/>
      </c>
      <c r="GL19" s="226">
        <f t="shared" si="35"/>
        <v>0</v>
      </c>
      <c r="GM19" s="227" t="str">
        <f t="shared" si="10"/>
        <v/>
      </c>
      <c r="GN19"/>
      <c r="GO19" s="228" t="str">
        <f t="shared" si="36"/>
        <v/>
      </c>
      <c r="GP19" s="601" t="str">
        <f t="shared" si="37"/>
        <v/>
      </c>
      <c r="GQ19" s="532" t="str">
        <f t="shared" si="38"/>
        <v>0</v>
      </c>
      <c r="GR19" s="452" t="str">
        <f t="shared" si="39"/>
        <v/>
      </c>
      <c r="GS19" s="530" t="str">
        <f t="shared" si="40"/>
        <v>0</v>
      </c>
      <c r="GT19" s="531" t="str">
        <f t="shared" si="41"/>
        <v/>
      </c>
      <c r="GU19"/>
      <c r="GW19" s="569">
        <f t="shared" si="11"/>
        <v>0</v>
      </c>
      <c r="GX19" s="574"/>
      <c r="GY19" s="574"/>
      <c r="GZ19" s="575"/>
      <c r="HA19" s="13" t="str">
        <f>$U$19</f>
        <v>開閉弁</v>
      </c>
      <c r="LN19"/>
      <c r="LO19"/>
      <c r="LP19"/>
      <c r="LQ19"/>
      <c r="LR19"/>
      <c r="LS19"/>
      <c r="LT19"/>
      <c r="LU19"/>
      <c r="LV19"/>
      <c r="LW19"/>
      <c r="LX19"/>
      <c r="LY19"/>
      <c r="LZ19"/>
    </row>
    <row r="20" spans="1:339" s="13" customFormat="1" ht="30" customHeight="1" thickBot="1" x14ac:dyDescent="0.45">
      <c r="A20"/>
      <c r="B20"/>
      <c r="C20"/>
      <c r="D20"/>
      <c r="E20"/>
      <c r="F20"/>
      <c r="G20"/>
      <c r="H20"/>
      <c r="I20" s="963"/>
      <c r="J20" s="231"/>
      <c r="K20" s="241"/>
      <c r="L20" s="241"/>
      <c r="M20" s="2399" t="s">
        <v>545</v>
      </c>
      <c r="N20" s="2399"/>
      <c r="O20" s="2399"/>
      <c r="P20" s="2502"/>
      <c r="Q20" s="2502"/>
      <c r="R20" s="2502"/>
      <c r="S20" s="2502"/>
      <c r="T20" s="2502"/>
      <c r="U20" s="2576" t="s">
        <v>251</v>
      </c>
      <c r="V20" s="2576"/>
      <c r="W20" s="2576"/>
      <c r="X20" s="2576"/>
      <c r="Y20" s="2576"/>
      <c r="Z20" s="2576"/>
      <c r="AA20" s="2576"/>
      <c r="AB20" s="2139" t="s">
        <v>250</v>
      </c>
      <c r="AC20" s="2139"/>
      <c r="AD20" s="2139"/>
      <c r="AE20" s="2139"/>
      <c r="AF20" s="2139"/>
      <c r="AG20" s="2139"/>
      <c r="AH20" s="2139"/>
      <c r="AI20" s="2139"/>
      <c r="AJ20" s="2139"/>
      <c r="AK20" s="2139"/>
      <c r="AL20" s="2139"/>
      <c r="AM20" s="2139"/>
      <c r="AN20" s="2139"/>
      <c r="AO20" s="2139"/>
      <c r="AP20" s="2139"/>
      <c r="AQ20" s="2139"/>
      <c r="AR20" s="2139"/>
      <c r="AS20" s="2139"/>
      <c r="AT20" s="2139"/>
      <c r="AU20" s="2139"/>
      <c r="AV20" s="2139"/>
      <c r="AW20" s="2139"/>
      <c r="AX20" s="2139"/>
      <c r="AY20" s="2139"/>
      <c r="AZ20" s="2139"/>
      <c r="BA20" s="2436"/>
      <c r="BB20" s="2436"/>
      <c r="BC20" s="2436"/>
      <c r="BD20" s="2436"/>
      <c r="BE20" s="2436"/>
      <c r="BF20" s="2436"/>
      <c r="BG20" s="2436"/>
      <c r="BH20" s="2436"/>
      <c r="BI20" s="2436"/>
      <c r="BJ20" s="2436"/>
      <c r="BK20" s="2436"/>
      <c r="BL20" s="2436"/>
      <c r="BM20" s="2434"/>
      <c r="BN20" s="2434"/>
      <c r="BO20" s="2560"/>
      <c r="BP20" s="2560"/>
      <c r="BQ20" s="2560"/>
      <c r="BR20" s="2560"/>
      <c r="BS20" s="2560"/>
      <c r="BT20" s="2560"/>
      <c r="BU20" s="2560"/>
      <c r="BV20" s="2560"/>
      <c r="BW20" s="2560"/>
      <c r="BX20" s="2560"/>
      <c r="BY20" s="2560"/>
      <c r="BZ20" s="2560"/>
      <c r="CA20" s="2560"/>
      <c r="CB20" s="2560"/>
      <c r="CC20" s="2560"/>
      <c r="CD20" s="2560"/>
      <c r="CE20" s="2560"/>
      <c r="CF20" s="2560"/>
      <c r="CG20" s="2560"/>
      <c r="CH20" s="2560"/>
      <c r="CI20" s="2560"/>
      <c r="CJ20" s="2560"/>
      <c r="CK20" s="2560"/>
      <c r="CL20" s="2560"/>
      <c r="CM20" s="2560"/>
      <c r="CN20" s="2561"/>
      <c r="CO20" s="2561"/>
      <c r="CP20" s="2561"/>
      <c r="CQ20" s="2561"/>
      <c r="CR20" s="2561"/>
      <c r="CS20" s="2561"/>
      <c r="CT20" s="2573"/>
      <c r="CU20" s="2574"/>
      <c r="CV20" s="2574"/>
      <c r="CW20" s="2563"/>
      <c r="CX20" s="2564"/>
      <c r="CY20" s="2564"/>
      <c r="CZ20" s="2564"/>
      <c r="DA20" s="2564"/>
      <c r="DB20" s="2564"/>
      <c r="DC20" s="2564"/>
      <c r="DD20" s="2564"/>
      <c r="DE20" s="2564"/>
      <c r="DF20" s="2564"/>
      <c r="DG20" s="2564"/>
      <c r="DH20" s="2564"/>
      <c r="DI20" s="2564"/>
      <c r="DJ20" s="2564"/>
      <c r="DK20" s="2564"/>
      <c r="DL20" s="2564"/>
      <c r="DM20" s="2564"/>
      <c r="DN20" s="2564"/>
      <c r="DO20" s="2564"/>
      <c r="DP20" s="2565"/>
      <c r="DQ20"/>
      <c r="DR20"/>
      <c r="DS20"/>
      <c r="DT20"/>
      <c r="DU20"/>
      <c r="DV20"/>
      <c r="DW20"/>
      <c r="DX20"/>
      <c r="DY20"/>
      <c r="DZ20"/>
      <c r="EA20"/>
      <c r="EB20"/>
      <c r="EC20"/>
      <c r="ED20"/>
      <c r="EE20"/>
      <c r="EF20"/>
      <c r="EG20" s="16"/>
      <c r="EH20" s="134">
        <f t="shared" si="0"/>
        <v>0</v>
      </c>
      <c r="EI20" s="134">
        <f t="shared" si="1"/>
        <v>0</v>
      </c>
      <c r="EJ20" s="134">
        <f t="shared" si="2"/>
        <v>0</v>
      </c>
      <c r="EK20" s="134">
        <f t="shared" si="3"/>
        <v>0</v>
      </c>
      <c r="EL20" s="232" t="s">
        <v>164</v>
      </c>
      <c r="EM20" s="134" t="str">
        <f t="shared" si="12"/>
        <v>排水の状況</v>
      </c>
      <c r="EN20" s="133">
        <f t="shared" si="13"/>
        <v>0</v>
      </c>
      <c r="EO20" s="132" t="str">
        <f t="shared" si="14"/>
        <v/>
      </c>
      <c r="EP20" s="124" t="str">
        <f>IF($EO20="要是正",MAX($EP$14:EP16)+1,"")</f>
        <v/>
      </c>
      <c r="EQ20" s="124" t="str">
        <f>IF($EO20="要是正",MAX($EQ$14:EQ16)+1,"")</f>
        <v/>
      </c>
      <c r="ER20" s="131" t="str">
        <f t="shared" si="15"/>
        <v/>
      </c>
      <c r="ES20" s="130" t="str">
        <f t="shared" si="16"/>
        <v/>
      </c>
      <c r="ET20" s="125" t="str">
        <f t="shared" si="17"/>
        <v/>
      </c>
      <c r="EU20" s="156" t="str">
        <f t="shared" si="18"/>
        <v/>
      </c>
      <c r="EV20" s="657" t="str">
        <f t="shared" si="19"/>
        <v/>
      </c>
      <c r="EW20" s="451" t="str">
        <f t="shared" si="20"/>
        <v/>
      </c>
      <c r="EX20" s="126" t="str">
        <f t="shared" si="21"/>
        <v>0</v>
      </c>
      <c r="EY20" s="452" t="str">
        <f t="shared" si="22"/>
        <v/>
      </c>
      <c r="EZ20" s="126" t="str">
        <f t="shared" si="23"/>
        <v>0</v>
      </c>
      <c r="FA20" s="126" t="str">
        <f t="shared" si="24"/>
        <v>0</v>
      </c>
      <c r="FB20" s="125" t="str">
        <f t="shared" si="25"/>
        <v/>
      </c>
      <c r="FC20" s="128" t="str">
        <f t="shared" si="26"/>
        <v/>
      </c>
      <c r="FD20" s="126" t="str">
        <f t="shared" si="27"/>
        <v>0</v>
      </c>
      <c r="FE20" s="127" t="str">
        <f t="shared" si="28"/>
        <v/>
      </c>
      <c r="FF20" s="126" t="str">
        <f t="shared" si="29"/>
        <v>0</v>
      </c>
      <c r="FG20" s="126" t="str">
        <f t="shared" si="30"/>
        <v>0</v>
      </c>
      <c r="FH20" s="125" t="str">
        <f t="shared" si="31"/>
        <v/>
      </c>
      <c r="FI20" s="124"/>
      <c r="FJ20" s="124"/>
      <c r="FK20" s="124"/>
      <c r="FL20" s="168">
        <v>6</v>
      </c>
      <c r="FM20" s="133" t="s">
        <v>154</v>
      </c>
      <c r="FN20" s="133" t="s">
        <v>153</v>
      </c>
      <c r="FO20" s="167" t="s">
        <v>152</v>
      </c>
      <c r="FQ20" s="561"/>
      <c r="FR20" s="539" t="str">
        <f>IF(AND(FS20&lt;&gt;"レ",FT20&lt;&gt;"レ",FU20&lt;&gt;"レ",COUNTIF(FR17:FR19,"レ")&gt;0),"レ","")</f>
        <v/>
      </c>
      <c r="FS20" s="539" t="str">
        <f>IF(AND(FT20&lt;&gt;"レ",FU20&lt;&gt;"レ",COUNTIF(FS17:FS19,"レ")&gt;0),"レ","")</f>
        <v/>
      </c>
      <c r="FT20" s="539" t="str">
        <f>IF(COUNTIF(FT17:FT19,"レ")&gt;0,"レ","")</f>
        <v/>
      </c>
      <c r="FU20" s="538" t="str">
        <f>IF(AND(FT20&lt;&gt;"レ",COUNTIF(FU17:FU19,"レ")&gt;0),"レ","")</f>
        <v/>
      </c>
      <c r="FV20" s="515" t="str">
        <f t="array" ref="FV20">INDEX(FV17:FV19,MATCH(MIN(ABS(FV17:FV19-$EJ$4)),ABS(FV17:FV19-$EJ$4),0))</f>
        <v>0</v>
      </c>
      <c r="FW20" s="564" t="s">
        <v>793</v>
      </c>
      <c r="FX20" s="562"/>
      <c r="FY20" s="588" t="s">
        <v>794</v>
      </c>
      <c r="FZ20" s="588" t="s">
        <v>794</v>
      </c>
      <c r="GA20" s="515" t="str">
        <f t="array" ref="GA20">INDEX(GA17:GA19,MATCH(MIN(ABS(GA17:GA19-$EJ$4)),ABS(GA17:GA19-$EJ$4),0))</f>
        <v>0</v>
      </c>
      <c r="GB20" s="563" t="s">
        <v>793</v>
      </c>
      <c r="GC20" s="562"/>
      <c r="GD20" s="588" t="s">
        <v>794</v>
      </c>
      <c r="GE20" s="589" t="s">
        <v>794</v>
      </c>
      <c r="GF20"/>
      <c r="GG20"/>
      <c r="GH20" s="215"/>
      <c r="GI20" s="752" t="str">
        <f t="shared" si="32"/>
        <v/>
      </c>
      <c r="GJ20" s="752" t="str">
        <f t="shared" si="33"/>
        <v/>
      </c>
      <c r="GK20" s="752" t="str">
        <f t="shared" si="34"/>
        <v/>
      </c>
      <c r="GL20" s="226">
        <f t="shared" si="35"/>
        <v>0</v>
      </c>
      <c r="GM20" s="227" t="str">
        <f t="shared" si="10"/>
        <v/>
      </c>
      <c r="GN20"/>
      <c r="GO20" s="228" t="str">
        <f t="shared" si="36"/>
        <v/>
      </c>
      <c r="GP20" s="601" t="str">
        <f t="shared" si="37"/>
        <v/>
      </c>
      <c r="GQ20" s="532" t="str">
        <f t="shared" si="38"/>
        <v>0</v>
      </c>
      <c r="GR20" s="452" t="str">
        <f t="shared" si="39"/>
        <v/>
      </c>
      <c r="GS20" s="530" t="str">
        <f t="shared" si="40"/>
        <v>0</v>
      </c>
      <c r="GT20" s="531" t="str">
        <f t="shared" si="41"/>
        <v/>
      </c>
      <c r="GU20"/>
      <c r="GW20" s="569">
        <f t="shared" si="11"/>
        <v>0</v>
      </c>
      <c r="GX20" s="574"/>
      <c r="GY20" s="574"/>
      <c r="GZ20" s="575"/>
      <c r="HA20" s="13" t="str">
        <f>$U$20</f>
        <v>排水設備</v>
      </c>
      <c r="LN20"/>
      <c r="LO20"/>
      <c r="LP20"/>
      <c r="LQ20"/>
      <c r="LR20"/>
      <c r="LS20"/>
      <c r="LT20"/>
      <c r="LU20"/>
      <c r="LV20"/>
      <c r="LW20"/>
      <c r="LX20"/>
      <c r="LY20"/>
      <c r="LZ20"/>
    </row>
    <row r="21" spans="1:339" s="13" customFormat="1" ht="30" customHeight="1" x14ac:dyDescent="0.4">
      <c r="A21"/>
      <c r="B21"/>
      <c r="C21"/>
      <c r="D21"/>
      <c r="E21"/>
      <c r="F21"/>
      <c r="G21"/>
      <c r="H21"/>
      <c r="I21" s="963"/>
      <c r="J21" s="231"/>
      <c r="K21" s="241"/>
      <c r="L21" s="241"/>
      <c r="M21" s="2399" t="s">
        <v>543</v>
      </c>
      <c r="N21" s="2399"/>
      <c r="O21" s="2399"/>
      <c r="P21" s="2502"/>
      <c r="Q21" s="2502"/>
      <c r="R21" s="2502"/>
      <c r="S21" s="2502"/>
      <c r="T21" s="2502"/>
      <c r="U21" s="2579" t="s">
        <v>249</v>
      </c>
      <c r="V21" s="2579"/>
      <c r="W21" s="2579"/>
      <c r="X21" s="2579"/>
      <c r="Y21" s="2579"/>
      <c r="Z21" s="2579"/>
      <c r="AA21" s="2579"/>
      <c r="AB21" s="2206" t="s">
        <v>248</v>
      </c>
      <c r="AC21" s="2206"/>
      <c r="AD21" s="2206"/>
      <c r="AE21" s="2206"/>
      <c r="AF21" s="2206"/>
      <c r="AG21" s="2206"/>
      <c r="AH21" s="2206"/>
      <c r="AI21" s="2206"/>
      <c r="AJ21" s="2206"/>
      <c r="AK21" s="2206"/>
      <c r="AL21" s="2206"/>
      <c r="AM21" s="2206"/>
      <c r="AN21" s="2206"/>
      <c r="AO21" s="2206"/>
      <c r="AP21" s="2206"/>
      <c r="AQ21" s="2206"/>
      <c r="AR21" s="2206"/>
      <c r="AS21" s="2206"/>
      <c r="AT21" s="2206"/>
      <c r="AU21" s="2206"/>
      <c r="AV21" s="2206"/>
      <c r="AW21" s="2206"/>
      <c r="AX21" s="2206"/>
      <c r="AY21" s="2206"/>
      <c r="AZ21" s="2206"/>
      <c r="BA21" s="2442"/>
      <c r="BB21" s="2442"/>
      <c r="BC21" s="2442"/>
      <c r="BD21" s="2442"/>
      <c r="BE21" s="2442"/>
      <c r="BF21" s="2442"/>
      <c r="BG21" s="2442"/>
      <c r="BH21" s="2442"/>
      <c r="BI21" s="2442"/>
      <c r="BJ21" s="2442"/>
      <c r="BK21" s="2442"/>
      <c r="BL21" s="2442"/>
      <c r="BM21" s="2580"/>
      <c r="BN21" s="2580"/>
      <c r="BO21" s="2581"/>
      <c r="BP21" s="2581"/>
      <c r="BQ21" s="2581"/>
      <c r="BR21" s="2581"/>
      <c r="BS21" s="2581"/>
      <c r="BT21" s="2581"/>
      <c r="BU21" s="2581"/>
      <c r="BV21" s="2581"/>
      <c r="BW21" s="2581"/>
      <c r="BX21" s="2581"/>
      <c r="BY21" s="2581"/>
      <c r="BZ21" s="2581"/>
      <c r="CA21" s="2581"/>
      <c r="CB21" s="2581"/>
      <c r="CC21" s="2581"/>
      <c r="CD21" s="2581"/>
      <c r="CE21" s="2581"/>
      <c r="CF21" s="2581"/>
      <c r="CG21" s="2581"/>
      <c r="CH21" s="2581"/>
      <c r="CI21" s="2581"/>
      <c r="CJ21" s="2581"/>
      <c r="CK21" s="2581"/>
      <c r="CL21" s="2581"/>
      <c r="CM21" s="2581"/>
      <c r="CN21" s="2599"/>
      <c r="CO21" s="2599"/>
      <c r="CP21" s="2599"/>
      <c r="CQ21" s="2599"/>
      <c r="CR21" s="2599"/>
      <c r="CS21" s="2599"/>
      <c r="CT21" s="2593"/>
      <c r="CU21" s="2596"/>
      <c r="CV21" s="2596"/>
      <c r="CW21" s="2566"/>
      <c r="CX21" s="1950"/>
      <c r="CY21" s="1950"/>
      <c r="CZ21" s="1950"/>
      <c r="DA21" s="1950"/>
      <c r="DB21" s="1950"/>
      <c r="DC21" s="1950"/>
      <c r="DD21" s="1950"/>
      <c r="DE21" s="1950"/>
      <c r="DF21" s="1950"/>
      <c r="DG21" s="1950"/>
      <c r="DH21" s="1950"/>
      <c r="DI21" s="1950"/>
      <c r="DJ21" s="1950"/>
      <c r="DK21" s="1950"/>
      <c r="DL21" s="1950"/>
      <c r="DM21" s="1950"/>
      <c r="DN21" s="1950"/>
      <c r="DO21" s="1950"/>
      <c r="DP21" s="2567"/>
      <c r="DQ21"/>
      <c r="DR21"/>
      <c r="DS21"/>
      <c r="DT21"/>
      <c r="DU21"/>
      <c r="DV21"/>
      <c r="DW21"/>
      <c r="DX21"/>
      <c r="DY21"/>
      <c r="DZ21"/>
      <c r="EA21"/>
      <c r="EB21"/>
      <c r="EC21"/>
      <c r="ED21"/>
      <c r="EE21"/>
      <c r="EF21"/>
      <c r="EG21" s="16"/>
      <c r="EH21" s="134">
        <f t="shared" si="0"/>
        <v>0</v>
      </c>
      <c r="EI21" s="134">
        <f t="shared" si="1"/>
        <v>0</v>
      </c>
      <c r="EJ21" s="134">
        <f t="shared" si="2"/>
        <v>0</v>
      </c>
      <c r="EK21" s="134">
        <f t="shared" si="3"/>
        <v>0</v>
      </c>
      <c r="EL21" s="232" t="s">
        <v>155</v>
      </c>
      <c r="EM21" s="134" t="str">
        <f t="shared" si="12"/>
        <v>貯水槽の劣化及び損傷、水質並びに水量の状況</v>
      </c>
      <c r="EN21" s="133">
        <f t="shared" si="13"/>
        <v>0</v>
      </c>
      <c r="EO21" s="132" t="str">
        <f t="shared" si="14"/>
        <v/>
      </c>
      <c r="EP21" s="124" t="str">
        <f>IF($EO21="要是正",MAX($EP$14:EP17)+1,"")</f>
        <v/>
      </c>
      <c r="EQ21" s="124" t="str">
        <f>IF($EO21="要是正",MAX($EQ$14:EQ17)+1,"")</f>
        <v/>
      </c>
      <c r="ER21" s="131" t="str">
        <f t="shared" si="15"/>
        <v/>
      </c>
      <c r="ES21" s="130" t="str">
        <f t="shared" si="16"/>
        <v/>
      </c>
      <c r="ET21" s="125" t="str">
        <f t="shared" si="17"/>
        <v/>
      </c>
      <c r="EU21" s="156" t="str">
        <f t="shared" si="18"/>
        <v/>
      </c>
      <c r="EV21" s="657" t="str">
        <f t="shared" si="19"/>
        <v/>
      </c>
      <c r="EW21" s="451" t="str">
        <f t="shared" si="20"/>
        <v/>
      </c>
      <c r="EX21" s="126" t="str">
        <f t="shared" si="21"/>
        <v>0</v>
      </c>
      <c r="EY21" s="452" t="str">
        <f t="shared" si="22"/>
        <v/>
      </c>
      <c r="EZ21" s="126" t="str">
        <f t="shared" si="23"/>
        <v>0</v>
      </c>
      <c r="FA21" s="126" t="str">
        <f t="shared" si="24"/>
        <v>0</v>
      </c>
      <c r="FB21" s="125" t="str">
        <f t="shared" si="25"/>
        <v/>
      </c>
      <c r="FC21" s="128" t="str">
        <f t="shared" si="26"/>
        <v/>
      </c>
      <c r="FD21" s="126" t="str">
        <f t="shared" si="27"/>
        <v>0</v>
      </c>
      <c r="FE21" s="127" t="str">
        <f t="shared" si="28"/>
        <v/>
      </c>
      <c r="FF21" s="126" t="str">
        <f t="shared" si="29"/>
        <v>0</v>
      </c>
      <c r="FG21" s="126" t="str">
        <f t="shared" si="30"/>
        <v>0</v>
      </c>
      <c r="FH21" s="125" t="str">
        <f t="shared" si="31"/>
        <v/>
      </c>
      <c r="FI21" s="124"/>
      <c r="FJ21" s="124"/>
      <c r="FK21" s="124"/>
      <c r="FL21" s="168">
        <v>2</v>
      </c>
      <c r="FM21" s="133" t="s">
        <v>154</v>
      </c>
      <c r="FN21" s="133" t="s">
        <v>158</v>
      </c>
      <c r="FO21" s="167" t="s">
        <v>157</v>
      </c>
      <c r="FQ21"/>
      <c r="FR21"/>
      <c r="FS21"/>
      <c r="FT21"/>
      <c r="FU21"/>
      <c r="FV21"/>
      <c r="FW21"/>
      <c r="FX21"/>
      <c r="FY21"/>
      <c r="FZ21"/>
      <c r="GA21"/>
      <c r="GB21"/>
      <c r="GC21"/>
      <c r="GD21"/>
      <c r="GE21"/>
      <c r="GF21"/>
      <c r="GG21"/>
      <c r="GH21" s="234"/>
      <c r="GI21" s="752" t="str">
        <f t="shared" si="32"/>
        <v/>
      </c>
      <c r="GJ21" s="752" t="str">
        <f t="shared" si="33"/>
        <v/>
      </c>
      <c r="GK21" s="752" t="str">
        <f t="shared" si="34"/>
        <v/>
      </c>
      <c r="GL21" s="226">
        <f t="shared" si="35"/>
        <v>0</v>
      </c>
      <c r="GM21" s="227" t="str">
        <f t="shared" si="10"/>
        <v/>
      </c>
      <c r="GN21"/>
      <c r="GO21" s="228" t="str">
        <f t="shared" si="36"/>
        <v/>
      </c>
      <c r="GP21" s="601" t="str">
        <f t="shared" si="37"/>
        <v/>
      </c>
      <c r="GQ21" s="532" t="str">
        <f t="shared" si="38"/>
        <v>0</v>
      </c>
      <c r="GR21" s="452" t="str">
        <f t="shared" si="39"/>
        <v/>
      </c>
      <c r="GS21" s="530" t="str">
        <f t="shared" si="40"/>
        <v>0</v>
      </c>
      <c r="GT21" s="531" t="str">
        <f t="shared" si="41"/>
        <v/>
      </c>
      <c r="GU21"/>
      <c r="GW21" s="569">
        <f t="shared" si="11"/>
        <v>0</v>
      </c>
      <c r="GX21" s="574"/>
      <c r="GY21" s="574"/>
      <c r="GZ21" s="575"/>
      <c r="HA21" s="13" t="str">
        <f>$U$21</f>
        <v>水源</v>
      </c>
      <c r="LN21"/>
      <c r="LO21"/>
      <c r="LP21"/>
      <c r="LQ21"/>
      <c r="LR21"/>
      <c r="LS21"/>
      <c r="LT21"/>
      <c r="LU21"/>
      <c r="LV21"/>
      <c r="LW21"/>
      <c r="LX21"/>
      <c r="LY21"/>
      <c r="LZ21"/>
    </row>
    <row r="22" spans="1:339" s="13" customFormat="1" ht="30" customHeight="1" x14ac:dyDescent="0.4">
      <c r="A22"/>
      <c r="B22"/>
      <c r="C22"/>
      <c r="D22"/>
      <c r="E22"/>
      <c r="F22"/>
      <c r="G22"/>
      <c r="H22"/>
      <c r="I22" s="963"/>
      <c r="J22" s="231"/>
      <c r="K22" s="241"/>
      <c r="L22" s="241"/>
      <c r="M22" s="2399" t="s">
        <v>539</v>
      </c>
      <c r="N22" s="2399"/>
      <c r="O22" s="2399"/>
      <c r="P22" s="2502"/>
      <c r="Q22" s="2502"/>
      <c r="R22" s="2502"/>
      <c r="S22" s="2502"/>
      <c r="T22" s="2502"/>
      <c r="U22" s="2577"/>
      <c r="V22" s="2577"/>
      <c r="W22" s="2577"/>
      <c r="X22" s="2577"/>
      <c r="Y22" s="2577"/>
      <c r="Z22" s="2577"/>
      <c r="AA22" s="2577"/>
      <c r="AB22" s="2237" t="s">
        <v>247</v>
      </c>
      <c r="AC22" s="2237"/>
      <c r="AD22" s="2237"/>
      <c r="AE22" s="2237"/>
      <c r="AF22" s="2237"/>
      <c r="AG22" s="2237"/>
      <c r="AH22" s="2237"/>
      <c r="AI22" s="2237"/>
      <c r="AJ22" s="2237"/>
      <c r="AK22" s="2237"/>
      <c r="AL22" s="2237"/>
      <c r="AM22" s="2237"/>
      <c r="AN22" s="2237"/>
      <c r="AO22" s="2237"/>
      <c r="AP22" s="2237"/>
      <c r="AQ22" s="2237"/>
      <c r="AR22" s="2237"/>
      <c r="AS22" s="2237"/>
      <c r="AT22" s="2237"/>
      <c r="AU22" s="2237"/>
      <c r="AV22" s="2237"/>
      <c r="AW22" s="2237"/>
      <c r="AX22" s="2237"/>
      <c r="AY22" s="2237"/>
      <c r="AZ22" s="2237"/>
      <c r="BA22" s="2411"/>
      <c r="BB22" s="2411"/>
      <c r="BC22" s="2411"/>
      <c r="BD22" s="2411"/>
      <c r="BE22" s="2411"/>
      <c r="BF22" s="2411"/>
      <c r="BG22" s="2411"/>
      <c r="BH22" s="2411"/>
      <c r="BI22" s="2411"/>
      <c r="BJ22" s="2411"/>
      <c r="BK22" s="2411"/>
      <c r="BL22" s="2411"/>
      <c r="BM22" s="2412"/>
      <c r="BN22" s="2412"/>
      <c r="BO22" s="2582"/>
      <c r="BP22" s="2582"/>
      <c r="BQ22" s="2582"/>
      <c r="BR22" s="2582"/>
      <c r="BS22" s="2582"/>
      <c r="BT22" s="2582"/>
      <c r="BU22" s="2582"/>
      <c r="BV22" s="2582"/>
      <c r="BW22" s="2582"/>
      <c r="BX22" s="2582"/>
      <c r="BY22" s="2582"/>
      <c r="BZ22" s="2582"/>
      <c r="CA22" s="2582"/>
      <c r="CB22" s="2582"/>
      <c r="CC22" s="2582"/>
      <c r="CD22" s="2582"/>
      <c r="CE22" s="2582"/>
      <c r="CF22" s="2582"/>
      <c r="CG22" s="2582"/>
      <c r="CH22" s="2582"/>
      <c r="CI22" s="2582"/>
      <c r="CJ22" s="2582"/>
      <c r="CK22" s="2582"/>
      <c r="CL22" s="2582"/>
      <c r="CM22" s="2582"/>
      <c r="CN22" s="2583"/>
      <c r="CO22" s="2583"/>
      <c r="CP22" s="2583"/>
      <c r="CQ22" s="2583"/>
      <c r="CR22" s="2583"/>
      <c r="CS22" s="2583"/>
      <c r="CT22" s="2582"/>
      <c r="CU22" s="2595"/>
      <c r="CV22" s="2595"/>
      <c r="CW22" s="2588"/>
      <c r="CX22" s="2589"/>
      <c r="CY22" s="2589"/>
      <c r="CZ22" s="2589"/>
      <c r="DA22" s="2589"/>
      <c r="DB22" s="2589"/>
      <c r="DC22" s="2589"/>
      <c r="DD22" s="2589"/>
      <c r="DE22" s="2589"/>
      <c r="DF22" s="2589"/>
      <c r="DG22" s="2589"/>
      <c r="DH22" s="2589"/>
      <c r="DI22" s="2589"/>
      <c r="DJ22" s="2589"/>
      <c r="DK22" s="2589"/>
      <c r="DL22" s="2589"/>
      <c r="DM22" s="2589"/>
      <c r="DN22" s="2589"/>
      <c r="DO22" s="2589"/>
      <c r="DP22" s="2590"/>
      <c r="DQ22"/>
      <c r="DR22"/>
      <c r="DS22"/>
      <c r="DT22"/>
      <c r="DU22"/>
      <c r="DV22"/>
      <c r="DW22"/>
      <c r="DX22"/>
      <c r="DY22"/>
      <c r="DZ22"/>
      <c r="EA22"/>
      <c r="EB22"/>
      <c r="EC22"/>
      <c r="ED22"/>
      <c r="EE22"/>
      <c r="EF22"/>
      <c r="EG22" s="16"/>
      <c r="EH22" s="134">
        <f t="shared" si="0"/>
        <v>0</v>
      </c>
      <c r="EI22" s="134">
        <f t="shared" si="1"/>
        <v>0</v>
      </c>
      <c r="EJ22" s="134">
        <f t="shared" si="2"/>
        <v>0</v>
      </c>
      <c r="EK22" s="134">
        <f t="shared" si="3"/>
        <v>0</v>
      </c>
      <c r="EL22" s="232" t="s">
        <v>709</v>
      </c>
      <c r="EM22" s="134" t="str">
        <f t="shared" si="12"/>
        <v>給水装置の状況</v>
      </c>
      <c r="EN22" s="133">
        <f t="shared" si="13"/>
        <v>0</v>
      </c>
      <c r="EO22" s="132" t="str">
        <f t="shared" si="14"/>
        <v/>
      </c>
      <c r="EP22" s="124" t="str">
        <f>IF($EO22="要是正",MAX($EP$14:EP18)+1,"")</f>
        <v/>
      </c>
      <c r="EQ22" s="124" t="str">
        <f>IF($EO22="要是正",MAX($EQ$14:EQ18)+1,"")</f>
        <v/>
      </c>
      <c r="ER22" s="131" t="str">
        <f t="shared" si="15"/>
        <v/>
      </c>
      <c r="ES22" s="130" t="str">
        <f t="shared" si="16"/>
        <v/>
      </c>
      <c r="ET22" s="125" t="str">
        <f t="shared" si="17"/>
        <v/>
      </c>
      <c r="EU22" s="156" t="str">
        <f t="shared" si="18"/>
        <v/>
      </c>
      <c r="EV22" s="657" t="str">
        <f t="shared" si="19"/>
        <v/>
      </c>
      <c r="EW22" s="451" t="str">
        <f t="shared" si="20"/>
        <v/>
      </c>
      <c r="EX22" s="126" t="str">
        <f t="shared" si="21"/>
        <v>0</v>
      </c>
      <c r="EY22" s="452" t="str">
        <f t="shared" si="22"/>
        <v/>
      </c>
      <c r="EZ22" s="126" t="str">
        <f t="shared" si="23"/>
        <v>0</v>
      </c>
      <c r="FA22" s="126" t="str">
        <f t="shared" si="24"/>
        <v>0</v>
      </c>
      <c r="FB22" s="125" t="str">
        <f t="shared" si="25"/>
        <v/>
      </c>
      <c r="FC22" s="128" t="str">
        <f t="shared" si="26"/>
        <v/>
      </c>
      <c r="FD22" s="126" t="str">
        <f t="shared" si="27"/>
        <v>0</v>
      </c>
      <c r="FE22" s="127" t="str">
        <f t="shared" si="28"/>
        <v/>
      </c>
      <c r="FF22" s="126" t="str">
        <f t="shared" si="29"/>
        <v>0</v>
      </c>
      <c r="FG22" s="126" t="str">
        <f t="shared" si="30"/>
        <v>0</v>
      </c>
      <c r="FH22" s="125" t="str">
        <f t="shared" si="31"/>
        <v/>
      </c>
      <c r="FI22" s="124"/>
      <c r="FJ22" s="124"/>
      <c r="FK22" s="124"/>
      <c r="FL22" s="168">
        <v>6</v>
      </c>
      <c r="FM22" s="133" t="s">
        <v>154</v>
      </c>
      <c r="FN22" s="133" t="s">
        <v>153</v>
      </c>
      <c r="FO22" s="167" t="s">
        <v>152</v>
      </c>
      <c r="FQ22"/>
      <c r="FR22"/>
      <c r="FS22"/>
      <c r="FT22"/>
      <c r="FU22"/>
      <c r="FV22"/>
      <c r="FW22"/>
      <c r="FX22"/>
      <c r="FY22"/>
      <c r="FZ22"/>
      <c r="GA22"/>
      <c r="GB22"/>
      <c r="GC22"/>
      <c r="GD22"/>
      <c r="GE22"/>
      <c r="GF22"/>
      <c r="GG22"/>
      <c r="GH22" s="215"/>
      <c r="GI22" s="752" t="str">
        <f t="shared" si="32"/>
        <v/>
      </c>
      <c r="GJ22" s="752" t="str">
        <f t="shared" si="33"/>
        <v/>
      </c>
      <c r="GK22" s="752" t="str">
        <f t="shared" si="34"/>
        <v/>
      </c>
      <c r="GL22" s="226">
        <f t="shared" si="35"/>
        <v>0</v>
      </c>
      <c r="GM22" s="227" t="str">
        <f t="shared" si="10"/>
        <v/>
      </c>
      <c r="GN22"/>
      <c r="GO22" s="228" t="str">
        <f t="shared" si="36"/>
        <v/>
      </c>
      <c r="GP22" s="601" t="str">
        <f t="shared" si="37"/>
        <v/>
      </c>
      <c r="GQ22" s="532" t="str">
        <f t="shared" si="38"/>
        <v>0</v>
      </c>
      <c r="GR22" s="452" t="str">
        <f t="shared" si="39"/>
        <v/>
      </c>
      <c r="GS22" s="530" t="str">
        <f t="shared" si="40"/>
        <v>0</v>
      </c>
      <c r="GT22" s="531" t="str">
        <f t="shared" si="41"/>
        <v/>
      </c>
      <c r="GU22"/>
      <c r="GW22" s="569">
        <f t="shared" si="11"/>
        <v>0</v>
      </c>
      <c r="GX22" s="574"/>
      <c r="GY22" s="574"/>
      <c r="GZ22" s="575"/>
      <c r="HA22" s="13" t="str">
        <f>$U$21</f>
        <v>水源</v>
      </c>
      <c r="LN22"/>
      <c r="LO22"/>
      <c r="LP22"/>
      <c r="LQ22"/>
      <c r="LR22"/>
      <c r="LS22"/>
      <c r="LT22"/>
      <c r="LU22"/>
      <c r="LV22"/>
      <c r="LW22"/>
      <c r="LX22"/>
      <c r="LY22"/>
      <c r="LZ22"/>
    </row>
    <row r="23" spans="1:339" s="13" customFormat="1" ht="30" customHeight="1" x14ac:dyDescent="0.4">
      <c r="A23"/>
      <c r="B23"/>
      <c r="C23"/>
      <c r="D23"/>
      <c r="E23"/>
      <c r="F23"/>
      <c r="G23"/>
      <c r="H23"/>
      <c r="I23" s="963"/>
      <c r="J23" s="231"/>
      <c r="K23" s="241"/>
      <c r="L23" s="241"/>
      <c r="M23" s="2399" t="s">
        <v>537</v>
      </c>
      <c r="N23" s="2399"/>
      <c r="O23" s="2399"/>
      <c r="P23" s="2502"/>
      <c r="Q23" s="2502"/>
      <c r="R23" s="2502"/>
      <c r="S23" s="2502"/>
      <c r="T23" s="2502"/>
      <c r="U23" s="2579" t="s">
        <v>246</v>
      </c>
      <c r="V23" s="2579"/>
      <c r="W23" s="2579"/>
      <c r="X23" s="2579"/>
      <c r="Y23" s="2579"/>
      <c r="Z23" s="2579"/>
      <c r="AA23" s="2579"/>
      <c r="AB23" s="2206" t="s">
        <v>245</v>
      </c>
      <c r="AC23" s="2206"/>
      <c r="AD23" s="2206"/>
      <c r="AE23" s="2206"/>
      <c r="AF23" s="2206"/>
      <c r="AG23" s="2206"/>
      <c r="AH23" s="2206"/>
      <c r="AI23" s="2206"/>
      <c r="AJ23" s="2206"/>
      <c r="AK23" s="2206"/>
      <c r="AL23" s="2206"/>
      <c r="AM23" s="2206"/>
      <c r="AN23" s="2206"/>
      <c r="AO23" s="2206"/>
      <c r="AP23" s="2206"/>
      <c r="AQ23" s="2206"/>
      <c r="AR23" s="2206"/>
      <c r="AS23" s="2206"/>
      <c r="AT23" s="2206"/>
      <c r="AU23" s="2206"/>
      <c r="AV23" s="2206"/>
      <c r="AW23" s="2206"/>
      <c r="AX23" s="2206"/>
      <c r="AY23" s="2206"/>
      <c r="AZ23" s="2206"/>
      <c r="BA23" s="2442"/>
      <c r="BB23" s="2442"/>
      <c r="BC23" s="2442"/>
      <c r="BD23" s="2442"/>
      <c r="BE23" s="2442"/>
      <c r="BF23" s="2442"/>
      <c r="BG23" s="2442"/>
      <c r="BH23" s="2442"/>
      <c r="BI23" s="2442"/>
      <c r="BJ23" s="2442"/>
      <c r="BK23" s="2442"/>
      <c r="BL23" s="2442"/>
      <c r="BM23" s="2607"/>
      <c r="BN23" s="2607"/>
      <c r="BO23" s="2593"/>
      <c r="BP23" s="2593"/>
      <c r="BQ23" s="2593"/>
      <c r="BR23" s="2593"/>
      <c r="BS23" s="2593"/>
      <c r="BT23" s="2593"/>
      <c r="BU23" s="2593"/>
      <c r="BV23" s="2593"/>
      <c r="BW23" s="2593"/>
      <c r="BX23" s="2593"/>
      <c r="BY23" s="2593"/>
      <c r="BZ23" s="2593"/>
      <c r="CA23" s="2593"/>
      <c r="CB23" s="2593"/>
      <c r="CC23" s="2593"/>
      <c r="CD23" s="2593"/>
      <c r="CE23" s="2593"/>
      <c r="CF23" s="2593"/>
      <c r="CG23" s="2593"/>
      <c r="CH23" s="2593"/>
      <c r="CI23" s="2593"/>
      <c r="CJ23" s="2593"/>
      <c r="CK23" s="2593"/>
      <c r="CL23" s="2593"/>
      <c r="CM23" s="2593"/>
      <c r="CN23" s="2592"/>
      <c r="CO23" s="2592"/>
      <c r="CP23" s="2592"/>
      <c r="CQ23" s="2592"/>
      <c r="CR23" s="2592"/>
      <c r="CS23" s="2592"/>
      <c r="CT23" s="2593"/>
      <c r="CU23" s="2596"/>
      <c r="CV23" s="2596"/>
      <c r="CW23" s="2597"/>
      <c r="CX23" s="1802"/>
      <c r="CY23" s="1802"/>
      <c r="CZ23" s="1802"/>
      <c r="DA23" s="1802"/>
      <c r="DB23" s="1802"/>
      <c r="DC23" s="1802"/>
      <c r="DD23" s="1802"/>
      <c r="DE23" s="1802"/>
      <c r="DF23" s="1802"/>
      <c r="DG23" s="1802"/>
      <c r="DH23" s="1802"/>
      <c r="DI23" s="1802"/>
      <c r="DJ23" s="1802"/>
      <c r="DK23" s="1802"/>
      <c r="DL23" s="1802"/>
      <c r="DM23" s="1802"/>
      <c r="DN23" s="1802"/>
      <c r="DO23" s="1802"/>
      <c r="DP23" s="2598"/>
      <c r="DQ23"/>
      <c r="DR23"/>
      <c r="DS23"/>
      <c r="DT23"/>
      <c r="DU23"/>
      <c r="DV23"/>
      <c r="DW23"/>
      <c r="DX23"/>
      <c r="DY23"/>
      <c r="DZ23"/>
      <c r="EA23"/>
      <c r="EB23"/>
      <c r="EC23"/>
      <c r="ED23"/>
      <c r="EE23"/>
      <c r="EF23"/>
      <c r="EG23" s="16"/>
      <c r="EH23" s="134">
        <f t="shared" si="0"/>
        <v>0</v>
      </c>
      <c r="EI23" s="134">
        <f t="shared" si="1"/>
        <v>0</v>
      </c>
      <c r="EJ23" s="134">
        <f t="shared" si="2"/>
        <v>0</v>
      </c>
      <c r="EK23" s="134">
        <f t="shared" si="3"/>
        <v>0</v>
      </c>
      <c r="EL23" s="232" t="s">
        <v>710</v>
      </c>
      <c r="EM23" s="134" t="str">
        <f t="shared" si="12"/>
        <v>ポンプ制御盤のスイッチ類及び表示灯の状況</v>
      </c>
      <c r="EN23" s="133">
        <f t="shared" si="13"/>
        <v>0</v>
      </c>
      <c r="EO23" s="132" t="str">
        <f t="shared" si="14"/>
        <v/>
      </c>
      <c r="EP23" s="124" t="str">
        <f>IF($EO23="要是正",MAX($EP$14:EP19)+1,"")</f>
        <v/>
      </c>
      <c r="EQ23" s="124" t="str">
        <f>IF($EO23="要是正",MAX($EQ$14:EQ19)+1,"")</f>
        <v/>
      </c>
      <c r="ER23" s="131" t="str">
        <f t="shared" si="15"/>
        <v/>
      </c>
      <c r="ES23" s="130" t="str">
        <f t="shared" si="16"/>
        <v/>
      </c>
      <c r="ET23" s="125" t="str">
        <f t="shared" si="17"/>
        <v/>
      </c>
      <c r="EU23" s="156" t="str">
        <f t="shared" si="18"/>
        <v/>
      </c>
      <c r="EV23" s="657" t="str">
        <f t="shared" si="19"/>
        <v/>
      </c>
      <c r="EW23" s="451" t="str">
        <f t="shared" si="20"/>
        <v/>
      </c>
      <c r="EX23" s="126" t="str">
        <f t="shared" si="21"/>
        <v>0</v>
      </c>
      <c r="EY23" s="452" t="str">
        <f t="shared" si="22"/>
        <v/>
      </c>
      <c r="EZ23" s="126" t="str">
        <f t="shared" si="23"/>
        <v>0</v>
      </c>
      <c r="FA23" s="126" t="str">
        <f t="shared" si="24"/>
        <v>0</v>
      </c>
      <c r="FB23" s="125" t="str">
        <f t="shared" si="25"/>
        <v/>
      </c>
      <c r="FC23" s="128" t="str">
        <f t="shared" si="26"/>
        <v/>
      </c>
      <c r="FD23" s="126" t="str">
        <f t="shared" si="27"/>
        <v>0</v>
      </c>
      <c r="FE23" s="127" t="str">
        <f t="shared" si="28"/>
        <v/>
      </c>
      <c r="FF23" s="126" t="str">
        <f t="shared" si="29"/>
        <v>0</v>
      </c>
      <c r="FG23" s="126" t="str">
        <f t="shared" si="30"/>
        <v>0</v>
      </c>
      <c r="FH23" s="125" t="str">
        <f t="shared" si="31"/>
        <v/>
      </c>
      <c r="FI23" s="124"/>
      <c r="FJ23" s="124"/>
      <c r="FK23" s="124"/>
      <c r="FL23" s="168">
        <v>2</v>
      </c>
      <c r="FM23" s="133" t="s">
        <v>154</v>
      </c>
      <c r="FN23" s="133" t="s">
        <v>158</v>
      </c>
      <c r="FO23" s="167" t="s">
        <v>157</v>
      </c>
      <c r="FQ23"/>
      <c r="FR23"/>
      <c r="FS23"/>
      <c r="FT23"/>
      <c r="FU23"/>
      <c r="FV23"/>
      <c r="FW23"/>
      <c r="FX23"/>
      <c r="FY23"/>
      <c r="FZ23"/>
      <c r="GA23"/>
      <c r="GB23"/>
      <c r="GC23"/>
      <c r="GD23"/>
      <c r="GE23"/>
      <c r="GF23"/>
      <c r="GG23"/>
      <c r="GH23" s="234"/>
      <c r="GI23" s="752" t="str">
        <f t="shared" si="32"/>
        <v/>
      </c>
      <c r="GJ23" s="752" t="str">
        <f t="shared" si="33"/>
        <v/>
      </c>
      <c r="GK23" s="752" t="str">
        <f t="shared" si="34"/>
        <v/>
      </c>
      <c r="GL23" s="226">
        <f t="shared" si="35"/>
        <v>0</v>
      </c>
      <c r="GM23" s="227" t="str">
        <f t="shared" si="10"/>
        <v/>
      </c>
      <c r="GN23"/>
      <c r="GO23" s="228" t="str">
        <f t="shared" si="36"/>
        <v/>
      </c>
      <c r="GP23" s="601" t="str">
        <f t="shared" si="37"/>
        <v/>
      </c>
      <c r="GQ23" s="532" t="str">
        <f t="shared" si="38"/>
        <v>0</v>
      </c>
      <c r="GR23" s="452" t="str">
        <f t="shared" si="39"/>
        <v/>
      </c>
      <c r="GS23" s="530" t="str">
        <f t="shared" si="40"/>
        <v>0</v>
      </c>
      <c r="GT23" s="531" t="str">
        <f t="shared" si="41"/>
        <v/>
      </c>
      <c r="GU23"/>
      <c r="GW23" s="569">
        <f t="shared" si="11"/>
        <v>0</v>
      </c>
      <c r="GX23" s="574"/>
      <c r="GY23" s="574"/>
      <c r="GZ23" s="575"/>
      <c r="HA23" s="13" t="str">
        <f>$U$23</f>
        <v>加圧送水装置</v>
      </c>
      <c r="LN23"/>
      <c r="LO23"/>
      <c r="LP23"/>
      <c r="LQ23"/>
      <c r="LR23"/>
      <c r="LS23"/>
      <c r="LT23"/>
      <c r="LU23"/>
      <c r="LV23"/>
      <c r="LW23"/>
      <c r="LX23"/>
      <c r="LY23"/>
      <c r="LZ23"/>
    </row>
    <row r="24" spans="1:339" s="13" customFormat="1" ht="30" customHeight="1" x14ac:dyDescent="0.4">
      <c r="A24"/>
      <c r="B24"/>
      <c r="C24"/>
      <c r="D24"/>
      <c r="E24"/>
      <c r="F24"/>
      <c r="G24"/>
      <c r="H24"/>
      <c r="I24" s="963"/>
      <c r="J24" s="231"/>
      <c r="K24" s="241"/>
      <c r="L24" s="241"/>
      <c r="M24" s="2399" t="s">
        <v>535</v>
      </c>
      <c r="N24" s="2399"/>
      <c r="O24" s="2399"/>
      <c r="P24" s="2502"/>
      <c r="Q24" s="2502"/>
      <c r="R24" s="2502"/>
      <c r="S24" s="2502"/>
      <c r="T24" s="2502"/>
      <c r="U24" s="2606"/>
      <c r="V24" s="2606"/>
      <c r="W24" s="2606"/>
      <c r="X24" s="2606"/>
      <c r="Y24" s="2606"/>
      <c r="Z24" s="2606"/>
      <c r="AA24" s="2606"/>
      <c r="AB24" s="2171" t="s">
        <v>239</v>
      </c>
      <c r="AC24" s="2171"/>
      <c r="AD24" s="2171"/>
      <c r="AE24" s="2171"/>
      <c r="AF24" s="2171"/>
      <c r="AG24" s="2171"/>
      <c r="AH24" s="2171"/>
      <c r="AI24" s="2171"/>
      <c r="AJ24" s="2171"/>
      <c r="AK24" s="2171"/>
      <c r="AL24" s="2171"/>
      <c r="AM24" s="2171"/>
      <c r="AN24" s="2171"/>
      <c r="AO24" s="2171"/>
      <c r="AP24" s="2171"/>
      <c r="AQ24" s="2171"/>
      <c r="AR24" s="2171"/>
      <c r="AS24" s="2171"/>
      <c r="AT24" s="2171"/>
      <c r="AU24" s="2171"/>
      <c r="AV24" s="2171"/>
      <c r="AW24" s="2171"/>
      <c r="AX24" s="2171"/>
      <c r="AY24" s="2171"/>
      <c r="AZ24" s="2171"/>
      <c r="BA24" s="2436"/>
      <c r="BB24" s="2436"/>
      <c r="BC24" s="2436"/>
      <c r="BD24" s="2436"/>
      <c r="BE24" s="2436"/>
      <c r="BF24" s="2436"/>
      <c r="BG24" s="2436"/>
      <c r="BH24" s="2436"/>
      <c r="BI24" s="2436"/>
      <c r="BJ24" s="2436"/>
      <c r="BK24" s="2436"/>
      <c r="BL24" s="2436"/>
      <c r="BM24" s="2412"/>
      <c r="BN24" s="2412"/>
      <c r="BO24" s="2582"/>
      <c r="BP24" s="2582"/>
      <c r="BQ24" s="2582"/>
      <c r="BR24" s="2582"/>
      <c r="BS24" s="2582"/>
      <c r="BT24" s="2582"/>
      <c r="BU24" s="2582"/>
      <c r="BV24" s="2582"/>
      <c r="BW24" s="2582"/>
      <c r="BX24" s="2582"/>
      <c r="BY24" s="2582"/>
      <c r="BZ24" s="2582"/>
      <c r="CA24" s="2582"/>
      <c r="CB24" s="2582"/>
      <c r="CC24" s="2582"/>
      <c r="CD24" s="2582"/>
      <c r="CE24" s="2582"/>
      <c r="CF24" s="2582"/>
      <c r="CG24" s="2582"/>
      <c r="CH24" s="2582"/>
      <c r="CI24" s="2582"/>
      <c r="CJ24" s="2582"/>
      <c r="CK24" s="2582"/>
      <c r="CL24" s="2582"/>
      <c r="CM24" s="2582"/>
      <c r="CN24" s="2583"/>
      <c r="CO24" s="2583"/>
      <c r="CP24" s="2583"/>
      <c r="CQ24" s="2583"/>
      <c r="CR24" s="2583"/>
      <c r="CS24" s="2583"/>
      <c r="CT24" s="2582"/>
      <c r="CU24" s="2595"/>
      <c r="CV24" s="2595"/>
      <c r="CW24" s="2588"/>
      <c r="CX24" s="2589"/>
      <c r="CY24" s="2589"/>
      <c r="CZ24" s="2589"/>
      <c r="DA24" s="2589"/>
      <c r="DB24" s="2589"/>
      <c r="DC24" s="2589"/>
      <c r="DD24" s="2589"/>
      <c r="DE24" s="2589"/>
      <c r="DF24" s="2589"/>
      <c r="DG24" s="2589"/>
      <c r="DH24" s="2589"/>
      <c r="DI24" s="2589"/>
      <c r="DJ24" s="2589"/>
      <c r="DK24" s="2589"/>
      <c r="DL24" s="2589"/>
      <c r="DM24" s="2589"/>
      <c r="DN24" s="2589"/>
      <c r="DO24" s="2589"/>
      <c r="DP24" s="2590"/>
      <c r="DQ24"/>
      <c r="DR24"/>
      <c r="DS24"/>
      <c r="DT24"/>
      <c r="DU24"/>
      <c r="DV24"/>
      <c r="DW24"/>
      <c r="DX24"/>
      <c r="DY24"/>
      <c r="DZ24"/>
      <c r="EA24"/>
      <c r="EB24"/>
      <c r="EC24"/>
      <c r="ED24"/>
      <c r="EE24"/>
      <c r="EF24"/>
      <c r="EG24" s="16"/>
      <c r="EH24" s="134">
        <f t="shared" si="0"/>
        <v>0</v>
      </c>
      <c r="EI24" s="134">
        <f t="shared" si="1"/>
        <v>0</v>
      </c>
      <c r="EJ24" s="134">
        <f t="shared" si="2"/>
        <v>0</v>
      </c>
      <c r="EK24" s="134">
        <f t="shared" si="3"/>
        <v>0</v>
      </c>
      <c r="EL24" s="232" t="s">
        <v>711</v>
      </c>
      <c r="EM24" s="134" t="str">
        <f t="shared" si="12"/>
        <v>結線接続の状況</v>
      </c>
      <c r="EN24" s="133">
        <f t="shared" si="13"/>
        <v>0</v>
      </c>
      <c r="EO24" s="132" t="str">
        <f t="shared" si="14"/>
        <v/>
      </c>
      <c r="EP24" s="124" t="str">
        <f>IF($EO24="要是正",MAX($EP$14:EP20)+1,"")</f>
        <v/>
      </c>
      <c r="EQ24" s="124" t="str">
        <f>IF($EO24="要是正",MAX($EQ$14:EQ20)+1,"")</f>
        <v/>
      </c>
      <c r="ER24" s="131" t="str">
        <f t="shared" si="15"/>
        <v/>
      </c>
      <c r="ES24" s="130" t="str">
        <f t="shared" si="16"/>
        <v/>
      </c>
      <c r="ET24" s="125" t="str">
        <f t="shared" si="17"/>
        <v/>
      </c>
      <c r="EU24" s="156" t="str">
        <f t="shared" si="18"/>
        <v/>
      </c>
      <c r="EV24" s="657" t="str">
        <f t="shared" si="19"/>
        <v/>
      </c>
      <c r="EW24" s="451" t="str">
        <f t="shared" si="20"/>
        <v/>
      </c>
      <c r="EX24" s="126" t="str">
        <f t="shared" si="21"/>
        <v>0</v>
      </c>
      <c r="EY24" s="452" t="str">
        <f t="shared" si="22"/>
        <v/>
      </c>
      <c r="EZ24" s="126" t="str">
        <f t="shared" si="23"/>
        <v>0</v>
      </c>
      <c r="FA24" s="126" t="str">
        <f t="shared" si="24"/>
        <v>0</v>
      </c>
      <c r="FB24" s="125" t="str">
        <f t="shared" si="25"/>
        <v/>
      </c>
      <c r="FC24" s="128" t="str">
        <f t="shared" si="26"/>
        <v/>
      </c>
      <c r="FD24" s="126" t="str">
        <f t="shared" si="27"/>
        <v>0</v>
      </c>
      <c r="FE24" s="127" t="str">
        <f t="shared" si="28"/>
        <v/>
      </c>
      <c r="FF24" s="126" t="str">
        <f t="shared" si="29"/>
        <v>0</v>
      </c>
      <c r="FG24" s="126" t="str">
        <f t="shared" si="30"/>
        <v>0</v>
      </c>
      <c r="FH24" s="125" t="str">
        <f t="shared" si="31"/>
        <v/>
      </c>
      <c r="FI24" s="124"/>
      <c r="FJ24" s="124"/>
      <c r="FK24" s="124"/>
      <c r="FL24" s="168">
        <v>6</v>
      </c>
      <c r="FM24" s="133" t="s">
        <v>154</v>
      </c>
      <c r="FN24" s="133" t="s">
        <v>153</v>
      </c>
      <c r="FO24" s="167" t="s">
        <v>152</v>
      </c>
      <c r="FQ24"/>
      <c r="FR24"/>
      <c r="FS24"/>
      <c r="FT24"/>
      <c r="FU24"/>
      <c r="FV24"/>
      <c r="FW24"/>
      <c r="FX24"/>
      <c r="FY24"/>
      <c r="FZ24"/>
      <c r="GA24"/>
      <c r="GB24"/>
      <c r="GC24"/>
      <c r="GD24"/>
      <c r="GE24"/>
      <c r="GF24"/>
      <c r="GG24"/>
      <c r="GH24" s="215"/>
      <c r="GI24" s="752" t="str">
        <f t="shared" si="32"/>
        <v/>
      </c>
      <c r="GJ24" s="752" t="str">
        <f t="shared" si="33"/>
        <v/>
      </c>
      <c r="GK24" s="752" t="str">
        <f t="shared" si="34"/>
        <v/>
      </c>
      <c r="GL24" s="226">
        <f t="shared" si="35"/>
        <v>0</v>
      </c>
      <c r="GM24" s="227" t="str">
        <f t="shared" si="10"/>
        <v/>
      </c>
      <c r="GN24"/>
      <c r="GO24" s="228" t="str">
        <f t="shared" si="36"/>
        <v/>
      </c>
      <c r="GP24" s="601" t="str">
        <f t="shared" si="37"/>
        <v/>
      </c>
      <c r="GQ24" s="532" t="str">
        <f t="shared" si="38"/>
        <v>0</v>
      </c>
      <c r="GR24" s="452" t="str">
        <f t="shared" si="39"/>
        <v/>
      </c>
      <c r="GS24" s="530" t="str">
        <f t="shared" si="40"/>
        <v>0</v>
      </c>
      <c r="GT24" s="531" t="str">
        <f t="shared" si="41"/>
        <v/>
      </c>
      <c r="GU24"/>
      <c r="GW24" s="569">
        <f t="shared" si="11"/>
        <v>0</v>
      </c>
      <c r="GX24" s="574"/>
      <c r="GY24" s="574"/>
      <c r="GZ24" s="575"/>
      <c r="HA24" s="13" t="str">
        <f t="shared" ref="HA24:HA30" si="42">$U$23</f>
        <v>加圧送水装置</v>
      </c>
      <c r="LN24"/>
      <c r="LO24"/>
      <c r="LP24"/>
      <c r="LQ24"/>
      <c r="LR24"/>
      <c r="LS24"/>
      <c r="LT24"/>
      <c r="LU24"/>
      <c r="LV24"/>
      <c r="LW24"/>
      <c r="LX24"/>
      <c r="LY24"/>
      <c r="LZ24"/>
    </row>
    <row r="25" spans="1:339" s="13" customFormat="1" ht="30" customHeight="1" x14ac:dyDescent="0.4">
      <c r="A25"/>
      <c r="B25"/>
      <c r="C25"/>
      <c r="D25"/>
      <c r="E25"/>
      <c r="F25"/>
      <c r="G25"/>
      <c r="H25"/>
      <c r="I25" s="963"/>
      <c r="J25" s="231"/>
      <c r="K25" s="241"/>
      <c r="L25" s="241"/>
      <c r="M25" s="2399" t="s">
        <v>533</v>
      </c>
      <c r="N25" s="2399"/>
      <c r="O25" s="2399"/>
      <c r="P25" s="2502"/>
      <c r="Q25" s="2502"/>
      <c r="R25" s="2502"/>
      <c r="S25" s="2502"/>
      <c r="T25" s="2502"/>
      <c r="U25" s="2606"/>
      <c r="V25" s="2606"/>
      <c r="W25" s="2606"/>
      <c r="X25" s="2606"/>
      <c r="Y25" s="2606"/>
      <c r="Z25" s="2606"/>
      <c r="AA25" s="2606"/>
      <c r="AB25" s="2408" t="s">
        <v>174</v>
      </c>
      <c r="AC25" s="2408"/>
      <c r="AD25" s="2408"/>
      <c r="AE25" s="2408"/>
      <c r="AF25" s="2408"/>
      <c r="AG25" s="2408"/>
      <c r="AH25" s="2408"/>
      <c r="AI25" s="2408"/>
      <c r="AJ25" s="2408"/>
      <c r="AK25" s="2408"/>
      <c r="AL25" s="2408"/>
      <c r="AM25" s="2408"/>
      <c r="AN25" s="2408"/>
      <c r="AO25" s="2408"/>
      <c r="AP25" s="2408"/>
      <c r="AQ25" s="2408"/>
      <c r="AR25" s="2408"/>
      <c r="AS25" s="2408"/>
      <c r="AT25" s="2408"/>
      <c r="AU25" s="2408"/>
      <c r="AV25" s="2408"/>
      <c r="AW25" s="2408"/>
      <c r="AX25" s="2408"/>
      <c r="AY25" s="2408"/>
      <c r="AZ25" s="2408"/>
      <c r="BA25" s="2442"/>
      <c r="BB25" s="2442"/>
      <c r="BC25" s="2442"/>
      <c r="BD25" s="2442"/>
      <c r="BE25" s="2442"/>
      <c r="BF25" s="2442"/>
      <c r="BG25" s="2442"/>
      <c r="BH25" s="2442"/>
      <c r="BI25" s="2442"/>
      <c r="BJ25" s="2442"/>
      <c r="BK25" s="2442"/>
      <c r="BL25" s="2442"/>
      <c r="BM25" s="2580"/>
      <c r="BN25" s="2580"/>
      <c r="BO25" s="2581"/>
      <c r="BP25" s="2581"/>
      <c r="BQ25" s="2581"/>
      <c r="BR25" s="2581"/>
      <c r="BS25" s="2581"/>
      <c r="BT25" s="2581"/>
      <c r="BU25" s="2581"/>
      <c r="BV25" s="2581"/>
      <c r="BW25" s="2581"/>
      <c r="BX25" s="2581"/>
      <c r="BY25" s="2581"/>
      <c r="BZ25" s="2581"/>
      <c r="CA25" s="2581"/>
      <c r="CB25" s="2581"/>
      <c r="CC25" s="2581"/>
      <c r="CD25" s="2581"/>
      <c r="CE25" s="2581"/>
      <c r="CF25" s="2581"/>
      <c r="CG25" s="2581"/>
      <c r="CH25" s="2581"/>
      <c r="CI25" s="2581"/>
      <c r="CJ25" s="2581"/>
      <c r="CK25" s="2581"/>
      <c r="CL25" s="2581"/>
      <c r="CM25" s="2581"/>
      <c r="CN25" s="2592"/>
      <c r="CO25" s="2592"/>
      <c r="CP25" s="2592"/>
      <c r="CQ25" s="2592"/>
      <c r="CR25" s="2592"/>
      <c r="CS25" s="2592"/>
      <c r="CT25" s="2594"/>
      <c r="CU25" s="2284"/>
      <c r="CV25" s="2284"/>
      <c r="CW25" s="2566"/>
      <c r="CX25" s="1950"/>
      <c r="CY25" s="1950"/>
      <c r="CZ25" s="1950"/>
      <c r="DA25" s="1950"/>
      <c r="DB25" s="1950"/>
      <c r="DC25" s="1950"/>
      <c r="DD25" s="1950"/>
      <c r="DE25" s="1950"/>
      <c r="DF25" s="1950"/>
      <c r="DG25" s="1950"/>
      <c r="DH25" s="1950"/>
      <c r="DI25" s="1950"/>
      <c r="DJ25" s="1950"/>
      <c r="DK25" s="1950"/>
      <c r="DL25" s="1950"/>
      <c r="DM25" s="1950"/>
      <c r="DN25" s="1950"/>
      <c r="DO25" s="1950"/>
      <c r="DP25" s="2567"/>
      <c r="DQ25"/>
      <c r="DR25"/>
      <c r="DS25"/>
      <c r="DT25"/>
      <c r="DU25"/>
      <c r="DV25"/>
      <c r="DW25"/>
      <c r="DX25"/>
      <c r="DY25"/>
      <c r="DZ25"/>
      <c r="EA25"/>
      <c r="EB25"/>
      <c r="EC25"/>
      <c r="ED25"/>
      <c r="EE25"/>
      <c r="EF25"/>
      <c r="EG25" s="16"/>
      <c r="EH25" s="134">
        <f t="shared" si="0"/>
        <v>0</v>
      </c>
      <c r="EI25" s="134">
        <f t="shared" si="1"/>
        <v>0</v>
      </c>
      <c r="EJ25" s="134">
        <f t="shared" si="2"/>
        <v>0</v>
      </c>
      <c r="EK25" s="134">
        <f t="shared" si="3"/>
        <v>0</v>
      </c>
      <c r="EL25" s="232" t="s">
        <v>712</v>
      </c>
      <c r="EM25" s="134" t="str">
        <f t="shared" si="12"/>
        <v>接地の状況</v>
      </c>
      <c r="EN25" s="133">
        <f t="shared" si="13"/>
        <v>0</v>
      </c>
      <c r="EO25" s="132" t="str">
        <f t="shared" si="14"/>
        <v/>
      </c>
      <c r="EP25" s="124" t="str">
        <f>IF($EO25="要是正",MAX($EP$14:EP21)+1,"")</f>
        <v/>
      </c>
      <c r="EQ25" s="124" t="str">
        <f>IF($EO25="要是正",MAX($EQ$14:EQ21)+1,"")</f>
        <v/>
      </c>
      <c r="ER25" s="131" t="str">
        <f t="shared" si="15"/>
        <v/>
      </c>
      <c r="ES25" s="130" t="str">
        <f t="shared" si="16"/>
        <v/>
      </c>
      <c r="ET25" s="125" t="str">
        <f t="shared" si="17"/>
        <v/>
      </c>
      <c r="EU25" s="156" t="str">
        <f t="shared" si="18"/>
        <v/>
      </c>
      <c r="EV25" s="657" t="str">
        <f t="shared" si="19"/>
        <v/>
      </c>
      <c r="EW25" s="451" t="str">
        <f t="shared" si="20"/>
        <v/>
      </c>
      <c r="EX25" s="126" t="str">
        <f t="shared" si="21"/>
        <v>0</v>
      </c>
      <c r="EY25" s="452" t="str">
        <f t="shared" si="22"/>
        <v/>
      </c>
      <c r="EZ25" s="126" t="str">
        <f t="shared" si="23"/>
        <v>0</v>
      </c>
      <c r="FA25" s="126" t="str">
        <f t="shared" si="24"/>
        <v>0</v>
      </c>
      <c r="FB25" s="125" t="str">
        <f t="shared" si="25"/>
        <v/>
      </c>
      <c r="FC25" s="128" t="str">
        <f t="shared" si="26"/>
        <v/>
      </c>
      <c r="FD25" s="126" t="str">
        <f t="shared" si="27"/>
        <v>0</v>
      </c>
      <c r="FE25" s="127" t="str">
        <f t="shared" si="28"/>
        <v/>
      </c>
      <c r="FF25" s="126" t="str">
        <f t="shared" si="29"/>
        <v>0</v>
      </c>
      <c r="FG25" s="126" t="str">
        <f t="shared" si="30"/>
        <v>0</v>
      </c>
      <c r="FH25" s="125" t="str">
        <f t="shared" si="31"/>
        <v/>
      </c>
      <c r="FI25" s="124"/>
      <c r="FJ25" s="124"/>
      <c r="FK25" s="124"/>
      <c r="FL25" s="168">
        <v>2</v>
      </c>
      <c r="FM25" s="133" t="s">
        <v>154</v>
      </c>
      <c r="FN25" s="133" t="s">
        <v>158</v>
      </c>
      <c r="FO25" s="167" t="s">
        <v>157</v>
      </c>
      <c r="FQ25"/>
      <c r="FR25"/>
      <c r="FS25"/>
      <c r="FT25"/>
      <c r="FU25"/>
      <c r="FV25"/>
      <c r="FW25"/>
      <c r="FX25"/>
      <c r="FY25"/>
      <c r="FZ25"/>
      <c r="GA25"/>
      <c r="GB25"/>
      <c r="GC25"/>
      <c r="GD25"/>
      <c r="GE25"/>
      <c r="GF25"/>
      <c r="GG25"/>
      <c r="GH25" s="234"/>
      <c r="GI25" s="752" t="str">
        <f t="shared" si="32"/>
        <v/>
      </c>
      <c r="GJ25" s="752" t="str">
        <f t="shared" si="33"/>
        <v/>
      </c>
      <c r="GK25" s="752" t="str">
        <f t="shared" si="34"/>
        <v/>
      </c>
      <c r="GL25" s="226">
        <f t="shared" si="35"/>
        <v>0</v>
      </c>
      <c r="GM25" s="227" t="str">
        <f t="shared" si="10"/>
        <v/>
      </c>
      <c r="GN25"/>
      <c r="GO25" s="228" t="str">
        <f t="shared" si="36"/>
        <v/>
      </c>
      <c r="GP25" s="601" t="str">
        <f t="shared" si="37"/>
        <v/>
      </c>
      <c r="GQ25" s="532" t="str">
        <f t="shared" si="38"/>
        <v>0</v>
      </c>
      <c r="GR25" s="452" t="str">
        <f t="shared" si="39"/>
        <v/>
      </c>
      <c r="GS25" s="530" t="str">
        <f t="shared" si="40"/>
        <v>0</v>
      </c>
      <c r="GT25" s="531" t="str">
        <f t="shared" si="41"/>
        <v/>
      </c>
      <c r="GU25"/>
      <c r="GW25" s="569">
        <f t="shared" si="11"/>
        <v>0</v>
      </c>
      <c r="GX25" s="574"/>
      <c r="GY25" s="574"/>
      <c r="GZ25" s="575"/>
      <c r="HA25" s="13" t="str">
        <f t="shared" si="42"/>
        <v>加圧送水装置</v>
      </c>
      <c r="LN25"/>
      <c r="LO25"/>
      <c r="LP25"/>
      <c r="LQ25"/>
      <c r="LR25"/>
      <c r="LS25"/>
      <c r="LT25"/>
      <c r="LU25"/>
      <c r="LV25"/>
      <c r="LW25"/>
      <c r="LX25"/>
      <c r="LY25"/>
      <c r="LZ25"/>
    </row>
    <row r="26" spans="1:339" s="13" customFormat="1" ht="30" customHeight="1" x14ac:dyDescent="0.4">
      <c r="A26"/>
      <c r="B26"/>
      <c r="C26"/>
      <c r="D26"/>
      <c r="E26"/>
      <c r="F26"/>
      <c r="G26"/>
      <c r="H26"/>
      <c r="I26" s="963"/>
      <c r="J26" s="231"/>
      <c r="K26" s="241"/>
      <c r="L26" s="241"/>
      <c r="M26" s="2399" t="s">
        <v>531</v>
      </c>
      <c r="N26" s="2399"/>
      <c r="O26" s="2399"/>
      <c r="P26" s="2502"/>
      <c r="Q26" s="2502"/>
      <c r="R26" s="2502"/>
      <c r="S26" s="2502"/>
      <c r="T26" s="2502"/>
      <c r="U26" s="2606"/>
      <c r="V26" s="2606"/>
      <c r="W26" s="2606"/>
      <c r="X26" s="2606"/>
      <c r="Y26" s="2606"/>
      <c r="Z26" s="2606"/>
      <c r="AA26" s="2606"/>
      <c r="AB26" s="2237" t="s">
        <v>244</v>
      </c>
      <c r="AC26" s="2237"/>
      <c r="AD26" s="2237"/>
      <c r="AE26" s="2237"/>
      <c r="AF26" s="2237"/>
      <c r="AG26" s="2237"/>
      <c r="AH26" s="2237"/>
      <c r="AI26" s="2237"/>
      <c r="AJ26" s="2237"/>
      <c r="AK26" s="2237"/>
      <c r="AL26" s="2237"/>
      <c r="AM26" s="2237"/>
      <c r="AN26" s="2237"/>
      <c r="AO26" s="2237"/>
      <c r="AP26" s="2237"/>
      <c r="AQ26" s="2237"/>
      <c r="AR26" s="2237"/>
      <c r="AS26" s="2237"/>
      <c r="AT26" s="2237"/>
      <c r="AU26" s="2237"/>
      <c r="AV26" s="2237"/>
      <c r="AW26" s="2237"/>
      <c r="AX26" s="2237"/>
      <c r="AY26" s="2237"/>
      <c r="AZ26" s="2237"/>
      <c r="BA26" s="2436"/>
      <c r="BB26" s="2436"/>
      <c r="BC26" s="2436"/>
      <c r="BD26" s="2436"/>
      <c r="BE26" s="2436"/>
      <c r="BF26" s="2436"/>
      <c r="BG26" s="2436"/>
      <c r="BH26" s="2436"/>
      <c r="BI26" s="2436"/>
      <c r="BJ26" s="2436"/>
      <c r="BK26" s="2436"/>
      <c r="BL26" s="2436"/>
      <c r="BM26" s="2600"/>
      <c r="BN26" s="2600"/>
      <c r="BO26" s="2591"/>
      <c r="BP26" s="2591"/>
      <c r="BQ26" s="2591"/>
      <c r="BR26" s="2591"/>
      <c r="BS26" s="2591"/>
      <c r="BT26" s="2591"/>
      <c r="BU26" s="2591"/>
      <c r="BV26" s="2591"/>
      <c r="BW26" s="2591"/>
      <c r="BX26" s="2591"/>
      <c r="BY26" s="2591"/>
      <c r="BZ26" s="2591"/>
      <c r="CA26" s="2591"/>
      <c r="CB26" s="2591"/>
      <c r="CC26" s="2591"/>
      <c r="CD26" s="2591"/>
      <c r="CE26" s="2591"/>
      <c r="CF26" s="2591"/>
      <c r="CG26" s="2591"/>
      <c r="CH26" s="2591"/>
      <c r="CI26" s="2591"/>
      <c r="CJ26" s="2591"/>
      <c r="CK26" s="2591"/>
      <c r="CL26" s="2591"/>
      <c r="CM26" s="2591"/>
      <c r="CN26" s="2583"/>
      <c r="CO26" s="2583"/>
      <c r="CP26" s="2583"/>
      <c r="CQ26" s="2583"/>
      <c r="CR26" s="2583"/>
      <c r="CS26" s="2583"/>
      <c r="CT26" s="2560"/>
      <c r="CU26" s="2584"/>
      <c r="CV26" s="2584"/>
      <c r="CW26" s="2585"/>
      <c r="CX26" s="2586"/>
      <c r="CY26" s="2586"/>
      <c r="CZ26" s="2586"/>
      <c r="DA26" s="2586"/>
      <c r="DB26" s="2586"/>
      <c r="DC26" s="2586"/>
      <c r="DD26" s="2586"/>
      <c r="DE26" s="2586"/>
      <c r="DF26" s="2586"/>
      <c r="DG26" s="2586"/>
      <c r="DH26" s="2586"/>
      <c r="DI26" s="2586"/>
      <c r="DJ26" s="2586"/>
      <c r="DK26" s="2586"/>
      <c r="DL26" s="2586"/>
      <c r="DM26" s="2586"/>
      <c r="DN26" s="2586"/>
      <c r="DO26" s="2586"/>
      <c r="DP26" s="2587"/>
      <c r="DQ26"/>
      <c r="DR26"/>
      <c r="DS26"/>
      <c r="DT26"/>
      <c r="DU26"/>
      <c r="DV26"/>
      <c r="DW26"/>
      <c r="DX26"/>
      <c r="DY26"/>
      <c r="DZ26"/>
      <c r="EA26"/>
      <c r="EB26"/>
      <c r="EC26"/>
      <c r="ED26"/>
      <c r="EE26"/>
      <c r="EF26"/>
      <c r="EG26" s="16"/>
      <c r="EH26" s="134">
        <f t="shared" si="0"/>
        <v>0</v>
      </c>
      <c r="EI26" s="134">
        <f t="shared" si="1"/>
        <v>0</v>
      </c>
      <c r="EJ26" s="134">
        <f t="shared" si="2"/>
        <v>0</v>
      </c>
      <c r="EK26" s="134">
        <f t="shared" si="3"/>
        <v>0</v>
      </c>
      <c r="EL26" s="232" t="s">
        <v>713</v>
      </c>
      <c r="EM26" s="134" t="str">
        <f t="shared" si="12"/>
        <v>ポンプ及び電動機の状況</v>
      </c>
      <c r="EN26" s="133">
        <f t="shared" si="13"/>
        <v>0</v>
      </c>
      <c r="EO26" s="132" t="str">
        <f t="shared" si="14"/>
        <v/>
      </c>
      <c r="EP26" s="124" t="str">
        <f>IF($EO26="要是正",MAX($EP$14:EP22)+1,"")</f>
        <v/>
      </c>
      <c r="EQ26" s="124" t="str">
        <f>IF($EO26="要是正",MAX($EQ$14:EQ22)+1,"")</f>
        <v/>
      </c>
      <c r="ER26" s="131" t="str">
        <f t="shared" si="15"/>
        <v/>
      </c>
      <c r="ES26" s="130" t="str">
        <f t="shared" si="16"/>
        <v/>
      </c>
      <c r="ET26" s="125" t="str">
        <f t="shared" si="17"/>
        <v/>
      </c>
      <c r="EU26" s="156" t="str">
        <f t="shared" si="18"/>
        <v/>
      </c>
      <c r="EV26" s="657" t="str">
        <f t="shared" si="19"/>
        <v/>
      </c>
      <c r="EW26" s="451" t="str">
        <f t="shared" si="20"/>
        <v/>
      </c>
      <c r="EX26" s="126" t="str">
        <f t="shared" si="21"/>
        <v>0</v>
      </c>
      <c r="EY26" s="452" t="str">
        <f t="shared" si="22"/>
        <v/>
      </c>
      <c r="EZ26" s="126" t="str">
        <f t="shared" si="23"/>
        <v>0</v>
      </c>
      <c r="FA26" s="126" t="str">
        <f t="shared" si="24"/>
        <v>0</v>
      </c>
      <c r="FB26" s="125" t="str">
        <f t="shared" si="25"/>
        <v/>
      </c>
      <c r="FC26" s="128" t="str">
        <f t="shared" si="26"/>
        <v/>
      </c>
      <c r="FD26" s="126" t="str">
        <f t="shared" si="27"/>
        <v>0</v>
      </c>
      <c r="FE26" s="127" t="str">
        <f t="shared" si="28"/>
        <v/>
      </c>
      <c r="FF26" s="126" t="str">
        <f t="shared" si="29"/>
        <v>0</v>
      </c>
      <c r="FG26" s="126" t="str">
        <f t="shared" si="30"/>
        <v>0</v>
      </c>
      <c r="FH26" s="125" t="str">
        <f t="shared" si="31"/>
        <v/>
      </c>
      <c r="FI26" s="124"/>
      <c r="FJ26" s="124"/>
      <c r="FK26" s="124"/>
      <c r="FL26" s="168">
        <v>6</v>
      </c>
      <c r="FM26" s="133" t="s">
        <v>154</v>
      </c>
      <c r="FN26" s="133" t="s">
        <v>153</v>
      </c>
      <c r="FO26" s="167" t="s">
        <v>152</v>
      </c>
      <c r="FQ26"/>
      <c r="FR26"/>
      <c r="FS26"/>
      <c r="FT26"/>
      <c r="FU26"/>
      <c r="FV26"/>
      <c r="FW26"/>
      <c r="FX26"/>
      <c r="FY26"/>
      <c r="FZ26"/>
      <c r="GA26"/>
      <c r="GB26"/>
      <c r="GC26"/>
      <c r="GD26"/>
      <c r="GE26"/>
      <c r="GF26"/>
      <c r="GG26"/>
      <c r="GH26" s="215"/>
      <c r="GI26" s="752" t="str">
        <f t="shared" si="32"/>
        <v/>
      </c>
      <c r="GJ26" s="752" t="str">
        <f t="shared" si="33"/>
        <v/>
      </c>
      <c r="GK26" s="752" t="str">
        <f t="shared" si="34"/>
        <v/>
      </c>
      <c r="GL26" s="226">
        <f t="shared" si="35"/>
        <v>0</v>
      </c>
      <c r="GM26" s="227" t="str">
        <f t="shared" si="10"/>
        <v/>
      </c>
      <c r="GN26"/>
      <c r="GO26" s="228" t="str">
        <f t="shared" si="36"/>
        <v/>
      </c>
      <c r="GP26" s="601" t="str">
        <f t="shared" si="37"/>
        <v/>
      </c>
      <c r="GQ26" s="532" t="str">
        <f t="shared" si="38"/>
        <v>0</v>
      </c>
      <c r="GR26" s="452" t="str">
        <f t="shared" si="39"/>
        <v/>
      </c>
      <c r="GS26" s="530" t="str">
        <f t="shared" si="40"/>
        <v>0</v>
      </c>
      <c r="GT26" s="531" t="str">
        <f t="shared" si="41"/>
        <v/>
      </c>
      <c r="GU26"/>
      <c r="GW26" s="569">
        <f t="shared" si="11"/>
        <v>0</v>
      </c>
      <c r="GX26" s="574"/>
      <c r="GY26" s="574"/>
      <c r="GZ26" s="575"/>
      <c r="HA26" s="13" t="str">
        <f t="shared" si="42"/>
        <v>加圧送水装置</v>
      </c>
      <c r="LN26"/>
      <c r="LO26"/>
      <c r="LP26"/>
      <c r="LQ26"/>
      <c r="LR26"/>
      <c r="LS26"/>
      <c r="LT26"/>
      <c r="LU26"/>
      <c r="LV26"/>
      <c r="LW26"/>
      <c r="LX26"/>
      <c r="LY26"/>
      <c r="LZ26"/>
    </row>
    <row r="27" spans="1:339" s="13" customFormat="1" ht="30" customHeight="1" x14ac:dyDescent="0.4">
      <c r="A27"/>
      <c r="B27"/>
      <c r="C27"/>
      <c r="D27"/>
      <c r="E27"/>
      <c r="F27"/>
      <c r="G27"/>
      <c r="H27"/>
      <c r="I27" s="963"/>
      <c r="J27" s="231"/>
      <c r="K27" s="241"/>
      <c r="L27" s="241"/>
      <c r="M27" s="2399" t="s">
        <v>529</v>
      </c>
      <c r="N27" s="2399"/>
      <c r="O27" s="2399"/>
      <c r="P27" s="2502"/>
      <c r="Q27" s="2502"/>
      <c r="R27" s="2502"/>
      <c r="S27" s="2502"/>
      <c r="T27" s="2502"/>
      <c r="U27" s="2606"/>
      <c r="V27" s="2606"/>
      <c r="W27" s="2606"/>
      <c r="X27" s="2606"/>
      <c r="Y27" s="2606"/>
      <c r="Z27" s="2606"/>
      <c r="AA27" s="2606"/>
      <c r="AB27" s="2206" t="s">
        <v>243</v>
      </c>
      <c r="AC27" s="2206"/>
      <c r="AD27" s="2206"/>
      <c r="AE27" s="2206"/>
      <c r="AF27" s="2206"/>
      <c r="AG27" s="2206"/>
      <c r="AH27" s="2206"/>
      <c r="AI27" s="2206"/>
      <c r="AJ27" s="2206"/>
      <c r="AK27" s="2206"/>
      <c r="AL27" s="2206"/>
      <c r="AM27" s="2206"/>
      <c r="AN27" s="2206"/>
      <c r="AO27" s="2206"/>
      <c r="AP27" s="2206"/>
      <c r="AQ27" s="2206"/>
      <c r="AR27" s="2206"/>
      <c r="AS27" s="2206"/>
      <c r="AT27" s="2206"/>
      <c r="AU27" s="2206"/>
      <c r="AV27" s="2206"/>
      <c r="AW27" s="2206"/>
      <c r="AX27" s="2206"/>
      <c r="AY27" s="2206"/>
      <c r="AZ27" s="2206"/>
      <c r="BA27" s="2442"/>
      <c r="BB27" s="2442"/>
      <c r="BC27" s="2442"/>
      <c r="BD27" s="2442"/>
      <c r="BE27" s="2442"/>
      <c r="BF27" s="2442"/>
      <c r="BG27" s="2442"/>
      <c r="BH27" s="2442"/>
      <c r="BI27" s="2442"/>
      <c r="BJ27" s="2442"/>
      <c r="BK27" s="2442"/>
      <c r="BL27" s="2442"/>
      <c r="BM27" s="2380"/>
      <c r="BN27" s="2380"/>
      <c r="BO27" s="2594"/>
      <c r="BP27" s="2594"/>
      <c r="BQ27" s="2594"/>
      <c r="BR27" s="2594"/>
      <c r="BS27" s="2594"/>
      <c r="BT27" s="2594"/>
      <c r="BU27" s="2594"/>
      <c r="BV27" s="2594"/>
      <c r="BW27" s="2594"/>
      <c r="BX27" s="2594"/>
      <c r="BY27" s="2594"/>
      <c r="BZ27" s="2594"/>
      <c r="CA27" s="2594"/>
      <c r="CB27" s="2594"/>
      <c r="CC27" s="2594"/>
      <c r="CD27" s="2594"/>
      <c r="CE27" s="2594"/>
      <c r="CF27" s="2594"/>
      <c r="CG27" s="2594"/>
      <c r="CH27" s="2594"/>
      <c r="CI27" s="2594"/>
      <c r="CJ27" s="2594"/>
      <c r="CK27" s="2594"/>
      <c r="CL27" s="2594"/>
      <c r="CM27" s="2594"/>
      <c r="CN27" s="2601"/>
      <c r="CO27" s="2601"/>
      <c r="CP27" s="2601"/>
      <c r="CQ27" s="2601"/>
      <c r="CR27" s="2601"/>
      <c r="CS27" s="2601"/>
      <c r="CT27" s="2594"/>
      <c r="CU27" s="2284"/>
      <c r="CV27" s="2284"/>
      <c r="CW27" s="2602"/>
      <c r="CX27" s="2603"/>
      <c r="CY27" s="2603"/>
      <c r="CZ27" s="2603"/>
      <c r="DA27" s="2603"/>
      <c r="DB27" s="2603"/>
      <c r="DC27" s="2603"/>
      <c r="DD27" s="2603"/>
      <c r="DE27" s="2603"/>
      <c r="DF27" s="2603"/>
      <c r="DG27" s="2603"/>
      <c r="DH27" s="2603"/>
      <c r="DI27" s="2603"/>
      <c r="DJ27" s="2603"/>
      <c r="DK27" s="2603"/>
      <c r="DL27" s="2603"/>
      <c r="DM27" s="2603"/>
      <c r="DN27" s="2603"/>
      <c r="DO27" s="2603"/>
      <c r="DP27" s="2604"/>
      <c r="DQ27"/>
      <c r="DR27"/>
      <c r="DS27"/>
      <c r="DT27"/>
      <c r="DU27"/>
      <c r="DV27"/>
      <c r="DW27"/>
      <c r="DX27"/>
      <c r="DY27"/>
      <c r="DZ27"/>
      <c r="EA27"/>
      <c r="EB27"/>
      <c r="EC27"/>
      <c r="ED27"/>
      <c r="EE27"/>
      <c r="EF27"/>
      <c r="EG27" s="16"/>
      <c r="EH27" s="134">
        <f t="shared" si="0"/>
        <v>0</v>
      </c>
      <c r="EI27" s="134">
        <f t="shared" si="1"/>
        <v>0</v>
      </c>
      <c r="EJ27" s="134">
        <f t="shared" si="2"/>
        <v>0</v>
      </c>
      <c r="EK27" s="134">
        <f t="shared" si="3"/>
        <v>0</v>
      </c>
      <c r="EL27" s="232" t="s">
        <v>714</v>
      </c>
      <c r="EM27" s="134" t="str">
        <f t="shared" si="12"/>
        <v>加圧送水装置用予備電源への切り替えの状況</v>
      </c>
      <c r="EN27" s="133">
        <f t="shared" si="13"/>
        <v>0</v>
      </c>
      <c r="EO27" s="132" t="str">
        <f t="shared" si="14"/>
        <v/>
      </c>
      <c r="EP27" s="124" t="str">
        <f>IF($EO27="要是正",MAX($EP$14:EP23)+1,"")</f>
        <v/>
      </c>
      <c r="EQ27" s="124" t="str">
        <f>IF($EO27="要是正",MAX($EQ$14:EQ23)+1,"")</f>
        <v/>
      </c>
      <c r="ER27" s="131" t="str">
        <f t="shared" si="15"/>
        <v/>
      </c>
      <c r="ES27" s="130" t="str">
        <f t="shared" si="16"/>
        <v/>
      </c>
      <c r="ET27" s="125" t="str">
        <f t="shared" si="17"/>
        <v/>
      </c>
      <c r="EU27" s="156" t="str">
        <f t="shared" si="18"/>
        <v/>
      </c>
      <c r="EV27" s="657" t="str">
        <f t="shared" si="19"/>
        <v/>
      </c>
      <c r="EW27" s="451" t="str">
        <f t="shared" si="20"/>
        <v/>
      </c>
      <c r="EX27" s="126" t="str">
        <f t="shared" si="21"/>
        <v>0</v>
      </c>
      <c r="EY27" s="452" t="str">
        <f t="shared" si="22"/>
        <v/>
      </c>
      <c r="EZ27" s="126" t="str">
        <f t="shared" si="23"/>
        <v>0</v>
      </c>
      <c r="FA27" s="126" t="str">
        <f t="shared" si="24"/>
        <v>0</v>
      </c>
      <c r="FB27" s="125" t="str">
        <f t="shared" si="25"/>
        <v/>
      </c>
      <c r="FC27" s="128" t="str">
        <f t="shared" si="26"/>
        <v/>
      </c>
      <c r="FD27" s="126" t="str">
        <f t="shared" si="27"/>
        <v>0</v>
      </c>
      <c r="FE27" s="127" t="str">
        <f t="shared" si="28"/>
        <v/>
      </c>
      <c r="FF27" s="126" t="str">
        <f t="shared" si="29"/>
        <v>0</v>
      </c>
      <c r="FG27" s="126" t="str">
        <f t="shared" si="30"/>
        <v>0</v>
      </c>
      <c r="FH27" s="125" t="str">
        <f t="shared" si="31"/>
        <v/>
      </c>
      <c r="FI27" s="124"/>
      <c r="FJ27" s="124"/>
      <c r="FK27" s="124"/>
      <c r="FL27" s="168">
        <v>2</v>
      </c>
      <c r="FM27" s="133" t="s">
        <v>154</v>
      </c>
      <c r="FN27" s="133" t="s">
        <v>158</v>
      </c>
      <c r="FO27" s="167" t="s">
        <v>157</v>
      </c>
      <c r="FQ27"/>
      <c r="FR27"/>
      <c r="FS27"/>
      <c r="FT27"/>
      <c r="FU27"/>
      <c r="FV27"/>
      <c r="FW27"/>
      <c r="FX27"/>
      <c r="FY27"/>
      <c r="FZ27"/>
      <c r="GA27"/>
      <c r="GB27"/>
      <c r="GC27"/>
      <c r="GD27"/>
      <c r="GE27"/>
      <c r="GF27"/>
      <c r="GG27"/>
      <c r="GH27" s="234"/>
      <c r="GI27" s="752" t="str">
        <f t="shared" si="32"/>
        <v/>
      </c>
      <c r="GJ27" s="752" t="str">
        <f t="shared" si="33"/>
        <v/>
      </c>
      <c r="GK27" s="752" t="str">
        <f t="shared" si="34"/>
        <v/>
      </c>
      <c r="GL27" s="226">
        <f t="shared" si="35"/>
        <v>0</v>
      </c>
      <c r="GM27" s="227" t="str">
        <f t="shared" si="10"/>
        <v/>
      </c>
      <c r="GN27"/>
      <c r="GO27" s="228" t="str">
        <f t="shared" si="36"/>
        <v/>
      </c>
      <c r="GP27" s="601" t="str">
        <f t="shared" si="37"/>
        <v/>
      </c>
      <c r="GQ27" s="532" t="str">
        <f t="shared" si="38"/>
        <v>0</v>
      </c>
      <c r="GR27" s="452" t="str">
        <f t="shared" si="39"/>
        <v/>
      </c>
      <c r="GS27" s="530" t="str">
        <f t="shared" si="40"/>
        <v>0</v>
      </c>
      <c r="GT27" s="531" t="str">
        <f t="shared" si="41"/>
        <v/>
      </c>
      <c r="GU27"/>
      <c r="GW27" s="569">
        <f t="shared" si="11"/>
        <v>0</v>
      </c>
      <c r="GX27" s="574"/>
      <c r="GY27" s="574"/>
      <c r="GZ27" s="575"/>
      <c r="HA27" s="13" t="str">
        <f t="shared" si="42"/>
        <v>加圧送水装置</v>
      </c>
      <c r="LN27"/>
      <c r="LO27"/>
      <c r="LP27"/>
      <c r="LQ27"/>
      <c r="LR27"/>
      <c r="LS27"/>
      <c r="LT27"/>
      <c r="LU27"/>
      <c r="LV27"/>
      <c r="LW27"/>
      <c r="LX27"/>
      <c r="LY27"/>
      <c r="LZ27"/>
    </row>
    <row r="28" spans="1:339" s="13" customFormat="1" ht="30" customHeight="1" x14ac:dyDescent="0.4">
      <c r="A28"/>
      <c r="B28"/>
      <c r="C28"/>
      <c r="D28"/>
      <c r="E28"/>
      <c r="F28"/>
      <c r="G28"/>
      <c r="H28"/>
      <c r="I28" s="963"/>
      <c r="J28" s="231"/>
      <c r="K28" s="241"/>
      <c r="L28" s="241"/>
      <c r="M28" s="2399" t="s">
        <v>527</v>
      </c>
      <c r="N28" s="2399"/>
      <c r="O28" s="2399"/>
      <c r="P28" s="2502"/>
      <c r="Q28" s="2502"/>
      <c r="R28" s="2502"/>
      <c r="S28" s="2502"/>
      <c r="T28" s="2502"/>
      <c r="U28" s="2606"/>
      <c r="V28" s="2606"/>
      <c r="W28" s="2606"/>
      <c r="X28" s="2606"/>
      <c r="Y28" s="2606"/>
      <c r="Z28" s="2606"/>
      <c r="AA28" s="2606"/>
      <c r="AB28" s="2171" t="s">
        <v>242</v>
      </c>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2436"/>
      <c r="BB28" s="2436"/>
      <c r="BC28" s="2436"/>
      <c r="BD28" s="2436"/>
      <c r="BE28" s="2436"/>
      <c r="BF28" s="2436"/>
      <c r="BG28" s="2436"/>
      <c r="BH28" s="2436"/>
      <c r="BI28" s="2436"/>
      <c r="BJ28" s="2436"/>
      <c r="BK28" s="2436"/>
      <c r="BL28" s="2436"/>
      <c r="BM28" s="2434"/>
      <c r="BN28" s="2434"/>
      <c r="BO28" s="2560"/>
      <c r="BP28" s="2560"/>
      <c r="BQ28" s="2560"/>
      <c r="BR28" s="2560"/>
      <c r="BS28" s="2560"/>
      <c r="BT28" s="2560"/>
      <c r="BU28" s="2560"/>
      <c r="BV28" s="2560"/>
      <c r="BW28" s="2560"/>
      <c r="BX28" s="2560"/>
      <c r="BY28" s="2560"/>
      <c r="BZ28" s="2560"/>
      <c r="CA28" s="2560"/>
      <c r="CB28" s="2560"/>
      <c r="CC28" s="2560"/>
      <c r="CD28" s="2560"/>
      <c r="CE28" s="2560"/>
      <c r="CF28" s="2560"/>
      <c r="CG28" s="2560"/>
      <c r="CH28" s="2560"/>
      <c r="CI28" s="2560"/>
      <c r="CJ28" s="2560"/>
      <c r="CK28" s="2560"/>
      <c r="CL28" s="2560"/>
      <c r="CM28" s="2560"/>
      <c r="CN28" s="2561"/>
      <c r="CO28" s="2561"/>
      <c r="CP28" s="2561"/>
      <c r="CQ28" s="2561"/>
      <c r="CR28" s="2561"/>
      <c r="CS28" s="2561"/>
      <c r="CT28" s="2560"/>
      <c r="CU28" s="2584"/>
      <c r="CV28" s="2584"/>
      <c r="CW28" s="2563"/>
      <c r="CX28" s="2564"/>
      <c r="CY28" s="2564"/>
      <c r="CZ28" s="2564"/>
      <c r="DA28" s="2564"/>
      <c r="DB28" s="2564"/>
      <c r="DC28" s="2564"/>
      <c r="DD28" s="2564"/>
      <c r="DE28" s="2564"/>
      <c r="DF28" s="2564"/>
      <c r="DG28" s="2564"/>
      <c r="DH28" s="2564"/>
      <c r="DI28" s="2564"/>
      <c r="DJ28" s="2564"/>
      <c r="DK28" s="2564"/>
      <c r="DL28" s="2564"/>
      <c r="DM28" s="2564"/>
      <c r="DN28" s="2564"/>
      <c r="DO28" s="2564"/>
      <c r="DP28" s="2565"/>
      <c r="DQ28"/>
      <c r="DR28"/>
      <c r="DS28"/>
      <c r="DT28"/>
      <c r="DU28"/>
      <c r="DV28"/>
      <c r="DW28"/>
      <c r="DX28"/>
      <c r="DY28"/>
      <c r="DZ28"/>
      <c r="EA28"/>
      <c r="EB28"/>
      <c r="EC28"/>
      <c r="ED28"/>
      <c r="EE28"/>
      <c r="EF28"/>
      <c r="EG28" s="16"/>
      <c r="EH28" s="134">
        <f t="shared" si="0"/>
        <v>0</v>
      </c>
      <c r="EI28" s="134">
        <f t="shared" si="1"/>
        <v>0</v>
      </c>
      <c r="EJ28" s="134">
        <f t="shared" si="2"/>
        <v>0</v>
      </c>
      <c r="EK28" s="134">
        <f t="shared" si="3"/>
        <v>0</v>
      </c>
      <c r="EL28" s="232" t="s">
        <v>715</v>
      </c>
      <c r="EM28" s="134" t="str">
        <f t="shared" si="12"/>
        <v>加圧送水装置用予備電源の劣化及び損傷の状況</v>
      </c>
      <c r="EN28" s="133">
        <f t="shared" si="13"/>
        <v>0</v>
      </c>
      <c r="EO28" s="132" t="str">
        <f t="shared" si="14"/>
        <v/>
      </c>
      <c r="EP28" s="124" t="str">
        <f>IF($EO28="要是正",MAX($EP$14:EP24)+1,"")</f>
        <v/>
      </c>
      <c r="EQ28" s="124" t="str">
        <f>IF($EO28="要是正",MAX($EQ$14:EQ24)+1,"")</f>
        <v/>
      </c>
      <c r="ER28" s="131" t="str">
        <f t="shared" si="15"/>
        <v/>
      </c>
      <c r="ES28" s="130" t="str">
        <f t="shared" si="16"/>
        <v/>
      </c>
      <c r="ET28" s="125" t="str">
        <f t="shared" si="17"/>
        <v/>
      </c>
      <c r="EU28" s="156" t="str">
        <f t="shared" si="18"/>
        <v/>
      </c>
      <c r="EV28" s="657" t="str">
        <f t="shared" si="19"/>
        <v/>
      </c>
      <c r="EW28" s="451" t="str">
        <f t="shared" si="20"/>
        <v/>
      </c>
      <c r="EX28" s="126" t="str">
        <f t="shared" si="21"/>
        <v>0</v>
      </c>
      <c r="EY28" s="452" t="str">
        <f t="shared" si="22"/>
        <v/>
      </c>
      <c r="EZ28" s="126" t="str">
        <f t="shared" si="23"/>
        <v>0</v>
      </c>
      <c r="FA28" s="126" t="str">
        <f t="shared" si="24"/>
        <v>0</v>
      </c>
      <c r="FB28" s="125" t="str">
        <f t="shared" si="25"/>
        <v/>
      </c>
      <c r="FC28" s="128" t="str">
        <f t="shared" si="26"/>
        <v/>
      </c>
      <c r="FD28" s="126" t="str">
        <f t="shared" si="27"/>
        <v>0</v>
      </c>
      <c r="FE28" s="127" t="str">
        <f t="shared" si="28"/>
        <v/>
      </c>
      <c r="FF28" s="126" t="str">
        <f t="shared" si="29"/>
        <v>0</v>
      </c>
      <c r="FG28" s="126" t="str">
        <f t="shared" si="30"/>
        <v>0</v>
      </c>
      <c r="FH28" s="125" t="str">
        <f t="shared" si="31"/>
        <v/>
      </c>
      <c r="FI28" s="124"/>
      <c r="FJ28" s="124"/>
      <c r="FK28" s="124"/>
      <c r="FL28" s="168">
        <v>6</v>
      </c>
      <c r="FM28" s="133" t="s">
        <v>154</v>
      </c>
      <c r="FN28" s="133" t="s">
        <v>153</v>
      </c>
      <c r="FO28" s="167" t="s">
        <v>152</v>
      </c>
      <c r="FQ28"/>
      <c r="FR28"/>
      <c r="FS28"/>
      <c r="FT28"/>
      <c r="FU28"/>
      <c r="FV28"/>
      <c r="FW28"/>
      <c r="FX28"/>
      <c r="FY28"/>
      <c r="FZ28"/>
      <c r="GA28"/>
      <c r="GB28"/>
      <c r="GC28"/>
      <c r="GD28"/>
      <c r="GE28"/>
      <c r="GF28"/>
      <c r="GG28"/>
      <c r="GH28" s="215"/>
      <c r="GI28" s="752" t="str">
        <f t="shared" si="32"/>
        <v/>
      </c>
      <c r="GJ28" s="752" t="str">
        <f t="shared" si="33"/>
        <v/>
      </c>
      <c r="GK28" s="752" t="str">
        <f t="shared" si="34"/>
        <v/>
      </c>
      <c r="GL28" s="226">
        <f t="shared" si="35"/>
        <v>0</v>
      </c>
      <c r="GM28" s="227" t="str">
        <f t="shared" si="10"/>
        <v/>
      </c>
      <c r="GN28"/>
      <c r="GO28" s="228" t="str">
        <f t="shared" si="36"/>
        <v/>
      </c>
      <c r="GP28" s="601" t="str">
        <f t="shared" si="37"/>
        <v/>
      </c>
      <c r="GQ28" s="532" t="str">
        <f t="shared" si="38"/>
        <v>0</v>
      </c>
      <c r="GR28" s="452" t="str">
        <f t="shared" si="39"/>
        <v/>
      </c>
      <c r="GS28" s="530" t="str">
        <f t="shared" si="40"/>
        <v>0</v>
      </c>
      <c r="GT28" s="531" t="str">
        <f t="shared" si="41"/>
        <v/>
      </c>
      <c r="GU28"/>
      <c r="GW28" s="569">
        <f t="shared" si="11"/>
        <v>0</v>
      </c>
      <c r="GX28" s="574"/>
      <c r="GY28" s="574"/>
      <c r="GZ28" s="575"/>
      <c r="HA28" s="13" t="str">
        <f t="shared" si="42"/>
        <v>加圧送水装置</v>
      </c>
      <c r="LN28"/>
      <c r="LO28"/>
      <c r="LP28"/>
      <c r="LQ28"/>
      <c r="LR28"/>
      <c r="LS28"/>
      <c r="LT28"/>
      <c r="LU28"/>
      <c r="LV28"/>
      <c r="LW28"/>
      <c r="LX28"/>
      <c r="LY28"/>
      <c r="LZ28"/>
    </row>
    <row r="29" spans="1:339" s="13" customFormat="1" ht="30" customHeight="1" x14ac:dyDescent="0.4">
      <c r="A29"/>
      <c r="B29"/>
      <c r="C29"/>
      <c r="D29"/>
      <c r="E29"/>
      <c r="F29"/>
      <c r="G29"/>
      <c r="H29"/>
      <c r="I29" s="963"/>
      <c r="J29" s="231"/>
      <c r="K29" s="241"/>
      <c r="L29" s="241"/>
      <c r="M29" s="2399" t="s">
        <v>524</v>
      </c>
      <c r="N29" s="2399"/>
      <c r="O29" s="2399"/>
      <c r="P29" s="2502"/>
      <c r="Q29" s="2502"/>
      <c r="R29" s="2502"/>
      <c r="S29" s="2502"/>
      <c r="T29" s="2502"/>
      <c r="U29" s="2606"/>
      <c r="V29" s="2606"/>
      <c r="W29" s="2606"/>
      <c r="X29" s="2606"/>
      <c r="Y29" s="2606"/>
      <c r="Z29" s="2606"/>
      <c r="AA29" s="2606"/>
      <c r="AB29" s="2408" t="s">
        <v>241</v>
      </c>
      <c r="AC29" s="2408"/>
      <c r="AD29" s="2408"/>
      <c r="AE29" s="2408"/>
      <c r="AF29" s="2408"/>
      <c r="AG29" s="2408"/>
      <c r="AH29" s="2408"/>
      <c r="AI29" s="2408"/>
      <c r="AJ29" s="2408"/>
      <c r="AK29" s="2408"/>
      <c r="AL29" s="2408"/>
      <c r="AM29" s="2408"/>
      <c r="AN29" s="2408"/>
      <c r="AO29" s="2408"/>
      <c r="AP29" s="2408"/>
      <c r="AQ29" s="2408"/>
      <c r="AR29" s="2408"/>
      <c r="AS29" s="2408"/>
      <c r="AT29" s="2408"/>
      <c r="AU29" s="2408"/>
      <c r="AV29" s="2408"/>
      <c r="AW29" s="2408"/>
      <c r="AX29" s="2408"/>
      <c r="AY29" s="2408"/>
      <c r="AZ29" s="2408"/>
      <c r="BA29" s="2442"/>
      <c r="BB29" s="2442"/>
      <c r="BC29" s="2442"/>
      <c r="BD29" s="2442"/>
      <c r="BE29" s="2442"/>
      <c r="BF29" s="2442"/>
      <c r="BG29" s="2442"/>
      <c r="BH29" s="2442"/>
      <c r="BI29" s="2442"/>
      <c r="BJ29" s="2442"/>
      <c r="BK29" s="2442"/>
      <c r="BL29" s="2442"/>
      <c r="BM29" s="2580"/>
      <c r="BN29" s="2580"/>
      <c r="BO29" s="2581"/>
      <c r="BP29" s="2581"/>
      <c r="BQ29" s="2581"/>
      <c r="BR29" s="2581"/>
      <c r="BS29" s="2581"/>
      <c r="BT29" s="2581"/>
      <c r="BU29" s="2581"/>
      <c r="BV29" s="2581"/>
      <c r="BW29" s="2581"/>
      <c r="BX29" s="2581"/>
      <c r="BY29" s="2581"/>
      <c r="BZ29" s="2581"/>
      <c r="CA29" s="2581"/>
      <c r="CB29" s="2581"/>
      <c r="CC29" s="2581"/>
      <c r="CD29" s="2581"/>
      <c r="CE29" s="2581"/>
      <c r="CF29" s="2581"/>
      <c r="CG29" s="2581"/>
      <c r="CH29" s="2581"/>
      <c r="CI29" s="2581"/>
      <c r="CJ29" s="2581"/>
      <c r="CK29" s="2581"/>
      <c r="CL29" s="2581"/>
      <c r="CM29" s="2581"/>
      <c r="CN29" s="2592"/>
      <c r="CO29" s="2592"/>
      <c r="CP29" s="2592"/>
      <c r="CQ29" s="2592"/>
      <c r="CR29" s="2592"/>
      <c r="CS29" s="2592"/>
      <c r="CT29" s="2594"/>
      <c r="CU29" s="2284"/>
      <c r="CV29" s="2284"/>
      <c r="CW29" s="2566"/>
      <c r="CX29" s="1950"/>
      <c r="CY29" s="1950"/>
      <c r="CZ29" s="1950"/>
      <c r="DA29" s="1950"/>
      <c r="DB29" s="1950"/>
      <c r="DC29" s="1950"/>
      <c r="DD29" s="1950"/>
      <c r="DE29" s="1950"/>
      <c r="DF29" s="1950"/>
      <c r="DG29" s="1950"/>
      <c r="DH29" s="1950"/>
      <c r="DI29" s="1950"/>
      <c r="DJ29" s="1950"/>
      <c r="DK29" s="1950"/>
      <c r="DL29" s="1950"/>
      <c r="DM29" s="1950"/>
      <c r="DN29" s="1950"/>
      <c r="DO29" s="1950"/>
      <c r="DP29" s="2567"/>
      <c r="DQ29"/>
      <c r="DR29"/>
      <c r="DS29"/>
      <c r="DT29"/>
      <c r="DU29"/>
      <c r="DV29"/>
      <c r="DW29"/>
      <c r="DX29"/>
      <c r="DY29"/>
      <c r="DZ29"/>
      <c r="EA29"/>
      <c r="EB29"/>
      <c r="EC29"/>
      <c r="ED29"/>
      <c r="EE29"/>
      <c r="EF29"/>
      <c r="EG29" s="16"/>
      <c r="EH29" s="134">
        <f t="shared" si="0"/>
        <v>0</v>
      </c>
      <c r="EI29" s="134">
        <f t="shared" si="1"/>
        <v>0</v>
      </c>
      <c r="EJ29" s="134">
        <f t="shared" si="2"/>
        <v>0</v>
      </c>
      <c r="EK29" s="134">
        <f t="shared" si="3"/>
        <v>0</v>
      </c>
      <c r="EL29" s="232" t="s">
        <v>716</v>
      </c>
      <c r="EM29" s="134" t="str">
        <f t="shared" si="12"/>
        <v>加圧送水装置用予備電源の容量の状況</v>
      </c>
      <c r="EN29" s="133">
        <f t="shared" si="13"/>
        <v>0</v>
      </c>
      <c r="EO29" s="132" t="str">
        <f t="shared" si="14"/>
        <v/>
      </c>
      <c r="EP29" s="124" t="str">
        <f>IF($EO29="要是正",MAX($EP$14:EP25)+1,"")</f>
        <v/>
      </c>
      <c r="EQ29" s="124" t="str">
        <f>IF($EO29="要是正",MAX($EQ$14:EQ25)+1,"")</f>
        <v/>
      </c>
      <c r="ER29" s="131" t="str">
        <f t="shared" si="15"/>
        <v/>
      </c>
      <c r="ES29" s="130" t="str">
        <f t="shared" si="16"/>
        <v/>
      </c>
      <c r="ET29" s="125" t="str">
        <f t="shared" si="17"/>
        <v/>
      </c>
      <c r="EU29" s="156" t="str">
        <f t="shared" si="18"/>
        <v/>
      </c>
      <c r="EV29" s="657" t="str">
        <f t="shared" si="19"/>
        <v/>
      </c>
      <c r="EW29" s="451" t="str">
        <f t="shared" si="20"/>
        <v/>
      </c>
      <c r="EX29" s="126" t="str">
        <f t="shared" si="21"/>
        <v>0</v>
      </c>
      <c r="EY29" s="452" t="str">
        <f t="shared" si="22"/>
        <v/>
      </c>
      <c r="EZ29" s="126" t="str">
        <f t="shared" si="23"/>
        <v>0</v>
      </c>
      <c r="FA29" s="126" t="str">
        <f t="shared" si="24"/>
        <v>0</v>
      </c>
      <c r="FB29" s="125" t="str">
        <f t="shared" si="25"/>
        <v/>
      </c>
      <c r="FC29" s="128" t="str">
        <f t="shared" si="26"/>
        <v/>
      </c>
      <c r="FD29" s="126" t="str">
        <f t="shared" si="27"/>
        <v>0</v>
      </c>
      <c r="FE29" s="127" t="str">
        <f t="shared" si="28"/>
        <v/>
      </c>
      <c r="FF29" s="126" t="str">
        <f t="shared" si="29"/>
        <v>0</v>
      </c>
      <c r="FG29" s="126" t="str">
        <f t="shared" si="30"/>
        <v>0</v>
      </c>
      <c r="FH29" s="125" t="str">
        <f t="shared" si="31"/>
        <v/>
      </c>
      <c r="FI29" s="124"/>
      <c r="FJ29" s="124"/>
      <c r="FK29" s="124"/>
      <c r="FL29" s="168">
        <v>2</v>
      </c>
      <c r="FM29" s="133" t="s">
        <v>154</v>
      </c>
      <c r="FN29" s="133" t="s">
        <v>158</v>
      </c>
      <c r="FO29" s="167" t="s">
        <v>157</v>
      </c>
      <c r="FQ29"/>
      <c r="FR29"/>
      <c r="FS29"/>
      <c r="FT29"/>
      <c r="FU29"/>
      <c r="FV29"/>
      <c r="FW29"/>
      <c r="FX29"/>
      <c r="FY29"/>
      <c r="FZ29"/>
      <c r="GA29"/>
      <c r="GB29"/>
      <c r="GC29"/>
      <c r="GD29"/>
      <c r="GE29"/>
      <c r="GF29"/>
      <c r="GG29"/>
      <c r="GH29" s="234"/>
      <c r="GI29" s="752" t="str">
        <f t="shared" si="32"/>
        <v/>
      </c>
      <c r="GJ29" s="752" t="str">
        <f t="shared" si="33"/>
        <v/>
      </c>
      <c r="GK29" s="752" t="str">
        <f t="shared" si="34"/>
        <v/>
      </c>
      <c r="GL29" s="226">
        <f t="shared" si="35"/>
        <v>0</v>
      </c>
      <c r="GM29" s="227" t="str">
        <f t="shared" si="10"/>
        <v/>
      </c>
      <c r="GN29"/>
      <c r="GO29" s="228" t="str">
        <f t="shared" si="36"/>
        <v/>
      </c>
      <c r="GP29" s="601" t="str">
        <f t="shared" si="37"/>
        <v/>
      </c>
      <c r="GQ29" s="532" t="str">
        <f t="shared" si="38"/>
        <v>0</v>
      </c>
      <c r="GR29" s="452" t="str">
        <f t="shared" si="39"/>
        <v/>
      </c>
      <c r="GS29" s="530" t="str">
        <f t="shared" si="40"/>
        <v>0</v>
      </c>
      <c r="GT29" s="531" t="str">
        <f t="shared" si="41"/>
        <v/>
      </c>
      <c r="GU29"/>
      <c r="GW29" s="569">
        <f t="shared" si="11"/>
        <v>0</v>
      </c>
      <c r="GX29" s="574"/>
      <c r="GY29" s="574"/>
      <c r="GZ29" s="575"/>
      <c r="HA29" s="13" t="str">
        <f t="shared" si="42"/>
        <v>加圧送水装置</v>
      </c>
      <c r="LN29"/>
      <c r="LO29"/>
      <c r="LP29"/>
      <c r="LQ29"/>
      <c r="LR29"/>
      <c r="LS29"/>
      <c r="LT29"/>
      <c r="LU29"/>
      <c r="LV29"/>
      <c r="LW29"/>
      <c r="LX29"/>
      <c r="LY29"/>
      <c r="LZ29"/>
    </row>
    <row r="30" spans="1:339" s="13" customFormat="1" ht="30" customHeight="1" x14ac:dyDescent="0.4">
      <c r="A30"/>
      <c r="B30"/>
      <c r="C30"/>
      <c r="D30"/>
      <c r="E30"/>
      <c r="F30"/>
      <c r="G30"/>
      <c r="H30"/>
      <c r="I30" s="963"/>
      <c r="J30" s="231"/>
      <c r="K30" s="241"/>
      <c r="L30" s="241"/>
      <c r="M30" s="2399" t="s">
        <v>523</v>
      </c>
      <c r="N30" s="2399"/>
      <c r="O30" s="2399"/>
      <c r="P30" s="2503"/>
      <c r="Q30" s="2503"/>
      <c r="R30" s="2503"/>
      <c r="S30" s="2503"/>
      <c r="T30" s="2503"/>
      <c r="U30" s="2606"/>
      <c r="V30" s="2606"/>
      <c r="W30" s="2606"/>
      <c r="X30" s="2606"/>
      <c r="Y30" s="2606"/>
      <c r="Z30" s="2606"/>
      <c r="AA30" s="2606"/>
      <c r="AB30" s="2605" t="s">
        <v>240</v>
      </c>
      <c r="AC30" s="2605"/>
      <c r="AD30" s="2605"/>
      <c r="AE30" s="2605"/>
      <c r="AF30" s="2605"/>
      <c r="AG30" s="2605"/>
      <c r="AH30" s="2605"/>
      <c r="AI30" s="2605"/>
      <c r="AJ30" s="2605"/>
      <c r="AK30" s="2605"/>
      <c r="AL30" s="2605"/>
      <c r="AM30" s="2605"/>
      <c r="AN30" s="2605"/>
      <c r="AO30" s="2605"/>
      <c r="AP30" s="2605"/>
      <c r="AQ30" s="2605"/>
      <c r="AR30" s="2605"/>
      <c r="AS30" s="2605"/>
      <c r="AT30" s="2605"/>
      <c r="AU30" s="2605"/>
      <c r="AV30" s="2605"/>
      <c r="AW30" s="2605"/>
      <c r="AX30" s="2605"/>
      <c r="AY30" s="2605"/>
      <c r="AZ30" s="2605"/>
      <c r="BA30" s="2436"/>
      <c r="BB30" s="2436"/>
      <c r="BC30" s="2436"/>
      <c r="BD30" s="2436"/>
      <c r="BE30" s="2436"/>
      <c r="BF30" s="2436"/>
      <c r="BG30" s="2436"/>
      <c r="BH30" s="2436"/>
      <c r="BI30" s="2436"/>
      <c r="BJ30" s="2436"/>
      <c r="BK30" s="2436"/>
      <c r="BL30" s="2436"/>
      <c r="BM30" s="2600"/>
      <c r="BN30" s="2600"/>
      <c r="BO30" s="2591"/>
      <c r="BP30" s="2591"/>
      <c r="BQ30" s="2591"/>
      <c r="BR30" s="2591"/>
      <c r="BS30" s="2591"/>
      <c r="BT30" s="2591"/>
      <c r="BU30" s="2591"/>
      <c r="BV30" s="2591"/>
      <c r="BW30" s="2591"/>
      <c r="BX30" s="2591"/>
      <c r="BY30" s="2591"/>
      <c r="BZ30" s="2591"/>
      <c r="CA30" s="2591"/>
      <c r="CB30" s="2591"/>
      <c r="CC30" s="2591"/>
      <c r="CD30" s="2591"/>
      <c r="CE30" s="2591"/>
      <c r="CF30" s="2591"/>
      <c r="CG30" s="2591"/>
      <c r="CH30" s="2591"/>
      <c r="CI30" s="2591"/>
      <c r="CJ30" s="2591"/>
      <c r="CK30" s="2591"/>
      <c r="CL30" s="2591"/>
      <c r="CM30" s="2591"/>
      <c r="CN30" s="2583"/>
      <c r="CO30" s="2583"/>
      <c r="CP30" s="2583"/>
      <c r="CQ30" s="2583"/>
      <c r="CR30" s="2583"/>
      <c r="CS30" s="2583"/>
      <c r="CT30" s="2560"/>
      <c r="CU30" s="2584"/>
      <c r="CV30" s="2584"/>
      <c r="CW30" s="2585"/>
      <c r="CX30" s="2586"/>
      <c r="CY30" s="2586"/>
      <c r="CZ30" s="2586"/>
      <c r="DA30" s="2586"/>
      <c r="DB30" s="2586"/>
      <c r="DC30" s="2586"/>
      <c r="DD30" s="2586"/>
      <c r="DE30" s="2586"/>
      <c r="DF30" s="2586"/>
      <c r="DG30" s="2586"/>
      <c r="DH30" s="2586"/>
      <c r="DI30" s="2586"/>
      <c r="DJ30" s="2586"/>
      <c r="DK30" s="2586"/>
      <c r="DL30" s="2586"/>
      <c r="DM30" s="2586"/>
      <c r="DN30" s="2586"/>
      <c r="DO30" s="2586"/>
      <c r="DP30" s="2587"/>
      <c r="DQ30"/>
      <c r="DR30"/>
      <c r="DS30"/>
      <c r="DT30"/>
      <c r="DU30"/>
      <c r="DV30"/>
      <c r="DW30"/>
      <c r="DX30"/>
      <c r="DY30"/>
      <c r="DZ30"/>
      <c r="EA30"/>
      <c r="EB30"/>
      <c r="EC30"/>
      <c r="ED30"/>
      <c r="EE30"/>
      <c r="EF30"/>
      <c r="EG30" s="16"/>
      <c r="EH30" s="134">
        <f t="shared" si="0"/>
        <v>0</v>
      </c>
      <c r="EI30" s="134">
        <f t="shared" si="1"/>
        <v>0</v>
      </c>
      <c r="EJ30" s="134">
        <f t="shared" si="2"/>
        <v>0</v>
      </c>
      <c r="EK30" s="134">
        <f t="shared" si="3"/>
        <v>0</v>
      </c>
      <c r="EL30" s="232" t="s">
        <v>717</v>
      </c>
      <c r="EM30" s="134" t="str">
        <f t="shared" si="12"/>
        <v>圧力計、呼水槽、起動用圧力スイッチ等の付属装置の状況</v>
      </c>
      <c r="EN30" s="133">
        <f t="shared" si="13"/>
        <v>0</v>
      </c>
      <c r="EO30" s="132" t="str">
        <f t="shared" si="14"/>
        <v/>
      </c>
      <c r="EP30" s="124" t="str">
        <f>IF($EO30="要是正",MAX($EP$14:EP26)+1,"")</f>
        <v/>
      </c>
      <c r="EQ30" s="124" t="str">
        <f>IF($EO30="要是正",MAX($EQ$14:EQ26)+1,"")</f>
        <v/>
      </c>
      <c r="ER30" s="131" t="str">
        <f t="shared" si="15"/>
        <v/>
      </c>
      <c r="ES30" s="130" t="str">
        <f t="shared" si="16"/>
        <v/>
      </c>
      <c r="ET30" s="125" t="str">
        <f t="shared" si="17"/>
        <v/>
      </c>
      <c r="EU30" s="156" t="str">
        <f t="shared" si="18"/>
        <v/>
      </c>
      <c r="EV30" s="657" t="str">
        <f t="shared" si="19"/>
        <v/>
      </c>
      <c r="EW30" s="451" t="str">
        <f t="shared" si="20"/>
        <v/>
      </c>
      <c r="EX30" s="126" t="str">
        <f t="shared" si="21"/>
        <v>0</v>
      </c>
      <c r="EY30" s="452" t="str">
        <f t="shared" si="22"/>
        <v/>
      </c>
      <c r="EZ30" s="126" t="str">
        <f t="shared" si="23"/>
        <v>0</v>
      </c>
      <c r="FA30" s="126" t="str">
        <f t="shared" si="24"/>
        <v>0</v>
      </c>
      <c r="FB30" s="125" t="str">
        <f t="shared" si="25"/>
        <v/>
      </c>
      <c r="FC30" s="128" t="str">
        <f t="shared" si="26"/>
        <v/>
      </c>
      <c r="FD30" s="126" t="str">
        <f t="shared" si="27"/>
        <v>0</v>
      </c>
      <c r="FE30" s="127" t="str">
        <f t="shared" si="28"/>
        <v/>
      </c>
      <c r="FF30" s="126" t="str">
        <f t="shared" si="29"/>
        <v>0</v>
      </c>
      <c r="FG30" s="126" t="str">
        <f t="shared" si="30"/>
        <v>0</v>
      </c>
      <c r="FH30" s="125" t="str">
        <f t="shared" si="31"/>
        <v/>
      </c>
      <c r="FI30" s="124"/>
      <c r="FJ30" s="124"/>
      <c r="FK30" s="124"/>
      <c r="FL30" s="168">
        <v>6</v>
      </c>
      <c r="FM30" s="133" t="s">
        <v>154</v>
      </c>
      <c r="FN30" s="133" t="s">
        <v>153</v>
      </c>
      <c r="FO30" s="167" t="s">
        <v>152</v>
      </c>
      <c r="FQ30"/>
      <c r="FR30"/>
      <c r="FS30"/>
      <c r="FT30"/>
      <c r="FU30"/>
      <c r="FV30"/>
      <c r="FW30"/>
      <c r="FX30"/>
      <c r="FY30"/>
      <c r="FZ30"/>
      <c r="GA30"/>
      <c r="GB30"/>
      <c r="GC30"/>
      <c r="GD30"/>
      <c r="GE30"/>
      <c r="GF30"/>
      <c r="GG30"/>
      <c r="GH30" s="215"/>
      <c r="GI30" s="752" t="str">
        <f t="shared" si="32"/>
        <v/>
      </c>
      <c r="GJ30" s="752" t="str">
        <f t="shared" si="33"/>
        <v/>
      </c>
      <c r="GK30" s="752" t="str">
        <f t="shared" si="34"/>
        <v/>
      </c>
      <c r="GL30" s="226">
        <f t="shared" si="35"/>
        <v>0</v>
      </c>
      <c r="GM30" s="227" t="str">
        <f t="shared" si="10"/>
        <v/>
      </c>
      <c r="GN30"/>
      <c r="GO30" s="228" t="str">
        <f t="shared" si="36"/>
        <v/>
      </c>
      <c r="GP30" s="601" t="str">
        <f t="shared" si="37"/>
        <v/>
      </c>
      <c r="GQ30" s="532" t="str">
        <f t="shared" si="38"/>
        <v>0</v>
      </c>
      <c r="GR30" s="452" t="str">
        <f t="shared" si="39"/>
        <v/>
      </c>
      <c r="GS30" s="530" t="str">
        <f t="shared" si="40"/>
        <v>0</v>
      </c>
      <c r="GT30" s="531" t="str">
        <f t="shared" si="41"/>
        <v/>
      </c>
      <c r="GU30"/>
      <c r="GW30" s="569">
        <f t="shared" si="11"/>
        <v>0</v>
      </c>
      <c r="GX30" s="574"/>
      <c r="GY30" s="574"/>
      <c r="GZ30" s="575"/>
      <c r="HA30" s="13" t="str">
        <f t="shared" si="42"/>
        <v>加圧送水装置</v>
      </c>
      <c r="LN30"/>
      <c r="LO30"/>
      <c r="LP30"/>
      <c r="LQ30"/>
      <c r="LR30"/>
      <c r="LS30"/>
      <c r="LT30"/>
      <c r="LU30"/>
      <c r="LV30"/>
      <c r="LW30"/>
      <c r="LX30"/>
      <c r="LY30"/>
      <c r="LZ30"/>
    </row>
    <row r="31" spans="1:339" s="13" customFormat="1" ht="30" customHeight="1" x14ac:dyDescent="0.4">
      <c r="A31"/>
      <c r="B31"/>
      <c r="C31"/>
      <c r="D31"/>
      <c r="E31"/>
      <c r="F31"/>
      <c r="G31"/>
      <c r="H31"/>
      <c r="I31" s="963"/>
      <c r="J31" s="231"/>
      <c r="K31" s="241"/>
      <c r="L31" s="241"/>
      <c r="M31" s="2399" t="s">
        <v>521</v>
      </c>
      <c r="N31" s="2399"/>
      <c r="O31" s="2399"/>
      <c r="P31" s="2501" t="s">
        <v>222</v>
      </c>
      <c r="Q31" s="2501"/>
      <c r="R31" s="2501"/>
      <c r="S31" s="2501"/>
      <c r="T31" s="2501"/>
      <c r="U31" s="2579" t="s">
        <v>184</v>
      </c>
      <c r="V31" s="2579"/>
      <c r="W31" s="2579"/>
      <c r="X31" s="2579"/>
      <c r="Y31" s="2579"/>
      <c r="Z31" s="2579"/>
      <c r="AA31" s="2579"/>
      <c r="AB31" s="2206" t="s">
        <v>183</v>
      </c>
      <c r="AC31" s="2206"/>
      <c r="AD31" s="2206"/>
      <c r="AE31" s="2206"/>
      <c r="AF31" s="2206"/>
      <c r="AG31" s="2206"/>
      <c r="AH31" s="2206"/>
      <c r="AI31" s="2206"/>
      <c r="AJ31" s="2206"/>
      <c r="AK31" s="2206"/>
      <c r="AL31" s="2206"/>
      <c r="AM31" s="2206"/>
      <c r="AN31" s="2206"/>
      <c r="AO31" s="2206"/>
      <c r="AP31" s="2206"/>
      <c r="AQ31" s="2206"/>
      <c r="AR31" s="2206"/>
      <c r="AS31" s="2206"/>
      <c r="AT31" s="2206"/>
      <c r="AU31" s="2206"/>
      <c r="AV31" s="2206"/>
      <c r="AW31" s="2206"/>
      <c r="AX31" s="2206"/>
      <c r="AY31" s="2206"/>
      <c r="AZ31" s="2206"/>
      <c r="BA31" s="2442"/>
      <c r="BB31" s="2442"/>
      <c r="BC31" s="2442"/>
      <c r="BD31" s="2442"/>
      <c r="BE31" s="2442"/>
      <c r="BF31" s="2442"/>
      <c r="BG31" s="2442"/>
      <c r="BH31" s="2442"/>
      <c r="BI31" s="2442"/>
      <c r="BJ31" s="2442"/>
      <c r="BK31" s="2442"/>
      <c r="BL31" s="2442"/>
      <c r="BM31" s="2380"/>
      <c r="BN31" s="2380"/>
      <c r="BO31" s="2594"/>
      <c r="BP31" s="2594"/>
      <c r="BQ31" s="2594"/>
      <c r="BR31" s="2594"/>
      <c r="BS31" s="2594"/>
      <c r="BT31" s="2594"/>
      <c r="BU31" s="2594"/>
      <c r="BV31" s="2594"/>
      <c r="BW31" s="2594"/>
      <c r="BX31" s="2594"/>
      <c r="BY31" s="2594"/>
      <c r="BZ31" s="2594"/>
      <c r="CA31" s="2594"/>
      <c r="CB31" s="2594"/>
      <c r="CC31" s="2594"/>
      <c r="CD31" s="2594"/>
      <c r="CE31" s="2594"/>
      <c r="CF31" s="2594"/>
      <c r="CG31" s="2594"/>
      <c r="CH31" s="2594"/>
      <c r="CI31" s="2594"/>
      <c r="CJ31" s="2594"/>
      <c r="CK31" s="2594"/>
      <c r="CL31" s="2594"/>
      <c r="CM31" s="2594"/>
      <c r="CN31" s="2601"/>
      <c r="CO31" s="2601"/>
      <c r="CP31" s="2601"/>
      <c r="CQ31" s="2601"/>
      <c r="CR31" s="2601"/>
      <c r="CS31" s="2601"/>
      <c r="CT31" s="2594"/>
      <c r="CU31" s="2284"/>
      <c r="CV31" s="2284"/>
      <c r="CW31" s="2602"/>
      <c r="CX31" s="2603"/>
      <c r="CY31" s="2603"/>
      <c r="CZ31" s="2603"/>
      <c r="DA31" s="2603"/>
      <c r="DB31" s="2603"/>
      <c r="DC31" s="2603"/>
      <c r="DD31" s="2603"/>
      <c r="DE31" s="2603"/>
      <c r="DF31" s="2603"/>
      <c r="DG31" s="2603"/>
      <c r="DH31" s="2603"/>
      <c r="DI31" s="2603"/>
      <c r="DJ31" s="2603"/>
      <c r="DK31" s="2603"/>
      <c r="DL31" s="2603"/>
      <c r="DM31" s="2603"/>
      <c r="DN31" s="2603"/>
      <c r="DO31" s="2603"/>
      <c r="DP31" s="2604"/>
      <c r="DQ31"/>
      <c r="DR31"/>
      <c r="DS31"/>
      <c r="DT31"/>
      <c r="DU31"/>
      <c r="DV31"/>
      <c r="DW31"/>
      <c r="DX31"/>
      <c r="DY31"/>
      <c r="DZ31"/>
      <c r="EA31"/>
      <c r="EB31"/>
      <c r="EC31"/>
      <c r="ED31"/>
      <c r="EE31"/>
      <c r="EF31"/>
      <c r="EG31" s="16"/>
      <c r="EH31" s="134">
        <f t="shared" si="0"/>
        <v>0</v>
      </c>
      <c r="EI31" s="134">
        <f t="shared" si="1"/>
        <v>0</v>
      </c>
      <c r="EJ31" s="134">
        <f t="shared" si="2"/>
        <v>0</v>
      </c>
      <c r="EK31" s="134">
        <f t="shared" si="3"/>
        <v>0</v>
      </c>
      <c r="EL31" s="232" t="s">
        <v>718</v>
      </c>
      <c r="EM31" s="134" t="str">
        <f t="shared" si="12"/>
        <v>設置位置</v>
      </c>
      <c r="EN31" s="133">
        <f t="shared" si="13"/>
        <v>0</v>
      </c>
      <c r="EO31" s="132" t="str">
        <f t="shared" si="14"/>
        <v/>
      </c>
      <c r="EP31" s="124" t="str">
        <f>IF($EO31="要是正",MAX($EP$14:EP27)+1,"")</f>
        <v/>
      </c>
      <c r="EQ31" s="124" t="str">
        <f>IF($EO31="要是正",MAX($EQ$14:EQ27)+1,"")</f>
        <v/>
      </c>
      <c r="ER31" s="131" t="str">
        <f t="shared" si="15"/>
        <v/>
      </c>
      <c r="ES31" s="130" t="str">
        <f t="shared" si="16"/>
        <v/>
      </c>
      <c r="ET31" s="125" t="str">
        <f t="shared" si="17"/>
        <v/>
      </c>
      <c r="EU31" s="156" t="str">
        <f t="shared" si="18"/>
        <v/>
      </c>
      <c r="EV31" s="657" t="str">
        <f t="shared" si="19"/>
        <v/>
      </c>
      <c r="EW31" s="451" t="str">
        <f t="shared" si="20"/>
        <v/>
      </c>
      <c r="EX31" s="126" t="str">
        <f t="shared" si="21"/>
        <v>0</v>
      </c>
      <c r="EY31" s="452" t="str">
        <f t="shared" si="22"/>
        <v/>
      </c>
      <c r="EZ31" s="126" t="str">
        <f t="shared" si="23"/>
        <v>0</v>
      </c>
      <c r="FA31" s="126" t="str">
        <f t="shared" si="24"/>
        <v>0</v>
      </c>
      <c r="FB31" s="125" t="str">
        <f t="shared" si="25"/>
        <v/>
      </c>
      <c r="FC31" s="128" t="str">
        <f t="shared" si="26"/>
        <v/>
      </c>
      <c r="FD31" s="126" t="str">
        <f t="shared" si="27"/>
        <v>0</v>
      </c>
      <c r="FE31" s="127" t="str">
        <f t="shared" si="28"/>
        <v/>
      </c>
      <c r="FF31" s="126" t="str">
        <f t="shared" si="29"/>
        <v>0</v>
      </c>
      <c r="FG31" s="126" t="str">
        <f t="shared" si="30"/>
        <v>0</v>
      </c>
      <c r="FH31" s="125" t="str">
        <f t="shared" si="31"/>
        <v/>
      </c>
      <c r="FI31" s="124"/>
      <c r="FJ31" s="124"/>
      <c r="FK31" s="124"/>
      <c r="FL31" s="168">
        <v>2</v>
      </c>
      <c r="FM31" s="133" t="s">
        <v>154</v>
      </c>
      <c r="FN31" s="133" t="s">
        <v>158</v>
      </c>
      <c r="FO31" s="167" t="s">
        <v>157</v>
      </c>
      <c r="FQ31"/>
      <c r="FR31"/>
      <c r="FS31"/>
      <c r="FT31"/>
      <c r="FU31"/>
      <c r="FV31"/>
      <c r="FW31"/>
      <c r="FX31"/>
      <c r="FY31"/>
      <c r="FZ31"/>
      <c r="GA31"/>
      <c r="GB31"/>
      <c r="GC31"/>
      <c r="GD31"/>
      <c r="GE31"/>
      <c r="GF31"/>
      <c r="GG31"/>
      <c r="GH31" s="234"/>
      <c r="GI31" s="752" t="str">
        <f t="shared" si="32"/>
        <v/>
      </c>
      <c r="GJ31" s="752" t="str">
        <f t="shared" si="33"/>
        <v/>
      </c>
      <c r="GK31" s="752" t="str">
        <f t="shared" si="34"/>
        <v/>
      </c>
      <c r="GL31" s="226">
        <f t="shared" si="35"/>
        <v>0</v>
      </c>
      <c r="GM31" s="227" t="str">
        <f t="shared" si="10"/>
        <v/>
      </c>
      <c r="GN31"/>
      <c r="GO31" s="228" t="str">
        <f t="shared" si="36"/>
        <v/>
      </c>
      <c r="GP31" s="601" t="str">
        <f t="shared" si="37"/>
        <v/>
      </c>
      <c r="GQ31" s="532" t="str">
        <f t="shared" si="38"/>
        <v>0</v>
      </c>
      <c r="GR31" s="452" t="str">
        <f t="shared" si="39"/>
        <v/>
      </c>
      <c r="GS31" s="530" t="str">
        <f t="shared" si="40"/>
        <v>0</v>
      </c>
      <c r="GT31" s="531" t="str">
        <f t="shared" si="41"/>
        <v/>
      </c>
      <c r="GU31"/>
      <c r="GW31" s="569">
        <f t="shared" si="11"/>
        <v>0</v>
      </c>
      <c r="GX31" s="574"/>
      <c r="GY31" s="574"/>
      <c r="GZ31" s="575"/>
      <c r="HA31" s="13" t="str">
        <f>$U$31</f>
        <v>煙感知器、熱煙複合式感知器及び熱感知器</v>
      </c>
      <c r="LN31"/>
      <c r="LO31"/>
      <c r="LP31"/>
      <c r="LQ31"/>
      <c r="LR31"/>
      <c r="LS31"/>
      <c r="LT31"/>
      <c r="LU31"/>
      <c r="LV31"/>
      <c r="LW31"/>
      <c r="LX31"/>
      <c r="LY31"/>
      <c r="LZ31"/>
    </row>
    <row r="32" spans="1:339" s="13" customFormat="1" ht="30" customHeight="1" x14ac:dyDescent="0.4">
      <c r="A32"/>
      <c r="B32"/>
      <c r="C32"/>
      <c r="D32"/>
      <c r="E32"/>
      <c r="F32"/>
      <c r="G32"/>
      <c r="H32"/>
      <c r="I32" s="963"/>
      <c r="J32" s="231"/>
      <c r="K32" s="241"/>
      <c r="L32" s="241"/>
      <c r="M32" s="2399" t="s">
        <v>519</v>
      </c>
      <c r="N32" s="2399"/>
      <c r="O32" s="2399"/>
      <c r="P32" s="2502"/>
      <c r="Q32" s="2502"/>
      <c r="R32" s="2502"/>
      <c r="S32" s="2502"/>
      <c r="T32" s="2502"/>
      <c r="U32" s="2577"/>
      <c r="V32" s="2577"/>
      <c r="W32" s="2577"/>
      <c r="X32" s="2577"/>
      <c r="Y32" s="2577"/>
      <c r="Z32" s="2577"/>
      <c r="AA32" s="2577"/>
      <c r="AB32" s="2171" t="s">
        <v>182</v>
      </c>
      <c r="AC32" s="2171"/>
      <c r="AD32" s="2171"/>
      <c r="AE32" s="2171"/>
      <c r="AF32" s="2171"/>
      <c r="AG32" s="2171"/>
      <c r="AH32" s="2171"/>
      <c r="AI32" s="2171"/>
      <c r="AJ32" s="2171"/>
      <c r="AK32" s="2171"/>
      <c r="AL32" s="2171"/>
      <c r="AM32" s="2171"/>
      <c r="AN32" s="2171"/>
      <c r="AO32" s="2171"/>
      <c r="AP32" s="2171"/>
      <c r="AQ32" s="2171"/>
      <c r="AR32" s="2171"/>
      <c r="AS32" s="2171"/>
      <c r="AT32" s="2171"/>
      <c r="AU32" s="2171"/>
      <c r="AV32" s="2171"/>
      <c r="AW32" s="2171"/>
      <c r="AX32" s="2171"/>
      <c r="AY32" s="2171"/>
      <c r="AZ32" s="2171"/>
      <c r="BA32" s="2436"/>
      <c r="BB32" s="2436"/>
      <c r="BC32" s="2436"/>
      <c r="BD32" s="2436"/>
      <c r="BE32" s="2436"/>
      <c r="BF32" s="2436"/>
      <c r="BG32" s="2436"/>
      <c r="BH32" s="2436"/>
      <c r="BI32" s="2436"/>
      <c r="BJ32" s="2436"/>
      <c r="BK32" s="2436"/>
      <c r="BL32" s="2436"/>
      <c r="BM32" s="2434"/>
      <c r="BN32" s="2434"/>
      <c r="BO32" s="2560"/>
      <c r="BP32" s="2560"/>
      <c r="BQ32" s="2560"/>
      <c r="BR32" s="2560"/>
      <c r="BS32" s="2560"/>
      <c r="BT32" s="2560"/>
      <c r="BU32" s="2560"/>
      <c r="BV32" s="2560"/>
      <c r="BW32" s="2560"/>
      <c r="BX32" s="2560"/>
      <c r="BY32" s="2560"/>
      <c r="BZ32" s="2560"/>
      <c r="CA32" s="2560"/>
      <c r="CB32" s="2560"/>
      <c r="CC32" s="2560"/>
      <c r="CD32" s="2560"/>
      <c r="CE32" s="2560"/>
      <c r="CF32" s="2560"/>
      <c r="CG32" s="2560"/>
      <c r="CH32" s="2560"/>
      <c r="CI32" s="2560"/>
      <c r="CJ32" s="2560"/>
      <c r="CK32" s="2560"/>
      <c r="CL32" s="2560"/>
      <c r="CM32" s="2560"/>
      <c r="CN32" s="2561"/>
      <c r="CO32" s="2561"/>
      <c r="CP32" s="2561"/>
      <c r="CQ32" s="2561"/>
      <c r="CR32" s="2561"/>
      <c r="CS32" s="2561"/>
      <c r="CT32" s="2560"/>
      <c r="CU32" s="2584"/>
      <c r="CV32" s="2584"/>
      <c r="CW32" s="2563"/>
      <c r="CX32" s="2564"/>
      <c r="CY32" s="2564"/>
      <c r="CZ32" s="2564"/>
      <c r="DA32" s="2564"/>
      <c r="DB32" s="2564"/>
      <c r="DC32" s="2564"/>
      <c r="DD32" s="2564"/>
      <c r="DE32" s="2564"/>
      <c r="DF32" s="2564"/>
      <c r="DG32" s="2564"/>
      <c r="DH32" s="2564"/>
      <c r="DI32" s="2564"/>
      <c r="DJ32" s="2564"/>
      <c r="DK32" s="2564"/>
      <c r="DL32" s="2564"/>
      <c r="DM32" s="2564"/>
      <c r="DN32" s="2564"/>
      <c r="DO32" s="2564"/>
      <c r="DP32" s="2565"/>
      <c r="DQ32"/>
      <c r="DR32"/>
      <c r="DS32"/>
      <c r="DT32"/>
      <c r="DU32"/>
      <c r="DV32"/>
      <c r="DW32"/>
      <c r="DX32"/>
      <c r="DY32"/>
      <c r="DZ32"/>
      <c r="EA32"/>
      <c r="EB32"/>
      <c r="EC32"/>
      <c r="ED32"/>
      <c r="EE32"/>
      <c r="EF32"/>
      <c r="EG32" s="16"/>
      <c r="EH32" s="134">
        <f t="shared" si="0"/>
        <v>0</v>
      </c>
      <c r="EI32" s="134">
        <f t="shared" si="1"/>
        <v>0</v>
      </c>
      <c r="EJ32" s="134">
        <f t="shared" si="2"/>
        <v>0</v>
      </c>
      <c r="EK32" s="134">
        <f t="shared" si="3"/>
        <v>0</v>
      </c>
      <c r="EL32" s="232" t="s">
        <v>719</v>
      </c>
      <c r="EM32" s="134" t="str">
        <f t="shared" si="12"/>
        <v>感知の状況</v>
      </c>
      <c r="EN32" s="133">
        <f t="shared" si="13"/>
        <v>0</v>
      </c>
      <c r="EO32" s="132" t="str">
        <f t="shared" si="14"/>
        <v/>
      </c>
      <c r="EP32" s="124" t="str">
        <f>IF($EO32="要是正",MAX($EP$14:EP28)+1,"")</f>
        <v/>
      </c>
      <c r="EQ32" s="124" t="str">
        <f>IF($EO32="要是正",MAX($EQ$14:EQ28)+1,"")</f>
        <v/>
      </c>
      <c r="ER32" s="131" t="str">
        <f t="shared" si="15"/>
        <v/>
      </c>
      <c r="ES32" s="130" t="str">
        <f t="shared" si="16"/>
        <v/>
      </c>
      <c r="ET32" s="125" t="str">
        <f t="shared" si="17"/>
        <v/>
      </c>
      <c r="EU32" s="156" t="str">
        <f t="shared" si="18"/>
        <v/>
      </c>
      <c r="EV32" s="657" t="str">
        <f t="shared" si="19"/>
        <v/>
      </c>
      <c r="EW32" s="451" t="str">
        <f t="shared" si="20"/>
        <v/>
      </c>
      <c r="EX32" s="126" t="str">
        <f t="shared" si="21"/>
        <v>0</v>
      </c>
      <c r="EY32" s="452" t="str">
        <f t="shared" si="22"/>
        <v/>
      </c>
      <c r="EZ32" s="126" t="str">
        <f t="shared" si="23"/>
        <v>0</v>
      </c>
      <c r="FA32" s="126" t="str">
        <f t="shared" si="24"/>
        <v>0</v>
      </c>
      <c r="FB32" s="125" t="str">
        <f t="shared" si="25"/>
        <v/>
      </c>
      <c r="FC32" s="128" t="str">
        <f t="shared" si="26"/>
        <v/>
      </c>
      <c r="FD32" s="126" t="str">
        <f t="shared" si="27"/>
        <v>0</v>
      </c>
      <c r="FE32" s="127" t="str">
        <f t="shared" si="28"/>
        <v/>
      </c>
      <c r="FF32" s="126" t="str">
        <f t="shared" si="29"/>
        <v>0</v>
      </c>
      <c r="FG32" s="126" t="str">
        <f t="shared" si="30"/>
        <v>0</v>
      </c>
      <c r="FH32" s="125" t="str">
        <f t="shared" si="31"/>
        <v/>
      </c>
      <c r="FI32" s="124"/>
      <c r="FJ32" s="124"/>
      <c r="FK32" s="124"/>
      <c r="FL32" s="168">
        <v>6</v>
      </c>
      <c r="FM32" s="133" t="s">
        <v>154</v>
      </c>
      <c r="FN32" s="133" t="s">
        <v>153</v>
      </c>
      <c r="FO32" s="167" t="s">
        <v>152</v>
      </c>
      <c r="FQ32"/>
      <c r="FR32"/>
      <c r="FS32"/>
      <c r="FT32"/>
      <c r="FU32"/>
      <c r="FV32"/>
      <c r="FW32"/>
      <c r="FX32"/>
      <c r="FY32"/>
      <c r="FZ32"/>
      <c r="GA32"/>
      <c r="GB32"/>
      <c r="GC32"/>
      <c r="GD32"/>
      <c r="GE32"/>
      <c r="GF32"/>
      <c r="GG32"/>
      <c r="GH32" s="215"/>
      <c r="GI32" s="752" t="str">
        <f t="shared" si="32"/>
        <v/>
      </c>
      <c r="GJ32" s="752" t="str">
        <f t="shared" si="33"/>
        <v/>
      </c>
      <c r="GK32" s="752" t="str">
        <f t="shared" si="34"/>
        <v/>
      </c>
      <c r="GL32" s="226">
        <f t="shared" si="35"/>
        <v>0</v>
      </c>
      <c r="GM32" s="227" t="str">
        <f t="shared" si="10"/>
        <v/>
      </c>
      <c r="GN32"/>
      <c r="GO32" s="228" t="str">
        <f t="shared" si="36"/>
        <v/>
      </c>
      <c r="GP32" s="601" t="str">
        <f t="shared" si="37"/>
        <v/>
      </c>
      <c r="GQ32" s="532" t="str">
        <f t="shared" si="38"/>
        <v>0</v>
      </c>
      <c r="GR32" s="452" t="str">
        <f t="shared" si="39"/>
        <v/>
      </c>
      <c r="GS32" s="530" t="str">
        <f t="shared" si="40"/>
        <v>0</v>
      </c>
      <c r="GT32" s="531" t="str">
        <f t="shared" si="41"/>
        <v/>
      </c>
      <c r="GU32"/>
      <c r="GW32" s="569">
        <f t="shared" si="11"/>
        <v>0</v>
      </c>
      <c r="GX32" s="574"/>
      <c r="GY32" s="574"/>
      <c r="GZ32" s="575"/>
      <c r="HA32" s="13" t="str">
        <f>$U$31</f>
        <v>煙感知器、熱煙複合式感知器及び熱感知器</v>
      </c>
      <c r="LN32"/>
      <c r="LO32"/>
      <c r="LP32"/>
      <c r="LQ32"/>
      <c r="LR32"/>
      <c r="LS32"/>
      <c r="LT32"/>
      <c r="LU32"/>
      <c r="LV32"/>
      <c r="LW32"/>
      <c r="LX32"/>
      <c r="LY32"/>
      <c r="LZ32"/>
    </row>
    <row r="33" spans="1:339" s="13" customFormat="1" ht="30" customHeight="1" x14ac:dyDescent="0.4">
      <c r="A33"/>
      <c r="B33"/>
      <c r="C33"/>
      <c r="D33"/>
      <c r="E33"/>
      <c r="F33"/>
      <c r="G33"/>
      <c r="H33"/>
      <c r="I33" s="963"/>
      <c r="J33" s="231"/>
      <c r="K33" s="241"/>
      <c r="L33" s="241"/>
      <c r="M33" s="2399" t="s">
        <v>517</v>
      </c>
      <c r="N33" s="2399"/>
      <c r="O33" s="2399"/>
      <c r="P33" s="2502"/>
      <c r="Q33" s="2502"/>
      <c r="R33" s="2502"/>
      <c r="S33" s="2502"/>
      <c r="T33" s="2502"/>
      <c r="U33" s="2606" t="s">
        <v>3343</v>
      </c>
      <c r="V33" s="2606"/>
      <c r="W33" s="2606"/>
      <c r="X33" s="2606"/>
      <c r="Y33" s="2606"/>
      <c r="Z33" s="2606"/>
      <c r="AA33" s="2606"/>
      <c r="AB33" s="2408" t="s">
        <v>176</v>
      </c>
      <c r="AC33" s="2408"/>
      <c r="AD33" s="2408"/>
      <c r="AE33" s="2408"/>
      <c r="AF33" s="2408"/>
      <c r="AG33" s="2408"/>
      <c r="AH33" s="2408"/>
      <c r="AI33" s="2408"/>
      <c r="AJ33" s="2408"/>
      <c r="AK33" s="2408"/>
      <c r="AL33" s="2408"/>
      <c r="AM33" s="2408"/>
      <c r="AN33" s="2408"/>
      <c r="AO33" s="2408"/>
      <c r="AP33" s="2408"/>
      <c r="AQ33" s="2408"/>
      <c r="AR33" s="2408"/>
      <c r="AS33" s="2408"/>
      <c r="AT33" s="2408"/>
      <c r="AU33" s="2408"/>
      <c r="AV33" s="2408"/>
      <c r="AW33" s="2408"/>
      <c r="AX33" s="2408"/>
      <c r="AY33" s="2408"/>
      <c r="AZ33" s="2408"/>
      <c r="BA33" s="2442"/>
      <c r="BB33" s="2442"/>
      <c r="BC33" s="2442"/>
      <c r="BD33" s="2442"/>
      <c r="BE33" s="2442"/>
      <c r="BF33" s="2442"/>
      <c r="BG33" s="2442"/>
      <c r="BH33" s="2442"/>
      <c r="BI33" s="2442"/>
      <c r="BJ33" s="2442"/>
      <c r="BK33" s="2442"/>
      <c r="BL33" s="2442"/>
      <c r="BM33" s="2580"/>
      <c r="BN33" s="2580"/>
      <c r="BO33" s="2581"/>
      <c r="BP33" s="2581"/>
      <c r="BQ33" s="2581"/>
      <c r="BR33" s="2581"/>
      <c r="BS33" s="2581"/>
      <c r="BT33" s="2581"/>
      <c r="BU33" s="2581"/>
      <c r="BV33" s="2581"/>
      <c r="BW33" s="2581"/>
      <c r="BX33" s="2581"/>
      <c r="BY33" s="2581"/>
      <c r="BZ33" s="2581"/>
      <c r="CA33" s="2581"/>
      <c r="CB33" s="2581"/>
      <c r="CC33" s="2581"/>
      <c r="CD33" s="2581"/>
      <c r="CE33" s="2581"/>
      <c r="CF33" s="2581"/>
      <c r="CG33" s="2581"/>
      <c r="CH33" s="2581"/>
      <c r="CI33" s="2581"/>
      <c r="CJ33" s="2581"/>
      <c r="CK33" s="2581"/>
      <c r="CL33" s="2581"/>
      <c r="CM33" s="2581"/>
      <c r="CN33" s="2592"/>
      <c r="CO33" s="2592"/>
      <c r="CP33" s="2592"/>
      <c r="CQ33" s="2592"/>
      <c r="CR33" s="2592"/>
      <c r="CS33" s="2592"/>
      <c r="CT33" s="2594"/>
      <c r="CU33" s="2284"/>
      <c r="CV33" s="2284"/>
      <c r="CW33" s="2566"/>
      <c r="CX33" s="1950"/>
      <c r="CY33" s="1950"/>
      <c r="CZ33" s="1950"/>
      <c r="DA33" s="1950"/>
      <c r="DB33" s="1950"/>
      <c r="DC33" s="1950"/>
      <c r="DD33" s="1950"/>
      <c r="DE33" s="1950"/>
      <c r="DF33" s="1950"/>
      <c r="DG33" s="1950"/>
      <c r="DH33" s="1950"/>
      <c r="DI33" s="1950"/>
      <c r="DJ33" s="1950"/>
      <c r="DK33" s="1950"/>
      <c r="DL33" s="1950"/>
      <c r="DM33" s="1950"/>
      <c r="DN33" s="1950"/>
      <c r="DO33" s="1950"/>
      <c r="DP33" s="2567"/>
      <c r="DQ33"/>
      <c r="DR33"/>
      <c r="DS33"/>
      <c r="DT33"/>
      <c r="DU33"/>
      <c r="DV33"/>
      <c r="DW33"/>
      <c r="DX33"/>
      <c r="DY33"/>
      <c r="DZ33"/>
      <c r="EA33"/>
      <c r="EB33"/>
      <c r="EC33"/>
      <c r="ED33"/>
      <c r="EE33"/>
      <c r="EF33"/>
      <c r="EG33" s="16"/>
      <c r="EH33" s="134">
        <f t="shared" si="0"/>
        <v>0</v>
      </c>
      <c r="EI33" s="134">
        <f t="shared" si="1"/>
        <v>0</v>
      </c>
      <c r="EJ33" s="134">
        <f t="shared" si="2"/>
        <v>0</v>
      </c>
      <c r="EK33" s="134">
        <f t="shared" si="3"/>
        <v>0</v>
      </c>
      <c r="EL33" s="232" t="s">
        <v>720</v>
      </c>
      <c r="EM33" s="134" t="str">
        <f t="shared" si="12"/>
        <v>スイッチ類及び表示灯の状況</v>
      </c>
      <c r="EN33" s="133">
        <f t="shared" si="13"/>
        <v>0</v>
      </c>
      <c r="EO33" s="132" t="str">
        <f t="shared" si="14"/>
        <v/>
      </c>
      <c r="EP33" s="124" t="str">
        <f>IF($EO33="要是正",MAX($EP$14:EP29)+1,"")</f>
        <v/>
      </c>
      <c r="EQ33" s="124" t="str">
        <f>IF($EO33="要是正",MAX($EQ$14:EQ29)+1,"")</f>
        <v/>
      </c>
      <c r="ER33" s="131" t="str">
        <f t="shared" si="15"/>
        <v/>
      </c>
      <c r="ES33" s="130" t="str">
        <f t="shared" si="16"/>
        <v/>
      </c>
      <c r="ET33" s="125" t="str">
        <f t="shared" si="17"/>
        <v/>
      </c>
      <c r="EU33" s="156" t="str">
        <f t="shared" si="18"/>
        <v/>
      </c>
      <c r="EV33" s="657" t="str">
        <f t="shared" si="19"/>
        <v/>
      </c>
      <c r="EW33" s="451" t="str">
        <f t="shared" si="20"/>
        <v/>
      </c>
      <c r="EX33" s="126" t="str">
        <f t="shared" si="21"/>
        <v>0</v>
      </c>
      <c r="EY33" s="452" t="str">
        <f t="shared" si="22"/>
        <v/>
      </c>
      <c r="EZ33" s="126" t="str">
        <f t="shared" si="23"/>
        <v>0</v>
      </c>
      <c r="FA33" s="126" t="str">
        <f t="shared" si="24"/>
        <v>0</v>
      </c>
      <c r="FB33" s="125" t="str">
        <f t="shared" si="25"/>
        <v/>
      </c>
      <c r="FC33" s="128" t="str">
        <f t="shared" si="26"/>
        <v/>
      </c>
      <c r="FD33" s="126" t="str">
        <f t="shared" si="27"/>
        <v>0</v>
      </c>
      <c r="FE33" s="127" t="str">
        <f t="shared" si="28"/>
        <v/>
      </c>
      <c r="FF33" s="126" t="str">
        <f t="shared" si="29"/>
        <v>0</v>
      </c>
      <c r="FG33" s="126" t="str">
        <f t="shared" si="30"/>
        <v>0</v>
      </c>
      <c r="FH33" s="125" t="str">
        <f t="shared" si="31"/>
        <v/>
      </c>
      <c r="FI33" s="124"/>
      <c r="FJ33" s="124"/>
      <c r="FK33" s="124"/>
      <c r="FL33" s="168">
        <v>2</v>
      </c>
      <c r="FM33" s="133" t="s">
        <v>154</v>
      </c>
      <c r="FN33" s="133" t="s">
        <v>158</v>
      </c>
      <c r="FO33" s="167" t="s">
        <v>157</v>
      </c>
      <c r="FQ33"/>
      <c r="FR33"/>
      <c r="FS33"/>
      <c r="FT33"/>
      <c r="FU33"/>
      <c r="FV33"/>
      <c r="FW33"/>
      <c r="FX33"/>
      <c r="FY33"/>
      <c r="FZ33"/>
      <c r="GA33"/>
      <c r="GB33"/>
      <c r="GC33"/>
      <c r="GD33"/>
      <c r="GE33"/>
      <c r="GF33"/>
      <c r="GG33"/>
      <c r="GH33" s="234"/>
      <c r="GI33" s="752" t="str">
        <f t="shared" si="32"/>
        <v/>
      </c>
      <c r="GJ33" s="752" t="str">
        <f t="shared" si="33"/>
        <v/>
      </c>
      <c r="GK33" s="752" t="str">
        <f t="shared" si="34"/>
        <v/>
      </c>
      <c r="GL33" s="226">
        <f t="shared" si="35"/>
        <v>0</v>
      </c>
      <c r="GM33" s="227" t="str">
        <f t="shared" si="10"/>
        <v/>
      </c>
      <c r="GN33"/>
      <c r="GO33" s="228" t="str">
        <f t="shared" si="36"/>
        <v/>
      </c>
      <c r="GP33" s="601" t="str">
        <f t="shared" si="37"/>
        <v/>
      </c>
      <c r="GQ33" s="532" t="str">
        <f t="shared" si="38"/>
        <v>0</v>
      </c>
      <c r="GR33" s="452" t="str">
        <f t="shared" si="39"/>
        <v/>
      </c>
      <c r="GS33" s="530" t="str">
        <f t="shared" si="40"/>
        <v>0</v>
      </c>
      <c r="GT33" s="531" t="str">
        <f t="shared" si="41"/>
        <v/>
      </c>
      <c r="GU33"/>
      <c r="GW33" s="569">
        <f t="shared" si="11"/>
        <v>0</v>
      </c>
      <c r="GX33" s="574"/>
      <c r="GY33" s="574"/>
      <c r="GZ33" s="575"/>
      <c r="HA33" s="13" t="str">
        <f>$U$33</f>
        <v>連動制御器</v>
      </c>
      <c r="LN33"/>
      <c r="LO33"/>
      <c r="LP33"/>
      <c r="LQ33"/>
      <c r="LR33"/>
      <c r="LS33"/>
      <c r="LT33"/>
      <c r="LU33"/>
      <c r="LV33"/>
      <c r="LW33"/>
      <c r="LX33"/>
      <c r="LY33"/>
      <c r="LZ33"/>
    </row>
    <row r="34" spans="1:339" s="13" customFormat="1" ht="30" customHeight="1" x14ac:dyDescent="0.4">
      <c r="A34"/>
      <c r="B34"/>
      <c r="C34"/>
      <c r="D34"/>
      <c r="E34"/>
      <c r="F34"/>
      <c r="G34"/>
      <c r="H34"/>
      <c r="I34" s="963"/>
      <c r="J34" s="231"/>
      <c r="K34" s="241"/>
      <c r="L34" s="241"/>
      <c r="M34" s="2399" t="s">
        <v>575</v>
      </c>
      <c r="N34" s="2399"/>
      <c r="O34" s="2399"/>
      <c r="P34" s="2502"/>
      <c r="Q34" s="2502"/>
      <c r="R34" s="2502"/>
      <c r="S34" s="2502"/>
      <c r="T34" s="2502"/>
      <c r="U34" s="2606"/>
      <c r="V34" s="2606"/>
      <c r="W34" s="2606"/>
      <c r="X34" s="2606"/>
      <c r="Y34" s="2606"/>
      <c r="Z34" s="2606"/>
      <c r="AA34" s="2606"/>
      <c r="AB34" s="2237" t="s">
        <v>239</v>
      </c>
      <c r="AC34" s="2237"/>
      <c r="AD34" s="2237"/>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37"/>
      <c r="BA34" s="2436"/>
      <c r="BB34" s="2436"/>
      <c r="BC34" s="2436"/>
      <c r="BD34" s="2436"/>
      <c r="BE34" s="2436"/>
      <c r="BF34" s="2436"/>
      <c r="BG34" s="2436"/>
      <c r="BH34" s="2436"/>
      <c r="BI34" s="2436"/>
      <c r="BJ34" s="2436"/>
      <c r="BK34" s="2436"/>
      <c r="BL34" s="2436"/>
      <c r="BM34" s="2600"/>
      <c r="BN34" s="2600"/>
      <c r="BO34" s="2591"/>
      <c r="BP34" s="2591"/>
      <c r="BQ34" s="2591"/>
      <c r="BR34" s="2591"/>
      <c r="BS34" s="2591"/>
      <c r="BT34" s="2591"/>
      <c r="BU34" s="2591"/>
      <c r="BV34" s="2591"/>
      <c r="BW34" s="2591"/>
      <c r="BX34" s="2591"/>
      <c r="BY34" s="2591"/>
      <c r="BZ34" s="2591"/>
      <c r="CA34" s="2591"/>
      <c r="CB34" s="2591"/>
      <c r="CC34" s="2591"/>
      <c r="CD34" s="2591"/>
      <c r="CE34" s="2591"/>
      <c r="CF34" s="2591"/>
      <c r="CG34" s="2591"/>
      <c r="CH34" s="2591"/>
      <c r="CI34" s="2591"/>
      <c r="CJ34" s="2591"/>
      <c r="CK34" s="2591"/>
      <c r="CL34" s="2591"/>
      <c r="CM34" s="2591"/>
      <c r="CN34" s="2583"/>
      <c r="CO34" s="2583"/>
      <c r="CP34" s="2583"/>
      <c r="CQ34" s="2583"/>
      <c r="CR34" s="2583"/>
      <c r="CS34" s="2583"/>
      <c r="CT34" s="2560"/>
      <c r="CU34" s="2584"/>
      <c r="CV34" s="2584"/>
      <c r="CW34" s="2585"/>
      <c r="CX34" s="2586"/>
      <c r="CY34" s="2586"/>
      <c r="CZ34" s="2586"/>
      <c r="DA34" s="2586"/>
      <c r="DB34" s="2586"/>
      <c r="DC34" s="2586"/>
      <c r="DD34" s="2586"/>
      <c r="DE34" s="2586"/>
      <c r="DF34" s="2586"/>
      <c r="DG34" s="2586"/>
      <c r="DH34" s="2586"/>
      <c r="DI34" s="2586"/>
      <c r="DJ34" s="2586"/>
      <c r="DK34" s="2586"/>
      <c r="DL34" s="2586"/>
      <c r="DM34" s="2586"/>
      <c r="DN34" s="2586"/>
      <c r="DO34" s="2586"/>
      <c r="DP34" s="2587"/>
      <c r="DQ34"/>
      <c r="DR34"/>
      <c r="DS34"/>
      <c r="DT34"/>
      <c r="DU34"/>
      <c r="DV34"/>
      <c r="DW34"/>
      <c r="DX34"/>
      <c r="DY34"/>
      <c r="DZ34"/>
      <c r="EA34"/>
      <c r="EB34"/>
      <c r="EC34"/>
      <c r="ED34"/>
      <c r="EE34"/>
      <c r="EF34"/>
      <c r="EG34" s="16"/>
      <c r="EH34" s="134">
        <f t="shared" si="0"/>
        <v>0</v>
      </c>
      <c r="EI34" s="134">
        <f t="shared" si="1"/>
        <v>0</v>
      </c>
      <c r="EJ34" s="134">
        <f t="shared" si="2"/>
        <v>0</v>
      </c>
      <c r="EK34" s="134">
        <f t="shared" si="3"/>
        <v>0</v>
      </c>
      <c r="EL34" s="232" t="s">
        <v>721</v>
      </c>
      <c r="EM34" s="134" t="str">
        <f t="shared" si="12"/>
        <v>結線接続の状況</v>
      </c>
      <c r="EN34" s="133">
        <f t="shared" si="13"/>
        <v>0</v>
      </c>
      <c r="EO34" s="132" t="str">
        <f t="shared" si="14"/>
        <v/>
      </c>
      <c r="EP34" s="124" t="str">
        <f>IF($EO34="要是正",MAX($EP$14:EP30)+1,"")</f>
        <v/>
      </c>
      <c r="EQ34" s="124" t="str">
        <f>IF($EO34="要是正",MAX($EQ$14:EQ30)+1,"")</f>
        <v/>
      </c>
      <c r="ER34" s="131" t="str">
        <f t="shared" si="15"/>
        <v/>
      </c>
      <c r="ES34" s="130" t="str">
        <f t="shared" si="16"/>
        <v/>
      </c>
      <c r="ET34" s="125" t="str">
        <f t="shared" si="17"/>
        <v/>
      </c>
      <c r="EU34" s="156" t="str">
        <f t="shared" si="18"/>
        <v/>
      </c>
      <c r="EV34" s="657" t="str">
        <f t="shared" si="19"/>
        <v/>
      </c>
      <c r="EW34" s="451" t="str">
        <f t="shared" si="20"/>
        <v/>
      </c>
      <c r="EX34" s="126" t="str">
        <f t="shared" si="21"/>
        <v>0</v>
      </c>
      <c r="EY34" s="452" t="str">
        <f t="shared" si="22"/>
        <v/>
      </c>
      <c r="EZ34" s="126" t="str">
        <f t="shared" si="23"/>
        <v>0</v>
      </c>
      <c r="FA34" s="126" t="str">
        <f t="shared" si="24"/>
        <v>0</v>
      </c>
      <c r="FB34" s="125" t="str">
        <f t="shared" si="25"/>
        <v/>
      </c>
      <c r="FC34" s="128" t="str">
        <f t="shared" si="26"/>
        <v/>
      </c>
      <c r="FD34" s="126" t="str">
        <f t="shared" si="27"/>
        <v>0</v>
      </c>
      <c r="FE34" s="127" t="str">
        <f t="shared" si="28"/>
        <v/>
      </c>
      <c r="FF34" s="126" t="str">
        <f t="shared" si="29"/>
        <v>0</v>
      </c>
      <c r="FG34" s="126" t="str">
        <f t="shared" si="30"/>
        <v>0</v>
      </c>
      <c r="FH34" s="125" t="str">
        <f t="shared" si="31"/>
        <v/>
      </c>
      <c r="FI34" s="124"/>
      <c r="FJ34" s="124"/>
      <c r="FK34" s="124"/>
      <c r="FL34" s="168">
        <v>6</v>
      </c>
      <c r="FM34" s="133" t="s">
        <v>154</v>
      </c>
      <c r="FN34" s="133" t="s">
        <v>153</v>
      </c>
      <c r="FO34" s="167" t="s">
        <v>152</v>
      </c>
      <c r="FQ34"/>
      <c r="FR34"/>
      <c r="FS34"/>
      <c r="FT34"/>
      <c r="FU34"/>
      <c r="FV34"/>
      <c r="FW34"/>
      <c r="FX34"/>
      <c r="FY34"/>
      <c r="FZ34"/>
      <c r="GA34"/>
      <c r="GB34"/>
      <c r="GC34"/>
      <c r="GD34"/>
      <c r="GE34"/>
      <c r="GF34"/>
      <c r="GG34"/>
      <c r="GH34" s="215"/>
      <c r="GI34" s="752" t="str">
        <f t="shared" si="32"/>
        <v/>
      </c>
      <c r="GJ34" s="752" t="str">
        <f t="shared" si="33"/>
        <v/>
      </c>
      <c r="GK34" s="752" t="str">
        <f t="shared" si="34"/>
        <v/>
      </c>
      <c r="GL34" s="226">
        <f t="shared" si="35"/>
        <v>0</v>
      </c>
      <c r="GM34" s="227" t="str">
        <f t="shared" si="10"/>
        <v/>
      </c>
      <c r="GN34"/>
      <c r="GO34" s="228" t="str">
        <f t="shared" si="36"/>
        <v/>
      </c>
      <c r="GP34" s="601" t="str">
        <f t="shared" si="37"/>
        <v/>
      </c>
      <c r="GQ34" s="532" t="str">
        <f t="shared" si="38"/>
        <v>0</v>
      </c>
      <c r="GR34" s="452" t="str">
        <f t="shared" si="39"/>
        <v/>
      </c>
      <c r="GS34" s="530" t="str">
        <f t="shared" si="40"/>
        <v>0</v>
      </c>
      <c r="GT34" s="531" t="str">
        <f t="shared" si="41"/>
        <v/>
      </c>
      <c r="GU34"/>
      <c r="GW34" s="569">
        <f t="shared" si="11"/>
        <v>0</v>
      </c>
      <c r="GX34" s="574"/>
      <c r="GY34" s="574"/>
      <c r="GZ34" s="575"/>
      <c r="HA34" s="13" t="str">
        <f t="shared" ref="HA34:HA36" si="43">$U$33</f>
        <v>連動制御器</v>
      </c>
      <c r="LN34"/>
      <c r="LO34"/>
      <c r="LP34"/>
      <c r="LQ34"/>
      <c r="LR34"/>
      <c r="LS34"/>
      <c r="LT34"/>
      <c r="LU34"/>
      <c r="LV34"/>
      <c r="LW34"/>
      <c r="LX34"/>
      <c r="LY34"/>
      <c r="LZ34"/>
    </row>
    <row r="35" spans="1:339" s="13" customFormat="1" ht="30" customHeight="1" x14ac:dyDescent="0.4">
      <c r="A35"/>
      <c r="B35"/>
      <c r="C35"/>
      <c r="D35"/>
      <c r="E35"/>
      <c r="F35"/>
      <c r="G35"/>
      <c r="H35"/>
      <c r="I35" s="963"/>
      <c r="J35" s="231"/>
      <c r="K35" s="241"/>
      <c r="L35" s="241"/>
      <c r="M35" s="2399" t="s">
        <v>574</v>
      </c>
      <c r="N35" s="2399"/>
      <c r="O35" s="2399"/>
      <c r="P35" s="2502"/>
      <c r="Q35" s="2502"/>
      <c r="R35" s="2502"/>
      <c r="S35" s="2502"/>
      <c r="T35" s="2502"/>
      <c r="U35" s="2606"/>
      <c r="V35" s="2606"/>
      <c r="W35" s="2606"/>
      <c r="X35" s="2606"/>
      <c r="Y35" s="2606"/>
      <c r="Z35" s="2606"/>
      <c r="AA35" s="2606"/>
      <c r="AB35" s="2206" t="s">
        <v>174</v>
      </c>
      <c r="AC35" s="2206"/>
      <c r="AD35" s="2206"/>
      <c r="AE35" s="2206"/>
      <c r="AF35" s="2206"/>
      <c r="AG35" s="2206"/>
      <c r="AH35" s="2206"/>
      <c r="AI35" s="2206"/>
      <c r="AJ35" s="2206"/>
      <c r="AK35" s="2206"/>
      <c r="AL35" s="2206"/>
      <c r="AM35" s="2206"/>
      <c r="AN35" s="2206"/>
      <c r="AO35" s="2206"/>
      <c r="AP35" s="2206"/>
      <c r="AQ35" s="2206"/>
      <c r="AR35" s="2206"/>
      <c r="AS35" s="2206"/>
      <c r="AT35" s="2206"/>
      <c r="AU35" s="2206"/>
      <c r="AV35" s="2206"/>
      <c r="AW35" s="2206"/>
      <c r="AX35" s="2206"/>
      <c r="AY35" s="2206"/>
      <c r="AZ35" s="2206"/>
      <c r="BA35" s="2442"/>
      <c r="BB35" s="2442"/>
      <c r="BC35" s="2442"/>
      <c r="BD35" s="2442"/>
      <c r="BE35" s="2442"/>
      <c r="BF35" s="2442"/>
      <c r="BG35" s="2442"/>
      <c r="BH35" s="2442"/>
      <c r="BI35" s="2442"/>
      <c r="BJ35" s="2442"/>
      <c r="BK35" s="2442"/>
      <c r="BL35" s="2442"/>
      <c r="BM35" s="2380"/>
      <c r="BN35" s="2380"/>
      <c r="BO35" s="2594"/>
      <c r="BP35" s="2594"/>
      <c r="BQ35" s="2594"/>
      <c r="BR35" s="2594"/>
      <c r="BS35" s="2594"/>
      <c r="BT35" s="2594"/>
      <c r="BU35" s="2594"/>
      <c r="BV35" s="2594"/>
      <c r="BW35" s="2594"/>
      <c r="BX35" s="2594"/>
      <c r="BY35" s="2594"/>
      <c r="BZ35" s="2594"/>
      <c r="CA35" s="2594"/>
      <c r="CB35" s="2594"/>
      <c r="CC35" s="2594"/>
      <c r="CD35" s="2594"/>
      <c r="CE35" s="2594"/>
      <c r="CF35" s="2594"/>
      <c r="CG35" s="2594"/>
      <c r="CH35" s="2594"/>
      <c r="CI35" s="2594"/>
      <c r="CJ35" s="2594"/>
      <c r="CK35" s="2594"/>
      <c r="CL35" s="2594"/>
      <c r="CM35" s="2594"/>
      <c r="CN35" s="2601"/>
      <c r="CO35" s="2601"/>
      <c r="CP35" s="2601"/>
      <c r="CQ35" s="2601"/>
      <c r="CR35" s="2601"/>
      <c r="CS35" s="2601"/>
      <c r="CT35" s="2594"/>
      <c r="CU35" s="2284"/>
      <c r="CV35" s="2284"/>
      <c r="CW35" s="2602"/>
      <c r="CX35" s="2603"/>
      <c r="CY35" s="2603"/>
      <c r="CZ35" s="2603"/>
      <c r="DA35" s="2603"/>
      <c r="DB35" s="2603"/>
      <c r="DC35" s="2603"/>
      <c r="DD35" s="2603"/>
      <c r="DE35" s="2603"/>
      <c r="DF35" s="2603"/>
      <c r="DG35" s="2603"/>
      <c r="DH35" s="2603"/>
      <c r="DI35" s="2603"/>
      <c r="DJ35" s="2603"/>
      <c r="DK35" s="2603"/>
      <c r="DL35" s="2603"/>
      <c r="DM35" s="2603"/>
      <c r="DN35" s="2603"/>
      <c r="DO35" s="2603"/>
      <c r="DP35" s="2604"/>
      <c r="DQ35"/>
      <c r="DR35"/>
      <c r="DS35"/>
      <c r="DT35"/>
      <c r="DU35"/>
      <c r="DV35"/>
      <c r="DW35"/>
      <c r="DX35"/>
      <c r="DY35"/>
      <c r="DZ35"/>
      <c r="EA35"/>
      <c r="EB35"/>
      <c r="EC35"/>
      <c r="ED35"/>
      <c r="EE35"/>
      <c r="EF35"/>
      <c r="EG35" s="16"/>
      <c r="EH35" s="134">
        <f t="shared" si="0"/>
        <v>0</v>
      </c>
      <c r="EI35" s="134">
        <f t="shared" si="1"/>
        <v>0</v>
      </c>
      <c r="EJ35" s="134">
        <f t="shared" si="2"/>
        <v>0</v>
      </c>
      <c r="EK35" s="134">
        <f t="shared" si="3"/>
        <v>0</v>
      </c>
      <c r="EL35" s="232" t="s">
        <v>722</v>
      </c>
      <c r="EM35" s="134" t="str">
        <f t="shared" si="12"/>
        <v>接地の状況</v>
      </c>
      <c r="EN35" s="133">
        <f t="shared" si="13"/>
        <v>0</v>
      </c>
      <c r="EO35" s="132" t="str">
        <f t="shared" si="14"/>
        <v/>
      </c>
      <c r="EP35" s="124" t="str">
        <f>IF($EO35="要是正",MAX($EP$14:EP31)+1,"")</f>
        <v/>
      </c>
      <c r="EQ35" s="124" t="str">
        <f>IF($EO35="要是正",MAX($EQ$14:EQ31)+1,"")</f>
        <v/>
      </c>
      <c r="ER35" s="131" t="str">
        <f t="shared" si="15"/>
        <v/>
      </c>
      <c r="ES35" s="130" t="str">
        <f t="shared" si="16"/>
        <v/>
      </c>
      <c r="ET35" s="125" t="str">
        <f t="shared" si="17"/>
        <v/>
      </c>
      <c r="EU35" s="156" t="str">
        <f t="shared" si="18"/>
        <v/>
      </c>
      <c r="EV35" s="657" t="str">
        <f t="shared" si="19"/>
        <v/>
      </c>
      <c r="EW35" s="451" t="str">
        <f t="shared" si="20"/>
        <v/>
      </c>
      <c r="EX35" s="126" t="str">
        <f t="shared" si="21"/>
        <v>0</v>
      </c>
      <c r="EY35" s="452" t="str">
        <f t="shared" si="22"/>
        <v/>
      </c>
      <c r="EZ35" s="126" t="str">
        <f t="shared" si="23"/>
        <v>0</v>
      </c>
      <c r="FA35" s="126" t="str">
        <f t="shared" si="24"/>
        <v>0</v>
      </c>
      <c r="FB35" s="125" t="str">
        <f t="shared" si="25"/>
        <v/>
      </c>
      <c r="FC35" s="128" t="str">
        <f t="shared" si="26"/>
        <v/>
      </c>
      <c r="FD35" s="126" t="str">
        <f t="shared" si="27"/>
        <v>0</v>
      </c>
      <c r="FE35" s="127" t="str">
        <f t="shared" si="28"/>
        <v/>
      </c>
      <c r="FF35" s="126" t="str">
        <f t="shared" si="29"/>
        <v>0</v>
      </c>
      <c r="FG35" s="126" t="str">
        <f t="shared" si="30"/>
        <v>0</v>
      </c>
      <c r="FH35" s="125" t="str">
        <f t="shared" si="31"/>
        <v/>
      </c>
      <c r="FI35" s="124"/>
      <c r="FJ35" s="124"/>
      <c r="FK35" s="124"/>
      <c r="FL35" s="168">
        <v>2</v>
      </c>
      <c r="FM35" s="133" t="s">
        <v>154</v>
      </c>
      <c r="FN35" s="133" t="s">
        <v>158</v>
      </c>
      <c r="FO35" s="167" t="s">
        <v>157</v>
      </c>
      <c r="FQ35"/>
      <c r="FR35"/>
      <c r="FS35"/>
      <c r="FT35"/>
      <c r="FU35"/>
      <c r="FV35"/>
      <c r="FW35"/>
      <c r="FX35"/>
      <c r="FY35"/>
      <c r="FZ35"/>
      <c r="GA35"/>
      <c r="GB35"/>
      <c r="GC35"/>
      <c r="GD35"/>
      <c r="GE35"/>
      <c r="GF35"/>
      <c r="GG35"/>
      <c r="GH35" s="234"/>
      <c r="GI35" s="752" t="str">
        <f t="shared" si="32"/>
        <v/>
      </c>
      <c r="GJ35" s="752" t="str">
        <f t="shared" si="33"/>
        <v/>
      </c>
      <c r="GK35" s="752" t="str">
        <f t="shared" si="34"/>
        <v/>
      </c>
      <c r="GL35" s="226">
        <f t="shared" si="35"/>
        <v>0</v>
      </c>
      <c r="GM35" s="227" t="str">
        <f t="shared" si="10"/>
        <v/>
      </c>
      <c r="GN35"/>
      <c r="GO35" s="228" t="str">
        <f t="shared" si="36"/>
        <v/>
      </c>
      <c r="GP35" s="601" t="str">
        <f t="shared" si="37"/>
        <v/>
      </c>
      <c r="GQ35" s="532" t="str">
        <f t="shared" si="38"/>
        <v>0</v>
      </c>
      <c r="GR35" s="452" t="str">
        <f t="shared" si="39"/>
        <v/>
      </c>
      <c r="GS35" s="530" t="str">
        <f t="shared" si="40"/>
        <v>0</v>
      </c>
      <c r="GT35" s="531" t="str">
        <f t="shared" si="41"/>
        <v/>
      </c>
      <c r="GU35"/>
      <c r="GW35" s="569">
        <f t="shared" si="11"/>
        <v>0</v>
      </c>
      <c r="GX35" s="574"/>
      <c r="GY35" s="574"/>
      <c r="GZ35" s="575"/>
      <c r="HA35" s="13" t="str">
        <f t="shared" si="43"/>
        <v>連動制御器</v>
      </c>
      <c r="LN35"/>
      <c r="LO35"/>
      <c r="LP35"/>
      <c r="LQ35"/>
      <c r="LR35"/>
      <c r="LS35"/>
      <c r="LT35"/>
      <c r="LU35"/>
      <c r="LV35"/>
      <c r="LW35"/>
      <c r="LX35"/>
      <c r="LY35"/>
      <c r="LZ35"/>
    </row>
    <row r="36" spans="1:339" s="13" customFormat="1" ht="30" customHeight="1" x14ac:dyDescent="0.4">
      <c r="A36"/>
      <c r="B36"/>
      <c r="C36"/>
      <c r="D36"/>
      <c r="E36"/>
      <c r="F36"/>
      <c r="G36"/>
      <c r="H36"/>
      <c r="I36" s="963"/>
      <c r="J36" s="231"/>
      <c r="K36" s="241"/>
      <c r="L36" s="241"/>
      <c r="M36" s="2399" t="s">
        <v>573</v>
      </c>
      <c r="N36" s="2399"/>
      <c r="O36" s="2399"/>
      <c r="P36" s="2502"/>
      <c r="Q36" s="2502"/>
      <c r="R36" s="2502"/>
      <c r="S36" s="2502"/>
      <c r="T36" s="2502"/>
      <c r="U36" s="2606"/>
      <c r="V36" s="2606"/>
      <c r="W36" s="2606"/>
      <c r="X36" s="2606"/>
      <c r="Y36" s="2606"/>
      <c r="Z36" s="2606"/>
      <c r="AA36" s="2606"/>
      <c r="AB36" s="2171" t="s">
        <v>173</v>
      </c>
      <c r="AC36" s="2171"/>
      <c r="AD36" s="2171"/>
      <c r="AE36" s="2171"/>
      <c r="AF36" s="2171"/>
      <c r="AG36" s="2171"/>
      <c r="AH36" s="2171"/>
      <c r="AI36" s="2171"/>
      <c r="AJ36" s="2171"/>
      <c r="AK36" s="2171"/>
      <c r="AL36" s="2171"/>
      <c r="AM36" s="2171"/>
      <c r="AN36" s="2171"/>
      <c r="AO36" s="2171"/>
      <c r="AP36" s="2171"/>
      <c r="AQ36" s="2171"/>
      <c r="AR36" s="2171"/>
      <c r="AS36" s="2171"/>
      <c r="AT36" s="2171"/>
      <c r="AU36" s="2171"/>
      <c r="AV36" s="2171"/>
      <c r="AW36" s="2171"/>
      <c r="AX36" s="2171"/>
      <c r="AY36" s="2171"/>
      <c r="AZ36" s="2171"/>
      <c r="BA36" s="2436"/>
      <c r="BB36" s="2436"/>
      <c r="BC36" s="2436"/>
      <c r="BD36" s="2436"/>
      <c r="BE36" s="2436"/>
      <c r="BF36" s="2436"/>
      <c r="BG36" s="2436"/>
      <c r="BH36" s="2436"/>
      <c r="BI36" s="2436"/>
      <c r="BJ36" s="2436"/>
      <c r="BK36" s="2436"/>
      <c r="BL36" s="2436"/>
      <c r="BM36" s="2434"/>
      <c r="BN36" s="2434"/>
      <c r="BO36" s="2560"/>
      <c r="BP36" s="2560"/>
      <c r="BQ36" s="2560"/>
      <c r="BR36" s="2560"/>
      <c r="BS36" s="2560"/>
      <c r="BT36" s="2560"/>
      <c r="BU36" s="2560"/>
      <c r="BV36" s="2560"/>
      <c r="BW36" s="2560"/>
      <c r="BX36" s="2560"/>
      <c r="BY36" s="2560"/>
      <c r="BZ36" s="2560"/>
      <c r="CA36" s="2560"/>
      <c r="CB36" s="2560"/>
      <c r="CC36" s="2560"/>
      <c r="CD36" s="2560"/>
      <c r="CE36" s="2560"/>
      <c r="CF36" s="2560"/>
      <c r="CG36" s="2560"/>
      <c r="CH36" s="2560"/>
      <c r="CI36" s="2560"/>
      <c r="CJ36" s="2560"/>
      <c r="CK36" s="2560"/>
      <c r="CL36" s="2560"/>
      <c r="CM36" s="2560"/>
      <c r="CN36" s="2561"/>
      <c r="CO36" s="2561"/>
      <c r="CP36" s="2561"/>
      <c r="CQ36" s="2561"/>
      <c r="CR36" s="2561"/>
      <c r="CS36" s="2561"/>
      <c r="CT36" s="2560"/>
      <c r="CU36" s="2584"/>
      <c r="CV36" s="2584"/>
      <c r="CW36" s="2563"/>
      <c r="CX36" s="2564"/>
      <c r="CY36" s="2564"/>
      <c r="CZ36" s="2564"/>
      <c r="DA36" s="2564"/>
      <c r="DB36" s="2564"/>
      <c r="DC36" s="2564"/>
      <c r="DD36" s="2564"/>
      <c r="DE36" s="2564"/>
      <c r="DF36" s="2564"/>
      <c r="DG36" s="2564"/>
      <c r="DH36" s="2564"/>
      <c r="DI36" s="2564"/>
      <c r="DJ36" s="2564"/>
      <c r="DK36" s="2564"/>
      <c r="DL36" s="2564"/>
      <c r="DM36" s="2564"/>
      <c r="DN36" s="2564"/>
      <c r="DO36" s="2564"/>
      <c r="DP36" s="2565"/>
      <c r="DQ36"/>
      <c r="DR36"/>
      <c r="DS36"/>
      <c r="DT36"/>
      <c r="DU36"/>
      <c r="DV36"/>
      <c r="DW36"/>
      <c r="DX36"/>
      <c r="DY36"/>
      <c r="DZ36"/>
      <c r="EA36"/>
      <c r="EB36"/>
      <c r="EC36"/>
      <c r="ED36"/>
      <c r="EE36"/>
      <c r="EF36"/>
      <c r="EG36" s="16"/>
      <c r="EH36" s="134">
        <f t="shared" si="0"/>
        <v>0</v>
      </c>
      <c r="EI36" s="134">
        <f t="shared" si="1"/>
        <v>0</v>
      </c>
      <c r="EJ36" s="134">
        <f t="shared" si="2"/>
        <v>0</v>
      </c>
      <c r="EK36" s="134">
        <f t="shared" si="3"/>
        <v>0</v>
      </c>
      <c r="EL36" s="232" t="s">
        <v>723</v>
      </c>
      <c r="EM36" s="134" t="str">
        <f t="shared" si="12"/>
        <v>予備電源への切り替えの状況</v>
      </c>
      <c r="EN36" s="133">
        <f t="shared" si="13"/>
        <v>0</v>
      </c>
      <c r="EO36" s="132" t="str">
        <f t="shared" si="14"/>
        <v/>
      </c>
      <c r="EP36" s="124" t="str">
        <f>IF($EO36="要是正",MAX($EP$14:EP32)+1,"")</f>
        <v/>
      </c>
      <c r="EQ36" s="124" t="str">
        <f>IF($EO36="要是正",MAX($EQ$14:EQ32)+1,"")</f>
        <v/>
      </c>
      <c r="ER36" s="131" t="str">
        <f t="shared" si="15"/>
        <v/>
      </c>
      <c r="ES36" s="130" t="str">
        <f t="shared" si="16"/>
        <v/>
      </c>
      <c r="ET36" s="125" t="str">
        <f t="shared" si="17"/>
        <v/>
      </c>
      <c r="EU36" s="156" t="str">
        <f t="shared" si="18"/>
        <v/>
      </c>
      <c r="EV36" s="657" t="str">
        <f t="shared" si="19"/>
        <v/>
      </c>
      <c r="EW36" s="451" t="str">
        <f t="shared" si="20"/>
        <v/>
      </c>
      <c r="EX36" s="126" t="str">
        <f t="shared" si="21"/>
        <v>0</v>
      </c>
      <c r="EY36" s="452" t="str">
        <f t="shared" si="22"/>
        <v/>
      </c>
      <c r="EZ36" s="126" t="str">
        <f t="shared" si="23"/>
        <v>0</v>
      </c>
      <c r="FA36" s="126" t="str">
        <f t="shared" si="24"/>
        <v>0</v>
      </c>
      <c r="FB36" s="125" t="str">
        <f t="shared" si="25"/>
        <v/>
      </c>
      <c r="FC36" s="128" t="str">
        <f t="shared" si="26"/>
        <v/>
      </c>
      <c r="FD36" s="126" t="str">
        <f t="shared" si="27"/>
        <v>0</v>
      </c>
      <c r="FE36" s="127" t="str">
        <f t="shared" si="28"/>
        <v/>
      </c>
      <c r="FF36" s="126" t="str">
        <f t="shared" si="29"/>
        <v>0</v>
      </c>
      <c r="FG36" s="126" t="str">
        <f t="shared" si="30"/>
        <v>0</v>
      </c>
      <c r="FH36" s="125" t="str">
        <f t="shared" si="31"/>
        <v/>
      </c>
      <c r="FI36" s="124"/>
      <c r="FJ36" s="124"/>
      <c r="FK36" s="124"/>
      <c r="FL36" s="168">
        <v>6</v>
      </c>
      <c r="FM36" s="133" t="s">
        <v>154</v>
      </c>
      <c r="FN36" s="133" t="s">
        <v>153</v>
      </c>
      <c r="FO36" s="167" t="s">
        <v>152</v>
      </c>
      <c r="FQ36"/>
      <c r="FR36"/>
      <c r="FS36"/>
      <c r="FT36"/>
      <c r="FU36"/>
      <c r="FV36"/>
      <c r="FW36"/>
      <c r="FX36"/>
      <c r="FY36"/>
      <c r="FZ36"/>
      <c r="GA36"/>
      <c r="GB36"/>
      <c r="GC36"/>
      <c r="GD36"/>
      <c r="GE36"/>
      <c r="GF36"/>
      <c r="GG36"/>
      <c r="GH36" s="215"/>
      <c r="GI36" s="752" t="str">
        <f t="shared" si="32"/>
        <v/>
      </c>
      <c r="GJ36" s="752" t="str">
        <f t="shared" si="33"/>
        <v/>
      </c>
      <c r="GK36" s="752" t="str">
        <f t="shared" si="34"/>
        <v/>
      </c>
      <c r="GL36" s="226">
        <f t="shared" si="35"/>
        <v>0</v>
      </c>
      <c r="GM36" s="227" t="str">
        <f t="shared" si="10"/>
        <v/>
      </c>
      <c r="GN36"/>
      <c r="GO36" s="228" t="str">
        <f t="shared" si="36"/>
        <v/>
      </c>
      <c r="GP36" s="601" t="str">
        <f t="shared" si="37"/>
        <v/>
      </c>
      <c r="GQ36" s="532" t="str">
        <f t="shared" si="38"/>
        <v>0</v>
      </c>
      <c r="GR36" s="452" t="str">
        <f t="shared" si="39"/>
        <v/>
      </c>
      <c r="GS36" s="530" t="str">
        <f t="shared" si="40"/>
        <v>0</v>
      </c>
      <c r="GT36" s="531" t="str">
        <f t="shared" si="41"/>
        <v/>
      </c>
      <c r="GU36"/>
      <c r="GW36" s="569">
        <f t="shared" si="11"/>
        <v>0</v>
      </c>
      <c r="GX36" s="574"/>
      <c r="GY36" s="574"/>
      <c r="GZ36" s="575"/>
      <c r="HA36" s="13" t="str">
        <f t="shared" si="43"/>
        <v>連動制御器</v>
      </c>
      <c r="LN36"/>
      <c r="LO36"/>
      <c r="LP36"/>
      <c r="LQ36"/>
      <c r="LR36"/>
      <c r="LS36"/>
      <c r="LT36"/>
      <c r="LU36"/>
      <c r="LV36"/>
      <c r="LW36"/>
      <c r="LX36"/>
      <c r="LY36"/>
      <c r="LZ36"/>
    </row>
    <row r="37" spans="1:339" s="13" customFormat="1" ht="30" customHeight="1" x14ac:dyDescent="0.4">
      <c r="A37"/>
      <c r="B37"/>
      <c r="C37"/>
      <c r="D37"/>
      <c r="E37"/>
      <c r="F37"/>
      <c r="G37"/>
      <c r="H37"/>
      <c r="I37" s="963"/>
      <c r="J37" s="231"/>
      <c r="K37" s="241"/>
      <c r="L37" s="241"/>
      <c r="M37" s="2399" t="s">
        <v>572</v>
      </c>
      <c r="N37" s="2399"/>
      <c r="O37" s="2399"/>
      <c r="P37" s="2502"/>
      <c r="Q37" s="2502"/>
      <c r="R37" s="2502"/>
      <c r="S37" s="2502"/>
      <c r="T37" s="2502"/>
      <c r="U37" s="2579" t="s">
        <v>172</v>
      </c>
      <c r="V37" s="2579"/>
      <c r="W37" s="2579"/>
      <c r="X37" s="2579"/>
      <c r="Y37" s="2579"/>
      <c r="Z37" s="2579"/>
      <c r="AA37" s="2579"/>
      <c r="AB37" s="2408" t="s">
        <v>171</v>
      </c>
      <c r="AC37" s="2408"/>
      <c r="AD37" s="2408"/>
      <c r="AE37" s="2408"/>
      <c r="AF37" s="2408"/>
      <c r="AG37" s="2408"/>
      <c r="AH37" s="2408"/>
      <c r="AI37" s="2408"/>
      <c r="AJ37" s="2408"/>
      <c r="AK37" s="2408"/>
      <c r="AL37" s="2408"/>
      <c r="AM37" s="2408"/>
      <c r="AN37" s="2408"/>
      <c r="AO37" s="2408"/>
      <c r="AP37" s="2408"/>
      <c r="AQ37" s="2408"/>
      <c r="AR37" s="2408"/>
      <c r="AS37" s="2408"/>
      <c r="AT37" s="2408"/>
      <c r="AU37" s="2408"/>
      <c r="AV37" s="2408"/>
      <c r="AW37" s="2408"/>
      <c r="AX37" s="2408"/>
      <c r="AY37" s="2408"/>
      <c r="AZ37" s="2408"/>
      <c r="BA37" s="2442"/>
      <c r="BB37" s="2442"/>
      <c r="BC37" s="2442"/>
      <c r="BD37" s="2442"/>
      <c r="BE37" s="2442"/>
      <c r="BF37" s="2442"/>
      <c r="BG37" s="2442"/>
      <c r="BH37" s="2442"/>
      <c r="BI37" s="2442"/>
      <c r="BJ37" s="2442"/>
      <c r="BK37" s="2442"/>
      <c r="BL37" s="2442"/>
      <c r="BM37" s="2580"/>
      <c r="BN37" s="2580"/>
      <c r="BO37" s="2581"/>
      <c r="BP37" s="2581"/>
      <c r="BQ37" s="2581"/>
      <c r="BR37" s="2581"/>
      <c r="BS37" s="2581"/>
      <c r="BT37" s="2581"/>
      <c r="BU37" s="2581"/>
      <c r="BV37" s="2581"/>
      <c r="BW37" s="2581"/>
      <c r="BX37" s="2581"/>
      <c r="BY37" s="2581"/>
      <c r="BZ37" s="2581"/>
      <c r="CA37" s="2581"/>
      <c r="CB37" s="2581"/>
      <c r="CC37" s="2581"/>
      <c r="CD37" s="2581"/>
      <c r="CE37" s="2581"/>
      <c r="CF37" s="2581"/>
      <c r="CG37" s="2581"/>
      <c r="CH37" s="2581"/>
      <c r="CI37" s="2581"/>
      <c r="CJ37" s="2581"/>
      <c r="CK37" s="2581"/>
      <c r="CL37" s="2581"/>
      <c r="CM37" s="2581"/>
      <c r="CN37" s="2592"/>
      <c r="CO37" s="2592"/>
      <c r="CP37" s="2592"/>
      <c r="CQ37" s="2592"/>
      <c r="CR37" s="2592"/>
      <c r="CS37" s="2592"/>
      <c r="CT37" s="2594"/>
      <c r="CU37" s="2284"/>
      <c r="CV37" s="2284"/>
      <c r="CW37" s="2566"/>
      <c r="CX37" s="1950"/>
      <c r="CY37" s="1950"/>
      <c r="CZ37" s="1950"/>
      <c r="DA37" s="1950"/>
      <c r="DB37" s="1950"/>
      <c r="DC37" s="1950"/>
      <c r="DD37" s="1950"/>
      <c r="DE37" s="1950"/>
      <c r="DF37" s="1950"/>
      <c r="DG37" s="1950"/>
      <c r="DH37" s="1950"/>
      <c r="DI37" s="1950"/>
      <c r="DJ37" s="1950"/>
      <c r="DK37" s="1950"/>
      <c r="DL37" s="1950"/>
      <c r="DM37" s="1950"/>
      <c r="DN37" s="1950"/>
      <c r="DO37" s="1950"/>
      <c r="DP37" s="2567"/>
      <c r="DQ37"/>
      <c r="DR37"/>
      <c r="DS37"/>
      <c r="DT37"/>
      <c r="DU37"/>
      <c r="DV37"/>
      <c r="DW37"/>
      <c r="DX37"/>
      <c r="DY37"/>
      <c r="DZ37"/>
      <c r="EA37"/>
      <c r="EB37"/>
      <c r="EC37"/>
      <c r="ED37"/>
      <c r="EE37"/>
      <c r="EF37"/>
      <c r="EG37" s="16"/>
      <c r="EH37" s="134">
        <f t="shared" si="0"/>
        <v>0</v>
      </c>
      <c r="EI37" s="134">
        <f t="shared" si="1"/>
        <v>0</v>
      </c>
      <c r="EJ37" s="134">
        <f t="shared" si="2"/>
        <v>0</v>
      </c>
      <c r="EK37" s="134">
        <f t="shared" si="3"/>
        <v>0</v>
      </c>
      <c r="EL37" s="232" t="s">
        <v>724</v>
      </c>
      <c r="EM37" s="134" t="str">
        <f t="shared" si="12"/>
        <v>劣化及び損傷の状況</v>
      </c>
      <c r="EN37" s="133">
        <f t="shared" si="13"/>
        <v>0</v>
      </c>
      <c r="EO37" s="132" t="str">
        <f t="shared" si="14"/>
        <v/>
      </c>
      <c r="EP37" s="124" t="str">
        <f>IF($EO37="要是正",MAX($EP$14:EP33)+1,"")</f>
        <v/>
      </c>
      <c r="EQ37" s="124" t="str">
        <f>IF($EO37="要是正",MAX($EQ$14:EQ33)+1,"")</f>
        <v/>
      </c>
      <c r="ER37" s="131" t="str">
        <f t="shared" si="15"/>
        <v/>
      </c>
      <c r="ES37" s="130" t="str">
        <f t="shared" si="16"/>
        <v/>
      </c>
      <c r="ET37" s="125" t="str">
        <f t="shared" si="17"/>
        <v/>
      </c>
      <c r="EU37" s="156" t="str">
        <f t="shared" si="18"/>
        <v/>
      </c>
      <c r="EV37" s="657" t="str">
        <f t="shared" si="19"/>
        <v/>
      </c>
      <c r="EW37" s="451" t="str">
        <f t="shared" si="20"/>
        <v/>
      </c>
      <c r="EX37" s="126" t="str">
        <f t="shared" si="21"/>
        <v>0</v>
      </c>
      <c r="EY37" s="452" t="str">
        <f t="shared" si="22"/>
        <v/>
      </c>
      <c r="EZ37" s="126" t="str">
        <f t="shared" si="23"/>
        <v>0</v>
      </c>
      <c r="FA37" s="126" t="str">
        <f t="shared" si="24"/>
        <v>0</v>
      </c>
      <c r="FB37" s="125" t="str">
        <f t="shared" si="25"/>
        <v/>
      </c>
      <c r="FC37" s="128" t="str">
        <f t="shared" si="26"/>
        <v/>
      </c>
      <c r="FD37" s="126" t="str">
        <f t="shared" si="27"/>
        <v>0</v>
      </c>
      <c r="FE37" s="127" t="str">
        <f t="shared" si="28"/>
        <v/>
      </c>
      <c r="FF37" s="126" t="str">
        <f t="shared" si="29"/>
        <v>0</v>
      </c>
      <c r="FG37" s="126" t="str">
        <f t="shared" si="30"/>
        <v>0</v>
      </c>
      <c r="FH37" s="125" t="str">
        <f t="shared" si="31"/>
        <v/>
      </c>
      <c r="FI37" s="124"/>
      <c r="FJ37" s="124"/>
      <c r="FK37" s="124"/>
      <c r="FL37" s="168">
        <v>2</v>
      </c>
      <c r="FM37" s="133" t="s">
        <v>154</v>
      </c>
      <c r="FN37" s="133" t="s">
        <v>158</v>
      </c>
      <c r="FO37" s="167" t="s">
        <v>157</v>
      </c>
      <c r="FQ37"/>
      <c r="FR37"/>
      <c r="FS37"/>
      <c r="FT37"/>
      <c r="FU37"/>
      <c r="FV37"/>
      <c r="FW37"/>
      <c r="FX37"/>
      <c r="FY37"/>
      <c r="FZ37"/>
      <c r="GA37"/>
      <c r="GB37"/>
      <c r="GC37"/>
      <c r="GD37"/>
      <c r="GE37"/>
      <c r="GF37"/>
      <c r="GG37"/>
      <c r="GH37" s="234"/>
      <c r="GI37" s="752" t="str">
        <f t="shared" si="32"/>
        <v/>
      </c>
      <c r="GJ37" s="752" t="str">
        <f t="shared" si="33"/>
        <v/>
      </c>
      <c r="GK37" s="752" t="str">
        <f t="shared" si="34"/>
        <v/>
      </c>
      <c r="GL37" s="226">
        <f t="shared" si="35"/>
        <v>0</v>
      </c>
      <c r="GM37" s="227" t="str">
        <f t="shared" si="10"/>
        <v/>
      </c>
      <c r="GN37"/>
      <c r="GO37" s="228" t="str">
        <f t="shared" si="36"/>
        <v/>
      </c>
      <c r="GP37" s="601" t="str">
        <f t="shared" si="37"/>
        <v/>
      </c>
      <c r="GQ37" s="532" t="str">
        <f t="shared" si="38"/>
        <v>0</v>
      </c>
      <c r="GR37" s="452" t="str">
        <f t="shared" si="39"/>
        <v/>
      </c>
      <c r="GS37" s="530" t="str">
        <f t="shared" si="40"/>
        <v>0</v>
      </c>
      <c r="GT37" s="531" t="str">
        <f t="shared" si="41"/>
        <v/>
      </c>
      <c r="GU37"/>
      <c r="GW37" s="569">
        <f t="shared" si="11"/>
        <v>0</v>
      </c>
      <c r="GX37" s="574"/>
      <c r="GY37" s="574"/>
      <c r="GZ37" s="575"/>
      <c r="HA37" s="13" t="str">
        <f>$U$37</f>
        <v>連動機構用予備電源</v>
      </c>
      <c r="LN37"/>
      <c r="LO37"/>
      <c r="LP37"/>
      <c r="LQ37"/>
      <c r="LR37"/>
      <c r="LS37"/>
      <c r="LT37"/>
      <c r="LU37"/>
      <c r="LV37"/>
      <c r="LW37"/>
      <c r="LX37"/>
      <c r="LY37"/>
      <c r="LZ37"/>
    </row>
    <row r="38" spans="1:339" s="13" customFormat="1" ht="30" customHeight="1" x14ac:dyDescent="0.4">
      <c r="A38"/>
      <c r="B38"/>
      <c r="C38"/>
      <c r="D38"/>
      <c r="E38"/>
      <c r="F38"/>
      <c r="G38"/>
      <c r="H38"/>
      <c r="I38" s="963"/>
      <c r="J38" s="231"/>
      <c r="K38" s="241"/>
      <c r="L38" s="241"/>
      <c r="M38" s="2399" t="s">
        <v>570</v>
      </c>
      <c r="N38" s="2399"/>
      <c r="O38" s="2399"/>
      <c r="P38" s="2502"/>
      <c r="Q38" s="2502"/>
      <c r="R38" s="2502"/>
      <c r="S38" s="2502"/>
      <c r="T38" s="2502"/>
      <c r="U38" s="2577"/>
      <c r="V38" s="2577"/>
      <c r="W38" s="2577"/>
      <c r="X38" s="2577"/>
      <c r="Y38" s="2577"/>
      <c r="Z38" s="2577"/>
      <c r="AA38" s="2577"/>
      <c r="AB38" s="2171" t="s">
        <v>170</v>
      </c>
      <c r="AC38" s="2171"/>
      <c r="AD38" s="2171"/>
      <c r="AE38" s="2171"/>
      <c r="AF38" s="2171"/>
      <c r="AG38" s="2171"/>
      <c r="AH38" s="2171"/>
      <c r="AI38" s="2171"/>
      <c r="AJ38" s="2171"/>
      <c r="AK38" s="2171"/>
      <c r="AL38" s="2171"/>
      <c r="AM38" s="2171"/>
      <c r="AN38" s="2171"/>
      <c r="AO38" s="2171"/>
      <c r="AP38" s="2171"/>
      <c r="AQ38" s="2171"/>
      <c r="AR38" s="2171"/>
      <c r="AS38" s="2171"/>
      <c r="AT38" s="2171"/>
      <c r="AU38" s="2171"/>
      <c r="AV38" s="2171"/>
      <c r="AW38" s="2171"/>
      <c r="AX38" s="2171"/>
      <c r="AY38" s="2171"/>
      <c r="AZ38" s="2171"/>
      <c r="BA38" s="2436"/>
      <c r="BB38" s="2436"/>
      <c r="BC38" s="2436"/>
      <c r="BD38" s="2436"/>
      <c r="BE38" s="2436"/>
      <c r="BF38" s="2436"/>
      <c r="BG38" s="2436"/>
      <c r="BH38" s="2436"/>
      <c r="BI38" s="2436"/>
      <c r="BJ38" s="2436"/>
      <c r="BK38" s="2436"/>
      <c r="BL38" s="2436"/>
      <c r="BM38" s="2412"/>
      <c r="BN38" s="2412"/>
      <c r="BO38" s="2582"/>
      <c r="BP38" s="2582"/>
      <c r="BQ38" s="2582"/>
      <c r="BR38" s="2582"/>
      <c r="BS38" s="2582"/>
      <c r="BT38" s="2582"/>
      <c r="BU38" s="2582"/>
      <c r="BV38" s="2582"/>
      <c r="BW38" s="2582"/>
      <c r="BX38" s="2582"/>
      <c r="BY38" s="2582"/>
      <c r="BZ38" s="2582"/>
      <c r="CA38" s="2582"/>
      <c r="CB38" s="2582"/>
      <c r="CC38" s="2582"/>
      <c r="CD38" s="2582"/>
      <c r="CE38" s="2582"/>
      <c r="CF38" s="2582"/>
      <c r="CG38" s="2582"/>
      <c r="CH38" s="2582"/>
      <c r="CI38" s="2582"/>
      <c r="CJ38" s="2582"/>
      <c r="CK38" s="2582"/>
      <c r="CL38" s="2582"/>
      <c r="CM38" s="2582"/>
      <c r="CN38" s="2583"/>
      <c r="CO38" s="2583"/>
      <c r="CP38" s="2583"/>
      <c r="CQ38" s="2583"/>
      <c r="CR38" s="2583"/>
      <c r="CS38" s="2583"/>
      <c r="CT38" s="2560"/>
      <c r="CU38" s="2584"/>
      <c r="CV38" s="2584"/>
      <c r="CW38" s="2588"/>
      <c r="CX38" s="2589"/>
      <c r="CY38" s="2589"/>
      <c r="CZ38" s="2589"/>
      <c r="DA38" s="2589"/>
      <c r="DB38" s="2589"/>
      <c r="DC38" s="2589"/>
      <c r="DD38" s="2589"/>
      <c r="DE38" s="2589"/>
      <c r="DF38" s="2589"/>
      <c r="DG38" s="2589"/>
      <c r="DH38" s="2589"/>
      <c r="DI38" s="2589"/>
      <c r="DJ38" s="2589"/>
      <c r="DK38" s="2589"/>
      <c r="DL38" s="2589"/>
      <c r="DM38" s="2589"/>
      <c r="DN38" s="2589"/>
      <c r="DO38" s="2589"/>
      <c r="DP38" s="2590"/>
      <c r="DQ38"/>
      <c r="DR38"/>
      <c r="DS38"/>
      <c r="DT38"/>
      <c r="DU38"/>
      <c r="DV38"/>
      <c r="DW38"/>
      <c r="DX38"/>
      <c r="DY38"/>
      <c r="DZ38"/>
      <c r="EA38"/>
      <c r="EB38"/>
      <c r="EC38"/>
      <c r="ED38"/>
      <c r="EE38"/>
      <c r="EF38"/>
      <c r="EG38" s="16"/>
      <c r="EH38" s="134">
        <f t="shared" si="0"/>
        <v>0</v>
      </c>
      <c r="EI38" s="134">
        <f t="shared" si="1"/>
        <v>0</v>
      </c>
      <c r="EJ38" s="134">
        <f t="shared" si="2"/>
        <v>0</v>
      </c>
      <c r="EK38" s="134">
        <f t="shared" si="3"/>
        <v>0</v>
      </c>
      <c r="EL38" s="232" t="s">
        <v>725</v>
      </c>
      <c r="EM38" s="134" t="str">
        <f t="shared" si="12"/>
        <v>容量の状況</v>
      </c>
      <c r="EN38" s="133">
        <f t="shared" si="13"/>
        <v>0</v>
      </c>
      <c r="EO38" s="132" t="str">
        <f t="shared" si="14"/>
        <v/>
      </c>
      <c r="EP38" s="124" t="str">
        <f>IF($EO38="要是正",MAX($EP$14:EP34)+1,"")</f>
        <v/>
      </c>
      <c r="EQ38" s="124" t="str">
        <f>IF($EO38="要是正",MAX($EQ$14:EQ34)+1,"")</f>
        <v/>
      </c>
      <c r="ER38" s="131" t="str">
        <f t="shared" si="15"/>
        <v/>
      </c>
      <c r="ES38" s="130" t="str">
        <f t="shared" si="16"/>
        <v/>
      </c>
      <c r="ET38" s="125" t="str">
        <f t="shared" si="17"/>
        <v/>
      </c>
      <c r="EU38" s="156" t="str">
        <f t="shared" si="18"/>
        <v/>
      </c>
      <c r="EV38" s="657" t="str">
        <f t="shared" si="19"/>
        <v/>
      </c>
      <c r="EW38" s="451" t="str">
        <f t="shared" si="20"/>
        <v/>
      </c>
      <c r="EX38" s="126" t="str">
        <f t="shared" si="21"/>
        <v>0</v>
      </c>
      <c r="EY38" s="452" t="str">
        <f t="shared" si="22"/>
        <v/>
      </c>
      <c r="EZ38" s="126" t="str">
        <f t="shared" si="23"/>
        <v>0</v>
      </c>
      <c r="FA38" s="126" t="str">
        <f t="shared" si="24"/>
        <v>0</v>
      </c>
      <c r="FB38" s="125" t="str">
        <f t="shared" si="25"/>
        <v/>
      </c>
      <c r="FC38" s="128" t="str">
        <f t="shared" si="26"/>
        <v/>
      </c>
      <c r="FD38" s="126" t="str">
        <f t="shared" si="27"/>
        <v>0</v>
      </c>
      <c r="FE38" s="127" t="str">
        <f t="shared" si="28"/>
        <v/>
      </c>
      <c r="FF38" s="126" t="str">
        <f t="shared" si="29"/>
        <v>0</v>
      </c>
      <c r="FG38" s="126" t="str">
        <f t="shared" si="30"/>
        <v>0</v>
      </c>
      <c r="FH38" s="125" t="str">
        <f t="shared" si="31"/>
        <v/>
      </c>
      <c r="FI38" s="124"/>
      <c r="FJ38" s="124"/>
      <c r="FK38" s="124"/>
      <c r="FL38" s="168">
        <v>6</v>
      </c>
      <c r="FM38" s="133" t="s">
        <v>154</v>
      </c>
      <c r="FN38" s="133" t="s">
        <v>153</v>
      </c>
      <c r="FO38" s="167" t="s">
        <v>152</v>
      </c>
      <c r="FQ38"/>
      <c r="FR38"/>
      <c r="FS38"/>
      <c r="FT38"/>
      <c r="FU38"/>
      <c r="FV38"/>
      <c r="FW38"/>
      <c r="FX38"/>
      <c r="FY38"/>
      <c r="FZ38"/>
      <c r="GA38"/>
      <c r="GB38"/>
      <c r="GC38"/>
      <c r="GD38"/>
      <c r="GE38"/>
      <c r="GF38"/>
      <c r="GG38"/>
      <c r="GH38" s="215"/>
      <c r="GI38" s="752" t="str">
        <f t="shared" si="32"/>
        <v/>
      </c>
      <c r="GJ38" s="752" t="str">
        <f t="shared" si="33"/>
        <v/>
      </c>
      <c r="GK38" s="752" t="str">
        <f t="shared" si="34"/>
        <v/>
      </c>
      <c r="GL38" s="226">
        <f t="shared" si="35"/>
        <v>0</v>
      </c>
      <c r="GM38" s="227" t="str">
        <f t="shared" si="10"/>
        <v/>
      </c>
      <c r="GN38"/>
      <c r="GO38" s="228" t="str">
        <f t="shared" si="36"/>
        <v/>
      </c>
      <c r="GP38" s="601" t="str">
        <f t="shared" si="37"/>
        <v/>
      </c>
      <c r="GQ38" s="532" t="str">
        <f t="shared" si="38"/>
        <v>0</v>
      </c>
      <c r="GR38" s="452" t="str">
        <f t="shared" si="39"/>
        <v/>
      </c>
      <c r="GS38" s="530" t="str">
        <f t="shared" si="40"/>
        <v>0</v>
      </c>
      <c r="GT38" s="531" t="str">
        <f t="shared" si="41"/>
        <v/>
      </c>
      <c r="GU38"/>
      <c r="GW38" s="569">
        <f t="shared" si="11"/>
        <v>0</v>
      </c>
      <c r="GX38" s="574"/>
      <c r="GY38" s="574"/>
      <c r="GZ38" s="575"/>
      <c r="HA38" s="13" t="str">
        <f>$U$37</f>
        <v>連動機構用予備電源</v>
      </c>
      <c r="LN38"/>
      <c r="LO38"/>
      <c r="LP38"/>
      <c r="LQ38"/>
      <c r="LR38"/>
      <c r="LS38"/>
      <c r="LT38"/>
      <c r="LU38"/>
      <c r="LV38"/>
      <c r="LW38"/>
      <c r="LX38"/>
      <c r="LY38"/>
      <c r="LZ38"/>
    </row>
    <row r="39" spans="1:339" s="13" customFormat="1" ht="30" customHeight="1" x14ac:dyDescent="0.4">
      <c r="A39"/>
      <c r="B39"/>
      <c r="C39"/>
      <c r="D39"/>
      <c r="E39"/>
      <c r="F39"/>
      <c r="G39"/>
      <c r="H39"/>
      <c r="I39" s="963"/>
      <c r="J39" s="231"/>
      <c r="K39" s="241"/>
      <c r="L39" s="241"/>
      <c r="M39" s="2399" t="s">
        <v>568</v>
      </c>
      <c r="N39" s="2399"/>
      <c r="O39" s="2399"/>
      <c r="P39" s="2502"/>
      <c r="Q39" s="2502"/>
      <c r="R39" s="2502"/>
      <c r="S39" s="2502"/>
      <c r="T39" s="2502"/>
      <c r="U39" s="2576" t="s">
        <v>238</v>
      </c>
      <c r="V39" s="2576"/>
      <c r="W39" s="2576"/>
      <c r="X39" s="2576"/>
      <c r="Y39" s="2576"/>
      <c r="Z39" s="2576"/>
      <c r="AA39" s="2576"/>
      <c r="AB39" s="2231" t="s">
        <v>165</v>
      </c>
      <c r="AC39" s="2231"/>
      <c r="AD39" s="2231"/>
      <c r="AE39" s="2231"/>
      <c r="AF39" s="2231"/>
      <c r="AG39" s="2231"/>
      <c r="AH39" s="2231"/>
      <c r="AI39" s="2231"/>
      <c r="AJ39" s="2231"/>
      <c r="AK39" s="2231"/>
      <c r="AL39" s="2231"/>
      <c r="AM39" s="2231"/>
      <c r="AN39" s="2231"/>
      <c r="AO39" s="2231"/>
      <c r="AP39" s="2231"/>
      <c r="AQ39" s="2231"/>
      <c r="AR39" s="2231"/>
      <c r="AS39" s="2231"/>
      <c r="AT39" s="2231"/>
      <c r="AU39" s="2231"/>
      <c r="AV39" s="2231"/>
      <c r="AW39" s="2231"/>
      <c r="AX39" s="2231"/>
      <c r="AY39" s="2231"/>
      <c r="AZ39" s="2231"/>
      <c r="BA39" s="2435"/>
      <c r="BB39" s="2435"/>
      <c r="BC39" s="2435"/>
      <c r="BD39" s="2435"/>
      <c r="BE39" s="2435"/>
      <c r="BF39" s="2435"/>
      <c r="BG39" s="2435"/>
      <c r="BH39" s="2435"/>
      <c r="BI39" s="2435"/>
      <c r="BJ39" s="2435"/>
      <c r="BK39" s="2435"/>
      <c r="BL39" s="2435"/>
      <c r="BM39" s="2378"/>
      <c r="BN39" s="2378"/>
      <c r="BO39" s="2573"/>
      <c r="BP39" s="2573"/>
      <c r="BQ39" s="2573"/>
      <c r="BR39" s="2573"/>
      <c r="BS39" s="2573"/>
      <c r="BT39" s="2573"/>
      <c r="BU39" s="2573"/>
      <c r="BV39" s="2573"/>
      <c r="BW39" s="2573"/>
      <c r="BX39" s="2573"/>
      <c r="BY39" s="2573"/>
      <c r="BZ39" s="2573"/>
      <c r="CA39" s="2573"/>
      <c r="CB39" s="2573"/>
      <c r="CC39" s="2573"/>
      <c r="CD39" s="2573"/>
      <c r="CE39" s="2573"/>
      <c r="CF39" s="2573"/>
      <c r="CG39" s="2573"/>
      <c r="CH39" s="2573"/>
      <c r="CI39" s="2573"/>
      <c r="CJ39" s="2573"/>
      <c r="CK39" s="2573"/>
      <c r="CL39" s="2573"/>
      <c r="CM39" s="2573"/>
      <c r="CN39" s="2611"/>
      <c r="CO39" s="2611"/>
      <c r="CP39" s="2611"/>
      <c r="CQ39" s="2611"/>
      <c r="CR39" s="2611"/>
      <c r="CS39" s="2611"/>
      <c r="CT39" s="2573"/>
      <c r="CU39" s="2574"/>
      <c r="CV39" s="2574"/>
      <c r="CW39" s="2557"/>
      <c r="CX39" s="2558"/>
      <c r="CY39" s="2558"/>
      <c r="CZ39" s="2558"/>
      <c r="DA39" s="2558"/>
      <c r="DB39" s="2558"/>
      <c r="DC39" s="2558"/>
      <c r="DD39" s="2558"/>
      <c r="DE39" s="2558"/>
      <c r="DF39" s="2558"/>
      <c r="DG39" s="2558"/>
      <c r="DH39" s="2558"/>
      <c r="DI39" s="2558"/>
      <c r="DJ39" s="2558"/>
      <c r="DK39" s="2558"/>
      <c r="DL39" s="2558"/>
      <c r="DM39" s="2558"/>
      <c r="DN39" s="2558"/>
      <c r="DO39" s="2558"/>
      <c r="DP39" s="2559"/>
      <c r="DQ39"/>
      <c r="DR39"/>
      <c r="DS39"/>
      <c r="DT39"/>
      <c r="DU39"/>
      <c r="DV39"/>
      <c r="DW39"/>
      <c r="DX39"/>
      <c r="DY39"/>
      <c r="DZ39"/>
      <c r="EA39"/>
      <c r="EB39"/>
      <c r="EC39"/>
      <c r="ED39"/>
      <c r="EE39"/>
      <c r="EF39"/>
      <c r="EG39" s="16"/>
      <c r="EH39" s="134">
        <f t="shared" si="0"/>
        <v>0</v>
      </c>
      <c r="EI39" s="134">
        <f t="shared" si="1"/>
        <v>0</v>
      </c>
      <c r="EJ39" s="134">
        <f t="shared" si="2"/>
        <v>0</v>
      </c>
      <c r="EK39" s="134">
        <f t="shared" si="3"/>
        <v>0</v>
      </c>
      <c r="EL39" s="232" t="s">
        <v>726</v>
      </c>
      <c r="EM39" s="134" t="str">
        <f t="shared" si="12"/>
        <v>設置の状況</v>
      </c>
      <c r="EN39" s="133">
        <f t="shared" si="13"/>
        <v>0</v>
      </c>
      <c r="EO39" s="132" t="str">
        <f t="shared" si="14"/>
        <v/>
      </c>
      <c r="EP39" s="124" t="str">
        <f>IF($EO39="要是正",MAX($EP$14:EP35)+1,"")</f>
        <v/>
      </c>
      <c r="EQ39" s="124" t="str">
        <f>IF($EO39="要是正",MAX($EQ$14:EQ35)+1,"")</f>
        <v/>
      </c>
      <c r="ER39" s="131" t="str">
        <f t="shared" si="15"/>
        <v/>
      </c>
      <c r="ES39" s="130" t="str">
        <f t="shared" si="16"/>
        <v/>
      </c>
      <c r="ET39" s="125" t="str">
        <f t="shared" si="17"/>
        <v/>
      </c>
      <c r="EU39" s="156" t="str">
        <f t="shared" si="18"/>
        <v/>
      </c>
      <c r="EV39" s="657" t="str">
        <f t="shared" si="19"/>
        <v/>
      </c>
      <c r="EW39" s="451" t="str">
        <f t="shared" si="20"/>
        <v/>
      </c>
      <c r="EX39" s="126" t="str">
        <f t="shared" si="21"/>
        <v>0</v>
      </c>
      <c r="EY39" s="452" t="str">
        <f t="shared" si="22"/>
        <v/>
      </c>
      <c r="EZ39" s="126" t="str">
        <f t="shared" si="23"/>
        <v>0</v>
      </c>
      <c r="FA39" s="126" t="str">
        <f t="shared" si="24"/>
        <v>0</v>
      </c>
      <c r="FB39" s="125" t="str">
        <f t="shared" si="25"/>
        <v/>
      </c>
      <c r="FC39" s="128" t="str">
        <f t="shared" si="26"/>
        <v/>
      </c>
      <c r="FD39" s="126" t="str">
        <f t="shared" si="27"/>
        <v>0</v>
      </c>
      <c r="FE39" s="127" t="str">
        <f t="shared" si="28"/>
        <v/>
      </c>
      <c r="FF39" s="126" t="str">
        <f t="shared" si="29"/>
        <v>0</v>
      </c>
      <c r="FG39" s="126" t="str">
        <f t="shared" si="30"/>
        <v>0</v>
      </c>
      <c r="FH39" s="125" t="str">
        <f t="shared" si="31"/>
        <v/>
      </c>
      <c r="FI39" s="124"/>
      <c r="FJ39" s="124"/>
      <c r="FK39" s="124"/>
      <c r="FL39" s="168">
        <v>2</v>
      </c>
      <c r="FM39" s="133" t="s">
        <v>154</v>
      </c>
      <c r="FN39" s="133" t="s">
        <v>158</v>
      </c>
      <c r="FO39" s="167" t="s">
        <v>157</v>
      </c>
      <c r="FQ39"/>
      <c r="FR39"/>
      <c r="FS39"/>
      <c r="FT39"/>
      <c r="FU39"/>
      <c r="FV39"/>
      <c r="FW39"/>
      <c r="FX39"/>
      <c r="FY39"/>
      <c r="FZ39"/>
      <c r="GA39"/>
      <c r="GB39"/>
      <c r="GC39"/>
      <c r="GD39"/>
      <c r="GE39"/>
      <c r="GF39"/>
      <c r="GG39"/>
      <c r="GH39" s="234"/>
      <c r="GI39" s="752" t="str">
        <f t="shared" si="32"/>
        <v/>
      </c>
      <c r="GJ39" s="752" t="str">
        <f t="shared" si="33"/>
        <v/>
      </c>
      <c r="GK39" s="752" t="str">
        <f t="shared" si="34"/>
        <v/>
      </c>
      <c r="GL39" s="226">
        <f t="shared" si="35"/>
        <v>0</v>
      </c>
      <c r="GM39" s="227" t="str">
        <f t="shared" si="10"/>
        <v/>
      </c>
      <c r="GN39"/>
      <c r="GO39" s="228" t="str">
        <f t="shared" si="36"/>
        <v/>
      </c>
      <c r="GP39" s="601" t="str">
        <f t="shared" si="37"/>
        <v/>
      </c>
      <c r="GQ39" s="532" t="str">
        <f t="shared" si="38"/>
        <v>0</v>
      </c>
      <c r="GR39" s="452" t="str">
        <f t="shared" si="39"/>
        <v/>
      </c>
      <c r="GS39" s="530" t="str">
        <f t="shared" ref="GS39:GS42" si="44">IF(GR39=1,GQ39,"0")</f>
        <v>0</v>
      </c>
      <c r="GT39" s="531" t="str">
        <f t="shared" si="41"/>
        <v/>
      </c>
      <c r="GU39"/>
      <c r="GW39" s="569">
        <f t="shared" si="11"/>
        <v>0</v>
      </c>
      <c r="GX39" s="574"/>
      <c r="GY39" s="574"/>
      <c r="GZ39" s="575"/>
      <c r="HA39" s="13" t="str">
        <f>$U$39</f>
        <v>自動作動装置</v>
      </c>
      <c r="LN39"/>
      <c r="LO39"/>
      <c r="LP39"/>
      <c r="LQ39"/>
      <c r="LR39"/>
      <c r="LS39"/>
      <c r="LT39"/>
      <c r="LU39"/>
      <c r="LV39"/>
      <c r="LW39"/>
      <c r="LX39"/>
      <c r="LY39"/>
      <c r="LZ39"/>
    </row>
    <row r="40" spans="1:339" s="13" customFormat="1" ht="30" customHeight="1" x14ac:dyDescent="0.4">
      <c r="A40"/>
      <c r="B40"/>
      <c r="C40"/>
      <c r="D40"/>
      <c r="E40"/>
      <c r="F40"/>
      <c r="G40"/>
      <c r="H40"/>
      <c r="I40" s="963"/>
      <c r="J40" s="231"/>
      <c r="K40" s="241"/>
      <c r="L40" s="241"/>
      <c r="M40" s="2399" t="s">
        <v>597</v>
      </c>
      <c r="N40" s="2399"/>
      <c r="O40" s="2399"/>
      <c r="P40" s="2502"/>
      <c r="Q40" s="2502"/>
      <c r="R40" s="2502"/>
      <c r="S40" s="2502"/>
      <c r="T40" s="2502"/>
      <c r="U40" s="2577" t="s">
        <v>237</v>
      </c>
      <c r="V40" s="2577"/>
      <c r="W40" s="2577"/>
      <c r="X40" s="2577"/>
      <c r="Y40" s="2577"/>
      <c r="Z40" s="2577"/>
      <c r="AA40" s="2577"/>
      <c r="AB40" s="2180" t="s">
        <v>165</v>
      </c>
      <c r="AC40" s="2180"/>
      <c r="AD40" s="2180"/>
      <c r="AE40" s="2180"/>
      <c r="AF40" s="2180"/>
      <c r="AG40" s="2180"/>
      <c r="AH40" s="2180"/>
      <c r="AI40" s="2180"/>
      <c r="AJ40" s="2180"/>
      <c r="AK40" s="2180"/>
      <c r="AL40" s="2180"/>
      <c r="AM40" s="2180"/>
      <c r="AN40" s="2180"/>
      <c r="AO40" s="2180"/>
      <c r="AP40" s="2180"/>
      <c r="AQ40" s="2180"/>
      <c r="AR40" s="2180"/>
      <c r="AS40" s="2180"/>
      <c r="AT40" s="2180"/>
      <c r="AU40" s="2180"/>
      <c r="AV40" s="2180"/>
      <c r="AW40" s="2180"/>
      <c r="AX40" s="2180"/>
      <c r="AY40" s="2180"/>
      <c r="AZ40" s="2180"/>
      <c r="BA40" s="2436"/>
      <c r="BB40" s="2436"/>
      <c r="BC40" s="2436"/>
      <c r="BD40" s="2436"/>
      <c r="BE40" s="2436"/>
      <c r="BF40" s="2436"/>
      <c r="BG40" s="2436"/>
      <c r="BH40" s="2436"/>
      <c r="BI40" s="2436"/>
      <c r="BJ40" s="2436"/>
      <c r="BK40" s="2436"/>
      <c r="BL40" s="2436"/>
      <c r="BM40" s="2434"/>
      <c r="BN40" s="2434"/>
      <c r="BO40" s="2560"/>
      <c r="BP40" s="2560"/>
      <c r="BQ40" s="2560"/>
      <c r="BR40" s="2560"/>
      <c r="BS40" s="2560"/>
      <c r="BT40" s="2560"/>
      <c r="BU40" s="2560"/>
      <c r="BV40" s="2560"/>
      <c r="BW40" s="2560"/>
      <c r="BX40" s="2560"/>
      <c r="BY40" s="2560"/>
      <c r="BZ40" s="2560"/>
      <c r="CA40" s="2560"/>
      <c r="CB40" s="2560"/>
      <c r="CC40" s="2560"/>
      <c r="CD40" s="2560"/>
      <c r="CE40" s="2560"/>
      <c r="CF40" s="2560"/>
      <c r="CG40" s="2560"/>
      <c r="CH40" s="2560"/>
      <c r="CI40" s="2560"/>
      <c r="CJ40" s="2560"/>
      <c r="CK40" s="2560"/>
      <c r="CL40" s="2560"/>
      <c r="CM40" s="2560"/>
      <c r="CN40" s="2561"/>
      <c r="CO40" s="2561"/>
      <c r="CP40" s="2561"/>
      <c r="CQ40" s="2561"/>
      <c r="CR40" s="2561"/>
      <c r="CS40" s="2561"/>
      <c r="CT40" s="2560"/>
      <c r="CU40" s="2584"/>
      <c r="CV40" s="2584"/>
      <c r="CW40" s="2563"/>
      <c r="CX40" s="2564"/>
      <c r="CY40" s="2564"/>
      <c r="CZ40" s="2564"/>
      <c r="DA40" s="2564"/>
      <c r="DB40" s="2564"/>
      <c r="DC40" s="2564"/>
      <c r="DD40" s="2564"/>
      <c r="DE40" s="2564"/>
      <c r="DF40" s="2564"/>
      <c r="DG40" s="2564"/>
      <c r="DH40" s="2564"/>
      <c r="DI40" s="2564"/>
      <c r="DJ40" s="2564"/>
      <c r="DK40" s="2564"/>
      <c r="DL40" s="2564"/>
      <c r="DM40" s="2564"/>
      <c r="DN40" s="2564"/>
      <c r="DO40" s="2564"/>
      <c r="DP40" s="2565"/>
      <c r="DQ40"/>
      <c r="DR40"/>
      <c r="DS40"/>
      <c r="DT40"/>
      <c r="DU40"/>
      <c r="DV40"/>
      <c r="DW40"/>
      <c r="DX40"/>
      <c r="DY40"/>
      <c r="DZ40"/>
      <c r="EA40"/>
      <c r="EB40"/>
      <c r="EC40"/>
      <c r="ED40"/>
      <c r="EE40"/>
      <c r="EF40"/>
      <c r="EG40" s="16"/>
      <c r="EH40" s="134">
        <f t="shared" si="0"/>
        <v>0</v>
      </c>
      <c r="EI40" s="134">
        <f t="shared" si="1"/>
        <v>0</v>
      </c>
      <c r="EJ40" s="134">
        <f t="shared" si="2"/>
        <v>0</v>
      </c>
      <c r="EK40" s="134">
        <f t="shared" si="3"/>
        <v>0</v>
      </c>
      <c r="EL40" s="232" t="s">
        <v>727</v>
      </c>
      <c r="EM40" s="134" t="str">
        <f t="shared" si="12"/>
        <v>設置の状況</v>
      </c>
      <c r="EN40" s="133">
        <f t="shared" si="13"/>
        <v>0</v>
      </c>
      <c r="EO40" s="132" t="str">
        <f t="shared" si="14"/>
        <v/>
      </c>
      <c r="EP40" s="124" t="str">
        <f>IF($EO40="要是正",MAX($EP$14:EP36)+1,"")</f>
        <v/>
      </c>
      <c r="EQ40" s="124" t="str">
        <f>IF($EO40="要是正",MAX($EQ$14:EQ36)+1,"")</f>
        <v/>
      </c>
      <c r="ER40" s="131" t="str">
        <f t="shared" si="15"/>
        <v/>
      </c>
      <c r="ES40" s="130" t="str">
        <f t="shared" si="16"/>
        <v/>
      </c>
      <c r="ET40" s="125" t="str">
        <f t="shared" si="17"/>
        <v/>
      </c>
      <c r="EU40" s="156" t="str">
        <f t="shared" si="18"/>
        <v/>
      </c>
      <c r="EV40" s="657" t="str">
        <f t="shared" si="19"/>
        <v/>
      </c>
      <c r="EW40" s="451" t="str">
        <f t="shared" si="20"/>
        <v/>
      </c>
      <c r="EX40" s="126" t="str">
        <f t="shared" si="21"/>
        <v>0</v>
      </c>
      <c r="EY40" s="452" t="str">
        <f t="shared" si="22"/>
        <v/>
      </c>
      <c r="EZ40" s="126" t="str">
        <f t="shared" si="23"/>
        <v>0</v>
      </c>
      <c r="FA40" s="126" t="str">
        <f t="shared" si="24"/>
        <v>0</v>
      </c>
      <c r="FB40" s="125" t="str">
        <f t="shared" si="25"/>
        <v/>
      </c>
      <c r="FC40" s="128" t="str">
        <f t="shared" si="26"/>
        <v/>
      </c>
      <c r="FD40" s="126" t="str">
        <f t="shared" si="27"/>
        <v>0</v>
      </c>
      <c r="FE40" s="127" t="str">
        <f t="shared" si="28"/>
        <v/>
      </c>
      <c r="FF40" s="126" t="str">
        <f t="shared" si="29"/>
        <v>0</v>
      </c>
      <c r="FG40" s="126" t="str">
        <f t="shared" si="30"/>
        <v>0</v>
      </c>
      <c r="FH40" s="125" t="str">
        <f t="shared" si="31"/>
        <v/>
      </c>
      <c r="FI40" s="124"/>
      <c r="FJ40" s="124"/>
      <c r="FK40" s="124"/>
      <c r="FL40" s="168">
        <v>6</v>
      </c>
      <c r="FM40" s="133" t="s">
        <v>154</v>
      </c>
      <c r="FN40" s="133" t="s">
        <v>153</v>
      </c>
      <c r="FO40" s="167" t="s">
        <v>152</v>
      </c>
      <c r="FQ40"/>
      <c r="FR40"/>
      <c r="FS40"/>
      <c r="FT40"/>
      <c r="FU40"/>
      <c r="FV40"/>
      <c r="FW40"/>
      <c r="FX40"/>
      <c r="FY40"/>
      <c r="FZ40"/>
      <c r="GA40"/>
      <c r="GB40"/>
      <c r="GC40"/>
      <c r="GD40"/>
      <c r="GE40"/>
      <c r="GF40"/>
      <c r="GG40"/>
      <c r="GH40" s="215"/>
      <c r="GI40" s="752" t="str">
        <f t="shared" si="32"/>
        <v/>
      </c>
      <c r="GJ40" s="752" t="str">
        <f t="shared" si="33"/>
        <v/>
      </c>
      <c r="GK40" s="752" t="str">
        <f t="shared" si="34"/>
        <v/>
      </c>
      <c r="GL40" s="226">
        <f t="shared" si="35"/>
        <v>0</v>
      </c>
      <c r="GM40" s="227" t="str">
        <f t="shared" si="10"/>
        <v/>
      </c>
      <c r="GN40"/>
      <c r="GO40" s="228" t="str">
        <f t="shared" si="36"/>
        <v/>
      </c>
      <c r="GP40" s="601" t="str">
        <f t="shared" si="37"/>
        <v/>
      </c>
      <c r="GQ40" s="532" t="str">
        <f t="shared" si="38"/>
        <v>0</v>
      </c>
      <c r="GR40" s="452" t="str">
        <f t="shared" si="39"/>
        <v/>
      </c>
      <c r="GS40" s="530" t="str">
        <f t="shared" si="44"/>
        <v>0</v>
      </c>
      <c r="GT40" s="531" t="str">
        <f t="shared" si="41"/>
        <v/>
      </c>
      <c r="GU40"/>
      <c r="GW40" s="569">
        <f t="shared" si="11"/>
        <v>0</v>
      </c>
      <c r="GX40" s="574"/>
      <c r="GY40" s="574"/>
      <c r="GZ40" s="575"/>
      <c r="HA40" s="13" t="str">
        <f>$U$40</f>
        <v>手動作動装置</v>
      </c>
      <c r="LN40"/>
      <c r="LO40"/>
      <c r="LP40"/>
      <c r="LQ40"/>
      <c r="LR40"/>
      <c r="LS40"/>
      <c r="LT40"/>
      <c r="LU40"/>
      <c r="LV40"/>
      <c r="LW40"/>
      <c r="LX40"/>
      <c r="LY40"/>
      <c r="LZ40"/>
    </row>
    <row r="41" spans="1:339" s="13" customFormat="1" ht="30" customHeight="1" x14ac:dyDescent="0.4">
      <c r="A41"/>
      <c r="B41"/>
      <c r="C41"/>
      <c r="D41"/>
      <c r="E41"/>
      <c r="F41"/>
      <c r="G41"/>
      <c r="H41"/>
      <c r="I41" s="963"/>
      <c r="J41" s="231"/>
      <c r="K41" s="241"/>
      <c r="L41" s="241"/>
      <c r="M41" s="2399" t="s">
        <v>595</v>
      </c>
      <c r="N41" s="2399"/>
      <c r="O41" s="2399"/>
      <c r="P41" s="2501" t="s">
        <v>211</v>
      </c>
      <c r="Q41" s="2501"/>
      <c r="R41" s="2501"/>
      <c r="S41" s="2501"/>
      <c r="T41" s="2501"/>
      <c r="U41" s="2501"/>
      <c r="V41" s="2501"/>
      <c r="W41" s="2501"/>
      <c r="X41" s="2501"/>
      <c r="Y41" s="2501"/>
      <c r="Z41" s="2501"/>
      <c r="AA41" s="2501"/>
      <c r="AB41" s="2408" t="s">
        <v>236</v>
      </c>
      <c r="AC41" s="2408"/>
      <c r="AD41" s="2408"/>
      <c r="AE41" s="2408"/>
      <c r="AF41" s="2408"/>
      <c r="AG41" s="2408"/>
      <c r="AH41" s="2408"/>
      <c r="AI41" s="2408"/>
      <c r="AJ41" s="2408"/>
      <c r="AK41" s="2408"/>
      <c r="AL41" s="2408"/>
      <c r="AM41" s="2408"/>
      <c r="AN41" s="2408"/>
      <c r="AO41" s="2408"/>
      <c r="AP41" s="2408"/>
      <c r="AQ41" s="2408"/>
      <c r="AR41" s="2408"/>
      <c r="AS41" s="2408"/>
      <c r="AT41" s="2408"/>
      <c r="AU41" s="2408"/>
      <c r="AV41" s="2408"/>
      <c r="AW41" s="2408"/>
      <c r="AX41" s="2408"/>
      <c r="AY41" s="2408"/>
      <c r="AZ41" s="2408"/>
      <c r="BA41" s="2442"/>
      <c r="BB41" s="2442"/>
      <c r="BC41" s="2442"/>
      <c r="BD41" s="2442"/>
      <c r="BE41" s="2442"/>
      <c r="BF41" s="2442"/>
      <c r="BG41" s="2442"/>
      <c r="BH41" s="2442"/>
      <c r="BI41" s="2442"/>
      <c r="BJ41" s="2442"/>
      <c r="BK41" s="2442"/>
      <c r="BL41" s="2442"/>
      <c r="BM41" s="2580"/>
      <c r="BN41" s="2580"/>
      <c r="BO41" s="2581"/>
      <c r="BP41" s="2581"/>
      <c r="BQ41" s="2581"/>
      <c r="BR41" s="2581"/>
      <c r="BS41" s="2581"/>
      <c r="BT41" s="2581"/>
      <c r="BU41" s="2581"/>
      <c r="BV41" s="2581"/>
      <c r="BW41" s="2581"/>
      <c r="BX41" s="2581"/>
      <c r="BY41" s="2581"/>
      <c r="BZ41" s="2581"/>
      <c r="CA41" s="2581"/>
      <c r="CB41" s="2581"/>
      <c r="CC41" s="2581"/>
      <c r="CD41" s="2581"/>
      <c r="CE41" s="2581"/>
      <c r="CF41" s="2581"/>
      <c r="CG41" s="2581"/>
      <c r="CH41" s="2581"/>
      <c r="CI41" s="2581"/>
      <c r="CJ41" s="2581"/>
      <c r="CK41" s="2581"/>
      <c r="CL41" s="2581"/>
      <c r="CM41" s="2581"/>
      <c r="CN41" s="2599"/>
      <c r="CO41" s="2599"/>
      <c r="CP41" s="2599"/>
      <c r="CQ41" s="2599"/>
      <c r="CR41" s="2599"/>
      <c r="CS41" s="2599"/>
      <c r="CT41" s="2593"/>
      <c r="CU41" s="2596"/>
      <c r="CV41" s="2596"/>
      <c r="CW41" s="2566"/>
      <c r="CX41" s="1950"/>
      <c r="CY41" s="1950"/>
      <c r="CZ41" s="1950"/>
      <c r="DA41" s="1950"/>
      <c r="DB41" s="1950"/>
      <c r="DC41" s="1950"/>
      <c r="DD41" s="1950"/>
      <c r="DE41" s="1950"/>
      <c r="DF41" s="1950"/>
      <c r="DG41" s="1950"/>
      <c r="DH41" s="1950"/>
      <c r="DI41" s="1950"/>
      <c r="DJ41" s="1950"/>
      <c r="DK41" s="1950"/>
      <c r="DL41" s="1950"/>
      <c r="DM41" s="1950"/>
      <c r="DN41" s="1950"/>
      <c r="DO41" s="1950"/>
      <c r="DP41" s="2567"/>
      <c r="DQ41"/>
      <c r="DR41"/>
      <c r="DS41"/>
      <c r="DT41"/>
      <c r="DU41"/>
      <c r="DV41"/>
      <c r="DW41"/>
      <c r="DX41"/>
      <c r="DY41"/>
      <c r="DZ41"/>
      <c r="EA41"/>
      <c r="EB41"/>
      <c r="EC41"/>
      <c r="ED41"/>
      <c r="EE41"/>
      <c r="EF41"/>
      <c r="EG41" s="16"/>
      <c r="EH41" s="134">
        <f t="shared" si="0"/>
        <v>0</v>
      </c>
      <c r="EI41" s="134">
        <f t="shared" si="1"/>
        <v>0</v>
      </c>
      <c r="EJ41" s="134">
        <f t="shared" si="2"/>
        <v>0</v>
      </c>
      <c r="EK41" s="134">
        <f t="shared" si="3"/>
        <v>0</v>
      </c>
      <c r="EL41" s="232" t="s">
        <v>728</v>
      </c>
      <c r="EM41" s="134" t="str">
        <f t="shared" si="12"/>
        <v>ドレンチャー等の作動の状況</v>
      </c>
      <c r="EN41" s="133">
        <f t="shared" si="13"/>
        <v>0</v>
      </c>
      <c r="EO41" s="132" t="str">
        <f t="shared" si="14"/>
        <v/>
      </c>
      <c r="EP41" s="124" t="str">
        <f>IF($EO41="要是正",MAX($EP$14:EP37)+1,"")</f>
        <v/>
      </c>
      <c r="EQ41" s="124" t="str">
        <f>IF($EO41="要是正",MAX($EQ$14:EQ37)+1,"")</f>
        <v/>
      </c>
      <c r="ER41" s="131" t="str">
        <f t="shared" si="15"/>
        <v/>
      </c>
      <c r="ES41" s="130" t="str">
        <f t="shared" si="16"/>
        <v/>
      </c>
      <c r="ET41" s="125" t="str">
        <f t="shared" si="17"/>
        <v/>
      </c>
      <c r="EU41" s="156" t="str">
        <f t="shared" si="18"/>
        <v/>
      </c>
      <c r="EV41" s="657" t="str">
        <f t="shared" si="19"/>
        <v/>
      </c>
      <c r="EW41" s="451" t="str">
        <f t="shared" si="20"/>
        <v/>
      </c>
      <c r="EX41" s="126" t="str">
        <f t="shared" si="21"/>
        <v>0</v>
      </c>
      <c r="EY41" s="452" t="str">
        <f t="shared" si="22"/>
        <v/>
      </c>
      <c r="EZ41" s="126" t="str">
        <f t="shared" si="23"/>
        <v>0</v>
      </c>
      <c r="FA41" s="126" t="str">
        <f t="shared" si="24"/>
        <v>0</v>
      </c>
      <c r="FB41" s="125" t="str">
        <f t="shared" si="25"/>
        <v/>
      </c>
      <c r="FC41" s="128" t="str">
        <f t="shared" si="26"/>
        <v/>
      </c>
      <c r="FD41" s="126" t="str">
        <f t="shared" si="27"/>
        <v>0</v>
      </c>
      <c r="FE41" s="127" t="str">
        <f t="shared" si="28"/>
        <v/>
      </c>
      <c r="FF41" s="126" t="str">
        <f t="shared" si="29"/>
        <v>0</v>
      </c>
      <c r="FG41" s="126" t="str">
        <f t="shared" si="30"/>
        <v>0</v>
      </c>
      <c r="FH41" s="125" t="str">
        <f t="shared" si="31"/>
        <v/>
      </c>
      <c r="FI41" s="124"/>
      <c r="FJ41" s="124"/>
      <c r="FK41" s="124"/>
      <c r="FL41" s="168">
        <v>2</v>
      </c>
      <c r="FM41" s="133" t="s">
        <v>154</v>
      </c>
      <c r="FN41" s="133" t="s">
        <v>158</v>
      </c>
      <c r="FO41" s="167" t="s">
        <v>157</v>
      </c>
      <c r="FQ41"/>
      <c r="FR41"/>
      <c r="FS41"/>
      <c r="FT41"/>
      <c r="FU41"/>
      <c r="FV41"/>
      <c r="FW41"/>
      <c r="FX41"/>
      <c r="FY41"/>
      <c r="FZ41"/>
      <c r="GA41"/>
      <c r="GB41"/>
      <c r="GC41"/>
      <c r="GD41"/>
      <c r="GE41"/>
      <c r="GF41"/>
      <c r="GG41"/>
      <c r="GH41" s="234"/>
      <c r="GI41" s="752" t="str">
        <f t="shared" si="32"/>
        <v/>
      </c>
      <c r="GJ41" s="752" t="str">
        <f t="shared" si="33"/>
        <v/>
      </c>
      <c r="GK41" s="752" t="str">
        <f t="shared" si="34"/>
        <v/>
      </c>
      <c r="GL41" s="226">
        <f t="shared" si="35"/>
        <v>0</v>
      </c>
      <c r="GM41" s="227" t="str">
        <f t="shared" si="10"/>
        <v/>
      </c>
      <c r="GN41"/>
      <c r="GO41" s="228" t="str">
        <f t="shared" si="36"/>
        <v/>
      </c>
      <c r="GP41" s="601" t="str">
        <f t="shared" si="37"/>
        <v/>
      </c>
      <c r="GQ41" s="532" t="str">
        <f t="shared" si="38"/>
        <v>0</v>
      </c>
      <c r="GR41" s="452" t="str">
        <f t="shared" si="39"/>
        <v/>
      </c>
      <c r="GS41" s="530" t="str">
        <f t="shared" si="44"/>
        <v>0</v>
      </c>
      <c r="GT41" s="531" t="str">
        <f t="shared" si="41"/>
        <v/>
      </c>
      <c r="GU41"/>
      <c r="GW41" s="569">
        <f t="shared" si="11"/>
        <v>0</v>
      </c>
      <c r="GX41" s="574"/>
      <c r="GY41" s="574"/>
      <c r="GZ41" s="575"/>
      <c r="HA41" s="13" t="str">
        <f>$P$41</f>
        <v>総合的な作動の状況</v>
      </c>
      <c r="LN41"/>
      <c r="LO41"/>
      <c r="LP41"/>
      <c r="LQ41"/>
      <c r="LR41"/>
      <c r="LS41"/>
      <c r="LT41"/>
      <c r="LU41"/>
      <c r="LV41"/>
      <c r="LW41"/>
      <c r="LX41"/>
      <c r="LY41"/>
      <c r="LZ41"/>
    </row>
    <row r="42" spans="1:339" s="13" customFormat="1" ht="30" customHeight="1" thickBot="1" x14ac:dyDescent="0.45">
      <c r="A42"/>
      <c r="B42"/>
      <c r="C42"/>
      <c r="D42"/>
      <c r="E42"/>
      <c r="F42"/>
      <c r="G42"/>
      <c r="H42"/>
      <c r="I42" s="963"/>
      <c r="J42" s="685"/>
      <c r="K42" s="235"/>
      <c r="L42" s="235"/>
      <c r="M42" s="2614" t="s">
        <v>593</v>
      </c>
      <c r="N42" s="2614"/>
      <c r="O42" s="2614"/>
      <c r="P42" s="2523"/>
      <c r="Q42" s="2523"/>
      <c r="R42" s="2523"/>
      <c r="S42" s="2523"/>
      <c r="T42" s="2523"/>
      <c r="U42" s="2523"/>
      <c r="V42" s="2523"/>
      <c r="W42" s="2523"/>
      <c r="X42" s="2523"/>
      <c r="Y42" s="2523"/>
      <c r="Z42" s="2523"/>
      <c r="AA42" s="2523"/>
      <c r="AB42" s="2524" t="s">
        <v>156</v>
      </c>
      <c r="AC42" s="2524"/>
      <c r="AD42" s="2524"/>
      <c r="AE42" s="2524"/>
      <c r="AF42" s="2524"/>
      <c r="AG42" s="2524"/>
      <c r="AH42" s="2524"/>
      <c r="AI42" s="2524"/>
      <c r="AJ42" s="2524"/>
      <c r="AK42" s="2524"/>
      <c r="AL42" s="2524"/>
      <c r="AM42" s="2524"/>
      <c r="AN42" s="2524"/>
      <c r="AO42" s="2524"/>
      <c r="AP42" s="2524"/>
      <c r="AQ42" s="2524"/>
      <c r="AR42" s="2524"/>
      <c r="AS42" s="2524"/>
      <c r="AT42" s="2524"/>
      <c r="AU42" s="2524"/>
      <c r="AV42" s="2524"/>
      <c r="AW42" s="2524"/>
      <c r="AX42" s="2524"/>
      <c r="AY42" s="2524"/>
      <c r="AZ42" s="2524"/>
      <c r="BA42" s="2615"/>
      <c r="BB42" s="2615"/>
      <c r="BC42" s="2615"/>
      <c r="BD42" s="2615"/>
      <c r="BE42" s="2615"/>
      <c r="BF42" s="2615"/>
      <c r="BG42" s="2615"/>
      <c r="BH42" s="2615"/>
      <c r="BI42" s="2615"/>
      <c r="BJ42" s="2615"/>
      <c r="BK42" s="2615"/>
      <c r="BL42" s="2615"/>
      <c r="BM42" s="2616"/>
      <c r="BN42" s="2616"/>
      <c r="BO42" s="2612"/>
      <c r="BP42" s="2612"/>
      <c r="BQ42" s="2612"/>
      <c r="BR42" s="2612"/>
      <c r="BS42" s="2612"/>
      <c r="BT42" s="2612"/>
      <c r="BU42" s="2612"/>
      <c r="BV42" s="2612"/>
      <c r="BW42" s="2612"/>
      <c r="BX42" s="2612"/>
      <c r="BY42" s="2612"/>
      <c r="BZ42" s="2612"/>
      <c r="CA42" s="2612"/>
      <c r="CB42" s="2612"/>
      <c r="CC42" s="2612"/>
      <c r="CD42" s="2612"/>
      <c r="CE42" s="2612"/>
      <c r="CF42" s="2612"/>
      <c r="CG42" s="2612"/>
      <c r="CH42" s="2612"/>
      <c r="CI42" s="2612"/>
      <c r="CJ42" s="2612"/>
      <c r="CK42" s="2612"/>
      <c r="CL42" s="2612"/>
      <c r="CM42" s="2612"/>
      <c r="CN42" s="2613"/>
      <c r="CO42" s="2613"/>
      <c r="CP42" s="2613"/>
      <c r="CQ42" s="2613"/>
      <c r="CR42" s="2613"/>
      <c r="CS42" s="2613"/>
      <c r="CT42" s="2612"/>
      <c r="CU42" s="2295"/>
      <c r="CV42" s="2295"/>
      <c r="CW42" s="2608"/>
      <c r="CX42" s="2609"/>
      <c r="CY42" s="2609"/>
      <c r="CZ42" s="2609"/>
      <c r="DA42" s="2609"/>
      <c r="DB42" s="2609"/>
      <c r="DC42" s="2609"/>
      <c r="DD42" s="2609"/>
      <c r="DE42" s="2609"/>
      <c r="DF42" s="2609"/>
      <c r="DG42" s="2609"/>
      <c r="DH42" s="2609"/>
      <c r="DI42" s="2609"/>
      <c r="DJ42" s="2609"/>
      <c r="DK42" s="2609"/>
      <c r="DL42" s="2609"/>
      <c r="DM42" s="2609"/>
      <c r="DN42" s="2609"/>
      <c r="DO42" s="2609"/>
      <c r="DP42" s="2610"/>
      <c r="DQ42"/>
      <c r="DR42"/>
      <c r="DS42"/>
      <c r="DT42"/>
      <c r="DU42"/>
      <c r="DV42"/>
      <c r="DW42"/>
      <c r="DX42"/>
      <c r="DY42"/>
      <c r="DZ42"/>
      <c r="EA42"/>
      <c r="EB42"/>
      <c r="EC42"/>
      <c r="ED42"/>
      <c r="EE42"/>
      <c r="EF42"/>
      <c r="EG42" s="16"/>
      <c r="EH42" s="134">
        <f t="shared" si="0"/>
        <v>0</v>
      </c>
      <c r="EI42" s="134">
        <f t="shared" si="1"/>
        <v>0</v>
      </c>
      <c r="EJ42" s="134">
        <f t="shared" si="2"/>
        <v>0</v>
      </c>
      <c r="EK42" s="134">
        <f t="shared" si="3"/>
        <v>0</v>
      </c>
      <c r="EL42" s="232" t="s">
        <v>729</v>
      </c>
      <c r="EM42" s="134" t="str">
        <f t="shared" si="12"/>
        <v>防火区画の形成の状況</v>
      </c>
      <c r="EN42" s="133">
        <f t="shared" si="13"/>
        <v>0</v>
      </c>
      <c r="EO42" s="132" t="str">
        <f t="shared" si="14"/>
        <v/>
      </c>
      <c r="EP42" s="124" t="str">
        <f>IF($EO42="要是正",MAX($EP$14:EP38)+1,"")</f>
        <v/>
      </c>
      <c r="EQ42" s="124" t="str">
        <f>IF($EO42="要是正",MAX($EQ$14:EQ38)+1,"")</f>
        <v/>
      </c>
      <c r="ER42" s="131" t="str">
        <f t="shared" si="15"/>
        <v/>
      </c>
      <c r="ES42" s="130" t="str">
        <f t="shared" si="16"/>
        <v/>
      </c>
      <c r="ET42" s="125" t="str">
        <f t="shared" si="17"/>
        <v/>
      </c>
      <c r="EU42" s="156" t="str">
        <f t="shared" si="18"/>
        <v/>
      </c>
      <c r="EV42" s="657" t="str">
        <f t="shared" si="19"/>
        <v/>
      </c>
      <c r="EW42" s="451" t="str">
        <f t="shared" si="20"/>
        <v/>
      </c>
      <c r="EX42" s="126" t="str">
        <f t="shared" si="21"/>
        <v>0</v>
      </c>
      <c r="EY42" s="452" t="str">
        <f t="shared" si="22"/>
        <v/>
      </c>
      <c r="EZ42" s="126" t="str">
        <f t="shared" si="23"/>
        <v>0</v>
      </c>
      <c r="FA42" s="126" t="str">
        <f t="shared" si="24"/>
        <v>0</v>
      </c>
      <c r="FB42" s="125" t="str">
        <f t="shared" si="25"/>
        <v/>
      </c>
      <c r="FC42" s="128" t="str">
        <f t="shared" si="26"/>
        <v/>
      </c>
      <c r="FD42" s="126" t="str">
        <f t="shared" si="27"/>
        <v>0</v>
      </c>
      <c r="FE42" s="127" t="str">
        <f t="shared" si="28"/>
        <v/>
      </c>
      <c r="FF42" s="126" t="str">
        <f t="shared" si="29"/>
        <v>0</v>
      </c>
      <c r="FG42" s="126" t="str">
        <f t="shared" si="30"/>
        <v>0</v>
      </c>
      <c r="FH42" s="125" t="str">
        <f t="shared" si="31"/>
        <v/>
      </c>
      <c r="FI42" s="124"/>
      <c r="FJ42" s="124"/>
      <c r="FK42" s="124"/>
      <c r="FL42" s="168">
        <v>6</v>
      </c>
      <c r="FM42" s="133" t="s">
        <v>154</v>
      </c>
      <c r="FN42" s="133" t="s">
        <v>153</v>
      </c>
      <c r="FO42" s="167" t="s">
        <v>152</v>
      </c>
      <c r="FQ42"/>
      <c r="FR42"/>
      <c r="FS42"/>
      <c r="FT42"/>
      <c r="FU42"/>
      <c r="FV42"/>
      <c r="FW42"/>
      <c r="FX42"/>
      <c r="FY42"/>
      <c r="FZ42"/>
      <c r="GA42"/>
      <c r="GB42"/>
      <c r="GC42"/>
      <c r="GD42"/>
      <c r="GE42"/>
      <c r="GF42"/>
      <c r="GG42"/>
      <c r="GH42" s="215"/>
      <c r="GI42" s="752" t="str">
        <f t="shared" si="32"/>
        <v/>
      </c>
      <c r="GJ42" s="752" t="str">
        <f t="shared" si="33"/>
        <v/>
      </c>
      <c r="GK42" s="752" t="str">
        <f t="shared" si="34"/>
        <v/>
      </c>
      <c r="GL42" s="226">
        <f t="shared" si="35"/>
        <v>0</v>
      </c>
      <c r="GM42" s="227" t="str">
        <f t="shared" si="10"/>
        <v/>
      </c>
      <c r="GN42"/>
      <c r="GO42" s="228" t="str">
        <f t="shared" si="36"/>
        <v/>
      </c>
      <c r="GP42" s="601" t="str">
        <f t="shared" si="37"/>
        <v/>
      </c>
      <c r="GQ42" s="532" t="str">
        <f t="shared" si="38"/>
        <v>0</v>
      </c>
      <c r="GR42" s="452" t="str">
        <f t="shared" si="39"/>
        <v/>
      </c>
      <c r="GS42" s="530" t="str">
        <f t="shared" si="44"/>
        <v>0</v>
      </c>
      <c r="GT42" s="531" t="str">
        <f t="shared" si="41"/>
        <v/>
      </c>
      <c r="GU42"/>
      <c r="GW42" s="569">
        <f t="shared" si="11"/>
        <v>0</v>
      </c>
      <c r="GX42" s="574"/>
      <c r="GY42" s="574"/>
      <c r="GZ42" s="575"/>
      <c r="HA42" s="13" t="str">
        <f>$P$41</f>
        <v>総合的な作動の状況</v>
      </c>
      <c r="LN42"/>
      <c r="LO42"/>
      <c r="LP42"/>
      <c r="LQ42"/>
      <c r="LR42"/>
      <c r="LS42"/>
      <c r="LT42"/>
      <c r="LU42"/>
      <c r="LV42"/>
      <c r="LW42"/>
      <c r="LX42"/>
      <c r="LY42"/>
      <c r="LZ42"/>
    </row>
    <row r="43" spans="1:339" ht="15" customHeight="1" thickBot="1" x14ac:dyDescent="0.45">
      <c r="I43" s="958"/>
      <c r="J43" s="671"/>
      <c r="K43" s="671"/>
      <c r="L43" s="671"/>
      <c r="M43" s="672"/>
      <c r="N43" s="672"/>
      <c r="O43" s="672"/>
      <c r="P43" s="669"/>
      <c r="Q43" s="669"/>
      <c r="R43" s="669"/>
      <c r="S43" s="669"/>
      <c r="T43" s="669"/>
      <c r="U43" s="669"/>
      <c r="V43" s="669"/>
      <c r="W43" s="669"/>
      <c r="X43" s="669"/>
      <c r="Y43" s="669"/>
      <c r="Z43" s="669"/>
      <c r="AA43" s="669"/>
      <c r="AB43" s="669"/>
      <c r="AC43" s="669"/>
      <c r="AD43" s="669"/>
      <c r="AE43" s="669"/>
      <c r="AF43" s="670"/>
      <c r="AG43" s="669"/>
      <c r="AH43" s="669"/>
      <c r="AI43" s="669"/>
      <c r="AJ43" s="669"/>
      <c r="AK43" s="669"/>
      <c r="AL43" s="669"/>
      <c r="AM43" s="669"/>
      <c r="AN43" s="669"/>
      <c r="AO43" s="669"/>
      <c r="AP43" s="669"/>
      <c r="AQ43" s="669"/>
      <c r="AR43" s="670"/>
      <c r="AS43" s="669"/>
      <c r="AT43" s="669"/>
      <c r="AU43" s="669"/>
      <c r="AV43" s="669"/>
      <c r="AW43" s="669"/>
      <c r="AX43" s="669"/>
      <c r="AY43" s="669"/>
      <c r="AZ43" s="670"/>
      <c r="BA43" s="670"/>
      <c r="BB43" s="670"/>
      <c r="BC43" s="670"/>
      <c r="BD43" s="670"/>
      <c r="BE43" s="670"/>
      <c r="BF43" s="670"/>
      <c r="BG43" s="670"/>
      <c r="BH43" s="670"/>
      <c r="BI43" s="670"/>
      <c r="BJ43" s="670"/>
      <c r="BK43" s="670"/>
      <c r="BL43" s="670"/>
      <c r="BM43" s="690"/>
      <c r="BN43" s="690"/>
      <c r="BO43" s="670"/>
      <c r="BP43" s="670"/>
      <c r="BQ43" s="670"/>
      <c r="BR43" s="670"/>
      <c r="BS43" s="670"/>
      <c r="BT43" s="670"/>
      <c r="BU43" s="670"/>
      <c r="BV43" s="670"/>
      <c r="BW43" s="670"/>
      <c r="BX43" s="670"/>
      <c r="BY43" s="670"/>
      <c r="BZ43" s="670"/>
      <c r="CA43" s="670"/>
      <c r="CB43" s="670"/>
      <c r="CC43" s="670"/>
      <c r="CD43" s="670"/>
      <c r="CE43" s="670"/>
      <c r="CF43" s="670"/>
      <c r="CG43" s="670"/>
      <c r="CH43" s="670"/>
      <c r="CI43" s="670"/>
      <c r="CJ43" s="670"/>
      <c r="CK43" s="670"/>
      <c r="CL43" s="670"/>
      <c r="CM43" s="670"/>
      <c r="CN43" s="690"/>
      <c r="CO43" s="690"/>
      <c r="CP43" s="690"/>
      <c r="CQ43" s="690"/>
      <c r="CR43" s="690"/>
      <c r="CS43" s="690"/>
      <c r="CT43" s="671"/>
      <c r="CU43" s="671"/>
      <c r="CV43" s="671"/>
      <c r="CW43" s="671"/>
      <c r="CX43" s="671"/>
      <c r="CY43" s="671"/>
      <c r="CZ43" s="671"/>
      <c r="DA43" s="671"/>
      <c r="DB43" s="671"/>
      <c r="DC43" s="671"/>
      <c r="DD43" s="671"/>
      <c r="DE43" s="671"/>
      <c r="DF43" s="671"/>
      <c r="DG43" s="671"/>
      <c r="DH43" s="671"/>
      <c r="DI43" s="671"/>
      <c r="DJ43" s="671"/>
      <c r="DK43" s="671"/>
      <c r="DL43" s="671"/>
      <c r="DM43" s="671"/>
      <c r="DN43" s="671"/>
      <c r="DO43" s="671"/>
      <c r="DP43" s="671"/>
      <c r="EH43" s="236">
        <f>SUM(EH17:EH42)</f>
        <v>0</v>
      </c>
      <c r="EI43" s="236">
        <f>SUM(EI17:EI42)</f>
        <v>0</v>
      </c>
      <c r="EJ43" s="236">
        <f>SUM(EJ17:EJ42)</f>
        <v>0</v>
      </c>
      <c r="EK43" s="236">
        <f>SUM(EK17:EK42)</f>
        <v>0</v>
      </c>
      <c r="EP43" s="124" t="str">
        <f>IF($EO43="要是正",MAX(EP$16:$EP42)+1,"")</f>
        <v/>
      </c>
      <c r="ET43" s="237"/>
      <c r="EW43" s="160"/>
      <c r="EX43" s="153"/>
      <c r="EY43" s="151">
        <f>COUNTIF(EY17:EY42,"1")</f>
        <v>0</v>
      </c>
      <c r="EZ43" s="152" t="str">
        <f t="array" ref="EZ43">INDEX(EZ17:EZ42,MATCH(MIN(ABS(EZ17:EZ42-$EJ$4)),ABS(EZ17:EZ42-$EJ$4),0))</f>
        <v>0</v>
      </c>
      <c r="FA43" s="152" t="str">
        <f t="array" ref="FA43">INDEX(FA17:FA42,MATCH(MIN(ABS(FA17:FA42-$EK$4)),ABS(FA17:FA42-$EK$4),0))</f>
        <v>0</v>
      </c>
      <c r="FB43" s="151">
        <f>COUNTIF(FB17:FB42,"未定")</f>
        <v>0</v>
      </c>
      <c r="FC43" s="159"/>
      <c r="FD43" s="158"/>
      <c r="FE43" s="151">
        <f>COUNTIF(FE17:FE42,"1")</f>
        <v>0</v>
      </c>
      <c r="FF43" s="152" t="str">
        <f t="array" ref="FF43">INDEX(FF17:FF42,MATCH(MIN(ABS(FF17:FF42-$EJ$4)),ABS(FF17:FF42-$EJ$4),0))</f>
        <v>0</v>
      </c>
      <c r="FG43" s="152" t="str" cm="1">
        <f t="array" ref="FG43">INDEX(FG17:FG42,MATCH(MIN(ABS(FG17:FG42-$EJ$4)),ABS(FG17:FG42-$EJ$4),0))</f>
        <v>0</v>
      </c>
      <c r="FH43" s="151">
        <f>COUNTIF(FH17:FH42,"未定")</f>
        <v>0</v>
      </c>
      <c r="FQ43" s="13"/>
      <c r="FR43" s="13"/>
      <c r="FS43" s="13"/>
      <c r="FT43" s="215"/>
      <c r="FU43" s="215"/>
      <c r="GD43" s="215"/>
      <c r="GI43"/>
      <c r="GJ43"/>
      <c r="GK43"/>
      <c r="GL43"/>
      <c r="GM43"/>
      <c r="GO43" s="228" t="str">
        <f t="shared" si="36"/>
        <v/>
      </c>
      <c r="GP43" s="602" t="str">
        <f>IF(NOT(OR(CU27="未定",CO27="")),"令和"&amp;CR27&amp;"年"&amp;CS28&amp;"月1日","")</f>
        <v/>
      </c>
      <c r="GQ43" s="534" t="str">
        <f t="shared" ref="GQ43" si="45">IF(GP43="","0",DATEVALUE(GP43))</f>
        <v>0</v>
      </c>
      <c r="GR43" s="535">
        <f>COUNTIF(GR17:GR42,"1")</f>
        <v>0</v>
      </c>
      <c r="GS43" s="536" t="str">
        <f t="array" ref="GS43">INDEX(GS17:GS42,MATCH(MIN(ABS(GS17:GS42-$EJ$4)),ABS(GS17:GS42-$EJ$4),0))</f>
        <v>0</v>
      </c>
      <c r="GT43" s="537">
        <f>COUNTIF(GT17:GT42,"未定")</f>
        <v>0</v>
      </c>
      <c r="GU43"/>
      <c r="GW43" s="569">
        <f t="shared" si="11"/>
        <v>0</v>
      </c>
      <c r="GX43" s="574"/>
      <c r="GY43" s="574"/>
      <c r="GZ43" s="575"/>
      <c r="LY43"/>
      <c r="LZ43"/>
      <c r="MA43" s="13"/>
    </row>
    <row r="44" spans="1:339" ht="15" hidden="1" customHeight="1" x14ac:dyDescent="0.4">
      <c r="I44" s="958"/>
      <c r="J44" s="672"/>
      <c r="K44" s="672"/>
      <c r="L44" s="672"/>
      <c r="M44" s="672"/>
      <c r="N44" s="672"/>
      <c r="O44" s="672"/>
      <c r="P44" s="672"/>
      <c r="Q44" s="672"/>
      <c r="R44" s="672"/>
      <c r="S44" s="672"/>
      <c r="T44" s="672"/>
      <c r="U44" s="672"/>
      <c r="V44" s="672"/>
      <c r="W44" s="672"/>
      <c r="X44" s="672"/>
      <c r="Y44" s="672"/>
      <c r="Z44" s="672"/>
      <c r="AA44" s="672"/>
      <c r="AB44" s="15"/>
      <c r="AC44" s="15"/>
      <c r="AD44" s="17"/>
      <c r="AE44" s="17"/>
      <c r="AF44" s="17"/>
      <c r="AG44" s="672"/>
      <c r="AH44" s="672"/>
      <c r="AI44" s="672"/>
      <c r="AJ44" s="672"/>
      <c r="AK44" s="17"/>
      <c r="AL44" s="17"/>
      <c r="AM44" s="17"/>
      <c r="AN44" s="672"/>
      <c r="AO44" s="17"/>
      <c r="AP44" s="17"/>
      <c r="AQ44" s="17"/>
      <c r="AR44" s="17"/>
      <c r="AS44" s="672"/>
      <c r="AT44" s="672"/>
      <c r="AU44" s="672"/>
      <c r="AV44" s="672"/>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5"/>
      <c r="CQ44" s="673"/>
      <c r="CR44" s="673"/>
      <c r="CS44" s="673"/>
      <c r="CT44" s="673"/>
      <c r="CU44" s="673"/>
      <c r="CV44" s="673"/>
      <c r="CW44" s="673"/>
      <c r="CX44" s="673"/>
      <c r="CY44" s="673"/>
      <c r="CZ44" s="673"/>
      <c r="DA44" s="673"/>
      <c r="DB44" s="673"/>
      <c r="DC44" s="673"/>
      <c r="DD44" s="673"/>
      <c r="DE44" s="673"/>
      <c r="DF44" s="673"/>
      <c r="DG44" s="673"/>
      <c r="DH44" s="673"/>
      <c r="DI44" s="673"/>
      <c r="DJ44" s="673"/>
      <c r="DK44" s="673"/>
      <c r="DL44" s="673"/>
      <c r="DM44" s="673"/>
      <c r="DN44" s="673"/>
      <c r="DO44" s="673"/>
      <c r="DP44" s="673"/>
      <c r="GI44"/>
      <c r="GJ44"/>
      <c r="GK44"/>
      <c r="GL44"/>
      <c r="GM44"/>
      <c r="GO44" s="228" t="str">
        <f t="shared" si="36"/>
        <v/>
      </c>
      <c r="GP44" s="13"/>
      <c r="GQ44" s="13"/>
      <c r="GR44" s="13"/>
      <c r="GS44" s="13"/>
      <c r="GT44" s="13"/>
      <c r="GU44"/>
      <c r="GW44" s="569">
        <f t="shared" si="11"/>
        <v>0</v>
      </c>
      <c r="GX44" s="574"/>
      <c r="GY44" s="574"/>
      <c r="GZ44" s="575"/>
      <c r="LY44"/>
      <c r="LZ44"/>
      <c r="MA44" s="13"/>
    </row>
    <row r="45" spans="1:339" ht="15" hidden="1" customHeight="1" x14ac:dyDescent="0.4">
      <c r="I45" s="958"/>
      <c r="J45" s="672"/>
      <c r="K45" s="672"/>
      <c r="L45" s="672"/>
      <c r="M45" s="672"/>
      <c r="N45" s="672"/>
      <c r="O45" s="672"/>
      <c r="P45" s="672"/>
      <c r="Q45" s="672"/>
      <c r="R45" s="672"/>
      <c r="S45" s="672"/>
      <c r="T45" s="672"/>
      <c r="U45" s="672"/>
      <c r="V45" s="672"/>
      <c r="W45" s="672"/>
      <c r="X45" s="672"/>
      <c r="Y45" s="672"/>
      <c r="Z45" s="672"/>
      <c r="AA45" s="672"/>
      <c r="AB45" s="15"/>
      <c r="AC45" s="15"/>
      <c r="AD45" s="17"/>
      <c r="AE45" s="17"/>
      <c r="AF45" s="17"/>
      <c r="AG45" s="672"/>
      <c r="AH45" s="672"/>
      <c r="AI45" s="672"/>
      <c r="AJ45" s="672"/>
      <c r="AK45" s="17"/>
      <c r="AL45" s="17"/>
      <c r="AM45" s="17"/>
      <c r="AN45" s="672"/>
      <c r="AO45" s="17"/>
      <c r="AP45" s="17"/>
      <c r="AQ45" s="17"/>
      <c r="AR45" s="17"/>
      <c r="AS45" s="672"/>
      <c r="AT45" s="672"/>
      <c r="AU45" s="672"/>
      <c r="AV45" s="672"/>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5"/>
      <c r="CQ45" s="673"/>
      <c r="CR45" s="673"/>
      <c r="CS45" s="673"/>
      <c r="CT45" s="673"/>
      <c r="CU45" s="673"/>
      <c r="CV45" s="673"/>
      <c r="CW45" s="673"/>
      <c r="CX45" s="673"/>
      <c r="CY45" s="673"/>
      <c r="CZ45" s="673"/>
      <c r="DA45" s="673"/>
      <c r="DB45" s="673"/>
      <c r="DC45" s="673"/>
      <c r="DD45" s="673"/>
      <c r="DE45" s="673"/>
      <c r="DF45" s="673"/>
      <c r="DG45" s="673"/>
      <c r="DH45" s="673"/>
      <c r="DI45" s="673"/>
      <c r="DJ45" s="673"/>
      <c r="DK45" s="673"/>
      <c r="DL45" s="673"/>
      <c r="DM45" s="673"/>
      <c r="DN45" s="673"/>
      <c r="DO45" s="673"/>
      <c r="DP45" s="673"/>
      <c r="GI45"/>
      <c r="GJ45"/>
      <c r="GK45"/>
      <c r="GL45"/>
      <c r="GM45" s="447"/>
      <c r="GO45" s="228" t="str">
        <f t="shared" si="36"/>
        <v/>
      </c>
      <c r="GU45"/>
      <c r="GW45" s="569">
        <f t="shared" si="11"/>
        <v>0</v>
      </c>
      <c r="GX45" s="574"/>
      <c r="GY45" s="574"/>
      <c r="GZ45" s="575"/>
      <c r="LY45"/>
      <c r="LZ45"/>
      <c r="MA45" s="13"/>
    </row>
    <row r="46" spans="1:339" ht="15" hidden="1" customHeight="1" thickBot="1" x14ac:dyDescent="0.45">
      <c r="I46" s="958"/>
      <c r="J46" s="674"/>
      <c r="K46" s="674"/>
      <c r="L46" s="674"/>
      <c r="M46" s="674"/>
      <c r="N46" s="674"/>
      <c r="O46" s="674"/>
      <c r="P46" s="674"/>
      <c r="Q46" s="674"/>
      <c r="R46" s="674"/>
      <c r="S46" s="674"/>
      <c r="T46" s="674"/>
      <c r="U46" s="674"/>
      <c r="V46" s="674"/>
      <c r="W46" s="674"/>
      <c r="X46" s="674"/>
      <c r="Y46" s="674"/>
      <c r="Z46" s="674"/>
      <c r="AA46" s="674"/>
      <c r="AB46" s="675"/>
      <c r="AC46" s="675"/>
      <c r="AD46" s="676"/>
      <c r="AE46" s="676"/>
      <c r="AF46" s="676"/>
      <c r="AG46" s="674"/>
      <c r="AH46" s="674"/>
      <c r="AI46" s="674"/>
      <c r="AJ46" s="674"/>
      <c r="AK46" s="676"/>
      <c r="AL46" s="676"/>
      <c r="AM46" s="676"/>
      <c r="AN46" s="674"/>
      <c r="AO46" s="676"/>
      <c r="AP46" s="676"/>
      <c r="AQ46" s="676"/>
      <c r="AR46" s="676"/>
      <c r="AS46" s="674"/>
      <c r="AT46" s="674"/>
      <c r="AU46" s="674"/>
      <c r="AV46" s="674"/>
      <c r="AW46" s="676"/>
      <c r="AX46" s="676"/>
      <c r="AY46" s="676"/>
      <c r="AZ46" s="676"/>
      <c r="BA46" s="676"/>
      <c r="BB46" s="676"/>
      <c r="BC46" s="676"/>
      <c r="BD46" s="676"/>
      <c r="BE46" s="676"/>
      <c r="BF46" s="676"/>
      <c r="BG46" s="676"/>
      <c r="BH46" s="676"/>
      <c r="BI46" s="676"/>
      <c r="BJ46" s="676"/>
      <c r="BK46" s="676"/>
      <c r="BL46" s="676"/>
      <c r="BM46" s="676"/>
      <c r="BN46" s="676"/>
      <c r="BO46" s="676"/>
      <c r="BP46" s="676"/>
      <c r="BQ46" s="676"/>
      <c r="BR46" s="676"/>
      <c r="BS46" s="676"/>
      <c r="BT46" s="676"/>
      <c r="BU46" s="676"/>
      <c r="BV46" s="676"/>
      <c r="BW46" s="676"/>
      <c r="BX46" s="676"/>
      <c r="BY46" s="676"/>
      <c r="BZ46" s="676"/>
      <c r="CA46" s="676"/>
      <c r="CB46" s="676"/>
      <c r="CC46" s="676"/>
      <c r="CD46" s="676"/>
      <c r="CE46" s="676"/>
      <c r="CF46" s="676"/>
      <c r="CG46" s="676"/>
      <c r="CH46" s="676"/>
      <c r="CI46" s="676"/>
      <c r="CJ46" s="676"/>
      <c r="CK46" s="676"/>
      <c r="CL46" s="676"/>
      <c r="CM46" s="676"/>
      <c r="CN46" s="676"/>
      <c r="CO46" s="676"/>
      <c r="CP46" s="675"/>
      <c r="CQ46" s="677"/>
      <c r="CR46" s="677"/>
      <c r="CS46" s="677"/>
      <c r="CT46" s="677"/>
      <c r="CU46" s="677"/>
      <c r="CV46" s="677"/>
      <c r="CW46" s="677"/>
      <c r="CX46" s="677"/>
      <c r="CY46" s="677"/>
      <c r="CZ46" s="677"/>
      <c r="DA46" s="677"/>
      <c r="DB46" s="677"/>
      <c r="DC46" s="677"/>
      <c r="DD46" s="677"/>
      <c r="DE46" s="677"/>
      <c r="DF46" s="677"/>
      <c r="DG46" s="677"/>
      <c r="DH46" s="677"/>
      <c r="DI46" s="677"/>
      <c r="DJ46" s="677"/>
      <c r="DK46" s="677"/>
      <c r="DL46" s="677"/>
      <c r="DM46" s="677"/>
      <c r="DN46" s="677"/>
      <c r="DO46" s="677"/>
      <c r="DP46" s="677"/>
      <c r="GI46"/>
      <c r="GJ46"/>
      <c r="GK46"/>
      <c r="GL46"/>
      <c r="GM46" s="447"/>
      <c r="GP46" s="13"/>
      <c r="GQ46" s="13"/>
      <c r="GR46" s="13"/>
      <c r="GS46" s="13"/>
      <c r="GT46" s="13"/>
      <c r="GU46"/>
      <c r="GW46" s="569">
        <f t="shared" si="11"/>
        <v>0</v>
      </c>
      <c r="GX46" s="574"/>
      <c r="GY46" s="574"/>
      <c r="GZ46" s="575"/>
      <c r="LY46"/>
      <c r="LZ46"/>
      <c r="MA46" s="13"/>
    </row>
    <row r="47" spans="1:339" s="13" customFormat="1" ht="35.1" hidden="1" customHeight="1" thickBot="1" x14ac:dyDescent="0.45">
      <c r="A47"/>
      <c r="B47"/>
      <c r="C47"/>
      <c r="D47"/>
      <c r="E47"/>
      <c r="F47"/>
      <c r="G47"/>
      <c r="H47"/>
      <c r="I47" s="963"/>
      <c r="J47" s="231"/>
      <c r="K47" s="241"/>
      <c r="L47" s="241"/>
      <c r="M47" s="2617" t="s">
        <v>235</v>
      </c>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c r="BA47" s="2617"/>
      <c r="BB47" s="2617"/>
      <c r="BC47" s="2617"/>
      <c r="BD47" s="2617"/>
      <c r="BE47" s="2617"/>
      <c r="BF47" s="2617"/>
      <c r="BG47" s="2617"/>
      <c r="BH47" s="2617"/>
      <c r="BI47" s="2617"/>
      <c r="BJ47" s="2617"/>
      <c r="BK47" s="2617"/>
      <c r="BL47" s="2617"/>
      <c r="BM47" s="2617"/>
      <c r="BN47" s="2617"/>
      <c r="BO47" s="2617"/>
      <c r="BP47" s="2617"/>
      <c r="BQ47" s="2617"/>
      <c r="BR47" s="2617"/>
      <c r="BS47" s="2617"/>
      <c r="BT47" s="2617"/>
      <c r="BU47" s="2617"/>
      <c r="BV47" s="2617"/>
      <c r="BW47" s="2617"/>
      <c r="BX47" s="2617"/>
      <c r="BY47" s="2617"/>
      <c r="BZ47" s="2617"/>
      <c r="CA47" s="2617"/>
      <c r="CB47" s="2617"/>
      <c r="CC47" s="2617"/>
      <c r="CD47" s="2617"/>
      <c r="CE47" s="2617"/>
      <c r="CF47" s="2617"/>
      <c r="CG47" s="2617"/>
      <c r="CH47" s="2617"/>
      <c r="CI47" s="2617"/>
      <c r="CJ47" s="2617"/>
      <c r="CK47" s="2617"/>
      <c r="CL47" s="2617"/>
      <c r="CM47" s="2617"/>
      <c r="CN47" s="2617"/>
      <c r="CO47" s="2617"/>
      <c r="CP47" s="2617"/>
      <c r="CQ47" s="2617"/>
      <c r="CR47" s="2617"/>
      <c r="CS47" s="2617"/>
      <c r="CT47" s="2617"/>
      <c r="CU47" s="2617"/>
      <c r="CV47" s="2617"/>
      <c r="CW47" s="2617"/>
      <c r="CX47" s="2617"/>
      <c r="CY47" s="2617"/>
      <c r="CZ47" s="2617"/>
      <c r="DA47" s="2617"/>
      <c r="DB47" s="2617"/>
      <c r="DC47" s="2617"/>
      <c r="DD47" s="2617"/>
      <c r="DE47" s="2617"/>
      <c r="DF47" s="2617"/>
      <c r="DG47" s="2617"/>
      <c r="DH47" s="2617"/>
      <c r="DI47" s="2617"/>
      <c r="DJ47" s="2617"/>
      <c r="DK47" s="2617"/>
      <c r="DL47" s="2617"/>
      <c r="DM47" s="2617"/>
      <c r="DN47" s="2617"/>
      <c r="DO47" s="2617"/>
      <c r="DP47" s="2618"/>
      <c r="DQ47"/>
      <c r="DR47"/>
      <c r="DS47"/>
      <c r="DT47"/>
      <c r="DU47"/>
      <c r="DV47"/>
      <c r="DW47"/>
      <c r="DX47"/>
      <c r="DY47"/>
      <c r="DZ47"/>
      <c r="EA47"/>
      <c r="EB47"/>
      <c r="EC47"/>
      <c r="ED47"/>
      <c r="EE47"/>
      <c r="EF47"/>
      <c r="EG47" s="16"/>
      <c r="EH47" s="454" t="str">
        <f>IF(AND(EI47="",EJ47="",EK47="",EH53&lt;&gt;0),"レ","")</f>
        <v/>
      </c>
      <c r="EI47" s="454" t="str">
        <f>IF(AND(EJ47="",EK47="",EI53&lt;&gt;0),"レ","")</f>
        <v/>
      </c>
      <c r="EJ47" s="454" t="str">
        <f>IF(EJ53&lt;&gt;0,"レ","")</f>
        <v/>
      </c>
      <c r="EK47" s="454" t="str">
        <f>IF(AND(EJ47="",EK53&lt;&gt;0),"レ","")</f>
        <v/>
      </c>
      <c r="EL47" s="16"/>
      <c r="EM47" s="16"/>
      <c r="EN47" s="16"/>
      <c r="EO47" s="157"/>
      <c r="EP47" s="124" t="str">
        <f>IF($EO47="要是正",MAX($EP$5:EP44)+1,"")</f>
        <v/>
      </c>
      <c r="EQ47" s="157"/>
      <c r="ER47" s="157"/>
      <c r="ES47" s="2025" t="s">
        <v>202</v>
      </c>
      <c r="ET47" s="509" t="str">
        <f>SUBSTITUTE(TRIM(ET50&amp;"　"&amp;ET51&amp;"　"&amp;ET52),"　",",")</f>
        <v/>
      </c>
      <c r="EU47" s="887"/>
      <c r="EV47" s="888"/>
      <c r="EW47" s="477" t="str">
        <f>IF(COUNTIF(EY50:EY52,1)&gt;0,"レ","")</f>
        <v/>
      </c>
      <c r="EX47" s="526"/>
      <c r="EY47" s="479" t="str">
        <f>IF(EW47="レ",TEXT(EZ53,"ee"),"")</f>
        <v/>
      </c>
      <c r="EZ47" s="480" t="str">
        <f>IF(EW47="レ",MONTH(EZ53),IF(AND(EJ47="レ",FB47="レ",FB53=0),"",IF(AND(EJ47="レ",FB47="レ",FB53&gt;0),"未定","")))</f>
        <v/>
      </c>
      <c r="FA47" s="544"/>
      <c r="FB47" s="829" t="str">
        <f>IF(AND(EW47&gt;0,FB53=""),"レ","")</f>
        <v/>
      </c>
      <c r="FC47" s="477" t="str">
        <f>IF(AND(COUNTIF(EO50:EO52,"要是正")=0,COUNTIF(FE50:FE52,1)&gt;0),"レ","")</f>
        <v/>
      </c>
      <c r="FD47" s="526"/>
      <c r="FE47" s="479" t="str">
        <f>IF(FC47="レ",TEXT(FF53,"ee"),"")</f>
        <v/>
      </c>
      <c r="FF47" s="480" t="str">
        <f>IF(FC47="レ",MONTH(FF53),IF(AND(EK47="レ",FH47="レ",FH53=0),"",IF(AND(EK47="レ",FH47="レ",FH53&gt;0),"未定","")))</f>
        <v/>
      </c>
      <c r="FG47" s="544"/>
      <c r="FH47" s="458" t="str">
        <f>IF(FC47="",IF(OR(FH53&gt;0,EM47="レ"),"レ",""),"")</f>
        <v/>
      </c>
      <c r="FI47" s="796"/>
      <c r="FJ47" s="124"/>
      <c r="FK47" s="124"/>
      <c r="GF47"/>
      <c r="GG47"/>
      <c r="GI47"/>
      <c r="GJ47"/>
      <c r="GK47"/>
      <c r="GL47"/>
      <c r="GM47" s="447"/>
      <c r="GN47"/>
      <c r="GP47" s="477" t="str">
        <f>IF(COUNTIF(GR50:GR52,1)&gt;0,"レ","")</f>
        <v/>
      </c>
      <c r="GQ47" s="526"/>
      <c r="GR47" s="479" t="str">
        <f>IF(GP47="レ",TEXT(GS53,"ee"),"")</f>
        <v/>
      </c>
      <c r="GS47" s="480" t="str">
        <f>IF(GP47="レ",MONTH(GS53),IF(AND(GE49="レ",GT47="レ",GT53=0),"",IF(AND(GE49="レ",GT47="レ",GT53&gt;0),"未定","")))</f>
        <v/>
      </c>
      <c r="GT47" s="458" t="str">
        <f>IF(GP47="",IF(OR(GT53&gt;0,GE49="レ"),"レ",""),"")</f>
        <v/>
      </c>
      <c r="GU47"/>
      <c r="GW47" s="569">
        <f t="shared" si="11"/>
        <v>0</v>
      </c>
      <c r="GX47" s="574"/>
      <c r="GY47" s="574"/>
      <c r="GZ47" s="575"/>
      <c r="LN47"/>
      <c r="LO47"/>
      <c r="LP47"/>
      <c r="LQ47"/>
      <c r="LR47"/>
      <c r="LS47"/>
      <c r="LT47"/>
      <c r="LU47"/>
      <c r="LV47"/>
      <c r="LW47"/>
      <c r="LX47"/>
      <c r="LY47"/>
      <c r="LZ47"/>
      <c r="MA47" s="1"/>
    </row>
    <row r="48" spans="1:339" s="13" customFormat="1" ht="30" hidden="1" customHeight="1" thickBot="1" x14ac:dyDescent="0.45">
      <c r="A48"/>
      <c r="B48"/>
      <c r="C48"/>
      <c r="D48"/>
      <c r="E48"/>
      <c r="F48"/>
      <c r="G48"/>
      <c r="H48"/>
      <c r="I48" s="963"/>
      <c r="J48" s="223"/>
      <c r="K48" s="224"/>
      <c r="L48" s="224"/>
      <c r="M48" s="2621" t="s">
        <v>150</v>
      </c>
      <c r="N48" s="2621"/>
      <c r="O48" s="2621"/>
      <c r="P48" s="2276" t="s">
        <v>198</v>
      </c>
      <c r="Q48" s="2276"/>
      <c r="R48" s="2276"/>
      <c r="S48" s="2276"/>
      <c r="T48" s="2276"/>
      <c r="U48" s="2276"/>
      <c r="V48" s="2276"/>
      <c r="W48" s="2276"/>
      <c r="X48" s="2276"/>
      <c r="Y48" s="2276"/>
      <c r="Z48" s="2276"/>
      <c r="AA48" s="2276"/>
      <c r="AB48" s="2276"/>
      <c r="AC48" s="2276"/>
      <c r="AD48" s="2276"/>
      <c r="AE48" s="2276"/>
      <c r="AF48" s="2276"/>
      <c r="AG48" s="2276" t="s">
        <v>639</v>
      </c>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t="s">
        <v>1012</v>
      </c>
      <c r="BB48" s="2276"/>
      <c r="BC48" s="2276"/>
      <c r="BD48" s="2276"/>
      <c r="BE48" s="2276"/>
      <c r="BF48" s="2276"/>
      <c r="BG48" s="2276"/>
      <c r="BH48" s="2276"/>
      <c r="BI48" s="2276"/>
      <c r="BJ48" s="2276"/>
      <c r="BK48" s="2276"/>
      <c r="BL48" s="2276"/>
      <c r="BM48" s="2278" t="s">
        <v>835</v>
      </c>
      <c r="BN48" s="2278"/>
      <c r="BO48" s="2619" t="s">
        <v>149</v>
      </c>
      <c r="BP48" s="2619"/>
      <c r="BQ48" s="2619"/>
      <c r="BR48" s="2619"/>
      <c r="BS48" s="2619"/>
      <c r="BT48" s="2619"/>
      <c r="BU48" s="2619"/>
      <c r="BV48" s="2619"/>
      <c r="BW48" s="2619"/>
      <c r="BX48" s="2619"/>
      <c r="BY48" s="2619" t="s">
        <v>143</v>
      </c>
      <c r="BZ48" s="2619"/>
      <c r="CA48" s="2619"/>
      <c r="CB48" s="2619"/>
      <c r="CC48" s="2619"/>
      <c r="CD48" s="2619"/>
      <c r="CE48" s="2619"/>
      <c r="CF48" s="2619"/>
      <c r="CG48" s="2619"/>
      <c r="CH48" s="2619"/>
      <c r="CI48" s="2619"/>
      <c r="CJ48" s="2619"/>
      <c r="CK48" s="2619"/>
      <c r="CL48" s="2619"/>
      <c r="CM48" s="2619"/>
      <c r="CN48" s="2276" t="s">
        <v>148</v>
      </c>
      <c r="CO48" s="2620"/>
      <c r="CP48" s="2620"/>
      <c r="CQ48" s="2620"/>
      <c r="CR48" s="2620"/>
      <c r="CS48" s="2620"/>
      <c r="CT48" s="2620"/>
      <c r="CU48" s="2620"/>
      <c r="CV48" s="2620"/>
      <c r="CW48" s="2290" t="s">
        <v>147</v>
      </c>
      <c r="CX48" s="2290"/>
      <c r="CY48" s="2290"/>
      <c r="CZ48" s="2290"/>
      <c r="DA48" s="2290"/>
      <c r="DB48" s="2290"/>
      <c r="DC48" s="2290"/>
      <c r="DD48" s="2290"/>
      <c r="DE48" s="2290"/>
      <c r="DF48" s="2290"/>
      <c r="DG48" s="2290"/>
      <c r="DH48" s="2290"/>
      <c r="DI48" s="2290"/>
      <c r="DJ48" s="2290"/>
      <c r="DK48" s="2290"/>
      <c r="DL48" s="2290"/>
      <c r="DM48" s="2290"/>
      <c r="DN48" s="2290"/>
      <c r="DO48" s="2290"/>
      <c r="DP48" s="2012"/>
      <c r="DQ48"/>
      <c r="DR48"/>
      <c r="DS48"/>
      <c r="DT48"/>
      <c r="DU48"/>
      <c r="DV48"/>
      <c r="DW48"/>
      <c r="DX48"/>
      <c r="DY48"/>
      <c r="DZ48"/>
      <c r="EA48"/>
      <c r="EB48"/>
      <c r="EC48"/>
      <c r="ED48"/>
      <c r="EE48"/>
      <c r="EF48"/>
      <c r="EG48" s="16"/>
      <c r="EH48" s="311" t="s">
        <v>811</v>
      </c>
      <c r="ES48" s="2026"/>
      <c r="ET48" s="2025" t="s">
        <v>144</v>
      </c>
      <c r="EU48" s="2082" t="s">
        <v>143</v>
      </c>
      <c r="EV48" s="889"/>
      <c r="EW48" s="2036" t="s">
        <v>142</v>
      </c>
      <c r="EX48" s="2037"/>
      <c r="EY48" s="2037"/>
      <c r="EZ48" s="2037"/>
      <c r="FA48" s="2037"/>
      <c r="FB48" s="2038"/>
      <c r="FC48" s="2020" t="s">
        <v>141</v>
      </c>
      <c r="FD48" s="2021"/>
      <c r="FE48" s="2021"/>
      <c r="FF48" s="2021"/>
      <c r="FG48" s="2021"/>
      <c r="FH48" s="2022"/>
      <c r="FI48" s="2023" t="s">
        <v>140</v>
      </c>
      <c r="FJ48" s="2023"/>
      <c r="FK48" s="2024"/>
      <c r="FL48" s="2039"/>
      <c r="FM48" s="2039"/>
      <c r="FN48" s="2039"/>
      <c r="FO48" s="2039"/>
      <c r="FQ48" s="2039"/>
      <c r="FR48" s="2039"/>
      <c r="FS48" s="2039"/>
      <c r="FT48" s="2039"/>
      <c r="FU48" s="2039"/>
      <c r="FV48" s="2019"/>
      <c r="FW48" s="2019"/>
      <c r="FX48" s="2019"/>
      <c r="FY48" s="2019"/>
      <c r="FZ48" s="2019"/>
      <c r="GA48" s="2019"/>
      <c r="GB48" s="2019"/>
      <c r="GC48" s="2019"/>
      <c r="GD48" s="2019"/>
      <c r="GE48" s="2019"/>
      <c r="GF48"/>
      <c r="GG48"/>
      <c r="GH48" s="242"/>
      <c r="GI48" s="2549" t="s">
        <v>1013</v>
      </c>
      <c r="GJ48" s="2550"/>
      <c r="GK48" s="2550"/>
      <c r="GL48" s="2551"/>
      <c r="GM48" s="227"/>
      <c r="GN48"/>
      <c r="GO48" s="818" t="s">
        <v>874</v>
      </c>
      <c r="GP48" s="2070" t="s">
        <v>142</v>
      </c>
      <c r="GQ48" s="2071"/>
      <c r="GR48" s="2071"/>
      <c r="GS48" s="2071"/>
      <c r="GT48" s="2072"/>
      <c r="GU48"/>
      <c r="GW48" s="569"/>
      <c r="GX48" s="574"/>
      <c r="GY48" s="574"/>
      <c r="GZ48" s="575"/>
      <c r="LN48"/>
      <c r="LO48"/>
      <c r="LP48"/>
      <c r="LQ48"/>
      <c r="LR48"/>
      <c r="LS48"/>
      <c r="LT48"/>
      <c r="LU48"/>
      <c r="LV48"/>
      <c r="LW48"/>
      <c r="LX48"/>
      <c r="LY48"/>
      <c r="LZ48"/>
      <c r="MA48" s="1"/>
    </row>
    <row r="49" spans="1:339" s="13" customFormat="1" ht="30" hidden="1" customHeight="1" thickBot="1" x14ac:dyDescent="0.45">
      <c r="A49"/>
      <c r="B49"/>
      <c r="C49"/>
      <c r="D49"/>
      <c r="E49"/>
      <c r="F49"/>
      <c r="G49"/>
      <c r="H49"/>
      <c r="I49" s="963"/>
      <c r="J49" s="223"/>
      <c r="K49" s="224"/>
      <c r="L49" s="224"/>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c r="AS49" s="2277"/>
      <c r="AT49" s="2277"/>
      <c r="AU49" s="2277"/>
      <c r="AV49" s="2277"/>
      <c r="AW49" s="2277"/>
      <c r="AX49" s="2277"/>
      <c r="AY49" s="2277"/>
      <c r="AZ49" s="2277"/>
      <c r="BA49" s="2277"/>
      <c r="BB49" s="2277"/>
      <c r="BC49" s="2277"/>
      <c r="BD49" s="2277"/>
      <c r="BE49" s="2277"/>
      <c r="BF49" s="2277"/>
      <c r="BG49" s="2277"/>
      <c r="BH49" s="2277"/>
      <c r="BI49" s="2277"/>
      <c r="BJ49" s="2277"/>
      <c r="BK49" s="2277"/>
      <c r="BL49" s="2277"/>
      <c r="BM49" s="2279"/>
      <c r="BN49" s="2279"/>
      <c r="BO49" s="2379"/>
      <c r="BP49" s="2379"/>
      <c r="BQ49" s="2379"/>
      <c r="BR49" s="2379"/>
      <c r="BS49" s="2379"/>
      <c r="BT49" s="2379"/>
      <c r="BU49" s="2379"/>
      <c r="BV49" s="2379"/>
      <c r="BW49" s="2379"/>
      <c r="BX49" s="2379"/>
      <c r="BY49" s="2379"/>
      <c r="BZ49" s="2379"/>
      <c r="CA49" s="2379"/>
      <c r="CB49" s="2379"/>
      <c r="CC49" s="2379"/>
      <c r="CD49" s="2379"/>
      <c r="CE49" s="2379"/>
      <c r="CF49" s="2379"/>
      <c r="CG49" s="2379"/>
      <c r="CH49" s="2379"/>
      <c r="CI49" s="2379"/>
      <c r="CJ49" s="2379"/>
      <c r="CK49" s="2379"/>
      <c r="CL49" s="2379"/>
      <c r="CM49" s="2379"/>
      <c r="CN49" s="2277" t="s">
        <v>139</v>
      </c>
      <c r="CO49" s="2277"/>
      <c r="CP49" s="2277"/>
      <c r="CQ49" s="2277" t="s">
        <v>10</v>
      </c>
      <c r="CR49" s="2277"/>
      <c r="CS49" s="2277"/>
      <c r="CT49" s="2277" t="s">
        <v>138</v>
      </c>
      <c r="CU49" s="2379"/>
      <c r="CV49" s="2379"/>
      <c r="CW49" s="2166"/>
      <c r="CX49" s="2166"/>
      <c r="CY49" s="2166"/>
      <c r="CZ49" s="2166"/>
      <c r="DA49" s="2166"/>
      <c r="DB49" s="2166"/>
      <c r="DC49" s="2166"/>
      <c r="DD49" s="2166"/>
      <c r="DE49" s="2166"/>
      <c r="DF49" s="2166"/>
      <c r="DG49" s="2166"/>
      <c r="DH49" s="2166"/>
      <c r="DI49" s="2166"/>
      <c r="DJ49" s="2166"/>
      <c r="DK49" s="2166"/>
      <c r="DL49" s="2166"/>
      <c r="DM49" s="2166"/>
      <c r="DN49" s="2166"/>
      <c r="DO49" s="2166"/>
      <c r="DP49" s="2167"/>
      <c r="DQ49"/>
      <c r="DR49"/>
      <c r="DS49"/>
      <c r="DT49"/>
      <c r="DU49"/>
      <c r="DV49"/>
      <c r="DW49"/>
      <c r="DX49"/>
      <c r="DY49"/>
      <c r="DZ49"/>
      <c r="EA49"/>
      <c r="EB49"/>
      <c r="EC49"/>
      <c r="ED49"/>
      <c r="EE49"/>
      <c r="EF49"/>
      <c r="EG49" s="16"/>
      <c r="EH49" s="134" t="s">
        <v>137</v>
      </c>
      <c r="EI49" s="134" t="s">
        <v>136</v>
      </c>
      <c r="EJ49" s="134" t="s">
        <v>135</v>
      </c>
      <c r="EK49" s="134" t="s">
        <v>134</v>
      </c>
      <c r="EL49" s="142" t="s">
        <v>133</v>
      </c>
      <c r="EM49" s="134" t="s">
        <v>9</v>
      </c>
      <c r="EN49" s="141" t="s">
        <v>132</v>
      </c>
      <c r="EO49" s="133" t="s">
        <v>131</v>
      </c>
      <c r="EP49" s="124" t="s">
        <v>146</v>
      </c>
      <c r="EQ49" s="144" t="s">
        <v>145</v>
      </c>
      <c r="ER49" s="116" t="s">
        <v>130</v>
      </c>
      <c r="ES49" s="2027"/>
      <c r="ET49" s="2033"/>
      <c r="EU49" s="2083"/>
      <c r="EV49" s="890"/>
      <c r="EW49" s="139" t="s">
        <v>129</v>
      </c>
      <c r="EX49" s="137" t="s">
        <v>128</v>
      </c>
      <c r="EY49" s="137" t="s">
        <v>125</v>
      </c>
      <c r="EZ49" s="136" t="s">
        <v>124</v>
      </c>
      <c r="FA49" s="136" t="s">
        <v>123</v>
      </c>
      <c r="FB49" s="826" t="s">
        <v>122</v>
      </c>
      <c r="FC49" s="138" t="s">
        <v>127</v>
      </c>
      <c r="FD49" s="136" t="s">
        <v>126</v>
      </c>
      <c r="FE49" s="137" t="s">
        <v>125</v>
      </c>
      <c r="FF49" s="136" t="s">
        <v>124</v>
      </c>
      <c r="FG49" s="136" t="s">
        <v>123</v>
      </c>
      <c r="FH49" s="826" t="s">
        <v>122</v>
      </c>
      <c r="FI49" s="658" t="s">
        <v>121</v>
      </c>
      <c r="FJ49" s="133" t="s">
        <v>120</v>
      </c>
      <c r="FK49" s="133" t="s">
        <v>119</v>
      </c>
      <c r="FM49" s="116"/>
      <c r="FN49" s="116"/>
      <c r="FO49" s="116"/>
      <c r="FP49" s="117"/>
      <c r="FR49" s="117"/>
      <c r="FS49" s="117"/>
      <c r="FT49" s="117"/>
      <c r="FU49" s="117"/>
      <c r="FV49" s="113"/>
      <c r="FW49" s="113"/>
      <c r="FX49" s="113"/>
      <c r="FY49" s="113"/>
      <c r="FZ49" s="113"/>
      <c r="GA49" s="113"/>
      <c r="GB49" s="113"/>
      <c r="GC49" s="113"/>
      <c r="GD49" s="113"/>
      <c r="GE49" s="113"/>
      <c r="GF49"/>
      <c r="GG49"/>
      <c r="GH49" s="242"/>
      <c r="GI49" s="896" t="s">
        <v>801</v>
      </c>
      <c r="GJ49" s="896" t="s">
        <v>802</v>
      </c>
      <c r="GK49" s="896" t="s">
        <v>302</v>
      </c>
      <c r="GL49" s="896" t="s">
        <v>803</v>
      </c>
      <c r="GM49" s="227" t="s">
        <v>804</v>
      </c>
      <c r="GN49"/>
      <c r="GO49" s="351" t="str">
        <f>TRIM(GO50&amp;"　"&amp;GO51&amp;"　"&amp;GO52)</f>
        <v/>
      </c>
      <c r="GP49" s="527" t="s">
        <v>129</v>
      </c>
      <c r="GQ49" s="528" t="s">
        <v>806</v>
      </c>
      <c r="GR49" s="528" t="s">
        <v>125</v>
      </c>
      <c r="GS49" s="528" t="s">
        <v>807</v>
      </c>
      <c r="GT49" s="529" t="s">
        <v>122</v>
      </c>
      <c r="GU49"/>
      <c r="GW49" s="569">
        <f t="shared" ref="GW49:GW61" si="46">IF(BA49="△既存不適格",BO49&amp;"(既存不適格)",BO49)</f>
        <v>0</v>
      </c>
      <c r="GX49" s="574"/>
      <c r="GY49" s="574"/>
      <c r="GZ49" s="575"/>
      <c r="LN49"/>
      <c r="LO49"/>
      <c r="LP49"/>
      <c r="LQ49"/>
      <c r="LR49"/>
      <c r="LS49"/>
      <c r="LT49"/>
      <c r="LU49"/>
      <c r="LV49"/>
      <c r="LW49"/>
      <c r="LX49"/>
      <c r="LY49"/>
      <c r="LZ49"/>
      <c r="MA49" s="1"/>
    </row>
    <row r="50" spans="1:339" s="13" customFormat="1" ht="30" hidden="1" customHeight="1" x14ac:dyDescent="0.4">
      <c r="A50"/>
      <c r="B50"/>
      <c r="C50"/>
      <c r="D50"/>
      <c r="E50"/>
      <c r="F50"/>
      <c r="G50"/>
      <c r="H50"/>
      <c r="I50" s="963"/>
      <c r="J50" s="231"/>
      <c r="K50" s="224"/>
      <c r="L50" s="224"/>
      <c r="M50" s="2283"/>
      <c r="N50" s="2283"/>
      <c r="O50" s="2528"/>
      <c r="P50" s="2622"/>
      <c r="Q50" s="2623"/>
      <c r="R50" s="2623"/>
      <c r="S50" s="2623"/>
      <c r="T50" s="2623"/>
      <c r="U50" s="2623"/>
      <c r="V50" s="2623"/>
      <c r="W50" s="2623"/>
      <c r="X50" s="2623"/>
      <c r="Y50" s="2623"/>
      <c r="Z50" s="2623"/>
      <c r="AA50" s="2623"/>
      <c r="AB50" s="2623"/>
      <c r="AC50" s="2623"/>
      <c r="AD50" s="2623"/>
      <c r="AE50" s="2623"/>
      <c r="AF50" s="2624"/>
      <c r="AG50" s="2622"/>
      <c r="AH50" s="2623"/>
      <c r="AI50" s="2623"/>
      <c r="AJ50" s="2623"/>
      <c r="AK50" s="2623"/>
      <c r="AL50" s="2623"/>
      <c r="AM50" s="2623"/>
      <c r="AN50" s="2623"/>
      <c r="AO50" s="2623"/>
      <c r="AP50" s="2623"/>
      <c r="AQ50" s="2623"/>
      <c r="AR50" s="2623"/>
      <c r="AS50" s="2623"/>
      <c r="AT50" s="2623"/>
      <c r="AU50" s="2623"/>
      <c r="AV50" s="2623"/>
      <c r="AW50" s="2623"/>
      <c r="AX50" s="2623"/>
      <c r="AY50" s="2623"/>
      <c r="AZ50" s="2624"/>
      <c r="BA50" s="2310"/>
      <c r="BB50" s="2310"/>
      <c r="BC50" s="2310"/>
      <c r="BD50" s="2310"/>
      <c r="BE50" s="2310"/>
      <c r="BF50" s="2310"/>
      <c r="BG50" s="2310"/>
      <c r="BH50" s="2310"/>
      <c r="BI50" s="2310"/>
      <c r="BJ50" s="2310"/>
      <c r="BK50" s="2310"/>
      <c r="BL50" s="2310"/>
      <c r="BM50" s="2193"/>
      <c r="BN50" s="2193"/>
      <c r="BO50" s="2085"/>
      <c r="BP50" s="2085"/>
      <c r="BQ50" s="2085"/>
      <c r="BR50" s="2085"/>
      <c r="BS50" s="2085"/>
      <c r="BT50" s="2085"/>
      <c r="BU50" s="2085"/>
      <c r="BV50" s="2085"/>
      <c r="BW50" s="2085"/>
      <c r="BX50" s="2085"/>
      <c r="BY50" s="2085"/>
      <c r="BZ50" s="2085"/>
      <c r="CA50" s="2085"/>
      <c r="CB50" s="2085"/>
      <c r="CC50" s="2085"/>
      <c r="CD50" s="2085"/>
      <c r="CE50" s="2085"/>
      <c r="CF50" s="2085"/>
      <c r="CG50" s="2085"/>
      <c r="CH50" s="2085"/>
      <c r="CI50" s="2085"/>
      <c r="CJ50" s="2085"/>
      <c r="CK50" s="2085"/>
      <c r="CL50" s="2085"/>
      <c r="CM50" s="2085"/>
      <c r="CN50" s="2625"/>
      <c r="CO50" s="2625"/>
      <c r="CP50" s="2625"/>
      <c r="CQ50" s="2625"/>
      <c r="CR50" s="2625"/>
      <c r="CS50" s="2625"/>
      <c r="CT50" s="2085"/>
      <c r="CU50" s="2310"/>
      <c r="CV50" s="2310"/>
      <c r="CW50" s="2603"/>
      <c r="CX50" s="2603"/>
      <c r="CY50" s="2603"/>
      <c r="CZ50" s="2603"/>
      <c r="DA50" s="2603"/>
      <c r="DB50" s="2603"/>
      <c r="DC50" s="2603"/>
      <c r="DD50" s="2603"/>
      <c r="DE50" s="2603"/>
      <c r="DF50" s="2603"/>
      <c r="DG50" s="2603"/>
      <c r="DH50" s="2603"/>
      <c r="DI50" s="2603"/>
      <c r="DJ50" s="2603"/>
      <c r="DK50" s="2603"/>
      <c r="DL50" s="2603"/>
      <c r="DM50" s="2603"/>
      <c r="DN50" s="2603"/>
      <c r="DO50" s="2603"/>
      <c r="DP50" s="2604"/>
      <c r="DQ50"/>
      <c r="DR50"/>
      <c r="DS50"/>
      <c r="DT50"/>
      <c r="DU50"/>
      <c r="DV50"/>
      <c r="DW50"/>
      <c r="DX50"/>
      <c r="DY50"/>
      <c r="DZ50"/>
      <c r="EA50"/>
      <c r="EB50"/>
      <c r="EC50"/>
      <c r="ED50"/>
      <c r="EE50"/>
      <c r="EF50"/>
      <c r="EG50" s="16"/>
      <c r="EH50" s="134">
        <f>COUNTIFS(BA50,"―対象外")</f>
        <v>0</v>
      </c>
      <c r="EI50" s="134">
        <f>COUNTIFS(BA50,"○指摘なし")</f>
        <v>0</v>
      </c>
      <c r="EJ50" s="134">
        <f>COUNTIFS(BA50,"×要是正（既存不適格以外）")</f>
        <v>0</v>
      </c>
      <c r="EK50" s="134">
        <f>COUNTIFS(BA50,"△既存不適格")</f>
        <v>0</v>
      </c>
      <c r="EL50" s="459">
        <f>M50</f>
        <v>0</v>
      </c>
      <c r="EM50" s="953">
        <f>P50</f>
        <v>0</v>
      </c>
      <c r="EN50" s="133">
        <f>COUNTA(CN50:CS50)</f>
        <v>0</v>
      </c>
      <c r="EO50" s="132" t="str">
        <f>IF(BA50="×要是正（既存不適格以外）","要是正","")&amp;IF(BA50="△既存不適格","既存不適格","")</f>
        <v/>
      </c>
      <c r="EP50" s="124" t="str">
        <f>IF($EO50="要是正",MAX($EP$16:EP49)+1,"")</f>
        <v/>
      </c>
      <c r="EQ50" s="124" t="str">
        <f>IF($EO50="要是正",MAX($EQ$16:EQ48)+1,"")</f>
        <v/>
      </c>
      <c r="ER50" s="131" t="str">
        <f>IF(OR(BA50="×要是正（既存不適格以外）",BA50="△既存不適格"),EL50,"")</f>
        <v/>
      </c>
      <c r="ES50" s="130" t="str">
        <f>IF(OR($EO50="要是正",$EO50="既存不適格"),$EM50,"")</f>
        <v/>
      </c>
      <c r="ET50" s="125" t="str">
        <f>IF($EO50="要是正",IF(BO50="","",BO50),"")</f>
        <v/>
      </c>
      <c r="EU50" s="156" t="str">
        <f>IF($EO50="要是正",IF(BY50="","",BY50),"")</f>
        <v/>
      </c>
      <c r="EV50" s="132" t="str">
        <f>IF(CT50="未定","未定",IF(GQ50="0","",IF(CT50="予定",TEXT(GQ50,"([$-ja-JP]ge.m);@"),IF(CT50="改善済",TEXT(GQ50,"[$-ja-JP]ge.m;@"),TEXT(EX50,"[$-ja-JP]ge.m;@")))))</f>
        <v/>
      </c>
      <c r="EW50" s="128" t="str">
        <f>IF(OR(EO50="要是正",EO50="既存不適格"),IF(OR(EN50&lt;2,CT50&lt;&gt;"予定"),"","令和"&amp;CN50&amp;"年"&amp;CQ50&amp;"月1日"),"")</f>
        <v/>
      </c>
      <c r="EX50" s="126" t="str">
        <f>IF(EW50="","0",DATEVALUE(EW50))</f>
        <v>0</v>
      </c>
      <c r="EY50" s="127" t="str">
        <f t="shared" ref="EY50" si="47">IF(EO50="要是正",IF(AND(CT50="予定",EN50=2),1,IF(CT50="改善済",2,"")),"")</f>
        <v/>
      </c>
      <c r="EZ50" s="126" t="str">
        <f>IF(EY50=1,EX50,"0")</f>
        <v>0</v>
      </c>
      <c r="FA50" s="126" t="str">
        <f>IF(EY50=2,EX50,"0")</f>
        <v>0</v>
      </c>
      <c r="FB50" s="827" t="str">
        <f t="shared" ref="FB50" si="48">IF(AND(EO50="要是正",AND(EN50=0,CT50="未定")),CT50,"")</f>
        <v/>
      </c>
      <c r="FC50" s="128" t="str">
        <f>IF(EO50="既存不適格",IF(OR(EN50&lt;2,CT50&lt;&gt;"予定"),"","令和"&amp;CN50&amp;"年"&amp;CQ50&amp;"月1日"),"")</f>
        <v/>
      </c>
      <c r="FD50" s="126" t="str">
        <f>IF(FC50="","0",DATEVALUE(FC50))</f>
        <v>0</v>
      </c>
      <c r="FE50" s="127" t="str">
        <f>IF(EO50="既存不適格",IF(AND(CT50="予定",EN50=2),1,IF(CT50="改善済",2,"")),"")</f>
        <v/>
      </c>
      <c r="FF50" s="126" t="str">
        <f>IF(FE50=1,FD50,"0")</f>
        <v>0</v>
      </c>
      <c r="FG50" s="126" t="str">
        <f t="shared" ref="FG50" si="49">IF(FE50=2,FD50,"0")</f>
        <v>0</v>
      </c>
      <c r="FH50" s="827" t="str">
        <f t="shared" ref="FH50" si="50">IF(AND(EO50="既存不適格",AND(EN50=0,CT50="未定")),CT50,"")</f>
        <v/>
      </c>
      <c r="FI50" s="796"/>
      <c r="FJ50" s="124"/>
      <c r="FK50" s="124"/>
      <c r="GF50"/>
      <c r="GG50"/>
      <c r="GI50" s="752" t="str">
        <f>IF($BA50="○指摘なし","○",IF($BA50="―対象外","－",""))</f>
        <v/>
      </c>
      <c r="GJ50" s="752" t="str">
        <f t="shared" ref="GJ50:GJ52" si="51">IF(OR($BA50="×要是正（既存不適格以外）",$BA50="△既存不適格"),"○","")</f>
        <v/>
      </c>
      <c r="GK50" s="752" t="str">
        <f t="shared" ref="GK50:GK52" si="52">IF($BA50="△既存不適格","○","")</f>
        <v/>
      </c>
      <c r="GL50" s="226">
        <f>BM50</f>
        <v>0</v>
      </c>
      <c r="GM50" s="233" t="str">
        <f>IF($BA50="―対象外","○","")</f>
        <v/>
      </c>
      <c r="GN50"/>
      <c r="GO50" s="228" t="str">
        <f>IF(EO50="要是正",IF(BO50="","",ER50&amp;" "&amp;HA50&amp;" " &amp;BO50&amp;CHAR(10)),"")</f>
        <v/>
      </c>
      <c r="GP50" s="451" t="str">
        <f>IF(NOT(OR(CT50="未定",CT50="")),"令和"&amp;CN50&amp;"年"&amp;CQ50&amp;"月1日","")</f>
        <v/>
      </c>
      <c r="GQ50" s="532" t="str">
        <f>IF(GP50="","0",DATEVALUE(GP50))</f>
        <v>0</v>
      </c>
      <c r="GR50" s="452" t="str">
        <f>IF(OR(CT50="予定",CT50="改善済"),1,"")</f>
        <v/>
      </c>
      <c r="GS50" s="530" t="str">
        <f>IF(GR50=1,GQ50,"0")</f>
        <v>0</v>
      </c>
      <c r="GT50" s="531" t="str">
        <f>IF(AND(EQ50="要是正",AND(EP50=0,CT50="未定")),CT50,"")</f>
        <v/>
      </c>
      <c r="GU50"/>
      <c r="GW50" s="569">
        <f t="shared" si="46"/>
        <v>0</v>
      </c>
      <c r="GX50" s="574"/>
      <c r="GY50" s="574"/>
      <c r="GZ50" s="575"/>
      <c r="HA50" s="459">
        <f>P50</f>
        <v>0</v>
      </c>
      <c r="LN50"/>
      <c r="LO50"/>
      <c r="LP50"/>
      <c r="LQ50"/>
      <c r="LR50"/>
      <c r="LS50"/>
      <c r="LT50"/>
      <c r="LU50"/>
      <c r="LV50"/>
      <c r="LW50"/>
      <c r="LX50"/>
      <c r="LY50"/>
      <c r="LZ50"/>
      <c r="MA50" s="1"/>
    </row>
    <row r="51" spans="1:339" s="13" customFormat="1" ht="30" hidden="1" customHeight="1" x14ac:dyDescent="0.4">
      <c r="A51"/>
      <c r="B51"/>
      <c r="C51"/>
      <c r="D51"/>
      <c r="E51"/>
      <c r="F51"/>
      <c r="G51"/>
      <c r="H51"/>
      <c r="I51" s="963"/>
      <c r="J51" s="231"/>
      <c r="K51" s="241"/>
      <c r="L51" s="241"/>
      <c r="M51" s="2291"/>
      <c r="N51" s="2291"/>
      <c r="O51" s="2532"/>
      <c r="P51" s="2628"/>
      <c r="Q51" s="2629"/>
      <c r="R51" s="2629"/>
      <c r="S51" s="2629"/>
      <c r="T51" s="2629"/>
      <c r="U51" s="2629"/>
      <c r="V51" s="2629"/>
      <c r="W51" s="2629"/>
      <c r="X51" s="2629"/>
      <c r="Y51" s="2629"/>
      <c r="Z51" s="2629"/>
      <c r="AA51" s="2629"/>
      <c r="AB51" s="2629"/>
      <c r="AC51" s="2629"/>
      <c r="AD51" s="2629"/>
      <c r="AE51" s="2629"/>
      <c r="AF51" s="2630"/>
      <c r="AG51" s="2628"/>
      <c r="AH51" s="2629"/>
      <c r="AI51" s="2629"/>
      <c r="AJ51" s="2629"/>
      <c r="AK51" s="2629"/>
      <c r="AL51" s="2629"/>
      <c r="AM51" s="2629"/>
      <c r="AN51" s="2629"/>
      <c r="AO51" s="2629"/>
      <c r="AP51" s="2629"/>
      <c r="AQ51" s="2629"/>
      <c r="AR51" s="2629"/>
      <c r="AS51" s="2629"/>
      <c r="AT51" s="2629"/>
      <c r="AU51" s="2629"/>
      <c r="AV51" s="2629"/>
      <c r="AW51" s="2629"/>
      <c r="AX51" s="2629"/>
      <c r="AY51" s="2629"/>
      <c r="AZ51" s="2630"/>
      <c r="BA51" s="2304"/>
      <c r="BB51" s="2304"/>
      <c r="BC51" s="2304"/>
      <c r="BD51" s="2304"/>
      <c r="BE51" s="2304"/>
      <c r="BF51" s="2304"/>
      <c r="BG51" s="2304"/>
      <c r="BH51" s="2304"/>
      <c r="BI51" s="2304"/>
      <c r="BJ51" s="2304"/>
      <c r="BK51" s="2304"/>
      <c r="BL51" s="2304"/>
      <c r="BM51" s="2241"/>
      <c r="BN51" s="2241"/>
      <c r="BO51" s="2115"/>
      <c r="BP51" s="2115"/>
      <c r="BQ51" s="2115"/>
      <c r="BR51" s="2115"/>
      <c r="BS51" s="2115"/>
      <c r="BT51" s="2115"/>
      <c r="BU51" s="2115"/>
      <c r="BV51" s="2115"/>
      <c r="BW51" s="2115"/>
      <c r="BX51" s="2115"/>
      <c r="BY51" s="2115"/>
      <c r="BZ51" s="2115"/>
      <c r="CA51" s="2115"/>
      <c r="CB51" s="2115"/>
      <c r="CC51" s="2115"/>
      <c r="CD51" s="2115"/>
      <c r="CE51" s="2115"/>
      <c r="CF51" s="2115"/>
      <c r="CG51" s="2115"/>
      <c r="CH51" s="2115"/>
      <c r="CI51" s="2115"/>
      <c r="CJ51" s="2115"/>
      <c r="CK51" s="2115"/>
      <c r="CL51" s="2115"/>
      <c r="CM51" s="2115"/>
      <c r="CN51" s="2633"/>
      <c r="CO51" s="2633"/>
      <c r="CP51" s="2633"/>
      <c r="CQ51" s="2634"/>
      <c r="CR51" s="2635"/>
      <c r="CS51" s="2636"/>
      <c r="CT51" s="2307"/>
      <c r="CU51" s="2300"/>
      <c r="CV51" s="2301"/>
      <c r="CW51" s="2631"/>
      <c r="CX51" s="2631"/>
      <c r="CY51" s="2631"/>
      <c r="CZ51" s="2631"/>
      <c r="DA51" s="2631"/>
      <c r="DB51" s="2631"/>
      <c r="DC51" s="2631"/>
      <c r="DD51" s="2631"/>
      <c r="DE51" s="2631"/>
      <c r="DF51" s="2631"/>
      <c r="DG51" s="2631"/>
      <c r="DH51" s="2631"/>
      <c r="DI51" s="2631"/>
      <c r="DJ51" s="2631"/>
      <c r="DK51" s="2631"/>
      <c r="DL51" s="2631"/>
      <c r="DM51" s="2631"/>
      <c r="DN51" s="2631"/>
      <c r="DO51" s="2631"/>
      <c r="DP51" s="2632"/>
      <c r="DQ51"/>
      <c r="DR51"/>
      <c r="DS51"/>
      <c r="DT51"/>
      <c r="DU51"/>
      <c r="DV51"/>
      <c r="DW51"/>
      <c r="DX51"/>
      <c r="DY51"/>
      <c r="DZ51"/>
      <c r="EA51"/>
      <c r="EB51"/>
      <c r="EC51"/>
      <c r="ED51"/>
      <c r="EE51"/>
      <c r="EF51"/>
      <c r="EG51" s="16"/>
      <c r="EH51" s="134">
        <f>COUNTIFS(BA51,"―対象外")</f>
        <v>0</v>
      </c>
      <c r="EI51" s="134">
        <f>COUNTIFS(BA51,"○指摘なし")</f>
        <v>0</v>
      </c>
      <c r="EJ51" s="134">
        <f>COUNTIFS(BA51,"×要是正（既存不適格以外）")</f>
        <v>0</v>
      </c>
      <c r="EK51" s="134">
        <f>COUNTIFS(BA51,"△既存不適格")</f>
        <v>0</v>
      </c>
      <c r="EL51" s="459">
        <f t="shared" ref="EL51:EL52" si="53">M51</f>
        <v>0</v>
      </c>
      <c r="EM51" s="953">
        <f t="shared" ref="EM51:EM52" si="54">P51</f>
        <v>0</v>
      </c>
      <c r="EN51" s="133">
        <f>COUNTA(CN51:CS51)</f>
        <v>0</v>
      </c>
      <c r="EO51" s="132" t="str">
        <f>IF(BA51="×要是正（既存不適格以外）","要是正","")&amp;IF(BA51="△既存不適格","既存不適格","")</f>
        <v/>
      </c>
      <c r="EP51" s="124" t="str">
        <f>IF($EO51="要是正",MAX($EP$16:EP50)+1,"")</f>
        <v/>
      </c>
      <c r="EQ51" s="124" t="str">
        <f>IF($EO51="要是正",MAX($EQ$16:EQ49)+1,"")</f>
        <v/>
      </c>
      <c r="ER51" s="131" t="str">
        <f>IF(OR(BA51="×要是正（既存不適格以外）",BA51="△既存不適格"),EL51,"")</f>
        <v/>
      </c>
      <c r="ES51" s="130" t="str">
        <f>IF(OR($EO51="要是正",$EO51="既存不適格"),$EM51,"")</f>
        <v/>
      </c>
      <c r="ET51" s="125" t="str">
        <f t="shared" ref="ET51:ET52" si="55">IF($EO51="要是正",IF(BO51="","",BO51),"")</f>
        <v/>
      </c>
      <c r="EU51" s="156" t="str">
        <f>IF($EO51="要是正",IF(BY51="","",BY51),"")</f>
        <v/>
      </c>
      <c r="EV51" s="132" t="str">
        <f t="shared" ref="EV51:EV52" si="56">IF(CT51="未定","未定",IF(GQ51="0","",IF(CT51="予定",TEXT(GQ51,"([$-ja-JP]ge.m);@"),IF(CT51="改善済",TEXT(GQ51,"[$-ja-JP]ge.m;@"),TEXT(EX51,"[$-ja-JP]ge.m;@")))))</f>
        <v/>
      </c>
      <c r="EW51" s="128" t="str">
        <f t="shared" ref="EW51:EW52" si="57">IF(OR(EO51="要是正",EO51="既存不適格"),IF(OR(EN51&lt;2,CT51&lt;&gt;"予定"),"","令和"&amp;CN51&amp;"年"&amp;CQ51&amp;"月1日"),"")</f>
        <v/>
      </c>
      <c r="EX51" s="126" t="str">
        <f t="shared" ref="EX51:EX52" si="58">IF(EW51="","0",DATEVALUE(EW51))</f>
        <v>0</v>
      </c>
      <c r="EY51" s="127" t="str">
        <f t="shared" ref="EY51:EY52" si="59">IF(EO51="要是正",IF(AND(CT51="予定",EN51=2),1,IF(CT51="改善済",2,"")),"")</f>
        <v/>
      </c>
      <c r="EZ51" s="126" t="str">
        <f t="shared" ref="EZ51:EZ52" si="60">IF(EY51=1,EX51,"0")</f>
        <v>0</v>
      </c>
      <c r="FA51" s="126" t="str">
        <f t="shared" ref="FA51:FA52" si="61">IF(EY51=2,EX51,"0")</f>
        <v>0</v>
      </c>
      <c r="FB51" s="827" t="str">
        <f t="shared" ref="FB51:FB52" si="62">IF(AND(EO51="要是正",AND(EN51=0,CT51="未定")),CT51,"")</f>
        <v/>
      </c>
      <c r="FC51" s="128" t="str">
        <f t="shared" ref="FC51:FC52" si="63">IF(EO51="既存不適格",IF(OR(EN51&lt;2,CT51&lt;&gt;"予定"),"","令和"&amp;CN51&amp;"年"&amp;CQ51&amp;"月1日"),"")</f>
        <v/>
      </c>
      <c r="FD51" s="126" t="str">
        <f t="shared" ref="FD51:FD52" si="64">IF(FC51="","0",DATEVALUE(FC51))</f>
        <v>0</v>
      </c>
      <c r="FE51" s="127" t="str">
        <f t="shared" ref="FE51:FE52" si="65">IF(EO51="既存不適格",IF(AND(CT51="予定",EN51=2),1,IF(CT51="改善済",2,"")),"")</f>
        <v/>
      </c>
      <c r="FF51" s="126" t="str">
        <f t="shared" ref="FF51:FF52" si="66">IF(FE51=1,FD51,"0")</f>
        <v>0</v>
      </c>
      <c r="FG51" s="126" t="str">
        <f t="shared" ref="FG51:FG52" si="67">IF(FE51=2,FD51,"0")</f>
        <v>0</v>
      </c>
      <c r="FH51" s="827" t="str">
        <f t="shared" ref="FH51:FH52" si="68">IF(AND(EO51="既存不適格",AND(EN51=0,CT51="未定")),CT51,"")</f>
        <v/>
      </c>
      <c r="FI51" s="796"/>
      <c r="FJ51" s="124"/>
      <c r="FK51" s="124"/>
      <c r="GF51"/>
      <c r="GG51"/>
      <c r="GI51" s="752" t="str">
        <f>IF($BA51="○指摘なし","○",IF($BA51="―対象外","－",""))</f>
        <v/>
      </c>
      <c r="GJ51" s="752" t="str">
        <f t="shared" si="51"/>
        <v/>
      </c>
      <c r="GK51" s="752" t="str">
        <f t="shared" si="52"/>
        <v/>
      </c>
      <c r="GL51" s="226">
        <f>BM51</f>
        <v>0</v>
      </c>
      <c r="GM51" s="233" t="str">
        <f>IF($BA51="―対象外","○","")</f>
        <v/>
      </c>
      <c r="GN51"/>
      <c r="GO51" s="228" t="str">
        <f t="shared" ref="GO51:GO52" si="69">IF(EO51="要是正",IF(BO51="","",ER51&amp;" "&amp;HA51&amp;" " &amp;BO51&amp;CHAR(10)),"")</f>
        <v/>
      </c>
      <c r="GP51" s="451" t="str">
        <f t="shared" ref="GP51:GP53" si="70">IF(NOT(OR(CT51="未定",CT51="")),"令和"&amp;CN51&amp;"年"&amp;CQ51&amp;"月1日","")</f>
        <v/>
      </c>
      <c r="GQ51" s="532" t="str">
        <f t="shared" ref="GQ51:GQ53" si="71">IF(GP51="","0",DATEVALUE(GP51))</f>
        <v>0</v>
      </c>
      <c r="GR51" s="452" t="str">
        <f>IF(OR(CT51="予定",CT51="改善済"),1,"")</f>
        <v/>
      </c>
      <c r="GS51" s="530" t="str">
        <f t="shared" ref="GS51:GS52" si="72">IF(GR51=1,GQ51,"0")</f>
        <v>0</v>
      </c>
      <c r="GT51" s="531" t="str">
        <f>IF(AND(EQ51="要是正",AND(EP51=0,CT51="未定")),CT51,"")</f>
        <v/>
      </c>
      <c r="GU51"/>
      <c r="GW51" s="569">
        <f t="shared" si="46"/>
        <v>0</v>
      </c>
      <c r="GX51" s="574"/>
      <c r="GY51" s="574"/>
      <c r="GZ51" s="575"/>
      <c r="HA51" s="459">
        <f t="shared" ref="HA51:HA52" si="73">P51</f>
        <v>0</v>
      </c>
      <c r="LN51"/>
      <c r="LO51"/>
      <c r="LP51"/>
      <c r="LQ51"/>
      <c r="LR51"/>
      <c r="LS51"/>
      <c r="LT51"/>
      <c r="LU51"/>
      <c r="LV51"/>
      <c r="LW51"/>
      <c r="LX51"/>
      <c r="LY51"/>
      <c r="LZ51"/>
    </row>
    <row r="52" spans="1:339" s="13" customFormat="1" ht="30" hidden="1" customHeight="1" thickBot="1" x14ac:dyDescent="0.45">
      <c r="A52"/>
      <c r="B52"/>
      <c r="C52"/>
      <c r="D52"/>
      <c r="E52"/>
      <c r="F52"/>
      <c r="G52"/>
      <c r="H52"/>
      <c r="I52" s="963"/>
      <c r="J52" s="685"/>
      <c r="K52" s="235"/>
      <c r="L52" s="235"/>
      <c r="M52" s="2294"/>
      <c r="N52" s="2294"/>
      <c r="O52" s="2533"/>
      <c r="P52" s="2637"/>
      <c r="Q52" s="2638"/>
      <c r="R52" s="2638"/>
      <c r="S52" s="2638"/>
      <c r="T52" s="2638"/>
      <c r="U52" s="2638"/>
      <c r="V52" s="2638"/>
      <c r="W52" s="2638"/>
      <c r="X52" s="2638"/>
      <c r="Y52" s="2638"/>
      <c r="Z52" s="2638"/>
      <c r="AA52" s="2638"/>
      <c r="AB52" s="2638"/>
      <c r="AC52" s="2638"/>
      <c r="AD52" s="2638"/>
      <c r="AE52" s="2638"/>
      <c r="AF52" s="2639"/>
      <c r="AG52" s="2637"/>
      <c r="AH52" s="2638"/>
      <c r="AI52" s="2638"/>
      <c r="AJ52" s="2638"/>
      <c r="AK52" s="2638"/>
      <c r="AL52" s="2638"/>
      <c r="AM52" s="2638"/>
      <c r="AN52" s="2638"/>
      <c r="AO52" s="2638"/>
      <c r="AP52" s="2638"/>
      <c r="AQ52" s="2638"/>
      <c r="AR52" s="2638"/>
      <c r="AS52" s="2638"/>
      <c r="AT52" s="2638"/>
      <c r="AU52" s="2638"/>
      <c r="AV52" s="2638"/>
      <c r="AW52" s="2638"/>
      <c r="AX52" s="2638"/>
      <c r="AY52" s="2638"/>
      <c r="AZ52" s="2639"/>
      <c r="BA52" s="2328"/>
      <c r="BB52" s="2328"/>
      <c r="BC52" s="2328"/>
      <c r="BD52" s="2328"/>
      <c r="BE52" s="2328"/>
      <c r="BF52" s="2328"/>
      <c r="BG52" s="2328"/>
      <c r="BH52" s="2328"/>
      <c r="BI52" s="2328"/>
      <c r="BJ52" s="2328"/>
      <c r="BK52" s="2328"/>
      <c r="BL52" s="2328"/>
      <c r="BM52" s="2391"/>
      <c r="BN52" s="2391"/>
      <c r="BO52" s="2297"/>
      <c r="BP52" s="2297"/>
      <c r="BQ52" s="2297"/>
      <c r="BR52" s="2297"/>
      <c r="BS52" s="2297"/>
      <c r="BT52" s="2297"/>
      <c r="BU52" s="2297"/>
      <c r="BV52" s="2297"/>
      <c r="BW52" s="2297"/>
      <c r="BX52" s="2297"/>
      <c r="BY52" s="2297"/>
      <c r="BZ52" s="2297"/>
      <c r="CA52" s="2297"/>
      <c r="CB52" s="2297"/>
      <c r="CC52" s="2297"/>
      <c r="CD52" s="2297"/>
      <c r="CE52" s="2297"/>
      <c r="CF52" s="2297"/>
      <c r="CG52" s="2297"/>
      <c r="CH52" s="2297"/>
      <c r="CI52" s="2297"/>
      <c r="CJ52" s="2297"/>
      <c r="CK52" s="2297"/>
      <c r="CL52" s="2297"/>
      <c r="CM52" s="2297"/>
      <c r="CN52" s="2642"/>
      <c r="CO52" s="2642"/>
      <c r="CP52" s="2642"/>
      <c r="CQ52" s="2642"/>
      <c r="CR52" s="2642"/>
      <c r="CS52" s="2642"/>
      <c r="CT52" s="2297"/>
      <c r="CU52" s="2328"/>
      <c r="CV52" s="2328"/>
      <c r="CW52" s="2609"/>
      <c r="CX52" s="2609"/>
      <c r="CY52" s="2609"/>
      <c r="CZ52" s="2609"/>
      <c r="DA52" s="2609"/>
      <c r="DB52" s="2609"/>
      <c r="DC52" s="2609"/>
      <c r="DD52" s="2609"/>
      <c r="DE52" s="2609"/>
      <c r="DF52" s="2609"/>
      <c r="DG52" s="2609"/>
      <c r="DH52" s="2609"/>
      <c r="DI52" s="2609"/>
      <c r="DJ52" s="2609"/>
      <c r="DK52" s="2609"/>
      <c r="DL52" s="2609"/>
      <c r="DM52" s="2609"/>
      <c r="DN52" s="2609"/>
      <c r="DO52" s="2609"/>
      <c r="DP52" s="2610"/>
      <c r="DQ52"/>
      <c r="DR52"/>
      <c r="DS52"/>
      <c r="DT52"/>
      <c r="DU52"/>
      <c r="DV52"/>
      <c r="DW52"/>
      <c r="DX52"/>
      <c r="DY52"/>
      <c r="DZ52"/>
      <c r="EA52"/>
      <c r="EB52"/>
      <c r="EC52"/>
      <c r="ED52"/>
      <c r="EE52"/>
      <c r="EF52"/>
      <c r="EG52" s="16"/>
      <c r="EH52" s="134">
        <f>COUNTIFS(BA52,"―対象外")</f>
        <v>0</v>
      </c>
      <c r="EI52" s="134">
        <f>COUNTIFS(BA52,"○指摘なし")</f>
        <v>0</v>
      </c>
      <c r="EJ52" s="134">
        <f>COUNTIFS(BA52,"×要是正（既存不適格以外）")</f>
        <v>0</v>
      </c>
      <c r="EK52" s="134">
        <f>COUNTIFS(BA52,"△既存不適格")</f>
        <v>0</v>
      </c>
      <c r="EL52" s="459">
        <f t="shared" si="53"/>
        <v>0</v>
      </c>
      <c r="EM52" s="953">
        <f t="shared" si="54"/>
        <v>0</v>
      </c>
      <c r="EN52" s="133">
        <f>COUNTA(CN52:CS52)</f>
        <v>0</v>
      </c>
      <c r="EO52" s="132" t="str">
        <f>IF(BA52="×要是正（既存不適格以外）","要是正","")&amp;IF(BA52="△既存不適格","既存不適格","")</f>
        <v/>
      </c>
      <c r="EP52" s="124" t="str">
        <f>IF($EO52="要是正",MAX($EP$16:EP51)+1,"")</f>
        <v/>
      </c>
      <c r="EQ52" s="124" t="str">
        <f>IF($EO52="要是正",MAX($EQ$16:EQ50)+1,"")</f>
        <v/>
      </c>
      <c r="ER52" s="131" t="str">
        <f>IF(OR(BA52="×要是正（既存不適格以外）",BA52="△既存不適格"),EL52,"")</f>
        <v/>
      </c>
      <c r="ES52" s="810" t="str">
        <f>IF(OR($EO52="要是正",$EO52="既存不適格"),$EM52,"")</f>
        <v/>
      </c>
      <c r="ET52" s="853" t="str">
        <f t="shared" si="55"/>
        <v/>
      </c>
      <c r="EU52" s="812" t="str">
        <f>IF($EO52="要是正",IF(BY52="","",BY52),"")</f>
        <v/>
      </c>
      <c r="EV52" s="505" t="str">
        <f t="shared" si="56"/>
        <v/>
      </c>
      <c r="EW52" s="855" t="str">
        <f t="shared" si="57"/>
        <v/>
      </c>
      <c r="EX52" s="856" t="str">
        <f t="shared" si="58"/>
        <v>0</v>
      </c>
      <c r="EY52" s="857" t="str">
        <f t="shared" si="59"/>
        <v/>
      </c>
      <c r="EZ52" s="856" t="str">
        <f t="shared" si="60"/>
        <v>0</v>
      </c>
      <c r="FA52" s="856" t="str">
        <f t="shared" si="61"/>
        <v>0</v>
      </c>
      <c r="FB52" s="860" t="str">
        <f t="shared" si="62"/>
        <v/>
      </c>
      <c r="FC52" s="855" t="str">
        <f t="shared" si="63"/>
        <v/>
      </c>
      <c r="FD52" s="856" t="str">
        <f t="shared" si="64"/>
        <v>0</v>
      </c>
      <c r="FE52" s="857" t="str">
        <f t="shared" si="65"/>
        <v/>
      </c>
      <c r="FF52" s="856" t="str">
        <f t="shared" si="66"/>
        <v>0</v>
      </c>
      <c r="FG52" s="856" t="str">
        <f t="shared" si="67"/>
        <v>0</v>
      </c>
      <c r="FH52" s="860" t="str">
        <f t="shared" si="68"/>
        <v/>
      </c>
      <c r="FI52" s="796"/>
      <c r="FJ52" s="124"/>
      <c r="FK52" s="124"/>
      <c r="GF52"/>
      <c r="GG52"/>
      <c r="GI52" s="752" t="str">
        <f>IF($BA52="○指摘なし","○",IF($BA52="―対象外","－",""))</f>
        <v/>
      </c>
      <c r="GJ52" s="752" t="str">
        <f t="shared" si="51"/>
        <v/>
      </c>
      <c r="GK52" s="752" t="str">
        <f t="shared" si="52"/>
        <v/>
      </c>
      <c r="GL52" s="226">
        <f>BM52</f>
        <v>0</v>
      </c>
      <c r="GM52" s="233" t="str">
        <f>IF($BA52="―対象外","○","")</f>
        <v/>
      </c>
      <c r="GN52"/>
      <c r="GO52" s="228" t="str">
        <f t="shared" si="69"/>
        <v/>
      </c>
      <c r="GP52" s="451" t="str">
        <f t="shared" si="70"/>
        <v/>
      </c>
      <c r="GQ52" s="532" t="str">
        <f t="shared" si="71"/>
        <v>0</v>
      </c>
      <c r="GR52" s="452" t="str">
        <f>IF(OR(CT52="予定",CT52="改善済"),1,"")</f>
        <v/>
      </c>
      <c r="GS52" s="530" t="str">
        <f t="shared" si="72"/>
        <v>0</v>
      </c>
      <c r="GT52" s="531" t="str">
        <f>IF(AND(EQ52="要是正",AND(EP52=0,CT52="未定")),CT52,"")</f>
        <v/>
      </c>
      <c r="GU52"/>
      <c r="GW52" s="569">
        <f t="shared" si="46"/>
        <v>0</v>
      </c>
      <c r="GX52" s="574"/>
      <c r="GY52" s="574"/>
      <c r="GZ52" s="575"/>
      <c r="HA52" s="459">
        <f t="shared" si="73"/>
        <v>0</v>
      </c>
      <c r="LN52"/>
      <c r="LO52"/>
      <c r="LP52"/>
      <c r="LQ52"/>
      <c r="LR52"/>
      <c r="LS52"/>
      <c r="LT52"/>
      <c r="LU52"/>
      <c r="LV52"/>
      <c r="LW52"/>
      <c r="LX52"/>
      <c r="LY52"/>
      <c r="LZ52"/>
    </row>
    <row r="53" spans="1:339" ht="35.1" hidden="1" customHeight="1" thickBot="1" x14ac:dyDescent="0.45">
      <c r="I53" s="958"/>
      <c r="J53" s="671"/>
      <c r="K53" s="671"/>
      <c r="L53" s="671"/>
      <c r="M53" s="669"/>
      <c r="N53" s="669"/>
      <c r="O53" s="669"/>
      <c r="P53" s="669"/>
      <c r="Q53" s="669"/>
      <c r="R53" s="669"/>
      <c r="S53" s="669"/>
      <c r="T53" s="669"/>
      <c r="U53" s="669"/>
      <c r="V53" s="669"/>
      <c r="W53" s="669"/>
      <c r="X53" s="669"/>
      <c r="Y53" s="669"/>
      <c r="Z53" s="669"/>
      <c r="AA53" s="669"/>
      <c r="AB53" s="669"/>
      <c r="AC53" s="669"/>
      <c r="AD53" s="669"/>
      <c r="AE53" s="669"/>
      <c r="AF53" s="670"/>
      <c r="AG53" s="669"/>
      <c r="AH53" s="669"/>
      <c r="AI53" s="669"/>
      <c r="AJ53" s="669"/>
      <c r="AK53" s="669"/>
      <c r="AL53" s="669"/>
      <c r="AM53" s="669"/>
      <c r="AN53" s="669"/>
      <c r="AO53" s="669"/>
      <c r="AP53" s="669"/>
      <c r="AQ53" s="669"/>
      <c r="AR53" s="670"/>
      <c r="AS53" s="669"/>
      <c r="AT53" s="669"/>
      <c r="AU53" s="669"/>
      <c r="AV53" s="669"/>
      <c r="AW53" s="669"/>
      <c r="AX53" s="669"/>
      <c r="AY53" s="669"/>
      <c r="AZ53" s="670"/>
      <c r="BA53" s="670"/>
      <c r="BB53" s="670"/>
      <c r="BC53" s="670"/>
      <c r="BD53" s="670"/>
      <c r="BE53" s="670"/>
      <c r="BF53" s="670"/>
      <c r="BG53" s="670"/>
      <c r="BH53" s="670"/>
      <c r="BI53" s="670"/>
      <c r="BJ53" s="670"/>
      <c r="BK53" s="670"/>
      <c r="BL53" s="670"/>
      <c r="BM53" s="690"/>
      <c r="BN53" s="690"/>
      <c r="BO53" s="670"/>
      <c r="BP53" s="670"/>
      <c r="BQ53" s="670"/>
      <c r="BR53" s="670"/>
      <c r="BS53" s="670"/>
      <c r="BT53" s="670"/>
      <c r="BU53" s="670"/>
      <c r="BV53" s="670"/>
      <c r="BW53" s="670"/>
      <c r="BX53" s="670"/>
      <c r="BY53" s="670"/>
      <c r="BZ53" s="670"/>
      <c r="CA53" s="670"/>
      <c r="CB53" s="670"/>
      <c r="CC53" s="670"/>
      <c r="CD53" s="670"/>
      <c r="CE53" s="670"/>
      <c r="CF53" s="670"/>
      <c r="CG53" s="670"/>
      <c r="CH53" s="670"/>
      <c r="CI53" s="670"/>
      <c r="CJ53" s="670"/>
      <c r="CK53" s="670"/>
      <c r="CL53" s="670"/>
      <c r="CM53" s="670"/>
      <c r="CN53" s="690"/>
      <c r="CO53" s="690"/>
      <c r="CP53" s="690"/>
      <c r="CQ53" s="690"/>
      <c r="CR53" s="690"/>
      <c r="CS53" s="690"/>
      <c r="CT53" s="691"/>
      <c r="CU53" s="691"/>
      <c r="CV53" s="691"/>
      <c r="CW53" s="671"/>
      <c r="CX53" s="671"/>
      <c r="CY53" s="671"/>
      <c r="CZ53" s="671"/>
      <c r="DA53" s="671"/>
      <c r="DB53" s="671"/>
      <c r="DC53" s="671"/>
      <c r="DD53" s="671"/>
      <c r="DE53" s="671"/>
      <c r="DF53" s="671"/>
      <c r="DG53" s="671"/>
      <c r="DH53" s="671"/>
      <c r="DI53" s="671"/>
      <c r="DJ53" s="671"/>
      <c r="DK53" s="671"/>
      <c r="DL53" s="671"/>
      <c r="DM53" s="671"/>
      <c r="DN53" s="671"/>
      <c r="DO53" s="671"/>
      <c r="DP53" s="671"/>
      <c r="EH53" s="236">
        <f>SUM(EH50:EH52)</f>
        <v>0</v>
      </c>
      <c r="EI53" s="236">
        <f>SUM(EI50:EI52)</f>
        <v>0</v>
      </c>
      <c r="EJ53" s="236">
        <f>SUM(EJ50:EJ52)</f>
        <v>0</v>
      </c>
      <c r="EK53" s="236">
        <f>SUM(EK50:EK52)</f>
        <v>0</v>
      </c>
      <c r="EP53" s="124" t="str">
        <f>IF($EO53="要是正",MAX($EP$16:EP52)+1,"")</f>
        <v/>
      </c>
      <c r="ET53" s="272"/>
      <c r="EW53" s="238"/>
      <c r="EX53" s="153"/>
      <c r="EY53" s="151">
        <f>COUNTIF(EY50:EY52,"1")</f>
        <v>0</v>
      </c>
      <c r="EZ53" s="152" t="str">
        <f t="array" ref="EZ53">INDEX(EZ50:EZ52,MATCH(MIN(ABS(EZ50:EZ52-$EJ$4)),ABS(EZ50:EZ52-$EJ$4),0))</f>
        <v>0</v>
      </c>
      <c r="FA53" s="152" t="str">
        <f t="array" ref="FA53">INDEX(FA50:FA52,MATCH(MIN(ABS(FA50:FA52-$EJ$4)),ABS(FA50:FA52-$EJ$4),0))</f>
        <v>0</v>
      </c>
      <c r="FB53" s="151">
        <f>COUNTIF(FB50:FB52,"未定")</f>
        <v>0</v>
      </c>
      <c r="FC53" s="154"/>
      <c r="FD53" s="153"/>
      <c r="FE53" s="151">
        <f>COUNTIF(FE50:FE52,"1")</f>
        <v>0</v>
      </c>
      <c r="FF53" s="152" t="str">
        <f t="array" ref="FF53">INDEX(FF50:FF52,MATCH(MIN(ABS(FF50:FF52-$EJ$4)),ABS(FF50:FF52-$EJ$4),0))</f>
        <v>0</v>
      </c>
      <c r="FG53" s="152" t="str">
        <f t="array" ref="FG53">INDEX(FG50:FG52,MATCH(MIN(ABS(FG50:FG52-$EJ$4)),ABS(FG50:FG52-$EJ$4),0))</f>
        <v>0</v>
      </c>
      <c r="FH53" s="151">
        <f>COUNTIF(FH50:FH52,"未定")</f>
        <v>0</v>
      </c>
      <c r="GI53"/>
      <c r="GJ53"/>
      <c r="GK53"/>
      <c r="GL53"/>
      <c r="GM53" s="447"/>
      <c r="GP53" s="533" t="str">
        <f t="shared" si="70"/>
        <v/>
      </c>
      <c r="GQ53" s="534" t="str">
        <f t="shared" si="71"/>
        <v>0</v>
      </c>
      <c r="GR53" s="535">
        <f>COUNTIF(GR50:GR52,"1")</f>
        <v>0</v>
      </c>
      <c r="GS53" s="536" t="str">
        <f t="array" ref="GS53">INDEX(GS50:GS52,MATCH(MIN(ABS(GS50:GS52-$EJ$4)),ABS(GS50:GS52-$EJ$4),0))</f>
        <v>0</v>
      </c>
      <c r="GT53" s="537">
        <f>COUNTIF(GT50:GT52,"未定")</f>
        <v>0</v>
      </c>
      <c r="GU53"/>
      <c r="GW53" s="569">
        <f t="shared" si="46"/>
        <v>0</v>
      </c>
      <c r="GX53" s="574"/>
      <c r="GY53" s="574"/>
      <c r="GZ53" s="575"/>
      <c r="LY53"/>
      <c r="LZ53"/>
      <c r="MA53" s="13"/>
    </row>
    <row r="54" spans="1:339" ht="35.1" hidden="1" customHeight="1" x14ac:dyDescent="0.4">
      <c r="I54" s="958"/>
      <c r="J54" s="673"/>
      <c r="K54" s="673"/>
      <c r="L54" s="673"/>
      <c r="M54" s="672"/>
      <c r="N54" s="672"/>
      <c r="O54" s="672"/>
      <c r="P54" s="672"/>
      <c r="Q54" s="672"/>
      <c r="R54" s="672"/>
      <c r="S54" s="672"/>
      <c r="T54" s="672"/>
      <c r="U54" s="672"/>
      <c r="V54" s="672"/>
      <c r="W54" s="672"/>
      <c r="X54" s="672"/>
      <c r="Y54" s="672"/>
      <c r="Z54" s="672"/>
      <c r="AA54" s="672"/>
      <c r="AB54" s="672"/>
      <c r="AC54" s="672"/>
      <c r="AD54" s="672"/>
      <c r="AE54" s="672"/>
      <c r="AF54" s="17"/>
      <c r="AG54" s="672"/>
      <c r="AH54" s="672"/>
      <c r="AI54" s="672"/>
      <c r="AJ54" s="672"/>
      <c r="AK54" s="672"/>
      <c r="AL54" s="672"/>
      <c r="AM54" s="672"/>
      <c r="AN54" s="672"/>
      <c r="AO54" s="672"/>
      <c r="AP54" s="672"/>
      <c r="AQ54" s="672"/>
      <c r="AR54" s="17"/>
      <c r="AS54" s="672"/>
      <c r="AT54" s="672"/>
      <c r="AU54" s="672"/>
      <c r="AV54" s="672"/>
      <c r="AW54" s="672"/>
      <c r="AX54" s="672"/>
      <c r="AY54" s="672"/>
      <c r="AZ54" s="17"/>
      <c r="BA54" s="17"/>
      <c r="BB54" s="17"/>
      <c r="BC54" s="17"/>
      <c r="BD54" s="17"/>
      <c r="BE54" s="17"/>
      <c r="BF54" s="17"/>
      <c r="BG54" s="17"/>
      <c r="BH54" s="17"/>
      <c r="BI54" s="17"/>
      <c r="BJ54" s="17"/>
      <c r="BK54" s="17"/>
      <c r="BL54" s="17"/>
      <c r="BM54" s="679"/>
      <c r="BN54" s="679"/>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679"/>
      <c r="CO54" s="679"/>
      <c r="CP54" s="679"/>
      <c r="CQ54" s="679"/>
      <c r="CR54" s="679"/>
      <c r="CS54" s="679"/>
      <c r="CT54" s="680"/>
      <c r="CU54" s="680"/>
      <c r="CV54" s="680"/>
      <c r="CW54" s="673"/>
      <c r="CX54" s="673"/>
      <c r="CY54" s="673"/>
      <c r="CZ54" s="673"/>
      <c r="DA54" s="673"/>
      <c r="DB54" s="673"/>
      <c r="DC54" s="673"/>
      <c r="DD54" s="673"/>
      <c r="DE54" s="673"/>
      <c r="DF54" s="673"/>
      <c r="DG54" s="673"/>
      <c r="DH54" s="673"/>
      <c r="DI54" s="673"/>
      <c r="DJ54" s="673"/>
      <c r="DK54" s="673"/>
      <c r="DL54" s="673"/>
      <c r="DM54" s="673"/>
      <c r="DN54" s="673"/>
      <c r="DO54" s="673"/>
      <c r="DP54" s="673"/>
      <c r="EH54"/>
      <c r="EI54"/>
      <c r="EJ54"/>
      <c r="EK54"/>
      <c r="EX54"/>
      <c r="EY54"/>
      <c r="EZ54"/>
      <c r="FA54"/>
      <c r="FB54"/>
      <c r="FC54"/>
      <c r="FD54"/>
      <c r="FE54"/>
      <c r="FF54"/>
      <c r="FG54"/>
      <c r="FH54"/>
      <c r="GI54"/>
      <c r="GJ54"/>
      <c r="GK54"/>
      <c r="GL54"/>
      <c r="GM54" s="447"/>
      <c r="GP54" s="13"/>
      <c r="GQ54" s="13"/>
      <c r="GR54" s="13"/>
      <c r="GS54" s="13"/>
      <c r="GT54" s="13"/>
      <c r="GU54"/>
      <c r="GW54" s="569">
        <f t="shared" si="46"/>
        <v>0</v>
      </c>
      <c r="GX54" s="574"/>
      <c r="GY54" s="574"/>
      <c r="GZ54" s="575"/>
      <c r="LY54"/>
      <c r="LZ54"/>
      <c r="MA54" s="13"/>
    </row>
    <row r="55" spans="1:339" ht="35.1" hidden="1" customHeight="1" x14ac:dyDescent="0.4">
      <c r="I55" s="958"/>
      <c r="J55" s="673"/>
      <c r="K55" s="673"/>
      <c r="L55" s="673"/>
      <c r="M55" s="672"/>
      <c r="N55" s="672"/>
      <c r="O55" s="672"/>
      <c r="P55" s="672"/>
      <c r="Q55" s="672"/>
      <c r="R55" s="672"/>
      <c r="S55" s="672"/>
      <c r="T55" s="672"/>
      <c r="U55" s="672"/>
      <c r="V55" s="672"/>
      <c r="W55" s="672"/>
      <c r="X55" s="672"/>
      <c r="Y55" s="672"/>
      <c r="Z55" s="672"/>
      <c r="AA55" s="672"/>
      <c r="AB55" s="672"/>
      <c r="AC55" s="672"/>
      <c r="AD55" s="672"/>
      <c r="AE55" s="672"/>
      <c r="AF55" s="17"/>
      <c r="AG55" s="672"/>
      <c r="AH55" s="672"/>
      <c r="AI55" s="672"/>
      <c r="AJ55" s="672"/>
      <c r="AK55" s="672"/>
      <c r="AL55" s="672"/>
      <c r="AM55" s="672"/>
      <c r="AN55" s="672"/>
      <c r="AO55" s="672"/>
      <c r="AP55" s="672"/>
      <c r="AQ55" s="672"/>
      <c r="AR55" s="17"/>
      <c r="AS55" s="672"/>
      <c r="AT55" s="672"/>
      <c r="AU55" s="672"/>
      <c r="AV55" s="672"/>
      <c r="AW55" s="672"/>
      <c r="AX55" s="672"/>
      <c r="AY55" s="672"/>
      <c r="AZ55" s="17"/>
      <c r="BA55" s="17"/>
      <c r="BB55" s="17"/>
      <c r="BC55" s="17"/>
      <c r="BD55" s="17"/>
      <c r="BE55" s="17"/>
      <c r="BF55" s="17"/>
      <c r="BG55" s="17"/>
      <c r="BH55" s="17"/>
      <c r="BI55" s="17"/>
      <c r="BJ55" s="17"/>
      <c r="BK55" s="17"/>
      <c r="BL55" s="17"/>
      <c r="BM55" s="679"/>
      <c r="BN55" s="679"/>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679"/>
      <c r="CO55" s="679"/>
      <c r="CP55" s="679"/>
      <c r="CQ55" s="679"/>
      <c r="CR55" s="679"/>
      <c r="CS55" s="679"/>
      <c r="CT55" s="680"/>
      <c r="CU55" s="680"/>
      <c r="CV55" s="680"/>
      <c r="CW55" s="673"/>
      <c r="CX55" s="673"/>
      <c r="CY55" s="673"/>
      <c r="CZ55" s="673"/>
      <c r="DA55" s="673"/>
      <c r="DB55" s="673"/>
      <c r="DC55" s="673"/>
      <c r="DD55" s="673"/>
      <c r="DE55" s="673"/>
      <c r="DF55" s="673"/>
      <c r="DG55" s="673"/>
      <c r="DH55" s="673"/>
      <c r="DI55" s="673"/>
      <c r="DJ55" s="673"/>
      <c r="DK55" s="673"/>
      <c r="DL55" s="673"/>
      <c r="DM55" s="673"/>
      <c r="DN55" s="673"/>
      <c r="DO55" s="673"/>
      <c r="DP55" s="673"/>
      <c r="EH55"/>
      <c r="EI55"/>
      <c r="EJ55"/>
      <c r="EK55"/>
      <c r="EX55"/>
      <c r="EY55"/>
      <c r="EZ55"/>
      <c r="FA55"/>
      <c r="FB55"/>
      <c r="FC55"/>
      <c r="FD55"/>
      <c r="FE55"/>
      <c r="FF55"/>
      <c r="FG55"/>
      <c r="FH55"/>
      <c r="GI55"/>
      <c r="GJ55"/>
      <c r="GK55"/>
      <c r="GL55"/>
      <c r="GM55" s="447"/>
      <c r="GP55" s="13"/>
      <c r="GQ55" s="13"/>
      <c r="GR55" s="13"/>
      <c r="GS55" s="13"/>
      <c r="GT55" s="13"/>
      <c r="GU55"/>
      <c r="GW55" s="569">
        <f t="shared" si="46"/>
        <v>0</v>
      </c>
      <c r="GX55" s="574"/>
      <c r="GY55" s="574"/>
      <c r="GZ55" s="575"/>
      <c r="LY55"/>
      <c r="LZ55"/>
      <c r="MA55" s="13"/>
    </row>
    <row r="56" spans="1:339" ht="15" customHeight="1" thickBot="1" x14ac:dyDescent="0.45">
      <c r="I56" s="958"/>
      <c r="J56" s="677"/>
      <c r="K56" s="677"/>
      <c r="L56" s="677"/>
      <c r="M56" s="674"/>
      <c r="N56" s="674"/>
      <c r="O56" s="674"/>
      <c r="P56" s="674"/>
      <c r="Q56" s="674"/>
      <c r="R56" s="674"/>
      <c r="S56" s="674"/>
      <c r="T56" s="674"/>
      <c r="U56" s="674"/>
      <c r="V56" s="674"/>
      <c r="W56" s="674"/>
      <c r="X56" s="674"/>
      <c r="Y56" s="674"/>
      <c r="Z56" s="674"/>
      <c r="AA56" s="674"/>
      <c r="AB56" s="674"/>
      <c r="AC56" s="674"/>
      <c r="AD56" s="674"/>
      <c r="AE56" s="674"/>
      <c r="AF56" s="676"/>
      <c r="AG56" s="674"/>
      <c r="AH56" s="674"/>
      <c r="AI56" s="674"/>
      <c r="AJ56" s="674"/>
      <c r="AK56" s="674"/>
      <c r="AL56" s="674"/>
      <c r="AM56" s="674"/>
      <c r="AN56" s="674"/>
      <c r="AO56" s="674"/>
      <c r="AP56" s="674"/>
      <c r="AQ56" s="674"/>
      <c r="AR56" s="676"/>
      <c r="AS56" s="674"/>
      <c r="AT56" s="674"/>
      <c r="AU56" s="674"/>
      <c r="AV56" s="674"/>
      <c r="AW56" s="674"/>
      <c r="AX56" s="674"/>
      <c r="AY56" s="674"/>
      <c r="AZ56" s="676"/>
      <c r="BA56" s="676"/>
      <c r="BB56" s="676"/>
      <c r="BC56" s="676"/>
      <c r="BD56" s="676"/>
      <c r="BE56" s="676"/>
      <c r="BF56" s="676"/>
      <c r="BG56" s="676"/>
      <c r="BH56" s="676"/>
      <c r="BI56" s="676"/>
      <c r="BJ56" s="676"/>
      <c r="BK56" s="676"/>
      <c r="BL56" s="676"/>
      <c r="BM56" s="692"/>
      <c r="BN56" s="692"/>
      <c r="BO56" s="676"/>
      <c r="BP56" s="676"/>
      <c r="BQ56" s="676"/>
      <c r="BR56" s="676"/>
      <c r="BS56" s="676"/>
      <c r="BT56" s="676"/>
      <c r="BU56" s="676"/>
      <c r="BV56" s="676"/>
      <c r="BW56" s="676"/>
      <c r="BX56" s="676"/>
      <c r="BY56" s="676"/>
      <c r="BZ56" s="676"/>
      <c r="CA56" s="676"/>
      <c r="CB56" s="676"/>
      <c r="CC56" s="676"/>
      <c r="CD56" s="676"/>
      <c r="CE56" s="676"/>
      <c r="CF56" s="676"/>
      <c r="CG56" s="676"/>
      <c r="CH56" s="676"/>
      <c r="CI56" s="676"/>
      <c r="CJ56" s="676"/>
      <c r="CK56" s="676"/>
      <c r="CL56" s="676"/>
      <c r="CM56" s="676"/>
      <c r="CN56" s="692"/>
      <c r="CO56" s="692"/>
      <c r="CP56" s="692"/>
      <c r="CQ56" s="692"/>
      <c r="CR56" s="692"/>
      <c r="CS56" s="692"/>
      <c r="CT56" s="693"/>
      <c r="CU56" s="693"/>
      <c r="CV56" s="693"/>
      <c r="CW56" s="677"/>
      <c r="CX56" s="677"/>
      <c r="CY56" s="677"/>
      <c r="CZ56" s="677"/>
      <c r="DA56" s="677"/>
      <c r="DB56" s="677"/>
      <c r="DC56" s="677"/>
      <c r="DD56" s="677"/>
      <c r="DE56" s="677"/>
      <c r="DF56" s="677"/>
      <c r="DG56" s="677"/>
      <c r="DH56" s="677"/>
      <c r="DI56" s="677"/>
      <c r="DJ56" s="677"/>
      <c r="DK56" s="677"/>
      <c r="DL56" s="677"/>
      <c r="DM56" s="677"/>
      <c r="DN56" s="677"/>
      <c r="DO56" s="677"/>
      <c r="DP56" s="677"/>
      <c r="EH56"/>
      <c r="EI56"/>
      <c r="EJ56"/>
      <c r="EK56"/>
      <c r="EX56"/>
      <c r="EY56"/>
      <c r="EZ56"/>
      <c r="FA56"/>
      <c r="FB56"/>
      <c r="FC56"/>
      <c r="FD56"/>
      <c r="FE56"/>
      <c r="FF56"/>
      <c r="FG56"/>
      <c r="FH56"/>
      <c r="GI56"/>
      <c r="GJ56"/>
      <c r="GK56"/>
      <c r="GL56"/>
      <c r="GM56" s="447"/>
      <c r="GP56" s="13"/>
      <c r="GQ56" s="13"/>
      <c r="GR56" s="13"/>
      <c r="GS56" s="13"/>
      <c r="GT56" s="13"/>
      <c r="GU56"/>
      <c r="GW56" s="569">
        <f t="shared" si="46"/>
        <v>0</v>
      </c>
      <c r="GX56" s="574"/>
      <c r="GY56" s="574"/>
      <c r="GZ56" s="575"/>
      <c r="LY56"/>
      <c r="LZ56"/>
      <c r="MA56" s="13"/>
    </row>
    <row r="57" spans="1:339" s="13" customFormat="1" ht="35.1" customHeight="1" thickBot="1" x14ac:dyDescent="0.45">
      <c r="A57"/>
      <c r="B57"/>
      <c r="C57"/>
      <c r="D57"/>
      <c r="E57"/>
      <c r="F57"/>
      <c r="G57"/>
      <c r="H57"/>
      <c r="I57" s="963"/>
      <c r="J57" s="429"/>
      <c r="K57" s="426"/>
      <c r="L57" s="426"/>
      <c r="M57" s="2640" t="s">
        <v>151</v>
      </c>
      <c r="N57" s="2640"/>
      <c r="O57" s="2640"/>
      <c r="P57" s="2640"/>
      <c r="Q57" s="2640"/>
      <c r="R57" s="2640"/>
      <c r="S57" s="2640"/>
      <c r="T57" s="2640"/>
      <c r="U57" s="2640"/>
      <c r="V57" s="2640"/>
      <c r="W57" s="2640"/>
      <c r="X57" s="2640"/>
      <c r="Y57" s="2640"/>
      <c r="Z57" s="2640"/>
      <c r="AA57" s="2640"/>
      <c r="AB57" s="2640"/>
      <c r="AC57" s="2640"/>
      <c r="AD57" s="2640"/>
      <c r="AE57" s="2640"/>
      <c r="AF57" s="2640"/>
      <c r="AG57" s="2640"/>
      <c r="AH57" s="2640"/>
      <c r="AI57" s="2640"/>
      <c r="AJ57" s="2640"/>
      <c r="AK57" s="2640"/>
      <c r="AL57" s="2640"/>
      <c r="AM57" s="2640"/>
      <c r="AN57" s="2640"/>
      <c r="AO57" s="2640"/>
      <c r="AP57" s="2640"/>
      <c r="AQ57" s="2640"/>
      <c r="AR57" s="2640"/>
      <c r="AS57" s="2640"/>
      <c r="AT57" s="2640"/>
      <c r="AU57" s="2640"/>
      <c r="AV57" s="2640"/>
      <c r="AW57" s="2640"/>
      <c r="AX57" s="2640"/>
      <c r="AY57" s="2640"/>
      <c r="AZ57" s="2640"/>
      <c r="BA57" s="2640"/>
      <c r="BB57" s="2640"/>
      <c r="BC57" s="2640"/>
      <c r="BD57" s="2640"/>
      <c r="BE57" s="2640"/>
      <c r="BF57" s="2640"/>
      <c r="BG57" s="2640"/>
      <c r="BH57" s="2640"/>
      <c r="BI57" s="2640"/>
      <c r="BJ57" s="2640"/>
      <c r="BK57" s="2640"/>
      <c r="BL57" s="2640"/>
      <c r="BM57" s="2640"/>
      <c r="BN57" s="2640"/>
      <c r="BO57" s="2640"/>
      <c r="BP57" s="2640"/>
      <c r="BQ57" s="2640"/>
      <c r="BR57" s="2640"/>
      <c r="BS57" s="2640"/>
      <c r="BT57" s="2640"/>
      <c r="BU57" s="2640"/>
      <c r="BV57" s="2640"/>
      <c r="BW57" s="2640"/>
      <c r="BX57" s="2640"/>
      <c r="BY57" s="2640"/>
      <c r="BZ57" s="2640"/>
      <c r="CA57" s="2640"/>
      <c r="CB57" s="2640"/>
      <c r="CC57" s="2640"/>
      <c r="CD57" s="2640"/>
      <c r="CE57" s="2640"/>
      <c r="CF57" s="2640"/>
      <c r="CG57" s="2640"/>
      <c r="CH57" s="2640"/>
      <c r="CI57" s="2640"/>
      <c r="CJ57" s="2640"/>
      <c r="CK57" s="2640"/>
      <c r="CL57" s="2640"/>
      <c r="CM57" s="2640"/>
      <c r="CN57" s="2640"/>
      <c r="CO57" s="2640"/>
      <c r="CP57" s="2640"/>
      <c r="CQ57" s="2640"/>
      <c r="CR57" s="2640"/>
      <c r="CS57" s="2640"/>
      <c r="CT57" s="2640"/>
      <c r="CU57" s="2640"/>
      <c r="CV57" s="2640"/>
      <c r="CW57" s="2640"/>
      <c r="CX57" s="2640"/>
      <c r="CY57" s="2640"/>
      <c r="CZ57" s="2640"/>
      <c r="DA57" s="2640"/>
      <c r="DB57" s="2640"/>
      <c r="DC57" s="2640"/>
      <c r="DD57" s="2640"/>
      <c r="DE57" s="2640"/>
      <c r="DF57" s="2640"/>
      <c r="DG57" s="2640"/>
      <c r="DH57" s="2640"/>
      <c r="DI57" s="2640"/>
      <c r="DJ57" s="2640"/>
      <c r="DK57" s="2640"/>
      <c r="DL57" s="2640"/>
      <c r="DM57" s="2640"/>
      <c r="DN57" s="2640"/>
      <c r="DO57" s="2640"/>
      <c r="DP57" s="2641"/>
      <c r="DQ57"/>
      <c r="DR57"/>
      <c r="DS57"/>
      <c r="DT57"/>
      <c r="DU57"/>
      <c r="DV57"/>
      <c r="DW57"/>
      <c r="DX57"/>
      <c r="DY57"/>
      <c r="DZ57"/>
      <c r="EA57"/>
      <c r="EB57"/>
      <c r="EC57"/>
      <c r="ED57"/>
      <c r="EE57"/>
      <c r="EF57"/>
      <c r="EG57" s="16"/>
      <c r="EH57" s="454" t="str">
        <f>IF(AND(EI57="",EJ57="",EK57="",EH176&lt;&gt;0),"レ","")</f>
        <v/>
      </c>
      <c r="EI57" s="454" t="str">
        <f>IF(AND(EJ57="",EK57="",EI176&lt;&gt;0),"レ","")</f>
        <v/>
      </c>
      <c r="EJ57" s="454" t="str">
        <f>IF(EJ176&lt;&gt;0,"レ","")</f>
        <v/>
      </c>
      <c r="EK57" s="454" t="str">
        <f>IF(AND(EJ57="",EK176&lt;&gt;0),"レ","")</f>
        <v/>
      </c>
      <c r="EL57" s="16"/>
      <c r="EM57" s="2"/>
      <c r="EN57" s="2"/>
      <c r="EO57" s="2"/>
      <c r="EP57" s="16"/>
      <c r="EQ57" s="16"/>
      <c r="ER57" s="16"/>
      <c r="ES57" s="2025" t="s">
        <v>202</v>
      </c>
      <c r="ET57" s="509" t="str">
        <f>SUBSTITUTE(TRIM(ET60&amp;"　"&amp;ET61&amp;"　"&amp;ET62&amp;"　"&amp;ET63&amp;"　"&amp;ET64&amp;"　"&amp;ET65&amp;"　"&amp;ET66&amp;"　"&amp;ET67&amp;"　"&amp;ET68&amp;"　"&amp;ET69&amp;"　"&amp;ET70&amp;"　"&amp;ET71&amp;"　"&amp;ET72&amp;"　"&amp;ET73&amp;"　"&amp;"　"&amp;ET74),"　",",")</f>
        <v/>
      </c>
      <c r="EU57" s="16"/>
      <c r="EV57" s="16"/>
      <c r="EW57" s="477" t="str">
        <f>IF(COUNTIF(EY60:EY74,1)&gt;0,"レ","")</f>
        <v/>
      </c>
      <c r="EX57" s="526"/>
      <c r="EY57" s="479" t="str">
        <f>IF(EW57="レ",TEXT(EZ75,"ee"),"")</f>
        <v/>
      </c>
      <c r="EZ57" s="480" t="str">
        <f>IF(EW57="レ",MONTH(EZ75),IF(AND(EJ57="レ",FB57="レ",FB75=0),"",IF(AND(EJ57="レ",FB57="レ",FB75&gt;0),"未定","")))</f>
        <v/>
      </c>
      <c r="FA57" s="146"/>
      <c r="FB57" s="145" t="str">
        <f>IF(AND(EW57&gt;0,FB75=""),"レ","")</f>
        <v/>
      </c>
      <c r="FC57" s="477" t="str">
        <f>IF(AND(COUNTIF(EO60:EO74,"要是正")=0,COUNTIF(FE60:FE74,1)&gt;0),"レ","")</f>
        <v/>
      </c>
      <c r="FD57" s="526"/>
      <c r="FE57" s="479" t="str">
        <f>IF(FC57="レ",TEXT(FF75,"ee"),"")</f>
        <v/>
      </c>
      <c r="FF57" s="480" t="str">
        <f>IF(FC57="レ",MONTH(FF75),IF(AND(EK57="レ",FH57="レ",FH75=0),"",IF(AND(EK57="レ",FH57="レ",FH75&gt;0),"未定","")))</f>
        <v/>
      </c>
      <c r="FG57" s="146"/>
      <c r="FH57" s="458" t="str">
        <f>IF(FC57="",IF(OR(FH75&gt;0,EM57="レ"),"レ",""),"")</f>
        <v/>
      </c>
      <c r="GF57"/>
      <c r="GG57"/>
      <c r="GI57"/>
      <c r="GJ57"/>
      <c r="GK57"/>
      <c r="GL57"/>
      <c r="GM57" s="447"/>
      <c r="GN57"/>
      <c r="GP57" s="477" t="str">
        <f>IF(COUNTIF(GR60:GR74,1)&gt;0,"レ","")</f>
        <v/>
      </c>
      <c r="GQ57" s="526"/>
      <c r="GR57" s="479" t="str">
        <f>IF(GP57="レ",TEXT(GS75,"ee"),"")</f>
        <v/>
      </c>
      <c r="GS57" s="480" t="str">
        <f>IF(GP57="レ",MONTH(GS75),IF(AND(GE59="レ",GT57="レ",GT75=0),"",IF(AND(GE59="レ",GT57="レ",GT76&gt;0),"未定","")))</f>
        <v/>
      </c>
      <c r="GT57" s="458" t="str">
        <f>IF(GP57="",IF(OR(GT75&gt;0,GE59="レ"),"レ",""),"")</f>
        <v/>
      </c>
      <c r="GU57"/>
      <c r="GW57" s="569">
        <f t="shared" si="46"/>
        <v>0</v>
      </c>
      <c r="GX57" s="574"/>
      <c r="GY57" s="574"/>
      <c r="GZ57" s="575"/>
      <c r="LN57"/>
      <c r="LO57"/>
      <c r="LP57"/>
      <c r="LQ57"/>
      <c r="LR57"/>
      <c r="LS57"/>
      <c r="LT57"/>
      <c r="LU57"/>
      <c r="LV57"/>
      <c r="LW57"/>
      <c r="LX57"/>
      <c r="LY57"/>
      <c r="LZ57"/>
      <c r="MA57" s="1"/>
    </row>
    <row r="58" spans="1:339" s="13" customFormat="1" ht="30" customHeight="1" thickBot="1" x14ac:dyDescent="0.45">
      <c r="A58"/>
      <c r="B58"/>
      <c r="C58"/>
      <c r="D58"/>
      <c r="E58"/>
      <c r="F58"/>
      <c r="G58"/>
      <c r="H58"/>
      <c r="I58" s="963"/>
      <c r="J58" s="223"/>
      <c r="K58" s="224"/>
      <c r="L58" s="224"/>
      <c r="M58" s="2152" t="s">
        <v>150</v>
      </c>
      <c r="N58" s="2152"/>
      <c r="O58" s="2152"/>
      <c r="P58" s="2152" t="s">
        <v>198</v>
      </c>
      <c r="Q58" s="2152"/>
      <c r="R58" s="2152"/>
      <c r="S58" s="2152"/>
      <c r="T58" s="2152"/>
      <c r="U58" s="2152"/>
      <c r="V58" s="2152"/>
      <c r="W58" s="2152"/>
      <c r="X58" s="2152"/>
      <c r="Y58" s="2152"/>
      <c r="Z58" s="2152"/>
      <c r="AA58" s="2152"/>
      <c r="AB58" s="2152"/>
      <c r="AC58" s="2152"/>
      <c r="AD58" s="2152"/>
      <c r="AE58" s="2152"/>
      <c r="AF58" s="2152"/>
      <c r="AG58" s="2152" t="s">
        <v>639</v>
      </c>
      <c r="AH58" s="2152"/>
      <c r="AI58" s="2152"/>
      <c r="AJ58" s="2152"/>
      <c r="AK58" s="2152"/>
      <c r="AL58" s="2152"/>
      <c r="AM58" s="2152"/>
      <c r="AN58" s="2152"/>
      <c r="AO58" s="2152"/>
      <c r="AP58" s="2152"/>
      <c r="AQ58" s="2152"/>
      <c r="AR58" s="2152"/>
      <c r="AS58" s="2152"/>
      <c r="AT58" s="2152"/>
      <c r="AU58" s="2152"/>
      <c r="AV58" s="2152"/>
      <c r="AW58" s="2152"/>
      <c r="AX58" s="2152"/>
      <c r="AY58" s="2152"/>
      <c r="AZ58" s="2152"/>
      <c r="BA58" s="2152" t="s">
        <v>1012</v>
      </c>
      <c r="BB58" s="2152"/>
      <c r="BC58" s="2152"/>
      <c r="BD58" s="2152"/>
      <c r="BE58" s="2152"/>
      <c r="BF58" s="2152"/>
      <c r="BG58" s="2152"/>
      <c r="BH58" s="2152"/>
      <c r="BI58" s="2152"/>
      <c r="BJ58" s="2152"/>
      <c r="BK58" s="2152"/>
      <c r="BL58" s="2152"/>
      <c r="BM58" s="2156" t="s">
        <v>835</v>
      </c>
      <c r="BN58" s="2156"/>
      <c r="BO58" s="2154" t="s">
        <v>149</v>
      </c>
      <c r="BP58" s="2154"/>
      <c r="BQ58" s="2154"/>
      <c r="BR58" s="2154"/>
      <c r="BS58" s="2154"/>
      <c r="BT58" s="2154"/>
      <c r="BU58" s="2154"/>
      <c r="BV58" s="2154"/>
      <c r="BW58" s="2154"/>
      <c r="BX58" s="2154"/>
      <c r="BY58" s="2154" t="s">
        <v>143</v>
      </c>
      <c r="BZ58" s="2154"/>
      <c r="CA58" s="2154"/>
      <c r="CB58" s="2154"/>
      <c r="CC58" s="2154"/>
      <c r="CD58" s="2154"/>
      <c r="CE58" s="2154"/>
      <c r="CF58" s="2154"/>
      <c r="CG58" s="2154"/>
      <c r="CH58" s="2154"/>
      <c r="CI58" s="2154"/>
      <c r="CJ58" s="2154"/>
      <c r="CK58" s="2154"/>
      <c r="CL58" s="2154"/>
      <c r="CM58" s="2154"/>
      <c r="CN58" s="2152" t="s">
        <v>148</v>
      </c>
      <c r="CO58" s="2154"/>
      <c r="CP58" s="2154"/>
      <c r="CQ58" s="2154"/>
      <c r="CR58" s="2154"/>
      <c r="CS58" s="2154"/>
      <c r="CT58" s="2154"/>
      <c r="CU58" s="2154"/>
      <c r="CV58" s="2155"/>
      <c r="CW58" s="2290" t="s">
        <v>147</v>
      </c>
      <c r="CX58" s="2290"/>
      <c r="CY58" s="2290"/>
      <c r="CZ58" s="2290"/>
      <c r="DA58" s="2290"/>
      <c r="DB58" s="2290"/>
      <c r="DC58" s="2290"/>
      <c r="DD58" s="2290"/>
      <c r="DE58" s="2290"/>
      <c r="DF58" s="2290"/>
      <c r="DG58" s="2290"/>
      <c r="DH58" s="2290"/>
      <c r="DI58" s="2290"/>
      <c r="DJ58" s="2290"/>
      <c r="DK58" s="2290"/>
      <c r="DL58" s="2290"/>
      <c r="DM58" s="2290"/>
      <c r="DN58" s="2290"/>
      <c r="DO58" s="2290"/>
      <c r="DP58" s="2012"/>
      <c r="DQ58"/>
      <c r="DR58"/>
      <c r="DS58"/>
      <c r="DT58"/>
      <c r="DU58"/>
      <c r="DV58"/>
      <c r="DW58"/>
      <c r="DX58"/>
      <c r="DY58"/>
      <c r="DZ58"/>
      <c r="EA58"/>
      <c r="EB58"/>
      <c r="EC58"/>
      <c r="ED58"/>
      <c r="EE58"/>
      <c r="EF58"/>
      <c r="EG58" s="16"/>
      <c r="EH58" s="311" t="s">
        <v>812</v>
      </c>
      <c r="ES58" s="2026"/>
      <c r="ET58" s="2025" t="s">
        <v>144</v>
      </c>
      <c r="EU58" s="2082" t="s">
        <v>143</v>
      </c>
      <c r="EV58" s="143"/>
      <c r="EW58" s="2036" t="s">
        <v>142</v>
      </c>
      <c r="EX58" s="2037"/>
      <c r="EY58" s="2037"/>
      <c r="EZ58" s="2037"/>
      <c r="FA58" s="2037"/>
      <c r="FB58" s="2037"/>
      <c r="FC58" s="2020" t="s">
        <v>141</v>
      </c>
      <c r="FD58" s="2021"/>
      <c r="FE58" s="2021"/>
      <c r="FF58" s="2021"/>
      <c r="FG58" s="2021"/>
      <c r="FH58" s="2021"/>
      <c r="FI58" s="2073" t="s">
        <v>140</v>
      </c>
      <c r="FJ58" s="2023"/>
      <c r="FK58" s="2024"/>
      <c r="FL58" s="2039"/>
      <c r="FM58" s="2039"/>
      <c r="FN58" s="2039"/>
      <c r="FO58" s="2039"/>
      <c r="FQ58" s="2039"/>
      <c r="FR58" s="2039"/>
      <c r="FS58" s="2039"/>
      <c r="FT58" s="2039"/>
      <c r="FU58" s="2039"/>
      <c r="FV58" s="2019"/>
      <c r="FW58" s="2019"/>
      <c r="FX58" s="2019"/>
      <c r="FY58" s="2019"/>
      <c r="FZ58" s="2019"/>
      <c r="GA58" s="2019"/>
      <c r="GB58" s="2019"/>
      <c r="GC58" s="2019"/>
      <c r="GD58" s="2019"/>
      <c r="GE58" s="2019"/>
      <c r="GF58"/>
      <c r="GG58"/>
      <c r="GH58" s="215"/>
      <c r="GI58" s="2549" t="s">
        <v>1013</v>
      </c>
      <c r="GJ58" s="2550"/>
      <c r="GK58" s="2550"/>
      <c r="GL58" s="2551"/>
      <c r="GM58" s="227"/>
      <c r="GN58"/>
      <c r="GO58" s="818" t="s">
        <v>874</v>
      </c>
      <c r="GP58" s="2070" t="s">
        <v>142</v>
      </c>
      <c r="GQ58" s="2071"/>
      <c r="GR58" s="2071"/>
      <c r="GS58" s="2071"/>
      <c r="GT58" s="2072"/>
      <c r="GU58"/>
      <c r="GW58" s="569"/>
      <c r="GX58" s="574"/>
      <c r="GY58" s="574"/>
      <c r="GZ58" s="575"/>
      <c r="LN58"/>
      <c r="LO58"/>
      <c r="LP58"/>
      <c r="LQ58"/>
      <c r="LR58"/>
      <c r="LS58"/>
      <c r="LT58"/>
      <c r="LU58"/>
      <c r="LV58"/>
      <c r="LW58"/>
      <c r="LX58"/>
      <c r="LY58"/>
      <c r="LZ58"/>
      <c r="MA58" s="1"/>
    </row>
    <row r="59" spans="1:339" s="13" customFormat="1" ht="30" customHeight="1" thickBot="1" x14ac:dyDescent="0.45">
      <c r="A59"/>
      <c r="B59"/>
      <c r="C59"/>
      <c r="D59"/>
      <c r="E59"/>
      <c r="F59"/>
      <c r="G59"/>
      <c r="H59"/>
      <c r="I59" s="963"/>
      <c r="J59" s="223"/>
      <c r="K59" s="224"/>
      <c r="L59" s="224"/>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c r="AS59" s="2124"/>
      <c r="AT59" s="2124"/>
      <c r="AU59" s="2124"/>
      <c r="AV59" s="2124"/>
      <c r="AW59" s="2124"/>
      <c r="AX59" s="2124"/>
      <c r="AY59" s="2124"/>
      <c r="AZ59" s="2124"/>
      <c r="BA59" s="2124"/>
      <c r="BB59" s="2124"/>
      <c r="BC59" s="2124"/>
      <c r="BD59" s="2124"/>
      <c r="BE59" s="2124"/>
      <c r="BF59" s="2124"/>
      <c r="BG59" s="2124"/>
      <c r="BH59" s="2124"/>
      <c r="BI59" s="2124"/>
      <c r="BJ59" s="2124"/>
      <c r="BK59" s="2124"/>
      <c r="BL59" s="2124"/>
      <c r="BM59" s="2157"/>
      <c r="BN59" s="2157"/>
      <c r="BO59" s="2125"/>
      <c r="BP59" s="2125"/>
      <c r="BQ59" s="2125"/>
      <c r="BR59" s="2125"/>
      <c r="BS59" s="2125"/>
      <c r="BT59" s="2125"/>
      <c r="BU59" s="2125"/>
      <c r="BV59" s="2125"/>
      <c r="BW59" s="2125"/>
      <c r="BX59" s="2125"/>
      <c r="BY59" s="2125"/>
      <c r="BZ59" s="2125"/>
      <c r="CA59" s="2125"/>
      <c r="CB59" s="2125"/>
      <c r="CC59" s="2125"/>
      <c r="CD59" s="2125"/>
      <c r="CE59" s="2125"/>
      <c r="CF59" s="2125"/>
      <c r="CG59" s="2125"/>
      <c r="CH59" s="2125"/>
      <c r="CI59" s="2125"/>
      <c r="CJ59" s="2125"/>
      <c r="CK59" s="2125"/>
      <c r="CL59" s="2125"/>
      <c r="CM59" s="2125"/>
      <c r="CN59" s="2124" t="s">
        <v>139</v>
      </c>
      <c r="CO59" s="2124"/>
      <c r="CP59" s="2124"/>
      <c r="CQ59" s="2124" t="s">
        <v>10</v>
      </c>
      <c r="CR59" s="2124"/>
      <c r="CS59" s="2124"/>
      <c r="CT59" s="2124" t="s">
        <v>138</v>
      </c>
      <c r="CU59" s="2125"/>
      <c r="CV59" s="2163"/>
      <c r="CW59" s="2166"/>
      <c r="CX59" s="2166"/>
      <c r="CY59" s="2166"/>
      <c r="CZ59" s="2166"/>
      <c r="DA59" s="2166"/>
      <c r="DB59" s="2166"/>
      <c r="DC59" s="2166"/>
      <c r="DD59" s="2166"/>
      <c r="DE59" s="2166"/>
      <c r="DF59" s="2166"/>
      <c r="DG59" s="2166"/>
      <c r="DH59" s="2166"/>
      <c r="DI59" s="2166"/>
      <c r="DJ59" s="2166"/>
      <c r="DK59" s="2166"/>
      <c r="DL59" s="2166"/>
      <c r="DM59" s="2166"/>
      <c r="DN59" s="2166"/>
      <c r="DO59" s="2166"/>
      <c r="DP59" s="2167"/>
      <c r="DQ59"/>
      <c r="DR59"/>
      <c r="DS59"/>
      <c r="DT59"/>
      <c r="DU59"/>
      <c r="DV59"/>
      <c r="DW59"/>
      <c r="DX59"/>
      <c r="DY59"/>
      <c r="DZ59"/>
      <c r="EA59"/>
      <c r="EB59"/>
      <c r="EC59"/>
      <c r="ED59"/>
      <c r="EE59"/>
      <c r="EF59"/>
      <c r="EG59" s="16"/>
      <c r="EH59" s="134" t="s">
        <v>137</v>
      </c>
      <c r="EI59" s="134" t="s">
        <v>136</v>
      </c>
      <c r="EJ59" s="134" t="s">
        <v>135</v>
      </c>
      <c r="EK59" s="134" t="s">
        <v>134</v>
      </c>
      <c r="EL59" s="142" t="s">
        <v>133</v>
      </c>
      <c r="EM59" s="134" t="s">
        <v>9</v>
      </c>
      <c r="EN59" s="141" t="s">
        <v>132</v>
      </c>
      <c r="EO59" s="133" t="s">
        <v>131</v>
      </c>
      <c r="EP59" s="124" t="s">
        <v>146</v>
      </c>
      <c r="EQ59" s="144" t="s">
        <v>145</v>
      </c>
      <c r="ER59" s="116" t="s">
        <v>130</v>
      </c>
      <c r="ES59" s="2027"/>
      <c r="ET59" s="2033"/>
      <c r="EU59" s="2083"/>
      <c r="EV59" s="140"/>
      <c r="EW59" s="139" t="s">
        <v>129</v>
      </c>
      <c r="EX59" s="137" t="s">
        <v>128</v>
      </c>
      <c r="EY59" s="137" t="s">
        <v>125</v>
      </c>
      <c r="EZ59" s="136" t="s">
        <v>124</v>
      </c>
      <c r="FA59" s="136" t="s">
        <v>123</v>
      </c>
      <c r="FB59" s="135" t="s">
        <v>122</v>
      </c>
      <c r="FC59" s="138" t="s">
        <v>127</v>
      </c>
      <c r="FD59" s="136" t="s">
        <v>126</v>
      </c>
      <c r="FE59" s="137" t="s">
        <v>125</v>
      </c>
      <c r="FF59" s="136" t="s">
        <v>124</v>
      </c>
      <c r="FG59" s="136" t="s">
        <v>123</v>
      </c>
      <c r="FH59" s="135" t="s">
        <v>122</v>
      </c>
      <c r="FI59" s="133" t="s">
        <v>121</v>
      </c>
      <c r="FJ59" s="133" t="s">
        <v>120</v>
      </c>
      <c r="FK59" s="133" t="s">
        <v>119</v>
      </c>
      <c r="FM59" s="116"/>
      <c r="FN59" s="116"/>
      <c r="FO59" s="116"/>
      <c r="FP59" s="117"/>
      <c r="FR59" s="117"/>
      <c r="FS59" s="117"/>
      <c r="FT59" s="117"/>
      <c r="FU59" s="117"/>
      <c r="FV59" s="113"/>
      <c r="FW59" s="113"/>
      <c r="FX59" s="113"/>
      <c r="FY59" s="113"/>
      <c r="FZ59" s="113"/>
      <c r="GA59" s="113"/>
      <c r="GB59" s="113"/>
      <c r="GC59" s="113"/>
      <c r="GD59" s="113"/>
      <c r="GE59" s="113"/>
      <c r="GF59"/>
      <c r="GG59"/>
      <c r="GH59" s="215"/>
      <c r="GI59" s="896" t="s">
        <v>801</v>
      </c>
      <c r="GJ59" s="896" t="s">
        <v>802</v>
      </c>
      <c r="GK59" s="896" t="s">
        <v>302</v>
      </c>
      <c r="GL59" s="896" t="s">
        <v>803</v>
      </c>
      <c r="GM59" s="227" t="s">
        <v>804</v>
      </c>
      <c r="GN59"/>
      <c r="GO59" s="351" t="str">
        <f>TRIM(GO60&amp;"　"&amp;GO61&amp;"　"&amp;GO62&amp;"　"&amp;GO63&amp;"　"&amp;GO64&amp;"　"&amp;GO65&amp;"　"&amp;GO66&amp;"　"&amp;GO67&amp;"　"&amp;GO68&amp;"　"&amp;GO69&amp;"　"&amp;GO70&amp;"　"&amp;GO71&amp;"　"&amp;GO72&amp;"　"&amp;GO73&amp;"　"&amp;GO74)</f>
        <v/>
      </c>
      <c r="GP59" s="527" t="s">
        <v>129</v>
      </c>
      <c r="GQ59" s="528" t="s">
        <v>806</v>
      </c>
      <c r="GR59" s="528" t="s">
        <v>125</v>
      </c>
      <c r="GS59" s="528" t="s">
        <v>807</v>
      </c>
      <c r="GT59" s="529" t="s">
        <v>122</v>
      </c>
      <c r="GU59"/>
      <c r="GW59" s="569">
        <f t="shared" si="46"/>
        <v>0</v>
      </c>
      <c r="GX59" s="574"/>
      <c r="GY59" s="574"/>
      <c r="GZ59" s="575"/>
      <c r="LN59"/>
      <c r="LO59"/>
      <c r="LP59"/>
      <c r="LQ59"/>
      <c r="LR59"/>
      <c r="LS59"/>
      <c r="LT59"/>
      <c r="LU59"/>
      <c r="LV59"/>
      <c r="LW59"/>
      <c r="LX59"/>
      <c r="LY59"/>
      <c r="LZ59"/>
      <c r="MA59" s="1"/>
    </row>
    <row r="60" spans="1:339" s="13" customFormat="1" ht="30" customHeight="1" x14ac:dyDescent="0.4">
      <c r="A60"/>
      <c r="B60"/>
      <c r="C60"/>
      <c r="D60"/>
      <c r="E60"/>
      <c r="F60"/>
      <c r="G60"/>
      <c r="H60"/>
      <c r="I60" s="963"/>
      <c r="J60" s="223"/>
      <c r="K60" s="224"/>
      <c r="L60" s="224"/>
      <c r="M60" s="2308"/>
      <c r="N60" s="2308"/>
      <c r="O60" s="2309"/>
      <c r="P60" s="2622"/>
      <c r="Q60" s="2623"/>
      <c r="R60" s="2623"/>
      <c r="S60" s="2623"/>
      <c r="T60" s="2623"/>
      <c r="U60" s="2623"/>
      <c r="V60" s="2623"/>
      <c r="W60" s="2623"/>
      <c r="X60" s="2623"/>
      <c r="Y60" s="2623"/>
      <c r="Z60" s="2623"/>
      <c r="AA60" s="2623"/>
      <c r="AB60" s="2623"/>
      <c r="AC60" s="2623"/>
      <c r="AD60" s="2623"/>
      <c r="AE60" s="2623"/>
      <c r="AF60" s="2624"/>
      <c r="AG60" s="2622"/>
      <c r="AH60" s="2623"/>
      <c r="AI60" s="2623"/>
      <c r="AJ60" s="2623"/>
      <c r="AK60" s="2623"/>
      <c r="AL60" s="2623"/>
      <c r="AM60" s="2623"/>
      <c r="AN60" s="2623"/>
      <c r="AO60" s="2623"/>
      <c r="AP60" s="2623"/>
      <c r="AQ60" s="2623"/>
      <c r="AR60" s="2623"/>
      <c r="AS60" s="2623"/>
      <c r="AT60" s="2623"/>
      <c r="AU60" s="2623"/>
      <c r="AV60" s="2623"/>
      <c r="AW60" s="2623"/>
      <c r="AX60" s="2623"/>
      <c r="AY60" s="2623"/>
      <c r="AZ60" s="2624"/>
      <c r="BA60" s="2310"/>
      <c r="BB60" s="2310"/>
      <c r="BC60" s="2310"/>
      <c r="BD60" s="2310"/>
      <c r="BE60" s="2310"/>
      <c r="BF60" s="2310"/>
      <c r="BG60" s="2310"/>
      <c r="BH60" s="2310"/>
      <c r="BI60" s="2310"/>
      <c r="BJ60" s="2310"/>
      <c r="BK60" s="2310"/>
      <c r="BL60" s="2310"/>
      <c r="BM60" s="2311"/>
      <c r="BN60" s="2311"/>
      <c r="BO60" s="2085"/>
      <c r="BP60" s="2085"/>
      <c r="BQ60" s="2085"/>
      <c r="BR60" s="2085"/>
      <c r="BS60" s="2085"/>
      <c r="BT60" s="2085"/>
      <c r="BU60" s="2085"/>
      <c r="BV60" s="2085"/>
      <c r="BW60" s="2085"/>
      <c r="BX60" s="2085"/>
      <c r="BY60" s="2085"/>
      <c r="BZ60" s="2085"/>
      <c r="CA60" s="2085"/>
      <c r="CB60" s="2085"/>
      <c r="CC60" s="2085"/>
      <c r="CD60" s="2085"/>
      <c r="CE60" s="2085"/>
      <c r="CF60" s="2085"/>
      <c r="CG60" s="2085"/>
      <c r="CH60" s="2085"/>
      <c r="CI60" s="2085"/>
      <c r="CJ60" s="2085"/>
      <c r="CK60" s="2085"/>
      <c r="CL60" s="2085"/>
      <c r="CM60" s="2085"/>
      <c r="CN60" s="2626"/>
      <c r="CO60" s="2626"/>
      <c r="CP60" s="2626"/>
      <c r="CQ60" s="2626"/>
      <c r="CR60" s="2626"/>
      <c r="CS60" s="2626"/>
      <c r="CT60" s="2627"/>
      <c r="CU60" s="2627"/>
      <c r="CV60" s="2627"/>
      <c r="CW60" s="2315"/>
      <c r="CX60" s="1991"/>
      <c r="CY60" s="1991"/>
      <c r="CZ60" s="1991"/>
      <c r="DA60" s="1991"/>
      <c r="DB60" s="1991"/>
      <c r="DC60" s="1991"/>
      <c r="DD60" s="1991"/>
      <c r="DE60" s="1991"/>
      <c r="DF60" s="1991"/>
      <c r="DG60" s="1991"/>
      <c r="DH60" s="1991"/>
      <c r="DI60" s="1991"/>
      <c r="DJ60" s="1991"/>
      <c r="DK60" s="1991"/>
      <c r="DL60" s="1991"/>
      <c r="DM60" s="1991"/>
      <c r="DN60" s="1991"/>
      <c r="DO60" s="1991"/>
      <c r="DP60" s="2316"/>
      <c r="DQ60"/>
      <c r="DR60"/>
      <c r="DS60"/>
      <c r="DT60"/>
      <c r="DU60"/>
      <c r="DV60"/>
      <c r="DW60"/>
      <c r="DX60"/>
      <c r="DY60"/>
      <c r="DZ60"/>
      <c r="EA60"/>
      <c r="EB60"/>
      <c r="EC60"/>
      <c r="ED60"/>
      <c r="EE60"/>
      <c r="EF60"/>
      <c r="EG60" s="16"/>
      <c r="EH60" s="134">
        <f t="shared" ref="EH60:EH74" si="74">COUNTIFS(BA60,"―対象外")</f>
        <v>0</v>
      </c>
      <c r="EI60" s="134">
        <f t="shared" ref="EI60:EI74" si="75">COUNTIFS(BA60,"○指摘なし")</f>
        <v>0</v>
      </c>
      <c r="EJ60" s="134">
        <f t="shared" ref="EJ60:EJ74" si="76">COUNTIFS(BA60,"×要是正（既存不適格以外）")</f>
        <v>0</v>
      </c>
      <c r="EK60" s="134">
        <f t="shared" ref="EK60:EK74" si="77">COUNTIFS(BA60,"△既存不適格")</f>
        <v>0</v>
      </c>
      <c r="EL60" s="952">
        <f>M60</f>
        <v>0</v>
      </c>
      <c r="EM60" s="134">
        <f>P60</f>
        <v>0</v>
      </c>
      <c r="EN60" s="133">
        <f>COUNTA(CN60:CS60)</f>
        <v>0</v>
      </c>
      <c r="EO60" s="132" t="str">
        <f>IF(BA60="×要是正（既存不適格以外）","要是正","")&amp;IF(BA60="△既存不適格","既存不適格","")</f>
        <v/>
      </c>
      <c r="EP60" s="124" t="str">
        <f>IF($EO60="要是正",MAX($EP$16:EP57)+1,"")</f>
        <v/>
      </c>
      <c r="EQ60" s="124" t="str">
        <f>IF($EO60="要是正",MAX($EQ$17:EQ57)+1,"")</f>
        <v/>
      </c>
      <c r="ER60" s="131" t="str">
        <f>IF(OR(BA60="×要是正（既存不適格以外）",BA60="△既存不適格"),EL60,"")</f>
        <v/>
      </c>
      <c r="ES60" s="130" t="str">
        <f>IF(OR($EO60="要是正",$EO60="既存不適格"),$EM60,"")</f>
        <v/>
      </c>
      <c r="ET60" s="125" t="str">
        <f>IF($EO60="要是正",IF(BO60="","",BO60),"")</f>
        <v/>
      </c>
      <c r="EU60" s="125" t="str">
        <f>IF($EO60="要是正",IF(BY60="","",BY60),"")</f>
        <v/>
      </c>
      <c r="EV60" s="129" t="str">
        <f>IF(CT60="未定","未定",IF(GQ60="0","",IF(CT60="予定",TEXT(GQ60,"([$-ja-JP]ge.m);@"),IF(CT60="改善済",TEXT(GQ60,"[$-ja-JP]ge.m;@"),TEXT(EX60,"[$-ja-JP]ge.m;@")))))</f>
        <v/>
      </c>
      <c r="EW60" s="128" t="str">
        <f>IF(OR(EO60="要是正",EO60="既存不適格"),IF(OR(EN60&lt;2,CT60&lt;&gt;"予定"),"","令和"&amp;CN60&amp;"年"&amp;CQ60&amp;"月1日"),"")</f>
        <v/>
      </c>
      <c r="EX60" s="126" t="str">
        <f>IF(EW60="","0",DATEVALUE(EW60))</f>
        <v>0</v>
      </c>
      <c r="EY60" s="127" t="str">
        <f t="shared" ref="EY60" si="78">IF(EO60="要是正",IF(AND(CT60="予定",EN60=2),1,IF(CT60="改善済",2,"")),"")</f>
        <v/>
      </c>
      <c r="EZ60" s="126" t="str">
        <f>IF(EY60=1,EX60,"0")</f>
        <v>0</v>
      </c>
      <c r="FA60" s="126" t="str">
        <f>IF(EY60=2,EX60,"0")</f>
        <v>0</v>
      </c>
      <c r="FB60" s="125" t="str">
        <f t="shared" ref="FB60" si="79">IF(AND(EO60="要是正",AND(EN60=0,CT60="未定")),CT60,"")</f>
        <v/>
      </c>
      <c r="FC60" s="128" t="str">
        <f>IF(EO60="既存不適格",IF(OR(EN60&lt;2,CT60&lt;&gt;"予定"),"","令和"&amp;CN60&amp;"年"&amp;CQ60&amp;"月1日"),"")</f>
        <v/>
      </c>
      <c r="FD60" s="126" t="str">
        <f>IF(FC60="","0",DATEVALUE(FC60))</f>
        <v>0</v>
      </c>
      <c r="FE60" s="127" t="str">
        <f>IF(EO60="既存不適格",IF(AND(CT60="予定",EN60=2),1,IF(CT60="改善済",2,"")),"")</f>
        <v/>
      </c>
      <c r="FF60" s="126" t="str">
        <f>IF(FE60=1,FD60,"0")</f>
        <v>0</v>
      </c>
      <c r="FG60" s="126" t="str">
        <f t="shared" ref="FG60" si="80">IF(FE60=2,FD60,"0")</f>
        <v>0</v>
      </c>
      <c r="FH60" s="125" t="str">
        <f t="shared" ref="FH60" si="81">IF(AND(EO60="既存不適格",AND(EN60=0,CT60="未定")),CT60,"")</f>
        <v/>
      </c>
      <c r="FI60" s="124"/>
      <c r="FJ60" s="124"/>
      <c r="FK60" s="124"/>
      <c r="GF60"/>
      <c r="GG60"/>
      <c r="GI60" s="226" t="str">
        <f>IF($BA60="○指摘なし","○","")</f>
        <v/>
      </c>
      <c r="GJ60" s="752" t="str">
        <f t="shared" ref="GJ60:GJ74" si="82">IF(OR($BA60="×要是正（既存不適格以外）",$BA60="△既存不適格"),"○", IF($BA60="―対象外","－",""))</f>
        <v/>
      </c>
      <c r="GK60" s="752" t="str">
        <f t="shared" ref="GK60:GK74" si="83">IF($BA60="△既存不適格","○", IF($BA60="―対象外","－",""))</f>
        <v/>
      </c>
      <c r="GL60" s="226">
        <f t="shared" ref="GL60:GL74" si="84">IF($BA60="―対象外","－",$BM60)</f>
        <v>0</v>
      </c>
      <c r="GM60" s="233" t="str">
        <f t="shared" ref="GM60:GM74" si="85">IF($BA60="―対象外","○","")</f>
        <v/>
      </c>
      <c r="GN60"/>
      <c r="GO60" s="228" t="str">
        <f>IF(EO60="要是正",IF(BO60="","",ER60&amp;" "&amp;HA60&amp;" " &amp;BO60&amp;CHAR(10)),"")</f>
        <v/>
      </c>
      <c r="GP60" s="451" t="str">
        <f>IF(NOT(OR(CT60="未定",CT60="")),"令和"&amp;CN60&amp;"年"&amp;CQ60&amp;"月1日","")</f>
        <v/>
      </c>
      <c r="GQ60" s="532" t="str">
        <f>IF(GP60="","0",DATEVALUE(GP60))</f>
        <v>0</v>
      </c>
      <c r="GR60" s="452" t="str">
        <f t="shared" ref="GR60:GR74" si="86">IF(OR(CT60="予定",CT60="改善済"),1,"")</f>
        <v/>
      </c>
      <c r="GS60" s="530" t="str">
        <f>IF(GR60=1,GQ60,"0")</f>
        <v>0</v>
      </c>
      <c r="GT60" s="531" t="str">
        <f t="shared" ref="GT60:GT74" si="87">IF(AND(EQ60="要是正",AND(EP60=0,CT60="未定")),CT60,"")</f>
        <v/>
      </c>
      <c r="GU60" s="599"/>
      <c r="GW60" s="569">
        <f t="shared" si="46"/>
        <v>0</v>
      </c>
      <c r="GX60" s="574"/>
      <c r="GY60" s="574"/>
      <c r="GZ60" s="575"/>
      <c r="HA60" s="459">
        <f>P60</f>
        <v>0</v>
      </c>
      <c r="LN60"/>
      <c r="LO60"/>
      <c r="LP60"/>
      <c r="LQ60"/>
      <c r="LR60"/>
      <c r="LS60"/>
      <c r="LT60"/>
      <c r="LU60"/>
      <c r="LV60"/>
      <c r="LW60"/>
      <c r="LX60"/>
      <c r="LY60"/>
      <c r="LZ60"/>
      <c r="MA60" s="1"/>
    </row>
    <row r="61" spans="1:339" s="13" customFormat="1" ht="30" customHeight="1" x14ac:dyDescent="0.4">
      <c r="A61"/>
      <c r="B61"/>
      <c r="C61"/>
      <c r="D61"/>
      <c r="E61"/>
      <c r="F61"/>
      <c r="G61"/>
      <c r="H61"/>
      <c r="I61" s="963"/>
      <c r="J61" s="223"/>
      <c r="K61" s="224"/>
      <c r="L61" s="224"/>
      <c r="M61" s="2302"/>
      <c r="N61" s="2302"/>
      <c r="O61" s="2303"/>
      <c r="P61" s="2628"/>
      <c r="Q61" s="2629"/>
      <c r="R61" s="2629"/>
      <c r="S61" s="2629"/>
      <c r="T61" s="2629"/>
      <c r="U61" s="2629"/>
      <c r="V61" s="2629"/>
      <c r="W61" s="2629"/>
      <c r="X61" s="2629"/>
      <c r="Y61" s="2629"/>
      <c r="Z61" s="2629"/>
      <c r="AA61" s="2629"/>
      <c r="AB61" s="2629"/>
      <c r="AC61" s="2629"/>
      <c r="AD61" s="2629"/>
      <c r="AE61" s="2629"/>
      <c r="AF61" s="2630"/>
      <c r="AG61" s="2628"/>
      <c r="AH61" s="2629"/>
      <c r="AI61" s="2629"/>
      <c r="AJ61" s="2629"/>
      <c r="AK61" s="2629"/>
      <c r="AL61" s="2629"/>
      <c r="AM61" s="2629"/>
      <c r="AN61" s="2629"/>
      <c r="AO61" s="2629"/>
      <c r="AP61" s="2629"/>
      <c r="AQ61" s="2629"/>
      <c r="AR61" s="2629"/>
      <c r="AS61" s="2629"/>
      <c r="AT61" s="2629"/>
      <c r="AU61" s="2629"/>
      <c r="AV61" s="2629"/>
      <c r="AW61" s="2629"/>
      <c r="AX61" s="2629"/>
      <c r="AY61" s="2629"/>
      <c r="AZ61" s="2630"/>
      <c r="BA61" s="2304"/>
      <c r="BB61" s="2304"/>
      <c r="BC61" s="2304"/>
      <c r="BD61" s="2304"/>
      <c r="BE61" s="2304"/>
      <c r="BF61" s="2304"/>
      <c r="BG61" s="2304"/>
      <c r="BH61" s="2304"/>
      <c r="BI61" s="2304"/>
      <c r="BJ61" s="2304"/>
      <c r="BK61" s="2304"/>
      <c r="BL61" s="2304"/>
      <c r="BM61" s="2293"/>
      <c r="BN61" s="2293"/>
      <c r="BO61" s="2115"/>
      <c r="BP61" s="2115"/>
      <c r="BQ61" s="2115"/>
      <c r="BR61" s="2115"/>
      <c r="BS61" s="2115"/>
      <c r="BT61" s="2115"/>
      <c r="BU61" s="2115"/>
      <c r="BV61" s="2115"/>
      <c r="BW61" s="2115"/>
      <c r="BX61" s="2115"/>
      <c r="BY61" s="2115"/>
      <c r="BZ61" s="2115"/>
      <c r="CA61" s="2115"/>
      <c r="CB61" s="2115"/>
      <c r="CC61" s="2115"/>
      <c r="CD61" s="2115"/>
      <c r="CE61" s="2115"/>
      <c r="CF61" s="2115"/>
      <c r="CG61" s="2115"/>
      <c r="CH61" s="2115"/>
      <c r="CI61" s="2115"/>
      <c r="CJ61" s="2115"/>
      <c r="CK61" s="2115"/>
      <c r="CL61" s="2115"/>
      <c r="CM61" s="2115"/>
      <c r="CN61" s="2645"/>
      <c r="CO61" s="2646"/>
      <c r="CP61" s="2647"/>
      <c r="CQ61" s="2643"/>
      <c r="CR61" s="2643"/>
      <c r="CS61" s="2643"/>
      <c r="CT61" s="2644"/>
      <c r="CU61" s="2644"/>
      <c r="CV61" s="2644"/>
      <c r="CW61" s="2320"/>
      <c r="CX61" s="1526"/>
      <c r="CY61" s="1526"/>
      <c r="CZ61" s="1526"/>
      <c r="DA61" s="1526"/>
      <c r="DB61" s="1526"/>
      <c r="DC61" s="1526"/>
      <c r="DD61" s="1526"/>
      <c r="DE61" s="1526"/>
      <c r="DF61" s="1526"/>
      <c r="DG61" s="1526"/>
      <c r="DH61" s="1526"/>
      <c r="DI61" s="1526"/>
      <c r="DJ61" s="1526"/>
      <c r="DK61" s="1526"/>
      <c r="DL61" s="1526"/>
      <c r="DM61" s="1526"/>
      <c r="DN61" s="1526"/>
      <c r="DO61" s="1526"/>
      <c r="DP61" s="2321"/>
      <c r="DQ61"/>
      <c r="DR61"/>
      <c r="DS61"/>
      <c r="DT61"/>
      <c r="DU61"/>
      <c r="DV61"/>
      <c r="DW61"/>
      <c r="DX61"/>
      <c r="DY61"/>
      <c r="DZ61"/>
      <c r="EA61"/>
      <c r="EB61"/>
      <c r="EC61"/>
      <c r="ED61"/>
      <c r="EE61"/>
      <c r="EF61"/>
      <c r="EG61" s="16"/>
      <c r="EH61" s="134">
        <f t="shared" si="74"/>
        <v>0</v>
      </c>
      <c r="EI61" s="134">
        <f t="shared" si="75"/>
        <v>0</v>
      </c>
      <c r="EJ61" s="134">
        <f t="shared" si="76"/>
        <v>0</v>
      </c>
      <c r="EK61" s="134">
        <f t="shared" si="77"/>
        <v>0</v>
      </c>
      <c r="EL61" s="952">
        <f t="shared" ref="EL61:EL74" si="88">M61</f>
        <v>0</v>
      </c>
      <c r="EM61" s="134">
        <f t="shared" ref="EM61:EM74" si="89">P61</f>
        <v>0</v>
      </c>
      <c r="EN61" s="133">
        <f t="shared" ref="EN61:EN71" si="90">COUNTA(CN61:CS61)</f>
        <v>0</v>
      </c>
      <c r="EO61" s="132" t="str">
        <f t="shared" ref="EO61:EO71" si="91">IF(BA61="×要是正（既存不適格以外）","要是正","")&amp;IF(BA61="△既存不適格","既存不適格","")</f>
        <v/>
      </c>
      <c r="EP61" s="124" t="str">
        <f>IF($EO61="要是正",MAX($EP$16:EP60)+1,"")</f>
        <v/>
      </c>
      <c r="EQ61" s="124" t="str">
        <f>IF($EO61="要是正",MAX($EQ$17:EQ60)+1,"")</f>
        <v/>
      </c>
      <c r="ER61" s="131" t="str">
        <f t="shared" ref="ER61:ER71" si="92">IF(OR(BA61="×要是正（既存不適格以外）",BA61="△既存不適格"),EL61,"")</f>
        <v/>
      </c>
      <c r="ES61" s="130" t="str">
        <f t="shared" ref="ES61:ES71" si="93">IF(OR($EO61="要是正",$EO61="既存不適格"),$EM61,"")</f>
        <v/>
      </c>
      <c r="ET61" s="125" t="str">
        <f t="shared" ref="ET61:ET74" si="94">IF($EO61="要是正",IF(BO61="","",BO61),"")</f>
        <v/>
      </c>
      <c r="EU61" s="125" t="str">
        <f t="shared" ref="EU61:EU71" si="95">IF($EO61="要是正",IF(BY61="","",BY61),"")</f>
        <v/>
      </c>
      <c r="EV61" s="129" t="str">
        <f t="shared" ref="EV61:EV74" si="96">IF(CT61="未定","未定",IF(GQ61="0","",IF(CT61="予定",TEXT(GQ61,"([$-ja-JP]ge.m);@"),IF(CT61="改善済",TEXT(GQ61,"[$-ja-JP]ge.m;@"),TEXT(EX61,"[$-ja-JP]ge.m;@")))))</f>
        <v/>
      </c>
      <c r="EW61" s="128" t="str">
        <f t="shared" ref="EW61:EW74" si="97">IF(OR(EO61="要是正",EO61="既存不適格"),IF(OR(EN61&lt;2,CT61&lt;&gt;"予定"),"","令和"&amp;CN61&amp;"年"&amp;CQ61&amp;"月1日"),"")</f>
        <v/>
      </c>
      <c r="EX61" s="126" t="str">
        <f t="shared" ref="EX61:EX74" si="98">IF(EW61="","0",DATEVALUE(EW61))</f>
        <v>0</v>
      </c>
      <c r="EY61" s="127" t="str">
        <f t="shared" ref="EY61:EY74" si="99">IF(EO61="要是正",IF(AND(CT61="予定",EN61=2),1,IF(CT61="改善済",2,"")),"")</f>
        <v/>
      </c>
      <c r="EZ61" s="126" t="str">
        <f t="shared" ref="EZ61:EZ74" si="100">IF(EY61=1,EX61,"0")</f>
        <v>0</v>
      </c>
      <c r="FA61" s="126" t="str">
        <f t="shared" ref="FA61:FA74" si="101">IF(EY61=2,EX61,"0")</f>
        <v>0</v>
      </c>
      <c r="FB61" s="125" t="str">
        <f t="shared" ref="FB61:FB74" si="102">IF(AND(EO61="要是正",AND(EN61=0,CT61="未定")),CT61,"")</f>
        <v/>
      </c>
      <c r="FC61" s="128" t="str">
        <f t="shared" ref="FC61:FC74" si="103">IF(EO61="既存不適格",IF(OR(EN61&lt;2,CT61&lt;&gt;"予定"),"","令和"&amp;CN61&amp;"年"&amp;CQ61&amp;"月1日"),"")</f>
        <v/>
      </c>
      <c r="FD61" s="126" t="str">
        <f t="shared" ref="FD61:FD74" si="104">IF(FC61="","0",DATEVALUE(FC61))</f>
        <v>0</v>
      </c>
      <c r="FE61" s="127" t="str">
        <f t="shared" ref="FE61:FE74" si="105">IF(EO61="既存不適格",IF(AND(CT61="予定",EN61=2),1,IF(CT61="改善済",2,"")),"")</f>
        <v/>
      </c>
      <c r="FF61" s="126" t="str">
        <f t="shared" ref="FF61:FF74" si="106">IF(FE61=1,FD61,"0")</f>
        <v>0</v>
      </c>
      <c r="FG61" s="126" t="str">
        <f t="shared" ref="FG61:FG74" si="107">IF(FE61=2,FD61,"0")</f>
        <v>0</v>
      </c>
      <c r="FH61" s="125" t="str">
        <f t="shared" ref="FH61:FH74" si="108">IF(AND(EO61="既存不適格",AND(EN61=0,CT61="未定")),CT61,"")</f>
        <v/>
      </c>
      <c r="FI61" s="124"/>
      <c r="FJ61" s="124"/>
      <c r="FK61" s="124"/>
      <c r="GF61"/>
      <c r="GG61"/>
      <c r="GI61" s="226" t="str">
        <f t="shared" ref="GI61:GI71" si="109">IF($BA61="○指摘なし","○","")</f>
        <v/>
      </c>
      <c r="GJ61" s="752" t="str">
        <f t="shared" si="82"/>
        <v/>
      </c>
      <c r="GK61" s="752" t="str">
        <f t="shared" si="83"/>
        <v/>
      </c>
      <c r="GL61" s="226">
        <f t="shared" si="84"/>
        <v>0</v>
      </c>
      <c r="GM61" s="233" t="str">
        <f t="shared" si="85"/>
        <v/>
      </c>
      <c r="GN61"/>
      <c r="GO61" s="228" t="str">
        <f t="shared" ref="GO61:GO74" si="110">IF(EO61="要是正",IF(BO61="","",ER61&amp;" "&amp;HA61&amp;" " &amp;BO61&amp;CHAR(10)),"")</f>
        <v/>
      </c>
      <c r="GP61" s="451" t="str">
        <f t="shared" ref="GP61:GP74" si="111">IF(NOT(OR(CT61="未定",CT61="")),"令和"&amp;CN61&amp;"年"&amp;CQ61&amp;"月1日","")</f>
        <v/>
      </c>
      <c r="GQ61" s="532" t="str">
        <f t="shared" ref="GQ61:GQ74" si="112">IF(GP61="","0",DATEVALUE(GP61))</f>
        <v>0</v>
      </c>
      <c r="GR61" s="452" t="str">
        <f t="shared" si="86"/>
        <v/>
      </c>
      <c r="GS61" s="530" t="str">
        <f t="shared" ref="GS61:GS74" si="113">IF(GR61=1,GQ61,"0")</f>
        <v>0</v>
      </c>
      <c r="GT61" s="531" t="str">
        <f t="shared" si="87"/>
        <v/>
      </c>
      <c r="GU61" s="599"/>
      <c r="GW61" s="569">
        <f t="shared" si="46"/>
        <v>0</v>
      </c>
      <c r="GX61" s="574"/>
      <c r="GY61" s="574"/>
      <c r="GZ61" s="575"/>
      <c r="HA61" s="459">
        <f t="shared" ref="HA61:HA74" si="114">P61</f>
        <v>0</v>
      </c>
      <c r="LN61"/>
      <c r="LO61"/>
      <c r="LP61"/>
      <c r="LQ61"/>
      <c r="LR61"/>
      <c r="LS61"/>
      <c r="LT61"/>
      <c r="LU61"/>
      <c r="LV61"/>
      <c r="LW61"/>
      <c r="LX61"/>
      <c r="LY61"/>
      <c r="LZ61"/>
    </row>
    <row r="62" spans="1:339" s="13" customFormat="1" ht="30" customHeight="1" x14ac:dyDescent="0.4">
      <c r="A62"/>
      <c r="B62"/>
      <c r="C62"/>
      <c r="D62"/>
      <c r="E62"/>
      <c r="F62"/>
      <c r="G62"/>
      <c r="H62"/>
      <c r="I62" s="963"/>
      <c r="J62" s="223"/>
      <c r="K62" s="224"/>
      <c r="L62" s="224"/>
      <c r="M62" s="2302"/>
      <c r="N62" s="2302"/>
      <c r="O62" s="2303"/>
      <c r="P62" s="2628"/>
      <c r="Q62" s="2629"/>
      <c r="R62" s="2629"/>
      <c r="S62" s="2629"/>
      <c r="T62" s="2629"/>
      <c r="U62" s="2629"/>
      <c r="V62" s="2629"/>
      <c r="W62" s="2629"/>
      <c r="X62" s="2629"/>
      <c r="Y62" s="2629"/>
      <c r="Z62" s="2629"/>
      <c r="AA62" s="2629"/>
      <c r="AB62" s="2629"/>
      <c r="AC62" s="2629"/>
      <c r="AD62" s="2629"/>
      <c r="AE62" s="2629"/>
      <c r="AF62" s="2630"/>
      <c r="AG62" s="2628"/>
      <c r="AH62" s="2629"/>
      <c r="AI62" s="2629"/>
      <c r="AJ62" s="2629"/>
      <c r="AK62" s="2629"/>
      <c r="AL62" s="2629"/>
      <c r="AM62" s="2629"/>
      <c r="AN62" s="2629"/>
      <c r="AO62" s="2629"/>
      <c r="AP62" s="2629"/>
      <c r="AQ62" s="2629"/>
      <c r="AR62" s="2629"/>
      <c r="AS62" s="2629"/>
      <c r="AT62" s="2629"/>
      <c r="AU62" s="2629"/>
      <c r="AV62" s="2629"/>
      <c r="AW62" s="2629"/>
      <c r="AX62" s="2629"/>
      <c r="AY62" s="2629"/>
      <c r="AZ62" s="2630"/>
      <c r="BA62" s="2304"/>
      <c r="BB62" s="2304"/>
      <c r="BC62" s="2304"/>
      <c r="BD62" s="2304"/>
      <c r="BE62" s="2304"/>
      <c r="BF62" s="2304"/>
      <c r="BG62" s="2304"/>
      <c r="BH62" s="2304"/>
      <c r="BI62" s="2304"/>
      <c r="BJ62" s="2304"/>
      <c r="BK62" s="2304"/>
      <c r="BL62" s="2304"/>
      <c r="BM62" s="2293"/>
      <c r="BN62" s="2293"/>
      <c r="BO62" s="2115"/>
      <c r="BP62" s="2115"/>
      <c r="BQ62" s="2115"/>
      <c r="BR62" s="2115"/>
      <c r="BS62" s="2115"/>
      <c r="BT62" s="2115"/>
      <c r="BU62" s="2115"/>
      <c r="BV62" s="2115"/>
      <c r="BW62" s="2115"/>
      <c r="BX62" s="2115"/>
      <c r="BY62" s="2115"/>
      <c r="BZ62" s="2115"/>
      <c r="CA62" s="2115"/>
      <c r="CB62" s="2115"/>
      <c r="CC62" s="2115"/>
      <c r="CD62" s="2115"/>
      <c r="CE62" s="2115"/>
      <c r="CF62" s="2115"/>
      <c r="CG62" s="2115"/>
      <c r="CH62" s="2115"/>
      <c r="CI62" s="2115"/>
      <c r="CJ62" s="2115"/>
      <c r="CK62" s="2115"/>
      <c r="CL62" s="2115"/>
      <c r="CM62" s="2115"/>
      <c r="CN62" s="2645"/>
      <c r="CO62" s="2646"/>
      <c r="CP62" s="2647"/>
      <c r="CQ62" s="2643"/>
      <c r="CR62" s="2643"/>
      <c r="CS62" s="2643"/>
      <c r="CT62" s="2644"/>
      <c r="CU62" s="2644"/>
      <c r="CV62" s="2644"/>
      <c r="CW62" s="2320"/>
      <c r="CX62" s="1526"/>
      <c r="CY62" s="1526"/>
      <c r="CZ62" s="1526"/>
      <c r="DA62" s="1526"/>
      <c r="DB62" s="1526"/>
      <c r="DC62" s="1526"/>
      <c r="DD62" s="1526"/>
      <c r="DE62" s="1526"/>
      <c r="DF62" s="1526"/>
      <c r="DG62" s="1526"/>
      <c r="DH62" s="1526"/>
      <c r="DI62" s="1526"/>
      <c r="DJ62" s="1526"/>
      <c r="DK62" s="1526"/>
      <c r="DL62" s="1526"/>
      <c r="DM62" s="1526"/>
      <c r="DN62" s="1526"/>
      <c r="DO62" s="1526"/>
      <c r="DP62" s="2321"/>
      <c r="DQ62"/>
      <c r="DR62"/>
      <c r="DS62"/>
      <c r="DT62"/>
      <c r="DU62"/>
      <c r="DV62"/>
      <c r="DW62"/>
      <c r="DX62"/>
      <c r="DY62"/>
      <c r="DZ62"/>
      <c r="EA62"/>
      <c r="EB62"/>
      <c r="EC62"/>
      <c r="ED62"/>
      <c r="EE62"/>
      <c r="EF62"/>
      <c r="EG62" s="16"/>
      <c r="EH62" s="134">
        <f t="shared" si="74"/>
        <v>0</v>
      </c>
      <c r="EI62" s="134">
        <f t="shared" si="75"/>
        <v>0</v>
      </c>
      <c r="EJ62" s="134">
        <f t="shared" si="76"/>
        <v>0</v>
      </c>
      <c r="EK62" s="134">
        <f t="shared" si="77"/>
        <v>0</v>
      </c>
      <c r="EL62" s="952">
        <f t="shared" si="88"/>
        <v>0</v>
      </c>
      <c r="EM62" s="134">
        <f t="shared" si="89"/>
        <v>0</v>
      </c>
      <c r="EN62" s="133">
        <f t="shared" si="90"/>
        <v>0</v>
      </c>
      <c r="EO62" s="132" t="str">
        <f t="shared" si="91"/>
        <v/>
      </c>
      <c r="EP62" s="124" t="str">
        <f>IF($EO62="要是正",MAX($EP$16:EP61)+1,"")</f>
        <v/>
      </c>
      <c r="EQ62" s="124" t="str">
        <f>IF($EO62="要是正",MAX($EQ$17:EQ61)+1,"")</f>
        <v/>
      </c>
      <c r="ER62" s="131" t="str">
        <f t="shared" si="92"/>
        <v/>
      </c>
      <c r="ES62" s="130" t="str">
        <f t="shared" si="93"/>
        <v/>
      </c>
      <c r="ET62" s="125" t="str">
        <f t="shared" si="94"/>
        <v/>
      </c>
      <c r="EU62" s="125" t="str">
        <f t="shared" si="95"/>
        <v/>
      </c>
      <c r="EV62" s="129" t="str">
        <f t="shared" si="96"/>
        <v/>
      </c>
      <c r="EW62" s="128" t="str">
        <f t="shared" si="97"/>
        <v/>
      </c>
      <c r="EX62" s="126" t="str">
        <f t="shared" si="98"/>
        <v>0</v>
      </c>
      <c r="EY62" s="127" t="str">
        <f t="shared" si="99"/>
        <v/>
      </c>
      <c r="EZ62" s="126" t="str">
        <f t="shared" si="100"/>
        <v>0</v>
      </c>
      <c r="FA62" s="126" t="str">
        <f t="shared" si="101"/>
        <v>0</v>
      </c>
      <c r="FB62" s="125" t="str">
        <f t="shared" si="102"/>
        <v/>
      </c>
      <c r="FC62" s="128" t="str">
        <f t="shared" si="103"/>
        <v/>
      </c>
      <c r="FD62" s="126" t="str">
        <f t="shared" si="104"/>
        <v>0</v>
      </c>
      <c r="FE62" s="127" t="str">
        <f t="shared" si="105"/>
        <v/>
      </c>
      <c r="FF62" s="126" t="str">
        <f t="shared" si="106"/>
        <v>0</v>
      </c>
      <c r="FG62" s="126" t="str">
        <f t="shared" si="107"/>
        <v>0</v>
      </c>
      <c r="FH62" s="125" t="str">
        <f t="shared" si="108"/>
        <v/>
      </c>
      <c r="FI62" s="124"/>
      <c r="FJ62" s="124"/>
      <c r="FK62" s="124"/>
      <c r="GF62"/>
      <c r="GG62"/>
      <c r="GI62" s="226" t="str">
        <f t="shared" si="109"/>
        <v/>
      </c>
      <c r="GJ62" s="752" t="str">
        <f t="shared" si="82"/>
        <v/>
      </c>
      <c r="GK62" s="752" t="str">
        <f t="shared" si="83"/>
        <v/>
      </c>
      <c r="GL62" s="226">
        <f t="shared" si="84"/>
        <v>0</v>
      </c>
      <c r="GM62" s="233" t="str">
        <f t="shared" si="85"/>
        <v/>
      </c>
      <c r="GN62"/>
      <c r="GO62" s="228" t="str">
        <f t="shared" si="110"/>
        <v/>
      </c>
      <c r="GP62" s="451" t="str">
        <f t="shared" si="111"/>
        <v/>
      </c>
      <c r="GQ62" s="532" t="str">
        <f t="shared" si="112"/>
        <v>0</v>
      </c>
      <c r="GR62" s="452" t="str">
        <f t="shared" si="86"/>
        <v/>
      </c>
      <c r="GS62" s="530" t="str">
        <f t="shared" si="113"/>
        <v>0</v>
      </c>
      <c r="GT62" s="531" t="str">
        <f t="shared" si="87"/>
        <v/>
      </c>
      <c r="GU62" s="599"/>
      <c r="GW62" s="569">
        <f t="shared" ref="GW62:GW72" si="115">IF(BA62="△既存不適格",BO62&amp;"(既存不適格)",BO62)</f>
        <v>0</v>
      </c>
      <c r="GX62" s="574"/>
      <c r="GY62" s="574"/>
      <c r="GZ62" s="575"/>
      <c r="HA62" s="459">
        <f t="shared" si="114"/>
        <v>0</v>
      </c>
      <c r="LN62"/>
      <c r="LO62"/>
      <c r="LP62"/>
      <c r="LQ62"/>
      <c r="LR62"/>
      <c r="LS62"/>
      <c r="LT62"/>
      <c r="LU62"/>
      <c r="LV62"/>
      <c r="LW62"/>
      <c r="LX62"/>
      <c r="LY62"/>
      <c r="LZ62"/>
    </row>
    <row r="63" spans="1:339" s="13" customFormat="1" ht="30" customHeight="1" x14ac:dyDescent="0.4">
      <c r="A63"/>
      <c r="B63"/>
      <c r="C63"/>
      <c r="D63"/>
      <c r="E63"/>
      <c r="F63"/>
      <c r="G63"/>
      <c r="H63"/>
      <c r="I63" s="963"/>
      <c r="J63" s="223"/>
      <c r="K63" s="224"/>
      <c r="L63" s="224"/>
      <c r="M63" s="2302"/>
      <c r="N63" s="2302"/>
      <c r="O63" s="2303"/>
      <c r="P63" s="2628"/>
      <c r="Q63" s="2629"/>
      <c r="R63" s="2629"/>
      <c r="S63" s="2629"/>
      <c r="T63" s="2629"/>
      <c r="U63" s="2629"/>
      <c r="V63" s="2629"/>
      <c r="W63" s="2629"/>
      <c r="X63" s="2629"/>
      <c r="Y63" s="2629"/>
      <c r="Z63" s="2629"/>
      <c r="AA63" s="2629"/>
      <c r="AB63" s="2629"/>
      <c r="AC63" s="2629"/>
      <c r="AD63" s="2629"/>
      <c r="AE63" s="2629"/>
      <c r="AF63" s="2630"/>
      <c r="AG63" s="2628"/>
      <c r="AH63" s="2629"/>
      <c r="AI63" s="2629"/>
      <c r="AJ63" s="2629"/>
      <c r="AK63" s="2629"/>
      <c r="AL63" s="2629"/>
      <c r="AM63" s="2629"/>
      <c r="AN63" s="2629"/>
      <c r="AO63" s="2629"/>
      <c r="AP63" s="2629"/>
      <c r="AQ63" s="2629"/>
      <c r="AR63" s="2629"/>
      <c r="AS63" s="2629"/>
      <c r="AT63" s="2629"/>
      <c r="AU63" s="2629"/>
      <c r="AV63" s="2629"/>
      <c r="AW63" s="2629"/>
      <c r="AX63" s="2629"/>
      <c r="AY63" s="2629"/>
      <c r="AZ63" s="2630"/>
      <c r="BA63" s="2304"/>
      <c r="BB63" s="2304"/>
      <c r="BC63" s="2304"/>
      <c r="BD63" s="2304"/>
      <c r="BE63" s="2304"/>
      <c r="BF63" s="2304"/>
      <c r="BG63" s="2304"/>
      <c r="BH63" s="2304"/>
      <c r="BI63" s="2304"/>
      <c r="BJ63" s="2304"/>
      <c r="BK63" s="2304"/>
      <c r="BL63" s="2304"/>
      <c r="BM63" s="2293"/>
      <c r="BN63" s="2293"/>
      <c r="BO63" s="2115"/>
      <c r="BP63" s="2115"/>
      <c r="BQ63" s="2115"/>
      <c r="BR63" s="2115"/>
      <c r="BS63" s="2115"/>
      <c r="BT63" s="2115"/>
      <c r="BU63" s="2115"/>
      <c r="BV63" s="2115"/>
      <c r="BW63" s="2115"/>
      <c r="BX63" s="2115"/>
      <c r="BY63" s="2115"/>
      <c r="BZ63" s="2115"/>
      <c r="CA63" s="2115"/>
      <c r="CB63" s="2115"/>
      <c r="CC63" s="2115"/>
      <c r="CD63" s="2115"/>
      <c r="CE63" s="2115"/>
      <c r="CF63" s="2115"/>
      <c r="CG63" s="2115"/>
      <c r="CH63" s="2115"/>
      <c r="CI63" s="2115"/>
      <c r="CJ63" s="2115"/>
      <c r="CK63" s="2115"/>
      <c r="CL63" s="2115"/>
      <c r="CM63" s="2115"/>
      <c r="CN63" s="2645"/>
      <c r="CO63" s="2646"/>
      <c r="CP63" s="2647"/>
      <c r="CQ63" s="2643"/>
      <c r="CR63" s="2643"/>
      <c r="CS63" s="2643"/>
      <c r="CT63" s="2644"/>
      <c r="CU63" s="2644"/>
      <c r="CV63" s="2644"/>
      <c r="CW63" s="2320"/>
      <c r="CX63" s="1526"/>
      <c r="CY63" s="1526"/>
      <c r="CZ63" s="1526"/>
      <c r="DA63" s="1526"/>
      <c r="DB63" s="1526"/>
      <c r="DC63" s="1526"/>
      <c r="DD63" s="1526"/>
      <c r="DE63" s="1526"/>
      <c r="DF63" s="1526"/>
      <c r="DG63" s="1526"/>
      <c r="DH63" s="1526"/>
      <c r="DI63" s="1526"/>
      <c r="DJ63" s="1526"/>
      <c r="DK63" s="1526"/>
      <c r="DL63" s="1526"/>
      <c r="DM63" s="1526"/>
      <c r="DN63" s="1526"/>
      <c r="DO63" s="1526"/>
      <c r="DP63" s="2321"/>
      <c r="DQ63"/>
      <c r="DR63"/>
      <c r="DS63"/>
      <c r="DT63"/>
      <c r="DU63"/>
      <c r="DV63"/>
      <c r="DW63"/>
      <c r="DX63"/>
      <c r="DY63"/>
      <c r="DZ63"/>
      <c r="EA63"/>
      <c r="EB63"/>
      <c r="EC63"/>
      <c r="ED63"/>
      <c r="EE63"/>
      <c r="EF63"/>
      <c r="EG63" s="16"/>
      <c r="EH63" s="134">
        <f t="shared" si="74"/>
        <v>0</v>
      </c>
      <c r="EI63" s="134">
        <f t="shared" si="75"/>
        <v>0</v>
      </c>
      <c r="EJ63" s="134">
        <f t="shared" si="76"/>
        <v>0</v>
      </c>
      <c r="EK63" s="134">
        <f t="shared" si="77"/>
        <v>0</v>
      </c>
      <c r="EL63" s="952">
        <f t="shared" si="88"/>
        <v>0</v>
      </c>
      <c r="EM63" s="134">
        <f t="shared" si="89"/>
        <v>0</v>
      </c>
      <c r="EN63" s="133">
        <f t="shared" si="90"/>
        <v>0</v>
      </c>
      <c r="EO63" s="132" t="str">
        <f t="shared" si="91"/>
        <v/>
      </c>
      <c r="EP63" s="124" t="str">
        <f>IF($EO63="要是正",MAX($EP$16:EP62)+1,"")</f>
        <v/>
      </c>
      <c r="EQ63" s="124" t="str">
        <f>IF($EO63="要是正",MAX($EQ$17:EQ62)+1,"")</f>
        <v/>
      </c>
      <c r="ER63" s="131" t="str">
        <f t="shared" si="92"/>
        <v/>
      </c>
      <c r="ES63" s="130" t="str">
        <f t="shared" si="93"/>
        <v/>
      </c>
      <c r="ET63" s="125" t="str">
        <f t="shared" si="94"/>
        <v/>
      </c>
      <c r="EU63" s="125" t="str">
        <f t="shared" si="95"/>
        <v/>
      </c>
      <c r="EV63" s="129" t="str">
        <f t="shared" si="96"/>
        <v/>
      </c>
      <c r="EW63" s="128" t="str">
        <f t="shared" si="97"/>
        <v/>
      </c>
      <c r="EX63" s="126" t="str">
        <f t="shared" si="98"/>
        <v>0</v>
      </c>
      <c r="EY63" s="127" t="str">
        <f t="shared" si="99"/>
        <v/>
      </c>
      <c r="EZ63" s="126" t="str">
        <f t="shared" si="100"/>
        <v>0</v>
      </c>
      <c r="FA63" s="126" t="str">
        <f t="shared" si="101"/>
        <v>0</v>
      </c>
      <c r="FB63" s="125" t="str">
        <f t="shared" si="102"/>
        <v/>
      </c>
      <c r="FC63" s="128" t="str">
        <f t="shared" si="103"/>
        <v/>
      </c>
      <c r="FD63" s="126" t="str">
        <f t="shared" si="104"/>
        <v>0</v>
      </c>
      <c r="FE63" s="127" t="str">
        <f t="shared" si="105"/>
        <v/>
      </c>
      <c r="FF63" s="126" t="str">
        <f t="shared" si="106"/>
        <v>0</v>
      </c>
      <c r="FG63" s="126" t="str">
        <f t="shared" si="107"/>
        <v>0</v>
      </c>
      <c r="FH63" s="125" t="str">
        <f t="shared" si="108"/>
        <v/>
      </c>
      <c r="FI63" s="124"/>
      <c r="FJ63" s="124"/>
      <c r="FK63" s="124"/>
      <c r="GF63"/>
      <c r="GG63"/>
      <c r="GI63" s="226" t="str">
        <f t="shared" si="109"/>
        <v/>
      </c>
      <c r="GJ63" s="752" t="str">
        <f t="shared" si="82"/>
        <v/>
      </c>
      <c r="GK63" s="752" t="str">
        <f t="shared" si="83"/>
        <v/>
      </c>
      <c r="GL63" s="226">
        <f t="shared" si="84"/>
        <v>0</v>
      </c>
      <c r="GM63" s="233" t="str">
        <f t="shared" si="85"/>
        <v/>
      </c>
      <c r="GN63"/>
      <c r="GO63" s="228" t="str">
        <f t="shared" si="110"/>
        <v/>
      </c>
      <c r="GP63" s="451" t="str">
        <f t="shared" si="111"/>
        <v/>
      </c>
      <c r="GQ63" s="532" t="str">
        <f t="shared" si="112"/>
        <v>0</v>
      </c>
      <c r="GR63" s="452" t="str">
        <f t="shared" si="86"/>
        <v/>
      </c>
      <c r="GS63" s="530" t="str">
        <f t="shared" si="113"/>
        <v>0</v>
      </c>
      <c r="GT63" s="531" t="str">
        <f t="shared" si="87"/>
        <v/>
      </c>
      <c r="GU63" s="599"/>
      <c r="GW63" s="569">
        <f t="shared" si="115"/>
        <v>0</v>
      </c>
      <c r="GX63" s="574"/>
      <c r="GY63" s="574"/>
      <c r="GZ63" s="575"/>
      <c r="HA63" s="459">
        <f t="shared" si="114"/>
        <v>0</v>
      </c>
      <c r="LN63"/>
      <c r="LO63"/>
      <c r="LP63"/>
      <c r="LQ63"/>
      <c r="LR63"/>
      <c r="LS63"/>
      <c r="LT63"/>
      <c r="LU63"/>
      <c r="LV63"/>
      <c r="LW63"/>
      <c r="LX63"/>
      <c r="LY63"/>
      <c r="LZ63"/>
    </row>
    <row r="64" spans="1:339" s="13" customFormat="1" ht="30" customHeight="1" x14ac:dyDescent="0.4">
      <c r="A64"/>
      <c r="B64"/>
      <c r="C64"/>
      <c r="D64"/>
      <c r="E64"/>
      <c r="F64"/>
      <c r="G64"/>
      <c r="H64"/>
      <c r="I64" s="963"/>
      <c r="J64" s="223"/>
      <c r="K64" s="224"/>
      <c r="L64" s="224"/>
      <c r="M64" s="2302"/>
      <c r="N64" s="2302"/>
      <c r="O64" s="2303"/>
      <c r="P64" s="2628"/>
      <c r="Q64" s="2629"/>
      <c r="R64" s="2629"/>
      <c r="S64" s="2629"/>
      <c r="T64" s="2629"/>
      <c r="U64" s="2629"/>
      <c r="V64" s="2629"/>
      <c r="W64" s="2629"/>
      <c r="X64" s="2629"/>
      <c r="Y64" s="2629"/>
      <c r="Z64" s="2629"/>
      <c r="AA64" s="2629"/>
      <c r="AB64" s="2629"/>
      <c r="AC64" s="2629"/>
      <c r="AD64" s="2629"/>
      <c r="AE64" s="2629"/>
      <c r="AF64" s="2630"/>
      <c r="AG64" s="2628"/>
      <c r="AH64" s="2629"/>
      <c r="AI64" s="2629"/>
      <c r="AJ64" s="2629"/>
      <c r="AK64" s="2629"/>
      <c r="AL64" s="2629"/>
      <c r="AM64" s="2629"/>
      <c r="AN64" s="2629"/>
      <c r="AO64" s="2629"/>
      <c r="AP64" s="2629"/>
      <c r="AQ64" s="2629"/>
      <c r="AR64" s="2629"/>
      <c r="AS64" s="2629"/>
      <c r="AT64" s="2629"/>
      <c r="AU64" s="2629"/>
      <c r="AV64" s="2629"/>
      <c r="AW64" s="2629"/>
      <c r="AX64" s="2629"/>
      <c r="AY64" s="2629"/>
      <c r="AZ64" s="2630"/>
      <c r="BA64" s="2304"/>
      <c r="BB64" s="2304"/>
      <c r="BC64" s="2304"/>
      <c r="BD64" s="2304"/>
      <c r="BE64" s="2304"/>
      <c r="BF64" s="2304"/>
      <c r="BG64" s="2304"/>
      <c r="BH64" s="2304"/>
      <c r="BI64" s="2304"/>
      <c r="BJ64" s="2304"/>
      <c r="BK64" s="2304"/>
      <c r="BL64" s="2304"/>
      <c r="BM64" s="2293"/>
      <c r="BN64" s="2293"/>
      <c r="BO64" s="2115"/>
      <c r="BP64" s="2115"/>
      <c r="BQ64" s="2115"/>
      <c r="BR64" s="2115"/>
      <c r="BS64" s="2115"/>
      <c r="BT64" s="2115"/>
      <c r="BU64" s="2115"/>
      <c r="BV64" s="2115"/>
      <c r="BW64" s="2115"/>
      <c r="BX64" s="2115"/>
      <c r="BY64" s="2115"/>
      <c r="BZ64" s="2115"/>
      <c r="CA64" s="2115"/>
      <c r="CB64" s="2115"/>
      <c r="CC64" s="2115"/>
      <c r="CD64" s="2115"/>
      <c r="CE64" s="2115"/>
      <c r="CF64" s="2115"/>
      <c r="CG64" s="2115"/>
      <c r="CH64" s="2115"/>
      <c r="CI64" s="2115"/>
      <c r="CJ64" s="2115"/>
      <c r="CK64" s="2115"/>
      <c r="CL64" s="2115"/>
      <c r="CM64" s="2115"/>
      <c r="CN64" s="2645"/>
      <c r="CO64" s="2646"/>
      <c r="CP64" s="2647"/>
      <c r="CQ64" s="2643"/>
      <c r="CR64" s="2643"/>
      <c r="CS64" s="2643"/>
      <c r="CT64" s="2644"/>
      <c r="CU64" s="2644"/>
      <c r="CV64" s="2644"/>
      <c r="CW64" s="2320"/>
      <c r="CX64" s="1526"/>
      <c r="CY64" s="1526"/>
      <c r="CZ64" s="1526"/>
      <c r="DA64" s="1526"/>
      <c r="DB64" s="1526"/>
      <c r="DC64" s="1526"/>
      <c r="DD64" s="1526"/>
      <c r="DE64" s="1526"/>
      <c r="DF64" s="1526"/>
      <c r="DG64" s="1526"/>
      <c r="DH64" s="1526"/>
      <c r="DI64" s="1526"/>
      <c r="DJ64" s="1526"/>
      <c r="DK64" s="1526"/>
      <c r="DL64" s="1526"/>
      <c r="DM64" s="1526"/>
      <c r="DN64" s="1526"/>
      <c r="DO64" s="1526"/>
      <c r="DP64" s="2321"/>
      <c r="DQ64"/>
      <c r="DR64"/>
      <c r="DS64"/>
      <c r="DT64"/>
      <c r="DU64"/>
      <c r="DV64"/>
      <c r="DW64"/>
      <c r="DX64"/>
      <c r="DY64"/>
      <c r="DZ64"/>
      <c r="EA64"/>
      <c r="EB64"/>
      <c r="EC64"/>
      <c r="ED64"/>
      <c r="EE64"/>
      <c r="EF64"/>
      <c r="EG64" s="16"/>
      <c r="EH64" s="134">
        <f t="shared" si="74"/>
        <v>0</v>
      </c>
      <c r="EI64" s="134">
        <f t="shared" si="75"/>
        <v>0</v>
      </c>
      <c r="EJ64" s="134">
        <f t="shared" si="76"/>
        <v>0</v>
      </c>
      <c r="EK64" s="134">
        <f t="shared" si="77"/>
        <v>0</v>
      </c>
      <c r="EL64" s="952">
        <f t="shared" si="88"/>
        <v>0</v>
      </c>
      <c r="EM64" s="134">
        <f t="shared" si="89"/>
        <v>0</v>
      </c>
      <c r="EN64" s="133">
        <f t="shared" si="90"/>
        <v>0</v>
      </c>
      <c r="EO64" s="132" t="str">
        <f t="shared" si="91"/>
        <v/>
      </c>
      <c r="EP64" s="124" t="str">
        <f>IF($EO64="要是正",MAX($EP$16:EP63)+1,"")</f>
        <v/>
      </c>
      <c r="EQ64" s="124" t="str">
        <f>IF($EO64="要是正",MAX($EQ$17:EQ63)+1,"")</f>
        <v/>
      </c>
      <c r="ER64" s="131" t="str">
        <f t="shared" si="92"/>
        <v/>
      </c>
      <c r="ES64" s="130" t="str">
        <f t="shared" si="93"/>
        <v/>
      </c>
      <c r="ET64" s="125" t="str">
        <f t="shared" si="94"/>
        <v/>
      </c>
      <c r="EU64" s="125" t="str">
        <f t="shared" si="95"/>
        <v/>
      </c>
      <c r="EV64" s="129" t="str">
        <f t="shared" si="96"/>
        <v/>
      </c>
      <c r="EW64" s="128" t="str">
        <f t="shared" si="97"/>
        <v/>
      </c>
      <c r="EX64" s="126" t="str">
        <f t="shared" si="98"/>
        <v>0</v>
      </c>
      <c r="EY64" s="127" t="str">
        <f t="shared" si="99"/>
        <v/>
      </c>
      <c r="EZ64" s="126" t="str">
        <f t="shared" si="100"/>
        <v>0</v>
      </c>
      <c r="FA64" s="126" t="str">
        <f t="shared" si="101"/>
        <v>0</v>
      </c>
      <c r="FB64" s="125" t="str">
        <f t="shared" si="102"/>
        <v/>
      </c>
      <c r="FC64" s="128" t="str">
        <f t="shared" si="103"/>
        <v/>
      </c>
      <c r="FD64" s="126" t="str">
        <f t="shared" si="104"/>
        <v>0</v>
      </c>
      <c r="FE64" s="127" t="str">
        <f t="shared" si="105"/>
        <v/>
      </c>
      <c r="FF64" s="126" t="str">
        <f t="shared" si="106"/>
        <v>0</v>
      </c>
      <c r="FG64" s="126" t="str">
        <f t="shared" si="107"/>
        <v>0</v>
      </c>
      <c r="FH64" s="125" t="str">
        <f t="shared" si="108"/>
        <v/>
      </c>
      <c r="FI64" s="124"/>
      <c r="FJ64" s="124"/>
      <c r="FK64" s="124"/>
      <c r="GF64"/>
      <c r="GG64"/>
      <c r="GI64" s="226" t="str">
        <f t="shared" si="109"/>
        <v/>
      </c>
      <c r="GJ64" s="752" t="str">
        <f t="shared" si="82"/>
        <v/>
      </c>
      <c r="GK64" s="752" t="str">
        <f t="shared" si="83"/>
        <v/>
      </c>
      <c r="GL64" s="226">
        <f t="shared" si="84"/>
        <v>0</v>
      </c>
      <c r="GM64" s="233" t="str">
        <f t="shared" si="85"/>
        <v/>
      </c>
      <c r="GN64"/>
      <c r="GO64" s="228" t="str">
        <f t="shared" si="110"/>
        <v/>
      </c>
      <c r="GP64" s="451" t="str">
        <f t="shared" si="111"/>
        <v/>
      </c>
      <c r="GQ64" s="532" t="str">
        <f t="shared" si="112"/>
        <v>0</v>
      </c>
      <c r="GR64" s="452" t="str">
        <f t="shared" si="86"/>
        <v/>
      </c>
      <c r="GS64" s="530" t="str">
        <f t="shared" si="113"/>
        <v>0</v>
      </c>
      <c r="GT64" s="531" t="str">
        <f t="shared" si="87"/>
        <v/>
      </c>
      <c r="GU64" s="599"/>
      <c r="GW64" s="569">
        <f t="shared" si="115"/>
        <v>0</v>
      </c>
      <c r="GX64" s="574"/>
      <c r="GY64" s="574"/>
      <c r="GZ64" s="575"/>
      <c r="HA64" s="459">
        <f t="shared" si="114"/>
        <v>0</v>
      </c>
      <c r="LN64"/>
      <c r="LO64"/>
      <c r="LP64"/>
      <c r="LQ64"/>
      <c r="LR64"/>
      <c r="LS64"/>
      <c r="LT64"/>
      <c r="LU64"/>
      <c r="LV64"/>
      <c r="LW64"/>
      <c r="LX64"/>
      <c r="LY64"/>
      <c r="LZ64"/>
      <c r="MA64" s="356"/>
    </row>
    <row r="65" spans="1:339" s="13" customFormat="1" ht="30" customHeight="1" x14ac:dyDescent="0.4">
      <c r="A65"/>
      <c r="B65"/>
      <c r="C65"/>
      <c r="D65"/>
      <c r="E65"/>
      <c r="F65"/>
      <c r="G65"/>
      <c r="H65"/>
      <c r="I65" s="963"/>
      <c r="J65" s="223"/>
      <c r="K65" s="224"/>
      <c r="L65" s="224"/>
      <c r="M65" s="2302"/>
      <c r="N65" s="2302"/>
      <c r="O65" s="2303"/>
      <c r="P65" s="2628"/>
      <c r="Q65" s="2629"/>
      <c r="R65" s="2629"/>
      <c r="S65" s="2629"/>
      <c r="T65" s="2629"/>
      <c r="U65" s="2629"/>
      <c r="V65" s="2629"/>
      <c r="W65" s="2629"/>
      <c r="X65" s="2629"/>
      <c r="Y65" s="2629"/>
      <c r="Z65" s="2629"/>
      <c r="AA65" s="2629"/>
      <c r="AB65" s="2629"/>
      <c r="AC65" s="2629"/>
      <c r="AD65" s="2629"/>
      <c r="AE65" s="2629"/>
      <c r="AF65" s="2630"/>
      <c r="AG65" s="2628"/>
      <c r="AH65" s="2629"/>
      <c r="AI65" s="2629"/>
      <c r="AJ65" s="2629"/>
      <c r="AK65" s="2629"/>
      <c r="AL65" s="2629"/>
      <c r="AM65" s="2629"/>
      <c r="AN65" s="2629"/>
      <c r="AO65" s="2629"/>
      <c r="AP65" s="2629"/>
      <c r="AQ65" s="2629"/>
      <c r="AR65" s="2629"/>
      <c r="AS65" s="2629"/>
      <c r="AT65" s="2629"/>
      <c r="AU65" s="2629"/>
      <c r="AV65" s="2629"/>
      <c r="AW65" s="2629"/>
      <c r="AX65" s="2629"/>
      <c r="AY65" s="2629"/>
      <c r="AZ65" s="2630"/>
      <c r="BA65" s="2304"/>
      <c r="BB65" s="2304"/>
      <c r="BC65" s="2304"/>
      <c r="BD65" s="2304"/>
      <c r="BE65" s="2304"/>
      <c r="BF65" s="2304"/>
      <c r="BG65" s="2304"/>
      <c r="BH65" s="2304"/>
      <c r="BI65" s="2304"/>
      <c r="BJ65" s="2304"/>
      <c r="BK65" s="2304"/>
      <c r="BL65" s="2304"/>
      <c r="BM65" s="2293"/>
      <c r="BN65" s="2293"/>
      <c r="BO65" s="2115"/>
      <c r="BP65" s="2115"/>
      <c r="BQ65" s="2115"/>
      <c r="BR65" s="2115"/>
      <c r="BS65" s="2115"/>
      <c r="BT65" s="2115"/>
      <c r="BU65" s="2115"/>
      <c r="BV65" s="2115"/>
      <c r="BW65" s="2115"/>
      <c r="BX65" s="2115"/>
      <c r="BY65" s="2115"/>
      <c r="BZ65" s="2115"/>
      <c r="CA65" s="2115"/>
      <c r="CB65" s="2115"/>
      <c r="CC65" s="2115"/>
      <c r="CD65" s="2115"/>
      <c r="CE65" s="2115"/>
      <c r="CF65" s="2115"/>
      <c r="CG65" s="2115"/>
      <c r="CH65" s="2115"/>
      <c r="CI65" s="2115"/>
      <c r="CJ65" s="2115"/>
      <c r="CK65" s="2115"/>
      <c r="CL65" s="2115"/>
      <c r="CM65" s="2115"/>
      <c r="CN65" s="2645"/>
      <c r="CO65" s="2646"/>
      <c r="CP65" s="2647"/>
      <c r="CQ65" s="2643"/>
      <c r="CR65" s="2643"/>
      <c r="CS65" s="2643"/>
      <c r="CT65" s="2644"/>
      <c r="CU65" s="2644"/>
      <c r="CV65" s="2644"/>
      <c r="CW65" s="2320"/>
      <c r="CX65" s="1526"/>
      <c r="CY65" s="1526"/>
      <c r="CZ65" s="1526"/>
      <c r="DA65" s="1526"/>
      <c r="DB65" s="1526"/>
      <c r="DC65" s="1526"/>
      <c r="DD65" s="1526"/>
      <c r="DE65" s="1526"/>
      <c r="DF65" s="1526"/>
      <c r="DG65" s="1526"/>
      <c r="DH65" s="1526"/>
      <c r="DI65" s="1526"/>
      <c r="DJ65" s="1526"/>
      <c r="DK65" s="1526"/>
      <c r="DL65" s="1526"/>
      <c r="DM65" s="1526"/>
      <c r="DN65" s="1526"/>
      <c r="DO65" s="1526"/>
      <c r="DP65" s="2321"/>
      <c r="DQ65"/>
      <c r="DR65"/>
      <c r="DS65"/>
      <c r="DT65"/>
      <c r="DU65"/>
      <c r="DV65"/>
      <c r="DW65"/>
      <c r="DX65"/>
      <c r="DY65"/>
      <c r="DZ65"/>
      <c r="EA65"/>
      <c r="EB65"/>
      <c r="EC65"/>
      <c r="ED65"/>
      <c r="EE65"/>
      <c r="EF65"/>
      <c r="EG65" s="16"/>
      <c r="EH65" s="134">
        <f t="shared" si="74"/>
        <v>0</v>
      </c>
      <c r="EI65" s="134">
        <f t="shared" si="75"/>
        <v>0</v>
      </c>
      <c r="EJ65" s="134">
        <f t="shared" si="76"/>
        <v>0</v>
      </c>
      <c r="EK65" s="134">
        <f t="shared" si="77"/>
        <v>0</v>
      </c>
      <c r="EL65" s="952">
        <f t="shared" si="88"/>
        <v>0</v>
      </c>
      <c r="EM65" s="134">
        <f t="shared" si="89"/>
        <v>0</v>
      </c>
      <c r="EN65" s="133">
        <f t="shared" si="90"/>
        <v>0</v>
      </c>
      <c r="EO65" s="132" t="str">
        <f t="shared" si="91"/>
        <v/>
      </c>
      <c r="EP65" s="124" t="str">
        <f>IF($EO65="要是正",MAX($EP$16:EP64)+1,"")</f>
        <v/>
      </c>
      <c r="EQ65" s="124" t="str">
        <f>IF($EO65="要是正",MAX($EQ$17:EQ64)+1,"")</f>
        <v/>
      </c>
      <c r="ER65" s="131" t="str">
        <f t="shared" si="92"/>
        <v/>
      </c>
      <c r="ES65" s="130" t="str">
        <f t="shared" si="93"/>
        <v/>
      </c>
      <c r="ET65" s="125" t="str">
        <f t="shared" si="94"/>
        <v/>
      </c>
      <c r="EU65" s="125" t="str">
        <f t="shared" si="95"/>
        <v/>
      </c>
      <c r="EV65" s="129" t="str">
        <f t="shared" si="96"/>
        <v/>
      </c>
      <c r="EW65" s="128" t="str">
        <f t="shared" si="97"/>
        <v/>
      </c>
      <c r="EX65" s="126" t="str">
        <f t="shared" si="98"/>
        <v>0</v>
      </c>
      <c r="EY65" s="127" t="str">
        <f t="shared" si="99"/>
        <v/>
      </c>
      <c r="EZ65" s="126" t="str">
        <f t="shared" si="100"/>
        <v>0</v>
      </c>
      <c r="FA65" s="126" t="str">
        <f t="shared" si="101"/>
        <v>0</v>
      </c>
      <c r="FB65" s="125" t="str">
        <f t="shared" si="102"/>
        <v/>
      </c>
      <c r="FC65" s="128" t="str">
        <f t="shared" si="103"/>
        <v/>
      </c>
      <c r="FD65" s="126" t="str">
        <f t="shared" si="104"/>
        <v>0</v>
      </c>
      <c r="FE65" s="127" t="str">
        <f t="shared" si="105"/>
        <v/>
      </c>
      <c r="FF65" s="126" t="str">
        <f t="shared" si="106"/>
        <v>0</v>
      </c>
      <c r="FG65" s="126" t="str">
        <f t="shared" si="107"/>
        <v>0</v>
      </c>
      <c r="FH65" s="125" t="str">
        <f t="shared" si="108"/>
        <v/>
      </c>
      <c r="FI65" s="124"/>
      <c r="FJ65" s="124"/>
      <c r="FK65" s="124"/>
      <c r="GF65"/>
      <c r="GG65"/>
      <c r="GI65" s="226" t="str">
        <f t="shared" si="109"/>
        <v/>
      </c>
      <c r="GJ65" s="752" t="str">
        <f t="shared" si="82"/>
        <v/>
      </c>
      <c r="GK65" s="752" t="str">
        <f t="shared" si="83"/>
        <v/>
      </c>
      <c r="GL65" s="226">
        <f t="shared" si="84"/>
        <v>0</v>
      </c>
      <c r="GM65" s="233" t="str">
        <f t="shared" si="85"/>
        <v/>
      </c>
      <c r="GN65"/>
      <c r="GO65" s="228" t="str">
        <f t="shared" si="110"/>
        <v/>
      </c>
      <c r="GP65" s="451" t="str">
        <f t="shared" si="111"/>
        <v/>
      </c>
      <c r="GQ65" s="532" t="str">
        <f t="shared" si="112"/>
        <v>0</v>
      </c>
      <c r="GR65" s="452" t="str">
        <f t="shared" si="86"/>
        <v/>
      </c>
      <c r="GS65" s="530" t="str">
        <f t="shared" si="113"/>
        <v>0</v>
      </c>
      <c r="GT65" s="531" t="str">
        <f t="shared" si="87"/>
        <v/>
      </c>
      <c r="GU65" s="599"/>
      <c r="GW65" s="569">
        <f t="shared" si="115"/>
        <v>0</v>
      </c>
      <c r="GX65" s="574"/>
      <c r="GY65" s="574"/>
      <c r="GZ65" s="575"/>
      <c r="HA65" s="459">
        <f t="shared" si="114"/>
        <v>0</v>
      </c>
      <c r="LN65"/>
      <c r="LO65"/>
      <c r="LP65"/>
      <c r="LQ65"/>
      <c r="LR65"/>
      <c r="LS65"/>
      <c r="LT65"/>
      <c r="LU65"/>
      <c r="LV65"/>
      <c r="LW65"/>
      <c r="LX65"/>
      <c r="LY65"/>
      <c r="LZ65"/>
      <c r="MA65" s="356"/>
    </row>
    <row r="66" spans="1:339" s="13" customFormat="1" ht="30" customHeight="1" x14ac:dyDescent="0.4">
      <c r="A66"/>
      <c r="B66"/>
      <c r="C66"/>
      <c r="D66"/>
      <c r="E66"/>
      <c r="F66"/>
      <c r="G66"/>
      <c r="H66"/>
      <c r="I66" s="963"/>
      <c r="J66" s="223"/>
      <c r="K66" s="224"/>
      <c r="L66" s="224"/>
      <c r="M66" s="2302"/>
      <c r="N66" s="2302"/>
      <c r="O66" s="2303"/>
      <c r="P66" s="2628"/>
      <c r="Q66" s="2629"/>
      <c r="R66" s="2629"/>
      <c r="S66" s="2629"/>
      <c r="T66" s="2629"/>
      <c r="U66" s="2629"/>
      <c r="V66" s="2629"/>
      <c r="W66" s="2629"/>
      <c r="X66" s="2629"/>
      <c r="Y66" s="2629"/>
      <c r="Z66" s="2629"/>
      <c r="AA66" s="2629"/>
      <c r="AB66" s="2629"/>
      <c r="AC66" s="2629"/>
      <c r="AD66" s="2629"/>
      <c r="AE66" s="2629"/>
      <c r="AF66" s="2630"/>
      <c r="AG66" s="2628"/>
      <c r="AH66" s="2629"/>
      <c r="AI66" s="2629"/>
      <c r="AJ66" s="2629"/>
      <c r="AK66" s="2629"/>
      <c r="AL66" s="2629"/>
      <c r="AM66" s="2629"/>
      <c r="AN66" s="2629"/>
      <c r="AO66" s="2629"/>
      <c r="AP66" s="2629"/>
      <c r="AQ66" s="2629"/>
      <c r="AR66" s="2629"/>
      <c r="AS66" s="2629"/>
      <c r="AT66" s="2629"/>
      <c r="AU66" s="2629"/>
      <c r="AV66" s="2629"/>
      <c r="AW66" s="2629"/>
      <c r="AX66" s="2629"/>
      <c r="AY66" s="2629"/>
      <c r="AZ66" s="2630"/>
      <c r="BA66" s="2304"/>
      <c r="BB66" s="2304"/>
      <c r="BC66" s="2304"/>
      <c r="BD66" s="2304"/>
      <c r="BE66" s="2304"/>
      <c r="BF66" s="2304"/>
      <c r="BG66" s="2304"/>
      <c r="BH66" s="2304"/>
      <c r="BI66" s="2304"/>
      <c r="BJ66" s="2304"/>
      <c r="BK66" s="2304"/>
      <c r="BL66" s="2304"/>
      <c r="BM66" s="2293"/>
      <c r="BN66" s="2293"/>
      <c r="BO66" s="2115"/>
      <c r="BP66" s="2115"/>
      <c r="BQ66" s="2115"/>
      <c r="BR66" s="2115"/>
      <c r="BS66" s="2115"/>
      <c r="BT66" s="2115"/>
      <c r="BU66" s="2115"/>
      <c r="BV66" s="2115"/>
      <c r="BW66" s="2115"/>
      <c r="BX66" s="2115"/>
      <c r="BY66" s="2115"/>
      <c r="BZ66" s="2115"/>
      <c r="CA66" s="2115"/>
      <c r="CB66" s="2115"/>
      <c r="CC66" s="2115"/>
      <c r="CD66" s="2115"/>
      <c r="CE66" s="2115"/>
      <c r="CF66" s="2115"/>
      <c r="CG66" s="2115"/>
      <c r="CH66" s="2115"/>
      <c r="CI66" s="2115"/>
      <c r="CJ66" s="2115"/>
      <c r="CK66" s="2115"/>
      <c r="CL66" s="2115"/>
      <c r="CM66" s="2115"/>
      <c r="CN66" s="2645"/>
      <c r="CO66" s="2646"/>
      <c r="CP66" s="2647"/>
      <c r="CQ66" s="2643"/>
      <c r="CR66" s="2643"/>
      <c r="CS66" s="2643"/>
      <c r="CT66" s="2644"/>
      <c r="CU66" s="2644"/>
      <c r="CV66" s="2644"/>
      <c r="CW66" s="2320"/>
      <c r="CX66" s="1526"/>
      <c r="CY66" s="1526"/>
      <c r="CZ66" s="1526"/>
      <c r="DA66" s="1526"/>
      <c r="DB66" s="1526"/>
      <c r="DC66" s="1526"/>
      <c r="DD66" s="1526"/>
      <c r="DE66" s="1526"/>
      <c r="DF66" s="1526"/>
      <c r="DG66" s="1526"/>
      <c r="DH66" s="1526"/>
      <c r="DI66" s="1526"/>
      <c r="DJ66" s="1526"/>
      <c r="DK66" s="1526"/>
      <c r="DL66" s="1526"/>
      <c r="DM66" s="1526"/>
      <c r="DN66" s="1526"/>
      <c r="DO66" s="1526"/>
      <c r="DP66" s="2321"/>
      <c r="DQ66"/>
      <c r="DR66"/>
      <c r="DS66"/>
      <c r="DT66"/>
      <c r="DU66"/>
      <c r="DV66"/>
      <c r="DW66"/>
      <c r="DX66"/>
      <c r="DY66"/>
      <c r="DZ66"/>
      <c r="EA66"/>
      <c r="EB66"/>
      <c r="EC66"/>
      <c r="ED66"/>
      <c r="EE66"/>
      <c r="EF66"/>
      <c r="EG66" s="16"/>
      <c r="EH66" s="134">
        <f t="shared" si="74"/>
        <v>0</v>
      </c>
      <c r="EI66" s="134">
        <f t="shared" si="75"/>
        <v>0</v>
      </c>
      <c r="EJ66" s="134">
        <f t="shared" si="76"/>
        <v>0</v>
      </c>
      <c r="EK66" s="134">
        <f t="shared" si="77"/>
        <v>0</v>
      </c>
      <c r="EL66" s="952">
        <f t="shared" si="88"/>
        <v>0</v>
      </c>
      <c r="EM66" s="134">
        <f t="shared" si="89"/>
        <v>0</v>
      </c>
      <c r="EN66" s="133">
        <f t="shared" si="90"/>
        <v>0</v>
      </c>
      <c r="EO66" s="132" t="str">
        <f t="shared" si="91"/>
        <v/>
      </c>
      <c r="EP66" s="124" t="str">
        <f>IF($EO66="要是正",MAX($EP$16:EP65)+1,"")</f>
        <v/>
      </c>
      <c r="EQ66" s="124" t="str">
        <f>IF($EO66="要是正",MAX($EQ$17:EQ65)+1,"")</f>
        <v/>
      </c>
      <c r="ER66" s="131" t="str">
        <f t="shared" si="92"/>
        <v/>
      </c>
      <c r="ES66" s="130" t="str">
        <f t="shared" si="93"/>
        <v/>
      </c>
      <c r="ET66" s="125" t="str">
        <f t="shared" si="94"/>
        <v/>
      </c>
      <c r="EU66" s="125" t="str">
        <f t="shared" si="95"/>
        <v/>
      </c>
      <c r="EV66" s="129" t="str">
        <f t="shared" si="96"/>
        <v/>
      </c>
      <c r="EW66" s="128" t="str">
        <f t="shared" si="97"/>
        <v/>
      </c>
      <c r="EX66" s="126" t="str">
        <f t="shared" si="98"/>
        <v>0</v>
      </c>
      <c r="EY66" s="127" t="str">
        <f t="shared" si="99"/>
        <v/>
      </c>
      <c r="EZ66" s="126" t="str">
        <f t="shared" si="100"/>
        <v>0</v>
      </c>
      <c r="FA66" s="126" t="str">
        <f t="shared" si="101"/>
        <v>0</v>
      </c>
      <c r="FB66" s="125" t="str">
        <f t="shared" si="102"/>
        <v/>
      </c>
      <c r="FC66" s="128" t="str">
        <f t="shared" si="103"/>
        <v/>
      </c>
      <c r="FD66" s="126" t="str">
        <f t="shared" si="104"/>
        <v>0</v>
      </c>
      <c r="FE66" s="127" t="str">
        <f t="shared" si="105"/>
        <v/>
      </c>
      <c r="FF66" s="126" t="str">
        <f t="shared" si="106"/>
        <v>0</v>
      </c>
      <c r="FG66" s="126" t="str">
        <f t="shared" si="107"/>
        <v>0</v>
      </c>
      <c r="FH66" s="125" t="str">
        <f t="shared" si="108"/>
        <v/>
      </c>
      <c r="FI66" s="124"/>
      <c r="FJ66" s="124"/>
      <c r="FK66" s="124"/>
      <c r="GF66"/>
      <c r="GG66"/>
      <c r="GI66" s="226" t="str">
        <f t="shared" si="109"/>
        <v/>
      </c>
      <c r="GJ66" s="752" t="str">
        <f t="shared" si="82"/>
        <v/>
      </c>
      <c r="GK66" s="752" t="str">
        <f t="shared" si="83"/>
        <v/>
      </c>
      <c r="GL66" s="226">
        <f t="shared" si="84"/>
        <v>0</v>
      </c>
      <c r="GM66" s="233" t="str">
        <f t="shared" si="85"/>
        <v/>
      </c>
      <c r="GN66"/>
      <c r="GO66" s="228" t="str">
        <f t="shared" si="110"/>
        <v/>
      </c>
      <c r="GP66" s="451" t="str">
        <f t="shared" si="111"/>
        <v/>
      </c>
      <c r="GQ66" s="532" t="str">
        <f t="shared" si="112"/>
        <v>0</v>
      </c>
      <c r="GR66" s="452" t="str">
        <f t="shared" si="86"/>
        <v/>
      </c>
      <c r="GS66" s="530" t="str">
        <f t="shared" si="113"/>
        <v>0</v>
      </c>
      <c r="GT66" s="531" t="str">
        <f t="shared" si="87"/>
        <v/>
      </c>
      <c r="GU66" s="599"/>
      <c r="GW66" s="569">
        <f t="shared" si="115"/>
        <v>0</v>
      </c>
      <c r="GX66" s="574"/>
      <c r="GY66" s="574"/>
      <c r="GZ66" s="575"/>
      <c r="HA66" s="459">
        <f t="shared" si="114"/>
        <v>0</v>
      </c>
      <c r="LN66"/>
      <c r="LO66"/>
      <c r="LP66"/>
      <c r="LQ66"/>
      <c r="LR66"/>
      <c r="LS66"/>
      <c r="LT66"/>
      <c r="LU66"/>
      <c r="LV66"/>
      <c r="LW66"/>
      <c r="LX66"/>
      <c r="LY66"/>
      <c r="LZ66"/>
      <c r="MA66" s="356"/>
    </row>
    <row r="67" spans="1:339" s="13" customFormat="1" ht="30" customHeight="1" x14ac:dyDescent="0.4">
      <c r="A67"/>
      <c r="B67"/>
      <c r="C67"/>
      <c r="D67"/>
      <c r="E67"/>
      <c r="F67"/>
      <c r="G67"/>
      <c r="H67"/>
      <c r="I67" s="963"/>
      <c r="J67" s="223"/>
      <c r="K67" s="224"/>
      <c r="L67" s="224"/>
      <c r="M67" s="2302"/>
      <c r="N67" s="2302"/>
      <c r="O67" s="2303"/>
      <c r="P67" s="2628"/>
      <c r="Q67" s="2629"/>
      <c r="R67" s="2629"/>
      <c r="S67" s="2629"/>
      <c r="T67" s="2629"/>
      <c r="U67" s="2629"/>
      <c r="V67" s="2629"/>
      <c r="W67" s="2629"/>
      <c r="X67" s="2629"/>
      <c r="Y67" s="2629"/>
      <c r="Z67" s="2629"/>
      <c r="AA67" s="2629"/>
      <c r="AB67" s="2629"/>
      <c r="AC67" s="2629"/>
      <c r="AD67" s="2629"/>
      <c r="AE67" s="2629"/>
      <c r="AF67" s="2630"/>
      <c r="AG67" s="2628"/>
      <c r="AH67" s="2629"/>
      <c r="AI67" s="2629"/>
      <c r="AJ67" s="2629"/>
      <c r="AK67" s="2629"/>
      <c r="AL67" s="2629"/>
      <c r="AM67" s="2629"/>
      <c r="AN67" s="2629"/>
      <c r="AO67" s="2629"/>
      <c r="AP67" s="2629"/>
      <c r="AQ67" s="2629"/>
      <c r="AR67" s="2629"/>
      <c r="AS67" s="2629"/>
      <c r="AT67" s="2629"/>
      <c r="AU67" s="2629"/>
      <c r="AV67" s="2629"/>
      <c r="AW67" s="2629"/>
      <c r="AX67" s="2629"/>
      <c r="AY67" s="2629"/>
      <c r="AZ67" s="2630"/>
      <c r="BA67" s="2304"/>
      <c r="BB67" s="2304"/>
      <c r="BC67" s="2304"/>
      <c r="BD67" s="2304"/>
      <c r="BE67" s="2304"/>
      <c r="BF67" s="2304"/>
      <c r="BG67" s="2304"/>
      <c r="BH67" s="2304"/>
      <c r="BI67" s="2304"/>
      <c r="BJ67" s="2304"/>
      <c r="BK67" s="2304"/>
      <c r="BL67" s="2304"/>
      <c r="BM67" s="2293"/>
      <c r="BN67" s="2293"/>
      <c r="BO67" s="2115"/>
      <c r="BP67" s="2115"/>
      <c r="BQ67" s="2115"/>
      <c r="BR67" s="2115"/>
      <c r="BS67" s="2115"/>
      <c r="BT67" s="2115"/>
      <c r="BU67" s="2115"/>
      <c r="BV67" s="2115"/>
      <c r="BW67" s="2115"/>
      <c r="BX67" s="2115"/>
      <c r="BY67" s="2115"/>
      <c r="BZ67" s="2115"/>
      <c r="CA67" s="2115"/>
      <c r="CB67" s="2115"/>
      <c r="CC67" s="2115"/>
      <c r="CD67" s="2115"/>
      <c r="CE67" s="2115"/>
      <c r="CF67" s="2115"/>
      <c r="CG67" s="2115"/>
      <c r="CH67" s="2115"/>
      <c r="CI67" s="2115"/>
      <c r="CJ67" s="2115"/>
      <c r="CK67" s="2115"/>
      <c r="CL67" s="2115"/>
      <c r="CM67" s="2115"/>
      <c r="CN67" s="2645"/>
      <c r="CO67" s="2646"/>
      <c r="CP67" s="2647"/>
      <c r="CQ67" s="2643"/>
      <c r="CR67" s="2643"/>
      <c r="CS67" s="2643"/>
      <c r="CT67" s="2644"/>
      <c r="CU67" s="2644"/>
      <c r="CV67" s="2644"/>
      <c r="CW67" s="2320"/>
      <c r="CX67" s="1526"/>
      <c r="CY67" s="1526"/>
      <c r="CZ67" s="1526"/>
      <c r="DA67" s="1526"/>
      <c r="DB67" s="1526"/>
      <c r="DC67" s="1526"/>
      <c r="DD67" s="1526"/>
      <c r="DE67" s="1526"/>
      <c r="DF67" s="1526"/>
      <c r="DG67" s="1526"/>
      <c r="DH67" s="1526"/>
      <c r="DI67" s="1526"/>
      <c r="DJ67" s="1526"/>
      <c r="DK67" s="1526"/>
      <c r="DL67" s="1526"/>
      <c r="DM67" s="1526"/>
      <c r="DN67" s="1526"/>
      <c r="DO67" s="1526"/>
      <c r="DP67" s="2321"/>
      <c r="DQ67"/>
      <c r="DR67"/>
      <c r="DS67"/>
      <c r="DT67"/>
      <c r="DU67"/>
      <c r="DV67"/>
      <c r="DW67"/>
      <c r="DX67"/>
      <c r="DY67"/>
      <c r="DZ67"/>
      <c r="EA67"/>
      <c r="EB67"/>
      <c r="EC67"/>
      <c r="ED67"/>
      <c r="EE67"/>
      <c r="EF67"/>
      <c r="EG67" s="16"/>
      <c r="EH67" s="134">
        <f t="shared" si="74"/>
        <v>0</v>
      </c>
      <c r="EI67" s="134">
        <f t="shared" si="75"/>
        <v>0</v>
      </c>
      <c r="EJ67" s="134">
        <f t="shared" si="76"/>
        <v>0</v>
      </c>
      <c r="EK67" s="134">
        <f t="shared" si="77"/>
        <v>0</v>
      </c>
      <c r="EL67" s="952">
        <f t="shared" si="88"/>
        <v>0</v>
      </c>
      <c r="EM67" s="134">
        <f t="shared" si="89"/>
        <v>0</v>
      </c>
      <c r="EN67" s="133">
        <f t="shared" si="90"/>
        <v>0</v>
      </c>
      <c r="EO67" s="132" t="str">
        <f t="shared" si="91"/>
        <v/>
      </c>
      <c r="EP67" s="124" t="str">
        <f>IF($EO67="要是正",MAX($EP$16:EP66)+1,"")</f>
        <v/>
      </c>
      <c r="EQ67" s="124" t="str">
        <f>IF($EO67="要是正",MAX($EQ$17:EQ66)+1,"")</f>
        <v/>
      </c>
      <c r="ER67" s="131" t="str">
        <f t="shared" si="92"/>
        <v/>
      </c>
      <c r="ES67" s="130" t="str">
        <f t="shared" si="93"/>
        <v/>
      </c>
      <c r="ET67" s="125" t="str">
        <f t="shared" si="94"/>
        <v/>
      </c>
      <c r="EU67" s="125" t="str">
        <f t="shared" si="95"/>
        <v/>
      </c>
      <c r="EV67" s="129" t="str">
        <f t="shared" si="96"/>
        <v/>
      </c>
      <c r="EW67" s="128" t="str">
        <f t="shared" si="97"/>
        <v/>
      </c>
      <c r="EX67" s="126" t="str">
        <f t="shared" si="98"/>
        <v>0</v>
      </c>
      <c r="EY67" s="127" t="str">
        <f t="shared" si="99"/>
        <v/>
      </c>
      <c r="EZ67" s="126" t="str">
        <f t="shared" si="100"/>
        <v>0</v>
      </c>
      <c r="FA67" s="126" t="str">
        <f t="shared" si="101"/>
        <v>0</v>
      </c>
      <c r="FB67" s="125" t="str">
        <f t="shared" si="102"/>
        <v/>
      </c>
      <c r="FC67" s="128" t="str">
        <f t="shared" si="103"/>
        <v/>
      </c>
      <c r="FD67" s="126" t="str">
        <f t="shared" si="104"/>
        <v>0</v>
      </c>
      <c r="FE67" s="127" t="str">
        <f t="shared" si="105"/>
        <v/>
      </c>
      <c r="FF67" s="126" t="str">
        <f t="shared" si="106"/>
        <v>0</v>
      </c>
      <c r="FG67" s="126" t="str">
        <f t="shared" si="107"/>
        <v>0</v>
      </c>
      <c r="FH67" s="125" t="str">
        <f t="shared" si="108"/>
        <v/>
      </c>
      <c r="FI67" s="124"/>
      <c r="FJ67" s="124"/>
      <c r="FK67" s="124"/>
      <c r="GF67"/>
      <c r="GG67"/>
      <c r="GI67" s="226" t="str">
        <f t="shared" si="109"/>
        <v/>
      </c>
      <c r="GJ67" s="752" t="str">
        <f t="shared" si="82"/>
        <v/>
      </c>
      <c r="GK67" s="752" t="str">
        <f t="shared" si="83"/>
        <v/>
      </c>
      <c r="GL67" s="226">
        <f t="shared" si="84"/>
        <v>0</v>
      </c>
      <c r="GM67" s="233" t="str">
        <f t="shared" si="85"/>
        <v/>
      </c>
      <c r="GN67"/>
      <c r="GO67" s="228" t="str">
        <f t="shared" si="110"/>
        <v/>
      </c>
      <c r="GP67" s="451" t="str">
        <f t="shared" si="111"/>
        <v/>
      </c>
      <c r="GQ67" s="532" t="str">
        <f t="shared" si="112"/>
        <v>0</v>
      </c>
      <c r="GR67" s="452" t="str">
        <f t="shared" si="86"/>
        <v/>
      </c>
      <c r="GS67" s="530" t="str">
        <f t="shared" si="113"/>
        <v>0</v>
      </c>
      <c r="GT67" s="531" t="str">
        <f t="shared" si="87"/>
        <v/>
      </c>
      <c r="GU67" s="599"/>
      <c r="GW67" s="569">
        <f t="shared" si="115"/>
        <v>0</v>
      </c>
      <c r="GX67" s="574"/>
      <c r="GY67" s="574"/>
      <c r="GZ67" s="575"/>
      <c r="HA67" s="459">
        <f t="shared" si="114"/>
        <v>0</v>
      </c>
      <c r="LN67"/>
      <c r="LO67"/>
      <c r="LP67"/>
      <c r="LQ67"/>
      <c r="LR67"/>
      <c r="LS67"/>
      <c r="LT67"/>
      <c r="LU67"/>
      <c r="LV67"/>
      <c r="LW67"/>
      <c r="LX67"/>
      <c r="LY67"/>
      <c r="LZ67"/>
      <c r="MA67" s="356"/>
    </row>
    <row r="68" spans="1:339" s="13" customFormat="1" ht="30" customHeight="1" x14ac:dyDescent="0.4">
      <c r="A68"/>
      <c r="B68"/>
      <c r="C68"/>
      <c r="D68"/>
      <c r="E68"/>
      <c r="F68"/>
      <c r="G68"/>
      <c r="H68"/>
      <c r="I68" s="963"/>
      <c r="J68" s="223"/>
      <c r="K68" s="224"/>
      <c r="L68" s="224"/>
      <c r="M68" s="2302"/>
      <c r="N68" s="2302"/>
      <c r="O68" s="2303"/>
      <c r="P68" s="2628"/>
      <c r="Q68" s="2629"/>
      <c r="R68" s="2629"/>
      <c r="S68" s="2629"/>
      <c r="T68" s="2629"/>
      <c r="U68" s="2629"/>
      <c r="V68" s="2629"/>
      <c r="W68" s="2629"/>
      <c r="X68" s="2629"/>
      <c r="Y68" s="2629"/>
      <c r="Z68" s="2629"/>
      <c r="AA68" s="2629"/>
      <c r="AB68" s="2629"/>
      <c r="AC68" s="2629"/>
      <c r="AD68" s="2629"/>
      <c r="AE68" s="2629"/>
      <c r="AF68" s="2630"/>
      <c r="AG68" s="2628"/>
      <c r="AH68" s="2629"/>
      <c r="AI68" s="2629"/>
      <c r="AJ68" s="2629"/>
      <c r="AK68" s="2629"/>
      <c r="AL68" s="2629"/>
      <c r="AM68" s="2629"/>
      <c r="AN68" s="2629"/>
      <c r="AO68" s="2629"/>
      <c r="AP68" s="2629"/>
      <c r="AQ68" s="2629"/>
      <c r="AR68" s="2629"/>
      <c r="AS68" s="2629"/>
      <c r="AT68" s="2629"/>
      <c r="AU68" s="2629"/>
      <c r="AV68" s="2629"/>
      <c r="AW68" s="2629"/>
      <c r="AX68" s="2629"/>
      <c r="AY68" s="2629"/>
      <c r="AZ68" s="2630"/>
      <c r="BA68" s="2304"/>
      <c r="BB68" s="2304"/>
      <c r="BC68" s="2304"/>
      <c r="BD68" s="2304"/>
      <c r="BE68" s="2304"/>
      <c r="BF68" s="2304"/>
      <c r="BG68" s="2304"/>
      <c r="BH68" s="2304"/>
      <c r="BI68" s="2304"/>
      <c r="BJ68" s="2304"/>
      <c r="BK68" s="2304"/>
      <c r="BL68" s="2304"/>
      <c r="BM68" s="2293"/>
      <c r="BN68" s="2293"/>
      <c r="BO68" s="2115"/>
      <c r="BP68" s="2115"/>
      <c r="BQ68" s="2115"/>
      <c r="BR68" s="2115"/>
      <c r="BS68" s="2115"/>
      <c r="BT68" s="2115"/>
      <c r="BU68" s="2115"/>
      <c r="BV68" s="2115"/>
      <c r="BW68" s="2115"/>
      <c r="BX68" s="2115"/>
      <c r="BY68" s="2115"/>
      <c r="BZ68" s="2115"/>
      <c r="CA68" s="2115"/>
      <c r="CB68" s="2115"/>
      <c r="CC68" s="2115"/>
      <c r="CD68" s="2115"/>
      <c r="CE68" s="2115"/>
      <c r="CF68" s="2115"/>
      <c r="CG68" s="2115"/>
      <c r="CH68" s="2115"/>
      <c r="CI68" s="2115"/>
      <c r="CJ68" s="2115"/>
      <c r="CK68" s="2115"/>
      <c r="CL68" s="2115"/>
      <c r="CM68" s="2115"/>
      <c r="CN68" s="2645"/>
      <c r="CO68" s="2646"/>
      <c r="CP68" s="2647"/>
      <c r="CQ68" s="2643"/>
      <c r="CR68" s="2643"/>
      <c r="CS68" s="2643"/>
      <c r="CT68" s="2644"/>
      <c r="CU68" s="2644"/>
      <c r="CV68" s="2644"/>
      <c r="CW68" s="2320"/>
      <c r="CX68" s="1526"/>
      <c r="CY68" s="1526"/>
      <c r="CZ68" s="1526"/>
      <c r="DA68" s="1526"/>
      <c r="DB68" s="1526"/>
      <c r="DC68" s="1526"/>
      <c r="DD68" s="1526"/>
      <c r="DE68" s="1526"/>
      <c r="DF68" s="1526"/>
      <c r="DG68" s="1526"/>
      <c r="DH68" s="1526"/>
      <c r="DI68" s="1526"/>
      <c r="DJ68" s="1526"/>
      <c r="DK68" s="1526"/>
      <c r="DL68" s="1526"/>
      <c r="DM68" s="1526"/>
      <c r="DN68" s="1526"/>
      <c r="DO68" s="1526"/>
      <c r="DP68" s="2321"/>
      <c r="DQ68"/>
      <c r="DR68"/>
      <c r="DS68"/>
      <c r="DT68"/>
      <c r="DU68"/>
      <c r="DV68"/>
      <c r="DW68"/>
      <c r="DX68"/>
      <c r="DY68"/>
      <c r="DZ68"/>
      <c r="EA68"/>
      <c r="EB68"/>
      <c r="EC68"/>
      <c r="ED68"/>
      <c r="EE68"/>
      <c r="EF68"/>
      <c r="EG68" s="16"/>
      <c r="EH68" s="134">
        <f t="shared" si="74"/>
        <v>0</v>
      </c>
      <c r="EI68" s="134">
        <f t="shared" si="75"/>
        <v>0</v>
      </c>
      <c r="EJ68" s="134">
        <f t="shared" si="76"/>
        <v>0</v>
      </c>
      <c r="EK68" s="134">
        <f t="shared" si="77"/>
        <v>0</v>
      </c>
      <c r="EL68" s="952">
        <f t="shared" si="88"/>
        <v>0</v>
      </c>
      <c r="EM68" s="134">
        <f t="shared" si="89"/>
        <v>0</v>
      </c>
      <c r="EN68" s="133">
        <f t="shared" si="90"/>
        <v>0</v>
      </c>
      <c r="EO68" s="132" t="str">
        <f t="shared" si="91"/>
        <v/>
      </c>
      <c r="EP68" s="124" t="str">
        <f>IF($EO68="要是正",MAX($EP$16:EP67)+1,"")</f>
        <v/>
      </c>
      <c r="EQ68" s="124" t="str">
        <f>IF($EO68="要是正",MAX($EQ$17:EQ67)+1,"")</f>
        <v/>
      </c>
      <c r="ER68" s="131" t="str">
        <f t="shared" si="92"/>
        <v/>
      </c>
      <c r="ES68" s="130" t="str">
        <f t="shared" si="93"/>
        <v/>
      </c>
      <c r="ET68" s="125" t="str">
        <f t="shared" si="94"/>
        <v/>
      </c>
      <c r="EU68" s="125" t="str">
        <f t="shared" si="95"/>
        <v/>
      </c>
      <c r="EV68" s="129" t="str">
        <f t="shared" si="96"/>
        <v/>
      </c>
      <c r="EW68" s="128" t="str">
        <f t="shared" si="97"/>
        <v/>
      </c>
      <c r="EX68" s="126" t="str">
        <f t="shared" si="98"/>
        <v>0</v>
      </c>
      <c r="EY68" s="127" t="str">
        <f t="shared" si="99"/>
        <v/>
      </c>
      <c r="EZ68" s="126" t="str">
        <f t="shared" si="100"/>
        <v>0</v>
      </c>
      <c r="FA68" s="126" t="str">
        <f t="shared" si="101"/>
        <v>0</v>
      </c>
      <c r="FB68" s="125" t="str">
        <f t="shared" si="102"/>
        <v/>
      </c>
      <c r="FC68" s="128" t="str">
        <f t="shared" si="103"/>
        <v/>
      </c>
      <c r="FD68" s="126" t="str">
        <f t="shared" si="104"/>
        <v>0</v>
      </c>
      <c r="FE68" s="127" t="str">
        <f t="shared" si="105"/>
        <v/>
      </c>
      <c r="FF68" s="126" t="str">
        <f t="shared" si="106"/>
        <v>0</v>
      </c>
      <c r="FG68" s="126" t="str">
        <f t="shared" si="107"/>
        <v>0</v>
      </c>
      <c r="FH68" s="125" t="str">
        <f t="shared" si="108"/>
        <v/>
      </c>
      <c r="FI68" s="124"/>
      <c r="FJ68" s="124"/>
      <c r="FK68" s="124"/>
      <c r="GF68"/>
      <c r="GG68"/>
      <c r="GI68" s="226" t="str">
        <f t="shared" si="109"/>
        <v/>
      </c>
      <c r="GJ68" s="752" t="str">
        <f t="shared" si="82"/>
        <v/>
      </c>
      <c r="GK68" s="752" t="str">
        <f t="shared" si="83"/>
        <v/>
      </c>
      <c r="GL68" s="226">
        <f t="shared" si="84"/>
        <v>0</v>
      </c>
      <c r="GM68" s="233" t="str">
        <f t="shared" si="85"/>
        <v/>
      </c>
      <c r="GN68"/>
      <c r="GO68" s="228" t="str">
        <f t="shared" si="110"/>
        <v/>
      </c>
      <c r="GP68" s="451" t="str">
        <f t="shared" si="111"/>
        <v/>
      </c>
      <c r="GQ68" s="532" t="str">
        <f t="shared" si="112"/>
        <v>0</v>
      </c>
      <c r="GR68" s="452" t="str">
        <f t="shared" si="86"/>
        <v/>
      </c>
      <c r="GS68" s="530" t="str">
        <f t="shared" si="113"/>
        <v>0</v>
      </c>
      <c r="GT68" s="531" t="str">
        <f t="shared" si="87"/>
        <v/>
      </c>
      <c r="GU68" s="599"/>
      <c r="GW68" s="569">
        <f t="shared" si="115"/>
        <v>0</v>
      </c>
      <c r="GX68" s="574"/>
      <c r="GY68" s="574"/>
      <c r="GZ68" s="575"/>
      <c r="HA68" s="459">
        <f t="shared" si="114"/>
        <v>0</v>
      </c>
      <c r="LN68"/>
      <c r="LO68"/>
      <c r="LP68"/>
      <c r="LQ68"/>
      <c r="LR68"/>
      <c r="LS68"/>
      <c r="LT68"/>
      <c r="LU68"/>
      <c r="LV68"/>
      <c r="LW68"/>
      <c r="LX68"/>
      <c r="LY68"/>
      <c r="LZ68"/>
      <c r="MA68" s="356"/>
    </row>
    <row r="69" spans="1:339" s="13" customFormat="1" ht="30" customHeight="1" x14ac:dyDescent="0.4">
      <c r="A69"/>
      <c r="B69"/>
      <c r="C69"/>
      <c r="D69"/>
      <c r="E69"/>
      <c r="F69"/>
      <c r="G69"/>
      <c r="H69"/>
      <c r="I69" s="963"/>
      <c r="J69" s="223"/>
      <c r="K69" s="224"/>
      <c r="L69" s="224"/>
      <c r="M69" s="2302"/>
      <c r="N69" s="2302"/>
      <c r="O69" s="2303"/>
      <c r="P69" s="2628"/>
      <c r="Q69" s="2629"/>
      <c r="R69" s="2629"/>
      <c r="S69" s="2629"/>
      <c r="T69" s="2629"/>
      <c r="U69" s="2629"/>
      <c r="V69" s="2629"/>
      <c r="W69" s="2629"/>
      <c r="X69" s="2629"/>
      <c r="Y69" s="2629"/>
      <c r="Z69" s="2629"/>
      <c r="AA69" s="2629"/>
      <c r="AB69" s="2629"/>
      <c r="AC69" s="2629"/>
      <c r="AD69" s="2629"/>
      <c r="AE69" s="2629"/>
      <c r="AF69" s="2630"/>
      <c r="AG69" s="2628"/>
      <c r="AH69" s="2629"/>
      <c r="AI69" s="2629"/>
      <c r="AJ69" s="2629"/>
      <c r="AK69" s="2629"/>
      <c r="AL69" s="2629"/>
      <c r="AM69" s="2629"/>
      <c r="AN69" s="2629"/>
      <c r="AO69" s="2629"/>
      <c r="AP69" s="2629"/>
      <c r="AQ69" s="2629"/>
      <c r="AR69" s="2629"/>
      <c r="AS69" s="2629"/>
      <c r="AT69" s="2629"/>
      <c r="AU69" s="2629"/>
      <c r="AV69" s="2629"/>
      <c r="AW69" s="2629"/>
      <c r="AX69" s="2629"/>
      <c r="AY69" s="2629"/>
      <c r="AZ69" s="2630"/>
      <c r="BA69" s="2304"/>
      <c r="BB69" s="2304"/>
      <c r="BC69" s="2304"/>
      <c r="BD69" s="2304"/>
      <c r="BE69" s="2304"/>
      <c r="BF69" s="2304"/>
      <c r="BG69" s="2304"/>
      <c r="BH69" s="2304"/>
      <c r="BI69" s="2304"/>
      <c r="BJ69" s="2304"/>
      <c r="BK69" s="2304"/>
      <c r="BL69" s="2304"/>
      <c r="BM69" s="2293"/>
      <c r="BN69" s="2293"/>
      <c r="BO69" s="2115"/>
      <c r="BP69" s="2115"/>
      <c r="BQ69" s="2115"/>
      <c r="BR69" s="2115"/>
      <c r="BS69" s="2115"/>
      <c r="BT69" s="2115"/>
      <c r="BU69" s="2115"/>
      <c r="BV69" s="2115"/>
      <c r="BW69" s="2115"/>
      <c r="BX69" s="2115"/>
      <c r="BY69" s="2115"/>
      <c r="BZ69" s="2115"/>
      <c r="CA69" s="2115"/>
      <c r="CB69" s="2115"/>
      <c r="CC69" s="2115"/>
      <c r="CD69" s="2115"/>
      <c r="CE69" s="2115"/>
      <c r="CF69" s="2115"/>
      <c r="CG69" s="2115"/>
      <c r="CH69" s="2115"/>
      <c r="CI69" s="2115"/>
      <c r="CJ69" s="2115"/>
      <c r="CK69" s="2115"/>
      <c r="CL69" s="2115"/>
      <c r="CM69" s="2115"/>
      <c r="CN69" s="2645"/>
      <c r="CO69" s="2646"/>
      <c r="CP69" s="2647"/>
      <c r="CQ69" s="2643"/>
      <c r="CR69" s="2643"/>
      <c r="CS69" s="2643"/>
      <c r="CT69" s="2644"/>
      <c r="CU69" s="2644"/>
      <c r="CV69" s="2644"/>
      <c r="CW69" s="2320"/>
      <c r="CX69" s="1526"/>
      <c r="CY69" s="1526"/>
      <c r="CZ69" s="1526"/>
      <c r="DA69" s="1526"/>
      <c r="DB69" s="1526"/>
      <c r="DC69" s="1526"/>
      <c r="DD69" s="1526"/>
      <c r="DE69" s="1526"/>
      <c r="DF69" s="1526"/>
      <c r="DG69" s="1526"/>
      <c r="DH69" s="1526"/>
      <c r="DI69" s="1526"/>
      <c r="DJ69" s="1526"/>
      <c r="DK69" s="1526"/>
      <c r="DL69" s="1526"/>
      <c r="DM69" s="1526"/>
      <c r="DN69" s="1526"/>
      <c r="DO69" s="1526"/>
      <c r="DP69" s="2321"/>
      <c r="DQ69"/>
      <c r="DR69"/>
      <c r="DS69"/>
      <c r="DT69"/>
      <c r="DU69"/>
      <c r="DV69"/>
      <c r="DW69"/>
      <c r="DX69"/>
      <c r="DY69"/>
      <c r="DZ69"/>
      <c r="EA69"/>
      <c r="EB69"/>
      <c r="EC69"/>
      <c r="ED69"/>
      <c r="EE69"/>
      <c r="EF69"/>
      <c r="EG69" s="16"/>
      <c r="EH69" s="134">
        <f t="shared" si="74"/>
        <v>0</v>
      </c>
      <c r="EI69" s="134">
        <f t="shared" si="75"/>
        <v>0</v>
      </c>
      <c r="EJ69" s="134">
        <f t="shared" si="76"/>
        <v>0</v>
      </c>
      <c r="EK69" s="134">
        <f t="shared" si="77"/>
        <v>0</v>
      </c>
      <c r="EL69" s="952">
        <f t="shared" si="88"/>
        <v>0</v>
      </c>
      <c r="EM69" s="134">
        <f t="shared" si="89"/>
        <v>0</v>
      </c>
      <c r="EN69" s="133">
        <f t="shared" si="90"/>
        <v>0</v>
      </c>
      <c r="EO69" s="132" t="str">
        <f t="shared" si="91"/>
        <v/>
      </c>
      <c r="EP69" s="124" t="str">
        <f>IF($EO69="要是正",MAX($EP$16:EP68)+1,"")</f>
        <v/>
      </c>
      <c r="EQ69" s="124" t="str">
        <f>IF($EO69="要是正",MAX($EQ$17:EQ68)+1,"")</f>
        <v/>
      </c>
      <c r="ER69" s="131" t="str">
        <f t="shared" si="92"/>
        <v/>
      </c>
      <c r="ES69" s="130" t="str">
        <f t="shared" si="93"/>
        <v/>
      </c>
      <c r="ET69" s="125" t="str">
        <f t="shared" si="94"/>
        <v/>
      </c>
      <c r="EU69" s="125" t="str">
        <f t="shared" si="95"/>
        <v/>
      </c>
      <c r="EV69" s="129" t="str">
        <f t="shared" si="96"/>
        <v/>
      </c>
      <c r="EW69" s="128" t="str">
        <f t="shared" si="97"/>
        <v/>
      </c>
      <c r="EX69" s="126" t="str">
        <f t="shared" si="98"/>
        <v>0</v>
      </c>
      <c r="EY69" s="127" t="str">
        <f t="shared" si="99"/>
        <v/>
      </c>
      <c r="EZ69" s="126" t="str">
        <f t="shared" si="100"/>
        <v>0</v>
      </c>
      <c r="FA69" s="126" t="str">
        <f t="shared" si="101"/>
        <v>0</v>
      </c>
      <c r="FB69" s="125" t="str">
        <f t="shared" si="102"/>
        <v/>
      </c>
      <c r="FC69" s="128" t="str">
        <f t="shared" si="103"/>
        <v/>
      </c>
      <c r="FD69" s="126" t="str">
        <f t="shared" si="104"/>
        <v>0</v>
      </c>
      <c r="FE69" s="127" t="str">
        <f t="shared" si="105"/>
        <v/>
      </c>
      <c r="FF69" s="126" t="str">
        <f t="shared" si="106"/>
        <v>0</v>
      </c>
      <c r="FG69" s="126" t="str">
        <f t="shared" si="107"/>
        <v>0</v>
      </c>
      <c r="FH69" s="125" t="str">
        <f t="shared" si="108"/>
        <v/>
      </c>
      <c r="FI69" s="124"/>
      <c r="FJ69" s="124"/>
      <c r="FK69" s="124"/>
      <c r="GF69"/>
      <c r="GG69"/>
      <c r="GI69" s="226" t="str">
        <f t="shared" si="109"/>
        <v/>
      </c>
      <c r="GJ69" s="752" t="str">
        <f t="shared" si="82"/>
        <v/>
      </c>
      <c r="GK69" s="752" t="str">
        <f t="shared" si="83"/>
        <v/>
      </c>
      <c r="GL69" s="226">
        <f t="shared" si="84"/>
        <v>0</v>
      </c>
      <c r="GM69" s="233" t="str">
        <f t="shared" si="85"/>
        <v/>
      </c>
      <c r="GN69"/>
      <c r="GO69" s="228" t="str">
        <f t="shared" si="110"/>
        <v/>
      </c>
      <c r="GP69" s="451" t="str">
        <f t="shared" si="111"/>
        <v/>
      </c>
      <c r="GQ69" s="532" t="str">
        <f t="shared" si="112"/>
        <v>0</v>
      </c>
      <c r="GR69" s="452" t="str">
        <f t="shared" si="86"/>
        <v/>
      </c>
      <c r="GS69" s="530" t="str">
        <f t="shared" si="113"/>
        <v>0</v>
      </c>
      <c r="GT69" s="531" t="str">
        <f t="shared" si="87"/>
        <v/>
      </c>
      <c r="GU69" s="599"/>
      <c r="GW69" s="569">
        <f t="shared" si="115"/>
        <v>0</v>
      </c>
      <c r="GX69" s="574"/>
      <c r="GY69" s="574"/>
      <c r="GZ69" s="575"/>
      <c r="HA69" s="459">
        <f t="shared" si="114"/>
        <v>0</v>
      </c>
      <c r="LN69"/>
      <c r="LO69"/>
      <c r="LP69"/>
      <c r="LQ69"/>
      <c r="LR69"/>
      <c r="LS69"/>
      <c r="LT69"/>
      <c r="LU69"/>
      <c r="LV69"/>
      <c r="LW69"/>
      <c r="LX69"/>
      <c r="LY69"/>
      <c r="LZ69"/>
      <c r="MA69" s="356"/>
    </row>
    <row r="70" spans="1:339" s="13" customFormat="1" ht="30" customHeight="1" x14ac:dyDescent="0.4">
      <c r="A70"/>
      <c r="B70"/>
      <c r="C70"/>
      <c r="D70"/>
      <c r="E70"/>
      <c r="F70"/>
      <c r="G70"/>
      <c r="H70"/>
      <c r="I70" s="963"/>
      <c r="J70" s="223"/>
      <c r="K70" s="224"/>
      <c r="L70" s="224"/>
      <c r="M70" s="2302"/>
      <c r="N70" s="2302"/>
      <c r="O70" s="2303"/>
      <c r="P70" s="2628"/>
      <c r="Q70" s="2629"/>
      <c r="R70" s="2629"/>
      <c r="S70" s="2629"/>
      <c r="T70" s="2629"/>
      <c r="U70" s="2629"/>
      <c r="V70" s="2629"/>
      <c r="W70" s="2629"/>
      <c r="X70" s="2629"/>
      <c r="Y70" s="2629"/>
      <c r="Z70" s="2629"/>
      <c r="AA70" s="2629"/>
      <c r="AB70" s="2629"/>
      <c r="AC70" s="2629"/>
      <c r="AD70" s="2629"/>
      <c r="AE70" s="2629"/>
      <c r="AF70" s="2630"/>
      <c r="AG70" s="2628"/>
      <c r="AH70" s="2629"/>
      <c r="AI70" s="2629"/>
      <c r="AJ70" s="2629"/>
      <c r="AK70" s="2629"/>
      <c r="AL70" s="2629"/>
      <c r="AM70" s="2629"/>
      <c r="AN70" s="2629"/>
      <c r="AO70" s="2629"/>
      <c r="AP70" s="2629"/>
      <c r="AQ70" s="2629"/>
      <c r="AR70" s="2629"/>
      <c r="AS70" s="2629"/>
      <c r="AT70" s="2629"/>
      <c r="AU70" s="2629"/>
      <c r="AV70" s="2629"/>
      <c r="AW70" s="2629"/>
      <c r="AX70" s="2629"/>
      <c r="AY70" s="2629"/>
      <c r="AZ70" s="2630"/>
      <c r="BA70" s="2304"/>
      <c r="BB70" s="2304"/>
      <c r="BC70" s="2304"/>
      <c r="BD70" s="2304"/>
      <c r="BE70" s="2304"/>
      <c r="BF70" s="2304"/>
      <c r="BG70" s="2304"/>
      <c r="BH70" s="2304"/>
      <c r="BI70" s="2304"/>
      <c r="BJ70" s="2304"/>
      <c r="BK70" s="2304"/>
      <c r="BL70" s="2304"/>
      <c r="BM70" s="2293"/>
      <c r="BN70" s="2293"/>
      <c r="BO70" s="2115"/>
      <c r="BP70" s="2115"/>
      <c r="BQ70" s="2115"/>
      <c r="BR70" s="2115"/>
      <c r="BS70" s="2115"/>
      <c r="BT70" s="2115"/>
      <c r="BU70" s="2115"/>
      <c r="BV70" s="2115"/>
      <c r="BW70" s="2115"/>
      <c r="BX70" s="2115"/>
      <c r="BY70" s="2115"/>
      <c r="BZ70" s="2115"/>
      <c r="CA70" s="2115"/>
      <c r="CB70" s="2115"/>
      <c r="CC70" s="2115"/>
      <c r="CD70" s="2115"/>
      <c r="CE70" s="2115"/>
      <c r="CF70" s="2115"/>
      <c r="CG70" s="2115"/>
      <c r="CH70" s="2115"/>
      <c r="CI70" s="2115"/>
      <c r="CJ70" s="2115"/>
      <c r="CK70" s="2115"/>
      <c r="CL70" s="2115"/>
      <c r="CM70" s="2115"/>
      <c r="CN70" s="2645"/>
      <c r="CO70" s="2646"/>
      <c r="CP70" s="2647"/>
      <c r="CQ70" s="2643"/>
      <c r="CR70" s="2643"/>
      <c r="CS70" s="2643"/>
      <c r="CT70" s="2644"/>
      <c r="CU70" s="2644"/>
      <c r="CV70" s="2644"/>
      <c r="CW70" s="2320"/>
      <c r="CX70" s="1526"/>
      <c r="CY70" s="1526"/>
      <c r="CZ70" s="1526"/>
      <c r="DA70" s="1526"/>
      <c r="DB70" s="1526"/>
      <c r="DC70" s="1526"/>
      <c r="DD70" s="1526"/>
      <c r="DE70" s="1526"/>
      <c r="DF70" s="1526"/>
      <c r="DG70" s="1526"/>
      <c r="DH70" s="1526"/>
      <c r="DI70" s="1526"/>
      <c r="DJ70" s="1526"/>
      <c r="DK70" s="1526"/>
      <c r="DL70" s="1526"/>
      <c r="DM70" s="1526"/>
      <c r="DN70" s="1526"/>
      <c r="DO70" s="1526"/>
      <c r="DP70" s="2321"/>
      <c r="DQ70"/>
      <c r="DR70"/>
      <c r="DS70"/>
      <c r="DT70"/>
      <c r="DU70"/>
      <c r="DV70"/>
      <c r="DW70"/>
      <c r="DX70"/>
      <c r="DY70"/>
      <c r="DZ70"/>
      <c r="EA70"/>
      <c r="EB70"/>
      <c r="EC70"/>
      <c r="ED70"/>
      <c r="EE70"/>
      <c r="EF70"/>
      <c r="EG70" s="16"/>
      <c r="EH70" s="134">
        <f t="shared" si="74"/>
        <v>0</v>
      </c>
      <c r="EI70" s="134">
        <f t="shared" si="75"/>
        <v>0</v>
      </c>
      <c r="EJ70" s="134">
        <f t="shared" si="76"/>
        <v>0</v>
      </c>
      <c r="EK70" s="134">
        <f t="shared" si="77"/>
        <v>0</v>
      </c>
      <c r="EL70" s="952">
        <f t="shared" si="88"/>
        <v>0</v>
      </c>
      <c r="EM70" s="134">
        <f t="shared" si="89"/>
        <v>0</v>
      </c>
      <c r="EN70" s="133">
        <f t="shared" si="90"/>
        <v>0</v>
      </c>
      <c r="EO70" s="132" t="str">
        <f t="shared" si="91"/>
        <v/>
      </c>
      <c r="EP70" s="124" t="str">
        <f>IF($EO70="要是正",MAX($EP$16:EP69)+1,"")</f>
        <v/>
      </c>
      <c r="EQ70" s="124" t="str">
        <f>IF($EO70="要是正",MAX($EQ$17:EQ69)+1,"")</f>
        <v/>
      </c>
      <c r="ER70" s="131" t="str">
        <f t="shared" si="92"/>
        <v/>
      </c>
      <c r="ES70" s="130" t="str">
        <f t="shared" si="93"/>
        <v/>
      </c>
      <c r="ET70" s="125" t="str">
        <f t="shared" si="94"/>
        <v/>
      </c>
      <c r="EU70" s="125" t="str">
        <f t="shared" si="95"/>
        <v/>
      </c>
      <c r="EV70" s="129" t="str">
        <f t="shared" si="96"/>
        <v/>
      </c>
      <c r="EW70" s="128" t="str">
        <f t="shared" si="97"/>
        <v/>
      </c>
      <c r="EX70" s="126" t="str">
        <f t="shared" si="98"/>
        <v>0</v>
      </c>
      <c r="EY70" s="127" t="str">
        <f t="shared" si="99"/>
        <v/>
      </c>
      <c r="EZ70" s="126" t="str">
        <f t="shared" si="100"/>
        <v>0</v>
      </c>
      <c r="FA70" s="126" t="str">
        <f t="shared" si="101"/>
        <v>0</v>
      </c>
      <c r="FB70" s="125" t="str">
        <f t="shared" si="102"/>
        <v/>
      </c>
      <c r="FC70" s="128" t="str">
        <f t="shared" si="103"/>
        <v/>
      </c>
      <c r="FD70" s="126" t="str">
        <f t="shared" si="104"/>
        <v>0</v>
      </c>
      <c r="FE70" s="127" t="str">
        <f t="shared" si="105"/>
        <v/>
      </c>
      <c r="FF70" s="126" t="str">
        <f t="shared" si="106"/>
        <v>0</v>
      </c>
      <c r="FG70" s="126" t="str">
        <f t="shared" si="107"/>
        <v>0</v>
      </c>
      <c r="FH70" s="125" t="str">
        <f t="shared" si="108"/>
        <v/>
      </c>
      <c r="FI70" s="124"/>
      <c r="FJ70" s="124"/>
      <c r="FK70" s="124"/>
      <c r="GF70"/>
      <c r="GG70"/>
      <c r="GI70" s="226" t="str">
        <f t="shared" si="109"/>
        <v/>
      </c>
      <c r="GJ70" s="752" t="str">
        <f t="shared" si="82"/>
        <v/>
      </c>
      <c r="GK70" s="752" t="str">
        <f t="shared" si="83"/>
        <v/>
      </c>
      <c r="GL70" s="226">
        <f t="shared" si="84"/>
        <v>0</v>
      </c>
      <c r="GM70" s="233" t="str">
        <f t="shared" si="85"/>
        <v/>
      </c>
      <c r="GN70"/>
      <c r="GO70" s="228" t="str">
        <f t="shared" si="110"/>
        <v/>
      </c>
      <c r="GP70" s="451" t="str">
        <f t="shared" si="111"/>
        <v/>
      </c>
      <c r="GQ70" s="532" t="str">
        <f t="shared" si="112"/>
        <v>0</v>
      </c>
      <c r="GR70" s="452" t="str">
        <f t="shared" si="86"/>
        <v/>
      </c>
      <c r="GS70" s="530" t="str">
        <f t="shared" si="113"/>
        <v>0</v>
      </c>
      <c r="GT70" s="531" t="str">
        <f t="shared" si="87"/>
        <v/>
      </c>
      <c r="GU70" s="599"/>
      <c r="GW70" s="569">
        <f t="shared" si="115"/>
        <v>0</v>
      </c>
      <c r="GX70" s="574"/>
      <c r="GY70" s="574"/>
      <c r="GZ70" s="575"/>
      <c r="HA70" s="459">
        <f t="shared" si="114"/>
        <v>0</v>
      </c>
      <c r="LN70"/>
      <c r="LO70"/>
      <c r="LP70"/>
      <c r="LQ70"/>
      <c r="LR70"/>
      <c r="LS70"/>
      <c r="LT70"/>
      <c r="LU70"/>
      <c r="LV70"/>
      <c r="LW70"/>
      <c r="LX70"/>
      <c r="LY70"/>
      <c r="LZ70"/>
      <c r="MA70" s="356"/>
    </row>
    <row r="71" spans="1:339" s="13" customFormat="1" ht="30" customHeight="1" x14ac:dyDescent="0.4">
      <c r="A71"/>
      <c r="B71"/>
      <c r="C71"/>
      <c r="D71"/>
      <c r="E71"/>
      <c r="F71"/>
      <c r="G71"/>
      <c r="H71"/>
      <c r="I71" s="963"/>
      <c r="J71" s="223"/>
      <c r="K71" s="224"/>
      <c r="L71" s="224"/>
      <c r="M71" s="2302"/>
      <c r="N71" s="2302"/>
      <c r="O71" s="2303"/>
      <c r="P71" s="2628"/>
      <c r="Q71" s="2629"/>
      <c r="R71" s="2629"/>
      <c r="S71" s="2629"/>
      <c r="T71" s="2629"/>
      <c r="U71" s="2629"/>
      <c r="V71" s="2629"/>
      <c r="W71" s="2629"/>
      <c r="X71" s="2629"/>
      <c r="Y71" s="2629"/>
      <c r="Z71" s="2629"/>
      <c r="AA71" s="2629"/>
      <c r="AB71" s="2629"/>
      <c r="AC71" s="2629"/>
      <c r="AD71" s="2629"/>
      <c r="AE71" s="2629"/>
      <c r="AF71" s="2630"/>
      <c r="AG71" s="2628"/>
      <c r="AH71" s="2629"/>
      <c r="AI71" s="2629"/>
      <c r="AJ71" s="2629"/>
      <c r="AK71" s="2629"/>
      <c r="AL71" s="2629"/>
      <c r="AM71" s="2629"/>
      <c r="AN71" s="2629"/>
      <c r="AO71" s="2629"/>
      <c r="AP71" s="2629"/>
      <c r="AQ71" s="2629"/>
      <c r="AR71" s="2629"/>
      <c r="AS71" s="2629"/>
      <c r="AT71" s="2629"/>
      <c r="AU71" s="2629"/>
      <c r="AV71" s="2629"/>
      <c r="AW71" s="2629"/>
      <c r="AX71" s="2629"/>
      <c r="AY71" s="2629"/>
      <c r="AZ71" s="2630"/>
      <c r="BA71" s="2304"/>
      <c r="BB71" s="2304"/>
      <c r="BC71" s="2304"/>
      <c r="BD71" s="2304"/>
      <c r="BE71" s="2304"/>
      <c r="BF71" s="2304"/>
      <c r="BG71" s="2304"/>
      <c r="BH71" s="2304"/>
      <c r="BI71" s="2304"/>
      <c r="BJ71" s="2304"/>
      <c r="BK71" s="2304"/>
      <c r="BL71" s="2304"/>
      <c r="BM71" s="2293"/>
      <c r="BN71" s="2293"/>
      <c r="BO71" s="2115"/>
      <c r="BP71" s="2115"/>
      <c r="BQ71" s="2115"/>
      <c r="BR71" s="2115"/>
      <c r="BS71" s="2115"/>
      <c r="BT71" s="2115"/>
      <c r="BU71" s="2115"/>
      <c r="BV71" s="2115"/>
      <c r="BW71" s="2115"/>
      <c r="BX71" s="2115"/>
      <c r="BY71" s="2115"/>
      <c r="BZ71" s="2115"/>
      <c r="CA71" s="2115"/>
      <c r="CB71" s="2115"/>
      <c r="CC71" s="2115"/>
      <c r="CD71" s="2115"/>
      <c r="CE71" s="2115"/>
      <c r="CF71" s="2115"/>
      <c r="CG71" s="2115"/>
      <c r="CH71" s="2115"/>
      <c r="CI71" s="2115"/>
      <c r="CJ71" s="2115"/>
      <c r="CK71" s="2115"/>
      <c r="CL71" s="2115"/>
      <c r="CM71" s="2115"/>
      <c r="CN71" s="2645"/>
      <c r="CO71" s="2646"/>
      <c r="CP71" s="2647"/>
      <c r="CQ71" s="2643"/>
      <c r="CR71" s="2643"/>
      <c r="CS71" s="2643"/>
      <c r="CT71" s="2644"/>
      <c r="CU71" s="2644"/>
      <c r="CV71" s="2644"/>
      <c r="CW71" s="2320"/>
      <c r="CX71" s="1526"/>
      <c r="CY71" s="1526"/>
      <c r="CZ71" s="1526"/>
      <c r="DA71" s="1526"/>
      <c r="DB71" s="1526"/>
      <c r="DC71" s="1526"/>
      <c r="DD71" s="1526"/>
      <c r="DE71" s="1526"/>
      <c r="DF71" s="1526"/>
      <c r="DG71" s="1526"/>
      <c r="DH71" s="1526"/>
      <c r="DI71" s="1526"/>
      <c r="DJ71" s="1526"/>
      <c r="DK71" s="1526"/>
      <c r="DL71" s="1526"/>
      <c r="DM71" s="1526"/>
      <c r="DN71" s="1526"/>
      <c r="DO71" s="1526"/>
      <c r="DP71" s="2321"/>
      <c r="DQ71"/>
      <c r="DR71"/>
      <c r="DS71"/>
      <c r="DT71"/>
      <c r="DU71"/>
      <c r="DV71"/>
      <c r="DW71"/>
      <c r="DX71"/>
      <c r="DY71"/>
      <c r="DZ71"/>
      <c r="EA71"/>
      <c r="EB71"/>
      <c r="EC71"/>
      <c r="ED71"/>
      <c r="EE71"/>
      <c r="EF71"/>
      <c r="EG71" s="16"/>
      <c r="EH71" s="134">
        <f t="shared" si="74"/>
        <v>0</v>
      </c>
      <c r="EI71" s="134">
        <f t="shared" si="75"/>
        <v>0</v>
      </c>
      <c r="EJ71" s="134">
        <f t="shared" si="76"/>
        <v>0</v>
      </c>
      <c r="EK71" s="134">
        <f t="shared" si="77"/>
        <v>0</v>
      </c>
      <c r="EL71" s="952">
        <f t="shared" si="88"/>
        <v>0</v>
      </c>
      <c r="EM71" s="134">
        <f t="shared" si="89"/>
        <v>0</v>
      </c>
      <c r="EN71" s="133">
        <f t="shared" si="90"/>
        <v>0</v>
      </c>
      <c r="EO71" s="132" t="str">
        <f t="shared" si="91"/>
        <v/>
      </c>
      <c r="EP71" s="124" t="str">
        <f>IF($EO71="要是正",MAX($EP$16:EP70)+1,"")</f>
        <v/>
      </c>
      <c r="EQ71" s="124" t="str">
        <f>IF($EO71="要是正",MAX($EQ$17:EQ70)+1,"")</f>
        <v/>
      </c>
      <c r="ER71" s="131" t="str">
        <f t="shared" si="92"/>
        <v/>
      </c>
      <c r="ES71" s="130" t="str">
        <f t="shared" si="93"/>
        <v/>
      </c>
      <c r="ET71" s="125" t="str">
        <f t="shared" si="94"/>
        <v/>
      </c>
      <c r="EU71" s="125" t="str">
        <f t="shared" si="95"/>
        <v/>
      </c>
      <c r="EV71" s="129" t="str">
        <f t="shared" si="96"/>
        <v/>
      </c>
      <c r="EW71" s="128" t="str">
        <f t="shared" si="97"/>
        <v/>
      </c>
      <c r="EX71" s="126" t="str">
        <f t="shared" si="98"/>
        <v>0</v>
      </c>
      <c r="EY71" s="127" t="str">
        <f t="shared" si="99"/>
        <v/>
      </c>
      <c r="EZ71" s="126" t="str">
        <f t="shared" si="100"/>
        <v>0</v>
      </c>
      <c r="FA71" s="126" t="str">
        <f t="shared" si="101"/>
        <v>0</v>
      </c>
      <c r="FB71" s="125" t="str">
        <f t="shared" si="102"/>
        <v/>
      </c>
      <c r="FC71" s="128" t="str">
        <f t="shared" si="103"/>
        <v/>
      </c>
      <c r="FD71" s="126" t="str">
        <f t="shared" si="104"/>
        <v>0</v>
      </c>
      <c r="FE71" s="127" t="str">
        <f t="shared" si="105"/>
        <v/>
      </c>
      <c r="FF71" s="126" t="str">
        <f t="shared" si="106"/>
        <v>0</v>
      </c>
      <c r="FG71" s="126" t="str">
        <f t="shared" si="107"/>
        <v>0</v>
      </c>
      <c r="FH71" s="125" t="str">
        <f t="shared" si="108"/>
        <v/>
      </c>
      <c r="FI71" s="124"/>
      <c r="FJ71" s="124"/>
      <c r="FK71" s="124"/>
      <c r="GF71"/>
      <c r="GG71"/>
      <c r="GI71" s="226" t="str">
        <f t="shared" si="109"/>
        <v/>
      </c>
      <c r="GJ71" s="752" t="str">
        <f t="shared" si="82"/>
        <v/>
      </c>
      <c r="GK71" s="752" t="str">
        <f t="shared" si="83"/>
        <v/>
      </c>
      <c r="GL71" s="226">
        <f t="shared" si="84"/>
        <v>0</v>
      </c>
      <c r="GM71" s="233" t="str">
        <f t="shared" si="85"/>
        <v/>
      </c>
      <c r="GN71"/>
      <c r="GO71" s="228" t="str">
        <f t="shared" si="110"/>
        <v/>
      </c>
      <c r="GP71" s="451" t="str">
        <f t="shared" si="111"/>
        <v/>
      </c>
      <c r="GQ71" s="532" t="str">
        <f t="shared" si="112"/>
        <v>0</v>
      </c>
      <c r="GR71" s="452" t="str">
        <f t="shared" si="86"/>
        <v/>
      </c>
      <c r="GS71" s="530" t="str">
        <f t="shared" si="113"/>
        <v>0</v>
      </c>
      <c r="GT71" s="531" t="str">
        <f t="shared" si="87"/>
        <v/>
      </c>
      <c r="GU71" s="599"/>
      <c r="GW71" s="569">
        <f t="shared" si="115"/>
        <v>0</v>
      </c>
      <c r="GX71" s="574"/>
      <c r="GY71" s="574"/>
      <c r="GZ71" s="575"/>
      <c r="HA71" s="459">
        <f t="shared" si="114"/>
        <v>0</v>
      </c>
      <c r="LN71"/>
      <c r="LO71"/>
      <c r="LP71"/>
      <c r="LQ71"/>
      <c r="LR71"/>
      <c r="LS71"/>
      <c r="LT71"/>
      <c r="LU71"/>
      <c r="LV71"/>
      <c r="LW71"/>
      <c r="LX71"/>
      <c r="LY71"/>
      <c r="LZ71"/>
      <c r="MA71" s="356"/>
    </row>
    <row r="72" spans="1:339" s="13" customFormat="1" ht="30" customHeight="1" x14ac:dyDescent="0.4">
      <c r="A72"/>
      <c r="B72"/>
      <c r="C72"/>
      <c r="D72"/>
      <c r="E72"/>
      <c r="F72"/>
      <c r="G72"/>
      <c r="H72"/>
      <c r="I72" s="963"/>
      <c r="J72" s="223"/>
      <c r="K72" s="224"/>
      <c r="L72" s="224"/>
      <c r="M72" s="2302"/>
      <c r="N72" s="2302"/>
      <c r="O72" s="2303"/>
      <c r="P72" s="2628"/>
      <c r="Q72" s="2629"/>
      <c r="R72" s="2629"/>
      <c r="S72" s="2629"/>
      <c r="T72" s="2629"/>
      <c r="U72" s="2629"/>
      <c r="V72" s="2629"/>
      <c r="W72" s="2629"/>
      <c r="X72" s="2629"/>
      <c r="Y72" s="2629"/>
      <c r="Z72" s="2629"/>
      <c r="AA72" s="2629"/>
      <c r="AB72" s="2629"/>
      <c r="AC72" s="2629"/>
      <c r="AD72" s="2629"/>
      <c r="AE72" s="2629"/>
      <c r="AF72" s="2630"/>
      <c r="AG72" s="2628"/>
      <c r="AH72" s="2629"/>
      <c r="AI72" s="2629"/>
      <c r="AJ72" s="2629"/>
      <c r="AK72" s="2629"/>
      <c r="AL72" s="2629"/>
      <c r="AM72" s="2629"/>
      <c r="AN72" s="2629"/>
      <c r="AO72" s="2629"/>
      <c r="AP72" s="2629"/>
      <c r="AQ72" s="2629"/>
      <c r="AR72" s="2629"/>
      <c r="AS72" s="2629"/>
      <c r="AT72" s="2629"/>
      <c r="AU72" s="2629"/>
      <c r="AV72" s="2629"/>
      <c r="AW72" s="2629"/>
      <c r="AX72" s="2629"/>
      <c r="AY72" s="2629"/>
      <c r="AZ72" s="2630"/>
      <c r="BA72" s="2304"/>
      <c r="BB72" s="2304"/>
      <c r="BC72" s="2304"/>
      <c r="BD72" s="2304"/>
      <c r="BE72" s="2304"/>
      <c r="BF72" s="2304"/>
      <c r="BG72" s="2304"/>
      <c r="BH72" s="2304"/>
      <c r="BI72" s="2304"/>
      <c r="BJ72" s="2304"/>
      <c r="BK72" s="2304"/>
      <c r="BL72" s="2304"/>
      <c r="BM72" s="2293"/>
      <c r="BN72" s="2293"/>
      <c r="BO72" s="2115"/>
      <c r="BP72" s="2115"/>
      <c r="BQ72" s="2115"/>
      <c r="BR72" s="2115"/>
      <c r="BS72" s="2115"/>
      <c r="BT72" s="2115"/>
      <c r="BU72" s="2115"/>
      <c r="BV72" s="2115"/>
      <c r="BW72" s="2115"/>
      <c r="BX72" s="2115"/>
      <c r="BY72" s="2115"/>
      <c r="BZ72" s="2115"/>
      <c r="CA72" s="2115"/>
      <c r="CB72" s="2115"/>
      <c r="CC72" s="2115"/>
      <c r="CD72" s="2115"/>
      <c r="CE72" s="2115"/>
      <c r="CF72" s="2115"/>
      <c r="CG72" s="2115"/>
      <c r="CH72" s="2115"/>
      <c r="CI72" s="2115"/>
      <c r="CJ72" s="2115"/>
      <c r="CK72" s="2115"/>
      <c r="CL72" s="2115"/>
      <c r="CM72" s="2115"/>
      <c r="CN72" s="2645"/>
      <c r="CO72" s="2646"/>
      <c r="CP72" s="2647"/>
      <c r="CQ72" s="2643"/>
      <c r="CR72" s="2643"/>
      <c r="CS72" s="2643"/>
      <c r="CT72" s="2644"/>
      <c r="CU72" s="2644"/>
      <c r="CV72" s="2644"/>
      <c r="CW72" s="2320"/>
      <c r="CX72" s="1526"/>
      <c r="CY72" s="1526"/>
      <c r="CZ72" s="1526"/>
      <c r="DA72" s="1526"/>
      <c r="DB72" s="1526"/>
      <c r="DC72" s="1526"/>
      <c r="DD72" s="1526"/>
      <c r="DE72" s="1526"/>
      <c r="DF72" s="1526"/>
      <c r="DG72" s="1526"/>
      <c r="DH72" s="1526"/>
      <c r="DI72" s="1526"/>
      <c r="DJ72" s="1526"/>
      <c r="DK72" s="1526"/>
      <c r="DL72" s="1526"/>
      <c r="DM72" s="1526"/>
      <c r="DN72" s="1526"/>
      <c r="DO72" s="1526"/>
      <c r="DP72" s="2321"/>
      <c r="DQ72"/>
      <c r="DR72"/>
      <c r="DS72"/>
      <c r="DT72"/>
      <c r="DU72"/>
      <c r="DV72"/>
      <c r="DW72"/>
      <c r="DX72"/>
      <c r="DY72"/>
      <c r="DZ72"/>
      <c r="EA72"/>
      <c r="EB72"/>
      <c r="EC72"/>
      <c r="ED72"/>
      <c r="EE72"/>
      <c r="EF72"/>
      <c r="EG72" s="16"/>
      <c r="EH72" s="134">
        <f t="shared" si="74"/>
        <v>0</v>
      </c>
      <c r="EI72" s="134">
        <f t="shared" si="75"/>
        <v>0</v>
      </c>
      <c r="EJ72" s="134">
        <f t="shared" si="76"/>
        <v>0</v>
      </c>
      <c r="EK72" s="134">
        <f t="shared" si="77"/>
        <v>0</v>
      </c>
      <c r="EL72" s="952">
        <f t="shared" si="88"/>
        <v>0</v>
      </c>
      <c r="EM72" s="134">
        <f t="shared" si="89"/>
        <v>0</v>
      </c>
      <c r="EN72" s="133">
        <f>COUNTA(CN72:CS72)</f>
        <v>0</v>
      </c>
      <c r="EO72" s="132" t="str">
        <f>IF(BA72="×要是正（既存不適格以外）","要是正","")&amp;IF(BA72="△既存不適格","既存不適格","")</f>
        <v/>
      </c>
      <c r="EP72" s="124" t="str">
        <f>IF($EO72="要是正",MAX($EP$16:EP71)+1,"")</f>
        <v/>
      </c>
      <c r="EQ72" s="124" t="str">
        <f>IF($EO72="要是正",MAX($EQ$17:EQ71)+1,"")</f>
        <v/>
      </c>
      <c r="ER72" s="131" t="str">
        <f>IF(OR(BA72="×要是正（既存不適格以外）",BA72="△既存不適格"),EL72,"")</f>
        <v/>
      </c>
      <c r="ES72" s="130" t="str">
        <f>IF(OR($EO72="要是正",$EO72="既存不適格"),$EM72,"")</f>
        <v/>
      </c>
      <c r="ET72" s="125" t="str">
        <f t="shared" si="94"/>
        <v/>
      </c>
      <c r="EU72" s="125" t="str">
        <f>IF($EO72="要是正",IF(BY72="","",BY72),"")</f>
        <v/>
      </c>
      <c r="EV72" s="129" t="str">
        <f t="shared" si="96"/>
        <v/>
      </c>
      <c r="EW72" s="128" t="str">
        <f t="shared" si="97"/>
        <v/>
      </c>
      <c r="EX72" s="126" t="str">
        <f t="shared" si="98"/>
        <v>0</v>
      </c>
      <c r="EY72" s="127" t="str">
        <f t="shared" si="99"/>
        <v/>
      </c>
      <c r="EZ72" s="126" t="str">
        <f t="shared" si="100"/>
        <v>0</v>
      </c>
      <c r="FA72" s="126" t="str">
        <f t="shared" si="101"/>
        <v>0</v>
      </c>
      <c r="FB72" s="125" t="str">
        <f t="shared" si="102"/>
        <v/>
      </c>
      <c r="FC72" s="128" t="str">
        <f t="shared" si="103"/>
        <v/>
      </c>
      <c r="FD72" s="126" t="str">
        <f t="shared" si="104"/>
        <v>0</v>
      </c>
      <c r="FE72" s="127" t="str">
        <f t="shared" si="105"/>
        <v/>
      </c>
      <c r="FF72" s="126" t="str">
        <f t="shared" si="106"/>
        <v>0</v>
      </c>
      <c r="FG72" s="126" t="str">
        <f t="shared" si="107"/>
        <v>0</v>
      </c>
      <c r="FH72" s="125" t="str">
        <f t="shared" si="108"/>
        <v/>
      </c>
      <c r="FI72" s="124"/>
      <c r="FJ72" s="124"/>
      <c r="FK72" s="124"/>
      <c r="GF72"/>
      <c r="GG72"/>
      <c r="GI72" s="226" t="str">
        <f>IF($BA72="○指摘なし","○","")</f>
        <v/>
      </c>
      <c r="GJ72" s="752" t="str">
        <f t="shared" si="82"/>
        <v/>
      </c>
      <c r="GK72" s="752" t="str">
        <f t="shared" si="83"/>
        <v/>
      </c>
      <c r="GL72" s="226">
        <f t="shared" si="84"/>
        <v>0</v>
      </c>
      <c r="GM72" s="233" t="str">
        <f t="shared" si="85"/>
        <v/>
      </c>
      <c r="GN72"/>
      <c r="GO72" s="228" t="str">
        <f t="shared" si="110"/>
        <v/>
      </c>
      <c r="GP72" s="451" t="str">
        <f t="shared" si="111"/>
        <v/>
      </c>
      <c r="GQ72" s="532" t="str">
        <f t="shared" si="112"/>
        <v>0</v>
      </c>
      <c r="GR72" s="452" t="str">
        <f t="shared" si="86"/>
        <v/>
      </c>
      <c r="GS72" s="530" t="str">
        <f t="shared" si="113"/>
        <v>0</v>
      </c>
      <c r="GT72" s="531" t="str">
        <f t="shared" si="87"/>
        <v/>
      </c>
      <c r="GU72" s="599"/>
      <c r="GW72" s="569">
        <f t="shared" si="115"/>
        <v>0</v>
      </c>
      <c r="GX72" s="445"/>
      <c r="GY72" s="445"/>
      <c r="GZ72" s="592"/>
      <c r="HA72" s="459">
        <f t="shared" si="114"/>
        <v>0</v>
      </c>
      <c r="LN72"/>
      <c r="LO72"/>
      <c r="LP72"/>
      <c r="LQ72"/>
      <c r="LR72"/>
      <c r="LS72"/>
      <c r="LT72"/>
      <c r="LU72"/>
      <c r="LV72"/>
      <c r="LW72"/>
      <c r="LX72"/>
      <c r="LY72"/>
      <c r="LZ72"/>
      <c r="MA72" s="356"/>
    </row>
    <row r="73" spans="1:339" s="13" customFormat="1" ht="30" customHeight="1" x14ac:dyDescent="0.4">
      <c r="A73"/>
      <c r="B73"/>
      <c r="C73"/>
      <c r="D73"/>
      <c r="E73"/>
      <c r="F73"/>
      <c r="G73"/>
      <c r="H73"/>
      <c r="I73" s="963"/>
      <c r="J73" s="223"/>
      <c r="K73" s="224"/>
      <c r="L73" s="224"/>
      <c r="M73" s="2302"/>
      <c r="N73" s="2302"/>
      <c r="O73" s="2303"/>
      <c r="P73" s="2628"/>
      <c r="Q73" s="2629"/>
      <c r="R73" s="2629"/>
      <c r="S73" s="2629"/>
      <c r="T73" s="2629"/>
      <c r="U73" s="2629"/>
      <c r="V73" s="2629"/>
      <c r="W73" s="2629"/>
      <c r="X73" s="2629"/>
      <c r="Y73" s="2629"/>
      <c r="Z73" s="2629"/>
      <c r="AA73" s="2629"/>
      <c r="AB73" s="2629"/>
      <c r="AC73" s="2629"/>
      <c r="AD73" s="2629"/>
      <c r="AE73" s="2629"/>
      <c r="AF73" s="2630"/>
      <c r="AG73" s="2628"/>
      <c r="AH73" s="2629"/>
      <c r="AI73" s="2629"/>
      <c r="AJ73" s="2629"/>
      <c r="AK73" s="2629"/>
      <c r="AL73" s="2629"/>
      <c r="AM73" s="2629"/>
      <c r="AN73" s="2629"/>
      <c r="AO73" s="2629"/>
      <c r="AP73" s="2629"/>
      <c r="AQ73" s="2629"/>
      <c r="AR73" s="2629"/>
      <c r="AS73" s="2629"/>
      <c r="AT73" s="2629"/>
      <c r="AU73" s="2629"/>
      <c r="AV73" s="2629"/>
      <c r="AW73" s="2629"/>
      <c r="AX73" s="2629"/>
      <c r="AY73" s="2629"/>
      <c r="AZ73" s="2630"/>
      <c r="BA73" s="2304"/>
      <c r="BB73" s="2304"/>
      <c r="BC73" s="2304"/>
      <c r="BD73" s="2304"/>
      <c r="BE73" s="2304"/>
      <c r="BF73" s="2304"/>
      <c r="BG73" s="2304"/>
      <c r="BH73" s="2304"/>
      <c r="BI73" s="2304"/>
      <c r="BJ73" s="2304"/>
      <c r="BK73" s="2304"/>
      <c r="BL73" s="2304"/>
      <c r="BM73" s="2293"/>
      <c r="BN73" s="2293"/>
      <c r="BO73" s="2115"/>
      <c r="BP73" s="2115"/>
      <c r="BQ73" s="2115"/>
      <c r="BR73" s="2115"/>
      <c r="BS73" s="2115"/>
      <c r="BT73" s="2115"/>
      <c r="BU73" s="2115"/>
      <c r="BV73" s="2115"/>
      <c r="BW73" s="2115"/>
      <c r="BX73" s="2115"/>
      <c r="BY73" s="2115"/>
      <c r="BZ73" s="2115"/>
      <c r="CA73" s="2115"/>
      <c r="CB73" s="2115"/>
      <c r="CC73" s="2115"/>
      <c r="CD73" s="2115"/>
      <c r="CE73" s="2115"/>
      <c r="CF73" s="2115"/>
      <c r="CG73" s="2115"/>
      <c r="CH73" s="2115"/>
      <c r="CI73" s="2115"/>
      <c r="CJ73" s="2115"/>
      <c r="CK73" s="2115"/>
      <c r="CL73" s="2115"/>
      <c r="CM73" s="2115"/>
      <c r="CN73" s="2645"/>
      <c r="CO73" s="2646"/>
      <c r="CP73" s="2647"/>
      <c r="CQ73" s="2643"/>
      <c r="CR73" s="2643"/>
      <c r="CS73" s="2643"/>
      <c r="CT73" s="2644"/>
      <c r="CU73" s="2644"/>
      <c r="CV73" s="2644"/>
      <c r="CW73" s="2320"/>
      <c r="CX73" s="1526"/>
      <c r="CY73" s="1526"/>
      <c r="CZ73" s="1526"/>
      <c r="DA73" s="1526"/>
      <c r="DB73" s="1526"/>
      <c r="DC73" s="1526"/>
      <c r="DD73" s="1526"/>
      <c r="DE73" s="1526"/>
      <c r="DF73" s="1526"/>
      <c r="DG73" s="1526"/>
      <c r="DH73" s="1526"/>
      <c r="DI73" s="1526"/>
      <c r="DJ73" s="1526"/>
      <c r="DK73" s="1526"/>
      <c r="DL73" s="1526"/>
      <c r="DM73" s="1526"/>
      <c r="DN73" s="1526"/>
      <c r="DO73" s="1526"/>
      <c r="DP73" s="2321"/>
      <c r="DQ73"/>
      <c r="DR73"/>
      <c r="DS73"/>
      <c r="DT73"/>
      <c r="DU73"/>
      <c r="DV73"/>
      <c r="DW73"/>
      <c r="DX73"/>
      <c r="DY73"/>
      <c r="DZ73"/>
      <c r="EA73"/>
      <c r="EB73"/>
      <c r="EC73"/>
      <c r="ED73"/>
      <c r="EE73"/>
      <c r="EF73"/>
      <c r="EG73" s="16"/>
      <c r="EH73" s="134">
        <f t="shared" si="74"/>
        <v>0</v>
      </c>
      <c r="EI73" s="134">
        <f t="shared" si="75"/>
        <v>0</v>
      </c>
      <c r="EJ73" s="134">
        <f t="shared" si="76"/>
        <v>0</v>
      </c>
      <c r="EK73" s="134">
        <f t="shared" si="77"/>
        <v>0</v>
      </c>
      <c r="EL73" s="952">
        <f t="shared" si="88"/>
        <v>0</v>
      </c>
      <c r="EM73" s="134">
        <f t="shared" si="89"/>
        <v>0</v>
      </c>
      <c r="EN73" s="133">
        <f>COUNTA(CN73:CS73)</f>
        <v>0</v>
      </c>
      <c r="EO73" s="132" t="str">
        <f>IF(BA73="×要是正（既存不適格以外）","要是正","")&amp;IF(BA73="△既存不適格","既存不適格","")</f>
        <v/>
      </c>
      <c r="EP73" s="124" t="str">
        <f>IF($EO73="要是正",MAX($EP$16:EP72)+1,"")</f>
        <v/>
      </c>
      <c r="EQ73" s="124" t="str">
        <f>IF($EO73="要是正",MAX($EQ$17:EQ72)+1,"")</f>
        <v/>
      </c>
      <c r="ER73" s="131" t="str">
        <f>IF(OR(BA73="×要是正（既存不適格以外）",BA73="△既存不適格"),EL73,"")</f>
        <v/>
      </c>
      <c r="ES73" s="130" t="str">
        <f>IF(OR($EO73="要是正",$EO73="既存不適格"),$EM73,"")</f>
        <v/>
      </c>
      <c r="ET73" s="125" t="str">
        <f t="shared" si="94"/>
        <v/>
      </c>
      <c r="EU73" s="125" t="str">
        <f>IF($EO73="要是正",IF(BY73="","",BY73),"")</f>
        <v/>
      </c>
      <c r="EV73" s="129" t="str">
        <f t="shared" si="96"/>
        <v/>
      </c>
      <c r="EW73" s="128" t="str">
        <f t="shared" si="97"/>
        <v/>
      </c>
      <c r="EX73" s="126" t="str">
        <f t="shared" si="98"/>
        <v>0</v>
      </c>
      <c r="EY73" s="127" t="str">
        <f t="shared" si="99"/>
        <v/>
      </c>
      <c r="EZ73" s="126" t="str">
        <f t="shared" si="100"/>
        <v>0</v>
      </c>
      <c r="FA73" s="126" t="str">
        <f t="shared" si="101"/>
        <v>0</v>
      </c>
      <c r="FB73" s="125" t="str">
        <f t="shared" si="102"/>
        <v/>
      </c>
      <c r="FC73" s="128" t="str">
        <f t="shared" si="103"/>
        <v/>
      </c>
      <c r="FD73" s="126" t="str">
        <f t="shared" si="104"/>
        <v>0</v>
      </c>
      <c r="FE73" s="127" t="str">
        <f t="shared" si="105"/>
        <v/>
      </c>
      <c r="FF73" s="126" t="str">
        <f t="shared" si="106"/>
        <v>0</v>
      </c>
      <c r="FG73" s="126" t="str">
        <f t="shared" si="107"/>
        <v>0</v>
      </c>
      <c r="FH73" s="125" t="str">
        <f t="shared" si="108"/>
        <v/>
      </c>
      <c r="FI73" s="124"/>
      <c r="FJ73" s="124"/>
      <c r="FK73" s="124"/>
      <c r="GF73"/>
      <c r="GG73"/>
      <c r="GI73" s="226" t="str">
        <f>IF($BA73="○指摘なし","○","")</f>
        <v/>
      </c>
      <c r="GJ73" s="752" t="str">
        <f t="shared" si="82"/>
        <v/>
      </c>
      <c r="GK73" s="752" t="str">
        <f t="shared" si="83"/>
        <v/>
      </c>
      <c r="GL73" s="226">
        <f t="shared" si="84"/>
        <v>0</v>
      </c>
      <c r="GM73" s="233" t="str">
        <f t="shared" si="85"/>
        <v/>
      </c>
      <c r="GN73"/>
      <c r="GO73" s="228" t="str">
        <f t="shared" si="110"/>
        <v/>
      </c>
      <c r="GP73" s="451" t="str">
        <f t="shared" si="111"/>
        <v/>
      </c>
      <c r="GQ73" s="532" t="str">
        <f t="shared" si="112"/>
        <v>0</v>
      </c>
      <c r="GR73" s="452" t="str">
        <f t="shared" si="86"/>
        <v/>
      </c>
      <c r="GS73" s="530" t="str">
        <f t="shared" si="113"/>
        <v>0</v>
      </c>
      <c r="GT73" s="531" t="str">
        <f t="shared" si="87"/>
        <v/>
      </c>
      <c r="GU73" s="599"/>
      <c r="GW73" s="569">
        <f t="shared" ref="GW73:GW74" si="116">IF(BA73="△既存不適格",BO73&amp;"(既存不適格)",BO73)</f>
        <v>0</v>
      </c>
      <c r="GX73" s="445"/>
      <c r="GY73" s="445"/>
      <c r="GZ73" s="592"/>
      <c r="HA73" s="459">
        <f t="shared" si="114"/>
        <v>0</v>
      </c>
      <c r="LN73"/>
      <c r="LO73"/>
      <c r="LP73"/>
      <c r="LQ73"/>
      <c r="LR73"/>
      <c r="LS73"/>
      <c r="LT73"/>
      <c r="LU73"/>
      <c r="LV73"/>
      <c r="LW73"/>
      <c r="LX73"/>
      <c r="LY73"/>
      <c r="LZ73"/>
      <c r="MA73" s="356"/>
    </row>
    <row r="74" spans="1:339" s="13" customFormat="1" ht="30" customHeight="1" thickBot="1" x14ac:dyDescent="0.45">
      <c r="A74"/>
      <c r="B74"/>
      <c r="C74"/>
      <c r="D74"/>
      <c r="E74"/>
      <c r="F74"/>
      <c r="G74"/>
      <c r="H74"/>
      <c r="I74" s="963"/>
      <c r="J74" s="239"/>
      <c r="K74" s="235"/>
      <c r="L74" s="235"/>
      <c r="M74" s="2326"/>
      <c r="N74" s="2326"/>
      <c r="O74" s="2327"/>
      <c r="P74" s="2637"/>
      <c r="Q74" s="2638"/>
      <c r="R74" s="2638"/>
      <c r="S74" s="2638"/>
      <c r="T74" s="2638"/>
      <c r="U74" s="2638"/>
      <c r="V74" s="2638"/>
      <c r="W74" s="2638"/>
      <c r="X74" s="2638"/>
      <c r="Y74" s="2638"/>
      <c r="Z74" s="2638"/>
      <c r="AA74" s="2638"/>
      <c r="AB74" s="2638"/>
      <c r="AC74" s="2638"/>
      <c r="AD74" s="2638"/>
      <c r="AE74" s="2638"/>
      <c r="AF74" s="2639"/>
      <c r="AG74" s="2637"/>
      <c r="AH74" s="2638"/>
      <c r="AI74" s="2638"/>
      <c r="AJ74" s="2638"/>
      <c r="AK74" s="2638"/>
      <c r="AL74" s="2638"/>
      <c r="AM74" s="2638"/>
      <c r="AN74" s="2638"/>
      <c r="AO74" s="2638"/>
      <c r="AP74" s="2638"/>
      <c r="AQ74" s="2638"/>
      <c r="AR74" s="2638"/>
      <c r="AS74" s="2638"/>
      <c r="AT74" s="2638"/>
      <c r="AU74" s="2638"/>
      <c r="AV74" s="2638"/>
      <c r="AW74" s="2638"/>
      <c r="AX74" s="2638"/>
      <c r="AY74" s="2638"/>
      <c r="AZ74" s="2639"/>
      <c r="BA74" s="2328"/>
      <c r="BB74" s="2328"/>
      <c r="BC74" s="2328"/>
      <c r="BD74" s="2328"/>
      <c r="BE74" s="2328"/>
      <c r="BF74" s="2328"/>
      <c r="BG74" s="2328"/>
      <c r="BH74" s="2328"/>
      <c r="BI74" s="2328"/>
      <c r="BJ74" s="2328"/>
      <c r="BK74" s="2653"/>
      <c r="BL74" s="2653"/>
      <c r="BM74" s="2539"/>
      <c r="BN74" s="2539"/>
      <c r="BO74" s="2240"/>
      <c r="BP74" s="2240"/>
      <c r="BQ74" s="2240"/>
      <c r="BR74" s="2240"/>
      <c r="BS74" s="2240"/>
      <c r="BT74" s="2240"/>
      <c r="BU74" s="2240"/>
      <c r="BV74" s="2240"/>
      <c r="BW74" s="2240"/>
      <c r="BX74" s="2240"/>
      <c r="BY74" s="2240"/>
      <c r="BZ74" s="2240"/>
      <c r="CA74" s="2240"/>
      <c r="CB74" s="2240"/>
      <c r="CC74" s="2240"/>
      <c r="CD74" s="2240"/>
      <c r="CE74" s="2240"/>
      <c r="CF74" s="2240"/>
      <c r="CG74" s="2240"/>
      <c r="CH74" s="2240"/>
      <c r="CI74" s="2240"/>
      <c r="CJ74" s="2240"/>
      <c r="CK74" s="2240"/>
      <c r="CL74" s="2240"/>
      <c r="CM74" s="2240"/>
      <c r="CN74" s="2648"/>
      <c r="CO74" s="2649"/>
      <c r="CP74" s="2650"/>
      <c r="CQ74" s="2651"/>
      <c r="CR74" s="2651"/>
      <c r="CS74" s="2651"/>
      <c r="CT74" s="2652"/>
      <c r="CU74" s="2652"/>
      <c r="CV74" s="2652"/>
      <c r="CW74" s="2546"/>
      <c r="CX74" s="2547"/>
      <c r="CY74" s="2547"/>
      <c r="CZ74" s="2547"/>
      <c r="DA74" s="2547"/>
      <c r="DB74" s="2547"/>
      <c r="DC74" s="2547"/>
      <c r="DD74" s="2547"/>
      <c r="DE74" s="2547"/>
      <c r="DF74" s="2547"/>
      <c r="DG74" s="2547"/>
      <c r="DH74" s="2547"/>
      <c r="DI74" s="2547"/>
      <c r="DJ74" s="2547"/>
      <c r="DK74" s="2547"/>
      <c r="DL74" s="2547"/>
      <c r="DM74" s="2547"/>
      <c r="DN74" s="2547"/>
      <c r="DO74" s="2547"/>
      <c r="DP74" s="2548"/>
      <c r="DQ74"/>
      <c r="DR74"/>
      <c r="DS74"/>
      <c r="DT74"/>
      <c r="DU74"/>
      <c r="DV74"/>
      <c r="DW74"/>
      <c r="DX74"/>
      <c r="DY74"/>
      <c r="DZ74"/>
      <c r="EA74"/>
      <c r="EB74"/>
      <c r="EC74"/>
      <c r="ED74"/>
      <c r="EE74"/>
      <c r="EF74"/>
      <c r="EG74" s="16"/>
      <c r="EH74" s="134">
        <f t="shared" si="74"/>
        <v>0</v>
      </c>
      <c r="EI74" s="134">
        <f t="shared" si="75"/>
        <v>0</v>
      </c>
      <c r="EJ74" s="134">
        <f t="shared" si="76"/>
        <v>0</v>
      </c>
      <c r="EK74" s="134">
        <f t="shared" si="77"/>
        <v>0</v>
      </c>
      <c r="EL74" s="952">
        <f t="shared" si="88"/>
        <v>0</v>
      </c>
      <c r="EM74" s="134">
        <f t="shared" si="89"/>
        <v>0</v>
      </c>
      <c r="EN74" s="133">
        <f>COUNTA(CN74:CS74)</f>
        <v>0</v>
      </c>
      <c r="EO74" s="132" t="str">
        <f>IF(BA74="×要是正（既存不適格以外）","要是正","")&amp;IF(BA74="△既存不適格","既存不適格","")</f>
        <v/>
      </c>
      <c r="EP74" s="124" t="str">
        <f>IF($EO74="要是正",MAX($EP$16:EP73)+1,"")</f>
        <v/>
      </c>
      <c r="EQ74" s="124" t="str">
        <f>IF($EO74="要是正",MAX($EQ$17:EQ73)+1,"")</f>
        <v/>
      </c>
      <c r="ER74" s="131" t="str">
        <f>IF(OR(BA74="×要是正（既存不適格以外）",BA74="△既存不適格"),EL74,"")</f>
        <v/>
      </c>
      <c r="ES74" s="130" t="str">
        <f>IF(OR($EO74="要是正",$EO74="既存不適格"),$EM74,"")</f>
        <v/>
      </c>
      <c r="ET74" s="125" t="str">
        <f t="shared" si="94"/>
        <v/>
      </c>
      <c r="EU74" s="125" t="str">
        <f>IF($EO74="要是正",IF(BY74="","",BY74),"")</f>
        <v/>
      </c>
      <c r="EV74" s="129" t="str">
        <f t="shared" si="96"/>
        <v/>
      </c>
      <c r="EW74" s="128" t="str">
        <f t="shared" si="97"/>
        <v/>
      </c>
      <c r="EX74" s="126" t="str">
        <f t="shared" si="98"/>
        <v>0</v>
      </c>
      <c r="EY74" s="127" t="str">
        <f t="shared" si="99"/>
        <v/>
      </c>
      <c r="EZ74" s="126" t="str">
        <f t="shared" si="100"/>
        <v>0</v>
      </c>
      <c r="FA74" s="126" t="str">
        <f t="shared" si="101"/>
        <v>0</v>
      </c>
      <c r="FB74" s="125" t="str">
        <f t="shared" si="102"/>
        <v/>
      </c>
      <c r="FC74" s="128" t="str">
        <f t="shared" si="103"/>
        <v/>
      </c>
      <c r="FD74" s="126" t="str">
        <f t="shared" si="104"/>
        <v>0</v>
      </c>
      <c r="FE74" s="127" t="str">
        <f t="shared" si="105"/>
        <v/>
      </c>
      <c r="FF74" s="126" t="str">
        <f t="shared" si="106"/>
        <v>0</v>
      </c>
      <c r="FG74" s="126" t="str">
        <f t="shared" si="107"/>
        <v>0</v>
      </c>
      <c r="FH74" s="125" t="str">
        <f t="shared" si="108"/>
        <v/>
      </c>
      <c r="FI74" s="124"/>
      <c r="FJ74" s="124"/>
      <c r="FK74" s="124"/>
      <c r="GF74"/>
      <c r="GG74"/>
      <c r="GI74" s="226" t="str">
        <f>IF($BA74="○指摘なし","○","")</f>
        <v/>
      </c>
      <c r="GJ74" s="752" t="str">
        <f t="shared" si="82"/>
        <v/>
      </c>
      <c r="GK74" s="752" t="str">
        <f t="shared" si="83"/>
        <v/>
      </c>
      <c r="GL74" s="226">
        <f t="shared" si="84"/>
        <v>0</v>
      </c>
      <c r="GM74" s="233" t="str">
        <f t="shared" si="85"/>
        <v/>
      </c>
      <c r="GN74"/>
      <c r="GO74" s="228" t="str">
        <f t="shared" si="110"/>
        <v/>
      </c>
      <c r="GP74" s="451" t="str">
        <f t="shared" si="111"/>
        <v/>
      </c>
      <c r="GQ74" s="532" t="str">
        <f t="shared" si="112"/>
        <v>0</v>
      </c>
      <c r="GR74" s="452" t="str">
        <f t="shared" si="86"/>
        <v/>
      </c>
      <c r="GS74" s="530" t="str">
        <f t="shared" si="113"/>
        <v>0</v>
      </c>
      <c r="GT74" s="531" t="str">
        <f t="shared" si="87"/>
        <v/>
      </c>
      <c r="GU74" s="599"/>
      <c r="GW74" s="569">
        <f t="shared" si="116"/>
        <v>0</v>
      </c>
      <c r="GX74" s="445"/>
      <c r="GY74" s="445"/>
      <c r="GZ74" s="592"/>
      <c r="HA74" s="459">
        <f t="shared" si="114"/>
        <v>0</v>
      </c>
      <c r="LN74"/>
      <c r="LO74"/>
      <c r="LP74"/>
      <c r="LQ74"/>
      <c r="LR74"/>
      <c r="LS74"/>
      <c r="LT74"/>
      <c r="LU74"/>
      <c r="LV74"/>
      <c r="LW74"/>
      <c r="LX74"/>
      <c r="LY74"/>
      <c r="LZ74"/>
      <c r="MA74" s="356"/>
    </row>
    <row r="75" spans="1:339" s="13" customFormat="1" ht="27" customHeight="1" thickBot="1" x14ac:dyDescent="0.45">
      <c r="A75"/>
      <c r="B75"/>
      <c r="C75"/>
      <c r="D75"/>
      <c r="E75"/>
      <c r="F75"/>
      <c r="G75"/>
      <c r="H75"/>
      <c r="I75" s="215"/>
      <c r="J75" s="215"/>
      <c r="K75" s="2537"/>
      <c r="L75" s="2537"/>
      <c r="M75" s="2537"/>
      <c r="N75" s="2537"/>
      <c r="O75" s="2537"/>
      <c r="P75" s="2537"/>
      <c r="Q75" s="2537"/>
      <c r="R75" s="2537"/>
      <c r="S75" s="215"/>
      <c r="T75" s="215"/>
      <c r="U75" s="215"/>
      <c r="W75" s="19"/>
      <c r="X75" s="18"/>
      <c r="Y75" s="18"/>
      <c r="Z75" s="18"/>
      <c r="AB75" s="180"/>
      <c r="AG75" s="18"/>
      <c r="AH75" s="18"/>
      <c r="AJ75" s="180"/>
      <c r="AN75" s="180"/>
      <c r="AS75" s="18"/>
      <c r="AT75" s="18"/>
      <c r="AV75" s="180"/>
      <c r="BC75" s="215"/>
      <c r="BD75" s="215"/>
      <c r="BE75" s="215"/>
      <c r="BF75" s="215"/>
      <c r="BG75" s="215"/>
      <c r="BH75" s="215"/>
      <c r="BI75" s="215"/>
      <c r="BJ75" s="215"/>
      <c r="BK75" s="722"/>
      <c r="BL75" s="722"/>
      <c r="BM75" s="722"/>
      <c r="BN75" s="722"/>
      <c r="BO75" s="722"/>
      <c r="BP75" s="722"/>
      <c r="BQ75" s="722"/>
      <c r="BR75" s="722"/>
      <c r="BS75" s="722"/>
      <c r="BT75" s="722"/>
      <c r="BU75" s="722"/>
      <c r="BV75" s="722"/>
      <c r="BW75" s="722"/>
      <c r="BX75" s="722"/>
      <c r="BY75" s="722"/>
      <c r="BZ75" s="722"/>
      <c r="CA75" s="722"/>
      <c r="CB75" s="722"/>
      <c r="CC75" s="722"/>
      <c r="CD75" s="722"/>
      <c r="CE75" s="722"/>
      <c r="CF75" s="722"/>
      <c r="CG75" s="722"/>
      <c r="CH75" s="722"/>
      <c r="CI75" s="722"/>
      <c r="CJ75" s="722"/>
      <c r="CK75" s="722"/>
      <c r="CL75" s="722"/>
      <c r="CM75" s="722"/>
      <c r="CN75" s="722"/>
      <c r="CO75" s="722"/>
      <c r="CP75" s="722"/>
      <c r="CQ75" s="723"/>
      <c r="CR75" s="723"/>
      <c r="CS75" s="723"/>
      <c r="CT75" s="723"/>
      <c r="CU75" s="723"/>
      <c r="CV75" s="723"/>
      <c r="CW75" s="723"/>
      <c r="CX75" s="723"/>
      <c r="CY75" s="723"/>
      <c r="CZ75" s="723"/>
      <c r="DA75" s="723"/>
      <c r="DB75" s="723"/>
      <c r="DC75" s="723"/>
      <c r="DD75" s="723"/>
      <c r="DE75" s="723"/>
      <c r="DF75" s="723"/>
      <c r="DG75" s="723"/>
      <c r="DH75" s="723"/>
      <c r="DI75" s="723"/>
      <c r="DJ75" s="723"/>
      <c r="DK75" s="723"/>
      <c r="DL75" s="723"/>
      <c r="DM75" s="723"/>
      <c r="DN75" s="723"/>
      <c r="DO75" s="723"/>
      <c r="DP75" s="723"/>
      <c r="DQ75"/>
      <c r="DR75"/>
      <c r="DS75"/>
      <c r="DT75"/>
      <c r="DU75"/>
      <c r="DV75"/>
      <c r="DW75"/>
      <c r="DX75"/>
      <c r="DY75"/>
      <c r="DZ75"/>
      <c r="EA75"/>
      <c r="EB75"/>
      <c r="EC75"/>
      <c r="ED75"/>
      <c r="EE75"/>
      <c r="EF75"/>
      <c r="EG75" s="16"/>
      <c r="EH75" s="236">
        <f>SUM(EH72:EH74)</f>
        <v>0</v>
      </c>
      <c r="EI75" s="236">
        <f t="shared" ref="EI75:EK75" si="117">SUM(EI72:EI74)</f>
        <v>0</v>
      </c>
      <c r="EJ75" s="236">
        <f t="shared" si="117"/>
        <v>0</v>
      </c>
      <c r="EK75" s="236">
        <f t="shared" si="117"/>
        <v>0</v>
      </c>
      <c r="EP75" s="486" t="str">
        <f>IF($EO75="要是正",MAX($EP$16:EP74)+1,"")</f>
        <v/>
      </c>
      <c r="EW75" s="583"/>
      <c r="EX75" s="126"/>
      <c r="EY75" s="584">
        <f>COUNTIF(EY60:EY74,"1")</f>
        <v>0</v>
      </c>
      <c r="EZ75" s="585" t="str">
        <f t="array" ref="EZ75">INDEX(EZ60:EZ74,MATCH(MIN(ABS(EZ60:EZ74-$EJ$4)),ABS(EZ60:EZ74-$EJ$4),0))</f>
        <v>0</v>
      </c>
      <c r="FA75" s="585" t="str">
        <f t="array" ref="FA75">INDEX(FA60:FA74,MATCH(MIN(ABS(FA60:FA74-$EJ$4)),ABS(FA60:FA74-$EJ$4),0))</f>
        <v>0</v>
      </c>
      <c r="FB75" s="586">
        <f>COUNTIF(FB60:FB74,"1")</f>
        <v>0</v>
      </c>
      <c r="FC75" s="154"/>
      <c r="FD75" s="153"/>
      <c r="FE75" s="151">
        <f>COUNTIF(FE60:FE74,"1")</f>
        <v>0</v>
      </c>
      <c r="FF75" s="585" t="str">
        <f t="array" ref="FF75">INDEX(FF60:FF74,MATCH(MIN(ABS(FF60:FF74-$EJ$4)),ABS(FF60:FF74-$EJ$4),0))</f>
        <v>0</v>
      </c>
      <c r="FG75" s="585" t="str" cm="1">
        <f t="array" ref="FG75">INDEX(FG60:FG74,MATCH(MIN(ABS(FG60:FG74-$EJ$4)),ABS(FG60:FG74-$EJ$4),0))</f>
        <v>0</v>
      </c>
      <c r="FH75" s="151">
        <f>COUNTIF(FH60:FH74,"未定")</f>
        <v>0</v>
      </c>
      <c r="GF75"/>
      <c r="GG75"/>
      <c r="GM75" s="467"/>
      <c r="GN75"/>
      <c r="GP75" s="533" t="str">
        <f>IF(NOT(OR(CU59="未定",CO59="")),"令和"&amp;CR59&amp;"年"&amp;CS60&amp;"月1日","")</f>
        <v/>
      </c>
      <c r="GQ75" s="534" t="str">
        <f t="shared" ref="GQ75" si="118">IF(GP75="","0",DATEVALUE(GP75))</f>
        <v>0</v>
      </c>
      <c r="GR75" s="535">
        <f>COUNTIF(GR60:GR74,"1")</f>
        <v>0</v>
      </c>
      <c r="GS75" s="536" t="str">
        <f t="array" ref="GS75">INDEX(GS60:GS74,MATCH(MIN(ABS(GS60:GS74-$EJ$4)),ABS(GS60:GS74-$EJ$4),0))</f>
        <v>0</v>
      </c>
      <c r="GT75" s="537">
        <f>COUNTIF(GT60:GT74,"未定")</f>
        <v>0</v>
      </c>
      <c r="GU75" s="600"/>
      <c r="LN75"/>
      <c r="LO75"/>
      <c r="LP75"/>
      <c r="LQ75"/>
      <c r="LR75"/>
      <c r="LS75"/>
      <c r="LT75"/>
      <c r="LU75"/>
      <c r="LV75"/>
      <c r="LW75"/>
      <c r="LX75"/>
      <c r="LY75"/>
      <c r="LZ75"/>
      <c r="MA75" s="356"/>
    </row>
    <row r="76" spans="1:339" s="13" customFormat="1" ht="27" customHeight="1" x14ac:dyDescent="0.4">
      <c r="A76"/>
      <c r="B76"/>
      <c r="C76"/>
      <c r="D76"/>
      <c r="E76"/>
      <c r="F76"/>
      <c r="G76"/>
      <c r="H76"/>
      <c r="I76" s="246"/>
      <c r="J76" s="246"/>
      <c r="K76" s="246"/>
      <c r="L76" s="246"/>
      <c r="M76" s="246"/>
      <c r="N76" s="246"/>
      <c r="O76" s="246"/>
      <c r="P76" s="246"/>
      <c r="Q76" s="246"/>
      <c r="R76" s="246"/>
      <c r="S76" s="246"/>
      <c r="T76" s="246"/>
      <c r="U76" s="246"/>
      <c r="W76" s="19"/>
      <c r="X76" s="18"/>
      <c r="Y76" s="18"/>
      <c r="Z76" s="18"/>
      <c r="AB76" s="180"/>
      <c r="AG76" s="18"/>
      <c r="AH76" s="18"/>
      <c r="AJ76" s="180"/>
      <c r="AN76" s="180"/>
      <c r="AS76" s="18"/>
      <c r="AT76" s="18"/>
      <c r="AV76" s="180"/>
      <c r="BC76" s="246"/>
      <c r="BD76" s="246"/>
      <c r="BE76" s="246"/>
      <c r="BF76" s="246"/>
      <c r="BG76" s="246"/>
      <c r="BH76" s="246"/>
      <c r="BI76" s="246"/>
      <c r="BJ76" s="246"/>
      <c r="CQ76" s="246"/>
      <c r="CR76" s="246"/>
      <c r="CS76" s="246"/>
      <c r="CT76" s="246"/>
      <c r="CU76" s="246"/>
      <c r="CV76" s="246"/>
      <c r="CW76" s="246"/>
      <c r="CX76" s="246"/>
      <c r="CY76" s="246"/>
      <c r="CZ76" s="246"/>
      <c r="DA76" s="246"/>
      <c r="DB76" s="246"/>
      <c r="DC76" s="246"/>
      <c r="DD76" s="246"/>
      <c r="DE76" s="246"/>
      <c r="DF76" s="246"/>
      <c r="DG76" s="246"/>
      <c r="DH76" s="246"/>
      <c r="DI76" s="246"/>
      <c r="DJ76" s="246"/>
      <c r="DK76" s="246"/>
      <c r="DL76" s="246"/>
      <c r="DM76" s="246"/>
      <c r="DN76" s="246"/>
      <c r="DO76" s="246"/>
      <c r="DP76" s="246"/>
      <c r="DQ76"/>
      <c r="DR76"/>
      <c r="DS76"/>
      <c r="DT76"/>
      <c r="DU76"/>
      <c r="DV76"/>
      <c r="DW76"/>
      <c r="DX76"/>
      <c r="DY76"/>
      <c r="DZ76"/>
      <c r="EA76"/>
      <c r="EB76"/>
      <c r="EC76"/>
      <c r="ED76"/>
      <c r="EE76"/>
      <c r="EF76"/>
      <c r="EG76" s="16"/>
      <c r="EH76"/>
      <c r="EI76"/>
      <c r="EJ76"/>
      <c r="EK76"/>
      <c r="EW76"/>
      <c r="EX76"/>
      <c r="EY76"/>
      <c r="EZ76"/>
      <c r="FA76"/>
      <c r="FB76"/>
      <c r="FC76"/>
      <c r="FD76"/>
      <c r="FE76"/>
      <c r="FF76"/>
      <c r="FG76"/>
      <c r="FH76"/>
      <c r="FI76"/>
      <c r="FJ76"/>
      <c r="GF76"/>
      <c r="GG76"/>
      <c r="GM76" s="467"/>
      <c r="GN76"/>
      <c r="GP76" s="1"/>
      <c r="GQ76" s="1"/>
      <c r="GR76" s="1"/>
      <c r="GS76" s="1"/>
      <c r="GT76" s="1"/>
      <c r="GU76" s="1"/>
      <c r="LN76"/>
      <c r="LO76"/>
      <c r="LP76"/>
      <c r="LQ76"/>
      <c r="LR76"/>
      <c r="LS76"/>
      <c r="LT76"/>
      <c r="LU76"/>
      <c r="LV76"/>
      <c r="LW76"/>
      <c r="LX76"/>
      <c r="LY76"/>
      <c r="LZ76"/>
      <c r="MA76" s="356"/>
    </row>
    <row r="77" spans="1:339" s="13" customFormat="1" ht="27" customHeight="1" x14ac:dyDescent="0.4">
      <c r="A77"/>
      <c r="B77"/>
      <c r="C77"/>
      <c r="D77"/>
      <c r="E77"/>
      <c r="F77"/>
      <c r="G77"/>
      <c r="H77"/>
      <c r="I77" s="246"/>
      <c r="J77" s="246"/>
      <c r="K77" s="246"/>
      <c r="L77" s="246"/>
      <c r="M77" s="246"/>
      <c r="N77" s="246"/>
      <c r="O77" s="246"/>
      <c r="P77" s="246"/>
      <c r="Q77" s="246"/>
      <c r="R77" s="246"/>
      <c r="S77" s="246"/>
      <c r="T77" s="246"/>
      <c r="U77" s="246"/>
      <c r="W77" s="19"/>
      <c r="X77" s="18"/>
      <c r="Y77" s="18"/>
      <c r="Z77" s="18"/>
      <c r="AB77" s="180"/>
      <c r="AG77" s="18"/>
      <c r="AH77" s="18"/>
      <c r="AJ77" s="180"/>
      <c r="AN77" s="180"/>
      <c r="AS77" s="18"/>
      <c r="AT77" s="18"/>
      <c r="AV77" s="180"/>
      <c r="BC77" s="246"/>
      <c r="BD77" s="246"/>
      <c r="BE77" s="246"/>
      <c r="BF77" s="246"/>
      <c r="BG77" s="246"/>
      <c r="BH77" s="246"/>
      <c r="BI77" s="246"/>
      <c r="BJ77" s="246"/>
      <c r="CQ77" s="246"/>
      <c r="CR77" s="246"/>
      <c r="CS77" s="246"/>
      <c r="CT77" s="246"/>
      <c r="CU77" s="246"/>
      <c r="CV77" s="246"/>
      <c r="CW77" s="246"/>
      <c r="CX77" s="246"/>
      <c r="CY77" s="246"/>
      <c r="CZ77" s="246"/>
      <c r="DA77" s="246"/>
      <c r="DB77" s="246"/>
      <c r="DC77" s="246"/>
      <c r="DD77" s="246"/>
      <c r="DE77" s="246"/>
      <c r="DF77" s="246"/>
      <c r="DG77" s="246"/>
      <c r="DH77" s="246"/>
      <c r="DI77" s="246"/>
      <c r="DJ77" s="246"/>
      <c r="DK77" s="246"/>
      <c r="DL77" s="246"/>
      <c r="DM77" s="246"/>
      <c r="DN77" s="246"/>
      <c r="DO77" s="246"/>
      <c r="DP77" s="246"/>
      <c r="DQ77"/>
      <c r="DR77"/>
      <c r="DS77"/>
      <c r="DT77"/>
      <c r="DU77"/>
      <c r="DV77"/>
      <c r="DW77"/>
      <c r="DX77"/>
      <c r="DY77"/>
      <c r="DZ77"/>
      <c r="EA77"/>
      <c r="EB77"/>
      <c r="EC77"/>
      <c r="ED77"/>
      <c r="EE77"/>
      <c r="EF77"/>
      <c r="EG77" s="16"/>
      <c r="EH77"/>
      <c r="EI77"/>
      <c r="EJ77"/>
      <c r="EK77"/>
      <c r="EW77"/>
      <c r="EX77"/>
      <c r="EY77"/>
      <c r="EZ77"/>
      <c r="FA77"/>
      <c r="FB77"/>
      <c r="FC77"/>
      <c r="FD77"/>
      <c r="FE77"/>
      <c r="FF77"/>
      <c r="FG77"/>
      <c r="FH77"/>
      <c r="FI77"/>
      <c r="FJ77"/>
      <c r="GF77"/>
      <c r="GG77"/>
      <c r="GM77" s="467"/>
      <c r="GN77"/>
      <c r="LN77"/>
      <c r="LO77"/>
      <c r="LP77"/>
      <c r="LQ77"/>
      <c r="LR77"/>
      <c r="LS77"/>
      <c r="LT77"/>
      <c r="LU77"/>
      <c r="LV77"/>
      <c r="LW77"/>
      <c r="LX77"/>
      <c r="LY77"/>
      <c r="LZ77"/>
      <c r="MA77" s="356"/>
    </row>
    <row r="78" spans="1:339" s="13" customFormat="1" ht="27" customHeight="1" x14ac:dyDescent="0.4">
      <c r="A78" s="447"/>
      <c r="B78" s="447"/>
      <c r="C78" s="447"/>
      <c r="D78" s="447"/>
      <c r="E78" s="447"/>
      <c r="F78" s="447"/>
      <c r="G78" s="447"/>
      <c r="H78" s="447"/>
      <c r="I78" s="891"/>
      <c r="J78" s="891"/>
      <c r="K78" s="891"/>
      <c r="L78" s="891"/>
      <c r="M78" s="891"/>
      <c r="N78" s="891"/>
      <c r="O78" s="891"/>
      <c r="P78" s="891"/>
      <c r="Q78" s="891"/>
      <c r="R78" s="891"/>
      <c r="S78" s="891"/>
      <c r="T78" s="891"/>
      <c r="U78" s="891"/>
      <c r="V78" s="467"/>
      <c r="W78" s="19"/>
      <c r="X78" s="18"/>
      <c r="Y78" s="18"/>
      <c r="Z78" s="18"/>
      <c r="AA78" s="467"/>
      <c r="AB78" s="892"/>
      <c r="AC78" s="467"/>
      <c r="AD78" s="467"/>
      <c r="AE78" s="467"/>
      <c r="AF78" s="467"/>
      <c r="AG78" s="18"/>
      <c r="AH78" s="18"/>
      <c r="AI78" s="467"/>
      <c r="AJ78" s="892"/>
      <c r="AK78" s="467"/>
      <c r="AL78" s="467"/>
      <c r="AM78" s="467"/>
      <c r="AN78" s="892"/>
      <c r="AO78" s="467"/>
      <c r="AP78" s="467"/>
      <c r="AQ78" s="467"/>
      <c r="AR78" s="467"/>
      <c r="AS78" s="18"/>
      <c r="AT78" s="18"/>
      <c r="AU78" s="467"/>
      <c r="AV78" s="892"/>
      <c r="AW78" s="467"/>
      <c r="AX78" s="467"/>
      <c r="AY78" s="467"/>
      <c r="AZ78" s="467"/>
      <c r="BA78" s="467"/>
      <c r="BB78" s="467"/>
      <c r="BC78" s="891"/>
      <c r="BD78" s="891"/>
      <c r="BE78" s="891"/>
      <c r="BF78" s="891"/>
      <c r="BG78" s="891"/>
      <c r="BH78" s="891"/>
      <c r="BI78" s="891"/>
      <c r="BJ78" s="891"/>
      <c r="BK78" s="467"/>
      <c r="BL78" s="467"/>
      <c r="BM78" s="467"/>
      <c r="BN78" s="467"/>
      <c r="BO78" s="467"/>
      <c r="BP78" s="467"/>
      <c r="BQ78" s="467"/>
      <c r="BR78" s="467"/>
      <c r="BS78" s="467"/>
      <c r="BT78" s="467"/>
      <c r="BU78" s="467"/>
      <c r="BV78" s="467"/>
      <c r="BW78" s="467"/>
      <c r="BX78" s="467"/>
      <c r="BY78" s="467"/>
      <c r="BZ78" s="467"/>
      <c r="CA78" s="467"/>
      <c r="CB78" s="467"/>
      <c r="CC78" s="467"/>
      <c r="CD78" s="467"/>
      <c r="CE78" s="467"/>
      <c r="CF78" s="467"/>
      <c r="CG78" s="467"/>
      <c r="CH78" s="467"/>
      <c r="CI78" s="467"/>
      <c r="CJ78" s="467"/>
      <c r="CK78" s="467"/>
      <c r="CL78" s="467"/>
      <c r="CM78" s="467"/>
      <c r="CN78" s="467"/>
      <c r="CO78" s="467"/>
      <c r="CP78" s="467"/>
      <c r="CQ78" s="891"/>
      <c r="CR78" s="891"/>
      <c r="CS78" s="891"/>
      <c r="CT78" s="891"/>
      <c r="CU78" s="891"/>
      <c r="CV78" s="891"/>
      <c r="CW78" s="891"/>
      <c r="CX78" s="891"/>
      <c r="CY78" s="891"/>
      <c r="CZ78" s="891"/>
      <c r="DA78" s="891"/>
      <c r="DB78" s="891"/>
      <c r="DC78" s="891"/>
      <c r="DD78" s="891"/>
      <c r="DE78" s="891"/>
      <c r="DF78" s="891"/>
      <c r="DG78" s="891"/>
      <c r="DH78" s="891"/>
      <c r="DI78" s="891"/>
      <c r="DJ78" s="891"/>
      <c r="DK78" s="891"/>
      <c r="DL78" s="891"/>
      <c r="DM78" s="891"/>
      <c r="DN78" s="891"/>
      <c r="DO78" s="891"/>
      <c r="DP78" s="891"/>
      <c r="DQ78" s="447"/>
      <c r="DR78" s="447"/>
      <c r="DS78" s="447"/>
      <c r="DT78" s="447"/>
      <c r="DU78"/>
      <c r="DV78"/>
      <c r="DW78"/>
      <c r="DX78"/>
      <c r="DY78"/>
      <c r="DZ78"/>
      <c r="EA78"/>
      <c r="EB78"/>
      <c r="EC78"/>
      <c r="ED78"/>
      <c r="EE78"/>
      <c r="EF78"/>
      <c r="EG78" s="16"/>
      <c r="EH78"/>
      <c r="EI78"/>
      <c r="EJ78"/>
      <c r="EK78"/>
      <c r="EW78"/>
      <c r="EX78"/>
      <c r="EY78"/>
      <c r="EZ78"/>
      <c r="FA78"/>
      <c r="FB78"/>
      <c r="FC78"/>
      <c r="FD78"/>
      <c r="FE78"/>
      <c r="FF78"/>
      <c r="FG78"/>
      <c r="FH78"/>
      <c r="FI78"/>
      <c r="FJ78"/>
      <c r="GF78"/>
      <c r="GG78"/>
      <c r="GM78" s="467"/>
      <c r="GN78"/>
      <c r="LN78"/>
      <c r="LO78"/>
      <c r="LP78"/>
      <c r="LQ78"/>
      <c r="LR78"/>
      <c r="LS78"/>
      <c r="LT78"/>
      <c r="LU78"/>
      <c r="LV78"/>
      <c r="LW78"/>
      <c r="LX78"/>
      <c r="LY78"/>
      <c r="LZ78"/>
      <c r="MA78" s="356"/>
    </row>
    <row r="79" spans="1:339" s="43" customFormat="1" ht="27" customHeight="1" x14ac:dyDescent="0.4">
      <c r="A79" s="447"/>
      <c r="B79" s="447"/>
      <c r="C79" s="447"/>
      <c r="D79" s="447"/>
      <c r="E79" s="447"/>
      <c r="F79" s="447"/>
      <c r="G79" s="447"/>
      <c r="H79" s="447"/>
      <c r="I79" s="893"/>
      <c r="J79" s="878"/>
      <c r="K79" s="879"/>
      <c r="L79" s="879"/>
      <c r="M79" s="879"/>
      <c r="N79" s="879"/>
      <c r="O79" s="879"/>
      <c r="P79" s="879"/>
      <c r="Q79" s="879"/>
      <c r="R79" s="879"/>
      <c r="S79" s="879"/>
      <c r="T79" s="879"/>
      <c r="U79" s="879"/>
      <c r="V79" s="879"/>
      <c r="W79" s="879"/>
      <c r="X79" s="879"/>
      <c r="Y79" s="879"/>
      <c r="Z79" s="879"/>
      <c r="AA79" s="879"/>
      <c r="AB79" s="879"/>
      <c r="AC79" s="879"/>
      <c r="AD79" s="879"/>
      <c r="AE79" s="879"/>
      <c r="AF79" s="879"/>
      <c r="AG79" s="879"/>
      <c r="AH79" s="879"/>
      <c r="AI79" s="879"/>
      <c r="AJ79" s="879"/>
      <c r="AK79" s="879"/>
      <c r="AL79" s="879"/>
      <c r="AM79" s="879"/>
      <c r="AN79" s="879"/>
      <c r="AO79" s="879"/>
      <c r="AP79" s="879"/>
      <c r="AQ79" s="879"/>
      <c r="AR79" s="879"/>
      <c r="AS79" s="879"/>
      <c r="AT79" s="879"/>
      <c r="AU79" s="879"/>
      <c r="AV79" s="879"/>
      <c r="AW79" s="879"/>
      <c r="AX79" s="879"/>
      <c r="AY79" s="879"/>
      <c r="AZ79" s="879"/>
      <c r="BA79" s="879"/>
      <c r="BB79" s="879"/>
      <c r="BC79" s="879"/>
      <c r="BD79" s="879"/>
      <c r="BE79" s="879"/>
      <c r="BF79" s="879"/>
      <c r="BG79" s="879"/>
      <c r="BH79" s="879"/>
      <c r="BI79" s="879"/>
      <c r="BJ79" s="879"/>
      <c r="BK79" s="879"/>
      <c r="BL79" s="879"/>
      <c r="BM79" s="879"/>
      <c r="BN79" s="879"/>
      <c r="BO79" s="879"/>
      <c r="BP79" s="879"/>
      <c r="BQ79" s="879"/>
      <c r="BR79" s="879"/>
      <c r="BS79" s="879"/>
      <c r="BT79" s="879"/>
      <c r="BU79" s="879"/>
      <c r="BV79" s="879"/>
      <c r="BW79" s="879"/>
      <c r="BX79" s="879"/>
      <c r="BY79" s="879"/>
      <c r="BZ79" s="879"/>
      <c r="CA79" s="879"/>
      <c r="CB79" s="879"/>
      <c r="CC79" s="879"/>
      <c r="CD79" s="879"/>
      <c r="CE79" s="879"/>
      <c r="CF79" s="879"/>
      <c r="CG79" s="879"/>
      <c r="CH79" s="879"/>
      <c r="CI79" s="879"/>
      <c r="CJ79" s="879"/>
      <c r="CK79" s="879"/>
      <c r="CL79" s="879"/>
      <c r="CM79" s="879"/>
      <c r="CN79" s="879"/>
      <c r="CO79" s="879"/>
      <c r="CP79" s="879"/>
      <c r="CQ79" s="879"/>
      <c r="CR79" s="879"/>
      <c r="CS79" s="879"/>
      <c r="CT79" s="879"/>
      <c r="CU79" s="879"/>
      <c r="CV79" s="879"/>
      <c r="CW79" s="879"/>
      <c r="CX79" s="879"/>
      <c r="CY79" s="879"/>
      <c r="CZ79" s="879"/>
      <c r="DA79" s="879"/>
      <c r="DB79" s="879"/>
      <c r="DC79" s="879"/>
      <c r="DD79" s="879"/>
      <c r="DE79" s="879"/>
      <c r="DF79" s="879"/>
      <c r="DG79" s="879"/>
      <c r="DH79" s="879"/>
      <c r="DI79" s="879"/>
      <c r="DJ79" s="879"/>
      <c r="DK79" s="879"/>
      <c r="DL79" s="879"/>
      <c r="DM79" s="879"/>
      <c r="DN79" s="879"/>
      <c r="DO79" s="894"/>
      <c r="DP79" s="894"/>
      <c r="DQ79" s="447"/>
      <c r="DR79" s="447"/>
      <c r="DS79" s="447"/>
      <c r="DT79" s="447"/>
      <c r="DU79"/>
      <c r="DV79"/>
      <c r="DW79"/>
      <c r="DX79"/>
      <c r="DY79"/>
      <c r="DZ79"/>
      <c r="EA79"/>
      <c r="EB79"/>
      <c r="EC79"/>
      <c r="ED79"/>
      <c r="EE79"/>
      <c r="EF79"/>
      <c r="EG79" s="2"/>
      <c r="EH79" s="1"/>
      <c r="EI79" s="1"/>
      <c r="EJ79" s="1"/>
      <c r="EK79" s="1"/>
      <c r="EL79" s="1"/>
      <c r="EM79" s="1"/>
      <c r="EN79" s="1"/>
      <c r="EO79" s="1"/>
      <c r="EP79" s="1"/>
      <c r="EQ79" s="1"/>
      <c r="ER79" s="1"/>
      <c r="ES79" s="1"/>
      <c r="ET79" s="1"/>
      <c r="EU79" s="1"/>
      <c r="EV79" s="1"/>
      <c r="EW79"/>
      <c r="EX79"/>
      <c r="EY79"/>
      <c r="EZ79"/>
      <c r="FA79"/>
      <c r="FB79"/>
      <c r="FC79"/>
      <c r="FD79"/>
      <c r="FE79"/>
      <c r="FF79"/>
      <c r="FG79"/>
      <c r="FH79"/>
      <c r="FI79"/>
      <c r="FJ79"/>
      <c r="FK79" s="1"/>
      <c r="FL79" s="1"/>
      <c r="FM79" s="1"/>
      <c r="FN79" s="1"/>
      <c r="FO79" s="1"/>
      <c r="FP79" s="1"/>
      <c r="FQ79" s="1"/>
      <c r="FR79" s="1"/>
      <c r="FS79" s="1"/>
      <c r="FT79" s="1"/>
      <c r="FU79" s="1"/>
      <c r="FV79" s="1"/>
      <c r="FW79" s="1"/>
      <c r="FX79" s="1"/>
      <c r="FY79" s="1"/>
      <c r="FZ79" s="1"/>
      <c r="GA79" s="1"/>
      <c r="GB79" s="1"/>
      <c r="GC79" s="1"/>
      <c r="GD79" s="1"/>
      <c r="GE79" s="1"/>
      <c r="GF79"/>
      <c r="GG79"/>
      <c r="GH79" s="1"/>
      <c r="GI79" s="1"/>
      <c r="GJ79" s="1"/>
      <c r="GK79" s="1"/>
      <c r="GL79" s="1"/>
      <c r="GM79" s="3"/>
      <c r="GN79"/>
      <c r="GO79" s="1"/>
      <c r="GP79" s="13"/>
      <c r="GQ79" s="13"/>
      <c r="GR79" s="13"/>
      <c r="GS79" s="13"/>
      <c r="GT79" s="13"/>
      <c r="GU79" s="13"/>
      <c r="LN79"/>
      <c r="LO79"/>
      <c r="LP79"/>
      <c r="LQ79"/>
      <c r="LR79"/>
      <c r="LS79"/>
      <c r="LT79"/>
      <c r="LU79"/>
      <c r="LV79"/>
      <c r="LW79"/>
      <c r="LX79"/>
      <c r="LY79"/>
      <c r="LZ79"/>
      <c r="MA79" s="13"/>
    </row>
    <row r="80" spans="1:339" ht="27" customHeight="1" x14ac:dyDescent="0.4">
      <c r="A80" s="447"/>
      <c r="B80" s="447"/>
      <c r="C80" s="447"/>
      <c r="D80" s="447"/>
      <c r="E80" s="447"/>
      <c r="F80" s="447"/>
      <c r="G80" s="447"/>
      <c r="H80" s="447"/>
      <c r="I80" s="893"/>
      <c r="J80" s="891"/>
      <c r="K80" s="891"/>
      <c r="L80" s="891"/>
      <c r="M80" s="891"/>
      <c r="N80" s="891"/>
      <c r="O80" s="891"/>
      <c r="P80" s="891"/>
      <c r="Q80" s="891"/>
      <c r="R80" s="891"/>
      <c r="S80" s="891"/>
      <c r="T80" s="891"/>
      <c r="U80" s="891"/>
      <c r="V80" s="891"/>
      <c r="W80" s="891"/>
      <c r="X80" s="891"/>
      <c r="Y80" s="891"/>
      <c r="Z80" s="891"/>
      <c r="AA80" s="891"/>
      <c r="AB80" s="891"/>
      <c r="AC80" s="467"/>
      <c r="AD80" s="467"/>
      <c r="AE80" s="467"/>
      <c r="AF80" s="467"/>
      <c r="AG80" s="891"/>
      <c r="AH80" s="891"/>
      <c r="AI80" s="891"/>
      <c r="AJ80" s="891"/>
      <c r="AK80" s="467"/>
      <c r="AL80" s="467"/>
      <c r="AM80" s="467"/>
      <c r="AN80" s="891"/>
      <c r="AO80" s="467"/>
      <c r="AP80" s="467"/>
      <c r="AQ80" s="467"/>
      <c r="AR80" s="467"/>
      <c r="AS80" s="891"/>
      <c r="AT80" s="891"/>
      <c r="AU80" s="891"/>
      <c r="AV80" s="891"/>
      <c r="AW80" s="467"/>
      <c r="AX80" s="467"/>
      <c r="AY80" s="467"/>
      <c r="AZ80" s="467"/>
      <c r="BA80" s="467"/>
      <c r="BB80" s="467"/>
      <c r="BC80" s="467"/>
      <c r="BD80" s="467"/>
      <c r="BE80" s="467"/>
      <c r="BF80" s="467"/>
      <c r="BG80" s="467"/>
      <c r="BH80" s="467"/>
      <c r="BI80" s="467"/>
      <c r="BJ80" s="467"/>
      <c r="BK80" s="467"/>
      <c r="BL80" s="467"/>
      <c r="BM80" s="467"/>
      <c r="BN80" s="467"/>
      <c r="BO80" s="467"/>
      <c r="BP80" s="467"/>
      <c r="BQ80" s="467"/>
      <c r="BR80" s="467"/>
      <c r="BS80" s="467"/>
      <c r="BT80" s="467"/>
      <c r="BU80" s="467"/>
      <c r="BV80" s="467"/>
      <c r="BW80" s="467"/>
      <c r="BX80" s="467"/>
      <c r="BY80" s="467"/>
      <c r="BZ80" s="467"/>
      <c r="CA80" s="467"/>
      <c r="CB80" s="467"/>
      <c r="CC80" s="467"/>
      <c r="CD80" s="467"/>
      <c r="CE80" s="467"/>
      <c r="CF80" s="467"/>
      <c r="CG80" s="467"/>
      <c r="CH80" s="467"/>
      <c r="CI80" s="467"/>
      <c r="CJ80" s="467"/>
      <c r="CK80" s="467"/>
      <c r="CL80" s="467"/>
      <c r="CM80" s="467"/>
      <c r="CN80" s="467"/>
      <c r="CO80" s="467"/>
      <c r="CP80" s="3"/>
      <c r="CQ80" s="895"/>
      <c r="CR80" s="895"/>
      <c r="CS80" s="895"/>
      <c r="CT80" s="895"/>
      <c r="CU80" s="895"/>
      <c r="CV80" s="895"/>
      <c r="CW80" s="895"/>
      <c r="CX80" s="895"/>
      <c r="CY80" s="895"/>
      <c r="CZ80" s="895"/>
      <c r="DA80" s="895"/>
      <c r="DB80" s="895"/>
      <c r="DC80" s="895"/>
      <c r="DD80" s="895"/>
      <c r="DE80" s="895"/>
      <c r="DF80" s="895"/>
      <c r="DG80" s="895"/>
      <c r="DH80" s="895"/>
      <c r="DI80" s="895"/>
      <c r="DJ80" s="895"/>
      <c r="DK80" s="895"/>
      <c r="DL80" s="895"/>
      <c r="DM80" s="895"/>
      <c r="DN80" s="895"/>
      <c r="DO80" s="895"/>
      <c r="DP80" s="895"/>
      <c r="DQ80" s="447"/>
      <c r="DR80" s="447"/>
      <c r="DS80" s="447"/>
      <c r="DT80" s="447"/>
      <c r="GP80" s="13"/>
      <c r="GQ80" s="13"/>
      <c r="GR80" s="13"/>
      <c r="GS80" s="13"/>
      <c r="GT80" s="13"/>
      <c r="GU80" s="13"/>
      <c r="LY80"/>
      <c r="LZ80"/>
    </row>
    <row r="81" spans="1:338" ht="27" customHeight="1" x14ac:dyDescent="0.4">
      <c r="A81" s="447"/>
      <c r="B81" s="447"/>
      <c r="C81" s="447"/>
      <c r="D81" s="447"/>
      <c r="E81" s="447"/>
      <c r="F81" s="447"/>
      <c r="G81" s="447"/>
      <c r="H81" s="447"/>
      <c r="I81" s="893"/>
      <c r="J81" s="891"/>
      <c r="K81" s="891"/>
      <c r="L81" s="891"/>
      <c r="M81" s="891"/>
      <c r="N81" s="891"/>
      <c r="O81" s="891"/>
      <c r="P81" s="891"/>
      <c r="Q81" s="891"/>
      <c r="R81" s="891"/>
      <c r="S81" s="891"/>
      <c r="T81" s="891"/>
      <c r="U81" s="891"/>
      <c r="V81" s="891"/>
      <c r="W81" s="891"/>
      <c r="X81" s="891"/>
      <c r="Y81" s="891"/>
      <c r="Z81" s="891"/>
      <c r="AA81" s="891"/>
      <c r="AB81" s="891"/>
      <c r="AC81" s="467"/>
      <c r="AD81" s="467"/>
      <c r="AE81" s="467"/>
      <c r="AF81" s="467"/>
      <c r="AG81" s="891"/>
      <c r="AH81" s="891"/>
      <c r="AI81" s="891"/>
      <c r="AJ81" s="891"/>
      <c r="AK81" s="467"/>
      <c r="AL81" s="467"/>
      <c r="AM81" s="467"/>
      <c r="AN81" s="891"/>
      <c r="AO81" s="467"/>
      <c r="AP81" s="467"/>
      <c r="AQ81" s="467"/>
      <c r="AR81" s="467"/>
      <c r="AS81" s="891"/>
      <c r="AT81" s="891"/>
      <c r="AU81" s="891"/>
      <c r="AV81" s="891"/>
      <c r="AW81" s="467"/>
      <c r="AX81" s="467"/>
      <c r="AY81" s="467"/>
      <c r="AZ81" s="467"/>
      <c r="BA81" s="467"/>
      <c r="BB81" s="467"/>
      <c r="BC81" s="467"/>
      <c r="BD81" s="467"/>
      <c r="BE81" s="467"/>
      <c r="BF81" s="467"/>
      <c r="BG81" s="467"/>
      <c r="BH81" s="467"/>
      <c r="BI81" s="467"/>
      <c r="BJ81" s="467"/>
      <c r="BK81" s="467"/>
      <c r="BL81" s="467"/>
      <c r="BM81" s="467"/>
      <c r="BN81" s="467"/>
      <c r="BO81" s="467"/>
      <c r="BP81" s="467"/>
      <c r="BQ81" s="467"/>
      <c r="BR81" s="467"/>
      <c r="BS81" s="467"/>
      <c r="BT81" s="467"/>
      <c r="BU81" s="467"/>
      <c r="BV81" s="467"/>
      <c r="BW81" s="467"/>
      <c r="BX81" s="467"/>
      <c r="BY81" s="467"/>
      <c r="BZ81" s="467"/>
      <c r="CA81" s="467"/>
      <c r="CB81" s="467"/>
      <c r="CC81" s="467"/>
      <c r="CD81" s="467"/>
      <c r="CE81" s="467"/>
      <c r="CF81" s="467"/>
      <c r="CG81" s="467"/>
      <c r="CH81" s="467"/>
      <c r="CI81" s="467"/>
      <c r="CJ81" s="467"/>
      <c r="CK81" s="467"/>
      <c r="CL81" s="467"/>
      <c r="CM81" s="467"/>
      <c r="CN81" s="467"/>
      <c r="CO81" s="467"/>
      <c r="CP81" s="3"/>
      <c r="CQ81" s="895"/>
      <c r="CR81" s="895"/>
      <c r="CS81" s="895"/>
      <c r="CT81" s="895"/>
      <c r="CU81" s="895"/>
      <c r="CV81" s="895"/>
      <c r="CW81" s="895"/>
      <c r="CX81" s="895"/>
      <c r="CY81" s="895"/>
      <c r="CZ81" s="895"/>
      <c r="DA81" s="895"/>
      <c r="DB81" s="895"/>
      <c r="DC81" s="895"/>
      <c r="DD81" s="895"/>
      <c r="DE81" s="895"/>
      <c r="DF81" s="895"/>
      <c r="DG81" s="895"/>
      <c r="DH81" s="895"/>
      <c r="DI81" s="895"/>
      <c r="DJ81" s="895"/>
      <c r="DK81" s="895"/>
      <c r="DL81" s="895"/>
      <c r="DM81" s="895"/>
      <c r="DN81" s="895"/>
      <c r="DO81" s="895"/>
      <c r="DP81" s="895"/>
      <c r="DQ81" s="447"/>
      <c r="DR81" s="447"/>
      <c r="DS81" s="447"/>
      <c r="DT81" s="447"/>
      <c r="EH81" s="352">
        <f>SUM(EH43,EH53)</f>
        <v>0</v>
      </c>
      <c r="EI81" s="352">
        <f>SUM(EI43,EI53)</f>
        <v>0</v>
      </c>
      <c r="EJ81" s="352">
        <f>SUM(EJ43,EJ53)</f>
        <v>0</v>
      </c>
      <c r="EK81" s="352">
        <f>SUM(EK43,EK53)</f>
        <v>0</v>
      </c>
      <c r="GP81" s="13"/>
      <c r="GQ81" s="13"/>
      <c r="GR81" s="13"/>
      <c r="GS81" s="13"/>
      <c r="GT81" s="13"/>
      <c r="GU81" s="13"/>
      <c r="LY81"/>
      <c r="LZ81"/>
    </row>
    <row r="82" spans="1:338" ht="27" customHeight="1" x14ac:dyDescent="0.4">
      <c r="EH82" s="558" t="str">
        <f>IF(EH81&lt;&gt;0,"レ","")</f>
        <v/>
      </c>
      <c r="EI82" s="558" t="str">
        <f t="shared" ref="EI82" si="119">IF(EI81&lt;&gt;0,"レ","")</f>
        <v/>
      </c>
      <c r="EJ82" s="558" t="str">
        <f>IF(EJ81&lt;&gt;0,"レ","")</f>
        <v/>
      </c>
      <c r="EK82" s="558" t="str">
        <f>IF(EK81&lt;&gt;0,"レ","")</f>
        <v/>
      </c>
      <c r="GP82" s="13"/>
      <c r="GQ82" s="13"/>
      <c r="GR82" s="13"/>
      <c r="GS82" s="13"/>
      <c r="GT82" s="13"/>
      <c r="GU82" s="13"/>
      <c r="LY82"/>
      <c r="LZ82"/>
    </row>
    <row r="83" spans="1:338" ht="27" customHeight="1" x14ac:dyDescent="0.4">
      <c r="EH83" s="352"/>
      <c r="EI83" s="352"/>
      <c r="EJ83" s="352"/>
      <c r="EK83" s="352"/>
      <c r="LY83"/>
      <c r="LZ83"/>
    </row>
    <row r="84" spans="1:338" ht="27" customHeight="1" x14ac:dyDescent="0.4">
      <c r="EH84" s="352"/>
      <c r="EI84" s="352"/>
      <c r="EJ84" s="352"/>
      <c r="EK84" s="352"/>
      <c r="LY84"/>
      <c r="LZ84"/>
    </row>
    <row r="85" spans="1:338" ht="27" customHeight="1" x14ac:dyDescent="0.4">
      <c r="EH85" s="2331"/>
      <c r="EI85" s="2331"/>
      <c r="EJ85" s="2331"/>
      <c r="EK85" s="352"/>
      <c r="LY85"/>
      <c r="LZ85"/>
    </row>
    <row r="86" spans="1:338" ht="27" customHeight="1" x14ac:dyDescent="0.4">
      <c r="EH86" s="354" t="s">
        <v>783</v>
      </c>
      <c r="EI86" s="354" t="s">
        <v>671</v>
      </c>
      <c r="EJ86" s="354" t="s">
        <v>297</v>
      </c>
      <c r="EK86" s="352"/>
      <c r="LY86"/>
      <c r="LZ86"/>
    </row>
    <row r="87" spans="1:338" ht="27" customHeight="1" x14ac:dyDescent="0.4">
      <c r="EH87" s="355">
        <f>COUNTIF($CT17:$CV42,"改善予定")</f>
        <v>0</v>
      </c>
      <c r="EI87" s="355">
        <f>COUNTIF($CT17:$CV42,"改善済")</f>
        <v>0</v>
      </c>
      <c r="EJ87" s="355">
        <f t="shared" ref="EJ87" si="120">COUNTIF($CT17:$CV42,"予定")</f>
        <v>0</v>
      </c>
      <c r="EK87" s="352"/>
      <c r="GP87" s="13"/>
      <c r="GQ87" s="13"/>
      <c r="GR87" s="13"/>
      <c r="GS87" s="13"/>
      <c r="GT87" s="13"/>
      <c r="GU87" s="13"/>
      <c r="LY87"/>
      <c r="LZ87"/>
    </row>
    <row r="88" spans="1:338" ht="27" customHeight="1" x14ac:dyDescent="0.4">
      <c r="EH88" s="2331" t="s">
        <v>782</v>
      </c>
      <c r="EI88" s="2331"/>
      <c r="EJ88" s="2331"/>
      <c r="EK88" s="352"/>
      <c r="GP88" s="13"/>
      <c r="GQ88" s="13"/>
      <c r="GR88" s="13"/>
      <c r="GS88" s="13"/>
      <c r="GT88" s="13"/>
      <c r="GU88" s="13"/>
      <c r="LY88"/>
      <c r="LZ88"/>
    </row>
    <row r="89" spans="1:338" ht="27" customHeight="1" x14ac:dyDescent="0.4">
      <c r="EH89" s="354" t="s">
        <v>783</v>
      </c>
      <c r="EI89" s="354" t="s">
        <v>671</v>
      </c>
      <c r="EJ89" s="354" t="s">
        <v>297</v>
      </c>
      <c r="EK89" s="352"/>
      <c r="GP89" s="13"/>
      <c r="GQ89" s="13"/>
      <c r="GR89" s="13"/>
      <c r="GS89" s="13"/>
      <c r="GT89" s="13"/>
      <c r="GU89" s="13"/>
      <c r="LY89"/>
      <c r="LZ89"/>
    </row>
    <row r="90" spans="1:338" ht="27" customHeight="1" x14ac:dyDescent="0.4">
      <c r="EH90" s="355">
        <f>COUNTIF($CT50:$CV52,"改善予定")</f>
        <v>0</v>
      </c>
      <c r="EI90" s="355">
        <f>COUNTIF($CT50:$CV52,"改善済")</f>
        <v>0</v>
      </c>
      <c r="EJ90" s="355">
        <f>COUNTIF($CT50:$CV52,"未定")</f>
        <v>0</v>
      </c>
      <c r="EK90" s="352"/>
      <c r="GP90" s="13"/>
      <c r="GQ90" s="13"/>
      <c r="GR90" s="13"/>
      <c r="GS90" s="13"/>
      <c r="GT90" s="13"/>
      <c r="GU90" s="13"/>
      <c r="LY90"/>
      <c r="LZ90"/>
    </row>
    <row r="91" spans="1:338" ht="27" customHeight="1" x14ac:dyDescent="0.4">
      <c r="EH91">
        <f>SUM(EH87:EH90)</f>
        <v>0</v>
      </c>
      <c r="EI91">
        <f>SUM(EI87:EI90)</f>
        <v>0</v>
      </c>
      <c r="EJ91">
        <f>SUM(EJ87:EJ90)</f>
        <v>0</v>
      </c>
      <c r="EK91" s="352">
        <f>SUM(EH91:EJ91)</f>
        <v>0</v>
      </c>
      <c r="GP91" s="13"/>
      <c r="GQ91" s="13"/>
      <c r="GR91" s="13"/>
      <c r="GS91" s="13"/>
      <c r="GT91" s="13"/>
      <c r="GU91" s="13"/>
      <c r="LY91"/>
      <c r="LZ91"/>
    </row>
    <row r="92" spans="1:338" ht="27" customHeight="1" x14ac:dyDescent="0.4">
      <c r="EH92"/>
      <c r="EI92"/>
      <c r="EJ92"/>
      <c r="EK92" s="352"/>
      <c r="GP92" s="13"/>
      <c r="GQ92" s="13"/>
      <c r="GR92" s="13"/>
      <c r="GS92" s="13"/>
      <c r="GT92" s="13"/>
      <c r="GU92" s="13"/>
      <c r="LY92"/>
      <c r="LZ92"/>
    </row>
    <row r="93" spans="1:338" ht="27" customHeight="1" x14ac:dyDescent="0.4">
      <c r="EH93" s="558" t="str">
        <f>IF(EH91&lt;&gt;0,"レ","")</f>
        <v/>
      </c>
      <c r="EI93" s="558" t="str">
        <f>IF(EI91&lt;&gt;0,"レ","")</f>
        <v/>
      </c>
      <c r="EJ93" s="558" t="str">
        <f>IF(EJ91&lt;&gt;0,"レ","")</f>
        <v/>
      </c>
      <c r="EK93" s="352"/>
      <c r="GP93" s="13"/>
      <c r="GQ93" s="13"/>
      <c r="GR93" s="13"/>
      <c r="GS93" s="13"/>
      <c r="GT93" s="13"/>
      <c r="GU93" s="13"/>
      <c r="LY93"/>
      <c r="LZ93"/>
    </row>
    <row r="94" spans="1:338" ht="27" customHeight="1" x14ac:dyDescent="0.4">
      <c r="GP94" s="13"/>
      <c r="GQ94" s="13"/>
      <c r="GR94" s="13"/>
      <c r="GS94" s="13"/>
      <c r="GT94" s="13"/>
      <c r="GU94" s="13"/>
      <c r="LY94"/>
      <c r="LZ94"/>
    </row>
    <row r="95" spans="1:338" ht="27" customHeight="1" x14ac:dyDescent="0.4">
      <c r="GP95" s="13"/>
      <c r="GQ95" s="13"/>
      <c r="GR95" s="13"/>
      <c r="GS95" s="13"/>
      <c r="GT95" s="13"/>
      <c r="GU95" s="13"/>
      <c r="LY95"/>
      <c r="LZ95"/>
    </row>
    <row r="96" spans="1:338" ht="27" customHeight="1" x14ac:dyDescent="0.4">
      <c r="GP96" s="13"/>
      <c r="GQ96" s="13"/>
      <c r="GR96" s="13"/>
      <c r="GS96" s="13"/>
      <c r="GT96" s="13"/>
      <c r="GU96" s="13"/>
      <c r="LY96"/>
      <c r="LZ96"/>
    </row>
    <row r="97" spans="198:338" ht="27" customHeight="1" x14ac:dyDescent="0.4">
      <c r="GP97" s="13"/>
      <c r="GQ97" s="13"/>
      <c r="GR97" s="13"/>
      <c r="GS97" s="13"/>
      <c r="GT97" s="13"/>
      <c r="GU97" s="13"/>
      <c r="LY97"/>
      <c r="LZ97"/>
    </row>
    <row r="98" spans="198:338" ht="27" customHeight="1" x14ac:dyDescent="0.4">
      <c r="GP98" s="13"/>
      <c r="GQ98" s="13"/>
      <c r="GR98" s="13"/>
      <c r="GS98" s="13"/>
      <c r="GT98" s="13"/>
      <c r="GU98" s="13"/>
      <c r="LY98"/>
      <c r="LZ98"/>
    </row>
    <row r="99" spans="198:338" ht="27" customHeight="1" x14ac:dyDescent="0.4">
      <c r="GP99" s="13"/>
      <c r="GQ99" s="13"/>
      <c r="GR99" s="13"/>
      <c r="GS99" s="13"/>
      <c r="GT99" s="13"/>
      <c r="GU99" s="13"/>
      <c r="LY99"/>
      <c r="LZ99"/>
    </row>
    <row r="100" spans="198:338" ht="27" customHeight="1" x14ac:dyDescent="0.4">
      <c r="GP100" s="13"/>
      <c r="GQ100" s="13"/>
      <c r="GR100" s="13"/>
      <c r="GS100" s="13"/>
      <c r="GT100" s="13"/>
      <c r="GU100" s="13"/>
      <c r="LY100"/>
      <c r="LZ100"/>
    </row>
    <row r="101" spans="198:338" ht="27" customHeight="1" x14ac:dyDescent="0.4">
      <c r="GP101" s="13"/>
      <c r="GQ101" s="13"/>
      <c r="GR101" s="13"/>
      <c r="GS101" s="13"/>
      <c r="GT101" s="13"/>
      <c r="GU101" s="13"/>
      <c r="LY101"/>
      <c r="LZ101"/>
    </row>
    <row r="102" spans="198:338" ht="27" customHeight="1" x14ac:dyDescent="0.4">
      <c r="GP102" s="13"/>
      <c r="GQ102" s="13"/>
      <c r="GR102" s="13"/>
      <c r="GS102" s="13"/>
      <c r="GT102" s="13"/>
      <c r="GU102" s="13"/>
      <c r="LY102"/>
      <c r="LZ102"/>
    </row>
    <row r="103" spans="198:338" ht="27" customHeight="1" x14ac:dyDescent="0.4">
      <c r="GP103" s="13"/>
      <c r="GQ103" s="13"/>
      <c r="GR103" s="13"/>
      <c r="GS103" s="13"/>
      <c r="GT103" s="13"/>
      <c r="GU103" s="13"/>
      <c r="LY103"/>
      <c r="LZ103"/>
    </row>
    <row r="104" spans="198:338" ht="27" customHeight="1" x14ac:dyDescent="0.4">
      <c r="GP104" s="13"/>
      <c r="GQ104" s="13"/>
      <c r="GR104" s="13"/>
      <c r="GS104" s="13"/>
      <c r="GT104" s="13"/>
      <c r="GU104" s="13"/>
      <c r="LY104"/>
      <c r="LZ104"/>
    </row>
    <row r="105" spans="198:338" ht="27" customHeight="1" x14ac:dyDescent="0.4">
      <c r="GP105" s="13"/>
      <c r="GQ105" s="13"/>
      <c r="GR105" s="13"/>
      <c r="GS105" s="13"/>
      <c r="GT105" s="13"/>
      <c r="GU105" s="13"/>
      <c r="LY105"/>
      <c r="LZ105"/>
    </row>
    <row r="106" spans="198:338" ht="27" customHeight="1" x14ac:dyDescent="0.4">
      <c r="GP106" s="13"/>
      <c r="GQ106" s="13"/>
      <c r="GR106" s="13"/>
      <c r="GS106" s="13"/>
      <c r="GT106" s="13"/>
      <c r="GU106" s="13"/>
      <c r="LY106"/>
      <c r="LZ106"/>
    </row>
    <row r="107" spans="198:338" ht="27" customHeight="1" x14ac:dyDescent="0.4">
      <c r="GP107" s="13"/>
      <c r="GQ107" s="13"/>
      <c r="GR107" s="13"/>
      <c r="GS107" s="13"/>
      <c r="GT107" s="13"/>
      <c r="GU107" s="13"/>
      <c r="LY107"/>
      <c r="LZ107"/>
    </row>
    <row r="108" spans="198:338" ht="27" customHeight="1" x14ac:dyDescent="0.4">
      <c r="GP108" s="13"/>
      <c r="GQ108" s="13"/>
      <c r="GR108" s="13"/>
      <c r="GS108" s="13"/>
      <c r="GT108" s="13"/>
      <c r="GU108" s="13"/>
      <c r="LY108"/>
      <c r="LZ108"/>
    </row>
    <row r="109" spans="198:338" ht="27" customHeight="1" x14ac:dyDescent="0.4">
      <c r="GP109" s="43"/>
      <c r="GQ109" s="43"/>
      <c r="GR109" s="43"/>
      <c r="GS109" s="43"/>
      <c r="GT109" s="43"/>
      <c r="GU109" s="43"/>
      <c r="LY109"/>
      <c r="LZ109"/>
    </row>
    <row r="110" spans="198:338" ht="27" customHeight="1" x14ac:dyDescent="0.4">
      <c r="LY110"/>
      <c r="LZ110"/>
    </row>
    <row r="111" spans="198:338" ht="27" customHeight="1" x14ac:dyDescent="0.4">
      <c r="LY111"/>
      <c r="LZ111"/>
    </row>
    <row r="112" spans="198:338" ht="27" customHeight="1" x14ac:dyDescent="0.4">
      <c r="LY112"/>
      <c r="LZ112"/>
    </row>
    <row r="113" spans="337:338" ht="27" customHeight="1" x14ac:dyDescent="0.4">
      <c r="LY113"/>
      <c r="LZ113"/>
    </row>
    <row r="114" spans="337:338" ht="27" customHeight="1" x14ac:dyDescent="0.4">
      <c r="LY114"/>
      <c r="LZ114"/>
    </row>
    <row r="115" spans="337:338" ht="27" customHeight="1" x14ac:dyDescent="0.4">
      <c r="LY115"/>
      <c r="LZ115"/>
    </row>
    <row r="116" spans="337:338" ht="27" customHeight="1" x14ac:dyDescent="0.4">
      <c r="LY116"/>
      <c r="LZ116"/>
    </row>
    <row r="117" spans="337:338" ht="27" customHeight="1" x14ac:dyDescent="0.4">
      <c r="LY117"/>
      <c r="LZ117"/>
    </row>
    <row r="118" spans="337:338" ht="27" customHeight="1" x14ac:dyDescent="0.4">
      <c r="LY118"/>
      <c r="LZ118"/>
    </row>
    <row r="119" spans="337:338" ht="27" customHeight="1" x14ac:dyDescent="0.4">
      <c r="LY119"/>
      <c r="LZ119"/>
    </row>
    <row r="120" spans="337:338" ht="27" customHeight="1" x14ac:dyDescent="0.4">
      <c r="LY120"/>
      <c r="LZ120"/>
    </row>
    <row r="121" spans="337:338" ht="27" customHeight="1" x14ac:dyDescent="0.4">
      <c r="LY121"/>
      <c r="LZ121"/>
    </row>
    <row r="122" spans="337:338" ht="27" customHeight="1" x14ac:dyDescent="0.4">
      <c r="LY122"/>
      <c r="LZ122"/>
    </row>
    <row r="123" spans="337:338" ht="27" customHeight="1" x14ac:dyDescent="0.4">
      <c r="LY123"/>
      <c r="LZ123"/>
    </row>
    <row r="124" spans="337:338" ht="27" customHeight="1" x14ac:dyDescent="0.4">
      <c r="LY124"/>
      <c r="LZ124"/>
    </row>
    <row r="125" spans="337:338" ht="27" customHeight="1" x14ac:dyDescent="0.4">
      <c r="LY125"/>
      <c r="LZ125"/>
    </row>
    <row r="126" spans="337:338" ht="27" customHeight="1" x14ac:dyDescent="0.4">
      <c r="LY126"/>
      <c r="LZ126"/>
    </row>
    <row r="127" spans="337:338" ht="27" customHeight="1" x14ac:dyDescent="0.4">
      <c r="LY127"/>
      <c r="LZ127"/>
    </row>
    <row r="128" spans="337:338" ht="27" customHeight="1" x14ac:dyDescent="0.4">
      <c r="LY128"/>
      <c r="LZ128"/>
    </row>
    <row r="129" spans="337:338" ht="27" customHeight="1" x14ac:dyDescent="0.4">
      <c r="LY129"/>
      <c r="LZ129"/>
    </row>
    <row r="130" spans="337:338" ht="27" customHeight="1" x14ac:dyDescent="0.4">
      <c r="LY130"/>
      <c r="LZ130"/>
    </row>
    <row r="131" spans="337:338" ht="27" customHeight="1" x14ac:dyDescent="0.4">
      <c r="LY131"/>
      <c r="LZ131"/>
    </row>
    <row r="132" spans="337:338" ht="27" customHeight="1" x14ac:dyDescent="0.4">
      <c r="LY132"/>
      <c r="LZ132"/>
    </row>
    <row r="133" spans="337:338" ht="27" customHeight="1" x14ac:dyDescent="0.4">
      <c r="LY133"/>
      <c r="LZ133"/>
    </row>
    <row r="134" spans="337:338" ht="27" customHeight="1" x14ac:dyDescent="0.4">
      <c r="LY134"/>
      <c r="LZ134"/>
    </row>
    <row r="135" spans="337:338" ht="27" customHeight="1" x14ac:dyDescent="0.4">
      <c r="LY135"/>
      <c r="LZ135"/>
    </row>
    <row r="136" spans="337:338" ht="27" customHeight="1" x14ac:dyDescent="0.4">
      <c r="LY136"/>
      <c r="LZ136"/>
    </row>
    <row r="137" spans="337:338" ht="27" customHeight="1" x14ac:dyDescent="0.4">
      <c r="LY137"/>
      <c r="LZ137"/>
    </row>
    <row r="138" spans="337:338" ht="27" customHeight="1" x14ac:dyDescent="0.4">
      <c r="LY138"/>
      <c r="LZ138"/>
    </row>
    <row r="139" spans="337:338" ht="27" customHeight="1" x14ac:dyDescent="0.4">
      <c r="LY139"/>
      <c r="LZ139"/>
    </row>
    <row r="140" spans="337:338" ht="27" customHeight="1" x14ac:dyDescent="0.4">
      <c r="LY140"/>
      <c r="LZ140"/>
    </row>
    <row r="141" spans="337:338" ht="27" customHeight="1" x14ac:dyDescent="0.4">
      <c r="LY141"/>
      <c r="LZ141"/>
    </row>
    <row r="142" spans="337:338" ht="27" customHeight="1" x14ac:dyDescent="0.4">
      <c r="LY142"/>
      <c r="LZ142"/>
    </row>
    <row r="143" spans="337:338" ht="27" customHeight="1" x14ac:dyDescent="0.4">
      <c r="LY143"/>
      <c r="LZ143"/>
    </row>
    <row r="144" spans="337:338" ht="27" customHeight="1" x14ac:dyDescent="0.4">
      <c r="LY144"/>
      <c r="LZ144"/>
    </row>
    <row r="145" spans="337:338" ht="27" customHeight="1" x14ac:dyDescent="0.4">
      <c r="LY145"/>
      <c r="LZ145"/>
    </row>
    <row r="146" spans="337:338" ht="27" customHeight="1" x14ac:dyDescent="0.4">
      <c r="LY146"/>
      <c r="LZ146"/>
    </row>
    <row r="147" spans="337:338" ht="27" customHeight="1" x14ac:dyDescent="0.4">
      <c r="LY147"/>
      <c r="LZ147"/>
    </row>
    <row r="148" spans="337:338" ht="27" customHeight="1" x14ac:dyDescent="0.4">
      <c r="LY148"/>
      <c r="LZ148"/>
    </row>
    <row r="149" spans="337:338" ht="27" customHeight="1" x14ac:dyDescent="0.4">
      <c r="LY149"/>
      <c r="LZ149"/>
    </row>
    <row r="150" spans="337:338" ht="27" customHeight="1" x14ac:dyDescent="0.4">
      <c r="LY150"/>
      <c r="LZ150"/>
    </row>
    <row r="151" spans="337:338" ht="27" customHeight="1" x14ac:dyDescent="0.4">
      <c r="LY151"/>
      <c r="LZ151"/>
    </row>
    <row r="152" spans="337:338" ht="27" customHeight="1" x14ac:dyDescent="0.4">
      <c r="LY152"/>
      <c r="LZ152"/>
    </row>
    <row r="153" spans="337:338" ht="27" customHeight="1" x14ac:dyDescent="0.4">
      <c r="LY153"/>
      <c r="LZ153"/>
    </row>
    <row r="154" spans="337:338" ht="27" customHeight="1" x14ac:dyDescent="0.4">
      <c r="LY154"/>
      <c r="LZ154"/>
    </row>
    <row r="155" spans="337:338" ht="27" customHeight="1" x14ac:dyDescent="0.4">
      <c r="LY155"/>
      <c r="LZ155"/>
    </row>
    <row r="156" spans="337:338" ht="27" customHeight="1" x14ac:dyDescent="0.4">
      <c r="LY156"/>
      <c r="LZ156"/>
    </row>
    <row r="157" spans="337:338" ht="27" customHeight="1" x14ac:dyDescent="0.4">
      <c r="LY157"/>
      <c r="LZ157"/>
    </row>
    <row r="158" spans="337:338" ht="27" customHeight="1" x14ac:dyDescent="0.4">
      <c r="LY158"/>
      <c r="LZ158"/>
    </row>
    <row r="159" spans="337:338" ht="27" customHeight="1" x14ac:dyDescent="0.4">
      <c r="LY159"/>
      <c r="LZ159"/>
    </row>
    <row r="160" spans="337:338" ht="27" customHeight="1" x14ac:dyDescent="0.4">
      <c r="LY160"/>
      <c r="LZ160"/>
    </row>
    <row r="161" spans="337:338" ht="27" customHeight="1" x14ac:dyDescent="0.4">
      <c r="LY161"/>
      <c r="LZ161"/>
    </row>
    <row r="162" spans="337:338" ht="27" customHeight="1" x14ac:dyDescent="0.4">
      <c r="LY162"/>
      <c r="LZ162"/>
    </row>
    <row r="163" spans="337:338" ht="27" customHeight="1" x14ac:dyDescent="0.4">
      <c r="LY163"/>
      <c r="LZ163"/>
    </row>
    <row r="164" spans="337:338" ht="27" customHeight="1" x14ac:dyDescent="0.4">
      <c r="LY164"/>
      <c r="LZ164"/>
    </row>
    <row r="165" spans="337:338" ht="27" customHeight="1" x14ac:dyDescent="0.4">
      <c r="LY165"/>
      <c r="LZ165"/>
    </row>
    <row r="166" spans="337:338" ht="27" customHeight="1" x14ac:dyDescent="0.4">
      <c r="LY166"/>
      <c r="LZ166"/>
    </row>
    <row r="167" spans="337:338" ht="27" customHeight="1" x14ac:dyDescent="0.4">
      <c r="LY167"/>
      <c r="LZ167"/>
    </row>
    <row r="168" spans="337:338" ht="27" customHeight="1" x14ac:dyDescent="0.4">
      <c r="LY168"/>
      <c r="LZ168"/>
    </row>
    <row r="169" spans="337:338" ht="27" customHeight="1" x14ac:dyDescent="0.4">
      <c r="LY169"/>
      <c r="LZ169"/>
    </row>
    <row r="170" spans="337:338" ht="27" customHeight="1" x14ac:dyDescent="0.4">
      <c r="LY170"/>
      <c r="LZ170"/>
    </row>
    <row r="171" spans="337:338" ht="27" customHeight="1" x14ac:dyDescent="0.4">
      <c r="LY171"/>
      <c r="LZ171"/>
    </row>
    <row r="172" spans="337:338" ht="27" customHeight="1" x14ac:dyDescent="0.4">
      <c r="LY172"/>
      <c r="LZ172"/>
    </row>
    <row r="173" spans="337:338" ht="27" customHeight="1" x14ac:dyDescent="0.4">
      <c r="LY173"/>
      <c r="LZ173"/>
    </row>
    <row r="174" spans="337:338" ht="27" customHeight="1" x14ac:dyDescent="0.4">
      <c r="LY174"/>
      <c r="LZ174"/>
    </row>
    <row r="175" spans="337:338" ht="27" customHeight="1" x14ac:dyDescent="0.4">
      <c r="LY175"/>
      <c r="LZ175"/>
    </row>
    <row r="176" spans="337:338" ht="27" customHeight="1" x14ac:dyDescent="0.4">
      <c r="LY176"/>
      <c r="LZ176"/>
    </row>
    <row r="177" spans="337:338" ht="27" customHeight="1" x14ac:dyDescent="0.4">
      <c r="LY177"/>
      <c r="LZ177"/>
    </row>
    <row r="178" spans="337:338" ht="27" customHeight="1" x14ac:dyDescent="0.4">
      <c r="LY178"/>
      <c r="LZ178"/>
    </row>
    <row r="179" spans="337:338" ht="27" customHeight="1" x14ac:dyDescent="0.4">
      <c r="LY179"/>
      <c r="LZ179"/>
    </row>
    <row r="180" spans="337:338" ht="27" customHeight="1" x14ac:dyDescent="0.4">
      <c r="LY180"/>
      <c r="LZ180"/>
    </row>
    <row r="181" spans="337:338" ht="27" customHeight="1" x14ac:dyDescent="0.4">
      <c r="LY181"/>
      <c r="LZ181"/>
    </row>
    <row r="182" spans="337:338" ht="27" customHeight="1" x14ac:dyDescent="0.4">
      <c r="LY182"/>
      <c r="LZ182"/>
    </row>
    <row r="183" spans="337:338" ht="27" customHeight="1" x14ac:dyDescent="0.4">
      <c r="LY183"/>
      <c r="LZ183"/>
    </row>
    <row r="184" spans="337:338" ht="27" customHeight="1" x14ac:dyDescent="0.4">
      <c r="LY184"/>
      <c r="LZ184"/>
    </row>
    <row r="185" spans="337:338" ht="27" customHeight="1" x14ac:dyDescent="0.4">
      <c r="LY185"/>
      <c r="LZ185"/>
    </row>
    <row r="186" spans="337:338" ht="27" customHeight="1" x14ac:dyDescent="0.4">
      <c r="LY186"/>
      <c r="LZ186"/>
    </row>
    <row r="187" spans="337:338" ht="27" customHeight="1" x14ac:dyDescent="0.4">
      <c r="LY187"/>
      <c r="LZ187"/>
    </row>
    <row r="188" spans="337:338" ht="27" customHeight="1" x14ac:dyDescent="0.4">
      <c r="LY188"/>
      <c r="LZ188"/>
    </row>
    <row r="189" spans="337:338" ht="27" customHeight="1" x14ac:dyDescent="0.4">
      <c r="LY189"/>
      <c r="LZ189"/>
    </row>
    <row r="190" spans="337:338" ht="27" customHeight="1" x14ac:dyDescent="0.4">
      <c r="LY190"/>
      <c r="LZ190"/>
    </row>
    <row r="191" spans="337:338" ht="27" customHeight="1" x14ac:dyDescent="0.4">
      <c r="LY191"/>
      <c r="LZ191"/>
    </row>
    <row r="192" spans="337:338" ht="27" customHeight="1" x14ac:dyDescent="0.4">
      <c r="LY192"/>
      <c r="LZ192"/>
    </row>
    <row r="193" spans="337:338" ht="27" customHeight="1" x14ac:dyDescent="0.4">
      <c r="LY193"/>
      <c r="LZ193"/>
    </row>
    <row r="194" spans="337:338" ht="27" customHeight="1" x14ac:dyDescent="0.4">
      <c r="LY194"/>
      <c r="LZ194"/>
    </row>
    <row r="195" spans="337:338" ht="27" customHeight="1" x14ac:dyDescent="0.4">
      <c r="LY195"/>
      <c r="LZ195"/>
    </row>
    <row r="196" spans="337:338" ht="27" customHeight="1" x14ac:dyDescent="0.4">
      <c r="LY196"/>
      <c r="LZ196"/>
    </row>
    <row r="197" spans="337:338" ht="27" customHeight="1" x14ac:dyDescent="0.4">
      <c r="LY197"/>
      <c r="LZ197"/>
    </row>
    <row r="198" spans="337:338" ht="27" customHeight="1" x14ac:dyDescent="0.4">
      <c r="LY198"/>
      <c r="LZ198"/>
    </row>
    <row r="199" spans="337:338" ht="27" customHeight="1" x14ac:dyDescent="0.4">
      <c r="LY199"/>
      <c r="LZ199"/>
    </row>
    <row r="200" spans="337:338" ht="27" customHeight="1" x14ac:dyDescent="0.4">
      <c r="LY200"/>
      <c r="LZ200"/>
    </row>
    <row r="201" spans="337:338" ht="27" customHeight="1" x14ac:dyDescent="0.4">
      <c r="LY201"/>
      <c r="LZ201"/>
    </row>
    <row r="202" spans="337:338" ht="27" customHeight="1" x14ac:dyDescent="0.4">
      <c r="LY202"/>
      <c r="LZ202"/>
    </row>
    <row r="203" spans="337:338" ht="27" customHeight="1" x14ac:dyDescent="0.4">
      <c r="LY203"/>
      <c r="LZ203"/>
    </row>
    <row r="204" spans="337:338" ht="27" customHeight="1" x14ac:dyDescent="0.4">
      <c r="LY204"/>
      <c r="LZ204"/>
    </row>
    <row r="205" spans="337:338" ht="27" customHeight="1" x14ac:dyDescent="0.4">
      <c r="LY205"/>
      <c r="LZ205"/>
    </row>
    <row r="206" spans="337:338" ht="27" customHeight="1" x14ac:dyDescent="0.4">
      <c r="LY206"/>
      <c r="LZ206"/>
    </row>
    <row r="207" spans="337:338" ht="27" customHeight="1" x14ac:dyDescent="0.4">
      <c r="LY207"/>
      <c r="LZ207"/>
    </row>
    <row r="208" spans="337:338" ht="27" customHeight="1" x14ac:dyDescent="0.4">
      <c r="LY208"/>
      <c r="LZ208"/>
    </row>
    <row r="209" spans="337:338" ht="27" customHeight="1" x14ac:dyDescent="0.4">
      <c r="LY209"/>
      <c r="LZ209"/>
    </row>
    <row r="210" spans="337:338" ht="27" customHeight="1" x14ac:dyDescent="0.4">
      <c r="LY210"/>
      <c r="LZ210"/>
    </row>
    <row r="211" spans="337:338" ht="27" customHeight="1" x14ac:dyDescent="0.4">
      <c r="LY211"/>
      <c r="LZ211"/>
    </row>
    <row r="212" spans="337:338" ht="27" customHeight="1" x14ac:dyDescent="0.4">
      <c r="LY212"/>
      <c r="LZ212"/>
    </row>
    <row r="213" spans="337:338" ht="27" customHeight="1" x14ac:dyDescent="0.4">
      <c r="LY213"/>
      <c r="LZ213"/>
    </row>
    <row r="214" spans="337:338" ht="27" customHeight="1" x14ac:dyDescent="0.4">
      <c r="LY214"/>
      <c r="LZ214"/>
    </row>
    <row r="215" spans="337:338" ht="27" customHeight="1" x14ac:dyDescent="0.4">
      <c r="LY215"/>
      <c r="LZ215"/>
    </row>
    <row r="216" spans="337:338" ht="27" customHeight="1" x14ac:dyDescent="0.4">
      <c r="LY216"/>
      <c r="LZ216"/>
    </row>
    <row r="217" spans="337:338" ht="27" customHeight="1" x14ac:dyDescent="0.4">
      <c r="LY217"/>
      <c r="LZ217"/>
    </row>
    <row r="218" spans="337:338" ht="27" customHeight="1" x14ac:dyDescent="0.4">
      <c r="LY218"/>
      <c r="LZ218"/>
    </row>
    <row r="219" spans="337:338" ht="27" customHeight="1" x14ac:dyDescent="0.4">
      <c r="LY219"/>
      <c r="LZ219"/>
    </row>
    <row r="220" spans="337:338" ht="27" customHeight="1" x14ac:dyDescent="0.4">
      <c r="LY220"/>
      <c r="LZ220"/>
    </row>
    <row r="221" spans="337:338" ht="27" customHeight="1" x14ac:dyDescent="0.4">
      <c r="LY221"/>
      <c r="LZ221"/>
    </row>
    <row r="222" spans="337:338" ht="27" customHeight="1" x14ac:dyDescent="0.4">
      <c r="LY222"/>
      <c r="LZ222"/>
    </row>
    <row r="223" spans="337:338" ht="27" customHeight="1" x14ac:dyDescent="0.4">
      <c r="LY223"/>
      <c r="LZ223"/>
    </row>
    <row r="224" spans="337:338" ht="27" customHeight="1" x14ac:dyDescent="0.4">
      <c r="LY224"/>
      <c r="LZ224"/>
    </row>
    <row r="225" spans="337:338" ht="27" customHeight="1" x14ac:dyDescent="0.4">
      <c r="LY225"/>
      <c r="LZ225"/>
    </row>
    <row r="226" spans="337:338" ht="27" customHeight="1" x14ac:dyDescent="0.4">
      <c r="LY226"/>
      <c r="LZ226"/>
    </row>
    <row r="227" spans="337:338" ht="27" customHeight="1" x14ac:dyDescent="0.4">
      <c r="LY227"/>
      <c r="LZ227"/>
    </row>
    <row r="228" spans="337:338" ht="27" customHeight="1" x14ac:dyDescent="0.4">
      <c r="LY228"/>
      <c r="LZ228"/>
    </row>
    <row r="229" spans="337:338" ht="27" customHeight="1" x14ac:dyDescent="0.4">
      <c r="LY229"/>
      <c r="LZ229"/>
    </row>
    <row r="230" spans="337:338" ht="27" customHeight="1" x14ac:dyDescent="0.4">
      <c r="LY230"/>
      <c r="LZ230"/>
    </row>
    <row r="231" spans="337:338" ht="27" customHeight="1" x14ac:dyDescent="0.4">
      <c r="LY231"/>
      <c r="LZ231"/>
    </row>
    <row r="232" spans="337:338" ht="27" customHeight="1" x14ac:dyDescent="0.4">
      <c r="LY232"/>
      <c r="LZ232"/>
    </row>
    <row r="233" spans="337:338" ht="27" customHeight="1" x14ac:dyDescent="0.4">
      <c r="LY233"/>
      <c r="LZ233"/>
    </row>
    <row r="234" spans="337:338" ht="27" customHeight="1" x14ac:dyDescent="0.4">
      <c r="LY234"/>
      <c r="LZ234"/>
    </row>
    <row r="235" spans="337:338" ht="27" customHeight="1" x14ac:dyDescent="0.4">
      <c r="LY235"/>
      <c r="LZ235"/>
    </row>
    <row r="236" spans="337:338" ht="27" customHeight="1" x14ac:dyDescent="0.4">
      <c r="LY236"/>
      <c r="LZ236"/>
    </row>
    <row r="237" spans="337:338" ht="27" customHeight="1" x14ac:dyDescent="0.4">
      <c r="LY237"/>
      <c r="LZ237"/>
    </row>
    <row r="238" spans="337:338" ht="27" customHeight="1" x14ac:dyDescent="0.4">
      <c r="LY238"/>
      <c r="LZ238"/>
    </row>
    <row r="239" spans="337:338" ht="27" customHeight="1" x14ac:dyDescent="0.4">
      <c r="LY239"/>
      <c r="LZ239"/>
    </row>
    <row r="240" spans="337:338" ht="27" customHeight="1" x14ac:dyDescent="0.4">
      <c r="LY240"/>
      <c r="LZ240"/>
    </row>
    <row r="241" spans="337:338" ht="27" customHeight="1" x14ac:dyDescent="0.4">
      <c r="LY241"/>
      <c r="LZ241"/>
    </row>
    <row r="242" spans="337:338" ht="27" customHeight="1" x14ac:dyDescent="0.4">
      <c r="LY242"/>
      <c r="LZ242"/>
    </row>
    <row r="243" spans="337:338" ht="27" customHeight="1" x14ac:dyDescent="0.4">
      <c r="LY243"/>
      <c r="LZ243"/>
    </row>
    <row r="244" spans="337:338" ht="27" customHeight="1" x14ac:dyDescent="0.4">
      <c r="LY244"/>
      <c r="LZ244"/>
    </row>
    <row r="245" spans="337:338" ht="27" customHeight="1" x14ac:dyDescent="0.4">
      <c r="LY245"/>
      <c r="LZ245"/>
    </row>
    <row r="246" spans="337:338" ht="27" customHeight="1" x14ac:dyDescent="0.4">
      <c r="LY246"/>
      <c r="LZ246"/>
    </row>
    <row r="247" spans="337:338" ht="27" customHeight="1" x14ac:dyDescent="0.4">
      <c r="LY247"/>
      <c r="LZ247"/>
    </row>
    <row r="248" spans="337:338" ht="27" customHeight="1" x14ac:dyDescent="0.4">
      <c r="LY248"/>
      <c r="LZ248"/>
    </row>
    <row r="249" spans="337:338" ht="27" customHeight="1" x14ac:dyDescent="0.4">
      <c r="LY249"/>
      <c r="LZ249"/>
    </row>
    <row r="250" spans="337:338" ht="27" customHeight="1" x14ac:dyDescent="0.4">
      <c r="LY250"/>
      <c r="LZ250"/>
    </row>
    <row r="251" spans="337:338" ht="27" customHeight="1" x14ac:dyDescent="0.4">
      <c r="LY251"/>
      <c r="LZ251"/>
    </row>
    <row r="252" spans="337:338" ht="27" customHeight="1" x14ac:dyDescent="0.4">
      <c r="LY252"/>
      <c r="LZ252"/>
    </row>
    <row r="253" spans="337:338" ht="27" customHeight="1" x14ac:dyDescent="0.4">
      <c r="LY253"/>
      <c r="LZ253"/>
    </row>
    <row r="254" spans="337:338" ht="27" customHeight="1" x14ac:dyDescent="0.4">
      <c r="LY254"/>
      <c r="LZ254"/>
    </row>
    <row r="255" spans="337:338" ht="27" customHeight="1" x14ac:dyDescent="0.4">
      <c r="LY255"/>
      <c r="LZ255"/>
    </row>
    <row r="256" spans="337:338" ht="27" customHeight="1" x14ac:dyDescent="0.4">
      <c r="LY256"/>
      <c r="LZ256"/>
    </row>
    <row r="257" spans="337:338" ht="27" customHeight="1" x14ac:dyDescent="0.4">
      <c r="LY257"/>
      <c r="LZ257"/>
    </row>
    <row r="258" spans="337:338" ht="27" customHeight="1" x14ac:dyDescent="0.4">
      <c r="LY258"/>
      <c r="LZ258"/>
    </row>
    <row r="259" spans="337:338" ht="27" customHeight="1" x14ac:dyDescent="0.4">
      <c r="LY259"/>
      <c r="LZ259"/>
    </row>
    <row r="260" spans="337:338" ht="27" customHeight="1" x14ac:dyDescent="0.4">
      <c r="LY260"/>
      <c r="LZ260"/>
    </row>
    <row r="261" spans="337:338" ht="27" customHeight="1" x14ac:dyDescent="0.4">
      <c r="LY261"/>
      <c r="LZ261"/>
    </row>
    <row r="262" spans="337:338" ht="27" customHeight="1" x14ac:dyDescent="0.4">
      <c r="LY262"/>
      <c r="LZ262"/>
    </row>
    <row r="263" spans="337:338" ht="27" customHeight="1" x14ac:dyDescent="0.4">
      <c r="LY263"/>
      <c r="LZ263"/>
    </row>
    <row r="264" spans="337:338" ht="27" customHeight="1" x14ac:dyDescent="0.4">
      <c r="LY264"/>
      <c r="LZ264"/>
    </row>
    <row r="265" spans="337:338" ht="27" customHeight="1" x14ac:dyDescent="0.4">
      <c r="LY265"/>
      <c r="LZ265"/>
    </row>
    <row r="266" spans="337:338" ht="27" customHeight="1" x14ac:dyDescent="0.4">
      <c r="LY266"/>
      <c r="LZ266"/>
    </row>
    <row r="267" spans="337:338" ht="27" customHeight="1" x14ac:dyDescent="0.4">
      <c r="LY267"/>
      <c r="LZ267"/>
    </row>
    <row r="268" spans="337:338" ht="27" customHeight="1" x14ac:dyDescent="0.4">
      <c r="LY268"/>
      <c r="LZ268"/>
    </row>
    <row r="269" spans="337:338" ht="27" customHeight="1" x14ac:dyDescent="0.4">
      <c r="LY269"/>
      <c r="LZ269"/>
    </row>
    <row r="270" spans="337:338" ht="27" customHeight="1" x14ac:dyDescent="0.4">
      <c r="LY270"/>
      <c r="LZ270"/>
    </row>
    <row r="271" spans="337:338" ht="27" customHeight="1" x14ac:dyDescent="0.4">
      <c r="LY271"/>
      <c r="LZ271"/>
    </row>
    <row r="272" spans="337:338" ht="27" customHeight="1" x14ac:dyDescent="0.4">
      <c r="LY272"/>
      <c r="LZ272"/>
    </row>
    <row r="273" spans="337:338" ht="27" customHeight="1" x14ac:dyDescent="0.4">
      <c r="LY273"/>
      <c r="LZ273"/>
    </row>
    <row r="274" spans="337:338" ht="27" customHeight="1" x14ac:dyDescent="0.4">
      <c r="LY274"/>
      <c r="LZ274"/>
    </row>
    <row r="275" spans="337:338" ht="27" customHeight="1" x14ac:dyDescent="0.4">
      <c r="LY275"/>
      <c r="LZ275"/>
    </row>
    <row r="276" spans="337:338" ht="27" customHeight="1" x14ac:dyDescent="0.4">
      <c r="LY276"/>
      <c r="LZ276"/>
    </row>
    <row r="277" spans="337:338" ht="27" customHeight="1" x14ac:dyDescent="0.4">
      <c r="LY277"/>
      <c r="LZ277"/>
    </row>
    <row r="278" spans="337:338" ht="27" customHeight="1" x14ac:dyDescent="0.4">
      <c r="LY278"/>
      <c r="LZ278"/>
    </row>
    <row r="279" spans="337:338" ht="27" customHeight="1" x14ac:dyDescent="0.4">
      <c r="LY279"/>
      <c r="LZ279"/>
    </row>
    <row r="280" spans="337:338" ht="27" customHeight="1" x14ac:dyDescent="0.4">
      <c r="LY280"/>
      <c r="LZ280"/>
    </row>
    <row r="281" spans="337:338" ht="27" customHeight="1" x14ac:dyDescent="0.4">
      <c r="LY281"/>
      <c r="LZ281"/>
    </row>
    <row r="282" spans="337:338" ht="27" customHeight="1" x14ac:dyDescent="0.4">
      <c r="LY282"/>
      <c r="LZ282"/>
    </row>
    <row r="283" spans="337:338" ht="27" customHeight="1" x14ac:dyDescent="0.4">
      <c r="LY283"/>
      <c r="LZ283"/>
    </row>
    <row r="284" spans="337:338" ht="27" customHeight="1" x14ac:dyDescent="0.4">
      <c r="LY284"/>
      <c r="LZ284"/>
    </row>
    <row r="285" spans="337:338" ht="27" customHeight="1" x14ac:dyDescent="0.4">
      <c r="LY285"/>
      <c r="LZ285"/>
    </row>
    <row r="286" spans="337:338" ht="27" customHeight="1" x14ac:dyDescent="0.4">
      <c r="LY286"/>
      <c r="LZ286"/>
    </row>
    <row r="287" spans="337:338" ht="27" customHeight="1" x14ac:dyDescent="0.4">
      <c r="LY287"/>
      <c r="LZ287"/>
    </row>
    <row r="288" spans="337:338" ht="27" customHeight="1" x14ac:dyDescent="0.4">
      <c r="LY288"/>
      <c r="LZ288"/>
    </row>
    <row r="289" spans="337:338" ht="27" customHeight="1" x14ac:dyDescent="0.4">
      <c r="LY289"/>
      <c r="LZ289"/>
    </row>
    <row r="290" spans="337:338" ht="27" customHeight="1" x14ac:dyDescent="0.4">
      <c r="LY290"/>
      <c r="LZ290"/>
    </row>
    <row r="291" spans="337:338" ht="27" customHeight="1" x14ac:dyDescent="0.4">
      <c r="LY291"/>
      <c r="LZ291"/>
    </row>
    <row r="292" spans="337:338" ht="27" customHeight="1" x14ac:dyDescent="0.4">
      <c r="LY292"/>
      <c r="LZ292"/>
    </row>
    <row r="293" spans="337:338" ht="27" customHeight="1" x14ac:dyDescent="0.4">
      <c r="LY293"/>
      <c r="LZ293"/>
    </row>
    <row r="294" spans="337:338" ht="27" customHeight="1" x14ac:dyDescent="0.4">
      <c r="LY294"/>
      <c r="LZ294"/>
    </row>
    <row r="295" spans="337:338" ht="27" customHeight="1" x14ac:dyDescent="0.4">
      <c r="LY295"/>
      <c r="LZ295"/>
    </row>
    <row r="296" spans="337:338" ht="27" customHeight="1" x14ac:dyDescent="0.4">
      <c r="LY296"/>
      <c r="LZ296"/>
    </row>
    <row r="297" spans="337:338" ht="27" customHeight="1" x14ac:dyDescent="0.4">
      <c r="LY297"/>
      <c r="LZ297"/>
    </row>
    <row r="298" spans="337:338" ht="27" customHeight="1" x14ac:dyDescent="0.4">
      <c r="LY298"/>
      <c r="LZ298"/>
    </row>
    <row r="299" spans="337:338" ht="27" customHeight="1" x14ac:dyDescent="0.4">
      <c r="LY299"/>
      <c r="LZ299"/>
    </row>
    <row r="300" spans="337:338" ht="27" customHeight="1" x14ac:dyDescent="0.4">
      <c r="LY300"/>
      <c r="LZ300"/>
    </row>
    <row r="301" spans="337:338" ht="27" customHeight="1" x14ac:dyDescent="0.4">
      <c r="LY301"/>
      <c r="LZ301"/>
    </row>
    <row r="302" spans="337:338" ht="27" customHeight="1" x14ac:dyDescent="0.4">
      <c r="LY302"/>
      <c r="LZ302"/>
    </row>
    <row r="303" spans="337:338" ht="27" customHeight="1" x14ac:dyDescent="0.4">
      <c r="LY303"/>
      <c r="LZ303"/>
    </row>
    <row r="304" spans="337:338" ht="27" customHeight="1" x14ac:dyDescent="0.4">
      <c r="LY304"/>
      <c r="LZ304"/>
    </row>
    <row r="305" spans="337:338" ht="27" customHeight="1" x14ac:dyDescent="0.4">
      <c r="LY305"/>
      <c r="LZ305"/>
    </row>
    <row r="306" spans="337:338" ht="27" customHeight="1" x14ac:dyDescent="0.4">
      <c r="LY306"/>
      <c r="LZ306"/>
    </row>
    <row r="307" spans="337:338" ht="27" customHeight="1" x14ac:dyDescent="0.4">
      <c r="LY307"/>
      <c r="LZ307"/>
    </row>
    <row r="308" spans="337:338" ht="27" customHeight="1" x14ac:dyDescent="0.4">
      <c r="LY308"/>
      <c r="LZ308"/>
    </row>
    <row r="309" spans="337:338" ht="27" customHeight="1" x14ac:dyDescent="0.4">
      <c r="LY309"/>
      <c r="LZ309"/>
    </row>
    <row r="310" spans="337:338" ht="27" customHeight="1" x14ac:dyDescent="0.4">
      <c r="LY310"/>
      <c r="LZ310"/>
    </row>
    <row r="311" spans="337:338" ht="27" customHeight="1" x14ac:dyDescent="0.4">
      <c r="LY311"/>
      <c r="LZ311"/>
    </row>
    <row r="312" spans="337:338" ht="27" customHeight="1" x14ac:dyDescent="0.4">
      <c r="LY312"/>
      <c r="LZ312"/>
    </row>
    <row r="313" spans="337:338" ht="27" customHeight="1" x14ac:dyDescent="0.4">
      <c r="LY313"/>
      <c r="LZ313"/>
    </row>
    <row r="314" spans="337:338" ht="27" customHeight="1" x14ac:dyDescent="0.4">
      <c r="LY314"/>
      <c r="LZ314"/>
    </row>
    <row r="315" spans="337:338" ht="27" customHeight="1" x14ac:dyDescent="0.4">
      <c r="LY315"/>
      <c r="LZ315"/>
    </row>
    <row r="316" spans="337:338" ht="27" customHeight="1" x14ac:dyDescent="0.4">
      <c r="LY316"/>
      <c r="LZ316"/>
    </row>
    <row r="317" spans="337:338" ht="27" customHeight="1" x14ac:dyDescent="0.4">
      <c r="LY317"/>
      <c r="LZ317"/>
    </row>
    <row r="318" spans="337:338" ht="27" customHeight="1" x14ac:dyDescent="0.4">
      <c r="LY318"/>
      <c r="LZ318"/>
    </row>
    <row r="319" spans="337:338" ht="27" customHeight="1" x14ac:dyDescent="0.4">
      <c r="LY319"/>
      <c r="LZ319"/>
    </row>
    <row r="320" spans="337:338" ht="27" customHeight="1" x14ac:dyDescent="0.4">
      <c r="LY320"/>
      <c r="LZ320"/>
    </row>
    <row r="321" spans="337:338" ht="27" customHeight="1" x14ac:dyDescent="0.4">
      <c r="LY321"/>
      <c r="LZ321"/>
    </row>
    <row r="322" spans="337:338" ht="27" customHeight="1" x14ac:dyDescent="0.4">
      <c r="LY322"/>
      <c r="LZ322"/>
    </row>
    <row r="323" spans="337:338" ht="27" customHeight="1" x14ac:dyDescent="0.4">
      <c r="LY323"/>
      <c r="LZ323"/>
    </row>
    <row r="324" spans="337:338" ht="27" customHeight="1" x14ac:dyDescent="0.4">
      <c r="LY324"/>
      <c r="LZ324"/>
    </row>
    <row r="325" spans="337:338" ht="27" customHeight="1" x14ac:dyDescent="0.4">
      <c r="LY325"/>
      <c r="LZ325"/>
    </row>
    <row r="326" spans="337:338" ht="27" customHeight="1" x14ac:dyDescent="0.4">
      <c r="LY326"/>
      <c r="LZ326"/>
    </row>
    <row r="327" spans="337:338" ht="27" customHeight="1" x14ac:dyDescent="0.4">
      <c r="LY327"/>
      <c r="LZ327"/>
    </row>
    <row r="328" spans="337:338" ht="27" customHeight="1" x14ac:dyDescent="0.4">
      <c r="LY328"/>
      <c r="LZ328"/>
    </row>
    <row r="329" spans="337:338" ht="27" customHeight="1" x14ac:dyDescent="0.4">
      <c r="LY329"/>
      <c r="LZ329"/>
    </row>
    <row r="330" spans="337:338" ht="27" customHeight="1" x14ac:dyDescent="0.4">
      <c r="LY330"/>
      <c r="LZ330"/>
    </row>
    <row r="331" spans="337:338" ht="27" customHeight="1" x14ac:dyDescent="0.4">
      <c r="LY331"/>
      <c r="LZ331"/>
    </row>
    <row r="332" spans="337:338" ht="27" customHeight="1" x14ac:dyDescent="0.4">
      <c r="LY332"/>
      <c r="LZ332"/>
    </row>
    <row r="333" spans="337:338" ht="27" customHeight="1" x14ac:dyDescent="0.4">
      <c r="LY333"/>
      <c r="LZ333"/>
    </row>
    <row r="334" spans="337:338" ht="27" customHeight="1" x14ac:dyDescent="0.4">
      <c r="LY334"/>
      <c r="LZ334"/>
    </row>
    <row r="335" spans="337:338" ht="27" customHeight="1" x14ac:dyDescent="0.4">
      <c r="LY335"/>
      <c r="LZ335"/>
    </row>
    <row r="336" spans="337:338" ht="27" customHeight="1" x14ac:dyDescent="0.4">
      <c r="LY336"/>
      <c r="LZ336"/>
    </row>
    <row r="337" spans="337:338" ht="27" customHeight="1" x14ac:dyDescent="0.4">
      <c r="LY337"/>
      <c r="LZ337"/>
    </row>
    <row r="338" spans="337:338" ht="27" customHeight="1" x14ac:dyDescent="0.4">
      <c r="LY338"/>
      <c r="LZ338"/>
    </row>
    <row r="339" spans="337:338" ht="27" customHeight="1" x14ac:dyDescent="0.4">
      <c r="LY339"/>
      <c r="LZ339"/>
    </row>
    <row r="340" spans="337:338" ht="27" customHeight="1" x14ac:dyDescent="0.4">
      <c r="LY340"/>
      <c r="LZ340"/>
    </row>
    <row r="341" spans="337:338" ht="27" customHeight="1" x14ac:dyDescent="0.4">
      <c r="LY341"/>
      <c r="LZ341"/>
    </row>
    <row r="342" spans="337:338" ht="27" customHeight="1" x14ac:dyDescent="0.4">
      <c r="LY342"/>
      <c r="LZ342"/>
    </row>
    <row r="343" spans="337:338" ht="27" customHeight="1" x14ac:dyDescent="0.4">
      <c r="LY343"/>
      <c r="LZ343"/>
    </row>
    <row r="344" spans="337:338" ht="27" customHeight="1" x14ac:dyDescent="0.4">
      <c r="LY344"/>
      <c r="LZ344"/>
    </row>
    <row r="345" spans="337:338" ht="27" customHeight="1" x14ac:dyDescent="0.4">
      <c r="LY345"/>
      <c r="LZ345"/>
    </row>
    <row r="346" spans="337:338" ht="27" customHeight="1" x14ac:dyDescent="0.4">
      <c r="LY346"/>
      <c r="LZ346"/>
    </row>
    <row r="347" spans="337:338" ht="27" customHeight="1" x14ac:dyDescent="0.4">
      <c r="LY347"/>
      <c r="LZ347"/>
    </row>
    <row r="348" spans="337:338" ht="27" customHeight="1" x14ac:dyDescent="0.4">
      <c r="LY348"/>
      <c r="LZ348"/>
    </row>
    <row r="349" spans="337:338" ht="27" customHeight="1" x14ac:dyDescent="0.4">
      <c r="LY349"/>
      <c r="LZ349"/>
    </row>
    <row r="350" spans="337:338" ht="27" customHeight="1" x14ac:dyDescent="0.4">
      <c r="LY350"/>
      <c r="LZ350"/>
    </row>
    <row r="351" spans="337:338" ht="27" customHeight="1" x14ac:dyDescent="0.4">
      <c r="LY351"/>
      <c r="LZ351"/>
    </row>
    <row r="352" spans="337:338" ht="27" customHeight="1" x14ac:dyDescent="0.4">
      <c r="LY352"/>
      <c r="LZ352"/>
    </row>
    <row r="353" spans="337:338" ht="27" customHeight="1" x14ac:dyDescent="0.4">
      <c r="LY353"/>
      <c r="LZ353"/>
    </row>
    <row r="354" spans="337:338" ht="27" customHeight="1" x14ac:dyDescent="0.4">
      <c r="LY354"/>
      <c r="LZ354"/>
    </row>
    <row r="355" spans="337:338" ht="27" customHeight="1" x14ac:dyDescent="0.4">
      <c r="LY355"/>
      <c r="LZ355"/>
    </row>
    <row r="356" spans="337:338" ht="27" customHeight="1" x14ac:dyDescent="0.4">
      <c r="LY356"/>
      <c r="LZ356"/>
    </row>
    <row r="357" spans="337:338" ht="27" customHeight="1" x14ac:dyDescent="0.4">
      <c r="LY357"/>
      <c r="LZ357"/>
    </row>
    <row r="358" spans="337:338" ht="27" customHeight="1" x14ac:dyDescent="0.4">
      <c r="LY358"/>
      <c r="LZ358"/>
    </row>
    <row r="359" spans="337:338" ht="27" customHeight="1" x14ac:dyDescent="0.4">
      <c r="LY359"/>
      <c r="LZ359"/>
    </row>
    <row r="360" spans="337:338" ht="27" customHeight="1" x14ac:dyDescent="0.4">
      <c r="LY360"/>
      <c r="LZ360"/>
    </row>
    <row r="361" spans="337:338" ht="27" customHeight="1" x14ac:dyDescent="0.4">
      <c r="LY361"/>
      <c r="LZ361"/>
    </row>
    <row r="362" spans="337:338" ht="27" customHeight="1" x14ac:dyDescent="0.4">
      <c r="LY362"/>
      <c r="LZ362"/>
    </row>
    <row r="363" spans="337:338" ht="27" customHeight="1" x14ac:dyDescent="0.4">
      <c r="LY363"/>
      <c r="LZ363"/>
    </row>
    <row r="364" spans="337:338" ht="27" customHeight="1" x14ac:dyDescent="0.4">
      <c r="LY364"/>
      <c r="LZ364"/>
    </row>
    <row r="365" spans="337:338" ht="27" customHeight="1" x14ac:dyDescent="0.4">
      <c r="LY365"/>
      <c r="LZ365"/>
    </row>
    <row r="366" spans="337:338" ht="27" customHeight="1" x14ac:dyDescent="0.4">
      <c r="LY366"/>
      <c r="LZ366"/>
    </row>
    <row r="367" spans="337:338" ht="27" customHeight="1" x14ac:dyDescent="0.4">
      <c r="LY367"/>
      <c r="LZ367"/>
    </row>
    <row r="368" spans="337:338" ht="27" customHeight="1" x14ac:dyDescent="0.4">
      <c r="LY368"/>
      <c r="LZ368"/>
    </row>
    <row r="369" spans="337:338" ht="27" customHeight="1" x14ac:dyDescent="0.4">
      <c r="LY369"/>
      <c r="LZ369"/>
    </row>
    <row r="370" spans="337:338" ht="27" customHeight="1" x14ac:dyDescent="0.4">
      <c r="LY370"/>
      <c r="LZ370"/>
    </row>
    <row r="371" spans="337:338" ht="27" customHeight="1" x14ac:dyDescent="0.4">
      <c r="LY371"/>
      <c r="LZ371"/>
    </row>
    <row r="372" spans="337:338" ht="27" customHeight="1" x14ac:dyDescent="0.4">
      <c r="LY372"/>
      <c r="LZ372"/>
    </row>
    <row r="373" spans="337:338" ht="27" customHeight="1" x14ac:dyDescent="0.4">
      <c r="LY373"/>
      <c r="LZ373"/>
    </row>
    <row r="374" spans="337:338" ht="27" customHeight="1" x14ac:dyDescent="0.4">
      <c r="LY374"/>
      <c r="LZ374"/>
    </row>
    <row r="375" spans="337:338" ht="27" customHeight="1" x14ac:dyDescent="0.4">
      <c r="LY375"/>
      <c r="LZ375"/>
    </row>
    <row r="376" spans="337:338" ht="27" customHeight="1" x14ac:dyDescent="0.4">
      <c r="LY376"/>
      <c r="LZ376"/>
    </row>
    <row r="377" spans="337:338" ht="27" customHeight="1" x14ac:dyDescent="0.4">
      <c r="LY377"/>
      <c r="LZ377"/>
    </row>
    <row r="378" spans="337:338" ht="27" customHeight="1" x14ac:dyDescent="0.4">
      <c r="LY378"/>
      <c r="LZ378"/>
    </row>
    <row r="379" spans="337:338" ht="27" customHeight="1" x14ac:dyDescent="0.4">
      <c r="LY379"/>
      <c r="LZ379"/>
    </row>
    <row r="380" spans="337:338" ht="27" customHeight="1" x14ac:dyDescent="0.4">
      <c r="LY380"/>
      <c r="LZ380"/>
    </row>
    <row r="381" spans="337:338" ht="27" customHeight="1" x14ac:dyDescent="0.4">
      <c r="LY381"/>
      <c r="LZ381"/>
    </row>
    <row r="382" spans="337:338" ht="27" customHeight="1" x14ac:dyDescent="0.4">
      <c r="LY382"/>
      <c r="LZ382"/>
    </row>
    <row r="383" spans="337:338" ht="27" customHeight="1" x14ac:dyDescent="0.4">
      <c r="LY383"/>
      <c r="LZ383"/>
    </row>
    <row r="384" spans="337:338" ht="27" customHeight="1" x14ac:dyDescent="0.4">
      <c r="LY384"/>
      <c r="LZ384"/>
    </row>
    <row r="385" spans="337:338" ht="27" customHeight="1" x14ac:dyDescent="0.4">
      <c r="LY385"/>
      <c r="LZ385"/>
    </row>
    <row r="386" spans="337:338" ht="27" customHeight="1" x14ac:dyDescent="0.4">
      <c r="LY386"/>
      <c r="LZ386"/>
    </row>
    <row r="387" spans="337:338" ht="27" customHeight="1" x14ac:dyDescent="0.4">
      <c r="LY387"/>
      <c r="LZ387"/>
    </row>
    <row r="388" spans="337:338" ht="27" customHeight="1" x14ac:dyDescent="0.4">
      <c r="LY388"/>
      <c r="LZ388"/>
    </row>
    <row r="389" spans="337:338" ht="27" customHeight="1" x14ac:dyDescent="0.4">
      <c r="LY389"/>
      <c r="LZ389"/>
    </row>
    <row r="390" spans="337:338" ht="27" customHeight="1" x14ac:dyDescent="0.4">
      <c r="LY390"/>
      <c r="LZ390"/>
    </row>
    <row r="391" spans="337:338" ht="27" customHeight="1" x14ac:dyDescent="0.4">
      <c r="LY391"/>
      <c r="LZ391"/>
    </row>
    <row r="392" spans="337:338" ht="27" customHeight="1" x14ac:dyDescent="0.4">
      <c r="LY392"/>
      <c r="LZ392"/>
    </row>
    <row r="393" spans="337:338" ht="27" customHeight="1" x14ac:dyDescent="0.4">
      <c r="LY393"/>
      <c r="LZ393"/>
    </row>
    <row r="394" spans="337:338" ht="27" customHeight="1" x14ac:dyDescent="0.4">
      <c r="LY394"/>
      <c r="LZ394"/>
    </row>
  </sheetData>
  <sheetProtection algorithmName="SHA-512" hashValue="coYka2e0XRchEyHlun492+qJjB3w/NbpSoDiC3AhvdCoZBpSx40+KpXY9SbJEXjIn9uu+9UqQNEldRHz+awMsQ==" saltValue="UYjk0ppPnyMgRtQbpUQc3g==" spinCount="100000" sheet="1" objects="1" scenarios="1"/>
  <mergeCells count="581">
    <mergeCell ref="CT70:CV70"/>
    <mergeCell ref="CW70:DP70"/>
    <mergeCell ref="M70:O70"/>
    <mergeCell ref="P70:AF70"/>
    <mergeCell ref="AG70:AZ70"/>
    <mergeCell ref="BA70:BL70"/>
    <mergeCell ref="BM70:BN70"/>
    <mergeCell ref="BO70:BX70"/>
    <mergeCell ref="BY70:CM70"/>
    <mergeCell ref="CN70:CP70"/>
    <mergeCell ref="CQ70:CS70"/>
    <mergeCell ref="CT68:CV68"/>
    <mergeCell ref="CW68:DP68"/>
    <mergeCell ref="M69:O69"/>
    <mergeCell ref="P69:AF69"/>
    <mergeCell ref="AG69:AZ69"/>
    <mergeCell ref="BA69:BL69"/>
    <mergeCell ref="BM69:BN69"/>
    <mergeCell ref="BO69:BX69"/>
    <mergeCell ref="BY69:CM69"/>
    <mergeCell ref="CN69:CP69"/>
    <mergeCell ref="CQ69:CS69"/>
    <mergeCell ref="CT69:CV69"/>
    <mergeCell ref="CW69:DP69"/>
    <mergeCell ref="M68:O68"/>
    <mergeCell ref="P68:AF68"/>
    <mergeCell ref="AG68:AZ68"/>
    <mergeCell ref="BA68:BL68"/>
    <mergeCell ref="BM68:BN68"/>
    <mergeCell ref="BO68:BX68"/>
    <mergeCell ref="BY68:CM68"/>
    <mergeCell ref="CN68:CP68"/>
    <mergeCell ref="CQ68:CS68"/>
    <mergeCell ref="CT66:CV66"/>
    <mergeCell ref="CW66:DP66"/>
    <mergeCell ref="M67:O67"/>
    <mergeCell ref="P67:AF67"/>
    <mergeCell ref="AG67:AZ67"/>
    <mergeCell ref="BA67:BL67"/>
    <mergeCell ref="BM67:BN67"/>
    <mergeCell ref="BO67:BX67"/>
    <mergeCell ref="BY67:CM67"/>
    <mergeCell ref="CN67:CP67"/>
    <mergeCell ref="CQ67:CS67"/>
    <mergeCell ref="CT67:CV67"/>
    <mergeCell ref="CW67:DP67"/>
    <mergeCell ref="M66:O66"/>
    <mergeCell ref="P66:AF66"/>
    <mergeCell ref="AG66:AZ66"/>
    <mergeCell ref="BA66:BL66"/>
    <mergeCell ref="BM66:BN66"/>
    <mergeCell ref="BO66:BX66"/>
    <mergeCell ref="BY66:CM66"/>
    <mergeCell ref="CN66:CP66"/>
    <mergeCell ref="CQ66:CS66"/>
    <mergeCell ref="CT64:CV64"/>
    <mergeCell ref="CW64:DP64"/>
    <mergeCell ref="M65:O65"/>
    <mergeCell ref="P65:AF65"/>
    <mergeCell ref="AG65:AZ65"/>
    <mergeCell ref="BA65:BL65"/>
    <mergeCell ref="BM65:BN65"/>
    <mergeCell ref="BO65:BX65"/>
    <mergeCell ref="BY65:CM65"/>
    <mergeCell ref="CN65:CP65"/>
    <mergeCell ref="CQ65:CS65"/>
    <mergeCell ref="CT65:CV65"/>
    <mergeCell ref="CW65:DP65"/>
    <mergeCell ref="M64:O64"/>
    <mergeCell ref="P64:AF64"/>
    <mergeCell ref="AG64:AZ64"/>
    <mergeCell ref="BA64:BL64"/>
    <mergeCell ref="BM64:BN64"/>
    <mergeCell ref="BO64:BX64"/>
    <mergeCell ref="BY64:CM64"/>
    <mergeCell ref="CN64:CP64"/>
    <mergeCell ref="CQ64:CS64"/>
    <mergeCell ref="BY62:CM62"/>
    <mergeCell ref="CN62:CP62"/>
    <mergeCell ref="CQ62:CS62"/>
    <mergeCell ref="CT62:CV62"/>
    <mergeCell ref="CW62:DP62"/>
    <mergeCell ref="BY63:CM63"/>
    <mergeCell ref="CN63:CP63"/>
    <mergeCell ref="CQ63:CS63"/>
    <mergeCell ref="CT63:CV63"/>
    <mergeCell ref="CW63:DP63"/>
    <mergeCell ref="K75:L75"/>
    <mergeCell ref="M75:N75"/>
    <mergeCell ref="O75:R75"/>
    <mergeCell ref="M74:O74"/>
    <mergeCell ref="P74:AF74"/>
    <mergeCell ref="BA74:BL74"/>
    <mergeCell ref="BM74:BN74"/>
    <mergeCell ref="BO74:BX74"/>
    <mergeCell ref="BY74:CM74"/>
    <mergeCell ref="EH85:EJ85"/>
    <mergeCell ref="EH88:EJ88"/>
    <mergeCell ref="M12:Q12"/>
    <mergeCell ref="R12:T12"/>
    <mergeCell ref="V12:AQ12"/>
    <mergeCell ref="AX12:BB12"/>
    <mergeCell ref="BC12:BE12"/>
    <mergeCell ref="BF12:CB12"/>
    <mergeCell ref="CE12:CI12"/>
    <mergeCell ref="CJ12:CL12"/>
    <mergeCell ref="CM12:DI12"/>
    <mergeCell ref="M61:O61"/>
    <mergeCell ref="P61:AF61"/>
    <mergeCell ref="AG61:AZ61"/>
    <mergeCell ref="BY61:CM61"/>
    <mergeCell ref="CN61:CP61"/>
    <mergeCell ref="CQ61:CS61"/>
    <mergeCell ref="CT61:CV61"/>
    <mergeCell ref="CW61:DP61"/>
    <mergeCell ref="M62:O62"/>
    <mergeCell ref="P62:AF62"/>
    <mergeCell ref="AG62:AZ62"/>
    <mergeCell ref="BA62:BL62"/>
    <mergeCell ref="BM62:BN62"/>
    <mergeCell ref="CN74:CP74"/>
    <mergeCell ref="CQ74:CS74"/>
    <mergeCell ref="CT74:CV74"/>
    <mergeCell ref="CW74:DP74"/>
    <mergeCell ref="AG74:AZ74"/>
    <mergeCell ref="M73:O73"/>
    <mergeCell ref="P73:AF73"/>
    <mergeCell ref="BA73:BL73"/>
    <mergeCell ref="BM73:BN73"/>
    <mergeCell ref="BO73:BX73"/>
    <mergeCell ref="M72:O72"/>
    <mergeCell ref="P72:AF72"/>
    <mergeCell ref="BA72:BL72"/>
    <mergeCell ref="BM72:BN72"/>
    <mergeCell ref="AG72:AZ72"/>
    <mergeCell ref="AG73:AZ73"/>
    <mergeCell ref="BO72:BX72"/>
    <mergeCell ref="BY71:CM71"/>
    <mergeCell ref="CN71:CP71"/>
    <mergeCell ref="BY73:CM73"/>
    <mergeCell ref="CN73:CP73"/>
    <mergeCell ref="M71:O71"/>
    <mergeCell ref="P71:AF71"/>
    <mergeCell ref="BA71:BL71"/>
    <mergeCell ref="BM71:BN71"/>
    <mergeCell ref="BO71:BX71"/>
    <mergeCell ref="CQ71:CS71"/>
    <mergeCell ref="CT71:CV71"/>
    <mergeCell ref="CW71:DP71"/>
    <mergeCell ref="BY72:CM72"/>
    <mergeCell ref="CN72:CP72"/>
    <mergeCell ref="CQ72:CS72"/>
    <mergeCell ref="CT72:CV72"/>
    <mergeCell ref="CW72:DP72"/>
    <mergeCell ref="CQ73:CS73"/>
    <mergeCell ref="CT73:CV73"/>
    <mergeCell ref="CW73:DP73"/>
    <mergeCell ref="M60:O60"/>
    <mergeCell ref="P60:AF60"/>
    <mergeCell ref="BA60:BL60"/>
    <mergeCell ref="BM60:BN60"/>
    <mergeCell ref="AG71:AZ71"/>
    <mergeCell ref="BO60:BX60"/>
    <mergeCell ref="P63:AF63"/>
    <mergeCell ref="AG63:AZ63"/>
    <mergeCell ref="BA63:BL63"/>
    <mergeCell ref="BM63:BN63"/>
    <mergeCell ref="BO63:BX63"/>
    <mergeCell ref="AG60:AZ60"/>
    <mergeCell ref="BA61:BL61"/>
    <mergeCell ref="BM61:BN61"/>
    <mergeCell ref="BO61:BX61"/>
    <mergeCell ref="M63:O63"/>
    <mergeCell ref="BO62:BX62"/>
    <mergeCell ref="M52:O52"/>
    <mergeCell ref="BA52:BL52"/>
    <mergeCell ref="BM52:BN52"/>
    <mergeCell ref="BO52:BX52"/>
    <mergeCell ref="BY52:CM52"/>
    <mergeCell ref="P52:AF52"/>
    <mergeCell ref="AG52:AZ52"/>
    <mergeCell ref="M57:DP57"/>
    <mergeCell ref="M58:O59"/>
    <mergeCell ref="BA58:BL59"/>
    <mergeCell ref="BM58:BN59"/>
    <mergeCell ref="AG58:AZ59"/>
    <mergeCell ref="P58:AF59"/>
    <mergeCell ref="CN52:CP52"/>
    <mergeCell ref="CQ52:CS52"/>
    <mergeCell ref="CT52:CV52"/>
    <mergeCell ref="CW52:DP52"/>
    <mergeCell ref="BO58:BX59"/>
    <mergeCell ref="BY58:CM59"/>
    <mergeCell ref="CN58:CV58"/>
    <mergeCell ref="CN59:CP59"/>
    <mergeCell ref="CQ59:CS59"/>
    <mergeCell ref="CT59:CV59"/>
    <mergeCell ref="CW58:DP59"/>
    <mergeCell ref="FL58:FO58"/>
    <mergeCell ref="FQ58:FU58"/>
    <mergeCell ref="FV58:FZ58"/>
    <mergeCell ref="EU58:EU59"/>
    <mergeCell ref="EW58:FB58"/>
    <mergeCell ref="CW50:DP50"/>
    <mergeCell ref="BY50:CM50"/>
    <mergeCell ref="BY51:CM51"/>
    <mergeCell ref="CN51:CP51"/>
    <mergeCell ref="CQ51:CS51"/>
    <mergeCell ref="CT51:CV51"/>
    <mergeCell ref="ET58:ET59"/>
    <mergeCell ref="FC58:FH58"/>
    <mergeCell ref="FI58:FK58"/>
    <mergeCell ref="ES57:ES59"/>
    <mergeCell ref="CN60:CP60"/>
    <mergeCell ref="CQ60:CS60"/>
    <mergeCell ref="CT60:CV60"/>
    <mergeCell ref="CW60:DP60"/>
    <mergeCell ref="BY60:CM60"/>
    <mergeCell ref="P51:AF51"/>
    <mergeCell ref="AG51:AZ51"/>
    <mergeCell ref="CN50:CP50"/>
    <mergeCell ref="CW51:DP51"/>
    <mergeCell ref="M51:O51"/>
    <mergeCell ref="BA51:BL51"/>
    <mergeCell ref="BM51:BN51"/>
    <mergeCell ref="BO51:BX51"/>
    <mergeCell ref="FC48:FH48"/>
    <mergeCell ref="M48:O49"/>
    <mergeCell ref="BA48:BL49"/>
    <mergeCell ref="BM48:BN49"/>
    <mergeCell ref="BO48:BX49"/>
    <mergeCell ref="M50:O50"/>
    <mergeCell ref="BA50:BL50"/>
    <mergeCell ref="BM50:BN50"/>
    <mergeCell ref="BO50:BX50"/>
    <mergeCell ref="P50:AF50"/>
    <mergeCell ref="AG50:AZ50"/>
    <mergeCell ref="CQ50:CS50"/>
    <mergeCell ref="CT50:CV50"/>
    <mergeCell ref="M47:DP47"/>
    <mergeCell ref="EW48:FB48"/>
    <mergeCell ref="CN49:CP49"/>
    <mergeCell ref="CQ49:CS49"/>
    <mergeCell ref="CT49:CV49"/>
    <mergeCell ref="BY48:CM49"/>
    <mergeCell ref="CN48:CV48"/>
    <mergeCell ref="CW48:DP49"/>
    <mergeCell ref="ET48:ET49"/>
    <mergeCell ref="EU48:EU49"/>
    <mergeCell ref="AG48:AZ49"/>
    <mergeCell ref="P48:AF49"/>
    <mergeCell ref="ES47:ES49"/>
    <mergeCell ref="M41:O41"/>
    <mergeCell ref="P41:AA42"/>
    <mergeCell ref="AB41:AZ41"/>
    <mergeCell ref="BA41:BL41"/>
    <mergeCell ref="BM41:BN41"/>
    <mergeCell ref="M42:O42"/>
    <mergeCell ref="AB42:AZ42"/>
    <mergeCell ref="BA42:BL42"/>
    <mergeCell ref="BM42:BN42"/>
    <mergeCell ref="U31:AA32"/>
    <mergeCell ref="AB31:AZ31"/>
    <mergeCell ref="CW41:DP41"/>
    <mergeCell ref="CW42:DP42"/>
    <mergeCell ref="BY39:CM39"/>
    <mergeCell ref="CN39:CP39"/>
    <mergeCell ref="CQ39:CS39"/>
    <mergeCell ref="CT39:CV39"/>
    <mergeCell ref="CW39:DP39"/>
    <mergeCell ref="BO42:BX42"/>
    <mergeCell ref="BY42:CM42"/>
    <mergeCell ref="CN42:CP42"/>
    <mergeCell ref="CQ42:CS42"/>
    <mergeCell ref="CT42:CV42"/>
    <mergeCell ref="BO41:BX41"/>
    <mergeCell ref="BY41:CM41"/>
    <mergeCell ref="CN41:CP41"/>
    <mergeCell ref="CQ41:CS41"/>
    <mergeCell ref="CT41:CV41"/>
    <mergeCell ref="BY40:CM40"/>
    <mergeCell ref="CN40:CP40"/>
    <mergeCell ref="CQ40:CS40"/>
    <mergeCell ref="CT40:CV40"/>
    <mergeCell ref="CW40:DP40"/>
    <mergeCell ref="BM31:BN31"/>
    <mergeCell ref="BO31:BX31"/>
    <mergeCell ref="CT37:CV37"/>
    <mergeCell ref="CW37:DP37"/>
    <mergeCell ref="M37:O37"/>
    <mergeCell ref="U37:AA38"/>
    <mergeCell ref="AB37:AZ37"/>
    <mergeCell ref="BA37:BL37"/>
    <mergeCell ref="BM37:BN37"/>
    <mergeCell ref="BO37:BX37"/>
    <mergeCell ref="M38:O38"/>
    <mergeCell ref="AB38:AZ38"/>
    <mergeCell ref="BA38:BL38"/>
    <mergeCell ref="BM38:BN38"/>
    <mergeCell ref="BO38:BX38"/>
    <mergeCell ref="BY38:CM38"/>
    <mergeCell ref="CN38:CP38"/>
    <mergeCell ref="CQ38:CS38"/>
    <mergeCell ref="CT38:CV38"/>
    <mergeCell ref="CW38:DP38"/>
    <mergeCell ref="BY37:CM37"/>
    <mergeCell ref="CN37:CP37"/>
    <mergeCell ref="CQ37:CS37"/>
    <mergeCell ref="P31:T40"/>
    <mergeCell ref="BM34:BN34"/>
    <mergeCell ref="BO34:BX34"/>
    <mergeCell ref="BA36:BL36"/>
    <mergeCell ref="BM36:BN36"/>
    <mergeCell ref="M39:O39"/>
    <mergeCell ref="U39:AA39"/>
    <mergeCell ref="AB39:AZ39"/>
    <mergeCell ref="BA39:BL39"/>
    <mergeCell ref="BM39:BN39"/>
    <mergeCell ref="BO39:BX39"/>
    <mergeCell ref="M40:O40"/>
    <mergeCell ref="U40:AA40"/>
    <mergeCell ref="AB40:AZ40"/>
    <mergeCell ref="BA40:BL40"/>
    <mergeCell ref="BM40:BN40"/>
    <mergeCell ref="BO40:BX40"/>
    <mergeCell ref="CW36:DP36"/>
    <mergeCell ref="CN35:CP35"/>
    <mergeCell ref="CQ35:CS35"/>
    <mergeCell ref="CT35:CV35"/>
    <mergeCell ref="CW35:DP35"/>
    <mergeCell ref="CN36:CP36"/>
    <mergeCell ref="CQ36:CS36"/>
    <mergeCell ref="CN30:CP30"/>
    <mergeCell ref="CQ30:CS30"/>
    <mergeCell ref="CT30:CV30"/>
    <mergeCell ref="CW30:DP30"/>
    <mergeCell ref="CN31:CP31"/>
    <mergeCell ref="CQ31:CS31"/>
    <mergeCell ref="CN34:CP34"/>
    <mergeCell ref="CQ34:CS34"/>
    <mergeCell ref="CT34:CV34"/>
    <mergeCell ref="CW34:DP34"/>
    <mergeCell ref="CN33:CP33"/>
    <mergeCell ref="CQ33:CS33"/>
    <mergeCell ref="CT33:CV33"/>
    <mergeCell ref="CW33:DP33"/>
    <mergeCell ref="CW32:DP32"/>
    <mergeCell ref="CT31:CV31"/>
    <mergeCell ref="CT32:CV32"/>
    <mergeCell ref="CN32:CP32"/>
    <mergeCell ref="CQ32:CS32"/>
    <mergeCell ref="BY31:CM31"/>
    <mergeCell ref="M36:O36"/>
    <mergeCell ref="CT36:CV36"/>
    <mergeCell ref="M33:O33"/>
    <mergeCell ref="U33:AA36"/>
    <mergeCell ref="AB33:AZ33"/>
    <mergeCell ref="BA33:BL33"/>
    <mergeCell ref="BM33:BN33"/>
    <mergeCell ref="BO33:BX33"/>
    <mergeCell ref="BY33:CM33"/>
    <mergeCell ref="BY34:CM34"/>
    <mergeCell ref="BY35:CM35"/>
    <mergeCell ref="BO36:BX36"/>
    <mergeCell ref="M35:O35"/>
    <mergeCell ref="AB35:AZ35"/>
    <mergeCell ref="BA35:BL35"/>
    <mergeCell ref="BM35:BN35"/>
    <mergeCell ref="BO35:BX35"/>
    <mergeCell ref="BY36:CM36"/>
    <mergeCell ref="AB36:AZ36"/>
    <mergeCell ref="BA31:BL31"/>
    <mergeCell ref="M34:O34"/>
    <mergeCell ref="AB34:AZ34"/>
    <mergeCell ref="BA34:BL34"/>
    <mergeCell ref="CN29:CP29"/>
    <mergeCell ref="CQ29:CS29"/>
    <mergeCell ref="CT29:CV29"/>
    <mergeCell ref="CW29:DP29"/>
    <mergeCell ref="CW31:DP31"/>
    <mergeCell ref="M32:O32"/>
    <mergeCell ref="AB32:AZ32"/>
    <mergeCell ref="BA32:BL32"/>
    <mergeCell ref="BM32:BN32"/>
    <mergeCell ref="BO32:BX32"/>
    <mergeCell ref="BY32:CM32"/>
    <mergeCell ref="M30:O30"/>
    <mergeCell ref="AB30:AZ30"/>
    <mergeCell ref="BA30:BL30"/>
    <mergeCell ref="BM30:BN30"/>
    <mergeCell ref="BO30:BX30"/>
    <mergeCell ref="BY30:CM30"/>
    <mergeCell ref="U23:AA30"/>
    <mergeCell ref="AB23:AZ23"/>
    <mergeCell ref="BA23:BL23"/>
    <mergeCell ref="BM23:BN23"/>
    <mergeCell ref="CT27:CV27"/>
    <mergeCell ref="CW27:DP27"/>
    <mergeCell ref="M31:O31"/>
    <mergeCell ref="CN28:CP28"/>
    <mergeCell ref="CQ28:CS28"/>
    <mergeCell ref="CT28:CV28"/>
    <mergeCell ref="CW28:DP28"/>
    <mergeCell ref="BY28:CM28"/>
    <mergeCell ref="BY27:CM27"/>
    <mergeCell ref="CN27:CP27"/>
    <mergeCell ref="CQ27:CS27"/>
    <mergeCell ref="M27:O27"/>
    <mergeCell ref="AB27:AZ27"/>
    <mergeCell ref="BO27:BX27"/>
    <mergeCell ref="BY29:CM29"/>
    <mergeCell ref="BY26:CM26"/>
    <mergeCell ref="BM27:BN27"/>
    <mergeCell ref="M26:O26"/>
    <mergeCell ref="AB26:AZ26"/>
    <mergeCell ref="BA26:BL26"/>
    <mergeCell ref="BM26:BN26"/>
    <mergeCell ref="M25:O25"/>
    <mergeCell ref="AB25:AZ25"/>
    <mergeCell ref="BA25:BL25"/>
    <mergeCell ref="BM25:BN25"/>
    <mergeCell ref="M29:O29"/>
    <mergeCell ref="AB29:AZ29"/>
    <mergeCell ref="BA29:BL29"/>
    <mergeCell ref="BM29:BN29"/>
    <mergeCell ref="BO29:BX29"/>
    <mergeCell ref="M28:O28"/>
    <mergeCell ref="AB28:AZ28"/>
    <mergeCell ref="BA28:BL28"/>
    <mergeCell ref="BM28:BN28"/>
    <mergeCell ref="BO28:BX28"/>
    <mergeCell ref="CN21:CP21"/>
    <mergeCell ref="CQ21:CS21"/>
    <mergeCell ref="CT21:CV21"/>
    <mergeCell ref="CW21:DP21"/>
    <mergeCell ref="BO22:BX22"/>
    <mergeCell ref="BY22:CM22"/>
    <mergeCell ref="CN22:CP22"/>
    <mergeCell ref="CQ22:CS22"/>
    <mergeCell ref="CT22:CV22"/>
    <mergeCell ref="BO24:BX24"/>
    <mergeCell ref="BY24:CM24"/>
    <mergeCell ref="CN26:CP26"/>
    <mergeCell ref="CQ26:CS26"/>
    <mergeCell ref="CT26:CV26"/>
    <mergeCell ref="CW26:DP26"/>
    <mergeCell ref="CW22:DP22"/>
    <mergeCell ref="BO26:BX26"/>
    <mergeCell ref="BO25:BX25"/>
    <mergeCell ref="CQ23:CS23"/>
    <mergeCell ref="BO23:BX23"/>
    <mergeCell ref="BY23:CM23"/>
    <mergeCell ref="CN23:CP23"/>
    <mergeCell ref="CT25:CV25"/>
    <mergeCell ref="CW25:DP25"/>
    <mergeCell ref="CN24:CP24"/>
    <mergeCell ref="CQ24:CS24"/>
    <mergeCell ref="CT24:CV24"/>
    <mergeCell ref="CW24:DP24"/>
    <mergeCell ref="CN25:CP25"/>
    <mergeCell ref="CT23:CV23"/>
    <mergeCell ref="CW23:DP23"/>
    <mergeCell ref="CQ25:CS25"/>
    <mergeCell ref="BY25:CM25"/>
    <mergeCell ref="BO18:BX18"/>
    <mergeCell ref="BY18:CM18"/>
    <mergeCell ref="BM19:BN19"/>
    <mergeCell ref="BO19:BX19"/>
    <mergeCell ref="BY19:CM19"/>
    <mergeCell ref="M21:O21"/>
    <mergeCell ref="U21:AA22"/>
    <mergeCell ref="AB21:AZ21"/>
    <mergeCell ref="BA21:BL21"/>
    <mergeCell ref="BM21:BN21"/>
    <mergeCell ref="BO21:BX21"/>
    <mergeCell ref="BY21:CM21"/>
    <mergeCell ref="M24:O24"/>
    <mergeCell ref="AB24:AZ24"/>
    <mergeCell ref="BA24:BL24"/>
    <mergeCell ref="BM24:BN24"/>
    <mergeCell ref="BM18:BN18"/>
    <mergeCell ref="AB19:AZ19"/>
    <mergeCell ref="BA19:BL19"/>
    <mergeCell ref="BM22:BN22"/>
    <mergeCell ref="BM20:BN20"/>
    <mergeCell ref="M18:O18"/>
    <mergeCell ref="M23:O23"/>
    <mergeCell ref="CN18:CP18"/>
    <mergeCell ref="CQ18:CS18"/>
    <mergeCell ref="CT19:CV19"/>
    <mergeCell ref="CQ20:CS20"/>
    <mergeCell ref="CT20:CV20"/>
    <mergeCell ref="M17:O17"/>
    <mergeCell ref="P17:T30"/>
    <mergeCell ref="U17:AA17"/>
    <mergeCell ref="AB17:AZ17"/>
    <mergeCell ref="BA17:BL17"/>
    <mergeCell ref="BM17:BN17"/>
    <mergeCell ref="M20:O20"/>
    <mergeCell ref="U20:AA20"/>
    <mergeCell ref="AB20:AZ20"/>
    <mergeCell ref="BA20:BL20"/>
    <mergeCell ref="M19:O19"/>
    <mergeCell ref="U19:AA19"/>
    <mergeCell ref="M22:O22"/>
    <mergeCell ref="AB22:AZ22"/>
    <mergeCell ref="BA22:BL22"/>
    <mergeCell ref="U18:AA18"/>
    <mergeCell ref="AB18:AZ18"/>
    <mergeCell ref="BA18:BL18"/>
    <mergeCell ref="BA27:BL27"/>
    <mergeCell ref="AS2:AU2"/>
    <mergeCell ref="BA2:BC2"/>
    <mergeCell ref="BI2:BK2"/>
    <mergeCell ref="BU2:BW2"/>
    <mergeCell ref="M10:DM10"/>
    <mergeCell ref="M11:U11"/>
    <mergeCell ref="V11:BH11"/>
    <mergeCell ref="J8:DP8"/>
    <mergeCell ref="M13:U13"/>
    <mergeCell ref="V13:DI13"/>
    <mergeCell ref="CR2:DA2"/>
    <mergeCell ref="M15:O16"/>
    <mergeCell ref="P15:AA16"/>
    <mergeCell ref="AB15:AZ16"/>
    <mergeCell ref="BA15:BL16"/>
    <mergeCell ref="BY15:CM16"/>
    <mergeCell ref="CN15:CV15"/>
    <mergeCell ref="BM15:BN16"/>
    <mergeCell ref="FL15:FO15"/>
    <mergeCell ref="CN16:CP16"/>
    <mergeCell ref="CQ16:CS16"/>
    <mergeCell ref="CT16:CV16"/>
    <mergeCell ref="CW15:DP16"/>
    <mergeCell ref="ET15:ET16"/>
    <mergeCell ref="EW15:FB15"/>
    <mergeCell ref="FC15:FH15"/>
    <mergeCell ref="FI15:FK15"/>
    <mergeCell ref="BO15:BX16"/>
    <mergeCell ref="V14:CV14"/>
    <mergeCell ref="EU14:EU16"/>
    <mergeCell ref="EV14:EV16"/>
    <mergeCell ref="ES13:ES16"/>
    <mergeCell ref="EW13:FB13"/>
    <mergeCell ref="FC13:FH13"/>
    <mergeCell ref="FI48:FK48"/>
    <mergeCell ref="FL48:FO48"/>
    <mergeCell ref="FQ48:FU48"/>
    <mergeCell ref="CT17:CV17"/>
    <mergeCell ref="CW17:DP17"/>
    <mergeCell ref="BO20:BX20"/>
    <mergeCell ref="BY20:CM20"/>
    <mergeCell ref="CN20:CP20"/>
    <mergeCell ref="BO17:BX17"/>
    <mergeCell ref="BY17:CM17"/>
    <mergeCell ref="CN17:CP17"/>
    <mergeCell ref="CW20:DP20"/>
    <mergeCell ref="CT18:CV18"/>
    <mergeCell ref="CQ17:CS17"/>
    <mergeCell ref="CN19:CP19"/>
    <mergeCell ref="CQ19:CS19"/>
    <mergeCell ref="CW18:DP18"/>
    <mergeCell ref="CW19:DP19"/>
    <mergeCell ref="GW11:GY11"/>
    <mergeCell ref="GW12:GY12"/>
    <mergeCell ref="GQ11:GU11"/>
    <mergeCell ref="GI15:GL15"/>
    <mergeCell ref="GI48:GL48"/>
    <mergeCell ref="GI58:GL58"/>
    <mergeCell ref="FV48:FZ48"/>
    <mergeCell ref="GA48:GE48"/>
    <mergeCell ref="FQ15:FU15"/>
    <mergeCell ref="FV15:FZ15"/>
    <mergeCell ref="GA15:GE15"/>
    <mergeCell ref="GA58:GE58"/>
    <mergeCell ref="FV13:GF13"/>
    <mergeCell ref="GP12:GT12"/>
    <mergeCell ref="GP13:GT13"/>
    <mergeCell ref="GP15:GT15"/>
    <mergeCell ref="GP48:GT48"/>
    <mergeCell ref="GP58:GT58"/>
  </mergeCells>
  <phoneticPr fontId="12"/>
  <conditionalFormatting sqref="M60:AZ74">
    <cfRule type="cellIs" dxfId="197" priority="282" operator="equal">
      <formula>""</formula>
    </cfRule>
  </conditionalFormatting>
  <conditionalFormatting sqref="BA60:BL74">
    <cfRule type="expression" dxfId="196" priority="275">
      <formula>AND($M60="",$BA60&lt;&gt;"")</formula>
    </cfRule>
    <cfRule type="cellIs" dxfId="195" priority="281" operator="equal">
      <formula>""</formula>
    </cfRule>
  </conditionalFormatting>
  <conditionalFormatting sqref="BY50:CM52">
    <cfRule type="expression" dxfId="194" priority="235">
      <formula>AND(NOT(OR($EO50="要是正",$EO50="既存不適格")),$BY50&lt;&gt;"")</formula>
    </cfRule>
    <cfRule type="expression" dxfId="193" priority="236">
      <formula>AND(OR($EO50="要是正",$EO50="既存不適格"),$BY50="")</formula>
    </cfRule>
  </conditionalFormatting>
  <conditionalFormatting sqref="BO50:BX52">
    <cfRule type="expression" dxfId="192" priority="238">
      <formula>AND(NOT(OR($EO50="要是正",$EO50="既存不適格")),$BO50&lt;&gt;"")</formula>
    </cfRule>
  </conditionalFormatting>
  <conditionalFormatting sqref="BY41:CM41">
    <cfRule type="expression" dxfId="191" priority="231">
      <formula>AND(NOT(OR($EO41="要是正",$EO41="既存不適格")),$BY41&lt;&gt;"")</formula>
    </cfRule>
    <cfRule type="expression" dxfId="190" priority="232">
      <formula>AND(OR($EO41="要是正",$EO41="既存不適格"),$BY41="")</formula>
    </cfRule>
  </conditionalFormatting>
  <conditionalFormatting sqref="BO41:BX41">
    <cfRule type="expression" dxfId="189" priority="233">
      <formula>AND(NOT(OR($EO41="要是正",$EO41="既存不適格")),$BO41&lt;&gt;"")</formula>
    </cfRule>
    <cfRule type="expression" dxfId="188" priority="234">
      <formula>AND(OR($EO41="要是正",$EO41="既存不適格"),$BO41="")</formula>
    </cfRule>
  </conditionalFormatting>
  <conditionalFormatting sqref="BY42:CM42">
    <cfRule type="expression" dxfId="187" priority="227">
      <formula>AND(NOT(OR($EO42="要是正",$EO42="既存不適格")),$BY42&lt;&gt;"")</formula>
    </cfRule>
    <cfRule type="expression" dxfId="186" priority="228">
      <formula>AND(OR($EO42="要是正",$EO42="既存不適格"),$BY42="")</formula>
    </cfRule>
  </conditionalFormatting>
  <conditionalFormatting sqref="BO42:BX42">
    <cfRule type="expression" dxfId="185" priority="229">
      <formula>AND(NOT(OR($EO42="要是正",$EO42="既存不適格")),$BO42&lt;&gt;"")</formula>
    </cfRule>
    <cfRule type="expression" dxfId="184" priority="230">
      <formula>AND(OR($EO42="要是正",$EO42="既存不適格"),$BO42="")</formula>
    </cfRule>
  </conditionalFormatting>
  <conditionalFormatting sqref="BY39:CM39">
    <cfRule type="expression" dxfId="183" priority="221">
      <formula>AND(NOT(OR($EO39="要是正",$EO39="既存不適格")),$BY39&lt;&gt;"")</formula>
    </cfRule>
    <cfRule type="expression" dxfId="182" priority="222">
      <formula>AND(OR($EO39="要是正",$EO39="既存不適格"),$BY39="")</formula>
    </cfRule>
  </conditionalFormatting>
  <conditionalFormatting sqref="BO39:BX39">
    <cfRule type="expression" dxfId="181" priority="223">
      <formula>AND(NOT(OR($EO39="要是正",$EO39="既存不適格")),$BO39&lt;&gt;"")</formula>
    </cfRule>
    <cfRule type="expression" dxfId="180" priority="224">
      <formula>AND(OR($EO39="要是正",$EO39="既存不適格"),$BO39="")</formula>
    </cfRule>
  </conditionalFormatting>
  <conditionalFormatting sqref="BY40:CM40">
    <cfRule type="expression" dxfId="179" priority="217">
      <formula>AND(NOT(OR($EO40="要是正",$EO40="既存不適格")),$BY40&lt;&gt;"")</formula>
    </cfRule>
    <cfRule type="expression" dxfId="178" priority="218">
      <formula>AND(OR($EO40="要是正",$EO40="既存不適格"),$BY40="")</formula>
    </cfRule>
  </conditionalFormatting>
  <conditionalFormatting sqref="BO40:BX40">
    <cfRule type="expression" dxfId="177" priority="219">
      <formula>AND(NOT(OR($EO40="要是正",$EO40="既存不適格")),$BO40&lt;&gt;"")</formula>
    </cfRule>
    <cfRule type="expression" dxfId="176" priority="220">
      <formula>AND(OR($EO40="要是正",$EO40="既存不適格"),$BO40="")</formula>
    </cfRule>
  </conditionalFormatting>
  <conditionalFormatting sqref="BY37:CM37">
    <cfRule type="expression" dxfId="175" priority="211">
      <formula>AND(NOT(OR($EO37="要是正",$EO37="既存不適格")),$BY37&lt;&gt;"")</formula>
    </cfRule>
    <cfRule type="expression" dxfId="174" priority="212">
      <formula>AND(OR($EO37="要是正",$EO37="既存不適格"),$BY37="")</formula>
    </cfRule>
  </conditionalFormatting>
  <conditionalFormatting sqref="BO37:BX37">
    <cfRule type="expression" dxfId="173" priority="213">
      <formula>AND(NOT(OR($EO37="要是正",$EO37="既存不適格")),$BO37&lt;&gt;"")</formula>
    </cfRule>
    <cfRule type="expression" dxfId="172" priority="214">
      <formula>AND(OR($EO37="要是正",$EO37="既存不適格"),$BO37="")</formula>
    </cfRule>
  </conditionalFormatting>
  <conditionalFormatting sqref="BY38:CM38">
    <cfRule type="expression" dxfId="171" priority="207">
      <formula>AND(NOT(OR($EO38="要是正",$EO38="既存不適格")),$BY38&lt;&gt;"")</formula>
    </cfRule>
    <cfRule type="expression" dxfId="170" priority="208">
      <formula>AND(OR($EO38="要是正",$EO38="既存不適格"),$BY38="")</formula>
    </cfRule>
  </conditionalFormatting>
  <conditionalFormatting sqref="BO38:BX38">
    <cfRule type="expression" dxfId="169" priority="209">
      <formula>AND(NOT(OR($EO38="要是正",$EO38="既存不適格")),$BO38&lt;&gt;"")</formula>
    </cfRule>
    <cfRule type="expression" dxfId="168" priority="210">
      <formula>AND(OR($EO38="要是正",$EO38="既存不適格"),$BO38="")</formula>
    </cfRule>
  </conditionalFormatting>
  <conditionalFormatting sqref="BY35:CM35">
    <cfRule type="expression" dxfId="167" priority="201">
      <formula>AND(NOT(OR($EO35="要是正",$EO35="既存不適格")),$BY35&lt;&gt;"")</formula>
    </cfRule>
    <cfRule type="expression" dxfId="166" priority="202">
      <formula>AND(OR($EO35="要是正",$EO35="既存不適格"),$BY35="")</formula>
    </cfRule>
  </conditionalFormatting>
  <conditionalFormatting sqref="BO35:BX35">
    <cfRule type="expression" dxfId="165" priority="203">
      <formula>AND(NOT(OR($EO35="要是正",$EO35="既存不適格")),$BO35&lt;&gt;"")</formula>
    </cfRule>
    <cfRule type="expression" dxfId="164" priority="204">
      <formula>AND(OR($EO35="要是正",$EO35="既存不適格"),$BO35="")</formula>
    </cfRule>
  </conditionalFormatting>
  <conditionalFormatting sqref="BY36:CM36">
    <cfRule type="expression" dxfId="163" priority="197">
      <formula>AND(NOT(OR($EO36="要是正",$EO36="既存不適格")),$BY36&lt;&gt;"")</formula>
    </cfRule>
    <cfRule type="expression" dxfId="162" priority="198">
      <formula>AND(OR($EO36="要是正",$EO36="既存不適格"),$BY36="")</formula>
    </cfRule>
  </conditionalFormatting>
  <conditionalFormatting sqref="BO36:BX36">
    <cfRule type="expression" dxfId="161" priority="199">
      <formula>AND(NOT(OR($EO36="要是正",$EO36="既存不適格")),$BO36&lt;&gt;"")</formula>
    </cfRule>
    <cfRule type="expression" dxfId="160" priority="200">
      <formula>AND(OR($EO36="要是正",$EO36="既存不適格"),$BO36="")</formula>
    </cfRule>
  </conditionalFormatting>
  <conditionalFormatting sqref="BY33:CM33">
    <cfRule type="expression" dxfId="159" priority="191">
      <formula>AND(NOT(OR($EO33="要是正",$EO33="既存不適格")),$BY33&lt;&gt;"")</formula>
    </cfRule>
    <cfRule type="expression" dxfId="158" priority="192">
      <formula>AND(OR($EO33="要是正",$EO33="既存不適格"),$BY33="")</formula>
    </cfRule>
  </conditionalFormatting>
  <conditionalFormatting sqref="BO33:BX33">
    <cfRule type="expression" dxfId="157" priority="193">
      <formula>AND(NOT(OR($EO33="要是正",$EO33="既存不適格")),$BO33&lt;&gt;"")</formula>
    </cfRule>
    <cfRule type="expression" dxfId="156" priority="194">
      <formula>AND(OR($EO33="要是正",$EO33="既存不適格"),$BO33="")</formula>
    </cfRule>
  </conditionalFormatting>
  <conditionalFormatting sqref="BY34:CM34">
    <cfRule type="expression" dxfId="155" priority="187">
      <formula>AND(NOT(OR($EO34="要是正",$EO34="既存不適格")),$BY34&lt;&gt;"")</formula>
    </cfRule>
    <cfRule type="expression" dxfId="154" priority="188">
      <formula>AND(OR($EO34="要是正",$EO34="既存不適格"),$BY34="")</formula>
    </cfRule>
  </conditionalFormatting>
  <conditionalFormatting sqref="BO34:BX34">
    <cfRule type="expression" dxfId="153" priority="189">
      <formula>AND(NOT(OR($EO34="要是正",$EO34="既存不適格")),$BO34&lt;&gt;"")</formula>
    </cfRule>
    <cfRule type="expression" dxfId="152" priority="190">
      <formula>AND(OR($EO34="要是正",$EO34="既存不適格"),$BO34="")</formula>
    </cfRule>
  </conditionalFormatting>
  <conditionalFormatting sqref="BY17:CM17">
    <cfRule type="expression" dxfId="151" priority="176">
      <formula>AND(NOT(OR($EO17="要是正",$EO17="既存不適格")),$BY17&lt;&gt;"")</formula>
    </cfRule>
  </conditionalFormatting>
  <conditionalFormatting sqref="BY18:CM18">
    <cfRule type="expression" dxfId="150" priority="170">
      <formula>AND(NOT(OR($EO18="要是正",$EO18="既存不適格")),$BY18&lt;&gt;"")</formula>
    </cfRule>
    <cfRule type="expression" dxfId="149" priority="171">
      <formula>AND(OR($EO18="要是正",$EO18="既存不適格"),$BY18="")</formula>
    </cfRule>
  </conditionalFormatting>
  <conditionalFormatting sqref="BO18:BX18">
    <cfRule type="expression" dxfId="148" priority="172">
      <formula>AND(NOT(OR($EO18="要是正",$EO18="既存不適格")),$BO18&lt;&gt;"")</formula>
    </cfRule>
    <cfRule type="expression" dxfId="147" priority="173">
      <formula>AND(OR($EO18="要是正",$EO18="既存不適格"),$BO18="")</formula>
    </cfRule>
  </conditionalFormatting>
  <conditionalFormatting sqref="BA17:BL42">
    <cfRule type="cellIs" dxfId="146" priority="168" operator="equal">
      <formula>""</formula>
    </cfRule>
  </conditionalFormatting>
  <conditionalFormatting sqref="BY31:CM31">
    <cfRule type="expression" dxfId="145" priority="164">
      <formula>AND(NOT(OR($EO31="要是正",$EO31="既存不適格")),$BY31&lt;&gt;"")</formula>
    </cfRule>
    <cfRule type="expression" dxfId="144" priority="165">
      <formula>AND(OR($EO31="要是正",$EO31="既存不適格"),$BY31="")</formula>
    </cfRule>
  </conditionalFormatting>
  <conditionalFormatting sqref="BO31:BX31">
    <cfRule type="expression" dxfId="143" priority="166">
      <formula>AND(NOT(OR($EO31="要是正",$EO31="既存不適格")),$BO31&lt;&gt;"")</formula>
    </cfRule>
    <cfRule type="expression" dxfId="142" priority="167">
      <formula>AND(OR($EO31="要是正",$EO31="既存不適格"),$BO31="")</formula>
    </cfRule>
  </conditionalFormatting>
  <conditionalFormatting sqref="BY32:CM32">
    <cfRule type="expression" dxfId="141" priority="160">
      <formula>AND(NOT(OR($EO32="要是正",$EO32="既存不適格")),$BY32&lt;&gt;"")</formula>
    </cfRule>
    <cfRule type="expression" dxfId="140" priority="161">
      <formula>AND(OR($EO32="要是正",$EO32="既存不適格"),$BY32="")</formula>
    </cfRule>
  </conditionalFormatting>
  <conditionalFormatting sqref="BO32:BX32">
    <cfRule type="expression" dxfId="139" priority="162">
      <formula>AND(NOT(OR($EO32="要是正",$EO32="既存不適格")),$BO32&lt;&gt;"")</formula>
    </cfRule>
    <cfRule type="expression" dxfId="138" priority="163">
      <formula>AND(OR($EO32="要是正",$EO32="既存不適格"),$BO32="")</formula>
    </cfRule>
  </conditionalFormatting>
  <conditionalFormatting sqref="BY29:CM29">
    <cfRule type="expression" dxfId="137" priority="154">
      <formula>AND(NOT(OR($EO29="要是正",$EO29="既存不適格")),$BY29&lt;&gt;"")</formula>
    </cfRule>
    <cfRule type="expression" dxfId="136" priority="155">
      <formula>AND(OR($EO29="要是正",$EO29="既存不適格"),$BY29="")</formula>
    </cfRule>
  </conditionalFormatting>
  <conditionalFormatting sqref="BO29:BX29">
    <cfRule type="expression" dxfId="135" priority="156">
      <formula>AND(NOT(OR($EO29="要是正",$EO29="既存不適格")),$BO29&lt;&gt;"")</formula>
    </cfRule>
    <cfRule type="expression" dxfId="134" priority="157">
      <formula>AND(OR($EO29="要是正",$EO29="既存不適格"),$BO29="")</formula>
    </cfRule>
  </conditionalFormatting>
  <conditionalFormatting sqref="BY30:CM30">
    <cfRule type="expression" dxfId="133" priority="150">
      <formula>AND(NOT(OR($EO30="要是正",$EO30="既存不適格")),$BY30&lt;&gt;"")</formula>
    </cfRule>
    <cfRule type="expression" dxfId="132" priority="151">
      <formula>AND(OR($EO30="要是正",$EO30="既存不適格"),$BY30="")</formula>
    </cfRule>
  </conditionalFormatting>
  <conditionalFormatting sqref="BO30:BX30">
    <cfRule type="expression" dxfId="131" priority="152">
      <formula>AND(NOT(OR($EO30="要是正",$EO30="既存不適格")),$BO30&lt;&gt;"")</formula>
    </cfRule>
    <cfRule type="expression" dxfId="130" priority="153">
      <formula>AND(OR($EO30="要是正",$EO30="既存不適格"),$BO30="")</formula>
    </cfRule>
  </conditionalFormatting>
  <conditionalFormatting sqref="BY27:CM27">
    <cfRule type="expression" dxfId="129" priority="144">
      <formula>AND(NOT(OR($EO27="要是正",$EO27="既存不適格")),$BY27&lt;&gt;"")</formula>
    </cfRule>
    <cfRule type="expression" dxfId="128" priority="145">
      <formula>AND(OR($EO27="要是正",$EO27="既存不適格"),$BY27="")</formula>
    </cfRule>
  </conditionalFormatting>
  <conditionalFormatting sqref="BO27:BX27">
    <cfRule type="expression" dxfId="127" priority="146">
      <formula>AND(NOT(OR($EO27="要是正",$EO27="既存不適格")),$BO27&lt;&gt;"")</formula>
    </cfRule>
    <cfRule type="expression" dxfId="126" priority="147">
      <formula>AND(OR($EO27="要是正",$EO27="既存不適格"),$BO27="")</formula>
    </cfRule>
  </conditionalFormatting>
  <conditionalFormatting sqref="BY28:CM28">
    <cfRule type="expression" dxfId="125" priority="140">
      <formula>AND(NOT(OR($EO28="要是正",$EO28="既存不適格")),$BY28&lt;&gt;"")</formula>
    </cfRule>
    <cfRule type="expression" dxfId="124" priority="141">
      <formula>AND(OR($EO28="要是正",$EO28="既存不適格"),$BY28="")</formula>
    </cfRule>
  </conditionalFormatting>
  <conditionalFormatting sqref="BO28:BX28">
    <cfRule type="expression" dxfId="123" priority="142">
      <formula>AND(NOT(OR($EO28="要是正",$EO28="既存不適格")),$BO28&lt;&gt;"")</formula>
    </cfRule>
    <cfRule type="expression" dxfId="122" priority="143">
      <formula>AND(OR($EO28="要是正",$EO28="既存不適格"),$BO28="")</formula>
    </cfRule>
  </conditionalFormatting>
  <conditionalFormatting sqref="BY25:CM25">
    <cfRule type="expression" dxfId="121" priority="134">
      <formula>AND(NOT(OR($EO25="要是正",$EO25="既存不適格")),$BY25&lt;&gt;"")</formula>
    </cfRule>
    <cfRule type="expression" dxfId="120" priority="135">
      <formula>AND(OR($EO25="要是正",$EO25="既存不適格"),$BY25="")</formula>
    </cfRule>
  </conditionalFormatting>
  <conditionalFormatting sqref="BO25:BX25">
    <cfRule type="expression" dxfId="119" priority="136">
      <formula>AND(NOT(OR($EO25="要是正",$EO25="既存不適格")),$BO25&lt;&gt;"")</formula>
    </cfRule>
    <cfRule type="expression" dxfId="118" priority="137">
      <formula>AND(OR($EO25="要是正",$EO25="既存不適格"),$BO25="")</formula>
    </cfRule>
  </conditionalFormatting>
  <conditionalFormatting sqref="BY26:CM26">
    <cfRule type="expression" dxfId="117" priority="130">
      <formula>AND(NOT(OR($EO26="要是正",$EO26="既存不適格")),$BY26&lt;&gt;"")</formula>
    </cfRule>
    <cfRule type="expression" dxfId="116" priority="131">
      <formula>AND(OR($EO26="要是正",$EO26="既存不適格"),$BY26="")</formula>
    </cfRule>
  </conditionalFormatting>
  <conditionalFormatting sqref="BO26:BX26">
    <cfRule type="expression" dxfId="115" priority="132">
      <formula>AND(NOT(OR($EO26="要是正",$EO26="既存不適格")),$BO26&lt;&gt;"")</formula>
    </cfRule>
    <cfRule type="expression" dxfId="114" priority="133">
      <formula>AND(OR($EO26="要是正",$EO26="既存不適格"),$BO26="")</formula>
    </cfRule>
  </conditionalFormatting>
  <conditionalFormatting sqref="BY23:CM23">
    <cfRule type="expression" dxfId="113" priority="124">
      <formula>AND(NOT(OR($EO23="要是正",$EO23="既存不適格")),$BY23&lt;&gt;"")</formula>
    </cfRule>
    <cfRule type="expression" dxfId="112" priority="125">
      <formula>AND(OR($EO23="要是正",$EO23="既存不適格"),$BY23="")</formula>
    </cfRule>
  </conditionalFormatting>
  <conditionalFormatting sqref="BO23:BX23">
    <cfRule type="expression" dxfId="111" priority="126">
      <formula>AND(NOT(OR($EO23="要是正",$EO23="既存不適格")),$BO23&lt;&gt;"")</formula>
    </cfRule>
    <cfRule type="expression" dxfId="110" priority="127">
      <formula>AND(OR($EO23="要是正",$EO23="既存不適格"),$BO23="")</formula>
    </cfRule>
  </conditionalFormatting>
  <conditionalFormatting sqref="BY24:CM24">
    <cfRule type="expression" dxfId="109" priority="120">
      <formula>AND(NOT(OR($EO24="要是正",$EO24="既存不適格")),$BY24&lt;&gt;"")</formula>
    </cfRule>
    <cfRule type="expression" dxfId="108" priority="121">
      <formula>AND(OR($EO24="要是正",$EO24="既存不適格"),$BY24="")</formula>
    </cfRule>
  </conditionalFormatting>
  <conditionalFormatting sqref="BO24:BX24">
    <cfRule type="expression" dxfId="107" priority="122">
      <formula>AND(NOT(OR($EO24="要是正",$EO24="既存不適格")),$BO24&lt;&gt;"")</formula>
    </cfRule>
    <cfRule type="expression" dxfId="106" priority="123">
      <formula>AND(OR($EO24="要是正",$EO24="既存不適格"),$BO24="")</formula>
    </cfRule>
  </conditionalFormatting>
  <conditionalFormatting sqref="BY21:CM21">
    <cfRule type="expression" dxfId="105" priority="114">
      <formula>AND(NOT(OR($EO21="要是正",$EO21="既存不適格")),$BY21&lt;&gt;"")</formula>
    </cfRule>
    <cfRule type="expression" dxfId="104" priority="115">
      <formula>AND(OR($EO21="要是正",$EO21="既存不適格"),$BY21="")</formula>
    </cfRule>
  </conditionalFormatting>
  <conditionalFormatting sqref="BO21:BX21">
    <cfRule type="expression" dxfId="103" priority="116">
      <formula>AND(NOT(OR($EO21="要是正",$EO21="既存不適格")),$BO21&lt;&gt;"")</formula>
    </cfRule>
    <cfRule type="expression" dxfId="102" priority="117">
      <formula>AND(OR($EO21="要是正",$EO21="既存不適格"),$BO21="")</formula>
    </cfRule>
  </conditionalFormatting>
  <conditionalFormatting sqref="BY22:CM22">
    <cfRule type="expression" dxfId="101" priority="110">
      <formula>AND(NOT(OR($EO22="要是正",$EO22="既存不適格")),$BY22&lt;&gt;"")</formula>
    </cfRule>
    <cfRule type="expression" dxfId="100" priority="111">
      <formula>AND(OR($EO22="要是正",$EO22="既存不適格"),$BY22="")</formula>
    </cfRule>
  </conditionalFormatting>
  <conditionalFormatting sqref="BO22:BX22">
    <cfRule type="expression" dxfId="99" priority="112">
      <formula>AND(NOT(OR($EO22="要是正",$EO22="既存不適格")),$BO22&lt;&gt;"")</formula>
    </cfRule>
    <cfRule type="expression" dxfId="98" priority="113">
      <formula>AND(OR($EO22="要是正",$EO22="既存不適格"),$BO22="")</formula>
    </cfRule>
  </conditionalFormatting>
  <conditionalFormatting sqref="BY19:CM19">
    <cfRule type="expression" dxfId="97" priority="104">
      <formula>AND(NOT(OR($EO19="要是正",$EO19="既存不適格")),$BY19&lt;&gt;"")</formula>
    </cfRule>
    <cfRule type="expression" dxfId="96" priority="105">
      <formula>AND(OR($EO19="要是正",$EO19="既存不適格"),$BY19="")</formula>
    </cfRule>
  </conditionalFormatting>
  <conditionalFormatting sqref="BO19:BX19">
    <cfRule type="expression" dxfId="95" priority="106">
      <formula>AND(NOT(OR($EO19="要是正",$EO19="既存不適格")),$BO19&lt;&gt;"")</formula>
    </cfRule>
    <cfRule type="expression" dxfId="94" priority="107">
      <formula>AND(OR($EO19="要是正",$EO19="既存不適格"),$BO19="")</formula>
    </cfRule>
  </conditionalFormatting>
  <conditionalFormatting sqref="BY20:CM20">
    <cfRule type="expression" dxfId="93" priority="100">
      <formula>AND(NOT(OR($EO20="要是正",$EO20="既存不適格")),$BY20&lt;&gt;"")</formula>
    </cfRule>
    <cfRule type="expression" dxfId="92" priority="101">
      <formula>AND(OR($EO20="要是正",$EO20="既存不適格"),$BY20="")</formula>
    </cfRule>
  </conditionalFormatting>
  <conditionalFormatting sqref="BO20:BX20">
    <cfRule type="expression" dxfId="91" priority="102">
      <formula>AND(NOT(OR($EO20="要是正",$EO20="既存不適格")),$BO20&lt;&gt;"")</formula>
    </cfRule>
    <cfRule type="expression" dxfId="90" priority="103">
      <formula>AND(OR($EO20="要是正",$EO20="既存不適格"),$BO20="")</formula>
    </cfRule>
  </conditionalFormatting>
  <conditionalFormatting sqref="M50:O50 M51:M52 P50:AF52 AG50:AZ52 BA50:BL52">
    <cfRule type="expression" dxfId="89" priority="97">
      <formula>M50=""</formula>
    </cfRule>
  </conditionalFormatting>
  <conditionalFormatting sqref="BA50:BL52">
    <cfRule type="expression" dxfId="88" priority="96">
      <formula>AND($BA50="",$M50&lt;&gt;"")</formula>
    </cfRule>
  </conditionalFormatting>
  <conditionalFormatting sqref="BM17:BN42">
    <cfRule type="expression" dxfId="87" priority="295">
      <formula>AND($EH$12&gt;1,$BM17="")</formula>
    </cfRule>
  </conditionalFormatting>
  <conditionalFormatting sqref="P61:AF71">
    <cfRule type="cellIs" dxfId="86" priority="45" operator="equal">
      <formula>""</formula>
    </cfRule>
  </conditionalFormatting>
  <conditionalFormatting sqref="AG60">
    <cfRule type="cellIs" dxfId="85" priority="43" operator="equal">
      <formula>""</formula>
    </cfRule>
  </conditionalFormatting>
  <conditionalFormatting sqref="AG61:AG71">
    <cfRule type="cellIs" dxfId="84" priority="42" operator="equal">
      <formula>""</formula>
    </cfRule>
  </conditionalFormatting>
  <conditionalFormatting sqref="P72:AF72">
    <cfRule type="cellIs" dxfId="83" priority="40" operator="equal">
      <formula>""</formula>
    </cfRule>
  </conditionalFormatting>
  <conditionalFormatting sqref="P73:AF73">
    <cfRule type="cellIs" dxfId="82" priority="39" operator="equal">
      <formula>""</formula>
    </cfRule>
  </conditionalFormatting>
  <conditionalFormatting sqref="AG72">
    <cfRule type="cellIs" dxfId="81" priority="37" operator="equal">
      <formula>""</formula>
    </cfRule>
  </conditionalFormatting>
  <conditionalFormatting sqref="AG73">
    <cfRule type="cellIs" dxfId="80" priority="36" operator="equal">
      <formula>""</formula>
    </cfRule>
  </conditionalFormatting>
  <conditionalFormatting sqref="P50:AF52">
    <cfRule type="expression" dxfId="79" priority="33">
      <formula>AND($M50&lt;&gt;"",$P50="")</formula>
    </cfRule>
  </conditionalFormatting>
  <conditionalFormatting sqref="AG50:AZ52">
    <cfRule type="expression" dxfId="78" priority="32">
      <formula>AND($M50&lt;&gt;"",$AG50="")</formula>
    </cfRule>
  </conditionalFormatting>
  <conditionalFormatting sqref="BO60:BX74">
    <cfRule type="expression" dxfId="77" priority="22">
      <formula>AND($M60="",$BO60&lt;&gt;"")</formula>
    </cfRule>
  </conditionalFormatting>
  <conditionalFormatting sqref="BY60:CM74">
    <cfRule type="expression" dxfId="76" priority="20">
      <formula>AND($M60="",$BY60&lt;&gt;"")</formula>
    </cfRule>
    <cfRule type="expression" dxfId="75" priority="21">
      <formula>AND(OR($EO60="要是正",$EO60="既存不適格"),$BY60="")</formula>
    </cfRule>
  </conditionalFormatting>
  <conditionalFormatting sqref="CT60:CV74">
    <cfRule type="expression" dxfId="74" priority="16">
      <formula>AND(NOT(OR($EO60="要是正",$EO60="既存不適格")),$CT60&lt;&gt;"")</formula>
    </cfRule>
  </conditionalFormatting>
  <conditionalFormatting sqref="CQ60:CQ74">
    <cfRule type="expression" dxfId="73" priority="23">
      <formula>AND(OR($EO60="要是正",$EO60="既存不適格"),$CQ60="",$CT60&lt;&gt;"未定")</formula>
    </cfRule>
  </conditionalFormatting>
  <conditionalFormatting sqref="BO17:CV42 BO50:CV52 BO60:CV74">
    <cfRule type="expression" dxfId="72" priority="180">
      <formula>AND(OR($EO17="要是正",$EO17="既存不適格"),BO17="")</formula>
    </cfRule>
  </conditionalFormatting>
  <conditionalFormatting sqref="BO50:CV52">
    <cfRule type="expression" dxfId="71" priority="1">
      <formula>AND($M50="",BO50&lt;&gt;"")</formula>
    </cfRule>
  </conditionalFormatting>
  <conditionalFormatting sqref="P60:BL74">
    <cfRule type="expression" dxfId="70" priority="10">
      <formula>AND($M60&lt;&gt;"",P60="")</formula>
    </cfRule>
  </conditionalFormatting>
  <conditionalFormatting sqref="BO60:CV74">
    <cfRule type="expression" dxfId="69" priority="13">
      <formula>AND($M60="",BO60&lt;&gt;"")</formula>
    </cfRule>
  </conditionalFormatting>
  <conditionalFormatting sqref="BM50:BN52 BM60:BN74">
    <cfRule type="expression" dxfId="68" priority="7">
      <formula>AND($M50&lt;&gt;"",$EH$12&gt;1,$BM50="")</formula>
    </cfRule>
    <cfRule type="expression" dxfId="67" priority="8">
      <formula>AND($EH$12&gt;1,$BM50="")</formula>
    </cfRule>
  </conditionalFormatting>
  <conditionalFormatting sqref="CN17:CS42 CN50:CS52 CN60:CS74">
    <cfRule type="expression" dxfId="66" priority="6">
      <formula>AND($CT17="未定",CN17&lt;&gt;"")</formula>
    </cfRule>
    <cfRule type="expression" dxfId="65" priority="14">
      <formula>AND($CT17="未定",CN17="")</formula>
    </cfRule>
  </conditionalFormatting>
  <conditionalFormatting sqref="CT17:CV42">
    <cfRule type="expression" dxfId="64" priority="5">
      <formula>AND(NOT(OR($EO17="要是正",$EO17="既存不適格")),$CT17&lt;&gt;"")</formula>
    </cfRule>
  </conditionalFormatting>
  <conditionalFormatting sqref="CT50:CV52">
    <cfRule type="expression" dxfId="63" priority="4">
      <formula>AND(NOT(OR($EO50="要是正",$EO50="既存不適格")),$CT50&lt;&gt;"")</formula>
    </cfRule>
  </conditionalFormatting>
  <conditionalFormatting sqref="BO17:CM42 BO50:CM52">
    <cfRule type="expression" dxfId="62" priority="2">
      <formula>AND(NOT(OR($EO17="要是正",$EO17="既存不適格")),BO17&lt;&gt;"")</formula>
    </cfRule>
  </conditionalFormatting>
  <conditionalFormatting sqref="CN50:CS52">
    <cfRule type="expression" dxfId="61" priority="237">
      <formula>AND(OR($EO50="要是正",$EO50="既存不適格"),CN50="")</formula>
    </cfRule>
  </conditionalFormatting>
  <conditionalFormatting sqref="CN60:CS74">
    <cfRule type="expression" dxfId="60" priority="174">
      <formula>AND(OR($EO60="要是正",$EO60="既存不適格"),$CN60="",$CT60&lt;&gt;"未定")</formula>
    </cfRule>
  </conditionalFormatting>
  <dataValidations count="3">
    <dataValidation type="whole" allowBlank="1" showInputMessage="1" showErrorMessage="1" sqref="CN50:CP52 CN17:CP42 CN60:CP74" xr:uid="{00000000-0002-0000-0400-000000000000}">
      <formula1>1</formula1>
      <formula2>99</formula2>
    </dataValidation>
    <dataValidation type="whole" allowBlank="1" showInputMessage="1" showErrorMessage="1" sqref="CQ50:CS52 CQ17:CS42 CQ60:CS74" xr:uid="{00000000-0002-0000-0400-000001000000}">
      <formula1>1</formula1>
      <formula2>12</formula2>
    </dataValidation>
    <dataValidation imeMode="disabled" allowBlank="1" showInputMessage="1" showErrorMessage="1" sqref="AR12" xr:uid="{00000000-0002-0000-0400-000002000000}"/>
  </dataValidations>
  <pageMargins left="0.23622047244094491" right="0.23622047244094491" top="0.74803149606299213" bottom="0.74803149606299213" header="3.9370078740157481" footer="0.31496062992125984"/>
  <pageSetup paperSize="9" scale="4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76200</xdr:rowOff>
                  </to>
                </anchor>
              </controlPr>
            </control>
          </mc:Choice>
        </mc:AlternateContent>
        <mc:AlternateContent xmlns:mc="http://schemas.openxmlformats.org/markup-compatibility/2006">
          <mc:Choice Requires="x14">
            <control shapeId="4098" r:id="rId5" name="Check Box 2">
              <controlPr locked="0" defaultSize="0" autoFill="0" autoLine="0" autoPict="0" altText="勤務先同一_x000a_">
                <anchor moveWithCells="1">
                  <from>
                    <xdr:col>197</xdr:col>
                    <xdr:colOff>0</xdr:colOff>
                    <xdr:row>3</xdr:row>
                    <xdr:rowOff>0</xdr:rowOff>
                  </from>
                  <to>
                    <xdr:col>235</xdr:col>
                    <xdr:colOff>38100</xdr:colOff>
                    <xdr:row>7</xdr:row>
                    <xdr:rowOff>76200</xdr:rowOff>
                  </to>
                </anchor>
              </controlPr>
            </control>
          </mc:Choice>
        </mc:AlternateContent>
        <mc:AlternateContent xmlns:mc="http://schemas.openxmlformats.org/markup-compatibility/2006">
          <mc:Choice Requires="x14">
            <control shapeId="4099" r:id="rId6" name="Check Box 3">
              <controlPr locked="0" defaultSize="0" autoFill="0" autoLine="0" autoPict="0" altText="勤務先同一_x000a_">
                <anchor moveWithCells="1">
                  <from>
                    <xdr:col>197</xdr:col>
                    <xdr:colOff>0</xdr:colOff>
                    <xdr:row>3</xdr:row>
                    <xdr:rowOff>0</xdr:rowOff>
                  </from>
                  <to>
                    <xdr:col>235</xdr:col>
                    <xdr:colOff>38100</xdr:colOff>
                    <xdr:row>7</xdr:row>
                    <xdr:rowOff>76200</xdr:rowOff>
                  </to>
                </anchor>
              </controlPr>
            </control>
          </mc:Choice>
        </mc:AlternateContent>
        <mc:AlternateContent xmlns:mc="http://schemas.openxmlformats.org/markup-compatibility/2006">
          <mc:Choice Requires="x14">
            <control shapeId="4100" r:id="rId7" name="Check Box 4">
              <controlPr locked="0" defaultSize="0" autoFill="0" autoLine="0" autoPict="0" altText="勤務先同一_x000a_">
                <anchor moveWithCells="1">
                  <from>
                    <xdr:col>36</xdr:col>
                    <xdr:colOff>123825</xdr:colOff>
                    <xdr:row>3</xdr:row>
                    <xdr:rowOff>0</xdr:rowOff>
                  </from>
                  <to>
                    <xdr:col>37</xdr:col>
                    <xdr:colOff>0</xdr:colOff>
                    <xdr:row>7</xdr:row>
                    <xdr:rowOff>76200</xdr:rowOff>
                  </to>
                </anchor>
              </controlPr>
            </control>
          </mc:Choice>
        </mc:AlternateContent>
        <mc:AlternateContent xmlns:mc="http://schemas.openxmlformats.org/markup-compatibility/2006">
          <mc:Choice Requires="x14">
            <control shapeId="4101" r:id="rId8" name="Check Box 5">
              <controlPr locked="0" defaultSize="0" autoFill="0" autoLine="0" autoPict="0" altText="勤務先同一_x000a_">
                <anchor moveWithCells="1">
                  <from>
                    <xdr:col>40</xdr:col>
                    <xdr:colOff>123825</xdr:colOff>
                    <xdr:row>3</xdr:row>
                    <xdr:rowOff>0</xdr:rowOff>
                  </from>
                  <to>
                    <xdr:col>41</xdr:col>
                    <xdr:colOff>0</xdr:colOff>
                    <xdr:row>7</xdr:row>
                    <xdr:rowOff>76200</xdr:rowOff>
                  </to>
                </anchor>
              </controlPr>
            </control>
          </mc:Choice>
        </mc:AlternateContent>
        <mc:AlternateContent xmlns:mc="http://schemas.openxmlformats.org/markup-compatibility/2006">
          <mc:Choice Requires="x14">
            <control shapeId="4102" r:id="rId9" name="Check Box 6">
              <controlPr locked="0" defaultSize="0" autoFill="0" autoLine="0" autoPict="0" altText="勤務先同一_x000a_">
                <anchor moveWithCells="1">
                  <from>
                    <xdr:col>48</xdr:col>
                    <xdr:colOff>123825</xdr:colOff>
                    <xdr:row>3</xdr:row>
                    <xdr:rowOff>0</xdr:rowOff>
                  </from>
                  <to>
                    <xdr:col>49</xdr:col>
                    <xdr:colOff>0</xdr:colOff>
                    <xdr:row>7</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r:uid="{00000000-0002-0000-0400-000003000000}">
          <x14:formula1>
            <xm:f>プルダウン選択肢!$G$46:$G$48</xm:f>
          </x14:formula1>
          <xm:sqref>BM60:BN74 BM17:BN42 BM50:BN52</xm:sqref>
        </x14:dataValidation>
        <x14:dataValidation type="list" allowBlank="1" showInputMessage="1" showErrorMessage="1" xr:uid="{00000000-0002-0000-0400-000004000000}">
          <x14:formula1>
            <xm:f>プルダウン選択肢!$S$13:$S$16</xm:f>
          </x14:formula1>
          <xm:sqref>BA17:BL42 BA50:BL52</xm:sqref>
        </x14:dataValidation>
        <x14:dataValidation type="list" allowBlank="1" showInputMessage="1" showErrorMessage="1" xr:uid="{00000000-0002-0000-0400-000005000000}">
          <x14:formula1>
            <xm:f>プルダウン選択肢!$Q$9:$Q$11</xm:f>
          </x14:formula1>
          <xm:sqref>CT50:CV52 CT17:CV42 CT60:CV74</xm:sqref>
        </x14:dataValidation>
        <x14:dataValidation type="list" allowBlank="1" showInputMessage="1" showErrorMessage="1" xr:uid="{00000000-0002-0000-0400-000006000000}">
          <x14:formula1>
            <xm:f>プルダウン選択肢!$S$15:$S$16</xm:f>
          </x14:formula1>
          <xm:sqref>BA60:BL74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DT1115"/>
  <sheetViews>
    <sheetView showGridLines="0" topLeftCell="A7" zoomScaleNormal="100" workbookViewId="0">
      <pane ySplit="1" topLeftCell="A8" activePane="bottomLeft" state="frozen"/>
      <selection activeCell="A7" sqref="A7"/>
      <selection pane="bottomLeft" activeCell="A7" sqref="A7"/>
    </sheetView>
  </sheetViews>
  <sheetFormatPr defaultColWidth="9" defaultRowHeight="18.75" x14ac:dyDescent="0.4"/>
  <cols>
    <col min="1" max="47" width="1.75" style="362" customWidth="1"/>
    <col min="48" max="48" width="1.75" customWidth="1"/>
    <col min="49" max="97" width="1.875" customWidth="1"/>
    <col min="125" max="16384" width="9" style="362"/>
  </cols>
  <sheetData>
    <row r="1" spans="1:57" customFormat="1" ht="12.75" hidden="1" customHeight="1" x14ac:dyDescent="0.4"/>
    <row r="2" spans="1:57" customFormat="1" ht="12.75" hidden="1" customHeight="1" x14ac:dyDescent="0.4"/>
    <row r="3" spans="1:57" customFormat="1" ht="12.75" hidden="1" customHeight="1" x14ac:dyDescent="0.4"/>
    <row r="4" spans="1:57" customFormat="1" ht="12.75" hidden="1" customHeight="1" x14ac:dyDescent="0.4"/>
    <row r="5" spans="1:57" ht="12.75" hidden="1" customHeight="1" x14ac:dyDescent="0.4">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row>
    <row r="6" spans="1:57" ht="12.75" hidden="1" customHeight="1" x14ac:dyDescent="0.4">
      <c r="A6" s="184"/>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row>
    <row r="7" spans="1:57" ht="12.6" customHeight="1" x14ac:dyDescent="0.4">
      <c r="A7" s="1488" t="s">
        <v>3354</v>
      </c>
      <c r="B7" s="1488" t="s">
        <v>292</v>
      </c>
      <c r="C7" s="1488">
        <v>2</v>
      </c>
      <c r="D7" s="1488" t="s">
        <v>291</v>
      </c>
      <c r="E7" s="1488" t="s">
        <v>290</v>
      </c>
      <c r="F7" s="1488"/>
      <c r="G7" s="1488" t="s">
        <v>289</v>
      </c>
      <c r="H7" s="1488" t="s">
        <v>288</v>
      </c>
      <c r="I7" s="1488">
        <v>4</v>
      </c>
      <c r="J7" s="1488" t="s">
        <v>287</v>
      </c>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c r="AJ7" s="1424"/>
      <c r="AK7" s="1424"/>
      <c r="AL7" s="1424"/>
      <c r="AM7" s="1261" t="str">
        <f>'＜入力不要＞報告書'!$AR$2</f>
        <v>Kyoto City(R7.7)　Ver120</v>
      </c>
      <c r="AN7" s="1421"/>
      <c r="AO7" s="1262" t="str">
        <f>'＜入力不要＞報告書'!$AL$3 &amp; '＜入力不要＞報告書'!$AM$3</f>
        <v/>
      </c>
      <c r="AP7" s="1263" t="str">
        <f>'＜入力不要＞報告書'!$AN$3</f>
        <v/>
      </c>
      <c r="AQ7" s="1421"/>
      <c r="AR7" s="1424"/>
      <c r="AS7" s="1424"/>
      <c r="AT7" s="1424"/>
      <c r="AU7" s="1424"/>
      <c r="AV7" s="1313"/>
      <c r="AW7" s="2698" t="str">
        <f>HYPERLINK("#目次!$F$26:$F$39","目次、シート一覧へ")</f>
        <v>目次、シート一覧へ</v>
      </c>
      <c r="AX7" s="2698"/>
      <c r="AY7" s="2698"/>
      <c r="AZ7" s="2698"/>
      <c r="BA7" s="2698"/>
      <c r="BB7" s="2698"/>
      <c r="BC7" s="2698"/>
      <c r="BD7" s="2698"/>
      <c r="BE7" s="2698"/>
    </row>
    <row r="8" spans="1:57" ht="12.75" customHeight="1" x14ac:dyDescent="0.4">
      <c r="A8" s="184"/>
      <c r="B8" s="184"/>
      <c r="C8" s="184"/>
      <c r="D8" s="184"/>
      <c r="E8" s="184"/>
      <c r="F8" s="184"/>
      <c r="G8" s="184"/>
      <c r="H8" s="184"/>
      <c r="I8" s="184"/>
      <c r="J8" s="184"/>
      <c r="K8" s="184"/>
      <c r="L8" s="184"/>
      <c r="M8" s="184"/>
      <c r="N8" s="184"/>
      <c r="O8" s="184"/>
      <c r="P8" s="184"/>
      <c r="Q8" s="184"/>
      <c r="R8" s="184"/>
      <c r="S8" s="184"/>
      <c r="T8" s="184"/>
      <c r="U8" s="2619" t="s">
        <v>286</v>
      </c>
      <c r="V8" s="2619"/>
      <c r="W8" s="2619"/>
      <c r="X8" s="2619"/>
      <c r="Y8" s="2619"/>
      <c r="Z8" s="2619"/>
      <c r="AA8" s="184"/>
      <c r="AB8" s="184"/>
      <c r="AC8" s="184"/>
      <c r="AD8" s="184"/>
      <c r="AE8" s="184"/>
      <c r="AF8" s="184"/>
      <c r="AG8" s="184"/>
      <c r="AH8" s="184"/>
      <c r="AI8" s="184"/>
      <c r="AJ8" s="184"/>
      <c r="AK8" s="184"/>
      <c r="AL8" s="184"/>
      <c r="AM8" s="184"/>
      <c r="AN8" s="184"/>
      <c r="AO8" s="184"/>
      <c r="AP8" s="184"/>
      <c r="AQ8" s="184"/>
      <c r="AR8" s="184"/>
      <c r="AS8" s="184"/>
      <c r="AT8" s="184"/>
      <c r="AU8" s="184"/>
    </row>
    <row r="9" spans="1:57" ht="12.75" customHeight="1" x14ac:dyDescent="0.4">
      <c r="A9" s="184"/>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row>
    <row r="10" spans="1:57" ht="15.75" customHeight="1" x14ac:dyDescent="0.4">
      <c r="A10" s="2654" t="s">
        <v>285</v>
      </c>
      <c r="B10" s="2655"/>
      <c r="C10" s="2656"/>
      <c r="D10" s="2663" t="s">
        <v>3183</v>
      </c>
      <c r="E10" s="2664"/>
      <c r="F10" s="2664"/>
      <c r="G10" s="2664"/>
      <c r="H10" s="2664"/>
      <c r="I10" s="2664"/>
      <c r="J10" s="2665"/>
      <c r="K10" s="192"/>
      <c r="L10" s="439"/>
      <c r="M10" s="439"/>
      <c r="N10" s="439"/>
      <c r="O10" s="439"/>
      <c r="P10" s="439"/>
      <c r="Q10" s="439"/>
      <c r="R10" s="439"/>
      <c r="S10" s="190" t="s">
        <v>2720</v>
      </c>
      <c r="T10" s="190" t="s">
        <v>284</v>
      </c>
      <c r="U10" s="190" t="s">
        <v>271</v>
      </c>
      <c r="V10" s="190" t="s">
        <v>283</v>
      </c>
      <c r="W10" s="190"/>
      <c r="X10" s="190"/>
      <c r="Y10" s="190"/>
      <c r="Z10" s="190"/>
      <c r="AA10" s="190"/>
      <c r="AB10" s="190"/>
      <c r="AC10" s="190"/>
      <c r="AD10" s="190"/>
      <c r="AE10" s="190"/>
      <c r="AF10" s="190"/>
      <c r="AG10" s="190"/>
      <c r="AH10" s="190"/>
      <c r="AI10" s="189"/>
      <c r="AJ10" s="438"/>
      <c r="AK10" s="2664" t="s">
        <v>2716</v>
      </c>
      <c r="AL10" s="2664"/>
      <c r="AM10" s="2664"/>
      <c r="AN10" s="2664"/>
      <c r="AO10" s="2664"/>
      <c r="AP10" s="2664"/>
      <c r="AQ10" s="2664"/>
      <c r="AR10" s="2664"/>
      <c r="AS10" s="2664"/>
      <c r="AT10" s="2664"/>
      <c r="AU10" s="440"/>
    </row>
    <row r="11" spans="1:57" ht="15.75" customHeight="1" x14ac:dyDescent="0.4">
      <c r="A11" s="2657"/>
      <c r="B11" s="2658"/>
      <c r="C11" s="2659"/>
      <c r="D11" s="2666"/>
      <c r="E11" s="2667"/>
      <c r="F11" s="2667"/>
      <c r="G11" s="2667"/>
      <c r="H11" s="2667"/>
      <c r="I11" s="2667"/>
      <c r="J11" s="2668"/>
      <c r="K11" s="2675"/>
      <c r="L11" s="2676"/>
      <c r="M11" s="2676"/>
      <c r="N11" s="2676"/>
      <c r="O11" s="2676"/>
      <c r="P11" s="2676"/>
      <c r="Q11" s="2676"/>
      <c r="R11" s="2676"/>
      <c r="S11" s="2676"/>
      <c r="T11" s="2676"/>
      <c r="U11" s="2676"/>
      <c r="V11" s="2676"/>
      <c r="W11" s="2676"/>
      <c r="X11" s="2676"/>
      <c r="Y11" s="2676"/>
      <c r="Z11" s="2676"/>
      <c r="AA11" s="2676"/>
      <c r="AB11" s="2676"/>
      <c r="AC11" s="2676"/>
      <c r="AD11" s="2676"/>
      <c r="AE11" s="2676"/>
      <c r="AF11" s="2676"/>
      <c r="AG11" s="2676"/>
      <c r="AH11" s="2676"/>
      <c r="AI11" s="2677"/>
      <c r="AJ11" s="434"/>
      <c r="AK11" s="188"/>
      <c r="AL11" s="434"/>
      <c r="AM11" s="434"/>
      <c r="AN11" s="434"/>
      <c r="AO11" s="434"/>
      <c r="AP11" s="188"/>
      <c r="AQ11" s="434"/>
      <c r="AR11" s="434"/>
      <c r="AS11" s="434"/>
      <c r="AT11" s="434"/>
      <c r="AU11" s="435"/>
      <c r="AY11" s="1422" t="s">
        <v>3184</v>
      </c>
      <c r="AZ11" s="1423" t="s">
        <v>3185</v>
      </c>
    </row>
    <row r="12" spans="1:57" ht="15.75" customHeight="1" x14ac:dyDescent="0.4">
      <c r="A12" s="2657"/>
      <c r="B12" s="2658"/>
      <c r="C12" s="2659"/>
      <c r="D12" s="2669"/>
      <c r="E12" s="2670"/>
      <c r="F12" s="2670"/>
      <c r="G12" s="2670"/>
      <c r="H12" s="2670"/>
      <c r="I12" s="2670"/>
      <c r="J12" s="2671"/>
      <c r="K12" s="2678"/>
      <c r="L12" s="2679"/>
      <c r="M12" s="2679"/>
      <c r="N12" s="2679"/>
      <c r="O12" s="2679"/>
      <c r="P12" s="2679"/>
      <c r="Q12" s="2679"/>
      <c r="R12" s="2679"/>
      <c r="S12" s="2679"/>
      <c r="T12" s="2679"/>
      <c r="U12" s="2679"/>
      <c r="V12" s="2679"/>
      <c r="W12" s="2679"/>
      <c r="X12" s="2679"/>
      <c r="Y12" s="2679"/>
      <c r="Z12" s="2679"/>
      <c r="AA12" s="2679"/>
      <c r="AB12" s="2679"/>
      <c r="AC12" s="2679"/>
      <c r="AD12" s="2679"/>
      <c r="AE12" s="2679"/>
      <c r="AF12" s="2679"/>
      <c r="AG12" s="2679"/>
      <c r="AH12" s="2679"/>
      <c r="AI12" s="2680"/>
      <c r="AJ12" s="434"/>
      <c r="AK12" s="907" t="s">
        <v>282</v>
      </c>
      <c r="AL12" s="434" t="s">
        <v>281</v>
      </c>
      <c r="AM12" s="434" t="s">
        <v>280</v>
      </c>
      <c r="AN12" s="434" t="s">
        <v>279</v>
      </c>
      <c r="AO12" s="434"/>
      <c r="AP12" s="907" t="s">
        <v>278</v>
      </c>
      <c r="AQ12" s="434" t="s">
        <v>277</v>
      </c>
      <c r="AR12" s="434" t="s">
        <v>276</v>
      </c>
      <c r="AS12" s="434" t="s">
        <v>275</v>
      </c>
      <c r="AT12" s="434"/>
      <c r="AU12" s="435"/>
      <c r="AY12" s="1422"/>
      <c r="AZ12" s="1423" t="s">
        <v>3186</v>
      </c>
    </row>
    <row r="13" spans="1:57" ht="15.75" customHeight="1" x14ac:dyDescent="0.4">
      <c r="A13" s="2660"/>
      <c r="B13" s="2661"/>
      <c r="C13" s="2662"/>
      <c r="D13" s="2672"/>
      <c r="E13" s="2673"/>
      <c r="F13" s="2673"/>
      <c r="G13" s="2673"/>
      <c r="H13" s="2673"/>
      <c r="I13" s="2673"/>
      <c r="J13" s="2674"/>
      <c r="K13" s="2681"/>
      <c r="L13" s="2682"/>
      <c r="M13" s="2682"/>
      <c r="N13" s="2682"/>
      <c r="O13" s="2682"/>
      <c r="P13" s="2682"/>
      <c r="Q13" s="2682"/>
      <c r="R13" s="2682"/>
      <c r="S13" s="2682"/>
      <c r="T13" s="2682"/>
      <c r="U13" s="2682"/>
      <c r="V13" s="2682"/>
      <c r="W13" s="2682"/>
      <c r="X13" s="2682"/>
      <c r="Y13" s="2682"/>
      <c r="Z13" s="2682"/>
      <c r="AA13" s="2682"/>
      <c r="AB13" s="2682"/>
      <c r="AC13" s="2682"/>
      <c r="AD13" s="2682"/>
      <c r="AE13" s="2682"/>
      <c r="AF13" s="2682"/>
      <c r="AG13" s="2682"/>
      <c r="AH13" s="2682"/>
      <c r="AI13" s="2683"/>
      <c r="AJ13" s="436"/>
      <c r="AK13" s="436"/>
      <c r="AL13" s="436"/>
      <c r="AM13" s="436"/>
      <c r="AN13" s="436"/>
      <c r="AO13" s="436"/>
      <c r="AP13" s="436"/>
      <c r="AQ13" s="436"/>
      <c r="AR13" s="436"/>
      <c r="AS13" s="436"/>
      <c r="AT13" s="436"/>
      <c r="AU13" s="437"/>
      <c r="AY13" s="1422"/>
      <c r="AZ13" s="1423" t="s">
        <v>3187</v>
      </c>
    </row>
    <row r="14" spans="1:57" ht="15.75" customHeight="1" x14ac:dyDescent="0.4">
      <c r="A14" s="899"/>
      <c r="B14" s="900"/>
      <c r="C14" s="900"/>
      <c r="D14" s="900"/>
      <c r="E14" s="900"/>
      <c r="F14" s="900"/>
      <c r="G14" s="900"/>
      <c r="H14" s="900"/>
      <c r="I14" s="900"/>
      <c r="J14" s="900"/>
      <c r="K14" s="900"/>
      <c r="L14" s="900"/>
      <c r="M14" s="900"/>
      <c r="N14" s="900"/>
      <c r="O14" s="900"/>
      <c r="P14" s="900"/>
      <c r="Q14" s="900"/>
      <c r="R14" s="900"/>
      <c r="S14" s="900"/>
      <c r="T14" s="900"/>
      <c r="U14" s="900"/>
      <c r="V14" s="900"/>
      <c r="W14" s="900"/>
      <c r="X14" s="900"/>
      <c r="Y14" s="901"/>
      <c r="Z14" s="187"/>
      <c r="AA14" s="186" t="s">
        <v>274</v>
      </c>
      <c r="AB14" s="186" t="s">
        <v>273</v>
      </c>
      <c r="AC14" s="186" t="s">
        <v>272</v>
      </c>
      <c r="AD14" s="186" t="s">
        <v>271</v>
      </c>
      <c r="AE14" s="186"/>
      <c r="AF14" s="186"/>
      <c r="AG14" s="186"/>
      <c r="AH14" s="186"/>
      <c r="AI14" s="186"/>
      <c r="AJ14" s="185"/>
      <c r="AK14" s="185"/>
      <c r="AL14" s="185"/>
      <c r="AM14" s="185"/>
      <c r="AN14" s="185"/>
      <c r="AO14" s="185"/>
      <c r="AP14" s="185"/>
      <c r="AQ14" s="185"/>
      <c r="AR14" s="185"/>
      <c r="AS14" s="185"/>
      <c r="AT14" s="185"/>
      <c r="AU14" s="191"/>
    </row>
    <row r="15" spans="1:57" ht="15.75" customHeight="1" x14ac:dyDescent="0.4">
      <c r="A15" s="902"/>
      <c r="B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4"/>
      <c r="Z15" s="2689"/>
      <c r="AA15" s="2690"/>
      <c r="AB15" s="2690"/>
      <c r="AC15" s="2690"/>
      <c r="AD15" s="2690"/>
      <c r="AE15" s="2690"/>
      <c r="AF15" s="2690"/>
      <c r="AG15" s="2690"/>
      <c r="AH15" s="2690"/>
      <c r="AI15" s="2690"/>
      <c r="AJ15" s="2690"/>
      <c r="AK15" s="2690"/>
      <c r="AL15" s="2690"/>
      <c r="AM15" s="2690"/>
      <c r="AN15" s="2690"/>
      <c r="AO15" s="2690"/>
      <c r="AP15" s="2690"/>
      <c r="AQ15" s="2690"/>
      <c r="AR15" s="2690"/>
      <c r="AS15" s="2690"/>
      <c r="AT15" s="2690"/>
      <c r="AU15" s="2691"/>
    </row>
    <row r="16" spans="1:57" ht="15.75" customHeight="1" x14ac:dyDescent="0.4">
      <c r="A16" s="902"/>
      <c r="B16" s="903"/>
      <c r="C16" s="903"/>
      <c r="D16" s="903"/>
      <c r="E16" s="903"/>
      <c r="F16" s="903"/>
      <c r="G16" s="903"/>
      <c r="H16" s="903"/>
      <c r="I16" s="903"/>
      <c r="J16" s="903"/>
      <c r="K16" s="903"/>
      <c r="L16" s="903"/>
      <c r="M16" s="903"/>
      <c r="N16" s="903"/>
      <c r="O16" s="903"/>
      <c r="P16" s="903"/>
      <c r="Q16" s="903"/>
      <c r="R16" s="903"/>
      <c r="S16" s="903"/>
      <c r="T16" s="903"/>
      <c r="U16" s="903"/>
      <c r="V16" s="903"/>
      <c r="W16" s="903"/>
      <c r="X16" s="903"/>
      <c r="Y16" s="904"/>
      <c r="Z16" s="2692"/>
      <c r="AA16" s="2693"/>
      <c r="AB16" s="2693"/>
      <c r="AC16" s="2693"/>
      <c r="AD16" s="2693"/>
      <c r="AE16" s="2693"/>
      <c r="AF16" s="2693"/>
      <c r="AG16" s="2693"/>
      <c r="AH16" s="2693"/>
      <c r="AI16" s="2693"/>
      <c r="AJ16" s="2693"/>
      <c r="AK16" s="2693"/>
      <c r="AL16" s="2693"/>
      <c r="AM16" s="2693"/>
      <c r="AN16" s="2693"/>
      <c r="AO16" s="2693"/>
      <c r="AP16" s="2693"/>
      <c r="AQ16" s="2693"/>
      <c r="AR16" s="2693"/>
      <c r="AS16" s="2693"/>
      <c r="AT16" s="2693"/>
      <c r="AU16" s="2694"/>
    </row>
    <row r="17" spans="1:52" ht="15.75" customHeight="1" x14ac:dyDescent="0.4">
      <c r="A17" s="902"/>
      <c r="B17" s="903"/>
      <c r="C17" s="903"/>
      <c r="D17" s="903"/>
      <c r="E17" s="903"/>
      <c r="F17" s="903"/>
      <c r="G17" s="903"/>
      <c r="H17" s="903"/>
      <c r="I17" s="903"/>
      <c r="J17" s="903"/>
      <c r="K17" s="903"/>
      <c r="L17" s="903"/>
      <c r="M17" s="903"/>
      <c r="N17" s="903"/>
      <c r="O17" s="903"/>
      <c r="P17" s="903"/>
      <c r="Q17" s="903"/>
      <c r="R17" s="903"/>
      <c r="S17" s="903"/>
      <c r="T17" s="903"/>
      <c r="U17" s="903"/>
      <c r="V17" s="903"/>
      <c r="W17" s="903"/>
      <c r="X17" s="903"/>
      <c r="Y17" s="904"/>
      <c r="Z17" s="2692"/>
      <c r="AA17" s="2693"/>
      <c r="AB17" s="2693"/>
      <c r="AC17" s="2693"/>
      <c r="AD17" s="2693"/>
      <c r="AE17" s="2693"/>
      <c r="AF17" s="2693"/>
      <c r="AG17" s="2693"/>
      <c r="AH17" s="2693"/>
      <c r="AI17" s="2693"/>
      <c r="AJ17" s="2693"/>
      <c r="AK17" s="2693"/>
      <c r="AL17" s="2693"/>
      <c r="AM17" s="2693"/>
      <c r="AN17" s="2693"/>
      <c r="AO17" s="2693"/>
      <c r="AP17" s="2693"/>
      <c r="AQ17" s="2693"/>
      <c r="AR17" s="2693"/>
      <c r="AS17" s="2693"/>
      <c r="AT17" s="2693"/>
      <c r="AU17" s="2694"/>
    </row>
    <row r="18" spans="1:52" ht="15.75" customHeight="1" x14ac:dyDescent="0.4">
      <c r="A18" s="902"/>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4"/>
      <c r="Z18" s="2692"/>
      <c r="AA18" s="2693"/>
      <c r="AB18" s="2693"/>
      <c r="AC18" s="2693"/>
      <c r="AD18" s="2693"/>
      <c r="AE18" s="2693"/>
      <c r="AF18" s="2693"/>
      <c r="AG18" s="2693"/>
      <c r="AH18" s="2693"/>
      <c r="AI18" s="2693"/>
      <c r="AJ18" s="2693"/>
      <c r="AK18" s="2693"/>
      <c r="AL18" s="2693"/>
      <c r="AM18" s="2693"/>
      <c r="AN18" s="2693"/>
      <c r="AO18" s="2693"/>
      <c r="AP18" s="2693"/>
      <c r="AQ18" s="2693"/>
      <c r="AR18" s="2693"/>
      <c r="AS18" s="2693"/>
      <c r="AT18" s="2693"/>
      <c r="AU18" s="2694"/>
    </row>
    <row r="19" spans="1:52" ht="15.75" customHeight="1" x14ac:dyDescent="0.4">
      <c r="A19" s="902"/>
      <c r="B19" s="903"/>
      <c r="C19" s="903"/>
      <c r="D19" s="903"/>
      <c r="E19" s="903"/>
      <c r="F19" s="903"/>
      <c r="G19" s="903"/>
      <c r="H19" s="903"/>
      <c r="I19" s="903"/>
      <c r="J19" s="903"/>
      <c r="K19" s="903"/>
      <c r="L19" s="903"/>
      <c r="M19" s="903"/>
      <c r="N19" s="903"/>
      <c r="O19" s="903"/>
      <c r="P19" s="903"/>
      <c r="Q19" s="903"/>
      <c r="R19" s="903"/>
      <c r="S19" s="903"/>
      <c r="T19" s="903"/>
      <c r="U19" s="903"/>
      <c r="V19" s="903"/>
      <c r="W19" s="903"/>
      <c r="X19" s="903"/>
      <c r="Y19" s="904"/>
      <c r="Z19" s="2692"/>
      <c r="AA19" s="2693"/>
      <c r="AB19" s="2693"/>
      <c r="AC19" s="2693"/>
      <c r="AD19" s="2693"/>
      <c r="AE19" s="2693"/>
      <c r="AF19" s="2693"/>
      <c r="AG19" s="2693"/>
      <c r="AH19" s="2693"/>
      <c r="AI19" s="2693"/>
      <c r="AJ19" s="2693"/>
      <c r="AK19" s="2693"/>
      <c r="AL19" s="2693"/>
      <c r="AM19" s="2693"/>
      <c r="AN19" s="2693"/>
      <c r="AO19" s="2693"/>
      <c r="AP19" s="2693"/>
      <c r="AQ19" s="2693"/>
      <c r="AR19" s="2693"/>
      <c r="AS19" s="2693"/>
      <c r="AT19" s="2693"/>
      <c r="AU19" s="2694"/>
    </row>
    <row r="20" spans="1:52" ht="15.75" customHeight="1" x14ac:dyDescent="0.4">
      <c r="A20" s="902"/>
      <c r="B20" s="903"/>
      <c r="C20" s="903"/>
      <c r="D20" s="903"/>
      <c r="E20" s="903"/>
      <c r="F20" s="903"/>
      <c r="G20" s="903"/>
      <c r="H20" s="903"/>
      <c r="I20" s="903"/>
      <c r="J20" s="903"/>
      <c r="K20" s="903"/>
      <c r="L20" s="903"/>
      <c r="M20" s="903"/>
      <c r="N20" s="903"/>
      <c r="O20" s="903"/>
      <c r="P20" s="903"/>
      <c r="Q20" s="903"/>
      <c r="R20" s="903"/>
      <c r="S20" s="903"/>
      <c r="T20" s="903"/>
      <c r="U20" s="903"/>
      <c r="V20" s="903"/>
      <c r="W20" s="903"/>
      <c r="X20" s="903"/>
      <c r="Y20" s="904"/>
      <c r="Z20" s="2692"/>
      <c r="AA20" s="2693"/>
      <c r="AB20" s="2693"/>
      <c r="AC20" s="2693"/>
      <c r="AD20" s="2693"/>
      <c r="AE20" s="2693"/>
      <c r="AF20" s="2693"/>
      <c r="AG20" s="2693"/>
      <c r="AH20" s="2693"/>
      <c r="AI20" s="2693"/>
      <c r="AJ20" s="2693"/>
      <c r="AK20" s="2693"/>
      <c r="AL20" s="2693"/>
      <c r="AM20" s="2693"/>
      <c r="AN20" s="2693"/>
      <c r="AO20" s="2693"/>
      <c r="AP20" s="2693"/>
      <c r="AQ20" s="2693"/>
      <c r="AR20" s="2693"/>
      <c r="AS20" s="2693"/>
      <c r="AT20" s="2693"/>
      <c r="AU20" s="2694"/>
      <c r="AZ20" s="1420"/>
    </row>
    <row r="21" spans="1:52" ht="15.75" customHeight="1" x14ac:dyDescent="0.4">
      <c r="A21" s="902"/>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Y21" s="904"/>
      <c r="Z21" s="2692"/>
      <c r="AA21" s="2693"/>
      <c r="AB21" s="2693"/>
      <c r="AC21" s="2693"/>
      <c r="AD21" s="2693"/>
      <c r="AE21" s="2693"/>
      <c r="AF21" s="2693"/>
      <c r="AG21" s="2693"/>
      <c r="AH21" s="2693"/>
      <c r="AI21" s="2693"/>
      <c r="AJ21" s="2693"/>
      <c r="AK21" s="2693"/>
      <c r="AL21" s="2693"/>
      <c r="AM21" s="2693"/>
      <c r="AN21" s="2693"/>
      <c r="AO21" s="2693"/>
      <c r="AP21" s="2693"/>
      <c r="AQ21" s="2693"/>
      <c r="AR21" s="2693"/>
      <c r="AS21" s="2693"/>
      <c r="AT21" s="2693"/>
      <c r="AU21" s="2694"/>
    </row>
    <row r="22" spans="1:52" ht="15.75" customHeight="1" x14ac:dyDescent="0.4">
      <c r="A22" s="902"/>
      <c r="B22" s="903"/>
      <c r="C22" s="903"/>
      <c r="D22" s="903"/>
      <c r="E22" s="903"/>
      <c r="F22" s="903"/>
      <c r="G22" s="903"/>
      <c r="H22" s="903"/>
      <c r="I22" s="903"/>
      <c r="J22" s="903"/>
      <c r="K22" s="2684" t="s">
        <v>270</v>
      </c>
      <c r="L22" s="2684"/>
      <c r="M22" s="2684"/>
      <c r="N22" s="2684"/>
      <c r="O22" s="2684"/>
      <c r="P22" s="2684"/>
      <c r="Q22" s="903"/>
      <c r="R22" s="903"/>
      <c r="S22" s="903"/>
      <c r="T22" s="903"/>
      <c r="U22" s="903"/>
      <c r="V22" s="903"/>
      <c r="W22" s="903"/>
      <c r="X22" s="903"/>
      <c r="Y22" s="904"/>
      <c r="Z22" s="2692"/>
      <c r="AA22" s="2693"/>
      <c r="AB22" s="2693"/>
      <c r="AC22" s="2693"/>
      <c r="AD22" s="2693"/>
      <c r="AE22" s="2693"/>
      <c r="AF22" s="2693"/>
      <c r="AG22" s="2693"/>
      <c r="AH22" s="2693"/>
      <c r="AI22" s="2693"/>
      <c r="AJ22" s="2693"/>
      <c r="AK22" s="2693"/>
      <c r="AL22" s="2693"/>
      <c r="AM22" s="2693"/>
      <c r="AN22" s="2693"/>
      <c r="AO22" s="2693"/>
      <c r="AP22" s="2693"/>
      <c r="AQ22" s="2693"/>
      <c r="AR22" s="2693"/>
      <c r="AS22" s="2693"/>
      <c r="AT22" s="2693"/>
      <c r="AU22" s="2694"/>
    </row>
    <row r="23" spans="1:52" ht="15.75" customHeight="1" x14ac:dyDescent="0.4">
      <c r="A23" s="902"/>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Y23" s="904"/>
      <c r="Z23" s="2692"/>
      <c r="AA23" s="2693"/>
      <c r="AB23" s="2693"/>
      <c r="AC23" s="2693"/>
      <c r="AD23" s="2693"/>
      <c r="AE23" s="2693"/>
      <c r="AF23" s="2693"/>
      <c r="AG23" s="2693"/>
      <c r="AH23" s="2693"/>
      <c r="AI23" s="2693"/>
      <c r="AJ23" s="2693"/>
      <c r="AK23" s="2693"/>
      <c r="AL23" s="2693"/>
      <c r="AM23" s="2693"/>
      <c r="AN23" s="2693"/>
      <c r="AO23" s="2693"/>
      <c r="AP23" s="2693"/>
      <c r="AQ23" s="2693"/>
      <c r="AR23" s="2693"/>
      <c r="AS23" s="2693"/>
      <c r="AT23" s="2693"/>
      <c r="AU23" s="2694"/>
    </row>
    <row r="24" spans="1:52" ht="15.75" customHeight="1" x14ac:dyDescent="0.4">
      <c r="A24" s="902"/>
      <c r="B24" s="903"/>
      <c r="C24" s="903"/>
      <c r="D24" s="903"/>
      <c r="E24" s="903"/>
      <c r="F24" s="903"/>
      <c r="G24" s="903"/>
      <c r="H24" s="903"/>
      <c r="I24" s="903"/>
      <c r="J24" s="903"/>
      <c r="K24" s="903"/>
      <c r="L24" s="903"/>
      <c r="M24" s="903"/>
      <c r="N24" s="903"/>
      <c r="O24" s="903"/>
      <c r="P24" s="903"/>
      <c r="Q24" s="903"/>
      <c r="R24" s="903"/>
      <c r="S24" s="903"/>
      <c r="T24" s="903"/>
      <c r="U24" s="903"/>
      <c r="V24" s="903"/>
      <c r="W24" s="903"/>
      <c r="X24" s="903"/>
      <c r="Y24" s="904"/>
      <c r="Z24" s="2692"/>
      <c r="AA24" s="2693"/>
      <c r="AB24" s="2693"/>
      <c r="AC24" s="2693"/>
      <c r="AD24" s="2693"/>
      <c r="AE24" s="2693"/>
      <c r="AF24" s="2693"/>
      <c r="AG24" s="2693"/>
      <c r="AH24" s="2693"/>
      <c r="AI24" s="2693"/>
      <c r="AJ24" s="2693"/>
      <c r="AK24" s="2693"/>
      <c r="AL24" s="2693"/>
      <c r="AM24" s="2693"/>
      <c r="AN24" s="2693"/>
      <c r="AO24" s="2693"/>
      <c r="AP24" s="2693"/>
      <c r="AQ24" s="2693"/>
      <c r="AR24" s="2693"/>
      <c r="AS24" s="2693"/>
      <c r="AT24" s="2693"/>
      <c r="AU24" s="2694"/>
    </row>
    <row r="25" spans="1:52" ht="15.75" customHeight="1" x14ac:dyDescent="0.4">
      <c r="A25" s="902"/>
      <c r="B25" s="903"/>
      <c r="C25" s="903"/>
      <c r="D25" s="903"/>
      <c r="E25" s="903"/>
      <c r="F25" s="903"/>
      <c r="G25" s="903"/>
      <c r="H25" s="903"/>
      <c r="I25" s="903"/>
      <c r="J25" s="903"/>
      <c r="K25" s="903"/>
      <c r="L25" s="903"/>
      <c r="M25" s="903"/>
      <c r="N25" s="903"/>
      <c r="O25" s="903"/>
      <c r="P25" s="903"/>
      <c r="Q25" s="903"/>
      <c r="R25" s="903"/>
      <c r="S25" s="903"/>
      <c r="T25" s="903"/>
      <c r="U25" s="903"/>
      <c r="V25" s="903"/>
      <c r="W25" s="903"/>
      <c r="X25" s="903"/>
      <c r="Y25" s="904"/>
      <c r="Z25" s="2692"/>
      <c r="AA25" s="2693"/>
      <c r="AB25" s="2693"/>
      <c r="AC25" s="2693"/>
      <c r="AD25" s="2693"/>
      <c r="AE25" s="2693"/>
      <c r="AF25" s="2693"/>
      <c r="AG25" s="2693"/>
      <c r="AH25" s="2693"/>
      <c r="AI25" s="2693"/>
      <c r="AJ25" s="2693"/>
      <c r="AK25" s="2693"/>
      <c r="AL25" s="2693"/>
      <c r="AM25" s="2693"/>
      <c r="AN25" s="2693"/>
      <c r="AO25" s="2693"/>
      <c r="AP25" s="2693"/>
      <c r="AQ25" s="2693"/>
      <c r="AR25" s="2693"/>
      <c r="AS25" s="2693"/>
      <c r="AT25" s="2693"/>
      <c r="AU25" s="2694"/>
    </row>
    <row r="26" spans="1:52" ht="15.75" customHeight="1" x14ac:dyDescent="0.4">
      <c r="A26" s="902"/>
      <c r="B26" s="903"/>
      <c r="C26" s="903"/>
      <c r="D26" s="903"/>
      <c r="E26" s="903"/>
      <c r="F26" s="903"/>
      <c r="G26" s="903"/>
      <c r="H26" s="903"/>
      <c r="I26" s="903"/>
      <c r="J26" s="903"/>
      <c r="K26" s="903"/>
      <c r="L26" s="903"/>
      <c r="M26" s="903"/>
      <c r="N26" s="903"/>
      <c r="O26" s="903"/>
      <c r="P26" s="903"/>
      <c r="Q26" s="903"/>
      <c r="R26" s="903"/>
      <c r="S26" s="903"/>
      <c r="T26" s="903"/>
      <c r="U26" s="903"/>
      <c r="V26" s="903"/>
      <c r="W26" s="903"/>
      <c r="X26" s="903"/>
      <c r="Y26" s="904"/>
      <c r="Z26" s="2692"/>
      <c r="AA26" s="2693"/>
      <c r="AB26" s="2693"/>
      <c r="AC26" s="2693"/>
      <c r="AD26" s="2693"/>
      <c r="AE26" s="2693"/>
      <c r="AF26" s="2693"/>
      <c r="AG26" s="2693"/>
      <c r="AH26" s="2693"/>
      <c r="AI26" s="2693"/>
      <c r="AJ26" s="2693"/>
      <c r="AK26" s="2693"/>
      <c r="AL26" s="2693"/>
      <c r="AM26" s="2693"/>
      <c r="AN26" s="2693"/>
      <c r="AO26" s="2693"/>
      <c r="AP26" s="2693"/>
      <c r="AQ26" s="2693"/>
      <c r="AR26" s="2693"/>
      <c r="AS26" s="2693"/>
      <c r="AT26" s="2693"/>
      <c r="AU26" s="2694"/>
    </row>
    <row r="27" spans="1:52" ht="15.75" customHeight="1" x14ac:dyDescent="0.4">
      <c r="A27" s="902"/>
      <c r="B27" s="903"/>
      <c r="C27" s="903"/>
      <c r="D27" s="903"/>
      <c r="E27" s="903"/>
      <c r="F27" s="903"/>
      <c r="G27" s="903"/>
      <c r="H27" s="903"/>
      <c r="I27" s="903"/>
      <c r="J27" s="903"/>
      <c r="K27" s="903"/>
      <c r="L27" s="903"/>
      <c r="M27" s="903"/>
      <c r="N27" s="903"/>
      <c r="O27" s="903"/>
      <c r="P27" s="903"/>
      <c r="Q27" s="903"/>
      <c r="R27" s="903"/>
      <c r="S27" s="903"/>
      <c r="T27" s="903"/>
      <c r="U27" s="903"/>
      <c r="V27" s="903"/>
      <c r="W27" s="903"/>
      <c r="X27" s="903"/>
      <c r="Y27" s="904"/>
      <c r="Z27" s="2692"/>
      <c r="AA27" s="2693"/>
      <c r="AB27" s="2693"/>
      <c r="AC27" s="2693"/>
      <c r="AD27" s="2693"/>
      <c r="AE27" s="2693"/>
      <c r="AF27" s="2693"/>
      <c r="AG27" s="2693"/>
      <c r="AH27" s="2693"/>
      <c r="AI27" s="2693"/>
      <c r="AJ27" s="2693"/>
      <c r="AK27" s="2693"/>
      <c r="AL27" s="2693"/>
      <c r="AM27" s="2693"/>
      <c r="AN27" s="2693"/>
      <c r="AO27" s="2693"/>
      <c r="AP27" s="2693"/>
      <c r="AQ27" s="2693"/>
      <c r="AR27" s="2693"/>
      <c r="AS27" s="2693"/>
      <c r="AT27" s="2693"/>
      <c r="AU27" s="2694"/>
    </row>
    <row r="28" spans="1:52" ht="15.75" customHeight="1" x14ac:dyDescent="0.4">
      <c r="A28" s="902"/>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Y28" s="904"/>
      <c r="Z28" s="2692"/>
      <c r="AA28" s="2693"/>
      <c r="AB28" s="2693"/>
      <c r="AC28" s="2693"/>
      <c r="AD28" s="2693"/>
      <c r="AE28" s="2693"/>
      <c r="AF28" s="2693"/>
      <c r="AG28" s="2693"/>
      <c r="AH28" s="2693"/>
      <c r="AI28" s="2693"/>
      <c r="AJ28" s="2693"/>
      <c r="AK28" s="2693"/>
      <c r="AL28" s="2693"/>
      <c r="AM28" s="2693"/>
      <c r="AN28" s="2693"/>
      <c r="AO28" s="2693"/>
      <c r="AP28" s="2693"/>
      <c r="AQ28" s="2693"/>
      <c r="AR28" s="2693"/>
      <c r="AS28" s="2693"/>
      <c r="AT28" s="2693"/>
      <c r="AU28" s="2694"/>
    </row>
    <row r="29" spans="1:52" ht="15.75" customHeight="1" x14ac:dyDescent="0.4">
      <c r="A29" s="902"/>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Y29" s="904"/>
      <c r="Z29" s="2692"/>
      <c r="AA29" s="2693"/>
      <c r="AB29" s="2693"/>
      <c r="AC29" s="2693"/>
      <c r="AD29" s="2693"/>
      <c r="AE29" s="2693"/>
      <c r="AF29" s="2693"/>
      <c r="AG29" s="2693"/>
      <c r="AH29" s="2693"/>
      <c r="AI29" s="2693"/>
      <c r="AJ29" s="2693"/>
      <c r="AK29" s="2693"/>
      <c r="AL29" s="2693"/>
      <c r="AM29" s="2693"/>
      <c r="AN29" s="2693"/>
      <c r="AO29" s="2693"/>
      <c r="AP29" s="2693"/>
      <c r="AQ29" s="2693"/>
      <c r="AR29" s="2693"/>
      <c r="AS29" s="2693"/>
      <c r="AT29" s="2693"/>
      <c r="AU29" s="2694"/>
    </row>
    <row r="30" spans="1:52" ht="15.75" customHeight="1" x14ac:dyDescent="0.4">
      <c r="A30" s="902"/>
      <c r="B30" s="903"/>
      <c r="C30" s="903"/>
      <c r="D30" s="903"/>
      <c r="E30" s="903"/>
      <c r="F30" s="903"/>
      <c r="G30" s="903"/>
      <c r="H30" s="903"/>
      <c r="I30" s="903"/>
      <c r="J30" s="903"/>
      <c r="K30" s="903"/>
      <c r="L30" s="903"/>
      <c r="M30" s="903"/>
      <c r="N30" s="903"/>
      <c r="O30" s="903"/>
      <c r="P30" s="903"/>
      <c r="Q30" s="903"/>
      <c r="R30" s="903"/>
      <c r="S30" s="903"/>
      <c r="T30" s="903"/>
      <c r="U30" s="903"/>
      <c r="V30" s="903"/>
      <c r="W30" s="903"/>
      <c r="X30" s="903"/>
      <c r="Y30" s="904"/>
      <c r="Z30" s="2692"/>
      <c r="AA30" s="2693"/>
      <c r="AB30" s="2693"/>
      <c r="AC30" s="2693"/>
      <c r="AD30" s="2693"/>
      <c r="AE30" s="2693"/>
      <c r="AF30" s="2693"/>
      <c r="AG30" s="2693"/>
      <c r="AH30" s="2693"/>
      <c r="AI30" s="2693"/>
      <c r="AJ30" s="2693"/>
      <c r="AK30" s="2693"/>
      <c r="AL30" s="2693"/>
      <c r="AM30" s="2693"/>
      <c r="AN30" s="2693"/>
      <c r="AO30" s="2693"/>
      <c r="AP30" s="2693"/>
      <c r="AQ30" s="2693"/>
      <c r="AR30" s="2693"/>
      <c r="AS30" s="2693"/>
      <c r="AT30" s="2693"/>
      <c r="AU30" s="2694"/>
    </row>
    <row r="31" spans="1:52" ht="15.75" customHeight="1" x14ac:dyDescent="0.4">
      <c r="A31" s="905"/>
      <c r="B31" s="898"/>
      <c r="C31" s="898"/>
      <c r="D31" s="898"/>
      <c r="E31" s="898"/>
      <c r="F31" s="898"/>
      <c r="G31" s="898"/>
      <c r="H31" s="898"/>
      <c r="I31" s="898"/>
      <c r="J31" s="898"/>
      <c r="K31" s="898"/>
      <c r="L31" s="898"/>
      <c r="M31" s="898"/>
      <c r="N31" s="898"/>
      <c r="O31" s="898"/>
      <c r="P31" s="898"/>
      <c r="Q31" s="898"/>
      <c r="R31" s="898"/>
      <c r="S31" s="898"/>
      <c r="T31" s="898"/>
      <c r="U31" s="898"/>
      <c r="V31" s="898"/>
      <c r="W31" s="898"/>
      <c r="X31" s="898"/>
      <c r="Y31" s="906"/>
      <c r="Z31" s="2695"/>
      <c r="AA31" s="2696"/>
      <c r="AB31" s="2696"/>
      <c r="AC31" s="2696"/>
      <c r="AD31" s="2696"/>
      <c r="AE31" s="2696"/>
      <c r="AF31" s="2696"/>
      <c r="AG31" s="2696"/>
      <c r="AH31" s="2696"/>
      <c r="AI31" s="2696"/>
      <c r="AJ31" s="2696"/>
      <c r="AK31" s="2696"/>
      <c r="AL31" s="2696"/>
      <c r="AM31" s="2696"/>
      <c r="AN31" s="2696"/>
      <c r="AO31" s="2696"/>
      <c r="AP31" s="2696"/>
      <c r="AQ31" s="2696"/>
      <c r="AR31" s="2696"/>
      <c r="AS31" s="2696"/>
      <c r="AT31" s="2696"/>
      <c r="AU31" s="2697"/>
    </row>
    <row r="32" spans="1:52" ht="12.75" customHeight="1" x14ac:dyDescent="0.4">
      <c r="A32" s="184"/>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row>
    <row r="33" spans="1:52" ht="15.75" customHeight="1" x14ac:dyDescent="0.4">
      <c r="A33" s="2654" t="s">
        <v>285</v>
      </c>
      <c r="B33" s="2655"/>
      <c r="C33" s="2656"/>
      <c r="D33" s="2663" t="s">
        <v>3183</v>
      </c>
      <c r="E33" s="2664"/>
      <c r="F33" s="2664"/>
      <c r="G33" s="2664"/>
      <c r="H33" s="2664"/>
      <c r="I33" s="2664"/>
      <c r="J33" s="2665"/>
      <c r="K33" s="192"/>
      <c r="L33" s="1418"/>
      <c r="M33" s="1418"/>
      <c r="N33" s="1418"/>
      <c r="O33" s="1418"/>
      <c r="P33" s="1418"/>
      <c r="Q33" s="1418"/>
      <c r="R33" s="1418"/>
      <c r="S33" s="190" t="s">
        <v>2720</v>
      </c>
      <c r="T33" s="190" t="s">
        <v>284</v>
      </c>
      <c r="U33" s="190" t="s">
        <v>271</v>
      </c>
      <c r="V33" s="190" t="s">
        <v>283</v>
      </c>
      <c r="W33" s="190"/>
      <c r="X33" s="190"/>
      <c r="Y33" s="190"/>
      <c r="Z33" s="190"/>
      <c r="AA33" s="190"/>
      <c r="AB33" s="190"/>
      <c r="AC33" s="190"/>
      <c r="AD33" s="190"/>
      <c r="AE33" s="190"/>
      <c r="AF33" s="190"/>
      <c r="AG33" s="190"/>
      <c r="AH33" s="190"/>
      <c r="AI33" s="189"/>
      <c r="AJ33" s="1417"/>
      <c r="AK33" s="2664" t="s">
        <v>2716</v>
      </c>
      <c r="AL33" s="2664"/>
      <c r="AM33" s="2664"/>
      <c r="AN33" s="2664"/>
      <c r="AO33" s="2664"/>
      <c r="AP33" s="2664"/>
      <c r="AQ33" s="2664"/>
      <c r="AR33" s="2664"/>
      <c r="AS33" s="2664"/>
      <c r="AT33" s="2664"/>
      <c r="AU33" s="1419"/>
    </row>
    <row r="34" spans="1:52" ht="15.75" customHeight="1" x14ac:dyDescent="0.4">
      <c r="A34" s="2657"/>
      <c r="B34" s="2658"/>
      <c r="C34" s="2659"/>
      <c r="D34" s="2666"/>
      <c r="E34" s="2667"/>
      <c r="F34" s="2667"/>
      <c r="G34" s="2667"/>
      <c r="H34" s="2667"/>
      <c r="I34" s="2667"/>
      <c r="J34" s="2668"/>
      <c r="K34" s="2675"/>
      <c r="L34" s="2676"/>
      <c r="M34" s="2676"/>
      <c r="N34" s="2676"/>
      <c r="O34" s="2676"/>
      <c r="P34" s="2676"/>
      <c r="Q34" s="2676"/>
      <c r="R34" s="2676"/>
      <c r="S34" s="2676"/>
      <c r="T34" s="2676"/>
      <c r="U34" s="2676"/>
      <c r="V34" s="2676"/>
      <c r="W34" s="2676"/>
      <c r="X34" s="2676"/>
      <c r="Y34" s="2676"/>
      <c r="Z34" s="2676"/>
      <c r="AA34" s="2676"/>
      <c r="AB34" s="2676"/>
      <c r="AC34" s="2676"/>
      <c r="AD34" s="2676"/>
      <c r="AE34" s="2676"/>
      <c r="AF34" s="2676"/>
      <c r="AG34" s="2676"/>
      <c r="AH34" s="2676"/>
      <c r="AI34" s="2677"/>
      <c r="AJ34" s="1413"/>
      <c r="AK34" s="1410"/>
      <c r="AL34" s="1413"/>
      <c r="AM34" s="1413"/>
      <c r="AN34" s="1413"/>
      <c r="AO34" s="1413"/>
      <c r="AP34" s="1410"/>
      <c r="AQ34" s="1413"/>
      <c r="AR34" s="1413"/>
      <c r="AS34" s="1413"/>
      <c r="AT34" s="1413"/>
      <c r="AU34" s="1414"/>
      <c r="AY34" s="1422" t="s">
        <v>3184</v>
      </c>
      <c r="AZ34" s="1423" t="s">
        <v>3185</v>
      </c>
    </row>
    <row r="35" spans="1:52" ht="15.75" customHeight="1" x14ac:dyDescent="0.4">
      <c r="A35" s="2657"/>
      <c r="B35" s="2658"/>
      <c r="C35" s="2659"/>
      <c r="D35" s="2669"/>
      <c r="E35" s="2670"/>
      <c r="F35" s="2670"/>
      <c r="G35" s="2670"/>
      <c r="H35" s="2670"/>
      <c r="I35" s="2670"/>
      <c r="J35" s="2671"/>
      <c r="K35" s="2678"/>
      <c r="L35" s="2679"/>
      <c r="M35" s="2679"/>
      <c r="N35" s="2679"/>
      <c r="O35" s="2679"/>
      <c r="P35" s="2679"/>
      <c r="Q35" s="2679"/>
      <c r="R35" s="2679"/>
      <c r="S35" s="2679"/>
      <c r="T35" s="2679"/>
      <c r="U35" s="2679"/>
      <c r="V35" s="2679"/>
      <c r="W35" s="2679"/>
      <c r="X35" s="2679"/>
      <c r="Y35" s="2679"/>
      <c r="Z35" s="2679"/>
      <c r="AA35" s="2679"/>
      <c r="AB35" s="2679"/>
      <c r="AC35" s="2679"/>
      <c r="AD35" s="2679"/>
      <c r="AE35" s="2679"/>
      <c r="AF35" s="2679"/>
      <c r="AG35" s="2679"/>
      <c r="AH35" s="2679"/>
      <c r="AI35" s="2680"/>
      <c r="AJ35" s="1413"/>
      <c r="AK35" s="907" t="s">
        <v>282</v>
      </c>
      <c r="AL35" s="1413" t="s">
        <v>281</v>
      </c>
      <c r="AM35" s="1413" t="s">
        <v>280</v>
      </c>
      <c r="AN35" s="1413" t="s">
        <v>279</v>
      </c>
      <c r="AO35" s="1413"/>
      <c r="AP35" s="907" t="s">
        <v>278</v>
      </c>
      <c r="AQ35" s="1413" t="s">
        <v>277</v>
      </c>
      <c r="AR35" s="1413" t="s">
        <v>276</v>
      </c>
      <c r="AS35" s="1413" t="s">
        <v>275</v>
      </c>
      <c r="AT35" s="1413"/>
      <c r="AU35" s="1414"/>
      <c r="AY35" s="1422"/>
      <c r="AZ35" s="1423" t="s">
        <v>3186</v>
      </c>
    </row>
    <row r="36" spans="1:52" ht="15.75" customHeight="1" x14ac:dyDescent="0.4">
      <c r="A36" s="2660"/>
      <c r="B36" s="2661"/>
      <c r="C36" s="2662"/>
      <c r="D36" s="2672"/>
      <c r="E36" s="2673"/>
      <c r="F36" s="2673"/>
      <c r="G36" s="2673"/>
      <c r="H36" s="2673"/>
      <c r="I36" s="2673"/>
      <c r="J36" s="2674"/>
      <c r="K36" s="2681"/>
      <c r="L36" s="2682"/>
      <c r="M36" s="2682"/>
      <c r="N36" s="2682"/>
      <c r="O36" s="2682"/>
      <c r="P36" s="2682"/>
      <c r="Q36" s="2682"/>
      <c r="R36" s="2682"/>
      <c r="S36" s="2682"/>
      <c r="T36" s="2682"/>
      <c r="U36" s="2682"/>
      <c r="V36" s="2682"/>
      <c r="W36" s="2682"/>
      <c r="X36" s="2682"/>
      <c r="Y36" s="2682"/>
      <c r="Z36" s="2682"/>
      <c r="AA36" s="2682"/>
      <c r="AB36" s="2682"/>
      <c r="AC36" s="2682"/>
      <c r="AD36" s="2682"/>
      <c r="AE36" s="2682"/>
      <c r="AF36" s="2682"/>
      <c r="AG36" s="2682"/>
      <c r="AH36" s="2682"/>
      <c r="AI36" s="2683"/>
      <c r="AJ36" s="1415"/>
      <c r="AK36" s="1415"/>
      <c r="AL36" s="1415"/>
      <c r="AM36" s="1415"/>
      <c r="AN36" s="1415"/>
      <c r="AO36" s="1415"/>
      <c r="AP36" s="1415"/>
      <c r="AQ36" s="1415"/>
      <c r="AR36" s="1415"/>
      <c r="AS36" s="1415"/>
      <c r="AT36" s="1415"/>
      <c r="AU36" s="1416"/>
      <c r="AY36" s="1422"/>
      <c r="AZ36" s="1423" t="s">
        <v>3187</v>
      </c>
    </row>
    <row r="37" spans="1:52" ht="15.75" customHeight="1" x14ac:dyDescent="0.4">
      <c r="A37" s="899"/>
      <c r="B37" s="900"/>
      <c r="C37" s="900"/>
      <c r="D37" s="900"/>
      <c r="E37" s="900"/>
      <c r="F37" s="900"/>
      <c r="G37" s="900"/>
      <c r="H37" s="900"/>
      <c r="I37" s="900"/>
      <c r="J37" s="900"/>
      <c r="K37" s="900"/>
      <c r="L37" s="900"/>
      <c r="M37" s="900"/>
      <c r="N37" s="900"/>
      <c r="O37" s="900"/>
      <c r="P37" s="900"/>
      <c r="Q37" s="900"/>
      <c r="R37" s="900"/>
      <c r="S37" s="900"/>
      <c r="T37" s="900"/>
      <c r="U37" s="900"/>
      <c r="V37" s="900"/>
      <c r="W37" s="900"/>
      <c r="X37" s="900"/>
      <c r="Y37" s="901"/>
      <c r="Z37" s="1411"/>
      <c r="AA37" s="1412" t="s">
        <v>274</v>
      </c>
      <c r="AB37" s="1412" t="s">
        <v>273</v>
      </c>
      <c r="AC37" s="1412" t="s">
        <v>272</v>
      </c>
      <c r="AD37" s="1412" t="s">
        <v>271</v>
      </c>
      <c r="AE37" s="1412"/>
      <c r="AF37" s="1412"/>
      <c r="AG37" s="1412"/>
      <c r="AH37" s="1412"/>
      <c r="AI37" s="1412"/>
      <c r="AJ37" s="185"/>
      <c r="AK37" s="185"/>
      <c r="AL37" s="185"/>
      <c r="AM37" s="185"/>
      <c r="AN37" s="185"/>
      <c r="AO37" s="185"/>
      <c r="AP37" s="185"/>
      <c r="AQ37" s="185"/>
      <c r="AR37" s="185"/>
      <c r="AS37" s="185"/>
      <c r="AT37" s="185"/>
      <c r="AU37" s="191"/>
    </row>
    <row r="38" spans="1:52" ht="15.75" customHeight="1" x14ac:dyDescent="0.4">
      <c r="A38" s="902"/>
      <c r="B38" s="903"/>
      <c r="C38" s="903"/>
      <c r="D38" s="903"/>
      <c r="E38" s="903"/>
      <c r="F38" s="903"/>
      <c r="G38" s="903"/>
      <c r="H38" s="903"/>
      <c r="I38" s="903"/>
      <c r="J38" s="903"/>
      <c r="K38" s="903"/>
      <c r="L38" s="903"/>
      <c r="M38" s="903"/>
      <c r="N38" s="903"/>
      <c r="O38" s="903"/>
      <c r="P38" s="903"/>
      <c r="Q38" s="903"/>
      <c r="R38" s="903"/>
      <c r="S38" s="903"/>
      <c r="T38" s="903"/>
      <c r="U38" s="903"/>
      <c r="V38" s="903"/>
      <c r="W38" s="903"/>
      <c r="X38" s="903"/>
      <c r="Y38" s="904"/>
      <c r="Z38" s="2689"/>
      <c r="AA38" s="2690"/>
      <c r="AB38" s="2690"/>
      <c r="AC38" s="2690"/>
      <c r="AD38" s="2690"/>
      <c r="AE38" s="2690"/>
      <c r="AF38" s="2690"/>
      <c r="AG38" s="2690"/>
      <c r="AH38" s="2690"/>
      <c r="AI38" s="2690"/>
      <c r="AJ38" s="2690"/>
      <c r="AK38" s="2690"/>
      <c r="AL38" s="2690"/>
      <c r="AM38" s="2690"/>
      <c r="AN38" s="2690"/>
      <c r="AO38" s="2690"/>
      <c r="AP38" s="2690"/>
      <c r="AQ38" s="2690"/>
      <c r="AR38" s="2690"/>
      <c r="AS38" s="2690"/>
      <c r="AT38" s="2690"/>
      <c r="AU38" s="2691"/>
    </row>
    <row r="39" spans="1:52" ht="15.75" customHeight="1" x14ac:dyDescent="0.4">
      <c r="A39" s="902"/>
      <c r="B39" s="903"/>
      <c r="C39" s="903"/>
      <c r="D39" s="903"/>
      <c r="E39" s="903"/>
      <c r="F39" s="903"/>
      <c r="G39" s="903"/>
      <c r="H39" s="903"/>
      <c r="I39" s="903"/>
      <c r="J39" s="903"/>
      <c r="K39" s="903"/>
      <c r="L39" s="903"/>
      <c r="M39" s="903"/>
      <c r="N39" s="903"/>
      <c r="O39" s="903"/>
      <c r="P39" s="903"/>
      <c r="Q39" s="903"/>
      <c r="R39" s="903"/>
      <c r="S39" s="903"/>
      <c r="T39" s="903"/>
      <c r="U39" s="903"/>
      <c r="V39" s="903"/>
      <c r="W39" s="903"/>
      <c r="X39" s="903"/>
      <c r="Y39" s="904"/>
      <c r="Z39" s="2692"/>
      <c r="AA39" s="2693"/>
      <c r="AB39" s="2693"/>
      <c r="AC39" s="2693"/>
      <c r="AD39" s="2693"/>
      <c r="AE39" s="2693"/>
      <c r="AF39" s="2693"/>
      <c r="AG39" s="2693"/>
      <c r="AH39" s="2693"/>
      <c r="AI39" s="2693"/>
      <c r="AJ39" s="2693"/>
      <c r="AK39" s="2693"/>
      <c r="AL39" s="2693"/>
      <c r="AM39" s="2693"/>
      <c r="AN39" s="2693"/>
      <c r="AO39" s="2693"/>
      <c r="AP39" s="2693"/>
      <c r="AQ39" s="2693"/>
      <c r="AR39" s="2693"/>
      <c r="AS39" s="2693"/>
      <c r="AT39" s="2693"/>
      <c r="AU39" s="2694"/>
    </row>
    <row r="40" spans="1:52" ht="15.75" customHeight="1" x14ac:dyDescent="0.4">
      <c r="A40" s="902"/>
      <c r="B40" s="903"/>
      <c r="C40" s="903"/>
      <c r="D40" s="903"/>
      <c r="E40" s="903"/>
      <c r="F40" s="903"/>
      <c r="G40" s="903"/>
      <c r="H40" s="903"/>
      <c r="I40" s="903"/>
      <c r="J40" s="903"/>
      <c r="K40" s="903"/>
      <c r="L40" s="903"/>
      <c r="M40" s="903"/>
      <c r="N40" s="903"/>
      <c r="O40" s="903"/>
      <c r="P40" s="903"/>
      <c r="Q40" s="903"/>
      <c r="R40" s="903"/>
      <c r="S40" s="903"/>
      <c r="T40" s="903"/>
      <c r="U40" s="903"/>
      <c r="V40" s="903"/>
      <c r="W40" s="903"/>
      <c r="X40" s="903"/>
      <c r="Y40" s="904"/>
      <c r="Z40" s="2692"/>
      <c r="AA40" s="2693"/>
      <c r="AB40" s="2693"/>
      <c r="AC40" s="2693"/>
      <c r="AD40" s="2693"/>
      <c r="AE40" s="2693"/>
      <c r="AF40" s="2693"/>
      <c r="AG40" s="2693"/>
      <c r="AH40" s="2693"/>
      <c r="AI40" s="2693"/>
      <c r="AJ40" s="2693"/>
      <c r="AK40" s="2693"/>
      <c r="AL40" s="2693"/>
      <c r="AM40" s="2693"/>
      <c r="AN40" s="2693"/>
      <c r="AO40" s="2693"/>
      <c r="AP40" s="2693"/>
      <c r="AQ40" s="2693"/>
      <c r="AR40" s="2693"/>
      <c r="AS40" s="2693"/>
      <c r="AT40" s="2693"/>
      <c r="AU40" s="2694"/>
    </row>
    <row r="41" spans="1:52" ht="15.75" customHeight="1" x14ac:dyDescent="0.4">
      <c r="A41" s="902"/>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4"/>
      <c r="Z41" s="2692"/>
      <c r="AA41" s="2693"/>
      <c r="AB41" s="2693"/>
      <c r="AC41" s="2693"/>
      <c r="AD41" s="2693"/>
      <c r="AE41" s="2693"/>
      <c r="AF41" s="2693"/>
      <c r="AG41" s="2693"/>
      <c r="AH41" s="2693"/>
      <c r="AI41" s="2693"/>
      <c r="AJ41" s="2693"/>
      <c r="AK41" s="2693"/>
      <c r="AL41" s="2693"/>
      <c r="AM41" s="2693"/>
      <c r="AN41" s="2693"/>
      <c r="AO41" s="2693"/>
      <c r="AP41" s="2693"/>
      <c r="AQ41" s="2693"/>
      <c r="AR41" s="2693"/>
      <c r="AS41" s="2693"/>
      <c r="AT41" s="2693"/>
      <c r="AU41" s="2694"/>
    </row>
    <row r="42" spans="1:52" ht="15.75" customHeight="1" x14ac:dyDescent="0.4">
      <c r="A42" s="902"/>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4"/>
      <c r="Z42" s="2692"/>
      <c r="AA42" s="2693"/>
      <c r="AB42" s="2693"/>
      <c r="AC42" s="2693"/>
      <c r="AD42" s="2693"/>
      <c r="AE42" s="2693"/>
      <c r="AF42" s="2693"/>
      <c r="AG42" s="2693"/>
      <c r="AH42" s="2693"/>
      <c r="AI42" s="2693"/>
      <c r="AJ42" s="2693"/>
      <c r="AK42" s="2693"/>
      <c r="AL42" s="2693"/>
      <c r="AM42" s="2693"/>
      <c r="AN42" s="2693"/>
      <c r="AO42" s="2693"/>
      <c r="AP42" s="2693"/>
      <c r="AQ42" s="2693"/>
      <c r="AR42" s="2693"/>
      <c r="AS42" s="2693"/>
      <c r="AT42" s="2693"/>
      <c r="AU42" s="2694"/>
    </row>
    <row r="43" spans="1:52" ht="15.75" customHeight="1" x14ac:dyDescent="0.4">
      <c r="A43" s="902"/>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4"/>
      <c r="Z43" s="2692"/>
      <c r="AA43" s="2693"/>
      <c r="AB43" s="2693"/>
      <c r="AC43" s="2693"/>
      <c r="AD43" s="2693"/>
      <c r="AE43" s="2693"/>
      <c r="AF43" s="2693"/>
      <c r="AG43" s="2693"/>
      <c r="AH43" s="2693"/>
      <c r="AI43" s="2693"/>
      <c r="AJ43" s="2693"/>
      <c r="AK43" s="2693"/>
      <c r="AL43" s="2693"/>
      <c r="AM43" s="2693"/>
      <c r="AN43" s="2693"/>
      <c r="AO43" s="2693"/>
      <c r="AP43" s="2693"/>
      <c r="AQ43" s="2693"/>
      <c r="AR43" s="2693"/>
      <c r="AS43" s="2693"/>
      <c r="AT43" s="2693"/>
      <c r="AU43" s="2694"/>
    </row>
    <row r="44" spans="1:52" ht="15.75" customHeight="1" x14ac:dyDescent="0.4">
      <c r="A44" s="902"/>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4"/>
      <c r="Z44" s="2692"/>
      <c r="AA44" s="2693"/>
      <c r="AB44" s="2693"/>
      <c r="AC44" s="2693"/>
      <c r="AD44" s="2693"/>
      <c r="AE44" s="2693"/>
      <c r="AF44" s="2693"/>
      <c r="AG44" s="2693"/>
      <c r="AH44" s="2693"/>
      <c r="AI44" s="2693"/>
      <c r="AJ44" s="2693"/>
      <c r="AK44" s="2693"/>
      <c r="AL44" s="2693"/>
      <c r="AM44" s="2693"/>
      <c r="AN44" s="2693"/>
      <c r="AO44" s="2693"/>
      <c r="AP44" s="2693"/>
      <c r="AQ44" s="2693"/>
      <c r="AR44" s="2693"/>
      <c r="AS44" s="2693"/>
      <c r="AT44" s="2693"/>
      <c r="AU44" s="2694"/>
    </row>
    <row r="45" spans="1:52" ht="15.75" customHeight="1" x14ac:dyDescent="0.4">
      <c r="A45" s="902"/>
      <c r="B45" s="903"/>
      <c r="C45" s="903"/>
      <c r="D45" s="903"/>
      <c r="E45" s="903"/>
      <c r="F45" s="903"/>
      <c r="G45" s="903"/>
      <c r="H45" s="903"/>
      <c r="I45" s="903"/>
      <c r="J45" s="903"/>
      <c r="K45" s="2684" t="s">
        <v>270</v>
      </c>
      <c r="L45" s="2684"/>
      <c r="M45" s="2684"/>
      <c r="N45" s="2684"/>
      <c r="O45" s="2684"/>
      <c r="P45" s="2684"/>
      <c r="Q45" s="903"/>
      <c r="R45" s="903"/>
      <c r="S45" s="903"/>
      <c r="T45" s="903"/>
      <c r="U45" s="903"/>
      <c r="V45" s="903"/>
      <c r="W45" s="903"/>
      <c r="X45" s="903"/>
      <c r="Y45" s="904"/>
      <c r="Z45" s="2692"/>
      <c r="AA45" s="2693"/>
      <c r="AB45" s="2693"/>
      <c r="AC45" s="2693"/>
      <c r="AD45" s="2693"/>
      <c r="AE45" s="2693"/>
      <c r="AF45" s="2693"/>
      <c r="AG45" s="2693"/>
      <c r="AH45" s="2693"/>
      <c r="AI45" s="2693"/>
      <c r="AJ45" s="2693"/>
      <c r="AK45" s="2693"/>
      <c r="AL45" s="2693"/>
      <c r="AM45" s="2693"/>
      <c r="AN45" s="2693"/>
      <c r="AO45" s="2693"/>
      <c r="AP45" s="2693"/>
      <c r="AQ45" s="2693"/>
      <c r="AR45" s="2693"/>
      <c r="AS45" s="2693"/>
      <c r="AT45" s="2693"/>
      <c r="AU45" s="2694"/>
    </row>
    <row r="46" spans="1:52" ht="15.75" customHeight="1" x14ac:dyDescent="0.4">
      <c r="A46" s="902"/>
      <c r="B46" s="903"/>
      <c r="C46" s="903"/>
      <c r="D46" s="903"/>
      <c r="E46" s="903"/>
      <c r="F46" s="903"/>
      <c r="G46" s="903"/>
      <c r="H46" s="903"/>
      <c r="I46" s="903"/>
      <c r="J46" s="903"/>
      <c r="K46" s="903"/>
      <c r="L46" s="903"/>
      <c r="M46" s="903"/>
      <c r="N46" s="903"/>
      <c r="O46" s="903"/>
      <c r="P46" s="903"/>
      <c r="Q46" s="903"/>
      <c r="R46" s="903"/>
      <c r="S46" s="903"/>
      <c r="T46" s="903"/>
      <c r="U46" s="903"/>
      <c r="V46" s="903"/>
      <c r="W46" s="903"/>
      <c r="X46" s="903"/>
      <c r="Y46" s="904"/>
      <c r="Z46" s="2692"/>
      <c r="AA46" s="2693"/>
      <c r="AB46" s="2693"/>
      <c r="AC46" s="2693"/>
      <c r="AD46" s="2693"/>
      <c r="AE46" s="2693"/>
      <c r="AF46" s="2693"/>
      <c r="AG46" s="2693"/>
      <c r="AH46" s="2693"/>
      <c r="AI46" s="2693"/>
      <c r="AJ46" s="2693"/>
      <c r="AK46" s="2693"/>
      <c r="AL46" s="2693"/>
      <c r="AM46" s="2693"/>
      <c r="AN46" s="2693"/>
      <c r="AO46" s="2693"/>
      <c r="AP46" s="2693"/>
      <c r="AQ46" s="2693"/>
      <c r="AR46" s="2693"/>
      <c r="AS46" s="2693"/>
      <c r="AT46" s="2693"/>
      <c r="AU46" s="2694"/>
    </row>
    <row r="47" spans="1:52" ht="15.75" customHeight="1" x14ac:dyDescent="0.4">
      <c r="A47" s="902"/>
      <c r="B47" s="903"/>
      <c r="C47" s="903"/>
      <c r="D47" s="903"/>
      <c r="E47" s="903"/>
      <c r="F47" s="903"/>
      <c r="G47" s="903"/>
      <c r="H47" s="903"/>
      <c r="I47" s="903"/>
      <c r="J47" s="903"/>
      <c r="K47" s="903"/>
      <c r="L47" s="903"/>
      <c r="M47" s="903"/>
      <c r="N47" s="903"/>
      <c r="O47" s="903"/>
      <c r="P47" s="903"/>
      <c r="Q47" s="903"/>
      <c r="R47" s="903"/>
      <c r="S47" s="903"/>
      <c r="T47" s="903"/>
      <c r="U47" s="903"/>
      <c r="V47" s="903"/>
      <c r="W47" s="903"/>
      <c r="X47" s="903"/>
      <c r="Y47" s="904"/>
      <c r="Z47" s="2692"/>
      <c r="AA47" s="2693"/>
      <c r="AB47" s="2693"/>
      <c r="AC47" s="2693"/>
      <c r="AD47" s="2693"/>
      <c r="AE47" s="2693"/>
      <c r="AF47" s="2693"/>
      <c r="AG47" s="2693"/>
      <c r="AH47" s="2693"/>
      <c r="AI47" s="2693"/>
      <c r="AJ47" s="2693"/>
      <c r="AK47" s="2693"/>
      <c r="AL47" s="2693"/>
      <c r="AM47" s="2693"/>
      <c r="AN47" s="2693"/>
      <c r="AO47" s="2693"/>
      <c r="AP47" s="2693"/>
      <c r="AQ47" s="2693"/>
      <c r="AR47" s="2693"/>
      <c r="AS47" s="2693"/>
      <c r="AT47" s="2693"/>
      <c r="AU47" s="2694"/>
    </row>
    <row r="48" spans="1:52" ht="15.75" customHeight="1" x14ac:dyDescent="0.4">
      <c r="A48" s="902"/>
      <c r="B48" s="903"/>
      <c r="C48" s="903"/>
      <c r="D48" s="903"/>
      <c r="E48" s="903"/>
      <c r="F48" s="903"/>
      <c r="G48" s="903"/>
      <c r="H48" s="903"/>
      <c r="I48" s="903"/>
      <c r="J48" s="903"/>
      <c r="K48" s="903"/>
      <c r="L48" s="903"/>
      <c r="M48" s="903"/>
      <c r="N48" s="903"/>
      <c r="O48" s="903"/>
      <c r="P48" s="903"/>
      <c r="Q48" s="903"/>
      <c r="R48" s="903"/>
      <c r="S48" s="903"/>
      <c r="T48" s="903"/>
      <c r="U48" s="903"/>
      <c r="V48" s="903"/>
      <c r="W48" s="903"/>
      <c r="X48" s="903"/>
      <c r="Y48" s="904"/>
      <c r="Z48" s="2692"/>
      <c r="AA48" s="2693"/>
      <c r="AB48" s="2693"/>
      <c r="AC48" s="2693"/>
      <c r="AD48" s="2693"/>
      <c r="AE48" s="2693"/>
      <c r="AF48" s="2693"/>
      <c r="AG48" s="2693"/>
      <c r="AH48" s="2693"/>
      <c r="AI48" s="2693"/>
      <c r="AJ48" s="2693"/>
      <c r="AK48" s="2693"/>
      <c r="AL48" s="2693"/>
      <c r="AM48" s="2693"/>
      <c r="AN48" s="2693"/>
      <c r="AO48" s="2693"/>
      <c r="AP48" s="2693"/>
      <c r="AQ48" s="2693"/>
      <c r="AR48" s="2693"/>
      <c r="AS48" s="2693"/>
      <c r="AT48" s="2693"/>
      <c r="AU48" s="2694"/>
    </row>
    <row r="49" spans="1:47" ht="15.75" customHeight="1" x14ac:dyDescent="0.4">
      <c r="A49" s="902"/>
      <c r="B49" s="903"/>
      <c r="C49" s="903"/>
      <c r="D49" s="903"/>
      <c r="E49" s="903"/>
      <c r="F49" s="903"/>
      <c r="G49" s="903"/>
      <c r="H49" s="903"/>
      <c r="I49" s="903"/>
      <c r="J49" s="903"/>
      <c r="K49" s="903"/>
      <c r="L49" s="903"/>
      <c r="M49" s="903"/>
      <c r="N49" s="903"/>
      <c r="O49" s="903"/>
      <c r="P49" s="903"/>
      <c r="Q49" s="903"/>
      <c r="R49" s="903"/>
      <c r="S49" s="903"/>
      <c r="T49" s="903"/>
      <c r="U49" s="903"/>
      <c r="V49" s="903"/>
      <c r="W49" s="903"/>
      <c r="X49" s="903"/>
      <c r="Y49" s="904"/>
      <c r="Z49" s="2692"/>
      <c r="AA49" s="2693"/>
      <c r="AB49" s="2693"/>
      <c r="AC49" s="2693"/>
      <c r="AD49" s="2693"/>
      <c r="AE49" s="2693"/>
      <c r="AF49" s="2693"/>
      <c r="AG49" s="2693"/>
      <c r="AH49" s="2693"/>
      <c r="AI49" s="2693"/>
      <c r="AJ49" s="2693"/>
      <c r="AK49" s="2693"/>
      <c r="AL49" s="2693"/>
      <c r="AM49" s="2693"/>
      <c r="AN49" s="2693"/>
      <c r="AO49" s="2693"/>
      <c r="AP49" s="2693"/>
      <c r="AQ49" s="2693"/>
      <c r="AR49" s="2693"/>
      <c r="AS49" s="2693"/>
      <c r="AT49" s="2693"/>
      <c r="AU49" s="2694"/>
    </row>
    <row r="50" spans="1:47" ht="15.75" customHeight="1" x14ac:dyDescent="0.4">
      <c r="A50" s="902"/>
      <c r="B50" s="903"/>
      <c r="C50" s="903"/>
      <c r="D50" s="903"/>
      <c r="E50" s="903"/>
      <c r="F50" s="903"/>
      <c r="G50" s="903"/>
      <c r="H50" s="903"/>
      <c r="I50" s="903"/>
      <c r="J50" s="903"/>
      <c r="K50" s="903"/>
      <c r="L50" s="903"/>
      <c r="M50" s="903"/>
      <c r="N50" s="903"/>
      <c r="O50" s="903"/>
      <c r="P50" s="903"/>
      <c r="Q50" s="903"/>
      <c r="R50" s="903"/>
      <c r="S50" s="903"/>
      <c r="T50" s="903"/>
      <c r="U50" s="903"/>
      <c r="V50" s="903"/>
      <c r="W50" s="903"/>
      <c r="X50" s="903"/>
      <c r="Y50" s="904"/>
      <c r="Z50" s="2692"/>
      <c r="AA50" s="2693"/>
      <c r="AB50" s="2693"/>
      <c r="AC50" s="2693"/>
      <c r="AD50" s="2693"/>
      <c r="AE50" s="2693"/>
      <c r="AF50" s="2693"/>
      <c r="AG50" s="2693"/>
      <c r="AH50" s="2693"/>
      <c r="AI50" s="2693"/>
      <c r="AJ50" s="2693"/>
      <c r="AK50" s="2693"/>
      <c r="AL50" s="2693"/>
      <c r="AM50" s="2693"/>
      <c r="AN50" s="2693"/>
      <c r="AO50" s="2693"/>
      <c r="AP50" s="2693"/>
      <c r="AQ50" s="2693"/>
      <c r="AR50" s="2693"/>
      <c r="AS50" s="2693"/>
      <c r="AT50" s="2693"/>
      <c r="AU50" s="2694"/>
    </row>
    <row r="51" spans="1:47" ht="15.75" customHeight="1" x14ac:dyDescent="0.4">
      <c r="A51" s="902"/>
      <c r="B51" s="903"/>
      <c r="C51" s="903"/>
      <c r="D51" s="903"/>
      <c r="E51" s="903"/>
      <c r="F51" s="903"/>
      <c r="G51" s="903"/>
      <c r="H51" s="903"/>
      <c r="I51" s="903"/>
      <c r="J51" s="903"/>
      <c r="K51" s="903"/>
      <c r="L51" s="903"/>
      <c r="M51" s="903"/>
      <c r="N51" s="903"/>
      <c r="O51" s="903"/>
      <c r="P51" s="903"/>
      <c r="Q51" s="903"/>
      <c r="R51" s="903"/>
      <c r="S51" s="903"/>
      <c r="T51" s="903"/>
      <c r="U51" s="903"/>
      <c r="V51" s="903"/>
      <c r="W51" s="903"/>
      <c r="X51" s="903"/>
      <c r="Y51" s="904"/>
      <c r="Z51" s="2692"/>
      <c r="AA51" s="2693"/>
      <c r="AB51" s="2693"/>
      <c r="AC51" s="2693"/>
      <c r="AD51" s="2693"/>
      <c r="AE51" s="2693"/>
      <c r="AF51" s="2693"/>
      <c r="AG51" s="2693"/>
      <c r="AH51" s="2693"/>
      <c r="AI51" s="2693"/>
      <c r="AJ51" s="2693"/>
      <c r="AK51" s="2693"/>
      <c r="AL51" s="2693"/>
      <c r="AM51" s="2693"/>
      <c r="AN51" s="2693"/>
      <c r="AO51" s="2693"/>
      <c r="AP51" s="2693"/>
      <c r="AQ51" s="2693"/>
      <c r="AR51" s="2693"/>
      <c r="AS51" s="2693"/>
      <c r="AT51" s="2693"/>
      <c r="AU51" s="2694"/>
    </row>
    <row r="52" spans="1:47" ht="15.75" customHeight="1" x14ac:dyDescent="0.4">
      <c r="A52" s="902"/>
      <c r="B52" s="903"/>
      <c r="C52" s="903"/>
      <c r="D52" s="903"/>
      <c r="E52" s="903"/>
      <c r="F52" s="903"/>
      <c r="G52" s="903"/>
      <c r="H52" s="903"/>
      <c r="I52" s="903"/>
      <c r="J52" s="903"/>
      <c r="K52" s="903"/>
      <c r="L52" s="903"/>
      <c r="M52" s="903"/>
      <c r="N52" s="903"/>
      <c r="O52" s="903"/>
      <c r="P52" s="903"/>
      <c r="Q52" s="903"/>
      <c r="R52" s="903"/>
      <c r="S52" s="903"/>
      <c r="T52" s="903"/>
      <c r="U52" s="903"/>
      <c r="V52" s="903"/>
      <c r="W52" s="903"/>
      <c r="X52" s="903"/>
      <c r="Y52" s="904"/>
      <c r="Z52" s="2692"/>
      <c r="AA52" s="2693"/>
      <c r="AB52" s="2693"/>
      <c r="AC52" s="2693"/>
      <c r="AD52" s="2693"/>
      <c r="AE52" s="2693"/>
      <c r="AF52" s="2693"/>
      <c r="AG52" s="2693"/>
      <c r="AH52" s="2693"/>
      <c r="AI52" s="2693"/>
      <c r="AJ52" s="2693"/>
      <c r="AK52" s="2693"/>
      <c r="AL52" s="2693"/>
      <c r="AM52" s="2693"/>
      <c r="AN52" s="2693"/>
      <c r="AO52" s="2693"/>
      <c r="AP52" s="2693"/>
      <c r="AQ52" s="2693"/>
      <c r="AR52" s="2693"/>
      <c r="AS52" s="2693"/>
      <c r="AT52" s="2693"/>
      <c r="AU52" s="2694"/>
    </row>
    <row r="53" spans="1:47" ht="15.75" customHeight="1" x14ac:dyDescent="0.4">
      <c r="A53" s="902"/>
      <c r="B53" s="903"/>
      <c r="C53" s="903"/>
      <c r="D53" s="903"/>
      <c r="E53" s="903"/>
      <c r="F53" s="903"/>
      <c r="G53" s="903"/>
      <c r="H53" s="903"/>
      <c r="I53" s="903"/>
      <c r="J53" s="903"/>
      <c r="K53" s="903"/>
      <c r="L53" s="903"/>
      <c r="M53" s="903"/>
      <c r="N53" s="903"/>
      <c r="O53" s="903"/>
      <c r="P53" s="903"/>
      <c r="Q53" s="903"/>
      <c r="R53" s="903"/>
      <c r="S53" s="903"/>
      <c r="T53" s="903"/>
      <c r="U53" s="903"/>
      <c r="V53" s="903"/>
      <c r="W53" s="903"/>
      <c r="X53" s="903"/>
      <c r="Y53" s="904"/>
      <c r="Z53" s="2692"/>
      <c r="AA53" s="2693"/>
      <c r="AB53" s="2693"/>
      <c r="AC53" s="2693"/>
      <c r="AD53" s="2693"/>
      <c r="AE53" s="2693"/>
      <c r="AF53" s="2693"/>
      <c r="AG53" s="2693"/>
      <c r="AH53" s="2693"/>
      <c r="AI53" s="2693"/>
      <c r="AJ53" s="2693"/>
      <c r="AK53" s="2693"/>
      <c r="AL53" s="2693"/>
      <c r="AM53" s="2693"/>
      <c r="AN53" s="2693"/>
      <c r="AO53" s="2693"/>
      <c r="AP53" s="2693"/>
      <c r="AQ53" s="2693"/>
      <c r="AR53" s="2693"/>
      <c r="AS53" s="2693"/>
      <c r="AT53" s="2693"/>
      <c r="AU53" s="2694"/>
    </row>
    <row r="54" spans="1:47" ht="15.75" customHeight="1" x14ac:dyDescent="0.4">
      <c r="A54" s="905"/>
      <c r="B54" s="1409"/>
      <c r="C54" s="1409"/>
      <c r="D54" s="1409"/>
      <c r="E54" s="1409"/>
      <c r="F54" s="1409"/>
      <c r="G54" s="1409"/>
      <c r="H54" s="1409"/>
      <c r="I54" s="1409"/>
      <c r="J54" s="1409"/>
      <c r="K54" s="1409"/>
      <c r="L54" s="1409"/>
      <c r="M54" s="1409"/>
      <c r="N54" s="1409"/>
      <c r="O54" s="1409"/>
      <c r="P54" s="1409"/>
      <c r="Q54" s="1409"/>
      <c r="R54" s="1409"/>
      <c r="S54" s="1409"/>
      <c r="T54" s="1409"/>
      <c r="U54" s="1409"/>
      <c r="V54" s="1409"/>
      <c r="W54" s="1409"/>
      <c r="X54" s="1409"/>
      <c r="Y54" s="906"/>
      <c r="Z54" s="2695"/>
      <c r="AA54" s="2696"/>
      <c r="AB54" s="2696"/>
      <c r="AC54" s="2696"/>
      <c r="AD54" s="2696"/>
      <c r="AE54" s="2696"/>
      <c r="AF54" s="2696"/>
      <c r="AG54" s="2696"/>
      <c r="AH54" s="2696"/>
      <c r="AI54" s="2696"/>
      <c r="AJ54" s="2696"/>
      <c r="AK54" s="2696"/>
      <c r="AL54" s="2696"/>
      <c r="AM54" s="2696"/>
      <c r="AN54" s="2696"/>
      <c r="AO54" s="2696"/>
      <c r="AP54" s="2696"/>
      <c r="AQ54" s="2696"/>
      <c r="AR54" s="2696"/>
      <c r="AS54" s="2696"/>
      <c r="AT54" s="2696"/>
      <c r="AU54" s="2697"/>
    </row>
    <row r="55" spans="1:47" ht="12.75" customHeight="1" x14ac:dyDescent="0.4">
      <c r="A55" s="184"/>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row>
    <row r="56" spans="1:47" ht="12.75" customHeight="1" x14ac:dyDescent="0.4">
      <c r="A56" s="2686" t="s">
        <v>118</v>
      </c>
      <c r="B56" s="2686"/>
      <c r="C56" s="2686"/>
      <c r="D56" s="2686"/>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441"/>
    </row>
    <row r="57" spans="1:47" ht="12.75" customHeight="1" x14ac:dyDescent="0.4">
      <c r="A57" s="184"/>
      <c r="B57" s="442" t="s">
        <v>117</v>
      </c>
      <c r="C57" s="2687" t="s">
        <v>2717</v>
      </c>
      <c r="D57" s="2688"/>
      <c r="E57" s="2688"/>
      <c r="F57" s="2688"/>
      <c r="G57" s="2688"/>
      <c r="H57" s="2688"/>
      <c r="I57" s="2688"/>
      <c r="J57" s="2688"/>
      <c r="K57" s="2688"/>
      <c r="L57" s="2688"/>
      <c r="M57" s="2688"/>
      <c r="N57" s="2688"/>
      <c r="O57" s="2688"/>
      <c r="P57" s="2688"/>
      <c r="Q57" s="2688"/>
      <c r="R57" s="2688"/>
      <c r="S57" s="2688"/>
      <c r="T57" s="2688"/>
      <c r="U57" s="2688"/>
      <c r="V57" s="2688"/>
      <c r="W57" s="2688"/>
      <c r="X57" s="2688"/>
      <c r="Y57" s="2688"/>
      <c r="Z57" s="2688"/>
      <c r="AA57" s="2688"/>
      <c r="AB57" s="2688"/>
      <c r="AC57" s="2688"/>
      <c r="AD57" s="2688"/>
      <c r="AE57" s="2688"/>
      <c r="AF57" s="2688"/>
      <c r="AG57" s="2688"/>
      <c r="AH57" s="2688"/>
      <c r="AI57" s="2688"/>
      <c r="AJ57" s="2688"/>
      <c r="AK57" s="2688"/>
      <c r="AL57" s="2688"/>
      <c r="AM57" s="2688"/>
      <c r="AN57" s="2688"/>
      <c r="AO57" s="2688"/>
      <c r="AP57" s="2688"/>
      <c r="AQ57" s="2688"/>
      <c r="AR57" s="2688"/>
      <c r="AS57" s="2688"/>
      <c r="AT57" s="2688"/>
      <c r="AU57" s="441"/>
    </row>
    <row r="58" spans="1:47" ht="12.75" customHeight="1" x14ac:dyDescent="0.4">
      <c r="A58" s="184"/>
      <c r="B58" s="442"/>
      <c r="C58" s="2685" t="s">
        <v>269</v>
      </c>
      <c r="D58" s="2685"/>
      <c r="E58" s="2685"/>
      <c r="F58" s="2685"/>
      <c r="G58" s="2685"/>
      <c r="H58" s="2685"/>
      <c r="I58" s="2685"/>
      <c r="J58" s="2685"/>
      <c r="K58" s="2685"/>
      <c r="L58" s="2685"/>
      <c r="M58" s="2685"/>
      <c r="N58" s="2685"/>
      <c r="O58" s="2685"/>
      <c r="P58" s="2685"/>
      <c r="Q58" s="2685"/>
      <c r="R58" s="2685"/>
      <c r="S58" s="2685"/>
      <c r="T58" s="2685"/>
      <c r="U58" s="2685"/>
      <c r="V58" s="2685"/>
      <c r="W58" s="2685"/>
      <c r="X58" s="2685"/>
      <c r="Y58" s="2685"/>
      <c r="Z58" s="2685"/>
      <c r="AA58" s="2685"/>
      <c r="AB58" s="2685"/>
      <c r="AC58" s="2685"/>
      <c r="AD58" s="2685"/>
      <c r="AE58" s="2685"/>
      <c r="AF58" s="2685"/>
      <c r="AG58" s="2685"/>
      <c r="AH58" s="2685"/>
      <c r="AI58" s="2685"/>
      <c r="AJ58" s="2685"/>
      <c r="AK58" s="2685"/>
      <c r="AL58" s="2685"/>
      <c r="AM58" s="2685"/>
      <c r="AN58" s="2685"/>
      <c r="AO58" s="2685"/>
      <c r="AP58" s="2685"/>
      <c r="AQ58" s="2685"/>
      <c r="AR58" s="2685"/>
      <c r="AS58" s="2685"/>
      <c r="AT58" s="2685"/>
      <c r="AU58" s="441"/>
    </row>
    <row r="59" spans="1:47" ht="12.75" customHeight="1" x14ac:dyDescent="0.4">
      <c r="A59" s="184"/>
      <c r="B59" s="442"/>
      <c r="C59" s="2685" t="s">
        <v>268</v>
      </c>
      <c r="D59" s="2685"/>
      <c r="E59" s="2685"/>
      <c r="F59" s="2685"/>
      <c r="G59" s="2685"/>
      <c r="H59" s="2685"/>
      <c r="I59" s="2685"/>
      <c r="J59" s="2685"/>
      <c r="K59" s="2685"/>
      <c r="L59" s="2685"/>
      <c r="M59" s="2685"/>
      <c r="N59" s="2685"/>
      <c r="O59" s="2685"/>
      <c r="P59" s="2685"/>
      <c r="Q59" s="2685"/>
      <c r="R59" s="2685"/>
      <c r="S59" s="2685"/>
      <c r="T59" s="2685"/>
      <c r="U59" s="2685"/>
      <c r="V59" s="2685"/>
      <c r="W59" s="2685"/>
      <c r="X59" s="2685"/>
      <c r="Y59" s="2685"/>
      <c r="Z59" s="2685"/>
      <c r="AA59" s="2685"/>
      <c r="AB59" s="2685"/>
      <c r="AC59" s="2685"/>
      <c r="AD59" s="2685"/>
      <c r="AE59" s="2685"/>
      <c r="AF59" s="2685"/>
      <c r="AG59" s="2685"/>
      <c r="AH59" s="2685"/>
      <c r="AI59" s="2685"/>
      <c r="AJ59" s="2685"/>
      <c r="AK59" s="2685"/>
      <c r="AL59" s="2685"/>
      <c r="AM59" s="2685"/>
      <c r="AN59" s="2685"/>
      <c r="AO59" s="2685"/>
      <c r="AP59" s="2685"/>
      <c r="AQ59" s="2685"/>
      <c r="AR59" s="2685"/>
      <c r="AS59" s="2685"/>
      <c r="AT59" s="2685"/>
      <c r="AU59" s="441"/>
    </row>
    <row r="60" spans="1:47" ht="12.75" customHeight="1" x14ac:dyDescent="0.4">
      <c r="A60" s="184"/>
      <c r="B60" s="442" t="s">
        <v>115</v>
      </c>
      <c r="C60" s="2685" t="s">
        <v>267</v>
      </c>
      <c r="D60" s="2685"/>
      <c r="E60" s="2685"/>
      <c r="F60" s="2685"/>
      <c r="G60" s="2685"/>
      <c r="H60" s="2685"/>
      <c r="I60" s="2685"/>
      <c r="J60" s="2685"/>
      <c r="K60" s="2685"/>
      <c r="L60" s="2685"/>
      <c r="M60" s="2685"/>
      <c r="N60" s="2685"/>
      <c r="O60" s="2685"/>
      <c r="P60" s="2685"/>
      <c r="Q60" s="2685"/>
      <c r="R60" s="2685"/>
      <c r="S60" s="2685"/>
      <c r="T60" s="2685"/>
      <c r="U60" s="2685"/>
      <c r="V60" s="2685"/>
      <c r="W60" s="2685"/>
      <c r="X60" s="2685"/>
      <c r="Y60" s="2685"/>
      <c r="Z60" s="2685"/>
      <c r="AA60" s="2685"/>
      <c r="AB60" s="2685"/>
      <c r="AC60" s="2685"/>
      <c r="AD60" s="2685"/>
      <c r="AE60" s="2685"/>
      <c r="AF60" s="2685"/>
      <c r="AG60" s="2685"/>
      <c r="AH60" s="2685"/>
      <c r="AI60" s="2685"/>
      <c r="AJ60" s="2685"/>
      <c r="AK60" s="2685"/>
      <c r="AL60" s="2685"/>
      <c r="AM60" s="2685"/>
      <c r="AN60" s="2685"/>
      <c r="AO60" s="2685"/>
      <c r="AP60" s="2685"/>
      <c r="AQ60" s="2685"/>
      <c r="AR60" s="2685"/>
      <c r="AS60" s="2685"/>
      <c r="AT60" s="2685"/>
      <c r="AU60" s="441"/>
    </row>
    <row r="61" spans="1:47" ht="12.75" customHeight="1" x14ac:dyDescent="0.4">
      <c r="A61" s="184"/>
      <c r="B61" s="442" t="s">
        <v>114</v>
      </c>
      <c r="C61" s="2685" t="s">
        <v>2718</v>
      </c>
      <c r="D61" s="2685"/>
      <c r="E61" s="2685"/>
      <c r="F61" s="2685"/>
      <c r="G61" s="2685"/>
      <c r="H61" s="2685"/>
      <c r="I61" s="2685"/>
      <c r="J61" s="2685"/>
      <c r="K61" s="2685"/>
      <c r="L61" s="2685"/>
      <c r="M61" s="2685"/>
      <c r="N61" s="2685"/>
      <c r="O61" s="2685"/>
      <c r="P61" s="2685"/>
      <c r="Q61" s="2685"/>
      <c r="R61" s="2685"/>
      <c r="S61" s="2685"/>
      <c r="T61" s="2685"/>
      <c r="U61" s="2685"/>
      <c r="V61" s="2685"/>
      <c r="W61" s="2685"/>
      <c r="X61" s="2685"/>
      <c r="Y61" s="2685"/>
      <c r="Z61" s="2685"/>
      <c r="AA61" s="2685"/>
      <c r="AB61" s="2685"/>
      <c r="AC61" s="2685"/>
      <c r="AD61" s="2685"/>
      <c r="AE61" s="2685"/>
      <c r="AF61" s="2685"/>
      <c r="AG61" s="2685"/>
      <c r="AH61" s="2685"/>
      <c r="AI61" s="2685"/>
      <c r="AJ61" s="2685"/>
      <c r="AK61" s="2685"/>
      <c r="AL61" s="2685"/>
      <c r="AM61" s="2685"/>
      <c r="AN61" s="2685"/>
      <c r="AO61" s="2685"/>
      <c r="AP61" s="2685"/>
      <c r="AQ61" s="2685"/>
      <c r="AR61" s="2685"/>
      <c r="AS61" s="2685"/>
      <c r="AT61" s="2685"/>
      <c r="AU61" s="184"/>
    </row>
    <row r="62" spans="1:47" ht="12.75" customHeight="1" x14ac:dyDescent="0.4">
      <c r="A62" s="184"/>
      <c r="B62" s="442" t="s">
        <v>113</v>
      </c>
      <c r="C62" s="2685" t="s">
        <v>2719</v>
      </c>
      <c r="D62" s="2685"/>
      <c r="E62" s="2685"/>
      <c r="F62" s="2685"/>
      <c r="G62" s="2685"/>
      <c r="H62" s="2685"/>
      <c r="I62" s="2685"/>
      <c r="J62" s="2685"/>
      <c r="K62" s="2685"/>
      <c r="L62" s="2685"/>
      <c r="M62" s="2685"/>
      <c r="N62" s="2685"/>
      <c r="O62" s="2685"/>
      <c r="P62" s="2685"/>
      <c r="Q62" s="2685"/>
      <c r="R62" s="2685"/>
      <c r="S62" s="2685"/>
      <c r="T62" s="2685"/>
      <c r="U62" s="2685"/>
      <c r="V62" s="2685"/>
      <c r="W62" s="2685"/>
      <c r="X62" s="2685"/>
      <c r="Y62" s="2685"/>
      <c r="Z62" s="2685"/>
      <c r="AA62" s="2685"/>
      <c r="AB62" s="2685"/>
      <c r="AC62" s="2685"/>
      <c r="AD62" s="2685"/>
      <c r="AE62" s="2685"/>
      <c r="AF62" s="2685"/>
      <c r="AG62" s="2685"/>
      <c r="AH62" s="2685"/>
      <c r="AI62" s="2685"/>
      <c r="AJ62" s="2685"/>
      <c r="AK62" s="2685"/>
      <c r="AL62" s="2685"/>
      <c r="AM62" s="2685"/>
      <c r="AN62" s="2685"/>
      <c r="AO62" s="2685"/>
      <c r="AP62" s="2685"/>
      <c r="AQ62" s="2685"/>
      <c r="AR62" s="2685"/>
      <c r="AS62" s="2685"/>
      <c r="AT62" s="2685"/>
      <c r="AU62" s="441"/>
    </row>
    <row r="63" spans="1:47" ht="12.75" customHeight="1" x14ac:dyDescent="0.4">
      <c r="A63" s="184"/>
      <c r="B63" s="184"/>
      <c r="C63" s="2685" t="s">
        <v>266</v>
      </c>
      <c r="D63" s="2685"/>
      <c r="E63" s="2685"/>
      <c r="F63" s="2685"/>
      <c r="G63" s="2685"/>
      <c r="H63" s="2685"/>
      <c r="I63" s="2685"/>
      <c r="J63" s="2685"/>
      <c r="K63" s="2685"/>
      <c r="L63" s="2685"/>
      <c r="M63" s="2685"/>
      <c r="N63" s="2685"/>
      <c r="O63" s="2685"/>
      <c r="P63" s="2685"/>
      <c r="Q63" s="2685"/>
      <c r="R63" s="2685"/>
      <c r="S63" s="2685"/>
      <c r="T63" s="2685"/>
      <c r="U63" s="2685"/>
      <c r="V63" s="2685"/>
      <c r="W63" s="2685"/>
      <c r="X63" s="2685"/>
      <c r="Y63" s="2685"/>
      <c r="Z63" s="2685"/>
      <c r="AA63" s="2685"/>
      <c r="AB63" s="2685"/>
      <c r="AC63" s="2685"/>
      <c r="AD63" s="2685"/>
      <c r="AE63" s="2685"/>
      <c r="AF63" s="2685"/>
      <c r="AG63" s="2685"/>
      <c r="AH63" s="2685"/>
      <c r="AI63" s="2685"/>
      <c r="AJ63" s="2685"/>
      <c r="AK63" s="2685"/>
      <c r="AL63" s="2685"/>
      <c r="AM63" s="2685"/>
      <c r="AN63" s="2685"/>
      <c r="AO63" s="2685"/>
      <c r="AP63" s="2685"/>
      <c r="AQ63" s="2685"/>
      <c r="AR63" s="2685"/>
      <c r="AS63" s="2685"/>
      <c r="AT63" s="2685"/>
      <c r="AU63" s="441"/>
    </row>
    <row r="64" spans="1:47" ht="12.75" customHeight="1" x14ac:dyDescent="0.4">
      <c r="A64" s="184"/>
      <c r="B64" s="442" t="s">
        <v>112</v>
      </c>
      <c r="C64" s="2685" t="s">
        <v>265</v>
      </c>
      <c r="D64" s="2685"/>
      <c r="E64" s="2685"/>
      <c r="F64" s="2685"/>
      <c r="G64" s="2685"/>
      <c r="H64" s="2685"/>
      <c r="I64" s="2685"/>
      <c r="J64" s="2685"/>
      <c r="K64" s="2685"/>
      <c r="L64" s="2685"/>
      <c r="M64" s="2685"/>
      <c r="N64" s="2685"/>
      <c r="O64" s="2685"/>
      <c r="P64" s="2685"/>
      <c r="Q64" s="2685"/>
      <c r="R64" s="2685"/>
      <c r="S64" s="2685"/>
      <c r="T64" s="2685"/>
      <c r="U64" s="2685"/>
      <c r="V64" s="2685"/>
      <c r="W64" s="2685"/>
      <c r="X64" s="2685"/>
      <c r="Y64" s="2685"/>
      <c r="Z64" s="2685"/>
      <c r="AA64" s="2685"/>
      <c r="AB64" s="2685"/>
      <c r="AC64" s="2685"/>
      <c r="AD64" s="2685"/>
      <c r="AE64" s="2685"/>
      <c r="AF64" s="2685"/>
      <c r="AG64" s="2685"/>
      <c r="AH64" s="2685"/>
      <c r="AI64" s="2685"/>
      <c r="AJ64" s="2685"/>
      <c r="AK64" s="2685"/>
      <c r="AL64" s="2685"/>
      <c r="AM64" s="2685"/>
      <c r="AN64" s="2685"/>
      <c r="AO64" s="2685"/>
      <c r="AP64" s="2685"/>
      <c r="AQ64" s="2685"/>
      <c r="AR64" s="2685"/>
      <c r="AS64" s="2685"/>
      <c r="AT64" s="2685"/>
      <c r="AU64" s="441"/>
    </row>
    <row r="65" spans="1:52" ht="12.75" customHeight="1" x14ac:dyDescent="0.4">
      <c r="A65" s="184"/>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c r="AG65" s="442"/>
      <c r="AH65" s="442"/>
      <c r="AI65" s="442"/>
      <c r="AJ65" s="442"/>
      <c r="AK65" s="442"/>
      <c r="AL65" s="442"/>
      <c r="AM65" s="442"/>
      <c r="AN65" s="442"/>
      <c r="AO65" s="442"/>
      <c r="AP65" s="442"/>
      <c r="AQ65" s="442"/>
      <c r="AR65" s="442"/>
      <c r="AS65" s="442"/>
      <c r="AT65" s="442"/>
      <c r="AU65" s="441"/>
    </row>
    <row r="66" spans="1:52" ht="12.75" customHeight="1" x14ac:dyDescent="0.4"/>
    <row r="67" spans="1:52" ht="12.75" customHeight="1" x14ac:dyDescent="0.4">
      <c r="A67" s="193" t="s">
        <v>293</v>
      </c>
      <c r="B67" s="193" t="s">
        <v>292</v>
      </c>
      <c r="C67" s="193">
        <v>2</v>
      </c>
      <c r="D67" s="193" t="s">
        <v>291</v>
      </c>
      <c r="E67" s="193" t="s">
        <v>290</v>
      </c>
      <c r="F67" s="193"/>
      <c r="G67" s="193" t="s">
        <v>289</v>
      </c>
      <c r="H67" s="193" t="s">
        <v>288</v>
      </c>
      <c r="I67" s="193">
        <v>4</v>
      </c>
      <c r="J67" s="193" t="s">
        <v>287</v>
      </c>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row>
    <row r="68" spans="1:52" ht="12.75" customHeight="1" x14ac:dyDescent="0.4">
      <c r="A68" s="184"/>
      <c r="B68" s="184"/>
      <c r="C68" s="184"/>
      <c r="D68" s="184"/>
      <c r="E68" s="184"/>
      <c r="F68" s="184"/>
      <c r="G68" s="184"/>
      <c r="H68" s="184"/>
      <c r="I68" s="184"/>
      <c r="J68" s="184"/>
      <c r="K68" s="184"/>
      <c r="L68" s="184"/>
      <c r="M68" s="184"/>
      <c r="N68" s="184"/>
      <c r="O68" s="184"/>
      <c r="P68" s="184"/>
      <c r="Q68" s="184"/>
      <c r="R68" s="184"/>
      <c r="S68" s="184"/>
      <c r="T68" s="184"/>
      <c r="U68" s="2619" t="s">
        <v>286</v>
      </c>
      <c r="V68" s="2619"/>
      <c r="W68" s="2619"/>
      <c r="X68" s="2619"/>
      <c r="Y68" s="2619"/>
      <c r="Z68" s="2619"/>
      <c r="AA68" s="184"/>
      <c r="AB68" s="184"/>
      <c r="AC68" s="184"/>
      <c r="AD68" s="184"/>
      <c r="AE68" s="184"/>
      <c r="AF68" s="184"/>
      <c r="AG68" s="184"/>
      <c r="AH68" s="184"/>
      <c r="AI68" s="184"/>
      <c r="AJ68" s="184"/>
      <c r="AK68" s="184"/>
      <c r="AL68" s="184"/>
      <c r="AM68" s="184"/>
      <c r="AN68" s="184"/>
      <c r="AO68" s="184"/>
      <c r="AP68" s="184"/>
      <c r="AQ68" s="184"/>
      <c r="AR68" s="184"/>
      <c r="AS68" s="184"/>
      <c r="AT68" s="184"/>
      <c r="AU68" s="184"/>
    </row>
    <row r="69" spans="1:52" ht="12.75" customHeight="1" x14ac:dyDescent="0.4">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row>
    <row r="70" spans="1:52" ht="15.75" customHeight="1" x14ac:dyDescent="0.4">
      <c r="A70" s="2654" t="s">
        <v>285</v>
      </c>
      <c r="B70" s="2655"/>
      <c r="C70" s="2656"/>
      <c r="D70" s="2663" t="s">
        <v>3183</v>
      </c>
      <c r="E70" s="2664"/>
      <c r="F70" s="2664"/>
      <c r="G70" s="2664"/>
      <c r="H70" s="2664"/>
      <c r="I70" s="2664"/>
      <c r="J70" s="2665"/>
      <c r="K70" s="192"/>
      <c r="L70" s="1418"/>
      <c r="M70" s="1418"/>
      <c r="N70" s="1418"/>
      <c r="O70" s="1418"/>
      <c r="P70" s="1418"/>
      <c r="Q70" s="1418"/>
      <c r="R70" s="1418"/>
      <c r="S70" s="190" t="s">
        <v>2720</v>
      </c>
      <c r="T70" s="190" t="s">
        <v>284</v>
      </c>
      <c r="U70" s="190" t="s">
        <v>271</v>
      </c>
      <c r="V70" s="190" t="s">
        <v>283</v>
      </c>
      <c r="W70" s="190"/>
      <c r="X70" s="190"/>
      <c r="Y70" s="190"/>
      <c r="Z70" s="190"/>
      <c r="AA70" s="190"/>
      <c r="AB70" s="190"/>
      <c r="AC70" s="190"/>
      <c r="AD70" s="190"/>
      <c r="AE70" s="190"/>
      <c r="AF70" s="190"/>
      <c r="AG70" s="190"/>
      <c r="AH70" s="190"/>
      <c r="AI70" s="189"/>
      <c r="AJ70" s="1417"/>
      <c r="AK70" s="2664" t="s">
        <v>2716</v>
      </c>
      <c r="AL70" s="2664"/>
      <c r="AM70" s="2664"/>
      <c r="AN70" s="2664"/>
      <c r="AO70" s="2664"/>
      <c r="AP70" s="2664"/>
      <c r="AQ70" s="2664"/>
      <c r="AR70" s="2664"/>
      <c r="AS70" s="2664"/>
      <c r="AT70" s="2664"/>
      <c r="AU70" s="1419"/>
    </row>
    <row r="71" spans="1:52" ht="15.75" customHeight="1" x14ac:dyDescent="0.4">
      <c r="A71" s="2657"/>
      <c r="B71" s="2658"/>
      <c r="C71" s="2659"/>
      <c r="D71" s="2666"/>
      <c r="E71" s="2667"/>
      <c r="F71" s="2667"/>
      <c r="G71" s="2667"/>
      <c r="H71" s="2667"/>
      <c r="I71" s="2667"/>
      <c r="J71" s="2668"/>
      <c r="K71" s="2675"/>
      <c r="L71" s="2676"/>
      <c r="M71" s="2676"/>
      <c r="N71" s="2676"/>
      <c r="O71" s="2676"/>
      <c r="P71" s="2676"/>
      <c r="Q71" s="2676"/>
      <c r="R71" s="2676"/>
      <c r="S71" s="2676"/>
      <c r="T71" s="2676"/>
      <c r="U71" s="2676"/>
      <c r="V71" s="2676"/>
      <c r="W71" s="2676"/>
      <c r="X71" s="2676"/>
      <c r="Y71" s="2676"/>
      <c r="Z71" s="2676"/>
      <c r="AA71" s="2676"/>
      <c r="AB71" s="2676"/>
      <c r="AC71" s="2676"/>
      <c r="AD71" s="2676"/>
      <c r="AE71" s="2676"/>
      <c r="AF71" s="2676"/>
      <c r="AG71" s="2676"/>
      <c r="AH71" s="2676"/>
      <c r="AI71" s="2677"/>
      <c r="AJ71" s="1413"/>
      <c r="AK71" s="1410"/>
      <c r="AL71" s="1413"/>
      <c r="AM71" s="1413"/>
      <c r="AN71" s="1413"/>
      <c r="AO71" s="1413"/>
      <c r="AP71" s="1410"/>
      <c r="AQ71" s="1413"/>
      <c r="AR71" s="1413"/>
      <c r="AS71" s="1413"/>
      <c r="AT71" s="1413"/>
      <c r="AU71" s="1414"/>
      <c r="AY71" s="1422" t="s">
        <v>3184</v>
      </c>
      <c r="AZ71" s="1423" t="s">
        <v>3185</v>
      </c>
    </row>
    <row r="72" spans="1:52" ht="15.75" customHeight="1" x14ac:dyDescent="0.4">
      <c r="A72" s="2657"/>
      <c r="B72" s="2658"/>
      <c r="C72" s="2659"/>
      <c r="D72" s="2669"/>
      <c r="E72" s="2670"/>
      <c r="F72" s="2670"/>
      <c r="G72" s="2670"/>
      <c r="H72" s="2670"/>
      <c r="I72" s="2670"/>
      <c r="J72" s="2671"/>
      <c r="K72" s="2678"/>
      <c r="L72" s="2679"/>
      <c r="M72" s="2679"/>
      <c r="N72" s="2679"/>
      <c r="O72" s="2679"/>
      <c r="P72" s="2679"/>
      <c r="Q72" s="2679"/>
      <c r="R72" s="2679"/>
      <c r="S72" s="2679"/>
      <c r="T72" s="2679"/>
      <c r="U72" s="2679"/>
      <c r="V72" s="2679"/>
      <c r="W72" s="2679"/>
      <c r="X72" s="2679"/>
      <c r="Y72" s="2679"/>
      <c r="Z72" s="2679"/>
      <c r="AA72" s="2679"/>
      <c r="AB72" s="2679"/>
      <c r="AC72" s="2679"/>
      <c r="AD72" s="2679"/>
      <c r="AE72" s="2679"/>
      <c r="AF72" s="2679"/>
      <c r="AG72" s="2679"/>
      <c r="AH72" s="2679"/>
      <c r="AI72" s="2680"/>
      <c r="AJ72" s="1413"/>
      <c r="AK72" s="907" t="s">
        <v>282</v>
      </c>
      <c r="AL72" s="1413" t="s">
        <v>281</v>
      </c>
      <c r="AM72" s="1413" t="s">
        <v>280</v>
      </c>
      <c r="AN72" s="1413" t="s">
        <v>279</v>
      </c>
      <c r="AO72" s="1413"/>
      <c r="AP72" s="907" t="s">
        <v>278</v>
      </c>
      <c r="AQ72" s="1413" t="s">
        <v>277</v>
      </c>
      <c r="AR72" s="1413" t="s">
        <v>276</v>
      </c>
      <c r="AS72" s="1413" t="s">
        <v>275</v>
      </c>
      <c r="AT72" s="1413"/>
      <c r="AU72" s="1414"/>
      <c r="AY72" s="1422"/>
      <c r="AZ72" s="1423" t="s">
        <v>3186</v>
      </c>
    </row>
    <row r="73" spans="1:52" ht="15.75" customHeight="1" x14ac:dyDescent="0.4">
      <c r="A73" s="2660"/>
      <c r="B73" s="2661"/>
      <c r="C73" s="2662"/>
      <c r="D73" s="2672"/>
      <c r="E73" s="2673"/>
      <c r="F73" s="2673"/>
      <c r="G73" s="2673"/>
      <c r="H73" s="2673"/>
      <c r="I73" s="2673"/>
      <c r="J73" s="2674"/>
      <c r="K73" s="2681"/>
      <c r="L73" s="2682"/>
      <c r="M73" s="2682"/>
      <c r="N73" s="2682"/>
      <c r="O73" s="2682"/>
      <c r="P73" s="2682"/>
      <c r="Q73" s="2682"/>
      <c r="R73" s="2682"/>
      <c r="S73" s="2682"/>
      <c r="T73" s="2682"/>
      <c r="U73" s="2682"/>
      <c r="V73" s="2682"/>
      <c r="W73" s="2682"/>
      <c r="X73" s="2682"/>
      <c r="Y73" s="2682"/>
      <c r="Z73" s="2682"/>
      <c r="AA73" s="2682"/>
      <c r="AB73" s="2682"/>
      <c r="AC73" s="2682"/>
      <c r="AD73" s="2682"/>
      <c r="AE73" s="2682"/>
      <c r="AF73" s="2682"/>
      <c r="AG73" s="2682"/>
      <c r="AH73" s="2682"/>
      <c r="AI73" s="2683"/>
      <c r="AJ73" s="1415"/>
      <c r="AK73" s="1415"/>
      <c r="AL73" s="1415"/>
      <c r="AM73" s="1415"/>
      <c r="AN73" s="1415"/>
      <c r="AO73" s="1415"/>
      <c r="AP73" s="1415"/>
      <c r="AQ73" s="1415"/>
      <c r="AR73" s="1415"/>
      <c r="AS73" s="1415"/>
      <c r="AT73" s="1415"/>
      <c r="AU73" s="1416"/>
      <c r="AY73" s="1422"/>
      <c r="AZ73" s="1423" t="s">
        <v>3187</v>
      </c>
    </row>
    <row r="74" spans="1:52" ht="15.75" customHeight="1" x14ac:dyDescent="0.4">
      <c r="A74" s="899"/>
      <c r="B74" s="900"/>
      <c r="C74" s="900"/>
      <c r="D74" s="900"/>
      <c r="E74" s="900"/>
      <c r="F74" s="900"/>
      <c r="G74" s="900"/>
      <c r="H74" s="900"/>
      <c r="I74" s="900"/>
      <c r="J74" s="900"/>
      <c r="K74" s="900"/>
      <c r="L74" s="900"/>
      <c r="M74" s="900"/>
      <c r="N74" s="900"/>
      <c r="O74" s="900"/>
      <c r="P74" s="900"/>
      <c r="Q74" s="900"/>
      <c r="R74" s="900"/>
      <c r="S74" s="900"/>
      <c r="T74" s="900"/>
      <c r="U74" s="900"/>
      <c r="V74" s="900"/>
      <c r="W74" s="900"/>
      <c r="X74" s="900"/>
      <c r="Y74" s="901"/>
      <c r="Z74" s="1411"/>
      <c r="AA74" s="1412" t="s">
        <v>274</v>
      </c>
      <c r="AB74" s="1412" t="s">
        <v>273</v>
      </c>
      <c r="AC74" s="1412" t="s">
        <v>272</v>
      </c>
      <c r="AD74" s="1412" t="s">
        <v>271</v>
      </c>
      <c r="AE74" s="1412"/>
      <c r="AF74" s="1412"/>
      <c r="AG74" s="1412"/>
      <c r="AH74" s="1412"/>
      <c r="AI74" s="1412"/>
      <c r="AJ74" s="185"/>
      <c r="AK74" s="185"/>
      <c r="AL74" s="185"/>
      <c r="AM74" s="185"/>
      <c r="AN74" s="185"/>
      <c r="AO74" s="185"/>
      <c r="AP74" s="185"/>
      <c r="AQ74" s="185"/>
      <c r="AR74" s="185"/>
      <c r="AS74" s="185"/>
      <c r="AT74" s="185"/>
      <c r="AU74" s="191"/>
    </row>
    <row r="75" spans="1:52" ht="15.75" customHeight="1" x14ac:dyDescent="0.4">
      <c r="A75" s="902"/>
      <c r="B75" s="903"/>
      <c r="C75" s="903"/>
      <c r="D75" s="903"/>
      <c r="E75" s="903"/>
      <c r="F75" s="903"/>
      <c r="G75" s="903"/>
      <c r="H75" s="903"/>
      <c r="I75" s="903"/>
      <c r="J75" s="903"/>
      <c r="K75" s="903"/>
      <c r="L75" s="903"/>
      <c r="M75" s="903"/>
      <c r="N75" s="903"/>
      <c r="O75" s="903"/>
      <c r="P75" s="903"/>
      <c r="Q75" s="903"/>
      <c r="R75" s="903"/>
      <c r="S75" s="903"/>
      <c r="T75" s="903"/>
      <c r="U75" s="903"/>
      <c r="V75" s="903"/>
      <c r="W75" s="903"/>
      <c r="X75" s="903"/>
      <c r="Y75" s="904"/>
      <c r="Z75" s="2689"/>
      <c r="AA75" s="2690"/>
      <c r="AB75" s="2690"/>
      <c r="AC75" s="2690"/>
      <c r="AD75" s="2690"/>
      <c r="AE75" s="2690"/>
      <c r="AF75" s="2690"/>
      <c r="AG75" s="2690"/>
      <c r="AH75" s="2690"/>
      <c r="AI75" s="2690"/>
      <c r="AJ75" s="2690"/>
      <c r="AK75" s="2690"/>
      <c r="AL75" s="2690"/>
      <c r="AM75" s="2690"/>
      <c r="AN75" s="2690"/>
      <c r="AO75" s="2690"/>
      <c r="AP75" s="2690"/>
      <c r="AQ75" s="2690"/>
      <c r="AR75" s="2690"/>
      <c r="AS75" s="2690"/>
      <c r="AT75" s="2690"/>
      <c r="AU75" s="2691"/>
    </row>
    <row r="76" spans="1:52" ht="15.75" customHeight="1" x14ac:dyDescent="0.4">
      <c r="A76" s="902"/>
      <c r="B76" s="903"/>
      <c r="C76" s="903"/>
      <c r="D76" s="903"/>
      <c r="E76" s="903"/>
      <c r="F76" s="903"/>
      <c r="G76" s="903"/>
      <c r="H76" s="903"/>
      <c r="I76" s="903"/>
      <c r="J76" s="903"/>
      <c r="K76" s="903"/>
      <c r="L76" s="903"/>
      <c r="M76" s="903"/>
      <c r="N76" s="903"/>
      <c r="O76" s="903"/>
      <c r="P76" s="903"/>
      <c r="Q76" s="903"/>
      <c r="R76" s="903"/>
      <c r="S76" s="903"/>
      <c r="T76" s="903"/>
      <c r="U76" s="903"/>
      <c r="V76" s="903"/>
      <c r="W76" s="903"/>
      <c r="X76" s="903"/>
      <c r="Y76" s="904"/>
      <c r="Z76" s="2692"/>
      <c r="AA76" s="2693"/>
      <c r="AB76" s="2693"/>
      <c r="AC76" s="2693"/>
      <c r="AD76" s="2693"/>
      <c r="AE76" s="2693"/>
      <c r="AF76" s="2693"/>
      <c r="AG76" s="2693"/>
      <c r="AH76" s="2693"/>
      <c r="AI76" s="2693"/>
      <c r="AJ76" s="2693"/>
      <c r="AK76" s="2693"/>
      <c r="AL76" s="2693"/>
      <c r="AM76" s="2693"/>
      <c r="AN76" s="2693"/>
      <c r="AO76" s="2693"/>
      <c r="AP76" s="2693"/>
      <c r="AQ76" s="2693"/>
      <c r="AR76" s="2693"/>
      <c r="AS76" s="2693"/>
      <c r="AT76" s="2693"/>
      <c r="AU76" s="2694"/>
    </row>
    <row r="77" spans="1:52" ht="15.75" customHeight="1" x14ac:dyDescent="0.4">
      <c r="A77" s="902"/>
      <c r="B77" s="903"/>
      <c r="C77" s="903"/>
      <c r="D77" s="903"/>
      <c r="E77" s="903"/>
      <c r="F77" s="903"/>
      <c r="G77" s="903"/>
      <c r="H77" s="903"/>
      <c r="I77" s="903"/>
      <c r="J77" s="903"/>
      <c r="K77" s="903"/>
      <c r="L77" s="903"/>
      <c r="M77" s="903"/>
      <c r="N77" s="903"/>
      <c r="O77" s="903"/>
      <c r="P77" s="903"/>
      <c r="Q77" s="903"/>
      <c r="R77" s="903"/>
      <c r="S77" s="903"/>
      <c r="T77" s="903"/>
      <c r="U77" s="903"/>
      <c r="V77" s="903"/>
      <c r="W77" s="903"/>
      <c r="X77" s="903"/>
      <c r="Y77" s="904"/>
      <c r="Z77" s="2692"/>
      <c r="AA77" s="2693"/>
      <c r="AB77" s="2693"/>
      <c r="AC77" s="2693"/>
      <c r="AD77" s="2693"/>
      <c r="AE77" s="2693"/>
      <c r="AF77" s="2693"/>
      <c r="AG77" s="2693"/>
      <c r="AH77" s="2693"/>
      <c r="AI77" s="2693"/>
      <c r="AJ77" s="2693"/>
      <c r="AK77" s="2693"/>
      <c r="AL77" s="2693"/>
      <c r="AM77" s="2693"/>
      <c r="AN77" s="2693"/>
      <c r="AO77" s="2693"/>
      <c r="AP77" s="2693"/>
      <c r="AQ77" s="2693"/>
      <c r="AR77" s="2693"/>
      <c r="AS77" s="2693"/>
      <c r="AT77" s="2693"/>
      <c r="AU77" s="2694"/>
    </row>
    <row r="78" spans="1:52" ht="15.75" customHeight="1" x14ac:dyDescent="0.4">
      <c r="A78" s="902"/>
      <c r="B78" s="903"/>
      <c r="C78" s="903"/>
      <c r="D78" s="903"/>
      <c r="E78" s="903"/>
      <c r="F78" s="903"/>
      <c r="G78" s="903"/>
      <c r="H78" s="903"/>
      <c r="I78" s="903"/>
      <c r="J78" s="903"/>
      <c r="K78" s="903"/>
      <c r="L78" s="903"/>
      <c r="M78" s="903"/>
      <c r="N78" s="903"/>
      <c r="O78" s="903"/>
      <c r="P78" s="903"/>
      <c r="Q78" s="903"/>
      <c r="R78" s="903"/>
      <c r="S78" s="903"/>
      <c r="T78" s="903"/>
      <c r="U78" s="903"/>
      <c r="V78" s="903"/>
      <c r="W78" s="903"/>
      <c r="X78" s="903"/>
      <c r="Y78" s="904"/>
      <c r="Z78" s="2692"/>
      <c r="AA78" s="2693"/>
      <c r="AB78" s="2693"/>
      <c r="AC78" s="2693"/>
      <c r="AD78" s="2693"/>
      <c r="AE78" s="2693"/>
      <c r="AF78" s="2693"/>
      <c r="AG78" s="2693"/>
      <c r="AH78" s="2693"/>
      <c r="AI78" s="2693"/>
      <c r="AJ78" s="2693"/>
      <c r="AK78" s="2693"/>
      <c r="AL78" s="2693"/>
      <c r="AM78" s="2693"/>
      <c r="AN78" s="2693"/>
      <c r="AO78" s="2693"/>
      <c r="AP78" s="2693"/>
      <c r="AQ78" s="2693"/>
      <c r="AR78" s="2693"/>
      <c r="AS78" s="2693"/>
      <c r="AT78" s="2693"/>
      <c r="AU78" s="2694"/>
    </row>
    <row r="79" spans="1:52" ht="15.75" customHeight="1" x14ac:dyDescent="0.4">
      <c r="A79" s="902"/>
      <c r="B79" s="903"/>
      <c r="C79" s="903"/>
      <c r="D79" s="903"/>
      <c r="E79" s="903"/>
      <c r="F79" s="903"/>
      <c r="G79" s="903"/>
      <c r="H79" s="903"/>
      <c r="I79" s="903"/>
      <c r="J79" s="903"/>
      <c r="K79" s="903"/>
      <c r="L79" s="903"/>
      <c r="M79" s="903"/>
      <c r="N79" s="903"/>
      <c r="O79" s="903"/>
      <c r="P79" s="903"/>
      <c r="Q79" s="903"/>
      <c r="R79" s="903"/>
      <c r="S79" s="903"/>
      <c r="T79" s="903"/>
      <c r="U79" s="903"/>
      <c r="V79" s="903"/>
      <c r="W79" s="903"/>
      <c r="X79" s="903"/>
      <c r="Y79" s="904"/>
      <c r="Z79" s="2692"/>
      <c r="AA79" s="2693"/>
      <c r="AB79" s="2693"/>
      <c r="AC79" s="2693"/>
      <c r="AD79" s="2693"/>
      <c r="AE79" s="2693"/>
      <c r="AF79" s="2693"/>
      <c r="AG79" s="2693"/>
      <c r="AH79" s="2693"/>
      <c r="AI79" s="2693"/>
      <c r="AJ79" s="2693"/>
      <c r="AK79" s="2693"/>
      <c r="AL79" s="2693"/>
      <c r="AM79" s="2693"/>
      <c r="AN79" s="2693"/>
      <c r="AO79" s="2693"/>
      <c r="AP79" s="2693"/>
      <c r="AQ79" s="2693"/>
      <c r="AR79" s="2693"/>
      <c r="AS79" s="2693"/>
      <c r="AT79" s="2693"/>
      <c r="AU79" s="2694"/>
    </row>
    <row r="80" spans="1:52" ht="15.75" customHeight="1" x14ac:dyDescent="0.4">
      <c r="A80" s="902"/>
      <c r="B80" s="903"/>
      <c r="C80" s="903"/>
      <c r="D80" s="903"/>
      <c r="E80" s="903"/>
      <c r="F80" s="903"/>
      <c r="G80" s="903"/>
      <c r="H80" s="903"/>
      <c r="I80" s="903"/>
      <c r="J80" s="903"/>
      <c r="K80" s="903"/>
      <c r="L80" s="903"/>
      <c r="M80" s="903"/>
      <c r="N80" s="903"/>
      <c r="O80" s="903"/>
      <c r="P80" s="903"/>
      <c r="Q80" s="903"/>
      <c r="R80" s="903"/>
      <c r="S80" s="903"/>
      <c r="T80" s="903"/>
      <c r="U80" s="903"/>
      <c r="V80" s="903"/>
      <c r="W80" s="903"/>
      <c r="X80" s="903"/>
      <c r="Y80" s="904"/>
      <c r="Z80" s="2692"/>
      <c r="AA80" s="2693"/>
      <c r="AB80" s="2693"/>
      <c r="AC80" s="2693"/>
      <c r="AD80" s="2693"/>
      <c r="AE80" s="2693"/>
      <c r="AF80" s="2693"/>
      <c r="AG80" s="2693"/>
      <c r="AH80" s="2693"/>
      <c r="AI80" s="2693"/>
      <c r="AJ80" s="2693"/>
      <c r="AK80" s="2693"/>
      <c r="AL80" s="2693"/>
      <c r="AM80" s="2693"/>
      <c r="AN80" s="2693"/>
      <c r="AO80" s="2693"/>
      <c r="AP80" s="2693"/>
      <c r="AQ80" s="2693"/>
      <c r="AR80" s="2693"/>
      <c r="AS80" s="2693"/>
      <c r="AT80" s="2693"/>
      <c r="AU80" s="2694"/>
    </row>
    <row r="81" spans="1:52" ht="15.75" customHeight="1" x14ac:dyDescent="0.4">
      <c r="A81" s="902"/>
      <c r="B81" s="903"/>
      <c r="C81" s="903"/>
      <c r="D81" s="903"/>
      <c r="E81" s="903"/>
      <c r="F81" s="903"/>
      <c r="G81" s="903"/>
      <c r="H81" s="903"/>
      <c r="I81" s="903"/>
      <c r="J81" s="903"/>
      <c r="K81" s="903"/>
      <c r="L81" s="903"/>
      <c r="M81" s="903"/>
      <c r="N81" s="903"/>
      <c r="O81" s="903"/>
      <c r="P81" s="903"/>
      <c r="Q81" s="903"/>
      <c r="R81" s="903"/>
      <c r="S81" s="903"/>
      <c r="T81" s="903"/>
      <c r="U81" s="903"/>
      <c r="V81" s="903"/>
      <c r="W81" s="903"/>
      <c r="X81" s="903"/>
      <c r="Y81" s="904"/>
      <c r="Z81" s="2692"/>
      <c r="AA81" s="2693"/>
      <c r="AB81" s="2693"/>
      <c r="AC81" s="2693"/>
      <c r="AD81" s="2693"/>
      <c r="AE81" s="2693"/>
      <c r="AF81" s="2693"/>
      <c r="AG81" s="2693"/>
      <c r="AH81" s="2693"/>
      <c r="AI81" s="2693"/>
      <c r="AJ81" s="2693"/>
      <c r="AK81" s="2693"/>
      <c r="AL81" s="2693"/>
      <c r="AM81" s="2693"/>
      <c r="AN81" s="2693"/>
      <c r="AO81" s="2693"/>
      <c r="AP81" s="2693"/>
      <c r="AQ81" s="2693"/>
      <c r="AR81" s="2693"/>
      <c r="AS81" s="2693"/>
      <c r="AT81" s="2693"/>
      <c r="AU81" s="2694"/>
    </row>
    <row r="82" spans="1:52" ht="15.75" customHeight="1" x14ac:dyDescent="0.4">
      <c r="A82" s="902"/>
      <c r="B82" s="903"/>
      <c r="C82" s="903"/>
      <c r="D82" s="903"/>
      <c r="E82" s="903"/>
      <c r="F82" s="903"/>
      <c r="G82" s="903"/>
      <c r="H82" s="903"/>
      <c r="I82" s="903"/>
      <c r="J82" s="903"/>
      <c r="K82" s="2684" t="s">
        <v>270</v>
      </c>
      <c r="L82" s="2684"/>
      <c r="M82" s="2684"/>
      <c r="N82" s="2684"/>
      <c r="O82" s="2684"/>
      <c r="P82" s="2684"/>
      <c r="Q82" s="903"/>
      <c r="R82" s="903"/>
      <c r="S82" s="903"/>
      <c r="T82" s="903"/>
      <c r="U82" s="903"/>
      <c r="V82" s="903"/>
      <c r="W82" s="903"/>
      <c r="X82" s="903"/>
      <c r="Y82" s="904"/>
      <c r="Z82" s="2692"/>
      <c r="AA82" s="2693"/>
      <c r="AB82" s="2693"/>
      <c r="AC82" s="2693"/>
      <c r="AD82" s="2693"/>
      <c r="AE82" s="2693"/>
      <c r="AF82" s="2693"/>
      <c r="AG82" s="2693"/>
      <c r="AH82" s="2693"/>
      <c r="AI82" s="2693"/>
      <c r="AJ82" s="2693"/>
      <c r="AK82" s="2693"/>
      <c r="AL82" s="2693"/>
      <c r="AM82" s="2693"/>
      <c r="AN82" s="2693"/>
      <c r="AO82" s="2693"/>
      <c r="AP82" s="2693"/>
      <c r="AQ82" s="2693"/>
      <c r="AR82" s="2693"/>
      <c r="AS82" s="2693"/>
      <c r="AT82" s="2693"/>
      <c r="AU82" s="2694"/>
    </row>
    <row r="83" spans="1:52" ht="15.75" customHeight="1" x14ac:dyDescent="0.4">
      <c r="A83" s="902"/>
      <c r="B83" s="903"/>
      <c r="C83" s="903"/>
      <c r="D83" s="903"/>
      <c r="E83" s="903"/>
      <c r="F83" s="903"/>
      <c r="G83" s="903"/>
      <c r="H83" s="903"/>
      <c r="I83" s="903"/>
      <c r="J83" s="903"/>
      <c r="K83" s="903"/>
      <c r="L83" s="903"/>
      <c r="M83" s="903"/>
      <c r="N83" s="903"/>
      <c r="O83" s="903"/>
      <c r="P83" s="903"/>
      <c r="Q83" s="903"/>
      <c r="R83" s="903"/>
      <c r="S83" s="903"/>
      <c r="T83" s="903"/>
      <c r="U83" s="903"/>
      <c r="V83" s="903"/>
      <c r="W83" s="903"/>
      <c r="X83" s="903"/>
      <c r="Y83" s="904"/>
      <c r="Z83" s="2692"/>
      <c r="AA83" s="2693"/>
      <c r="AB83" s="2693"/>
      <c r="AC83" s="2693"/>
      <c r="AD83" s="2693"/>
      <c r="AE83" s="2693"/>
      <c r="AF83" s="2693"/>
      <c r="AG83" s="2693"/>
      <c r="AH83" s="2693"/>
      <c r="AI83" s="2693"/>
      <c r="AJ83" s="2693"/>
      <c r="AK83" s="2693"/>
      <c r="AL83" s="2693"/>
      <c r="AM83" s="2693"/>
      <c r="AN83" s="2693"/>
      <c r="AO83" s="2693"/>
      <c r="AP83" s="2693"/>
      <c r="AQ83" s="2693"/>
      <c r="AR83" s="2693"/>
      <c r="AS83" s="2693"/>
      <c r="AT83" s="2693"/>
      <c r="AU83" s="2694"/>
    </row>
    <row r="84" spans="1:52" ht="15.75" customHeight="1" x14ac:dyDescent="0.4">
      <c r="A84" s="902"/>
      <c r="B84" s="903"/>
      <c r="C84" s="903"/>
      <c r="D84" s="903"/>
      <c r="E84" s="903"/>
      <c r="F84" s="903"/>
      <c r="G84" s="903"/>
      <c r="H84" s="903"/>
      <c r="I84" s="903"/>
      <c r="J84" s="903"/>
      <c r="K84" s="903"/>
      <c r="L84" s="903"/>
      <c r="M84" s="903"/>
      <c r="N84" s="903"/>
      <c r="O84" s="903"/>
      <c r="P84" s="903"/>
      <c r="Q84" s="903"/>
      <c r="R84" s="903"/>
      <c r="S84" s="903"/>
      <c r="T84" s="903"/>
      <c r="U84" s="903"/>
      <c r="V84" s="903"/>
      <c r="W84" s="903"/>
      <c r="X84" s="903"/>
      <c r="Y84" s="904"/>
      <c r="Z84" s="2692"/>
      <c r="AA84" s="2693"/>
      <c r="AB84" s="2693"/>
      <c r="AC84" s="2693"/>
      <c r="AD84" s="2693"/>
      <c r="AE84" s="2693"/>
      <c r="AF84" s="2693"/>
      <c r="AG84" s="2693"/>
      <c r="AH84" s="2693"/>
      <c r="AI84" s="2693"/>
      <c r="AJ84" s="2693"/>
      <c r="AK84" s="2693"/>
      <c r="AL84" s="2693"/>
      <c r="AM84" s="2693"/>
      <c r="AN84" s="2693"/>
      <c r="AO84" s="2693"/>
      <c r="AP84" s="2693"/>
      <c r="AQ84" s="2693"/>
      <c r="AR84" s="2693"/>
      <c r="AS84" s="2693"/>
      <c r="AT84" s="2693"/>
      <c r="AU84" s="2694"/>
    </row>
    <row r="85" spans="1:52" ht="15.75" customHeight="1" x14ac:dyDescent="0.4">
      <c r="A85" s="902"/>
      <c r="B85" s="903"/>
      <c r="C85" s="903"/>
      <c r="D85" s="903"/>
      <c r="E85" s="903"/>
      <c r="F85" s="903"/>
      <c r="G85" s="903"/>
      <c r="H85" s="903"/>
      <c r="I85" s="903"/>
      <c r="J85" s="903"/>
      <c r="K85" s="903"/>
      <c r="L85" s="903"/>
      <c r="M85" s="903"/>
      <c r="N85" s="903"/>
      <c r="O85" s="903"/>
      <c r="P85" s="903"/>
      <c r="Q85" s="903"/>
      <c r="R85" s="903"/>
      <c r="S85" s="903"/>
      <c r="T85" s="903"/>
      <c r="U85" s="903"/>
      <c r="V85" s="903"/>
      <c r="W85" s="903"/>
      <c r="X85" s="903"/>
      <c r="Y85" s="904"/>
      <c r="Z85" s="2692"/>
      <c r="AA85" s="2693"/>
      <c r="AB85" s="2693"/>
      <c r="AC85" s="2693"/>
      <c r="AD85" s="2693"/>
      <c r="AE85" s="2693"/>
      <c r="AF85" s="2693"/>
      <c r="AG85" s="2693"/>
      <c r="AH85" s="2693"/>
      <c r="AI85" s="2693"/>
      <c r="AJ85" s="2693"/>
      <c r="AK85" s="2693"/>
      <c r="AL85" s="2693"/>
      <c r="AM85" s="2693"/>
      <c r="AN85" s="2693"/>
      <c r="AO85" s="2693"/>
      <c r="AP85" s="2693"/>
      <c r="AQ85" s="2693"/>
      <c r="AR85" s="2693"/>
      <c r="AS85" s="2693"/>
      <c r="AT85" s="2693"/>
      <c r="AU85" s="2694"/>
    </row>
    <row r="86" spans="1:52" ht="15.75" customHeight="1" x14ac:dyDescent="0.4">
      <c r="A86" s="902"/>
      <c r="B86" s="903"/>
      <c r="C86" s="903"/>
      <c r="D86" s="903"/>
      <c r="E86" s="903"/>
      <c r="F86" s="903"/>
      <c r="G86" s="903"/>
      <c r="H86" s="903"/>
      <c r="I86" s="903"/>
      <c r="J86" s="903"/>
      <c r="K86" s="903"/>
      <c r="L86" s="903"/>
      <c r="M86" s="903"/>
      <c r="N86" s="903"/>
      <c r="O86" s="903"/>
      <c r="P86" s="903"/>
      <c r="Q86" s="903"/>
      <c r="R86" s="903"/>
      <c r="S86" s="903"/>
      <c r="T86" s="903"/>
      <c r="U86" s="903"/>
      <c r="V86" s="903"/>
      <c r="W86" s="903"/>
      <c r="X86" s="903"/>
      <c r="Y86" s="904"/>
      <c r="Z86" s="2692"/>
      <c r="AA86" s="2693"/>
      <c r="AB86" s="2693"/>
      <c r="AC86" s="2693"/>
      <c r="AD86" s="2693"/>
      <c r="AE86" s="2693"/>
      <c r="AF86" s="2693"/>
      <c r="AG86" s="2693"/>
      <c r="AH86" s="2693"/>
      <c r="AI86" s="2693"/>
      <c r="AJ86" s="2693"/>
      <c r="AK86" s="2693"/>
      <c r="AL86" s="2693"/>
      <c r="AM86" s="2693"/>
      <c r="AN86" s="2693"/>
      <c r="AO86" s="2693"/>
      <c r="AP86" s="2693"/>
      <c r="AQ86" s="2693"/>
      <c r="AR86" s="2693"/>
      <c r="AS86" s="2693"/>
      <c r="AT86" s="2693"/>
      <c r="AU86" s="2694"/>
    </row>
    <row r="87" spans="1:52" ht="15.75" customHeight="1" x14ac:dyDescent="0.4">
      <c r="A87" s="902"/>
      <c r="B87" s="903"/>
      <c r="C87" s="903"/>
      <c r="D87" s="903"/>
      <c r="E87" s="903"/>
      <c r="F87" s="903"/>
      <c r="G87" s="903"/>
      <c r="H87" s="903"/>
      <c r="I87" s="903"/>
      <c r="J87" s="903"/>
      <c r="K87" s="903"/>
      <c r="L87" s="903"/>
      <c r="M87" s="903"/>
      <c r="N87" s="903"/>
      <c r="O87" s="903"/>
      <c r="P87" s="903"/>
      <c r="Q87" s="903"/>
      <c r="R87" s="903"/>
      <c r="S87" s="903"/>
      <c r="T87" s="903"/>
      <c r="U87" s="903"/>
      <c r="V87" s="903"/>
      <c r="W87" s="903"/>
      <c r="X87" s="903"/>
      <c r="Y87" s="904"/>
      <c r="Z87" s="2692"/>
      <c r="AA87" s="2693"/>
      <c r="AB87" s="2693"/>
      <c r="AC87" s="2693"/>
      <c r="AD87" s="2693"/>
      <c r="AE87" s="2693"/>
      <c r="AF87" s="2693"/>
      <c r="AG87" s="2693"/>
      <c r="AH87" s="2693"/>
      <c r="AI87" s="2693"/>
      <c r="AJ87" s="2693"/>
      <c r="AK87" s="2693"/>
      <c r="AL87" s="2693"/>
      <c r="AM87" s="2693"/>
      <c r="AN87" s="2693"/>
      <c r="AO87" s="2693"/>
      <c r="AP87" s="2693"/>
      <c r="AQ87" s="2693"/>
      <c r="AR87" s="2693"/>
      <c r="AS87" s="2693"/>
      <c r="AT87" s="2693"/>
      <c r="AU87" s="2694"/>
    </row>
    <row r="88" spans="1:52" ht="15.75" customHeight="1" x14ac:dyDescent="0.4">
      <c r="A88" s="902"/>
      <c r="B88" s="903"/>
      <c r="C88" s="903"/>
      <c r="D88" s="903"/>
      <c r="E88" s="903"/>
      <c r="F88" s="903"/>
      <c r="G88" s="903"/>
      <c r="H88" s="903"/>
      <c r="I88" s="903"/>
      <c r="J88" s="903"/>
      <c r="K88" s="903"/>
      <c r="L88" s="903"/>
      <c r="M88" s="903"/>
      <c r="N88" s="903"/>
      <c r="O88" s="903"/>
      <c r="P88" s="903"/>
      <c r="Q88" s="903"/>
      <c r="R88" s="903"/>
      <c r="S88" s="903"/>
      <c r="T88" s="903"/>
      <c r="U88" s="903"/>
      <c r="V88" s="903"/>
      <c r="W88" s="903"/>
      <c r="X88" s="903"/>
      <c r="Y88" s="904"/>
      <c r="Z88" s="2692"/>
      <c r="AA88" s="2693"/>
      <c r="AB88" s="2693"/>
      <c r="AC88" s="2693"/>
      <c r="AD88" s="2693"/>
      <c r="AE88" s="2693"/>
      <c r="AF88" s="2693"/>
      <c r="AG88" s="2693"/>
      <c r="AH88" s="2693"/>
      <c r="AI88" s="2693"/>
      <c r="AJ88" s="2693"/>
      <c r="AK88" s="2693"/>
      <c r="AL88" s="2693"/>
      <c r="AM88" s="2693"/>
      <c r="AN88" s="2693"/>
      <c r="AO88" s="2693"/>
      <c r="AP88" s="2693"/>
      <c r="AQ88" s="2693"/>
      <c r="AR88" s="2693"/>
      <c r="AS88" s="2693"/>
      <c r="AT88" s="2693"/>
      <c r="AU88" s="2694"/>
    </row>
    <row r="89" spans="1:52" ht="15.75" customHeight="1" x14ac:dyDescent="0.4">
      <c r="A89" s="902"/>
      <c r="B89" s="903"/>
      <c r="C89" s="903"/>
      <c r="D89" s="903"/>
      <c r="E89" s="903"/>
      <c r="F89" s="903"/>
      <c r="G89" s="903"/>
      <c r="H89" s="903"/>
      <c r="I89" s="903"/>
      <c r="J89" s="903"/>
      <c r="K89" s="903"/>
      <c r="L89" s="903"/>
      <c r="M89" s="903"/>
      <c r="N89" s="903"/>
      <c r="O89" s="903"/>
      <c r="P89" s="903"/>
      <c r="Q89" s="903"/>
      <c r="R89" s="903"/>
      <c r="S89" s="903"/>
      <c r="T89" s="903"/>
      <c r="U89" s="903"/>
      <c r="V89" s="903"/>
      <c r="W89" s="903"/>
      <c r="X89" s="903"/>
      <c r="Y89" s="904"/>
      <c r="Z89" s="2692"/>
      <c r="AA89" s="2693"/>
      <c r="AB89" s="2693"/>
      <c r="AC89" s="2693"/>
      <c r="AD89" s="2693"/>
      <c r="AE89" s="2693"/>
      <c r="AF89" s="2693"/>
      <c r="AG89" s="2693"/>
      <c r="AH89" s="2693"/>
      <c r="AI89" s="2693"/>
      <c r="AJ89" s="2693"/>
      <c r="AK89" s="2693"/>
      <c r="AL89" s="2693"/>
      <c r="AM89" s="2693"/>
      <c r="AN89" s="2693"/>
      <c r="AO89" s="2693"/>
      <c r="AP89" s="2693"/>
      <c r="AQ89" s="2693"/>
      <c r="AR89" s="2693"/>
      <c r="AS89" s="2693"/>
      <c r="AT89" s="2693"/>
      <c r="AU89" s="2694"/>
    </row>
    <row r="90" spans="1:52" ht="15.75" customHeight="1" x14ac:dyDescent="0.4">
      <c r="A90" s="902"/>
      <c r="B90" s="903"/>
      <c r="C90" s="903"/>
      <c r="D90" s="903"/>
      <c r="E90" s="903"/>
      <c r="F90" s="903"/>
      <c r="G90" s="903"/>
      <c r="H90" s="903"/>
      <c r="I90" s="903"/>
      <c r="J90" s="903"/>
      <c r="K90" s="903"/>
      <c r="L90" s="903"/>
      <c r="M90" s="903"/>
      <c r="N90" s="903"/>
      <c r="O90" s="903"/>
      <c r="P90" s="903"/>
      <c r="Q90" s="903"/>
      <c r="R90" s="903"/>
      <c r="S90" s="903"/>
      <c r="T90" s="903"/>
      <c r="U90" s="903"/>
      <c r="V90" s="903"/>
      <c r="W90" s="903"/>
      <c r="X90" s="903"/>
      <c r="Y90" s="904"/>
      <c r="Z90" s="2692"/>
      <c r="AA90" s="2693"/>
      <c r="AB90" s="2693"/>
      <c r="AC90" s="2693"/>
      <c r="AD90" s="2693"/>
      <c r="AE90" s="2693"/>
      <c r="AF90" s="2693"/>
      <c r="AG90" s="2693"/>
      <c r="AH90" s="2693"/>
      <c r="AI90" s="2693"/>
      <c r="AJ90" s="2693"/>
      <c r="AK90" s="2693"/>
      <c r="AL90" s="2693"/>
      <c r="AM90" s="2693"/>
      <c r="AN90" s="2693"/>
      <c r="AO90" s="2693"/>
      <c r="AP90" s="2693"/>
      <c r="AQ90" s="2693"/>
      <c r="AR90" s="2693"/>
      <c r="AS90" s="2693"/>
      <c r="AT90" s="2693"/>
      <c r="AU90" s="2694"/>
    </row>
    <row r="91" spans="1:52" ht="15.75" customHeight="1" x14ac:dyDescent="0.4">
      <c r="A91" s="905"/>
      <c r="B91" s="1409"/>
      <c r="C91" s="1409"/>
      <c r="D91" s="1409"/>
      <c r="E91" s="1409"/>
      <c r="F91" s="1409"/>
      <c r="G91" s="1409"/>
      <c r="H91" s="1409"/>
      <c r="I91" s="1409"/>
      <c r="J91" s="1409"/>
      <c r="K91" s="1409"/>
      <c r="L91" s="1409"/>
      <c r="M91" s="1409"/>
      <c r="N91" s="1409"/>
      <c r="O91" s="1409"/>
      <c r="P91" s="1409"/>
      <c r="Q91" s="1409"/>
      <c r="R91" s="1409"/>
      <c r="S91" s="1409"/>
      <c r="T91" s="1409"/>
      <c r="U91" s="1409"/>
      <c r="V91" s="1409"/>
      <c r="W91" s="1409"/>
      <c r="X91" s="1409"/>
      <c r="Y91" s="906"/>
      <c r="Z91" s="2695"/>
      <c r="AA91" s="2696"/>
      <c r="AB91" s="2696"/>
      <c r="AC91" s="2696"/>
      <c r="AD91" s="2696"/>
      <c r="AE91" s="2696"/>
      <c r="AF91" s="2696"/>
      <c r="AG91" s="2696"/>
      <c r="AH91" s="2696"/>
      <c r="AI91" s="2696"/>
      <c r="AJ91" s="2696"/>
      <c r="AK91" s="2696"/>
      <c r="AL91" s="2696"/>
      <c r="AM91" s="2696"/>
      <c r="AN91" s="2696"/>
      <c r="AO91" s="2696"/>
      <c r="AP91" s="2696"/>
      <c r="AQ91" s="2696"/>
      <c r="AR91" s="2696"/>
      <c r="AS91" s="2696"/>
      <c r="AT91" s="2696"/>
      <c r="AU91" s="2697"/>
    </row>
    <row r="92" spans="1:52" ht="12.75" customHeight="1" x14ac:dyDescent="0.4">
      <c r="A92" s="184"/>
      <c r="B92" s="184"/>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row>
    <row r="93" spans="1:52" ht="15.75" customHeight="1" x14ac:dyDescent="0.4">
      <c r="A93" s="2654" t="s">
        <v>285</v>
      </c>
      <c r="B93" s="2655"/>
      <c r="C93" s="2656"/>
      <c r="D93" s="2663" t="s">
        <v>3183</v>
      </c>
      <c r="E93" s="2664"/>
      <c r="F93" s="2664"/>
      <c r="G93" s="2664"/>
      <c r="H93" s="2664"/>
      <c r="I93" s="2664"/>
      <c r="J93" s="2665"/>
      <c r="K93" s="192"/>
      <c r="L93" s="1418"/>
      <c r="M93" s="1418"/>
      <c r="N93" s="1418"/>
      <c r="O93" s="1418"/>
      <c r="P93" s="1418"/>
      <c r="Q93" s="1418"/>
      <c r="R93" s="1418"/>
      <c r="S93" s="190" t="s">
        <v>2720</v>
      </c>
      <c r="T93" s="190" t="s">
        <v>284</v>
      </c>
      <c r="U93" s="190" t="s">
        <v>271</v>
      </c>
      <c r="V93" s="190" t="s">
        <v>283</v>
      </c>
      <c r="W93" s="190"/>
      <c r="X93" s="190"/>
      <c r="Y93" s="190"/>
      <c r="Z93" s="190"/>
      <c r="AA93" s="190"/>
      <c r="AB93" s="190"/>
      <c r="AC93" s="190"/>
      <c r="AD93" s="190"/>
      <c r="AE93" s="190"/>
      <c r="AF93" s="190"/>
      <c r="AG93" s="190"/>
      <c r="AH93" s="190"/>
      <c r="AI93" s="189"/>
      <c r="AJ93" s="1417"/>
      <c r="AK93" s="2664" t="s">
        <v>2716</v>
      </c>
      <c r="AL93" s="2664"/>
      <c r="AM93" s="2664"/>
      <c r="AN93" s="2664"/>
      <c r="AO93" s="2664"/>
      <c r="AP93" s="2664"/>
      <c r="AQ93" s="2664"/>
      <c r="AR93" s="2664"/>
      <c r="AS93" s="2664"/>
      <c r="AT93" s="2664"/>
      <c r="AU93" s="1419"/>
    </row>
    <row r="94" spans="1:52" ht="15.75" customHeight="1" x14ac:dyDescent="0.4">
      <c r="A94" s="2657"/>
      <c r="B94" s="2658"/>
      <c r="C94" s="2659"/>
      <c r="D94" s="2666"/>
      <c r="E94" s="2667"/>
      <c r="F94" s="2667"/>
      <c r="G94" s="2667"/>
      <c r="H94" s="2667"/>
      <c r="I94" s="2667"/>
      <c r="J94" s="2668"/>
      <c r="K94" s="2675"/>
      <c r="L94" s="2676"/>
      <c r="M94" s="2676"/>
      <c r="N94" s="2676"/>
      <c r="O94" s="2676"/>
      <c r="P94" s="2676"/>
      <c r="Q94" s="2676"/>
      <c r="R94" s="2676"/>
      <c r="S94" s="2676"/>
      <c r="T94" s="2676"/>
      <c r="U94" s="2676"/>
      <c r="V94" s="2676"/>
      <c r="W94" s="2676"/>
      <c r="X94" s="2676"/>
      <c r="Y94" s="2676"/>
      <c r="Z94" s="2676"/>
      <c r="AA94" s="2676"/>
      <c r="AB94" s="2676"/>
      <c r="AC94" s="2676"/>
      <c r="AD94" s="2676"/>
      <c r="AE94" s="2676"/>
      <c r="AF94" s="2676"/>
      <c r="AG94" s="2676"/>
      <c r="AH94" s="2676"/>
      <c r="AI94" s="2677"/>
      <c r="AJ94" s="1413"/>
      <c r="AK94" s="1410"/>
      <c r="AL94" s="1413"/>
      <c r="AM94" s="1413"/>
      <c r="AN94" s="1413"/>
      <c r="AO94" s="1413"/>
      <c r="AP94" s="1410"/>
      <c r="AQ94" s="1413"/>
      <c r="AR94" s="1413"/>
      <c r="AS94" s="1413"/>
      <c r="AT94" s="1413"/>
      <c r="AU94" s="1414"/>
      <c r="AY94" s="1422" t="s">
        <v>3184</v>
      </c>
      <c r="AZ94" s="1423" t="s">
        <v>3185</v>
      </c>
    </row>
    <row r="95" spans="1:52" ht="15.75" customHeight="1" x14ac:dyDescent="0.4">
      <c r="A95" s="2657"/>
      <c r="B95" s="2658"/>
      <c r="C95" s="2659"/>
      <c r="D95" s="2669"/>
      <c r="E95" s="2670"/>
      <c r="F95" s="2670"/>
      <c r="G95" s="2670"/>
      <c r="H95" s="2670"/>
      <c r="I95" s="2670"/>
      <c r="J95" s="2671"/>
      <c r="K95" s="2678"/>
      <c r="L95" s="2679"/>
      <c r="M95" s="2679"/>
      <c r="N95" s="2679"/>
      <c r="O95" s="2679"/>
      <c r="P95" s="2679"/>
      <c r="Q95" s="2679"/>
      <c r="R95" s="2679"/>
      <c r="S95" s="2679"/>
      <c r="T95" s="2679"/>
      <c r="U95" s="2679"/>
      <c r="V95" s="2679"/>
      <c r="W95" s="2679"/>
      <c r="X95" s="2679"/>
      <c r="Y95" s="2679"/>
      <c r="Z95" s="2679"/>
      <c r="AA95" s="2679"/>
      <c r="AB95" s="2679"/>
      <c r="AC95" s="2679"/>
      <c r="AD95" s="2679"/>
      <c r="AE95" s="2679"/>
      <c r="AF95" s="2679"/>
      <c r="AG95" s="2679"/>
      <c r="AH95" s="2679"/>
      <c r="AI95" s="2680"/>
      <c r="AJ95" s="1413"/>
      <c r="AK95" s="907" t="s">
        <v>282</v>
      </c>
      <c r="AL95" s="1413" t="s">
        <v>281</v>
      </c>
      <c r="AM95" s="1413" t="s">
        <v>280</v>
      </c>
      <c r="AN95" s="1413" t="s">
        <v>279</v>
      </c>
      <c r="AO95" s="1413"/>
      <c r="AP95" s="907" t="s">
        <v>278</v>
      </c>
      <c r="AQ95" s="1413" t="s">
        <v>277</v>
      </c>
      <c r="AR95" s="1413" t="s">
        <v>276</v>
      </c>
      <c r="AS95" s="1413" t="s">
        <v>275</v>
      </c>
      <c r="AT95" s="1413"/>
      <c r="AU95" s="1414"/>
      <c r="AY95" s="1422"/>
      <c r="AZ95" s="1423" t="s">
        <v>3186</v>
      </c>
    </row>
    <row r="96" spans="1:52" ht="15.75" customHeight="1" x14ac:dyDescent="0.4">
      <c r="A96" s="2660"/>
      <c r="B96" s="2661"/>
      <c r="C96" s="2662"/>
      <c r="D96" s="2672"/>
      <c r="E96" s="2673"/>
      <c r="F96" s="2673"/>
      <c r="G96" s="2673"/>
      <c r="H96" s="2673"/>
      <c r="I96" s="2673"/>
      <c r="J96" s="2674"/>
      <c r="K96" s="2681"/>
      <c r="L96" s="2682"/>
      <c r="M96" s="2682"/>
      <c r="N96" s="2682"/>
      <c r="O96" s="2682"/>
      <c r="P96" s="2682"/>
      <c r="Q96" s="2682"/>
      <c r="R96" s="2682"/>
      <c r="S96" s="2682"/>
      <c r="T96" s="2682"/>
      <c r="U96" s="2682"/>
      <c r="V96" s="2682"/>
      <c r="W96" s="2682"/>
      <c r="X96" s="2682"/>
      <c r="Y96" s="2682"/>
      <c r="Z96" s="2682"/>
      <c r="AA96" s="2682"/>
      <c r="AB96" s="2682"/>
      <c r="AC96" s="2682"/>
      <c r="AD96" s="2682"/>
      <c r="AE96" s="2682"/>
      <c r="AF96" s="2682"/>
      <c r="AG96" s="2682"/>
      <c r="AH96" s="2682"/>
      <c r="AI96" s="2683"/>
      <c r="AJ96" s="1415"/>
      <c r="AK96" s="1415"/>
      <c r="AL96" s="1415"/>
      <c r="AM96" s="1415"/>
      <c r="AN96" s="1415"/>
      <c r="AO96" s="1415"/>
      <c r="AP96" s="1415"/>
      <c r="AQ96" s="1415"/>
      <c r="AR96" s="1415"/>
      <c r="AS96" s="1415"/>
      <c r="AT96" s="1415"/>
      <c r="AU96" s="1416"/>
      <c r="AY96" s="1422"/>
      <c r="AZ96" s="1423" t="s">
        <v>3187</v>
      </c>
    </row>
    <row r="97" spans="1:47" ht="15.75" customHeight="1" x14ac:dyDescent="0.4">
      <c r="A97" s="899"/>
      <c r="B97" s="900"/>
      <c r="C97" s="900"/>
      <c r="D97" s="900"/>
      <c r="E97" s="900"/>
      <c r="F97" s="900"/>
      <c r="G97" s="900"/>
      <c r="H97" s="900"/>
      <c r="I97" s="900"/>
      <c r="J97" s="900"/>
      <c r="K97" s="900"/>
      <c r="L97" s="900"/>
      <c r="M97" s="900"/>
      <c r="N97" s="900"/>
      <c r="O97" s="900"/>
      <c r="P97" s="900"/>
      <c r="Q97" s="900"/>
      <c r="R97" s="900"/>
      <c r="S97" s="900"/>
      <c r="T97" s="900"/>
      <c r="U97" s="900"/>
      <c r="V97" s="900"/>
      <c r="W97" s="900"/>
      <c r="X97" s="900"/>
      <c r="Y97" s="901"/>
      <c r="Z97" s="1411"/>
      <c r="AA97" s="1412" t="s">
        <v>274</v>
      </c>
      <c r="AB97" s="1412" t="s">
        <v>273</v>
      </c>
      <c r="AC97" s="1412" t="s">
        <v>272</v>
      </c>
      <c r="AD97" s="1412" t="s">
        <v>271</v>
      </c>
      <c r="AE97" s="1412"/>
      <c r="AF97" s="1412"/>
      <c r="AG97" s="1412"/>
      <c r="AH97" s="1412"/>
      <c r="AI97" s="1412"/>
      <c r="AJ97" s="185"/>
      <c r="AK97" s="185"/>
      <c r="AL97" s="185"/>
      <c r="AM97" s="185"/>
      <c r="AN97" s="185"/>
      <c r="AO97" s="185"/>
      <c r="AP97" s="185"/>
      <c r="AQ97" s="185"/>
      <c r="AR97" s="185"/>
      <c r="AS97" s="185"/>
      <c r="AT97" s="185"/>
      <c r="AU97" s="191"/>
    </row>
    <row r="98" spans="1:47" ht="15.75" customHeight="1" x14ac:dyDescent="0.4">
      <c r="A98" s="902"/>
      <c r="B98" s="903"/>
      <c r="C98" s="903"/>
      <c r="D98" s="903"/>
      <c r="E98" s="903"/>
      <c r="F98" s="903"/>
      <c r="G98" s="903"/>
      <c r="H98" s="903"/>
      <c r="I98" s="903"/>
      <c r="J98" s="903"/>
      <c r="K98" s="903"/>
      <c r="L98" s="903"/>
      <c r="M98" s="903"/>
      <c r="N98" s="903"/>
      <c r="O98" s="903"/>
      <c r="P98" s="903"/>
      <c r="Q98" s="903"/>
      <c r="R98" s="903"/>
      <c r="S98" s="903"/>
      <c r="T98" s="903"/>
      <c r="U98" s="903"/>
      <c r="V98" s="903"/>
      <c r="W98" s="903"/>
      <c r="X98" s="903"/>
      <c r="Y98" s="904"/>
      <c r="Z98" s="2689"/>
      <c r="AA98" s="2690"/>
      <c r="AB98" s="2690"/>
      <c r="AC98" s="2690"/>
      <c r="AD98" s="2690"/>
      <c r="AE98" s="2690"/>
      <c r="AF98" s="2690"/>
      <c r="AG98" s="2690"/>
      <c r="AH98" s="2690"/>
      <c r="AI98" s="2690"/>
      <c r="AJ98" s="2690"/>
      <c r="AK98" s="2690"/>
      <c r="AL98" s="2690"/>
      <c r="AM98" s="2690"/>
      <c r="AN98" s="2690"/>
      <c r="AO98" s="2690"/>
      <c r="AP98" s="2690"/>
      <c r="AQ98" s="2690"/>
      <c r="AR98" s="2690"/>
      <c r="AS98" s="2690"/>
      <c r="AT98" s="2690"/>
      <c r="AU98" s="2691"/>
    </row>
    <row r="99" spans="1:47" ht="15.75" customHeight="1" x14ac:dyDescent="0.4">
      <c r="A99" s="902"/>
      <c r="B99" s="903"/>
      <c r="C99" s="903"/>
      <c r="D99" s="903"/>
      <c r="E99" s="903"/>
      <c r="F99" s="903"/>
      <c r="G99" s="903"/>
      <c r="H99" s="903"/>
      <c r="I99" s="903"/>
      <c r="J99" s="903"/>
      <c r="K99" s="903"/>
      <c r="L99" s="903"/>
      <c r="M99" s="903"/>
      <c r="N99" s="903"/>
      <c r="O99" s="903"/>
      <c r="P99" s="903"/>
      <c r="Q99" s="903"/>
      <c r="R99" s="903"/>
      <c r="S99" s="903"/>
      <c r="T99" s="903"/>
      <c r="U99" s="903"/>
      <c r="V99" s="903"/>
      <c r="W99" s="903"/>
      <c r="X99" s="903"/>
      <c r="Y99" s="904"/>
      <c r="Z99" s="2692"/>
      <c r="AA99" s="2693"/>
      <c r="AB99" s="2693"/>
      <c r="AC99" s="2693"/>
      <c r="AD99" s="2693"/>
      <c r="AE99" s="2693"/>
      <c r="AF99" s="2693"/>
      <c r="AG99" s="2693"/>
      <c r="AH99" s="2693"/>
      <c r="AI99" s="2693"/>
      <c r="AJ99" s="2693"/>
      <c r="AK99" s="2693"/>
      <c r="AL99" s="2693"/>
      <c r="AM99" s="2693"/>
      <c r="AN99" s="2693"/>
      <c r="AO99" s="2693"/>
      <c r="AP99" s="2693"/>
      <c r="AQ99" s="2693"/>
      <c r="AR99" s="2693"/>
      <c r="AS99" s="2693"/>
      <c r="AT99" s="2693"/>
      <c r="AU99" s="2694"/>
    </row>
    <row r="100" spans="1:47" ht="15.75" customHeight="1" x14ac:dyDescent="0.4">
      <c r="A100" s="902"/>
      <c r="B100" s="903"/>
      <c r="C100" s="903"/>
      <c r="D100" s="903"/>
      <c r="E100" s="903"/>
      <c r="F100" s="903"/>
      <c r="G100" s="903"/>
      <c r="H100" s="903"/>
      <c r="I100" s="903"/>
      <c r="J100" s="903"/>
      <c r="K100" s="903"/>
      <c r="L100" s="903"/>
      <c r="M100" s="903"/>
      <c r="N100" s="903"/>
      <c r="O100" s="903"/>
      <c r="P100" s="903"/>
      <c r="Q100" s="903"/>
      <c r="R100" s="903"/>
      <c r="S100" s="903"/>
      <c r="T100" s="903"/>
      <c r="U100" s="903"/>
      <c r="V100" s="903"/>
      <c r="W100" s="903"/>
      <c r="X100" s="903"/>
      <c r="Y100" s="904"/>
      <c r="Z100" s="2692"/>
      <c r="AA100" s="2693"/>
      <c r="AB100" s="2693"/>
      <c r="AC100" s="2693"/>
      <c r="AD100" s="2693"/>
      <c r="AE100" s="2693"/>
      <c r="AF100" s="2693"/>
      <c r="AG100" s="2693"/>
      <c r="AH100" s="2693"/>
      <c r="AI100" s="2693"/>
      <c r="AJ100" s="2693"/>
      <c r="AK100" s="2693"/>
      <c r="AL100" s="2693"/>
      <c r="AM100" s="2693"/>
      <c r="AN100" s="2693"/>
      <c r="AO100" s="2693"/>
      <c r="AP100" s="2693"/>
      <c r="AQ100" s="2693"/>
      <c r="AR100" s="2693"/>
      <c r="AS100" s="2693"/>
      <c r="AT100" s="2693"/>
      <c r="AU100" s="2694"/>
    </row>
    <row r="101" spans="1:47" ht="15.75" customHeight="1" x14ac:dyDescent="0.4">
      <c r="A101" s="902"/>
      <c r="B101" s="903"/>
      <c r="C101" s="903"/>
      <c r="D101" s="903"/>
      <c r="E101" s="903"/>
      <c r="F101" s="903"/>
      <c r="G101" s="903"/>
      <c r="H101" s="903"/>
      <c r="I101" s="903"/>
      <c r="J101" s="903"/>
      <c r="K101" s="903"/>
      <c r="L101" s="903"/>
      <c r="M101" s="903"/>
      <c r="N101" s="903"/>
      <c r="O101" s="903"/>
      <c r="P101" s="903"/>
      <c r="Q101" s="903"/>
      <c r="R101" s="903"/>
      <c r="S101" s="903"/>
      <c r="T101" s="903"/>
      <c r="U101" s="903"/>
      <c r="V101" s="903"/>
      <c r="W101" s="903"/>
      <c r="X101" s="903"/>
      <c r="Y101" s="904"/>
      <c r="Z101" s="2692"/>
      <c r="AA101" s="2693"/>
      <c r="AB101" s="2693"/>
      <c r="AC101" s="2693"/>
      <c r="AD101" s="2693"/>
      <c r="AE101" s="2693"/>
      <c r="AF101" s="2693"/>
      <c r="AG101" s="2693"/>
      <c r="AH101" s="2693"/>
      <c r="AI101" s="2693"/>
      <c r="AJ101" s="2693"/>
      <c r="AK101" s="2693"/>
      <c r="AL101" s="2693"/>
      <c r="AM101" s="2693"/>
      <c r="AN101" s="2693"/>
      <c r="AO101" s="2693"/>
      <c r="AP101" s="2693"/>
      <c r="AQ101" s="2693"/>
      <c r="AR101" s="2693"/>
      <c r="AS101" s="2693"/>
      <c r="AT101" s="2693"/>
      <c r="AU101" s="2694"/>
    </row>
    <row r="102" spans="1:47" ht="15.75" customHeight="1" x14ac:dyDescent="0.4">
      <c r="A102" s="902"/>
      <c r="B102" s="903"/>
      <c r="C102" s="903"/>
      <c r="D102" s="903"/>
      <c r="E102" s="903"/>
      <c r="F102" s="903"/>
      <c r="G102" s="903"/>
      <c r="H102" s="903"/>
      <c r="I102" s="903"/>
      <c r="J102" s="903"/>
      <c r="K102" s="903"/>
      <c r="L102" s="903"/>
      <c r="M102" s="903"/>
      <c r="N102" s="903"/>
      <c r="O102" s="903"/>
      <c r="P102" s="903"/>
      <c r="Q102" s="903"/>
      <c r="R102" s="903"/>
      <c r="S102" s="903"/>
      <c r="T102" s="903"/>
      <c r="U102" s="903"/>
      <c r="V102" s="903"/>
      <c r="W102" s="903"/>
      <c r="X102" s="903"/>
      <c r="Y102" s="904"/>
      <c r="Z102" s="2692"/>
      <c r="AA102" s="2693"/>
      <c r="AB102" s="2693"/>
      <c r="AC102" s="2693"/>
      <c r="AD102" s="2693"/>
      <c r="AE102" s="2693"/>
      <c r="AF102" s="2693"/>
      <c r="AG102" s="2693"/>
      <c r="AH102" s="2693"/>
      <c r="AI102" s="2693"/>
      <c r="AJ102" s="2693"/>
      <c r="AK102" s="2693"/>
      <c r="AL102" s="2693"/>
      <c r="AM102" s="2693"/>
      <c r="AN102" s="2693"/>
      <c r="AO102" s="2693"/>
      <c r="AP102" s="2693"/>
      <c r="AQ102" s="2693"/>
      <c r="AR102" s="2693"/>
      <c r="AS102" s="2693"/>
      <c r="AT102" s="2693"/>
      <c r="AU102" s="2694"/>
    </row>
    <row r="103" spans="1:47" ht="15.75" customHeight="1" x14ac:dyDescent="0.4">
      <c r="A103" s="902"/>
      <c r="B103" s="903"/>
      <c r="C103" s="903"/>
      <c r="D103" s="903"/>
      <c r="E103" s="903"/>
      <c r="F103" s="903"/>
      <c r="G103" s="903"/>
      <c r="H103" s="903"/>
      <c r="I103" s="903"/>
      <c r="J103" s="903"/>
      <c r="K103" s="903"/>
      <c r="L103" s="903"/>
      <c r="M103" s="903"/>
      <c r="N103" s="903"/>
      <c r="O103" s="903"/>
      <c r="P103" s="903"/>
      <c r="Q103" s="903"/>
      <c r="R103" s="903"/>
      <c r="S103" s="903"/>
      <c r="T103" s="903"/>
      <c r="U103" s="903"/>
      <c r="V103" s="903"/>
      <c r="W103" s="903"/>
      <c r="X103" s="903"/>
      <c r="Y103" s="904"/>
      <c r="Z103" s="2692"/>
      <c r="AA103" s="2693"/>
      <c r="AB103" s="2693"/>
      <c r="AC103" s="2693"/>
      <c r="AD103" s="2693"/>
      <c r="AE103" s="2693"/>
      <c r="AF103" s="2693"/>
      <c r="AG103" s="2693"/>
      <c r="AH103" s="2693"/>
      <c r="AI103" s="2693"/>
      <c r="AJ103" s="2693"/>
      <c r="AK103" s="2693"/>
      <c r="AL103" s="2693"/>
      <c r="AM103" s="2693"/>
      <c r="AN103" s="2693"/>
      <c r="AO103" s="2693"/>
      <c r="AP103" s="2693"/>
      <c r="AQ103" s="2693"/>
      <c r="AR103" s="2693"/>
      <c r="AS103" s="2693"/>
      <c r="AT103" s="2693"/>
      <c r="AU103" s="2694"/>
    </row>
    <row r="104" spans="1:47" ht="15.75" customHeight="1" x14ac:dyDescent="0.4">
      <c r="A104" s="902"/>
      <c r="B104" s="903"/>
      <c r="C104" s="903"/>
      <c r="D104" s="903"/>
      <c r="E104" s="903"/>
      <c r="F104" s="903"/>
      <c r="G104" s="903"/>
      <c r="H104" s="903"/>
      <c r="I104" s="903"/>
      <c r="J104" s="903"/>
      <c r="K104" s="903"/>
      <c r="L104" s="903"/>
      <c r="M104" s="903"/>
      <c r="N104" s="903"/>
      <c r="O104" s="903"/>
      <c r="P104" s="903"/>
      <c r="Q104" s="903"/>
      <c r="R104" s="903"/>
      <c r="S104" s="903"/>
      <c r="T104" s="903"/>
      <c r="U104" s="903"/>
      <c r="V104" s="903"/>
      <c r="W104" s="903"/>
      <c r="X104" s="903"/>
      <c r="Y104" s="904"/>
      <c r="Z104" s="2692"/>
      <c r="AA104" s="2693"/>
      <c r="AB104" s="2693"/>
      <c r="AC104" s="2693"/>
      <c r="AD104" s="2693"/>
      <c r="AE104" s="2693"/>
      <c r="AF104" s="2693"/>
      <c r="AG104" s="2693"/>
      <c r="AH104" s="2693"/>
      <c r="AI104" s="2693"/>
      <c r="AJ104" s="2693"/>
      <c r="AK104" s="2693"/>
      <c r="AL104" s="2693"/>
      <c r="AM104" s="2693"/>
      <c r="AN104" s="2693"/>
      <c r="AO104" s="2693"/>
      <c r="AP104" s="2693"/>
      <c r="AQ104" s="2693"/>
      <c r="AR104" s="2693"/>
      <c r="AS104" s="2693"/>
      <c r="AT104" s="2693"/>
      <c r="AU104" s="2694"/>
    </row>
    <row r="105" spans="1:47" ht="15.75" customHeight="1" x14ac:dyDescent="0.4">
      <c r="A105" s="902"/>
      <c r="B105" s="903"/>
      <c r="C105" s="903"/>
      <c r="D105" s="903"/>
      <c r="E105" s="903"/>
      <c r="F105" s="903"/>
      <c r="G105" s="903"/>
      <c r="H105" s="903"/>
      <c r="I105" s="903"/>
      <c r="J105" s="903"/>
      <c r="K105" s="2684" t="s">
        <v>270</v>
      </c>
      <c r="L105" s="2684"/>
      <c r="M105" s="2684"/>
      <c r="N105" s="2684"/>
      <c r="O105" s="2684"/>
      <c r="P105" s="2684"/>
      <c r="Q105" s="903"/>
      <c r="R105" s="903"/>
      <c r="S105" s="903"/>
      <c r="T105" s="903"/>
      <c r="U105" s="903"/>
      <c r="V105" s="903"/>
      <c r="W105" s="903"/>
      <c r="X105" s="903"/>
      <c r="Y105" s="904"/>
      <c r="Z105" s="2692"/>
      <c r="AA105" s="2693"/>
      <c r="AB105" s="2693"/>
      <c r="AC105" s="2693"/>
      <c r="AD105" s="2693"/>
      <c r="AE105" s="2693"/>
      <c r="AF105" s="2693"/>
      <c r="AG105" s="2693"/>
      <c r="AH105" s="2693"/>
      <c r="AI105" s="2693"/>
      <c r="AJ105" s="2693"/>
      <c r="AK105" s="2693"/>
      <c r="AL105" s="2693"/>
      <c r="AM105" s="2693"/>
      <c r="AN105" s="2693"/>
      <c r="AO105" s="2693"/>
      <c r="AP105" s="2693"/>
      <c r="AQ105" s="2693"/>
      <c r="AR105" s="2693"/>
      <c r="AS105" s="2693"/>
      <c r="AT105" s="2693"/>
      <c r="AU105" s="2694"/>
    </row>
    <row r="106" spans="1:47" ht="15.75" customHeight="1" x14ac:dyDescent="0.4">
      <c r="A106" s="902"/>
      <c r="B106" s="903"/>
      <c r="C106" s="903"/>
      <c r="D106" s="903"/>
      <c r="E106" s="903"/>
      <c r="F106" s="903"/>
      <c r="G106" s="903"/>
      <c r="H106" s="903"/>
      <c r="I106" s="903"/>
      <c r="J106" s="903"/>
      <c r="K106" s="903"/>
      <c r="L106" s="903"/>
      <c r="M106" s="903"/>
      <c r="N106" s="903"/>
      <c r="O106" s="903"/>
      <c r="P106" s="903"/>
      <c r="Q106" s="903"/>
      <c r="R106" s="903"/>
      <c r="S106" s="903"/>
      <c r="T106" s="903"/>
      <c r="U106" s="903"/>
      <c r="V106" s="903"/>
      <c r="W106" s="903"/>
      <c r="X106" s="903"/>
      <c r="Y106" s="904"/>
      <c r="Z106" s="2692"/>
      <c r="AA106" s="2693"/>
      <c r="AB106" s="2693"/>
      <c r="AC106" s="2693"/>
      <c r="AD106" s="2693"/>
      <c r="AE106" s="2693"/>
      <c r="AF106" s="2693"/>
      <c r="AG106" s="2693"/>
      <c r="AH106" s="2693"/>
      <c r="AI106" s="2693"/>
      <c r="AJ106" s="2693"/>
      <c r="AK106" s="2693"/>
      <c r="AL106" s="2693"/>
      <c r="AM106" s="2693"/>
      <c r="AN106" s="2693"/>
      <c r="AO106" s="2693"/>
      <c r="AP106" s="2693"/>
      <c r="AQ106" s="2693"/>
      <c r="AR106" s="2693"/>
      <c r="AS106" s="2693"/>
      <c r="AT106" s="2693"/>
      <c r="AU106" s="2694"/>
    </row>
    <row r="107" spans="1:47" ht="15.75" customHeight="1" x14ac:dyDescent="0.4">
      <c r="A107" s="902"/>
      <c r="B107" s="903"/>
      <c r="C107" s="903"/>
      <c r="D107" s="903"/>
      <c r="E107" s="903"/>
      <c r="F107" s="903"/>
      <c r="G107" s="903"/>
      <c r="H107" s="903"/>
      <c r="I107" s="903"/>
      <c r="J107" s="903"/>
      <c r="K107" s="903"/>
      <c r="L107" s="903"/>
      <c r="M107" s="903"/>
      <c r="N107" s="903"/>
      <c r="O107" s="903"/>
      <c r="P107" s="903"/>
      <c r="Q107" s="903"/>
      <c r="R107" s="903"/>
      <c r="S107" s="903"/>
      <c r="T107" s="903"/>
      <c r="U107" s="903"/>
      <c r="V107" s="903"/>
      <c r="W107" s="903"/>
      <c r="X107" s="903"/>
      <c r="Y107" s="904"/>
      <c r="Z107" s="2692"/>
      <c r="AA107" s="2693"/>
      <c r="AB107" s="2693"/>
      <c r="AC107" s="2693"/>
      <c r="AD107" s="2693"/>
      <c r="AE107" s="2693"/>
      <c r="AF107" s="2693"/>
      <c r="AG107" s="2693"/>
      <c r="AH107" s="2693"/>
      <c r="AI107" s="2693"/>
      <c r="AJ107" s="2693"/>
      <c r="AK107" s="2693"/>
      <c r="AL107" s="2693"/>
      <c r="AM107" s="2693"/>
      <c r="AN107" s="2693"/>
      <c r="AO107" s="2693"/>
      <c r="AP107" s="2693"/>
      <c r="AQ107" s="2693"/>
      <c r="AR107" s="2693"/>
      <c r="AS107" s="2693"/>
      <c r="AT107" s="2693"/>
      <c r="AU107" s="2694"/>
    </row>
    <row r="108" spans="1:47" ht="15.75" customHeight="1" x14ac:dyDescent="0.4">
      <c r="A108" s="902"/>
      <c r="B108" s="903"/>
      <c r="C108" s="903"/>
      <c r="D108" s="903"/>
      <c r="E108" s="903"/>
      <c r="F108" s="903"/>
      <c r="G108" s="903"/>
      <c r="H108" s="903"/>
      <c r="I108" s="903"/>
      <c r="J108" s="903"/>
      <c r="K108" s="903"/>
      <c r="L108" s="903"/>
      <c r="M108" s="903"/>
      <c r="N108" s="903"/>
      <c r="O108" s="903"/>
      <c r="P108" s="903"/>
      <c r="Q108" s="903"/>
      <c r="R108" s="903"/>
      <c r="S108" s="903"/>
      <c r="T108" s="903"/>
      <c r="U108" s="903"/>
      <c r="V108" s="903"/>
      <c r="W108" s="903"/>
      <c r="X108" s="903"/>
      <c r="Y108" s="904"/>
      <c r="Z108" s="2692"/>
      <c r="AA108" s="2693"/>
      <c r="AB108" s="2693"/>
      <c r="AC108" s="2693"/>
      <c r="AD108" s="2693"/>
      <c r="AE108" s="2693"/>
      <c r="AF108" s="2693"/>
      <c r="AG108" s="2693"/>
      <c r="AH108" s="2693"/>
      <c r="AI108" s="2693"/>
      <c r="AJ108" s="2693"/>
      <c r="AK108" s="2693"/>
      <c r="AL108" s="2693"/>
      <c r="AM108" s="2693"/>
      <c r="AN108" s="2693"/>
      <c r="AO108" s="2693"/>
      <c r="AP108" s="2693"/>
      <c r="AQ108" s="2693"/>
      <c r="AR108" s="2693"/>
      <c r="AS108" s="2693"/>
      <c r="AT108" s="2693"/>
      <c r="AU108" s="2694"/>
    </row>
    <row r="109" spans="1:47" ht="15.75" customHeight="1" x14ac:dyDescent="0.4">
      <c r="A109" s="902"/>
      <c r="B109" s="903"/>
      <c r="C109" s="903"/>
      <c r="D109" s="903"/>
      <c r="E109" s="903"/>
      <c r="F109" s="903"/>
      <c r="G109" s="903"/>
      <c r="H109" s="903"/>
      <c r="I109" s="903"/>
      <c r="J109" s="903"/>
      <c r="K109" s="903"/>
      <c r="L109" s="903"/>
      <c r="M109" s="903"/>
      <c r="N109" s="903"/>
      <c r="O109" s="903"/>
      <c r="P109" s="903"/>
      <c r="Q109" s="903"/>
      <c r="R109" s="903"/>
      <c r="S109" s="903"/>
      <c r="T109" s="903"/>
      <c r="U109" s="903"/>
      <c r="V109" s="903"/>
      <c r="W109" s="903"/>
      <c r="X109" s="903"/>
      <c r="Y109" s="904"/>
      <c r="Z109" s="2692"/>
      <c r="AA109" s="2693"/>
      <c r="AB109" s="2693"/>
      <c r="AC109" s="2693"/>
      <c r="AD109" s="2693"/>
      <c r="AE109" s="2693"/>
      <c r="AF109" s="2693"/>
      <c r="AG109" s="2693"/>
      <c r="AH109" s="2693"/>
      <c r="AI109" s="2693"/>
      <c r="AJ109" s="2693"/>
      <c r="AK109" s="2693"/>
      <c r="AL109" s="2693"/>
      <c r="AM109" s="2693"/>
      <c r="AN109" s="2693"/>
      <c r="AO109" s="2693"/>
      <c r="AP109" s="2693"/>
      <c r="AQ109" s="2693"/>
      <c r="AR109" s="2693"/>
      <c r="AS109" s="2693"/>
      <c r="AT109" s="2693"/>
      <c r="AU109" s="2694"/>
    </row>
    <row r="110" spans="1:47" ht="15.75" customHeight="1" x14ac:dyDescent="0.4">
      <c r="A110" s="902"/>
      <c r="B110" s="903"/>
      <c r="C110" s="903"/>
      <c r="D110" s="903"/>
      <c r="E110" s="903"/>
      <c r="F110" s="903"/>
      <c r="G110" s="903"/>
      <c r="H110" s="903"/>
      <c r="I110" s="903"/>
      <c r="J110" s="903"/>
      <c r="K110" s="903"/>
      <c r="L110" s="903"/>
      <c r="M110" s="903"/>
      <c r="N110" s="903"/>
      <c r="O110" s="903"/>
      <c r="P110" s="903"/>
      <c r="Q110" s="903"/>
      <c r="R110" s="903"/>
      <c r="S110" s="903"/>
      <c r="T110" s="903"/>
      <c r="U110" s="903"/>
      <c r="V110" s="903"/>
      <c r="W110" s="903"/>
      <c r="X110" s="903"/>
      <c r="Y110" s="904"/>
      <c r="Z110" s="2692"/>
      <c r="AA110" s="2693"/>
      <c r="AB110" s="2693"/>
      <c r="AC110" s="2693"/>
      <c r="AD110" s="2693"/>
      <c r="AE110" s="2693"/>
      <c r="AF110" s="2693"/>
      <c r="AG110" s="2693"/>
      <c r="AH110" s="2693"/>
      <c r="AI110" s="2693"/>
      <c r="AJ110" s="2693"/>
      <c r="AK110" s="2693"/>
      <c r="AL110" s="2693"/>
      <c r="AM110" s="2693"/>
      <c r="AN110" s="2693"/>
      <c r="AO110" s="2693"/>
      <c r="AP110" s="2693"/>
      <c r="AQ110" s="2693"/>
      <c r="AR110" s="2693"/>
      <c r="AS110" s="2693"/>
      <c r="AT110" s="2693"/>
      <c r="AU110" s="2694"/>
    </row>
    <row r="111" spans="1:47" ht="15.75" customHeight="1" x14ac:dyDescent="0.4">
      <c r="A111" s="902"/>
      <c r="B111" s="903"/>
      <c r="C111" s="903"/>
      <c r="D111" s="903"/>
      <c r="E111" s="903"/>
      <c r="F111" s="903"/>
      <c r="G111" s="903"/>
      <c r="H111" s="903"/>
      <c r="I111" s="903"/>
      <c r="J111" s="903"/>
      <c r="K111" s="903"/>
      <c r="L111" s="903"/>
      <c r="M111" s="903"/>
      <c r="N111" s="903"/>
      <c r="O111" s="903"/>
      <c r="P111" s="903"/>
      <c r="Q111" s="903"/>
      <c r="R111" s="903"/>
      <c r="S111" s="903"/>
      <c r="T111" s="903"/>
      <c r="U111" s="903"/>
      <c r="V111" s="903"/>
      <c r="W111" s="903"/>
      <c r="X111" s="903"/>
      <c r="Y111" s="904"/>
      <c r="Z111" s="2692"/>
      <c r="AA111" s="2693"/>
      <c r="AB111" s="2693"/>
      <c r="AC111" s="2693"/>
      <c r="AD111" s="2693"/>
      <c r="AE111" s="2693"/>
      <c r="AF111" s="2693"/>
      <c r="AG111" s="2693"/>
      <c r="AH111" s="2693"/>
      <c r="AI111" s="2693"/>
      <c r="AJ111" s="2693"/>
      <c r="AK111" s="2693"/>
      <c r="AL111" s="2693"/>
      <c r="AM111" s="2693"/>
      <c r="AN111" s="2693"/>
      <c r="AO111" s="2693"/>
      <c r="AP111" s="2693"/>
      <c r="AQ111" s="2693"/>
      <c r="AR111" s="2693"/>
      <c r="AS111" s="2693"/>
      <c r="AT111" s="2693"/>
      <c r="AU111" s="2694"/>
    </row>
    <row r="112" spans="1:47" ht="15.75" customHeight="1" x14ac:dyDescent="0.4">
      <c r="A112" s="902"/>
      <c r="B112" s="903"/>
      <c r="C112" s="903"/>
      <c r="D112" s="903"/>
      <c r="E112" s="903"/>
      <c r="F112" s="903"/>
      <c r="G112" s="903"/>
      <c r="H112" s="903"/>
      <c r="I112" s="903"/>
      <c r="J112" s="903"/>
      <c r="K112" s="903"/>
      <c r="L112" s="903"/>
      <c r="M112" s="903"/>
      <c r="N112" s="903"/>
      <c r="O112" s="903"/>
      <c r="P112" s="903"/>
      <c r="Q112" s="903"/>
      <c r="R112" s="903"/>
      <c r="S112" s="903"/>
      <c r="T112" s="903"/>
      <c r="U112" s="903"/>
      <c r="V112" s="903"/>
      <c r="W112" s="903"/>
      <c r="X112" s="903"/>
      <c r="Y112" s="904"/>
      <c r="Z112" s="2692"/>
      <c r="AA112" s="2693"/>
      <c r="AB112" s="2693"/>
      <c r="AC112" s="2693"/>
      <c r="AD112" s="2693"/>
      <c r="AE112" s="2693"/>
      <c r="AF112" s="2693"/>
      <c r="AG112" s="2693"/>
      <c r="AH112" s="2693"/>
      <c r="AI112" s="2693"/>
      <c r="AJ112" s="2693"/>
      <c r="AK112" s="2693"/>
      <c r="AL112" s="2693"/>
      <c r="AM112" s="2693"/>
      <c r="AN112" s="2693"/>
      <c r="AO112" s="2693"/>
      <c r="AP112" s="2693"/>
      <c r="AQ112" s="2693"/>
      <c r="AR112" s="2693"/>
      <c r="AS112" s="2693"/>
      <c r="AT112" s="2693"/>
      <c r="AU112" s="2694"/>
    </row>
    <row r="113" spans="1:47" ht="15.75" customHeight="1" x14ac:dyDescent="0.4">
      <c r="A113" s="902"/>
      <c r="B113" s="903"/>
      <c r="C113" s="903"/>
      <c r="D113" s="903"/>
      <c r="E113" s="903"/>
      <c r="F113" s="903"/>
      <c r="G113" s="903"/>
      <c r="H113" s="903"/>
      <c r="I113" s="903"/>
      <c r="J113" s="903"/>
      <c r="K113" s="903"/>
      <c r="L113" s="903"/>
      <c r="M113" s="903"/>
      <c r="N113" s="903"/>
      <c r="O113" s="903"/>
      <c r="P113" s="903"/>
      <c r="Q113" s="903"/>
      <c r="R113" s="903"/>
      <c r="S113" s="903"/>
      <c r="T113" s="903"/>
      <c r="U113" s="903"/>
      <c r="V113" s="903"/>
      <c r="W113" s="903"/>
      <c r="X113" s="903"/>
      <c r="Y113" s="904"/>
      <c r="Z113" s="2692"/>
      <c r="AA113" s="2693"/>
      <c r="AB113" s="2693"/>
      <c r="AC113" s="2693"/>
      <c r="AD113" s="2693"/>
      <c r="AE113" s="2693"/>
      <c r="AF113" s="2693"/>
      <c r="AG113" s="2693"/>
      <c r="AH113" s="2693"/>
      <c r="AI113" s="2693"/>
      <c r="AJ113" s="2693"/>
      <c r="AK113" s="2693"/>
      <c r="AL113" s="2693"/>
      <c r="AM113" s="2693"/>
      <c r="AN113" s="2693"/>
      <c r="AO113" s="2693"/>
      <c r="AP113" s="2693"/>
      <c r="AQ113" s="2693"/>
      <c r="AR113" s="2693"/>
      <c r="AS113" s="2693"/>
      <c r="AT113" s="2693"/>
      <c r="AU113" s="2694"/>
    </row>
    <row r="114" spans="1:47" ht="15.75" customHeight="1" x14ac:dyDescent="0.4">
      <c r="A114" s="905"/>
      <c r="B114" s="1409"/>
      <c r="C114" s="1409"/>
      <c r="D114" s="1409"/>
      <c r="E114" s="1409"/>
      <c r="F114" s="1409"/>
      <c r="G114" s="1409"/>
      <c r="H114" s="1409"/>
      <c r="I114" s="1409"/>
      <c r="J114" s="1409"/>
      <c r="K114" s="1409"/>
      <c r="L114" s="1409"/>
      <c r="M114" s="1409"/>
      <c r="N114" s="1409"/>
      <c r="O114" s="1409"/>
      <c r="P114" s="1409"/>
      <c r="Q114" s="1409"/>
      <c r="R114" s="1409"/>
      <c r="S114" s="1409"/>
      <c r="T114" s="1409"/>
      <c r="U114" s="1409"/>
      <c r="V114" s="1409"/>
      <c r="W114" s="1409"/>
      <c r="X114" s="1409"/>
      <c r="Y114" s="906"/>
      <c r="Z114" s="2695"/>
      <c r="AA114" s="2696"/>
      <c r="AB114" s="2696"/>
      <c r="AC114" s="2696"/>
      <c r="AD114" s="2696"/>
      <c r="AE114" s="2696"/>
      <c r="AF114" s="2696"/>
      <c r="AG114" s="2696"/>
      <c r="AH114" s="2696"/>
      <c r="AI114" s="2696"/>
      <c r="AJ114" s="2696"/>
      <c r="AK114" s="2696"/>
      <c r="AL114" s="2696"/>
      <c r="AM114" s="2696"/>
      <c r="AN114" s="2696"/>
      <c r="AO114" s="2696"/>
      <c r="AP114" s="2696"/>
      <c r="AQ114" s="2696"/>
      <c r="AR114" s="2696"/>
      <c r="AS114" s="2696"/>
      <c r="AT114" s="2696"/>
      <c r="AU114" s="2697"/>
    </row>
    <row r="115" spans="1:47" ht="12.75" customHeight="1" x14ac:dyDescent="0.4">
      <c r="A115" s="184"/>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row>
    <row r="116" spans="1:47" ht="12.75" customHeight="1" x14ac:dyDescent="0.4">
      <c r="A116" s="2686" t="s">
        <v>118</v>
      </c>
      <c r="B116" s="2686"/>
      <c r="C116" s="2686"/>
      <c r="D116" s="2686"/>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441"/>
    </row>
    <row r="117" spans="1:47" ht="12.75" customHeight="1" x14ac:dyDescent="0.4">
      <c r="A117" s="184"/>
      <c r="B117" s="442" t="s">
        <v>117</v>
      </c>
      <c r="C117" s="2687" t="s">
        <v>2717</v>
      </c>
      <c r="D117" s="2688"/>
      <c r="E117" s="2688"/>
      <c r="F117" s="2688"/>
      <c r="G117" s="2688"/>
      <c r="H117" s="2688"/>
      <c r="I117" s="2688"/>
      <c r="J117" s="2688"/>
      <c r="K117" s="2688"/>
      <c r="L117" s="2688"/>
      <c r="M117" s="2688"/>
      <c r="N117" s="2688"/>
      <c r="O117" s="2688"/>
      <c r="P117" s="2688"/>
      <c r="Q117" s="2688"/>
      <c r="R117" s="2688"/>
      <c r="S117" s="2688"/>
      <c r="T117" s="2688"/>
      <c r="U117" s="2688"/>
      <c r="V117" s="2688"/>
      <c r="W117" s="2688"/>
      <c r="X117" s="2688"/>
      <c r="Y117" s="2688"/>
      <c r="Z117" s="2688"/>
      <c r="AA117" s="2688"/>
      <c r="AB117" s="2688"/>
      <c r="AC117" s="2688"/>
      <c r="AD117" s="2688"/>
      <c r="AE117" s="2688"/>
      <c r="AF117" s="2688"/>
      <c r="AG117" s="2688"/>
      <c r="AH117" s="2688"/>
      <c r="AI117" s="2688"/>
      <c r="AJ117" s="2688"/>
      <c r="AK117" s="2688"/>
      <c r="AL117" s="2688"/>
      <c r="AM117" s="2688"/>
      <c r="AN117" s="2688"/>
      <c r="AO117" s="2688"/>
      <c r="AP117" s="2688"/>
      <c r="AQ117" s="2688"/>
      <c r="AR117" s="2688"/>
      <c r="AS117" s="2688"/>
      <c r="AT117" s="2688"/>
      <c r="AU117" s="441"/>
    </row>
    <row r="118" spans="1:47" ht="12.75" customHeight="1" x14ac:dyDescent="0.4">
      <c r="A118" s="184"/>
      <c r="B118" s="442"/>
      <c r="C118" s="2685" t="s">
        <v>269</v>
      </c>
      <c r="D118" s="2685"/>
      <c r="E118" s="2685"/>
      <c r="F118" s="2685"/>
      <c r="G118" s="2685"/>
      <c r="H118" s="2685"/>
      <c r="I118" s="2685"/>
      <c r="J118" s="2685"/>
      <c r="K118" s="2685"/>
      <c r="L118" s="2685"/>
      <c r="M118" s="2685"/>
      <c r="N118" s="2685"/>
      <c r="O118" s="2685"/>
      <c r="P118" s="2685"/>
      <c r="Q118" s="2685"/>
      <c r="R118" s="2685"/>
      <c r="S118" s="2685"/>
      <c r="T118" s="2685"/>
      <c r="U118" s="2685"/>
      <c r="V118" s="2685"/>
      <c r="W118" s="2685"/>
      <c r="X118" s="2685"/>
      <c r="Y118" s="2685"/>
      <c r="Z118" s="2685"/>
      <c r="AA118" s="2685"/>
      <c r="AB118" s="2685"/>
      <c r="AC118" s="2685"/>
      <c r="AD118" s="2685"/>
      <c r="AE118" s="2685"/>
      <c r="AF118" s="2685"/>
      <c r="AG118" s="2685"/>
      <c r="AH118" s="2685"/>
      <c r="AI118" s="2685"/>
      <c r="AJ118" s="2685"/>
      <c r="AK118" s="2685"/>
      <c r="AL118" s="2685"/>
      <c r="AM118" s="2685"/>
      <c r="AN118" s="2685"/>
      <c r="AO118" s="2685"/>
      <c r="AP118" s="2685"/>
      <c r="AQ118" s="2685"/>
      <c r="AR118" s="2685"/>
      <c r="AS118" s="2685"/>
      <c r="AT118" s="2685"/>
      <c r="AU118" s="441"/>
    </row>
    <row r="119" spans="1:47" ht="12.75" customHeight="1" x14ac:dyDescent="0.4">
      <c r="A119" s="184"/>
      <c r="B119" s="442"/>
      <c r="C119" s="2685" t="s">
        <v>268</v>
      </c>
      <c r="D119" s="2685"/>
      <c r="E119" s="2685"/>
      <c r="F119" s="2685"/>
      <c r="G119" s="2685"/>
      <c r="H119" s="2685"/>
      <c r="I119" s="2685"/>
      <c r="J119" s="2685"/>
      <c r="K119" s="2685"/>
      <c r="L119" s="2685"/>
      <c r="M119" s="2685"/>
      <c r="N119" s="2685"/>
      <c r="O119" s="2685"/>
      <c r="P119" s="2685"/>
      <c r="Q119" s="2685"/>
      <c r="R119" s="2685"/>
      <c r="S119" s="2685"/>
      <c r="T119" s="2685"/>
      <c r="U119" s="2685"/>
      <c r="V119" s="2685"/>
      <c r="W119" s="2685"/>
      <c r="X119" s="2685"/>
      <c r="Y119" s="2685"/>
      <c r="Z119" s="2685"/>
      <c r="AA119" s="2685"/>
      <c r="AB119" s="2685"/>
      <c r="AC119" s="2685"/>
      <c r="AD119" s="2685"/>
      <c r="AE119" s="2685"/>
      <c r="AF119" s="2685"/>
      <c r="AG119" s="2685"/>
      <c r="AH119" s="2685"/>
      <c r="AI119" s="2685"/>
      <c r="AJ119" s="2685"/>
      <c r="AK119" s="2685"/>
      <c r="AL119" s="2685"/>
      <c r="AM119" s="2685"/>
      <c r="AN119" s="2685"/>
      <c r="AO119" s="2685"/>
      <c r="AP119" s="2685"/>
      <c r="AQ119" s="2685"/>
      <c r="AR119" s="2685"/>
      <c r="AS119" s="2685"/>
      <c r="AT119" s="2685"/>
      <c r="AU119" s="441"/>
    </row>
    <row r="120" spans="1:47" ht="12.75" customHeight="1" x14ac:dyDescent="0.4">
      <c r="A120" s="184"/>
      <c r="B120" s="442" t="s">
        <v>115</v>
      </c>
      <c r="C120" s="2685" t="s">
        <v>267</v>
      </c>
      <c r="D120" s="2685"/>
      <c r="E120" s="2685"/>
      <c r="F120" s="2685"/>
      <c r="G120" s="2685"/>
      <c r="H120" s="2685"/>
      <c r="I120" s="2685"/>
      <c r="J120" s="2685"/>
      <c r="K120" s="2685"/>
      <c r="L120" s="2685"/>
      <c r="M120" s="2685"/>
      <c r="N120" s="2685"/>
      <c r="O120" s="2685"/>
      <c r="P120" s="2685"/>
      <c r="Q120" s="2685"/>
      <c r="R120" s="2685"/>
      <c r="S120" s="2685"/>
      <c r="T120" s="2685"/>
      <c r="U120" s="2685"/>
      <c r="V120" s="2685"/>
      <c r="W120" s="2685"/>
      <c r="X120" s="2685"/>
      <c r="Y120" s="2685"/>
      <c r="Z120" s="2685"/>
      <c r="AA120" s="2685"/>
      <c r="AB120" s="2685"/>
      <c r="AC120" s="2685"/>
      <c r="AD120" s="2685"/>
      <c r="AE120" s="2685"/>
      <c r="AF120" s="2685"/>
      <c r="AG120" s="2685"/>
      <c r="AH120" s="2685"/>
      <c r="AI120" s="2685"/>
      <c r="AJ120" s="2685"/>
      <c r="AK120" s="2685"/>
      <c r="AL120" s="2685"/>
      <c r="AM120" s="2685"/>
      <c r="AN120" s="2685"/>
      <c r="AO120" s="2685"/>
      <c r="AP120" s="2685"/>
      <c r="AQ120" s="2685"/>
      <c r="AR120" s="2685"/>
      <c r="AS120" s="2685"/>
      <c r="AT120" s="2685"/>
      <c r="AU120" s="441"/>
    </row>
    <row r="121" spans="1:47" ht="12.75" customHeight="1" x14ac:dyDescent="0.4">
      <c r="A121" s="184"/>
      <c r="B121" s="442" t="s">
        <v>114</v>
      </c>
      <c r="C121" s="2685" t="s">
        <v>2718</v>
      </c>
      <c r="D121" s="2685"/>
      <c r="E121" s="2685"/>
      <c r="F121" s="2685"/>
      <c r="G121" s="2685"/>
      <c r="H121" s="2685"/>
      <c r="I121" s="2685"/>
      <c r="J121" s="2685"/>
      <c r="K121" s="2685"/>
      <c r="L121" s="2685"/>
      <c r="M121" s="2685"/>
      <c r="N121" s="2685"/>
      <c r="O121" s="2685"/>
      <c r="P121" s="2685"/>
      <c r="Q121" s="2685"/>
      <c r="R121" s="2685"/>
      <c r="S121" s="2685"/>
      <c r="T121" s="2685"/>
      <c r="U121" s="2685"/>
      <c r="V121" s="2685"/>
      <c r="W121" s="2685"/>
      <c r="X121" s="2685"/>
      <c r="Y121" s="2685"/>
      <c r="Z121" s="2685"/>
      <c r="AA121" s="2685"/>
      <c r="AB121" s="2685"/>
      <c r="AC121" s="2685"/>
      <c r="AD121" s="2685"/>
      <c r="AE121" s="2685"/>
      <c r="AF121" s="2685"/>
      <c r="AG121" s="2685"/>
      <c r="AH121" s="2685"/>
      <c r="AI121" s="2685"/>
      <c r="AJ121" s="2685"/>
      <c r="AK121" s="2685"/>
      <c r="AL121" s="2685"/>
      <c r="AM121" s="2685"/>
      <c r="AN121" s="2685"/>
      <c r="AO121" s="2685"/>
      <c r="AP121" s="2685"/>
      <c r="AQ121" s="2685"/>
      <c r="AR121" s="2685"/>
      <c r="AS121" s="2685"/>
      <c r="AT121" s="2685"/>
      <c r="AU121" s="184"/>
    </row>
    <row r="122" spans="1:47" ht="12.75" customHeight="1" x14ac:dyDescent="0.4">
      <c r="A122" s="184"/>
      <c r="B122" s="442" t="s">
        <v>113</v>
      </c>
      <c r="C122" s="2685" t="s">
        <v>2719</v>
      </c>
      <c r="D122" s="2685"/>
      <c r="E122" s="2685"/>
      <c r="F122" s="2685"/>
      <c r="G122" s="2685"/>
      <c r="H122" s="2685"/>
      <c r="I122" s="2685"/>
      <c r="J122" s="2685"/>
      <c r="K122" s="2685"/>
      <c r="L122" s="2685"/>
      <c r="M122" s="2685"/>
      <c r="N122" s="2685"/>
      <c r="O122" s="2685"/>
      <c r="P122" s="2685"/>
      <c r="Q122" s="2685"/>
      <c r="R122" s="2685"/>
      <c r="S122" s="2685"/>
      <c r="T122" s="2685"/>
      <c r="U122" s="2685"/>
      <c r="V122" s="2685"/>
      <c r="W122" s="2685"/>
      <c r="X122" s="2685"/>
      <c r="Y122" s="2685"/>
      <c r="Z122" s="2685"/>
      <c r="AA122" s="2685"/>
      <c r="AB122" s="2685"/>
      <c r="AC122" s="2685"/>
      <c r="AD122" s="2685"/>
      <c r="AE122" s="2685"/>
      <c r="AF122" s="2685"/>
      <c r="AG122" s="2685"/>
      <c r="AH122" s="2685"/>
      <c r="AI122" s="2685"/>
      <c r="AJ122" s="2685"/>
      <c r="AK122" s="2685"/>
      <c r="AL122" s="2685"/>
      <c r="AM122" s="2685"/>
      <c r="AN122" s="2685"/>
      <c r="AO122" s="2685"/>
      <c r="AP122" s="2685"/>
      <c r="AQ122" s="2685"/>
      <c r="AR122" s="2685"/>
      <c r="AS122" s="2685"/>
      <c r="AT122" s="2685"/>
      <c r="AU122" s="441"/>
    </row>
    <row r="123" spans="1:47" ht="12.75" customHeight="1" x14ac:dyDescent="0.4">
      <c r="A123" s="184"/>
      <c r="B123" s="184"/>
      <c r="C123" s="2685" t="s">
        <v>266</v>
      </c>
      <c r="D123" s="2685"/>
      <c r="E123" s="2685"/>
      <c r="F123" s="2685"/>
      <c r="G123" s="2685"/>
      <c r="H123" s="2685"/>
      <c r="I123" s="2685"/>
      <c r="J123" s="2685"/>
      <c r="K123" s="2685"/>
      <c r="L123" s="2685"/>
      <c r="M123" s="2685"/>
      <c r="N123" s="2685"/>
      <c r="O123" s="2685"/>
      <c r="P123" s="2685"/>
      <c r="Q123" s="2685"/>
      <c r="R123" s="2685"/>
      <c r="S123" s="2685"/>
      <c r="T123" s="2685"/>
      <c r="U123" s="2685"/>
      <c r="V123" s="2685"/>
      <c r="W123" s="2685"/>
      <c r="X123" s="2685"/>
      <c r="Y123" s="2685"/>
      <c r="Z123" s="2685"/>
      <c r="AA123" s="2685"/>
      <c r="AB123" s="2685"/>
      <c r="AC123" s="2685"/>
      <c r="AD123" s="2685"/>
      <c r="AE123" s="2685"/>
      <c r="AF123" s="2685"/>
      <c r="AG123" s="2685"/>
      <c r="AH123" s="2685"/>
      <c r="AI123" s="2685"/>
      <c r="AJ123" s="2685"/>
      <c r="AK123" s="2685"/>
      <c r="AL123" s="2685"/>
      <c r="AM123" s="2685"/>
      <c r="AN123" s="2685"/>
      <c r="AO123" s="2685"/>
      <c r="AP123" s="2685"/>
      <c r="AQ123" s="2685"/>
      <c r="AR123" s="2685"/>
      <c r="AS123" s="2685"/>
      <c r="AT123" s="2685"/>
      <c r="AU123" s="441"/>
    </row>
    <row r="124" spans="1:47" ht="12.75" customHeight="1" x14ac:dyDescent="0.4">
      <c r="A124" s="184"/>
      <c r="B124" s="442" t="s">
        <v>112</v>
      </c>
      <c r="C124" s="2685" t="s">
        <v>265</v>
      </c>
      <c r="D124" s="2685"/>
      <c r="E124" s="2685"/>
      <c r="F124" s="2685"/>
      <c r="G124" s="2685"/>
      <c r="H124" s="2685"/>
      <c r="I124" s="2685"/>
      <c r="J124" s="2685"/>
      <c r="K124" s="2685"/>
      <c r="L124" s="2685"/>
      <c r="M124" s="2685"/>
      <c r="N124" s="2685"/>
      <c r="O124" s="2685"/>
      <c r="P124" s="2685"/>
      <c r="Q124" s="2685"/>
      <c r="R124" s="2685"/>
      <c r="S124" s="2685"/>
      <c r="T124" s="2685"/>
      <c r="U124" s="2685"/>
      <c r="V124" s="2685"/>
      <c r="W124" s="2685"/>
      <c r="X124" s="2685"/>
      <c r="Y124" s="2685"/>
      <c r="Z124" s="2685"/>
      <c r="AA124" s="2685"/>
      <c r="AB124" s="2685"/>
      <c r="AC124" s="2685"/>
      <c r="AD124" s="2685"/>
      <c r="AE124" s="2685"/>
      <c r="AF124" s="2685"/>
      <c r="AG124" s="2685"/>
      <c r="AH124" s="2685"/>
      <c r="AI124" s="2685"/>
      <c r="AJ124" s="2685"/>
      <c r="AK124" s="2685"/>
      <c r="AL124" s="2685"/>
      <c r="AM124" s="2685"/>
      <c r="AN124" s="2685"/>
      <c r="AO124" s="2685"/>
      <c r="AP124" s="2685"/>
      <c r="AQ124" s="2685"/>
      <c r="AR124" s="2685"/>
      <c r="AS124" s="2685"/>
      <c r="AT124" s="2685"/>
      <c r="AU124" s="441"/>
    </row>
    <row r="125" spans="1:47" ht="12.75" customHeight="1" x14ac:dyDescent="0.4">
      <c r="A125" s="184"/>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2"/>
      <c r="AK125" s="442"/>
      <c r="AL125" s="442"/>
      <c r="AM125" s="442"/>
      <c r="AN125" s="442"/>
      <c r="AO125" s="442"/>
      <c r="AP125" s="442"/>
      <c r="AQ125" s="442"/>
      <c r="AR125" s="442"/>
      <c r="AS125" s="442"/>
      <c r="AT125" s="442"/>
      <c r="AU125" s="441"/>
    </row>
    <row r="126" spans="1:47" ht="12.75" customHeight="1" x14ac:dyDescent="0.4"/>
    <row r="127" spans="1:47" ht="12.6" customHeight="1" x14ac:dyDescent="0.4">
      <c r="A127" s="193" t="s">
        <v>293</v>
      </c>
      <c r="B127" s="193" t="s">
        <v>292</v>
      </c>
      <c r="C127" s="193">
        <v>2</v>
      </c>
      <c r="D127" s="193" t="s">
        <v>291</v>
      </c>
      <c r="E127" s="193" t="s">
        <v>290</v>
      </c>
      <c r="F127" s="193"/>
      <c r="G127" s="193" t="s">
        <v>289</v>
      </c>
      <c r="H127" s="193" t="s">
        <v>288</v>
      </c>
      <c r="I127" s="193">
        <v>4</v>
      </c>
      <c r="J127" s="193" t="s">
        <v>287</v>
      </c>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row>
    <row r="128" spans="1:47" ht="12.75" customHeight="1" x14ac:dyDescent="0.4">
      <c r="A128" s="184"/>
      <c r="B128" s="184"/>
      <c r="C128" s="184"/>
      <c r="D128" s="184"/>
      <c r="E128" s="184"/>
      <c r="F128" s="184"/>
      <c r="G128" s="184"/>
      <c r="H128" s="184"/>
      <c r="I128" s="184"/>
      <c r="J128" s="184"/>
      <c r="K128" s="184"/>
      <c r="L128" s="184"/>
      <c r="M128" s="184"/>
      <c r="N128" s="184"/>
      <c r="O128" s="184"/>
      <c r="P128" s="184"/>
      <c r="Q128" s="184"/>
      <c r="R128" s="184"/>
      <c r="S128" s="184"/>
      <c r="T128" s="184"/>
      <c r="U128" s="2619" t="s">
        <v>286</v>
      </c>
      <c r="V128" s="2619"/>
      <c r="W128" s="2619"/>
      <c r="X128" s="2619"/>
      <c r="Y128" s="2619"/>
      <c r="Z128" s="2619"/>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row>
    <row r="129" spans="1:52" ht="12.75" customHeight="1" x14ac:dyDescent="0.4">
      <c r="A129" s="184"/>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row>
    <row r="130" spans="1:52" ht="15.75" customHeight="1" x14ac:dyDescent="0.4">
      <c r="A130" s="2654" t="s">
        <v>285</v>
      </c>
      <c r="B130" s="2655"/>
      <c r="C130" s="2656"/>
      <c r="D130" s="2663" t="s">
        <v>3183</v>
      </c>
      <c r="E130" s="2664"/>
      <c r="F130" s="2664"/>
      <c r="G130" s="2664"/>
      <c r="H130" s="2664"/>
      <c r="I130" s="2664"/>
      <c r="J130" s="2665"/>
      <c r="K130" s="192"/>
      <c r="L130" s="1418"/>
      <c r="M130" s="1418"/>
      <c r="N130" s="1418"/>
      <c r="O130" s="1418"/>
      <c r="P130" s="1418"/>
      <c r="Q130" s="1418"/>
      <c r="R130" s="1418"/>
      <c r="S130" s="190" t="s">
        <v>2720</v>
      </c>
      <c r="T130" s="190" t="s">
        <v>284</v>
      </c>
      <c r="U130" s="190" t="s">
        <v>271</v>
      </c>
      <c r="V130" s="190" t="s">
        <v>283</v>
      </c>
      <c r="W130" s="190"/>
      <c r="X130" s="190"/>
      <c r="Y130" s="190"/>
      <c r="Z130" s="190"/>
      <c r="AA130" s="190"/>
      <c r="AB130" s="190"/>
      <c r="AC130" s="190"/>
      <c r="AD130" s="190"/>
      <c r="AE130" s="190"/>
      <c r="AF130" s="190"/>
      <c r="AG130" s="190"/>
      <c r="AH130" s="190"/>
      <c r="AI130" s="189"/>
      <c r="AJ130" s="1417"/>
      <c r="AK130" s="2664" t="s">
        <v>2716</v>
      </c>
      <c r="AL130" s="2664"/>
      <c r="AM130" s="2664"/>
      <c r="AN130" s="2664"/>
      <c r="AO130" s="2664"/>
      <c r="AP130" s="2664"/>
      <c r="AQ130" s="2664"/>
      <c r="AR130" s="2664"/>
      <c r="AS130" s="2664"/>
      <c r="AT130" s="2664"/>
      <c r="AU130" s="1419"/>
    </row>
    <row r="131" spans="1:52" ht="15.75" customHeight="1" x14ac:dyDescent="0.4">
      <c r="A131" s="2657"/>
      <c r="B131" s="2658"/>
      <c r="C131" s="2659"/>
      <c r="D131" s="2666"/>
      <c r="E131" s="2667"/>
      <c r="F131" s="2667"/>
      <c r="G131" s="2667"/>
      <c r="H131" s="2667"/>
      <c r="I131" s="2667"/>
      <c r="J131" s="2668"/>
      <c r="K131" s="2675"/>
      <c r="L131" s="2676"/>
      <c r="M131" s="2676"/>
      <c r="N131" s="2676"/>
      <c r="O131" s="2676"/>
      <c r="P131" s="2676"/>
      <c r="Q131" s="2676"/>
      <c r="R131" s="2676"/>
      <c r="S131" s="2676"/>
      <c r="T131" s="2676"/>
      <c r="U131" s="2676"/>
      <c r="V131" s="2676"/>
      <c r="W131" s="2676"/>
      <c r="X131" s="2676"/>
      <c r="Y131" s="2676"/>
      <c r="Z131" s="2676"/>
      <c r="AA131" s="2676"/>
      <c r="AB131" s="2676"/>
      <c r="AC131" s="2676"/>
      <c r="AD131" s="2676"/>
      <c r="AE131" s="2676"/>
      <c r="AF131" s="2676"/>
      <c r="AG131" s="2676"/>
      <c r="AH131" s="2676"/>
      <c r="AI131" s="2677"/>
      <c r="AJ131" s="1413"/>
      <c r="AK131" s="1410"/>
      <c r="AL131" s="1413"/>
      <c r="AM131" s="1413"/>
      <c r="AN131" s="1413"/>
      <c r="AO131" s="1413"/>
      <c r="AP131" s="1410"/>
      <c r="AQ131" s="1413"/>
      <c r="AR131" s="1413"/>
      <c r="AS131" s="1413"/>
      <c r="AT131" s="1413"/>
      <c r="AU131" s="1414"/>
      <c r="AY131" s="1422" t="s">
        <v>3184</v>
      </c>
      <c r="AZ131" s="1423" t="s">
        <v>3185</v>
      </c>
    </row>
    <row r="132" spans="1:52" ht="15.75" customHeight="1" x14ac:dyDescent="0.4">
      <c r="A132" s="2657"/>
      <c r="B132" s="2658"/>
      <c r="C132" s="2659"/>
      <c r="D132" s="2669"/>
      <c r="E132" s="2670"/>
      <c r="F132" s="2670"/>
      <c r="G132" s="2670"/>
      <c r="H132" s="2670"/>
      <c r="I132" s="2670"/>
      <c r="J132" s="2671"/>
      <c r="K132" s="2678"/>
      <c r="L132" s="2679"/>
      <c r="M132" s="2679"/>
      <c r="N132" s="2679"/>
      <c r="O132" s="2679"/>
      <c r="P132" s="2679"/>
      <c r="Q132" s="2679"/>
      <c r="R132" s="2679"/>
      <c r="S132" s="2679"/>
      <c r="T132" s="2679"/>
      <c r="U132" s="2679"/>
      <c r="V132" s="2679"/>
      <c r="W132" s="2679"/>
      <c r="X132" s="2679"/>
      <c r="Y132" s="2679"/>
      <c r="Z132" s="2679"/>
      <c r="AA132" s="2679"/>
      <c r="AB132" s="2679"/>
      <c r="AC132" s="2679"/>
      <c r="AD132" s="2679"/>
      <c r="AE132" s="2679"/>
      <c r="AF132" s="2679"/>
      <c r="AG132" s="2679"/>
      <c r="AH132" s="2679"/>
      <c r="AI132" s="2680"/>
      <c r="AJ132" s="1413"/>
      <c r="AK132" s="907" t="s">
        <v>282</v>
      </c>
      <c r="AL132" s="1413" t="s">
        <v>281</v>
      </c>
      <c r="AM132" s="1413" t="s">
        <v>280</v>
      </c>
      <c r="AN132" s="1413" t="s">
        <v>279</v>
      </c>
      <c r="AO132" s="1413"/>
      <c r="AP132" s="907" t="s">
        <v>278</v>
      </c>
      <c r="AQ132" s="1413" t="s">
        <v>277</v>
      </c>
      <c r="AR132" s="1413" t="s">
        <v>276</v>
      </c>
      <c r="AS132" s="1413" t="s">
        <v>275</v>
      </c>
      <c r="AT132" s="1413"/>
      <c r="AU132" s="1414"/>
      <c r="AY132" s="1422"/>
      <c r="AZ132" s="1423" t="s">
        <v>3186</v>
      </c>
    </row>
    <row r="133" spans="1:52" ht="15.75" customHeight="1" x14ac:dyDescent="0.4">
      <c r="A133" s="2660"/>
      <c r="B133" s="2661"/>
      <c r="C133" s="2662"/>
      <c r="D133" s="2672"/>
      <c r="E133" s="2673"/>
      <c r="F133" s="2673"/>
      <c r="G133" s="2673"/>
      <c r="H133" s="2673"/>
      <c r="I133" s="2673"/>
      <c r="J133" s="2674"/>
      <c r="K133" s="2681"/>
      <c r="L133" s="2682"/>
      <c r="M133" s="2682"/>
      <c r="N133" s="2682"/>
      <c r="O133" s="2682"/>
      <c r="P133" s="2682"/>
      <c r="Q133" s="2682"/>
      <c r="R133" s="2682"/>
      <c r="S133" s="2682"/>
      <c r="T133" s="2682"/>
      <c r="U133" s="2682"/>
      <c r="V133" s="2682"/>
      <c r="W133" s="2682"/>
      <c r="X133" s="2682"/>
      <c r="Y133" s="2682"/>
      <c r="Z133" s="2682"/>
      <c r="AA133" s="2682"/>
      <c r="AB133" s="2682"/>
      <c r="AC133" s="2682"/>
      <c r="AD133" s="2682"/>
      <c r="AE133" s="2682"/>
      <c r="AF133" s="2682"/>
      <c r="AG133" s="2682"/>
      <c r="AH133" s="2682"/>
      <c r="AI133" s="2683"/>
      <c r="AJ133" s="1415"/>
      <c r="AK133" s="1415"/>
      <c r="AL133" s="1415"/>
      <c r="AM133" s="1415"/>
      <c r="AN133" s="1415"/>
      <c r="AO133" s="1415"/>
      <c r="AP133" s="1415"/>
      <c r="AQ133" s="1415"/>
      <c r="AR133" s="1415"/>
      <c r="AS133" s="1415"/>
      <c r="AT133" s="1415"/>
      <c r="AU133" s="1416"/>
      <c r="AY133" s="1422"/>
      <c r="AZ133" s="1423" t="s">
        <v>3187</v>
      </c>
    </row>
    <row r="134" spans="1:52" ht="15.75" customHeight="1" x14ac:dyDescent="0.4">
      <c r="A134" s="899"/>
      <c r="B134" s="900"/>
      <c r="C134" s="900"/>
      <c r="D134" s="900"/>
      <c r="E134" s="900"/>
      <c r="F134" s="900"/>
      <c r="G134" s="900"/>
      <c r="H134" s="900"/>
      <c r="I134" s="900"/>
      <c r="J134" s="900"/>
      <c r="K134" s="900"/>
      <c r="L134" s="900"/>
      <c r="M134" s="900"/>
      <c r="N134" s="900"/>
      <c r="O134" s="900"/>
      <c r="P134" s="900"/>
      <c r="Q134" s="900"/>
      <c r="R134" s="900"/>
      <c r="S134" s="900"/>
      <c r="T134" s="900"/>
      <c r="U134" s="900"/>
      <c r="V134" s="900"/>
      <c r="W134" s="900"/>
      <c r="X134" s="900"/>
      <c r="Y134" s="901"/>
      <c r="Z134" s="1411"/>
      <c r="AA134" s="1412" t="s">
        <v>274</v>
      </c>
      <c r="AB134" s="1412" t="s">
        <v>273</v>
      </c>
      <c r="AC134" s="1412" t="s">
        <v>272</v>
      </c>
      <c r="AD134" s="1412" t="s">
        <v>271</v>
      </c>
      <c r="AE134" s="1412"/>
      <c r="AF134" s="1412"/>
      <c r="AG134" s="1412"/>
      <c r="AH134" s="1412"/>
      <c r="AI134" s="1412"/>
      <c r="AJ134" s="185"/>
      <c r="AK134" s="185"/>
      <c r="AL134" s="185"/>
      <c r="AM134" s="185"/>
      <c r="AN134" s="185"/>
      <c r="AO134" s="185"/>
      <c r="AP134" s="185"/>
      <c r="AQ134" s="185"/>
      <c r="AR134" s="185"/>
      <c r="AS134" s="185"/>
      <c r="AT134" s="185"/>
      <c r="AU134" s="191"/>
    </row>
    <row r="135" spans="1:52" ht="15.75" customHeight="1" x14ac:dyDescent="0.4">
      <c r="A135" s="902"/>
      <c r="B135" s="903"/>
      <c r="C135" s="903"/>
      <c r="D135" s="903"/>
      <c r="E135" s="903"/>
      <c r="F135" s="903"/>
      <c r="G135" s="903"/>
      <c r="H135" s="903"/>
      <c r="I135" s="903"/>
      <c r="J135" s="903"/>
      <c r="K135" s="903"/>
      <c r="L135" s="903"/>
      <c r="M135" s="903"/>
      <c r="N135" s="903"/>
      <c r="O135" s="903"/>
      <c r="P135" s="903"/>
      <c r="Q135" s="903"/>
      <c r="R135" s="903"/>
      <c r="S135" s="903"/>
      <c r="T135" s="903"/>
      <c r="U135" s="903"/>
      <c r="V135" s="903"/>
      <c r="W135" s="903"/>
      <c r="X135" s="903"/>
      <c r="Y135" s="904"/>
      <c r="Z135" s="2689"/>
      <c r="AA135" s="2690"/>
      <c r="AB135" s="2690"/>
      <c r="AC135" s="2690"/>
      <c r="AD135" s="2690"/>
      <c r="AE135" s="2690"/>
      <c r="AF135" s="2690"/>
      <c r="AG135" s="2690"/>
      <c r="AH135" s="2690"/>
      <c r="AI135" s="2690"/>
      <c r="AJ135" s="2690"/>
      <c r="AK135" s="2690"/>
      <c r="AL135" s="2690"/>
      <c r="AM135" s="2690"/>
      <c r="AN135" s="2690"/>
      <c r="AO135" s="2690"/>
      <c r="AP135" s="2690"/>
      <c r="AQ135" s="2690"/>
      <c r="AR135" s="2690"/>
      <c r="AS135" s="2690"/>
      <c r="AT135" s="2690"/>
      <c r="AU135" s="2691"/>
    </row>
    <row r="136" spans="1:52" ht="15.75" customHeight="1" x14ac:dyDescent="0.4">
      <c r="A136" s="902"/>
      <c r="B136" s="903"/>
      <c r="C136" s="903"/>
      <c r="D136" s="903"/>
      <c r="E136" s="903"/>
      <c r="F136" s="903"/>
      <c r="G136" s="903"/>
      <c r="H136" s="903"/>
      <c r="I136" s="903"/>
      <c r="J136" s="903"/>
      <c r="K136" s="903"/>
      <c r="L136" s="903"/>
      <c r="M136" s="903"/>
      <c r="N136" s="903"/>
      <c r="O136" s="903"/>
      <c r="P136" s="903"/>
      <c r="Q136" s="903"/>
      <c r="R136" s="903"/>
      <c r="S136" s="903"/>
      <c r="T136" s="903"/>
      <c r="U136" s="903"/>
      <c r="V136" s="903"/>
      <c r="W136" s="903"/>
      <c r="X136" s="903"/>
      <c r="Y136" s="904"/>
      <c r="Z136" s="2692"/>
      <c r="AA136" s="2693"/>
      <c r="AB136" s="2693"/>
      <c r="AC136" s="2693"/>
      <c r="AD136" s="2693"/>
      <c r="AE136" s="2693"/>
      <c r="AF136" s="2693"/>
      <c r="AG136" s="2693"/>
      <c r="AH136" s="2693"/>
      <c r="AI136" s="2693"/>
      <c r="AJ136" s="2693"/>
      <c r="AK136" s="2693"/>
      <c r="AL136" s="2693"/>
      <c r="AM136" s="2693"/>
      <c r="AN136" s="2693"/>
      <c r="AO136" s="2693"/>
      <c r="AP136" s="2693"/>
      <c r="AQ136" s="2693"/>
      <c r="AR136" s="2693"/>
      <c r="AS136" s="2693"/>
      <c r="AT136" s="2693"/>
      <c r="AU136" s="2694"/>
    </row>
    <row r="137" spans="1:52" ht="15.75" customHeight="1" x14ac:dyDescent="0.4">
      <c r="A137" s="902"/>
      <c r="B137" s="903"/>
      <c r="C137" s="903"/>
      <c r="D137" s="903"/>
      <c r="E137" s="903"/>
      <c r="F137" s="903"/>
      <c r="G137" s="903"/>
      <c r="H137" s="903"/>
      <c r="I137" s="903"/>
      <c r="J137" s="903"/>
      <c r="K137" s="903"/>
      <c r="L137" s="903"/>
      <c r="M137" s="903"/>
      <c r="N137" s="903"/>
      <c r="O137" s="903"/>
      <c r="P137" s="903"/>
      <c r="Q137" s="903"/>
      <c r="R137" s="903"/>
      <c r="S137" s="903"/>
      <c r="T137" s="903"/>
      <c r="U137" s="903"/>
      <c r="V137" s="903"/>
      <c r="W137" s="903"/>
      <c r="X137" s="903"/>
      <c r="Y137" s="904"/>
      <c r="Z137" s="2692"/>
      <c r="AA137" s="2693"/>
      <c r="AB137" s="2693"/>
      <c r="AC137" s="2693"/>
      <c r="AD137" s="2693"/>
      <c r="AE137" s="2693"/>
      <c r="AF137" s="2693"/>
      <c r="AG137" s="2693"/>
      <c r="AH137" s="2693"/>
      <c r="AI137" s="2693"/>
      <c r="AJ137" s="2693"/>
      <c r="AK137" s="2693"/>
      <c r="AL137" s="2693"/>
      <c r="AM137" s="2693"/>
      <c r="AN137" s="2693"/>
      <c r="AO137" s="2693"/>
      <c r="AP137" s="2693"/>
      <c r="AQ137" s="2693"/>
      <c r="AR137" s="2693"/>
      <c r="AS137" s="2693"/>
      <c r="AT137" s="2693"/>
      <c r="AU137" s="2694"/>
    </row>
    <row r="138" spans="1:52" ht="15.75" customHeight="1" x14ac:dyDescent="0.4">
      <c r="A138" s="902"/>
      <c r="B138" s="903"/>
      <c r="C138" s="903"/>
      <c r="D138" s="903"/>
      <c r="E138" s="903"/>
      <c r="F138" s="903"/>
      <c r="G138" s="903"/>
      <c r="H138" s="903"/>
      <c r="I138" s="903"/>
      <c r="J138" s="903"/>
      <c r="K138" s="903"/>
      <c r="L138" s="903"/>
      <c r="M138" s="903"/>
      <c r="N138" s="903"/>
      <c r="O138" s="903"/>
      <c r="P138" s="903"/>
      <c r="Q138" s="903"/>
      <c r="R138" s="903"/>
      <c r="S138" s="903"/>
      <c r="T138" s="903"/>
      <c r="U138" s="903"/>
      <c r="V138" s="903"/>
      <c r="W138" s="903"/>
      <c r="X138" s="903"/>
      <c r="Y138" s="904"/>
      <c r="Z138" s="2692"/>
      <c r="AA138" s="2693"/>
      <c r="AB138" s="2693"/>
      <c r="AC138" s="2693"/>
      <c r="AD138" s="2693"/>
      <c r="AE138" s="2693"/>
      <c r="AF138" s="2693"/>
      <c r="AG138" s="2693"/>
      <c r="AH138" s="2693"/>
      <c r="AI138" s="2693"/>
      <c r="AJ138" s="2693"/>
      <c r="AK138" s="2693"/>
      <c r="AL138" s="2693"/>
      <c r="AM138" s="2693"/>
      <c r="AN138" s="2693"/>
      <c r="AO138" s="2693"/>
      <c r="AP138" s="2693"/>
      <c r="AQ138" s="2693"/>
      <c r="AR138" s="2693"/>
      <c r="AS138" s="2693"/>
      <c r="AT138" s="2693"/>
      <c r="AU138" s="2694"/>
    </row>
    <row r="139" spans="1:52" ht="15.75" customHeight="1" x14ac:dyDescent="0.4">
      <c r="A139" s="902"/>
      <c r="B139" s="903"/>
      <c r="C139" s="903"/>
      <c r="D139" s="903"/>
      <c r="E139" s="903"/>
      <c r="F139" s="903"/>
      <c r="G139" s="903"/>
      <c r="H139" s="903"/>
      <c r="I139" s="903"/>
      <c r="J139" s="903"/>
      <c r="K139" s="903"/>
      <c r="L139" s="903"/>
      <c r="M139" s="903"/>
      <c r="N139" s="903"/>
      <c r="O139" s="903"/>
      <c r="P139" s="903"/>
      <c r="Q139" s="903"/>
      <c r="R139" s="903"/>
      <c r="S139" s="903"/>
      <c r="T139" s="903"/>
      <c r="U139" s="903"/>
      <c r="V139" s="903"/>
      <c r="W139" s="903"/>
      <c r="X139" s="903"/>
      <c r="Y139" s="904"/>
      <c r="Z139" s="2692"/>
      <c r="AA139" s="2693"/>
      <c r="AB139" s="2693"/>
      <c r="AC139" s="2693"/>
      <c r="AD139" s="2693"/>
      <c r="AE139" s="2693"/>
      <c r="AF139" s="2693"/>
      <c r="AG139" s="2693"/>
      <c r="AH139" s="2693"/>
      <c r="AI139" s="2693"/>
      <c r="AJ139" s="2693"/>
      <c r="AK139" s="2693"/>
      <c r="AL139" s="2693"/>
      <c r="AM139" s="2693"/>
      <c r="AN139" s="2693"/>
      <c r="AO139" s="2693"/>
      <c r="AP139" s="2693"/>
      <c r="AQ139" s="2693"/>
      <c r="AR139" s="2693"/>
      <c r="AS139" s="2693"/>
      <c r="AT139" s="2693"/>
      <c r="AU139" s="2694"/>
    </row>
    <row r="140" spans="1:52" ht="15.75" customHeight="1" x14ac:dyDescent="0.4">
      <c r="A140" s="902"/>
      <c r="B140" s="903"/>
      <c r="C140" s="903"/>
      <c r="D140" s="903"/>
      <c r="E140" s="903"/>
      <c r="F140" s="903"/>
      <c r="G140" s="903"/>
      <c r="H140" s="903"/>
      <c r="I140" s="903"/>
      <c r="J140" s="903"/>
      <c r="K140" s="903"/>
      <c r="L140" s="903"/>
      <c r="M140" s="903"/>
      <c r="N140" s="903"/>
      <c r="O140" s="903"/>
      <c r="P140" s="903"/>
      <c r="Q140" s="903"/>
      <c r="R140" s="903"/>
      <c r="S140" s="903"/>
      <c r="T140" s="903"/>
      <c r="U140" s="903"/>
      <c r="V140" s="903"/>
      <c r="W140" s="903"/>
      <c r="X140" s="903"/>
      <c r="Y140" s="904"/>
      <c r="Z140" s="2692"/>
      <c r="AA140" s="2693"/>
      <c r="AB140" s="2693"/>
      <c r="AC140" s="2693"/>
      <c r="AD140" s="2693"/>
      <c r="AE140" s="2693"/>
      <c r="AF140" s="2693"/>
      <c r="AG140" s="2693"/>
      <c r="AH140" s="2693"/>
      <c r="AI140" s="2693"/>
      <c r="AJ140" s="2693"/>
      <c r="AK140" s="2693"/>
      <c r="AL140" s="2693"/>
      <c r="AM140" s="2693"/>
      <c r="AN140" s="2693"/>
      <c r="AO140" s="2693"/>
      <c r="AP140" s="2693"/>
      <c r="AQ140" s="2693"/>
      <c r="AR140" s="2693"/>
      <c r="AS140" s="2693"/>
      <c r="AT140" s="2693"/>
      <c r="AU140" s="2694"/>
    </row>
    <row r="141" spans="1:52" ht="15.75" customHeight="1" x14ac:dyDescent="0.4">
      <c r="A141" s="902"/>
      <c r="B141" s="903"/>
      <c r="C141" s="903"/>
      <c r="D141" s="903"/>
      <c r="E141" s="903"/>
      <c r="F141" s="903"/>
      <c r="G141" s="903"/>
      <c r="H141" s="903"/>
      <c r="I141" s="903"/>
      <c r="J141" s="903"/>
      <c r="K141" s="903"/>
      <c r="L141" s="903"/>
      <c r="M141" s="903"/>
      <c r="N141" s="903"/>
      <c r="O141" s="903"/>
      <c r="P141" s="903"/>
      <c r="Q141" s="903"/>
      <c r="R141" s="903"/>
      <c r="S141" s="903"/>
      <c r="T141" s="903"/>
      <c r="U141" s="903"/>
      <c r="V141" s="903"/>
      <c r="W141" s="903"/>
      <c r="X141" s="903"/>
      <c r="Y141" s="904"/>
      <c r="Z141" s="2692"/>
      <c r="AA141" s="2693"/>
      <c r="AB141" s="2693"/>
      <c r="AC141" s="2693"/>
      <c r="AD141" s="2693"/>
      <c r="AE141" s="2693"/>
      <c r="AF141" s="2693"/>
      <c r="AG141" s="2693"/>
      <c r="AH141" s="2693"/>
      <c r="AI141" s="2693"/>
      <c r="AJ141" s="2693"/>
      <c r="AK141" s="2693"/>
      <c r="AL141" s="2693"/>
      <c r="AM141" s="2693"/>
      <c r="AN141" s="2693"/>
      <c r="AO141" s="2693"/>
      <c r="AP141" s="2693"/>
      <c r="AQ141" s="2693"/>
      <c r="AR141" s="2693"/>
      <c r="AS141" s="2693"/>
      <c r="AT141" s="2693"/>
      <c r="AU141" s="2694"/>
    </row>
    <row r="142" spans="1:52" ht="15.75" customHeight="1" x14ac:dyDescent="0.4">
      <c r="A142" s="902"/>
      <c r="B142" s="903"/>
      <c r="C142" s="903"/>
      <c r="D142" s="903"/>
      <c r="E142" s="903"/>
      <c r="F142" s="903"/>
      <c r="G142" s="903"/>
      <c r="H142" s="903"/>
      <c r="I142" s="903"/>
      <c r="J142" s="903"/>
      <c r="K142" s="2684" t="s">
        <v>270</v>
      </c>
      <c r="L142" s="2684"/>
      <c r="M142" s="2684"/>
      <c r="N142" s="2684"/>
      <c r="O142" s="2684"/>
      <c r="P142" s="2684"/>
      <c r="Q142" s="903"/>
      <c r="R142" s="903"/>
      <c r="S142" s="903"/>
      <c r="T142" s="903"/>
      <c r="U142" s="903"/>
      <c r="V142" s="903"/>
      <c r="W142" s="903"/>
      <c r="X142" s="903"/>
      <c r="Y142" s="904"/>
      <c r="Z142" s="2692"/>
      <c r="AA142" s="2693"/>
      <c r="AB142" s="2693"/>
      <c r="AC142" s="2693"/>
      <c r="AD142" s="2693"/>
      <c r="AE142" s="2693"/>
      <c r="AF142" s="2693"/>
      <c r="AG142" s="2693"/>
      <c r="AH142" s="2693"/>
      <c r="AI142" s="2693"/>
      <c r="AJ142" s="2693"/>
      <c r="AK142" s="2693"/>
      <c r="AL142" s="2693"/>
      <c r="AM142" s="2693"/>
      <c r="AN142" s="2693"/>
      <c r="AO142" s="2693"/>
      <c r="AP142" s="2693"/>
      <c r="AQ142" s="2693"/>
      <c r="AR142" s="2693"/>
      <c r="AS142" s="2693"/>
      <c r="AT142" s="2693"/>
      <c r="AU142" s="2694"/>
    </row>
    <row r="143" spans="1:52" ht="15.75" customHeight="1" x14ac:dyDescent="0.4">
      <c r="A143" s="902"/>
      <c r="B143" s="903"/>
      <c r="C143" s="903"/>
      <c r="D143" s="903"/>
      <c r="E143" s="903"/>
      <c r="F143" s="903"/>
      <c r="G143" s="903"/>
      <c r="H143" s="903"/>
      <c r="I143" s="903"/>
      <c r="J143" s="903"/>
      <c r="K143" s="903"/>
      <c r="L143" s="903"/>
      <c r="M143" s="903"/>
      <c r="N143" s="903"/>
      <c r="O143" s="903"/>
      <c r="P143" s="903"/>
      <c r="Q143" s="903"/>
      <c r="R143" s="903"/>
      <c r="S143" s="903"/>
      <c r="T143" s="903"/>
      <c r="U143" s="903"/>
      <c r="V143" s="903"/>
      <c r="W143" s="903"/>
      <c r="X143" s="903"/>
      <c r="Y143" s="904"/>
      <c r="Z143" s="2692"/>
      <c r="AA143" s="2693"/>
      <c r="AB143" s="2693"/>
      <c r="AC143" s="2693"/>
      <c r="AD143" s="2693"/>
      <c r="AE143" s="2693"/>
      <c r="AF143" s="2693"/>
      <c r="AG143" s="2693"/>
      <c r="AH143" s="2693"/>
      <c r="AI143" s="2693"/>
      <c r="AJ143" s="2693"/>
      <c r="AK143" s="2693"/>
      <c r="AL143" s="2693"/>
      <c r="AM143" s="2693"/>
      <c r="AN143" s="2693"/>
      <c r="AO143" s="2693"/>
      <c r="AP143" s="2693"/>
      <c r="AQ143" s="2693"/>
      <c r="AR143" s="2693"/>
      <c r="AS143" s="2693"/>
      <c r="AT143" s="2693"/>
      <c r="AU143" s="2694"/>
    </row>
    <row r="144" spans="1:52" ht="15.75" customHeight="1" x14ac:dyDescent="0.4">
      <c r="A144" s="902"/>
      <c r="B144" s="903"/>
      <c r="C144" s="903"/>
      <c r="D144" s="903"/>
      <c r="E144" s="903"/>
      <c r="F144" s="903"/>
      <c r="G144" s="903"/>
      <c r="H144" s="903"/>
      <c r="I144" s="903"/>
      <c r="J144" s="903"/>
      <c r="K144" s="903"/>
      <c r="L144" s="903"/>
      <c r="M144" s="903"/>
      <c r="N144" s="903"/>
      <c r="O144" s="903"/>
      <c r="P144" s="903"/>
      <c r="Q144" s="903"/>
      <c r="R144" s="903"/>
      <c r="S144" s="903"/>
      <c r="T144" s="903"/>
      <c r="U144" s="903"/>
      <c r="V144" s="903"/>
      <c r="W144" s="903"/>
      <c r="X144" s="903"/>
      <c r="Y144" s="904"/>
      <c r="Z144" s="2692"/>
      <c r="AA144" s="2693"/>
      <c r="AB144" s="2693"/>
      <c r="AC144" s="2693"/>
      <c r="AD144" s="2693"/>
      <c r="AE144" s="2693"/>
      <c r="AF144" s="2693"/>
      <c r="AG144" s="2693"/>
      <c r="AH144" s="2693"/>
      <c r="AI144" s="2693"/>
      <c r="AJ144" s="2693"/>
      <c r="AK144" s="2693"/>
      <c r="AL144" s="2693"/>
      <c r="AM144" s="2693"/>
      <c r="AN144" s="2693"/>
      <c r="AO144" s="2693"/>
      <c r="AP144" s="2693"/>
      <c r="AQ144" s="2693"/>
      <c r="AR144" s="2693"/>
      <c r="AS144" s="2693"/>
      <c r="AT144" s="2693"/>
      <c r="AU144" s="2694"/>
    </row>
    <row r="145" spans="1:52" ht="15.75" customHeight="1" x14ac:dyDescent="0.4">
      <c r="A145" s="902"/>
      <c r="B145" s="903"/>
      <c r="C145" s="903"/>
      <c r="D145" s="903"/>
      <c r="E145" s="903"/>
      <c r="F145" s="903"/>
      <c r="G145" s="903"/>
      <c r="H145" s="903"/>
      <c r="I145" s="903"/>
      <c r="J145" s="903"/>
      <c r="K145" s="903"/>
      <c r="L145" s="903"/>
      <c r="M145" s="903"/>
      <c r="N145" s="903"/>
      <c r="O145" s="903"/>
      <c r="P145" s="903"/>
      <c r="Q145" s="903"/>
      <c r="R145" s="903"/>
      <c r="S145" s="903"/>
      <c r="T145" s="903"/>
      <c r="U145" s="903"/>
      <c r="V145" s="903"/>
      <c r="W145" s="903"/>
      <c r="X145" s="903"/>
      <c r="Y145" s="904"/>
      <c r="Z145" s="2692"/>
      <c r="AA145" s="2693"/>
      <c r="AB145" s="2693"/>
      <c r="AC145" s="2693"/>
      <c r="AD145" s="2693"/>
      <c r="AE145" s="2693"/>
      <c r="AF145" s="2693"/>
      <c r="AG145" s="2693"/>
      <c r="AH145" s="2693"/>
      <c r="AI145" s="2693"/>
      <c r="AJ145" s="2693"/>
      <c r="AK145" s="2693"/>
      <c r="AL145" s="2693"/>
      <c r="AM145" s="2693"/>
      <c r="AN145" s="2693"/>
      <c r="AO145" s="2693"/>
      <c r="AP145" s="2693"/>
      <c r="AQ145" s="2693"/>
      <c r="AR145" s="2693"/>
      <c r="AS145" s="2693"/>
      <c r="AT145" s="2693"/>
      <c r="AU145" s="2694"/>
    </row>
    <row r="146" spans="1:52" ht="15.75" customHeight="1" x14ac:dyDescent="0.4">
      <c r="A146" s="902"/>
      <c r="B146" s="903"/>
      <c r="C146" s="903"/>
      <c r="D146" s="903"/>
      <c r="E146" s="903"/>
      <c r="F146" s="903"/>
      <c r="G146" s="903"/>
      <c r="H146" s="903"/>
      <c r="I146" s="903"/>
      <c r="J146" s="903"/>
      <c r="K146" s="903"/>
      <c r="L146" s="903"/>
      <c r="M146" s="903"/>
      <c r="N146" s="903"/>
      <c r="O146" s="903"/>
      <c r="P146" s="903"/>
      <c r="Q146" s="903"/>
      <c r="R146" s="903"/>
      <c r="S146" s="903"/>
      <c r="T146" s="903"/>
      <c r="U146" s="903"/>
      <c r="V146" s="903"/>
      <c r="W146" s="903"/>
      <c r="X146" s="903"/>
      <c r="Y146" s="904"/>
      <c r="Z146" s="2692"/>
      <c r="AA146" s="2693"/>
      <c r="AB146" s="2693"/>
      <c r="AC146" s="2693"/>
      <c r="AD146" s="2693"/>
      <c r="AE146" s="2693"/>
      <c r="AF146" s="2693"/>
      <c r="AG146" s="2693"/>
      <c r="AH146" s="2693"/>
      <c r="AI146" s="2693"/>
      <c r="AJ146" s="2693"/>
      <c r="AK146" s="2693"/>
      <c r="AL146" s="2693"/>
      <c r="AM146" s="2693"/>
      <c r="AN146" s="2693"/>
      <c r="AO146" s="2693"/>
      <c r="AP146" s="2693"/>
      <c r="AQ146" s="2693"/>
      <c r="AR146" s="2693"/>
      <c r="AS146" s="2693"/>
      <c r="AT146" s="2693"/>
      <c r="AU146" s="2694"/>
    </row>
    <row r="147" spans="1:52" ht="15.75" customHeight="1" x14ac:dyDescent="0.4">
      <c r="A147" s="902"/>
      <c r="B147" s="903"/>
      <c r="C147" s="903"/>
      <c r="D147" s="903"/>
      <c r="E147" s="903"/>
      <c r="F147" s="903"/>
      <c r="G147" s="903"/>
      <c r="H147" s="903"/>
      <c r="I147" s="903"/>
      <c r="J147" s="903"/>
      <c r="K147" s="903"/>
      <c r="L147" s="903"/>
      <c r="M147" s="903"/>
      <c r="N147" s="903"/>
      <c r="O147" s="903"/>
      <c r="P147" s="903"/>
      <c r="Q147" s="903"/>
      <c r="R147" s="903"/>
      <c r="S147" s="903"/>
      <c r="T147" s="903"/>
      <c r="U147" s="903"/>
      <c r="V147" s="903"/>
      <c r="W147" s="903"/>
      <c r="X147" s="903"/>
      <c r="Y147" s="904"/>
      <c r="Z147" s="2692"/>
      <c r="AA147" s="2693"/>
      <c r="AB147" s="2693"/>
      <c r="AC147" s="2693"/>
      <c r="AD147" s="2693"/>
      <c r="AE147" s="2693"/>
      <c r="AF147" s="2693"/>
      <c r="AG147" s="2693"/>
      <c r="AH147" s="2693"/>
      <c r="AI147" s="2693"/>
      <c r="AJ147" s="2693"/>
      <c r="AK147" s="2693"/>
      <c r="AL147" s="2693"/>
      <c r="AM147" s="2693"/>
      <c r="AN147" s="2693"/>
      <c r="AO147" s="2693"/>
      <c r="AP147" s="2693"/>
      <c r="AQ147" s="2693"/>
      <c r="AR147" s="2693"/>
      <c r="AS147" s="2693"/>
      <c r="AT147" s="2693"/>
      <c r="AU147" s="2694"/>
    </row>
    <row r="148" spans="1:52" ht="15.75" customHeight="1" x14ac:dyDescent="0.4">
      <c r="A148" s="902"/>
      <c r="B148" s="903"/>
      <c r="C148" s="903"/>
      <c r="D148" s="903"/>
      <c r="E148" s="903"/>
      <c r="F148" s="903"/>
      <c r="G148" s="903"/>
      <c r="H148" s="903"/>
      <c r="I148" s="903"/>
      <c r="J148" s="903"/>
      <c r="K148" s="903"/>
      <c r="L148" s="903"/>
      <c r="M148" s="903"/>
      <c r="N148" s="903"/>
      <c r="O148" s="903"/>
      <c r="P148" s="903"/>
      <c r="Q148" s="903"/>
      <c r="R148" s="903"/>
      <c r="S148" s="903"/>
      <c r="T148" s="903"/>
      <c r="U148" s="903"/>
      <c r="V148" s="903"/>
      <c r="W148" s="903"/>
      <c r="X148" s="903"/>
      <c r="Y148" s="904"/>
      <c r="Z148" s="2692"/>
      <c r="AA148" s="2693"/>
      <c r="AB148" s="2693"/>
      <c r="AC148" s="2693"/>
      <c r="AD148" s="2693"/>
      <c r="AE148" s="2693"/>
      <c r="AF148" s="2693"/>
      <c r="AG148" s="2693"/>
      <c r="AH148" s="2693"/>
      <c r="AI148" s="2693"/>
      <c r="AJ148" s="2693"/>
      <c r="AK148" s="2693"/>
      <c r="AL148" s="2693"/>
      <c r="AM148" s="2693"/>
      <c r="AN148" s="2693"/>
      <c r="AO148" s="2693"/>
      <c r="AP148" s="2693"/>
      <c r="AQ148" s="2693"/>
      <c r="AR148" s="2693"/>
      <c r="AS148" s="2693"/>
      <c r="AT148" s="2693"/>
      <c r="AU148" s="2694"/>
    </row>
    <row r="149" spans="1:52" ht="15.75" customHeight="1" x14ac:dyDescent="0.4">
      <c r="A149" s="902"/>
      <c r="B149" s="903"/>
      <c r="C149" s="903"/>
      <c r="D149" s="903"/>
      <c r="E149" s="903"/>
      <c r="F149" s="903"/>
      <c r="G149" s="903"/>
      <c r="H149" s="903"/>
      <c r="I149" s="903"/>
      <c r="J149" s="903"/>
      <c r="K149" s="903"/>
      <c r="L149" s="903"/>
      <c r="M149" s="903"/>
      <c r="N149" s="903"/>
      <c r="O149" s="903"/>
      <c r="P149" s="903"/>
      <c r="Q149" s="903"/>
      <c r="R149" s="903"/>
      <c r="S149" s="903"/>
      <c r="T149" s="903"/>
      <c r="U149" s="903"/>
      <c r="V149" s="903"/>
      <c r="W149" s="903"/>
      <c r="X149" s="903"/>
      <c r="Y149" s="904"/>
      <c r="Z149" s="2692"/>
      <c r="AA149" s="2693"/>
      <c r="AB149" s="2693"/>
      <c r="AC149" s="2693"/>
      <c r="AD149" s="2693"/>
      <c r="AE149" s="2693"/>
      <c r="AF149" s="2693"/>
      <c r="AG149" s="2693"/>
      <c r="AH149" s="2693"/>
      <c r="AI149" s="2693"/>
      <c r="AJ149" s="2693"/>
      <c r="AK149" s="2693"/>
      <c r="AL149" s="2693"/>
      <c r="AM149" s="2693"/>
      <c r="AN149" s="2693"/>
      <c r="AO149" s="2693"/>
      <c r="AP149" s="2693"/>
      <c r="AQ149" s="2693"/>
      <c r="AR149" s="2693"/>
      <c r="AS149" s="2693"/>
      <c r="AT149" s="2693"/>
      <c r="AU149" s="2694"/>
    </row>
    <row r="150" spans="1:52" ht="15.75" customHeight="1" x14ac:dyDescent="0.4">
      <c r="A150" s="902"/>
      <c r="B150" s="903"/>
      <c r="C150" s="903"/>
      <c r="D150" s="903"/>
      <c r="E150" s="903"/>
      <c r="F150" s="903"/>
      <c r="G150" s="903"/>
      <c r="H150" s="903"/>
      <c r="I150" s="903"/>
      <c r="J150" s="903"/>
      <c r="K150" s="903"/>
      <c r="L150" s="903"/>
      <c r="M150" s="903"/>
      <c r="N150" s="903"/>
      <c r="O150" s="903"/>
      <c r="P150" s="903"/>
      <c r="Q150" s="903"/>
      <c r="R150" s="903"/>
      <c r="S150" s="903"/>
      <c r="T150" s="903"/>
      <c r="U150" s="903"/>
      <c r="V150" s="903"/>
      <c r="W150" s="903"/>
      <c r="X150" s="903"/>
      <c r="Y150" s="904"/>
      <c r="Z150" s="2692"/>
      <c r="AA150" s="2693"/>
      <c r="AB150" s="2693"/>
      <c r="AC150" s="2693"/>
      <c r="AD150" s="2693"/>
      <c r="AE150" s="2693"/>
      <c r="AF150" s="2693"/>
      <c r="AG150" s="2693"/>
      <c r="AH150" s="2693"/>
      <c r="AI150" s="2693"/>
      <c r="AJ150" s="2693"/>
      <c r="AK150" s="2693"/>
      <c r="AL150" s="2693"/>
      <c r="AM150" s="2693"/>
      <c r="AN150" s="2693"/>
      <c r="AO150" s="2693"/>
      <c r="AP150" s="2693"/>
      <c r="AQ150" s="2693"/>
      <c r="AR150" s="2693"/>
      <c r="AS150" s="2693"/>
      <c r="AT150" s="2693"/>
      <c r="AU150" s="2694"/>
    </row>
    <row r="151" spans="1:52" ht="15.75" customHeight="1" x14ac:dyDescent="0.4">
      <c r="A151" s="905"/>
      <c r="B151" s="1409"/>
      <c r="C151" s="1409"/>
      <c r="D151" s="1409"/>
      <c r="E151" s="1409"/>
      <c r="F151" s="1409"/>
      <c r="G151" s="1409"/>
      <c r="H151" s="1409"/>
      <c r="I151" s="1409"/>
      <c r="J151" s="1409"/>
      <c r="K151" s="1409"/>
      <c r="L151" s="1409"/>
      <c r="M151" s="1409"/>
      <c r="N151" s="1409"/>
      <c r="O151" s="1409"/>
      <c r="P151" s="1409"/>
      <c r="Q151" s="1409"/>
      <c r="R151" s="1409"/>
      <c r="S151" s="1409"/>
      <c r="T151" s="1409"/>
      <c r="U151" s="1409"/>
      <c r="V151" s="1409"/>
      <c r="W151" s="1409"/>
      <c r="X151" s="1409"/>
      <c r="Y151" s="906"/>
      <c r="Z151" s="2695"/>
      <c r="AA151" s="2696"/>
      <c r="AB151" s="2696"/>
      <c r="AC151" s="2696"/>
      <c r="AD151" s="2696"/>
      <c r="AE151" s="2696"/>
      <c r="AF151" s="2696"/>
      <c r="AG151" s="2696"/>
      <c r="AH151" s="2696"/>
      <c r="AI151" s="2696"/>
      <c r="AJ151" s="2696"/>
      <c r="AK151" s="2696"/>
      <c r="AL151" s="2696"/>
      <c r="AM151" s="2696"/>
      <c r="AN151" s="2696"/>
      <c r="AO151" s="2696"/>
      <c r="AP151" s="2696"/>
      <c r="AQ151" s="2696"/>
      <c r="AR151" s="2696"/>
      <c r="AS151" s="2696"/>
      <c r="AT151" s="2696"/>
      <c r="AU151" s="2697"/>
    </row>
    <row r="152" spans="1:52" ht="12.75" customHeight="1" x14ac:dyDescent="0.4">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row>
    <row r="153" spans="1:52" ht="15.75" customHeight="1" x14ac:dyDescent="0.4">
      <c r="A153" s="2654" t="s">
        <v>285</v>
      </c>
      <c r="B153" s="2655"/>
      <c r="C153" s="2656"/>
      <c r="D153" s="2663" t="s">
        <v>3183</v>
      </c>
      <c r="E153" s="2664"/>
      <c r="F153" s="2664"/>
      <c r="G153" s="2664"/>
      <c r="H153" s="2664"/>
      <c r="I153" s="2664"/>
      <c r="J153" s="2665"/>
      <c r="K153" s="192"/>
      <c r="L153" s="1418"/>
      <c r="M153" s="1418"/>
      <c r="N153" s="1418"/>
      <c r="O153" s="1418"/>
      <c r="P153" s="1418"/>
      <c r="Q153" s="1418"/>
      <c r="R153" s="1418"/>
      <c r="S153" s="190" t="s">
        <v>2720</v>
      </c>
      <c r="T153" s="190" t="s">
        <v>284</v>
      </c>
      <c r="U153" s="190" t="s">
        <v>271</v>
      </c>
      <c r="V153" s="190" t="s">
        <v>283</v>
      </c>
      <c r="W153" s="190"/>
      <c r="X153" s="190"/>
      <c r="Y153" s="190"/>
      <c r="Z153" s="190"/>
      <c r="AA153" s="190"/>
      <c r="AB153" s="190"/>
      <c r="AC153" s="190"/>
      <c r="AD153" s="190"/>
      <c r="AE153" s="190"/>
      <c r="AF153" s="190"/>
      <c r="AG153" s="190"/>
      <c r="AH153" s="190"/>
      <c r="AI153" s="189"/>
      <c r="AJ153" s="1417"/>
      <c r="AK153" s="2664" t="s">
        <v>2716</v>
      </c>
      <c r="AL153" s="2664"/>
      <c r="AM153" s="2664"/>
      <c r="AN153" s="2664"/>
      <c r="AO153" s="2664"/>
      <c r="AP153" s="2664"/>
      <c r="AQ153" s="2664"/>
      <c r="AR153" s="2664"/>
      <c r="AS153" s="2664"/>
      <c r="AT153" s="2664"/>
      <c r="AU153" s="1419"/>
    </row>
    <row r="154" spans="1:52" ht="15.75" customHeight="1" x14ac:dyDescent="0.4">
      <c r="A154" s="2657"/>
      <c r="B154" s="2658"/>
      <c r="C154" s="2659"/>
      <c r="D154" s="2666"/>
      <c r="E154" s="2667"/>
      <c r="F154" s="2667"/>
      <c r="G154" s="2667"/>
      <c r="H154" s="2667"/>
      <c r="I154" s="2667"/>
      <c r="J154" s="2668"/>
      <c r="K154" s="2675"/>
      <c r="L154" s="2676"/>
      <c r="M154" s="2676"/>
      <c r="N154" s="2676"/>
      <c r="O154" s="2676"/>
      <c r="P154" s="2676"/>
      <c r="Q154" s="2676"/>
      <c r="R154" s="2676"/>
      <c r="S154" s="2676"/>
      <c r="T154" s="2676"/>
      <c r="U154" s="2676"/>
      <c r="V154" s="2676"/>
      <c r="W154" s="2676"/>
      <c r="X154" s="2676"/>
      <c r="Y154" s="2676"/>
      <c r="Z154" s="2676"/>
      <c r="AA154" s="2676"/>
      <c r="AB154" s="2676"/>
      <c r="AC154" s="2676"/>
      <c r="AD154" s="2676"/>
      <c r="AE154" s="2676"/>
      <c r="AF154" s="2676"/>
      <c r="AG154" s="2676"/>
      <c r="AH154" s="2676"/>
      <c r="AI154" s="2677"/>
      <c r="AJ154" s="1413"/>
      <c r="AK154" s="1410"/>
      <c r="AL154" s="1413"/>
      <c r="AM154" s="1413"/>
      <c r="AN154" s="1413"/>
      <c r="AO154" s="1413"/>
      <c r="AP154" s="1410"/>
      <c r="AQ154" s="1413"/>
      <c r="AR154" s="1413"/>
      <c r="AS154" s="1413"/>
      <c r="AT154" s="1413"/>
      <c r="AU154" s="1414"/>
      <c r="AY154" s="1422" t="s">
        <v>3184</v>
      </c>
      <c r="AZ154" s="1423" t="s">
        <v>3185</v>
      </c>
    </row>
    <row r="155" spans="1:52" ht="15.75" customHeight="1" x14ac:dyDescent="0.4">
      <c r="A155" s="2657"/>
      <c r="B155" s="2658"/>
      <c r="C155" s="2659"/>
      <c r="D155" s="2669"/>
      <c r="E155" s="2670"/>
      <c r="F155" s="2670"/>
      <c r="G155" s="2670"/>
      <c r="H155" s="2670"/>
      <c r="I155" s="2670"/>
      <c r="J155" s="2671"/>
      <c r="K155" s="2678"/>
      <c r="L155" s="2679"/>
      <c r="M155" s="2679"/>
      <c r="N155" s="2679"/>
      <c r="O155" s="2679"/>
      <c r="P155" s="2679"/>
      <c r="Q155" s="2679"/>
      <c r="R155" s="2679"/>
      <c r="S155" s="2679"/>
      <c r="T155" s="2679"/>
      <c r="U155" s="2679"/>
      <c r="V155" s="2679"/>
      <c r="W155" s="2679"/>
      <c r="X155" s="2679"/>
      <c r="Y155" s="2679"/>
      <c r="Z155" s="2679"/>
      <c r="AA155" s="2679"/>
      <c r="AB155" s="2679"/>
      <c r="AC155" s="2679"/>
      <c r="AD155" s="2679"/>
      <c r="AE155" s="2679"/>
      <c r="AF155" s="2679"/>
      <c r="AG155" s="2679"/>
      <c r="AH155" s="2679"/>
      <c r="AI155" s="2680"/>
      <c r="AJ155" s="1413"/>
      <c r="AK155" s="907" t="s">
        <v>282</v>
      </c>
      <c r="AL155" s="1413" t="s">
        <v>281</v>
      </c>
      <c r="AM155" s="1413" t="s">
        <v>280</v>
      </c>
      <c r="AN155" s="1413" t="s">
        <v>279</v>
      </c>
      <c r="AO155" s="1413"/>
      <c r="AP155" s="907" t="s">
        <v>278</v>
      </c>
      <c r="AQ155" s="1413" t="s">
        <v>277</v>
      </c>
      <c r="AR155" s="1413" t="s">
        <v>276</v>
      </c>
      <c r="AS155" s="1413" t="s">
        <v>275</v>
      </c>
      <c r="AT155" s="1413"/>
      <c r="AU155" s="1414"/>
      <c r="AY155" s="1422"/>
      <c r="AZ155" s="1423" t="s">
        <v>3186</v>
      </c>
    </row>
    <row r="156" spans="1:52" ht="15.75" customHeight="1" x14ac:dyDescent="0.4">
      <c r="A156" s="2660"/>
      <c r="B156" s="2661"/>
      <c r="C156" s="2662"/>
      <c r="D156" s="2672"/>
      <c r="E156" s="2673"/>
      <c r="F156" s="2673"/>
      <c r="G156" s="2673"/>
      <c r="H156" s="2673"/>
      <c r="I156" s="2673"/>
      <c r="J156" s="2674"/>
      <c r="K156" s="2681"/>
      <c r="L156" s="2682"/>
      <c r="M156" s="2682"/>
      <c r="N156" s="2682"/>
      <c r="O156" s="2682"/>
      <c r="P156" s="2682"/>
      <c r="Q156" s="2682"/>
      <c r="R156" s="2682"/>
      <c r="S156" s="2682"/>
      <c r="T156" s="2682"/>
      <c r="U156" s="2682"/>
      <c r="V156" s="2682"/>
      <c r="W156" s="2682"/>
      <c r="X156" s="2682"/>
      <c r="Y156" s="2682"/>
      <c r="Z156" s="2682"/>
      <c r="AA156" s="2682"/>
      <c r="AB156" s="2682"/>
      <c r="AC156" s="2682"/>
      <c r="AD156" s="2682"/>
      <c r="AE156" s="2682"/>
      <c r="AF156" s="2682"/>
      <c r="AG156" s="2682"/>
      <c r="AH156" s="2682"/>
      <c r="AI156" s="2683"/>
      <c r="AJ156" s="1415"/>
      <c r="AK156" s="1415"/>
      <c r="AL156" s="1415"/>
      <c r="AM156" s="1415"/>
      <c r="AN156" s="1415"/>
      <c r="AO156" s="1415"/>
      <c r="AP156" s="1415"/>
      <c r="AQ156" s="1415"/>
      <c r="AR156" s="1415"/>
      <c r="AS156" s="1415"/>
      <c r="AT156" s="1415"/>
      <c r="AU156" s="1416"/>
      <c r="AY156" s="1422"/>
      <c r="AZ156" s="1423" t="s">
        <v>3187</v>
      </c>
    </row>
    <row r="157" spans="1:52" ht="15.75" customHeight="1" x14ac:dyDescent="0.4">
      <c r="A157" s="899"/>
      <c r="B157" s="900"/>
      <c r="C157" s="900"/>
      <c r="D157" s="900"/>
      <c r="E157" s="900"/>
      <c r="F157" s="900"/>
      <c r="G157" s="900"/>
      <c r="H157" s="900"/>
      <c r="I157" s="900"/>
      <c r="J157" s="900"/>
      <c r="K157" s="900"/>
      <c r="L157" s="900"/>
      <c r="M157" s="900"/>
      <c r="N157" s="900"/>
      <c r="O157" s="900"/>
      <c r="P157" s="900"/>
      <c r="Q157" s="900"/>
      <c r="R157" s="900"/>
      <c r="S157" s="900"/>
      <c r="T157" s="900"/>
      <c r="U157" s="900"/>
      <c r="V157" s="900"/>
      <c r="W157" s="900"/>
      <c r="X157" s="900"/>
      <c r="Y157" s="901"/>
      <c r="Z157" s="1411"/>
      <c r="AA157" s="1412" t="s">
        <v>274</v>
      </c>
      <c r="AB157" s="1412" t="s">
        <v>273</v>
      </c>
      <c r="AC157" s="1412" t="s">
        <v>272</v>
      </c>
      <c r="AD157" s="1412" t="s">
        <v>271</v>
      </c>
      <c r="AE157" s="1412"/>
      <c r="AF157" s="1412"/>
      <c r="AG157" s="1412"/>
      <c r="AH157" s="1412"/>
      <c r="AI157" s="1412"/>
      <c r="AJ157" s="185"/>
      <c r="AK157" s="185"/>
      <c r="AL157" s="185"/>
      <c r="AM157" s="185"/>
      <c r="AN157" s="185"/>
      <c r="AO157" s="185"/>
      <c r="AP157" s="185"/>
      <c r="AQ157" s="185"/>
      <c r="AR157" s="185"/>
      <c r="AS157" s="185"/>
      <c r="AT157" s="185"/>
      <c r="AU157" s="191"/>
    </row>
    <row r="158" spans="1:52" ht="15.75" customHeight="1" x14ac:dyDescent="0.4">
      <c r="A158" s="902"/>
      <c r="B158" s="903"/>
      <c r="C158" s="903"/>
      <c r="D158" s="903"/>
      <c r="E158" s="903"/>
      <c r="F158" s="903"/>
      <c r="G158" s="903"/>
      <c r="H158" s="903"/>
      <c r="I158" s="903"/>
      <c r="J158" s="903"/>
      <c r="K158" s="903"/>
      <c r="L158" s="903"/>
      <c r="M158" s="903"/>
      <c r="N158" s="903"/>
      <c r="O158" s="903"/>
      <c r="P158" s="903"/>
      <c r="Q158" s="903"/>
      <c r="R158" s="903"/>
      <c r="S158" s="903"/>
      <c r="T158" s="903"/>
      <c r="U158" s="903"/>
      <c r="V158" s="903"/>
      <c r="W158" s="903"/>
      <c r="X158" s="903"/>
      <c r="Y158" s="904"/>
      <c r="Z158" s="2689"/>
      <c r="AA158" s="2690"/>
      <c r="AB158" s="2690"/>
      <c r="AC158" s="2690"/>
      <c r="AD158" s="2690"/>
      <c r="AE158" s="2690"/>
      <c r="AF158" s="2690"/>
      <c r="AG158" s="2690"/>
      <c r="AH158" s="2690"/>
      <c r="AI158" s="2690"/>
      <c r="AJ158" s="2690"/>
      <c r="AK158" s="2690"/>
      <c r="AL158" s="2690"/>
      <c r="AM158" s="2690"/>
      <c r="AN158" s="2690"/>
      <c r="AO158" s="2690"/>
      <c r="AP158" s="2690"/>
      <c r="AQ158" s="2690"/>
      <c r="AR158" s="2690"/>
      <c r="AS158" s="2690"/>
      <c r="AT158" s="2690"/>
      <c r="AU158" s="2691"/>
    </row>
    <row r="159" spans="1:52" ht="15.75" customHeight="1" x14ac:dyDescent="0.4">
      <c r="A159" s="902"/>
      <c r="B159" s="903"/>
      <c r="C159" s="903"/>
      <c r="D159" s="903"/>
      <c r="E159" s="903"/>
      <c r="F159" s="903"/>
      <c r="G159" s="903"/>
      <c r="H159" s="903"/>
      <c r="I159" s="903"/>
      <c r="J159" s="903"/>
      <c r="K159" s="903"/>
      <c r="L159" s="903"/>
      <c r="M159" s="903"/>
      <c r="N159" s="903"/>
      <c r="O159" s="903"/>
      <c r="P159" s="903"/>
      <c r="Q159" s="903"/>
      <c r="R159" s="903"/>
      <c r="S159" s="903"/>
      <c r="T159" s="903"/>
      <c r="U159" s="903"/>
      <c r="V159" s="903"/>
      <c r="W159" s="903"/>
      <c r="X159" s="903"/>
      <c r="Y159" s="904"/>
      <c r="Z159" s="2692"/>
      <c r="AA159" s="2693"/>
      <c r="AB159" s="2693"/>
      <c r="AC159" s="2693"/>
      <c r="AD159" s="2693"/>
      <c r="AE159" s="2693"/>
      <c r="AF159" s="2693"/>
      <c r="AG159" s="2693"/>
      <c r="AH159" s="2693"/>
      <c r="AI159" s="2693"/>
      <c r="AJ159" s="2693"/>
      <c r="AK159" s="2693"/>
      <c r="AL159" s="2693"/>
      <c r="AM159" s="2693"/>
      <c r="AN159" s="2693"/>
      <c r="AO159" s="2693"/>
      <c r="AP159" s="2693"/>
      <c r="AQ159" s="2693"/>
      <c r="AR159" s="2693"/>
      <c r="AS159" s="2693"/>
      <c r="AT159" s="2693"/>
      <c r="AU159" s="2694"/>
    </row>
    <row r="160" spans="1:52" ht="15.75" customHeight="1" x14ac:dyDescent="0.4">
      <c r="A160" s="902"/>
      <c r="B160" s="903"/>
      <c r="C160" s="903"/>
      <c r="D160" s="903"/>
      <c r="E160" s="903"/>
      <c r="F160" s="903"/>
      <c r="G160" s="903"/>
      <c r="H160" s="903"/>
      <c r="I160" s="903"/>
      <c r="J160" s="903"/>
      <c r="K160" s="903"/>
      <c r="L160" s="903"/>
      <c r="M160" s="903"/>
      <c r="N160" s="903"/>
      <c r="O160" s="903"/>
      <c r="P160" s="903"/>
      <c r="Q160" s="903"/>
      <c r="R160" s="903"/>
      <c r="S160" s="903"/>
      <c r="T160" s="903"/>
      <c r="U160" s="903"/>
      <c r="V160" s="903"/>
      <c r="W160" s="903"/>
      <c r="X160" s="903"/>
      <c r="Y160" s="904"/>
      <c r="Z160" s="2692"/>
      <c r="AA160" s="2693"/>
      <c r="AB160" s="2693"/>
      <c r="AC160" s="2693"/>
      <c r="AD160" s="2693"/>
      <c r="AE160" s="2693"/>
      <c r="AF160" s="2693"/>
      <c r="AG160" s="2693"/>
      <c r="AH160" s="2693"/>
      <c r="AI160" s="2693"/>
      <c r="AJ160" s="2693"/>
      <c r="AK160" s="2693"/>
      <c r="AL160" s="2693"/>
      <c r="AM160" s="2693"/>
      <c r="AN160" s="2693"/>
      <c r="AO160" s="2693"/>
      <c r="AP160" s="2693"/>
      <c r="AQ160" s="2693"/>
      <c r="AR160" s="2693"/>
      <c r="AS160" s="2693"/>
      <c r="AT160" s="2693"/>
      <c r="AU160" s="2694"/>
    </row>
    <row r="161" spans="1:47" ht="15.75" customHeight="1" x14ac:dyDescent="0.4">
      <c r="A161" s="902"/>
      <c r="B161" s="903"/>
      <c r="C161" s="903"/>
      <c r="D161" s="903"/>
      <c r="E161" s="903"/>
      <c r="F161" s="903"/>
      <c r="G161" s="903"/>
      <c r="H161" s="903"/>
      <c r="I161" s="903"/>
      <c r="J161" s="903"/>
      <c r="K161" s="903"/>
      <c r="L161" s="903"/>
      <c r="M161" s="903"/>
      <c r="N161" s="903"/>
      <c r="O161" s="903"/>
      <c r="P161" s="903"/>
      <c r="Q161" s="903"/>
      <c r="R161" s="903"/>
      <c r="S161" s="903"/>
      <c r="T161" s="903"/>
      <c r="U161" s="903"/>
      <c r="V161" s="903"/>
      <c r="W161" s="903"/>
      <c r="X161" s="903"/>
      <c r="Y161" s="904"/>
      <c r="Z161" s="2692"/>
      <c r="AA161" s="2693"/>
      <c r="AB161" s="2693"/>
      <c r="AC161" s="2693"/>
      <c r="AD161" s="2693"/>
      <c r="AE161" s="2693"/>
      <c r="AF161" s="2693"/>
      <c r="AG161" s="2693"/>
      <c r="AH161" s="2693"/>
      <c r="AI161" s="2693"/>
      <c r="AJ161" s="2693"/>
      <c r="AK161" s="2693"/>
      <c r="AL161" s="2693"/>
      <c r="AM161" s="2693"/>
      <c r="AN161" s="2693"/>
      <c r="AO161" s="2693"/>
      <c r="AP161" s="2693"/>
      <c r="AQ161" s="2693"/>
      <c r="AR161" s="2693"/>
      <c r="AS161" s="2693"/>
      <c r="AT161" s="2693"/>
      <c r="AU161" s="2694"/>
    </row>
    <row r="162" spans="1:47" ht="15.75" customHeight="1" x14ac:dyDescent="0.4">
      <c r="A162" s="902"/>
      <c r="B162" s="903"/>
      <c r="C162" s="903"/>
      <c r="D162" s="903"/>
      <c r="E162" s="903"/>
      <c r="F162" s="903"/>
      <c r="G162" s="903"/>
      <c r="H162" s="903"/>
      <c r="I162" s="903"/>
      <c r="J162" s="903"/>
      <c r="K162" s="903"/>
      <c r="L162" s="903"/>
      <c r="M162" s="903"/>
      <c r="N162" s="903"/>
      <c r="O162" s="903"/>
      <c r="P162" s="903"/>
      <c r="Q162" s="903"/>
      <c r="R162" s="903"/>
      <c r="S162" s="903"/>
      <c r="T162" s="903"/>
      <c r="U162" s="903"/>
      <c r="V162" s="903"/>
      <c r="W162" s="903"/>
      <c r="X162" s="903"/>
      <c r="Y162" s="904"/>
      <c r="Z162" s="2692"/>
      <c r="AA162" s="2693"/>
      <c r="AB162" s="2693"/>
      <c r="AC162" s="2693"/>
      <c r="AD162" s="2693"/>
      <c r="AE162" s="2693"/>
      <c r="AF162" s="2693"/>
      <c r="AG162" s="2693"/>
      <c r="AH162" s="2693"/>
      <c r="AI162" s="2693"/>
      <c r="AJ162" s="2693"/>
      <c r="AK162" s="2693"/>
      <c r="AL162" s="2693"/>
      <c r="AM162" s="2693"/>
      <c r="AN162" s="2693"/>
      <c r="AO162" s="2693"/>
      <c r="AP162" s="2693"/>
      <c r="AQ162" s="2693"/>
      <c r="AR162" s="2693"/>
      <c r="AS162" s="2693"/>
      <c r="AT162" s="2693"/>
      <c r="AU162" s="2694"/>
    </row>
    <row r="163" spans="1:47" ht="15.75" customHeight="1" x14ac:dyDescent="0.4">
      <c r="A163" s="902"/>
      <c r="B163" s="903"/>
      <c r="C163" s="903"/>
      <c r="D163" s="903"/>
      <c r="E163" s="903"/>
      <c r="F163" s="903"/>
      <c r="G163" s="903"/>
      <c r="H163" s="903"/>
      <c r="I163" s="903"/>
      <c r="J163" s="903"/>
      <c r="K163" s="903"/>
      <c r="L163" s="903"/>
      <c r="M163" s="903"/>
      <c r="N163" s="903"/>
      <c r="O163" s="903"/>
      <c r="P163" s="903"/>
      <c r="Q163" s="903"/>
      <c r="R163" s="903"/>
      <c r="S163" s="903"/>
      <c r="T163" s="903"/>
      <c r="U163" s="903"/>
      <c r="V163" s="903"/>
      <c r="W163" s="903"/>
      <c r="X163" s="903"/>
      <c r="Y163" s="904"/>
      <c r="Z163" s="2692"/>
      <c r="AA163" s="2693"/>
      <c r="AB163" s="2693"/>
      <c r="AC163" s="2693"/>
      <c r="AD163" s="2693"/>
      <c r="AE163" s="2693"/>
      <c r="AF163" s="2693"/>
      <c r="AG163" s="2693"/>
      <c r="AH163" s="2693"/>
      <c r="AI163" s="2693"/>
      <c r="AJ163" s="2693"/>
      <c r="AK163" s="2693"/>
      <c r="AL163" s="2693"/>
      <c r="AM163" s="2693"/>
      <c r="AN163" s="2693"/>
      <c r="AO163" s="2693"/>
      <c r="AP163" s="2693"/>
      <c r="AQ163" s="2693"/>
      <c r="AR163" s="2693"/>
      <c r="AS163" s="2693"/>
      <c r="AT163" s="2693"/>
      <c r="AU163" s="2694"/>
    </row>
    <row r="164" spans="1:47" ht="15.75" customHeight="1" x14ac:dyDescent="0.4">
      <c r="A164" s="902"/>
      <c r="B164" s="903"/>
      <c r="C164" s="903"/>
      <c r="D164" s="903"/>
      <c r="E164" s="903"/>
      <c r="F164" s="903"/>
      <c r="G164" s="903"/>
      <c r="H164" s="903"/>
      <c r="I164" s="903"/>
      <c r="J164" s="903"/>
      <c r="K164" s="903"/>
      <c r="L164" s="903"/>
      <c r="M164" s="903"/>
      <c r="N164" s="903"/>
      <c r="O164" s="903"/>
      <c r="P164" s="903"/>
      <c r="Q164" s="903"/>
      <c r="R164" s="903"/>
      <c r="S164" s="903"/>
      <c r="T164" s="903"/>
      <c r="U164" s="903"/>
      <c r="V164" s="903"/>
      <c r="W164" s="903"/>
      <c r="X164" s="903"/>
      <c r="Y164" s="904"/>
      <c r="Z164" s="2692"/>
      <c r="AA164" s="2693"/>
      <c r="AB164" s="2693"/>
      <c r="AC164" s="2693"/>
      <c r="AD164" s="2693"/>
      <c r="AE164" s="2693"/>
      <c r="AF164" s="2693"/>
      <c r="AG164" s="2693"/>
      <c r="AH164" s="2693"/>
      <c r="AI164" s="2693"/>
      <c r="AJ164" s="2693"/>
      <c r="AK164" s="2693"/>
      <c r="AL164" s="2693"/>
      <c r="AM164" s="2693"/>
      <c r="AN164" s="2693"/>
      <c r="AO164" s="2693"/>
      <c r="AP164" s="2693"/>
      <c r="AQ164" s="2693"/>
      <c r="AR164" s="2693"/>
      <c r="AS164" s="2693"/>
      <c r="AT164" s="2693"/>
      <c r="AU164" s="2694"/>
    </row>
    <row r="165" spans="1:47" ht="15.75" customHeight="1" x14ac:dyDescent="0.4">
      <c r="A165" s="902"/>
      <c r="B165" s="903"/>
      <c r="C165" s="903"/>
      <c r="D165" s="903"/>
      <c r="E165" s="903"/>
      <c r="F165" s="903"/>
      <c r="G165" s="903"/>
      <c r="H165" s="903"/>
      <c r="I165" s="903"/>
      <c r="J165" s="903"/>
      <c r="K165" s="2684" t="s">
        <v>270</v>
      </c>
      <c r="L165" s="2684"/>
      <c r="M165" s="2684"/>
      <c r="N165" s="2684"/>
      <c r="O165" s="2684"/>
      <c r="P165" s="2684"/>
      <c r="Q165" s="903"/>
      <c r="R165" s="903"/>
      <c r="S165" s="903"/>
      <c r="T165" s="903"/>
      <c r="U165" s="903"/>
      <c r="V165" s="903"/>
      <c r="W165" s="903"/>
      <c r="X165" s="903"/>
      <c r="Y165" s="904"/>
      <c r="Z165" s="2692"/>
      <c r="AA165" s="2693"/>
      <c r="AB165" s="2693"/>
      <c r="AC165" s="2693"/>
      <c r="AD165" s="2693"/>
      <c r="AE165" s="2693"/>
      <c r="AF165" s="2693"/>
      <c r="AG165" s="2693"/>
      <c r="AH165" s="2693"/>
      <c r="AI165" s="2693"/>
      <c r="AJ165" s="2693"/>
      <c r="AK165" s="2693"/>
      <c r="AL165" s="2693"/>
      <c r="AM165" s="2693"/>
      <c r="AN165" s="2693"/>
      <c r="AO165" s="2693"/>
      <c r="AP165" s="2693"/>
      <c r="AQ165" s="2693"/>
      <c r="AR165" s="2693"/>
      <c r="AS165" s="2693"/>
      <c r="AT165" s="2693"/>
      <c r="AU165" s="2694"/>
    </row>
    <row r="166" spans="1:47" ht="15.75" customHeight="1" x14ac:dyDescent="0.4">
      <c r="A166" s="902"/>
      <c r="B166" s="903"/>
      <c r="C166" s="903"/>
      <c r="D166" s="903"/>
      <c r="E166" s="903"/>
      <c r="F166" s="903"/>
      <c r="G166" s="903"/>
      <c r="H166" s="903"/>
      <c r="I166" s="903"/>
      <c r="J166" s="903"/>
      <c r="K166" s="903"/>
      <c r="L166" s="903"/>
      <c r="M166" s="903"/>
      <c r="N166" s="903"/>
      <c r="O166" s="903"/>
      <c r="P166" s="903"/>
      <c r="Q166" s="903"/>
      <c r="R166" s="903"/>
      <c r="S166" s="903"/>
      <c r="T166" s="903"/>
      <c r="U166" s="903"/>
      <c r="V166" s="903"/>
      <c r="W166" s="903"/>
      <c r="X166" s="903"/>
      <c r="Y166" s="904"/>
      <c r="Z166" s="2692"/>
      <c r="AA166" s="2693"/>
      <c r="AB166" s="2693"/>
      <c r="AC166" s="2693"/>
      <c r="AD166" s="2693"/>
      <c r="AE166" s="2693"/>
      <c r="AF166" s="2693"/>
      <c r="AG166" s="2693"/>
      <c r="AH166" s="2693"/>
      <c r="AI166" s="2693"/>
      <c r="AJ166" s="2693"/>
      <c r="AK166" s="2693"/>
      <c r="AL166" s="2693"/>
      <c r="AM166" s="2693"/>
      <c r="AN166" s="2693"/>
      <c r="AO166" s="2693"/>
      <c r="AP166" s="2693"/>
      <c r="AQ166" s="2693"/>
      <c r="AR166" s="2693"/>
      <c r="AS166" s="2693"/>
      <c r="AT166" s="2693"/>
      <c r="AU166" s="2694"/>
    </row>
    <row r="167" spans="1:47" ht="15.75" customHeight="1" x14ac:dyDescent="0.4">
      <c r="A167" s="902"/>
      <c r="B167" s="903"/>
      <c r="C167" s="903"/>
      <c r="D167" s="903"/>
      <c r="E167" s="903"/>
      <c r="F167" s="903"/>
      <c r="G167" s="903"/>
      <c r="H167" s="903"/>
      <c r="I167" s="903"/>
      <c r="J167" s="903"/>
      <c r="K167" s="903"/>
      <c r="L167" s="903"/>
      <c r="M167" s="903"/>
      <c r="N167" s="903"/>
      <c r="O167" s="903"/>
      <c r="P167" s="903"/>
      <c r="Q167" s="903"/>
      <c r="R167" s="903"/>
      <c r="S167" s="903"/>
      <c r="T167" s="903"/>
      <c r="U167" s="903"/>
      <c r="V167" s="903"/>
      <c r="W167" s="903"/>
      <c r="X167" s="903"/>
      <c r="Y167" s="904"/>
      <c r="Z167" s="2692"/>
      <c r="AA167" s="2693"/>
      <c r="AB167" s="2693"/>
      <c r="AC167" s="2693"/>
      <c r="AD167" s="2693"/>
      <c r="AE167" s="2693"/>
      <c r="AF167" s="2693"/>
      <c r="AG167" s="2693"/>
      <c r="AH167" s="2693"/>
      <c r="AI167" s="2693"/>
      <c r="AJ167" s="2693"/>
      <c r="AK167" s="2693"/>
      <c r="AL167" s="2693"/>
      <c r="AM167" s="2693"/>
      <c r="AN167" s="2693"/>
      <c r="AO167" s="2693"/>
      <c r="AP167" s="2693"/>
      <c r="AQ167" s="2693"/>
      <c r="AR167" s="2693"/>
      <c r="AS167" s="2693"/>
      <c r="AT167" s="2693"/>
      <c r="AU167" s="2694"/>
    </row>
    <row r="168" spans="1:47" ht="15.75" customHeight="1" x14ac:dyDescent="0.4">
      <c r="A168" s="902"/>
      <c r="B168" s="903"/>
      <c r="C168" s="903"/>
      <c r="D168" s="903"/>
      <c r="E168" s="903"/>
      <c r="F168" s="903"/>
      <c r="G168" s="903"/>
      <c r="H168" s="903"/>
      <c r="I168" s="903"/>
      <c r="J168" s="903"/>
      <c r="K168" s="903"/>
      <c r="L168" s="903"/>
      <c r="M168" s="903"/>
      <c r="N168" s="903"/>
      <c r="O168" s="903"/>
      <c r="P168" s="903"/>
      <c r="Q168" s="903"/>
      <c r="R168" s="903"/>
      <c r="S168" s="903"/>
      <c r="T168" s="903"/>
      <c r="U168" s="903"/>
      <c r="V168" s="903"/>
      <c r="W168" s="903"/>
      <c r="X168" s="903"/>
      <c r="Y168" s="904"/>
      <c r="Z168" s="2692"/>
      <c r="AA168" s="2693"/>
      <c r="AB168" s="2693"/>
      <c r="AC168" s="2693"/>
      <c r="AD168" s="2693"/>
      <c r="AE168" s="2693"/>
      <c r="AF168" s="2693"/>
      <c r="AG168" s="2693"/>
      <c r="AH168" s="2693"/>
      <c r="AI168" s="2693"/>
      <c r="AJ168" s="2693"/>
      <c r="AK168" s="2693"/>
      <c r="AL168" s="2693"/>
      <c r="AM168" s="2693"/>
      <c r="AN168" s="2693"/>
      <c r="AO168" s="2693"/>
      <c r="AP168" s="2693"/>
      <c r="AQ168" s="2693"/>
      <c r="AR168" s="2693"/>
      <c r="AS168" s="2693"/>
      <c r="AT168" s="2693"/>
      <c r="AU168" s="2694"/>
    </row>
    <row r="169" spans="1:47" ht="15.75" customHeight="1" x14ac:dyDescent="0.4">
      <c r="A169" s="902"/>
      <c r="B169" s="903"/>
      <c r="C169" s="903"/>
      <c r="D169" s="903"/>
      <c r="E169" s="903"/>
      <c r="F169" s="903"/>
      <c r="G169" s="903"/>
      <c r="H169" s="903"/>
      <c r="I169" s="903"/>
      <c r="J169" s="903"/>
      <c r="K169" s="903"/>
      <c r="L169" s="903"/>
      <c r="M169" s="903"/>
      <c r="N169" s="903"/>
      <c r="O169" s="903"/>
      <c r="P169" s="903"/>
      <c r="Q169" s="903"/>
      <c r="R169" s="903"/>
      <c r="S169" s="903"/>
      <c r="T169" s="903"/>
      <c r="U169" s="903"/>
      <c r="V169" s="903"/>
      <c r="W169" s="903"/>
      <c r="X169" s="903"/>
      <c r="Y169" s="904"/>
      <c r="Z169" s="2692"/>
      <c r="AA169" s="2693"/>
      <c r="AB169" s="2693"/>
      <c r="AC169" s="2693"/>
      <c r="AD169" s="2693"/>
      <c r="AE169" s="2693"/>
      <c r="AF169" s="2693"/>
      <c r="AG169" s="2693"/>
      <c r="AH169" s="2693"/>
      <c r="AI169" s="2693"/>
      <c r="AJ169" s="2693"/>
      <c r="AK169" s="2693"/>
      <c r="AL169" s="2693"/>
      <c r="AM169" s="2693"/>
      <c r="AN169" s="2693"/>
      <c r="AO169" s="2693"/>
      <c r="AP169" s="2693"/>
      <c r="AQ169" s="2693"/>
      <c r="AR169" s="2693"/>
      <c r="AS169" s="2693"/>
      <c r="AT169" s="2693"/>
      <c r="AU169" s="2694"/>
    </row>
    <row r="170" spans="1:47" ht="15.75" customHeight="1" x14ac:dyDescent="0.4">
      <c r="A170" s="902"/>
      <c r="B170" s="903"/>
      <c r="C170" s="903"/>
      <c r="D170" s="903"/>
      <c r="E170" s="903"/>
      <c r="F170" s="903"/>
      <c r="G170" s="903"/>
      <c r="H170" s="903"/>
      <c r="I170" s="903"/>
      <c r="J170" s="903"/>
      <c r="K170" s="903"/>
      <c r="L170" s="903"/>
      <c r="M170" s="903"/>
      <c r="N170" s="903"/>
      <c r="O170" s="903"/>
      <c r="P170" s="903"/>
      <c r="Q170" s="903"/>
      <c r="R170" s="903"/>
      <c r="S170" s="903"/>
      <c r="T170" s="903"/>
      <c r="U170" s="903"/>
      <c r="V170" s="903"/>
      <c r="W170" s="903"/>
      <c r="X170" s="903"/>
      <c r="Y170" s="904"/>
      <c r="Z170" s="2692"/>
      <c r="AA170" s="2693"/>
      <c r="AB170" s="2693"/>
      <c r="AC170" s="2693"/>
      <c r="AD170" s="2693"/>
      <c r="AE170" s="2693"/>
      <c r="AF170" s="2693"/>
      <c r="AG170" s="2693"/>
      <c r="AH170" s="2693"/>
      <c r="AI170" s="2693"/>
      <c r="AJ170" s="2693"/>
      <c r="AK170" s="2693"/>
      <c r="AL170" s="2693"/>
      <c r="AM170" s="2693"/>
      <c r="AN170" s="2693"/>
      <c r="AO170" s="2693"/>
      <c r="AP170" s="2693"/>
      <c r="AQ170" s="2693"/>
      <c r="AR170" s="2693"/>
      <c r="AS170" s="2693"/>
      <c r="AT170" s="2693"/>
      <c r="AU170" s="2694"/>
    </row>
    <row r="171" spans="1:47" ht="15.75" customHeight="1" x14ac:dyDescent="0.4">
      <c r="A171" s="902"/>
      <c r="B171" s="903"/>
      <c r="C171" s="903"/>
      <c r="D171" s="903"/>
      <c r="E171" s="903"/>
      <c r="F171" s="903"/>
      <c r="G171" s="903"/>
      <c r="H171" s="903"/>
      <c r="I171" s="903"/>
      <c r="J171" s="903"/>
      <c r="K171" s="903"/>
      <c r="L171" s="903"/>
      <c r="M171" s="903"/>
      <c r="N171" s="903"/>
      <c r="O171" s="903"/>
      <c r="P171" s="903"/>
      <c r="Q171" s="903"/>
      <c r="R171" s="903"/>
      <c r="S171" s="903"/>
      <c r="T171" s="903"/>
      <c r="U171" s="903"/>
      <c r="V171" s="903"/>
      <c r="W171" s="903"/>
      <c r="X171" s="903"/>
      <c r="Y171" s="904"/>
      <c r="Z171" s="2692"/>
      <c r="AA171" s="2693"/>
      <c r="AB171" s="2693"/>
      <c r="AC171" s="2693"/>
      <c r="AD171" s="2693"/>
      <c r="AE171" s="2693"/>
      <c r="AF171" s="2693"/>
      <c r="AG171" s="2693"/>
      <c r="AH171" s="2693"/>
      <c r="AI171" s="2693"/>
      <c r="AJ171" s="2693"/>
      <c r="AK171" s="2693"/>
      <c r="AL171" s="2693"/>
      <c r="AM171" s="2693"/>
      <c r="AN171" s="2693"/>
      <c r="AO171" s="2693"/>
      <c r="AP171" s="2693"/>
      <c r="AQ171" s="2693"/>
      <c r="AR171" s="2693"/>
      <c r="AS171" s="2693"/>
      <c r="AT171" s="2693"/>
      <c r="AU171" s="2694"/>
    </row>
    <row r="172" spans="1:47" ht="15.75" customHeight="1" x14ac:dyDescent="0.4">
      <c r="A172" s="902"/>
      <c r="B172" s="903"/>
      <c r="C172" s="903"/>
      <c r="D172" s="903"/>
      <c r="E172" s="903"/>
      <c r="F172" s="903"/>
      <c r="G172" s="903"/>
      <c r="H172" s="903"/>
      <c r="I172" s="903"/>
      <c r="J172" s="903"/>
      <c r="K172" s="903"/>
      <c r="L172" s="903"/>
      <c r="M172" s="903"/>
      <c r="N172" s="903"/>
      <c r="O172" s="903"/>
      <c r="P172" s="903"/>
      <c r="Q172" s="903"/>
      <c r="R172" s="903"/>
      <c r="S172" s="903"/>
      <c r="T172" s="903"/>
      <c r="U172" s="903"/>
      <c r="V172" s="903"/>
      <c r="W172" s="903"/>
      <c r="X172" s="903"/>
      <c r="Y172" s="904"/>
      <c r="Z172" s="2692"/>
      <c r="AA172" s="2693"/>
      <c r="AB172" s="2693"/>
      <c r="AC172" s="2693"/>
      <c r="AD172" s="2693"/>
      <c r="AE172" s="2693"/>
      <c r="AF172" s="2693"/>
      <c r="AG172" s="2693"/>
      <c r="AH172" s="2693"/>
      <c r="AI172" s="2693"/>
      <c r="AJ172" s="2693"/>
      <c r="AK172" s="2693"/>
      <c r="AL172" s="2693"/>
      <c r="AM172" s="2693"/>
      <c r="AN172" s="2693"/>
      <c r="AO172" s="2693"/>
      <c r="AP172" s="2693"/>
      <c r="AQ172" s="2693"/>
      <c r="AR172" s="2693"/>
      <c r="AS172" s="2693"/>
      <c r="AT172" s="2693"/>
      <c r="AU172" s="2694"/>
    </row>
    <row r="173" spans="1:47" ht="15.75" customHeight="1" x14ac:dyDescent="0.4">
      <c r="A173" s="902"/>
      <c r="B173" s="903"/>
      <c r="C173" s="903"/>
      <c r="D173" s="903"/>
      <c r="E173" s="903"/>
      <c r="F173" s="903"/>
      <c r="G173" s="903"/>
      <c r="H173" s="903"/>
      <c r="I173" s="903"/>
      <c r="J173" s="903"/>
      <c r="K173" s="903"/>
      <c r="L173" s="903"/>
      <c r="M173" s="903"/>
      <c r="N173" s="903"/>
      <c r="O173" s="903"/>
      <c r="P173" s="903"/>
      <c r="Q173" s="903"/>
      <c r="R173" s="903"/>
      <c r="S173" s="903"/>
      <c r="T173" s="903"/>
      <c r="U173" s="903"/>
      <c r="V173" s="903"/>
      <c r="W173" s="903"/>
      <c r="X173" s="903"/>
      <c r="Y173" s="904"/>
      <c r="Z173" s="2692"/>
      <c r="AA173" s="2693"/>
      <c r="AB173" s="2693"/>
      <c r="AC173" s="2693"/>
      <c r="AD173" s="2693"/>
      <c r="AE173" s="2693"/>
      <c r="AF173" s="2693"/>
      <c r="AG173" s="2693"/>
      <c r="AH173" s="2693"/>
      <c r="AI173" s="2693"/>
      <c r="AJ173" s="2693"/>
      <c r="AK173" s="2693"/>
      <c r="AL173" s="2693"/>
      <c r="AM173" s="2693"/>
      <c r="AN173" s="2693"/>
      <c r="AO173" s="2693"/>
      <c r="AP173" s="2693"/>
      <c r="AQ173" s="2693"/>
      <c r="AR173" s="2693"/>
      <c r="AS173" s="2693"/>
      <c r="AT173" s="2693"/>
      <c r="AU173" s="2694"/>
    </row>
    <row r="174" spans="1:47" ht="15.75" customHeight="1" x14ac:dyDescent="0.4">
      <c r="A174" s="905"/>
      <c r="B174" s="1409"/>
      <c r="C174" s="1409"/>
      <c r="D174" s="1409"/>
      <c r="E174" s="1409"/>
      <c r="F174" s="1409"/>
      <c r="G174" s="1409"/>
      <c r="H174" s="1409"/>
      <c r="I174" s="1409"/>
      <c r="J174" s="1409"/>
      <c r="K174" s="1409"/>
      <c r="L174" s="1409"/>
      <c r="M174" s="1409"/>
      <c r="N174" s="1409"/>
      <c r="O174" s="1409"/>
      <c r="P174" s="1409"/>
      <c r="Q174" s="1409"/>
      <c r="R174" s="1409"/>
      <c r="S174" s="1409"/>
      <c r="T174" s="1409"/>
      <c r="U174" s="1409"/>
      <c r="V174" s="1409"/>
      <c r="W174" s="1409"/>
      <c r="X174" s="1409"/>
      <c r="Y174" s="906"/>
      <c r="Z174" s="2695"/>
      <c r="AA174" s="2696"/>
      <c r="AB174" s="2696"/>
      <c r="AC174" s="2696"/>
      <c r="AD174" s="2696"/>
      <c r="AE174" s="2696"/>
      <c r="AF174" s="2696"/>
      <c r="AG174" s="2696"/>
      <c r="AH174" s="2696"/>
      <c r="AI174" s="2696"/>
      <c r="AJ174" s="2696"/>
      <c r="AK174" s="2696"/>
      <c r="AL174" s="2696"/>
      <c r="AM174" s="2696"/>
      <c r="AN174" s="2696"/>
      <c r="AO174" s="2696"/>
      <c r="AP174" s="2696"/>
      <c r="AQ174" s="2696"/>
      <c r="AR174" s="2696"/>
      <c r="AS174" s="2696"/>
      <c r="AT174" s="2696"/>
      <c r="AU174" s="2697"/>
    </row>
    <row r="175" spans="1:47" ht="12.75" customHeight="1" x14ac:dyDescent="0.4">
      <c r="A175" s="184"/>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row>
    <row r="176" spans="1:47" ht="12.75" customHeight="1" x14ac:dyDescent="0.4">
      <c r="A176" s="2686" t="s">
        <v>118</v>
      </c>
      <c r="B176" s="2686"/>
      <c r="C176" s="2686"/>
      <c r="D176" s="2686"/>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441"/>
    </row>
    <row r="177" spans="1:52" ht="12.75" customHeight="1" x14ac:dyDescent="0.4">
      <c r="A177" s="184"/>
      <c r="B177" s="442" t="s">
        <v>117</v>
      </c>
      <c r="C177" s="2687" t="s">
        <v>2717</v>
      </c>
      <c r="D177" s="2688"/>
      <c r="E177" s="2688"/>
      <c r="F177" s="2688"/>
      <c r="G177" s="2688"/>
      <c r="H177" s="2688"/>
      <c r="I177" s="2688"/>
      <c r="J177" s="2688"/>
      <c r="K177" s="2688"/>
      <c r="L177" s="2688"/>
      <c r="M177" s="2688"/>
      <c r="N177" s="2688"/>
      <c r="O177" s="2688"/>
      <c r="P177" s="2688"/>
      <c r="Q177" s="2688"/>
      <c r="R177" s="2688"/>
      <c r="S177" s="2688"/>
      <c r="T177" s="2688"/>
      <c r="U177" s="2688"/>
      <c r="V177" s="2688"/>
      <c r="W177" s="2688"/>
      <c r="X177" s="2688"/>
      <c r="Y177" s="2688"/>
      <c r="Z177" s="2688"/>
      <c r="AA177" s="2688"/>
      <c r="AB177" s="2688"/>
      <c r="AC177" s="2688"/>
      <c r="AD177" s="2688"/>
      <c r="AE177" s="2688"/>
      <c r="AF177" s="2688"/>
      <c r="AG177" s="2688"/>
      <c r="AH177" s="2688"/>
      <c r="AI177" s="2688"/>
      <c r="AJ177" s="2688"/>
      <c r="AK177" s="2688"/>
      <c r="AL177" s="2688"/>
      <c r="AM177" s="2688"/>
      <c r="AN177" s="2688"/>
      <c r="AO177" s="2688"/>
      <c r="AP177" s="2688"/>
      <c r="AQ177" s="2688"/>
      <c r="AR177" s="2688"/>
      <c r="AS177" s="2688"/>
      <c r="AT177" s="2688"/>
      <c r="AU177" s="441"/>
    </row>
    <row r="178" spans="1:52" ht="12.75" customHeight="1" x14ac:dyDescent="0.4">
      <c r="A178" s="184"/>
      <c r="B178" s="442"/>
      <c r="C178" s="2685" t="s">
        <v>269</v>
      </c>
      <c r="D178" s="2685"/>
      <c r="E178" s="2685"/>
      <c r="F178" s="2685"/>
      <c r="G178" s="2685"/>
      <c r="H178" s="2685"/>
      <c r="I178" s="2685"/>
      <c r="J178" s="2685"/>
      <c r="K178" s="2685"/>
      <c r="L178" s="2685"/>
      <c r="M178" s="2685"/>
      <c r="N178" s="2685"/>
      <c r="O178" s="2685"/>
      <c r="P178" s="2685"/>
      <c r="Q178" s="2685"/>
      <c r="R178" s="2685"/>
      <c r="S178" s="2685"/>
      <c r="T178" s="2685"/>
      <c r="U178" s="2685"/>
      <c r="V178" s="2685"/>
      <c r="W178" s="2685"/>
      <c r="X178" s="2685"/>
      <c r="Y178" s="2685"/>
      <c r="Z178" s="2685"/>
      <c r="AA178" s="2685"/>
      <c r="AB178" s="2685"/>
      <c r="AC178" s="2685"/>
      <c r="AD178" s="2685"/>
      <c r="AE178" s="2685"/>
      <c r="AF178" s="2685"/>
      <c r="AG178" s="2685"/>
      <c r="AH178" s="2685"/>
      <c r="AI178" s="2685"/>
      <c r="AJ178" s="2685"/>
      <c r="AK178" s="2685"/>
      <c r="AL178" s="2685"/>
      <c r="AM178" s="2685"/>
      <c r="AN178" s="2685"/>
      <c r="AO178" s="2685"/>
      <c r="AP178" s="2685"/>
      <c r="AQ178" s="2685"/>
      <c r="AR178" s="2685"/>
      <c r="AS178" s="2685"/>
      <c r="AT178" s="2685"/>
      <c r="AU178" s="441"/>
    </row>
    <row r="179" spans="1:52" ht="12.75" customHeight="1" x14ac:dyDescent="0.4">
      <c r="A179" s="184"/>
      <c r="B179" s="442"/>
      <c r="C179" s="2685" t="s">
        <v>268</v>
      </c>
      <c r="D179" s="2685"/>
      <c r="E179" s="2685"/>
      <c r="F179" s="2685"/>
      <c r="G179" s="2685"/>
      <c r="H179" s="2685"/>
      <c r="I179" s="2685"/>
      <c r="J179" s="2685"/>
      <c r="K179" s="2685"/>
      <c r="L179" s="2685"/>
      <c r="M179" s="2685"/>
      <c r="N179" s="2685"/>
      <c r="O179" s="2685"/>
      <c r="P179" s="2685"/>
      <c r="Q179" s="2685"/>
      <c r="R179" s="2685"/>
      <c r="S179" s="2685"/>
      <c r="T179" s="2685"/>
      <c r="U179" s="2685"/>
      <c r="V179" s="2685"/>
      <c r="W179" s="2685"/>
      <c r="X179" s="2685"/>
      <c r="Y179" s="2685"/>
      <c r="Z179" s="2685"/>
      <c r="AA179" s="2685"/>
      <c r="AB179" s="2685"/>
      <c r="AC179" s="2685"/>
      <c r="AD179" s="2685"/>
      <c r="AE179" s="2685"/>
      <c r="AF179" s="2685"/>
      <c r="AG179" s="2685"/>
      <c r="AH179" s="2685"/>
      <c r="AI179" s="2685"/>
      <c r="AJ179" s="2685"/>
      <c r="AK179" s="2685"/>
      <c r="AL179" s="2685"/>
      <c r="AM179" s="2685"/>
      <c r="AN179" s="2685"/>
      <c r="AO179" s="2685"/>
      <c r="AP179" s="2685"/>
      <c r="AQ179" s="2685"/>
      <c r="AR179" s="2685"/>
      <c r="AS179" s="2685"/>
      <c r="AT179" s="2685"/>
      <c r="AU179" s="441"/>
    </row>
    <row r="180" spans="1:52" ht="12.75" customHeight="1" x14ac:dyDescent="0.4">
      <c r="A180" s="184"/>
      <c r="B180" s="442" t="s">
        <v>115</v>
      </c>
      <c r="C180" s="2685" t="s">
        <v>267</v>
      </c>
      <c r="D180" s="2685"/>
      <c r="E180" s="2685"/>
      <c r="F180" s="2685"/>
      <c r="G180" s="2685"/>
      <c r="H180" s="2685"/>
      <c r="I180" s="2685"/>
      <c r="J180" s="2685"/>
      <c r="K180" s="2685"/>
      <c r="L180" s="2685"/>
      <c r="M180" s="2685"/>
      <c r="N180" s="2685"/>
      <c r="O180" s="2685"/>
      <c r="P180" s="2685"/>
      <c r="Q180" s="2685"/>
      <c r="R180" s="2685"/>
      <c r="S180" s="2685"/>
      <c r="T180" s="2685"/>
      <c r="U180" s="2685"/>
      <c r="V180" s="2685"/>
      <c r="W180" s="2685"/>
      <c r="X180" s="2685"/>
      <c r="Y180" s="2685"/>
      <c r="Z180" s="2685"/>
      <c r="AA180" s="2685"/>
      <c r="AB180" s="2685"/>
      <c r="AC180" s="2685"/>
      <c r="AD180" s="2685"/>
      <c r="AE180" s="2685"/>
      <c r="AF180" s="2685"/>
      <c r="AG180" s="2685"/>
      <c r="AH180" s="2685"/>
      <c r="AI180" s="2685"/>
      <c r="AJ180" s="2685"/>
      <c r="AK180" s="2685"/>
      <c r="AL180" s="2685"/>
      <c r="AM180" s="2685"/>
      <c r="AN180" s="2685"/>
      <c r="AO180" s="2685"/>
      <c r="AP180" s="2685"/>
      <c r="AQ180" s="2685"/>
      <c r="AR180" s="2685"/>
      <c r="AS180" s="2685"/>
      <c r="AT180" s="2685"/>
      <c r="AU180" s="441"/>
    </row>
    <row r="181" spans="1:52" ht="12.75" customHeight="1" x14ac:dyDescent="0.4">
      <c r="A181" s="184"/>
      <c r="B181" s="442" t="s">
        <v>114</v>
      </c>
      <c r="C181" s="2685" t="s">
        <v>2718</v>
      </c>
      <c r="D181" s="2685"/>
      <c r="E181" s="2685"/>
      <c r="F181" s="2685"/>
      <c r="G181" s="2685"/>
      <c r="H181" s="2685"/>
      <c r="I181" s="2685"/>
      <c r="J181" s="2685"/>
      <c r="K181" s="2685"/>
      <c r="L181" s="2685"/>
      <c r="M181" s="2685"/>
      <c r="N181" s="2685"/>
      <c r="O181" s="2685"/>
      <c r="P181" s="2685"/>
      <c r="Q181" s="2685"/>
      <c r="R181" s="2685"/>
      <c r="S181" s="2685"/>
      <c r="T181" s="2685"/>
      <c r="U181" s="2685"/>
      <c r="V181" s="2685"/>
      <c r="W181" s="2685"/>
      <c r="X181" s="2685"/>
      <c r="Y181" s="2685"/>
      <c r="Z181" s="2685"/>
      <c r="AA181" s="2685"/>
      <c r="AB181" s="2685"/>
      <c r="AC181" s="2685"/>
      <c r="AD181" s="2685"/>
      <c r="AE181" s="2685"/>
      <c r="AF181" s="2685"/>
      <c r="AG181" s="2685"/>
      <c r="AH181" s="2685"/>
      <c r="AI181" s="2685"/>
      <c r="AJ181" s="2685"/>
      <c r="AK181" s="2685"/>
      <c r="AL181" s="2685"/>
      <c r="AM181" s="2685"/>
      <c r="AN181" s="2685"/>
      <c r="AO181" s="2685"/>
      <c r="AP181" s="2685"/>
      <c r="AQ181" s="2685"/>
      <c r="AR181" s="2685"/>
      <c r="AS181" s="2685"/>
      <c r="AT181" s="2685"/>
      <c r="AU181" s="184"/>
    </row>
    <row r="182" spans="1:52" ht="12.75" customHeight="1" x14ac:dyDescent="0.4">
      <c r="A182" s="184"/>
      <c r="B182" s="442" t="s">
        <v>113</v>
      </c>
      <c r="C182" s="2685" t="s">
        <v>2719</v>
      </c>
      <c r="D182" s="2685"/>
      <c r="E182" s="2685"/>
      <c r="F182" s="2685"/>
      <c r="G182" s="2685"/>
      <c r="H182" s="2685"/>
      <c r="I182" s="2685"/>
      <c r="J182" s="2685"/>
      <c r="K182" s="2685"/>
      <c r="L182" s="2685"/>
      <c r="M182" s="2685"/>
      <c r="N182" s="2685"/>
      <c r="O182" s="2685"/>
      <c r="P182" s="2685"/>
      <c r="Q182" s="2685"/>
      <c r="R182" s="2685"/>
      <c r="S182" s="2685"/>
      <c r="T182" s="2685"/>
      <c r="U182" s="2685"/>
      <c r="V182" s="2685"/>
      <c r="W182" s="2685"/>
      <c r="X182" s="2685"/>
      <c r="Y182" s="2685"/>
      <c r="Z182" s="2685"/>
      <c r="AA182" s="2685"/>
      <c r="AB182" s="2685"/>
      <c r="AC182" s="2685"/>
      <c r="AD182" s="2685"/>
      <c r="AE182" s="2685"/>
      <c r="AF182" s="2685"/>
      <c r="AG182" s="2685"/>
      <c r="AH182" s="2685"/>
      <c r="AI182" s="2685"/>
      <c r="AJ182" s="2685"/>
      <c r="AK182" s="2685"/>
      <c r="AL182" s="2685"/>
      <c r="AM182" s="2685"/>
      <c r="AN182" s="2685"/>
      <c r="AO182" s="2685"/>
      <c r="AP182" s="2685"/>
      <c r="AQ182" s="2685"/>
      <c r="AR182" s="2685"/>
      <c r="AS182" s="2685"/>
      <c r="AT182" s="2685"/>
      <c r="AU182" s="441"/>
    </row>
    <row r="183" spans="1:52" ht="12.75" customHeight="1" x14ac:dyDescent="0.4">
      <c r="A183" s="184"/>
      <c r="B183" s="184"/>
      <c r="C183" s="2685" t="s">
        <v>266</v>
      </c>
      <c r="D183" s="2685"/>
      <c r="E183" s="2685"/>
      <c r="F183" s="2685"/>
      <c r="G183" s="2685"/>
      <c r="H183" s="2685"/>
      <c r="I183" s="2685"/>
      <c r="J183" s="2685"/>
      <c r="K183" s="2685"/>
      <c r="L183" s="2685"/>
      <c r="M183" s="2685"/>
      <c r="N183" s="2685"/>
      <c r="O183" s="2685"/>
      <c r="P183" s="2685"/>
      <c r="Q183" s="2685"/>
      <c r="R183" s="2685"/>
      <c r="S183" s="2685"/>
      <c r="T183" s="2685"/>
      <c r="U183" s="2685"/>
      <c r="V183" s="2685"/>
      <c r="W183" s="2685"/>
      <c r="X183" s="2685"/>
      <c r="Y183" s="2685"/>
      <c r="Z183" s="2685"/>
      <c r="AA183" s="2685"/>
      <c r="AB183" s="2685"/>
      <c r="AC183" s="2685"/>
      <c r="AD183" s="2685"/>
      <c r="AE183" s="2685"/>
      <c r="AF183" s="2685"/>
      <c r="AG183" s="2685"/>
      <c r="AH183" s="2685"/>
      <c r="AI183" s="2685"/>
      <c r="AJ183" s="2685"/>
      <c r="AK183" s="2685"/>
      <c r="AL183" s="2685"/>
      <c r="AM183" s="2685"/>
      <c r="AN183" s="2685"/>
      <c r="AO183" s="2685"/>
      <c r="AP183" s="2685"/>
      <c r="AQ183" s="2685"/>
      <c r="AR183" s="2685"/>
      <c r="AS183" s="2685"/>
      <c r="AT183" s="2685"/>
      <c r="AU183" s="441"/>
    </row>
    <row r="184" spans="1:52" ht="12.75" customHeight="1" x14ac:dyDescent="0.4">
      <c r="A184" s="184"/>
      <c r="B184" s="442" t="s">
        <v>112</v>
      </c>
      <c r="C184" s="2685" t="s">
        <v>265</v>
      </c>
      <c r="D184" s="2685"/>
      <c r="E184" s="2685"/>
      <c r="F184" s="2685"/>
      <c r="G184" s="2685"/>
      <c r="H184" s="2685"/>
      <c r="I184" s="2685"/>
      <c r="J184" s="2685"/>
      <c r="K184" s="2685"/>
      <c r="L184" s="2685"/>
      <c r="M184" s="2685"/>
      <c r="N184" s="2685"/>
      <c r="O184" s="2685"/>
      <c r="P184" s="2685"/>
      <c r="Q184" s="2685"/>
      <c r="R184" s="2685"/>
      <c r="S184" s="2685"/>
      <c r="T184" s="2685"/>
      <c r="U184" s="2685"/>
      <c r="V184" s="2685"/>
      <c r="W184" s="2685"/>
      <c r="X184" s="2685"/>
      <c r="Y184" s="2685"/>
      <c r="Z184" s="2685"/>
      <c r="AA184" s="2685"/>
      <c r="AB184" s="2685"/>
      <c r="AC184" s="2685"/>
      <c r="AD184" s="2685"/>
      <c r="AE184" s="2685"/>
      <c r="AF184" s="2685"/>
      <c r="AG184" s="2685"/>
      <c r="AH184" s="2685"/>
      <c r="AI184" s="2685"/>
      <c r="AJ184" s="2685"/>
      <c r="AK184" s="2685"/>
      <c r="AL184" s="2685"/>
      <c r="AM184" s="2685"/>
      <c r="AN184" s="2685"/>
      <c r="AO184" s="2685"/>
      <c r="AP184" s="2685"/>
      <c r="AQ184" s="2685"/>
      <c r="AR184" s="2685"/>
      <c r="AS184" s="2685"/>
      <c r="AT184" s="2685"/>
      <c r="AU184" s="441"/>
    </row>
    <row r="185" spans="1:52" ht="12.75" customHeight="1" x14ac:dyDescent="0.4">
      <c r="A185" s="184"/>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c r="AG185" s="442"/>
      <c r="AH185" s="442"/>
      <c r="AI185" s="442"/>
      <c r="AJ185" s="442"/>
      <c r="AK185" s="442"/>
      <c r="AL185" s="442"/>
      <c r="AM185" s="442"/>
      <c r="AN185" s="442"/>
      <c r="AO185" s="442"/>
      <c r="AP185" s="442"/>
      <c r="AQ185" s="442"/>
      <c r="AR185" s="442"/>
      <c r="AS185" s="442"/>
      <c r="AT185" s="442"/>
      <c r="AU185" s="441"/>
    </row>
    <row r="186" spans="1:52" ht="12.75" customHeight="1" x14ac:dyDescent="0.4"/>
    <row r="187" spans="1:52" ht="12.75" customHeight="1" x14ac:dyDescent="0.4">
      <c r="A187" s="193" t="s">
        <v>293</v>
      </c>
      <c r="B187" s="193" t="s">
        <v>292</v>
      </c>
      <c r="C187" s="193">
        <v>2</v>
      </c>
      <c r="D187" s="193" t="s">
        <v>291</v>
      </c>
      <c r="E187" s="193" t="s">
        <v>290</v>
      </c>
      <c r="F187" s="193"/>
      <c r="G187" s="193" t="s">
        <v>289</v>
      </c>
      <c r="H187" s="193" t="s">
        <v>288</v>
      </c>
      <c r="I187" s="193">
        <v>4</v>
      </c>
      <c r="J187" s="193" t="s">
        <v>287</v>
      </c>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row>
    <row r="188" spans="1:52" ht="12.75" customHeight="1" x14ac:dyDescent="0.4">
      <c r="A188" s="184"/>
      <c r="B188" s="184"/>
      <c r="C188" s="184"/>
      <c r="D188" s="184"/>
      <c r="E188" s="184"/>
      <c r="F188" s="184"/>
      <c r="G188" s="184"/>
      <c r="H188" s="184"/>
      <c r="I188" s="184"/>
      <c r="J188" s="184"/>
      <c r="K188" s="184"/>
      <c r="L188" s="184"/>
      <c r="M188" s="184"/>
      <c r="N188" s="184"/>
      <c r="O188" s="184"/>
      <c r="P188" s="184"/>
      <c r="Q188" s="184"/>
      <c r="R188" s="184"/>
      <c r="S188" s="184"/>
      <c r="T188" s="184"/>
      <c r="U188" s="2619" t="s">
        <v>286</v>
      </c>
      <c r="V188" s="2619"/>
      <c r="W188" s="2619"/>
      <c r="X188" s="2619"/>
      <c r="Y188" s="2619"/>
      <c r="Z188" s="2619"/>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row>
    <row r="189" spans="1:52" ht="12.75" customHeight="1" x14ac:dyDescent="0.4">
      <c r="A189" s="184"/>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row>
    <row r="190" spans="1:52" ht="15.75" customHeight="1" x14ac:dyDescent="0.4">
      <c r="A190" s="2654" t="s">
        <v>285</v>
      </c>
      <c r="B190" s="2655"/>
      <c r="C190" s="2656"/>
      <c r="D190" s="2663" t="s">
        <v>3183</v>
      </c>
      <c r="E190" s="2664"/>
      <c r="F190" s="2664"/>
      <c r="G190" s="2664"/>
      <c r="H190" s="2664"/>
      <c r="I190" s="2664"/>
      <c r="J190" s="2665"/>
      <c r="K190" s="192"/>
      <c r="L190" s="1418"/>
      <c r="M190" s="1418"/>
      <c r="N190" s="1418"/>
      <c r="O190" s="1418"/>
      <c r="P190" s="1418"/>
      <c r="Q190" s="1418"/>
      <c r="R190" s="1418"/>
      <c r="S190" s="190" t="s">
        <v>2720</v>
      </c>
      <c r="T190" s="190" t="s">
        <v>284</v>
      </c>
      <c r="U190" s="190" t="s">
        <v>271</v>
      </c>
      <c r="V190" s="190" t="s">
        <v>283</v>
      </c>
      <c r="W190" s="190"/>
      <c r="X190" s="190"/>
      <c r="Y190" s="190"/>
      <c r="Z190" s="190"/>
      <c r="AA190" s="190"/>
      <c r="AB190" s="190"/>
      <c r="AC190" s="190"/>
      <c r="AD190" s="190"/>
      <c r="AE190" s="190"/>
      <c r="AF190" s="190"/>
      <c r="AG190" s="190"/>
      <c r="AH190" s="190"/>
      <c r="AI190" s="189"/>
      <c r="AJ190" s="1417"/>
      <c r="AK190" s="2664" t="s">
        <v>2716</v>
      </c>
      <c r="AL190" s="2664"/>
      <c r="AM190" s="2664"/>
      <c r="AN190" s="2664"/>
      <c r="AO190" s="2664"/>
      <c r="AP190" s="2664"/>
      <c r="AQ190" s="2664"/>
      <c r="AR190" s="2664"/>
      <c r="AS190" s="2664"/>
      <c r="AT190" s="2664"/>
      <c r="AU190" s="1419"/>
    </row>
    <row r="191" spans="1:52" ht="15.75" customHeight="1" x14ac:dyDescent="0.4">
      <c r="A191" s="2657"/>
      <c r="B191" s="2658"/>
      <c r="C191" s="2659"/>
      <c r="D191" s="2666"/>
      <c r="E191" s="2667"/>
      <c r="F191" s="2667"/>
      <c r="G191" s="2667"/>
      <c r="H191" s="2667"/>
      <c r="I191" s="2667"/>
      <c r="J191" s="2668"/>
      <c r="K191" s="2675"/>
      <c r="L191" s="2676"/>
      <c r="M191" s="2676"/>
      <c r="N191" s="2676"/>
      <c r="O191" s="2676"/>
      <c r="P191" s="2676"/>
      <c r="Q191" s="2676"/>
      <c r="R191" s="2676"/>
      <c r="S191" s="2676"/>
      <c r="T191" s="2676"/>
      <c r="U191" s="2676"/>
      <c r="V191" s="2676"/>
      <c r="W191" s="2676"/>
      <c r="X191" s="2676"/>
      <c r="Y191" s="2676"/>
      <c r="Z191" s="2676"/>
      <c r="AA191" s="2676"/>
      <c r="AB191" s="2676"/>
      <c r="AC191" s="2676"/>
      <c r="AD191" s="2676"/>
      <c r="AE191" s="2676"/>
      <c r="AF191" s="2676"/>
      <c r="AG191" s="2676"/>
      <c r="AH191" s="2676"/>
      <c r="AI191" s="2677"/>
      <c r="AJ191" s="1413"/>
      <c r="AK191" s="1410"/>
      <c r="AL191" s="1413"/>
      <c r="AM191" s="1413"/>
      <c r="AN191" s="1413"/>
      <c r="AO191" s="1413"/>
      <c r="AP191" s="1410"/>
      <c r="AQ191" s="1413"/>
      <c r="AR191" s="1413"/>
      <c r="AS191" s="1413"/>
      <c r="AT191" s="1413"/>
      <c r="AU191" s="1414"/>
      <c r="AY191" s="1422" t="s">
        <v>3184</v>
      </c>
      <c r="AZ191" s="1423" t="s">
        <v>3185</v>
      </c>
    </row>
    <row r="192" spans="1:52" ht="15.75" customHeight="1" x14ac:dyDescent="0.4">
      <c r="A192" s="2657"/>
      <c r="B192" s="2658"/>
      <c r="C192" s="2659"/>
      <c r="D192" s="2669"/>
      <c r="E192" s="2670"/>
      <c r="F192" s="2670"/>
      <c r="G192" s="2670"/>
      <c r="H192" s="2670"/>
      <c r="I192" s="2670"/>
      <c r="J192" s="2671"/>
      <c r="K192" s="2678"/>
      <c r="L192" s="2679"/>
      <c r="M192" s="2679"/>
      <c r="N192" s="2679"/>
      <c r="O192" s="2679"/>
      <c r="P192" s="2679"/>
      <c r="Q192" s="2679"/>
      <c r="R192" s="2679"/>
      <c r="S192" s="2679"/>
      <c r="T192" s="2679"/>
      <c r="U192" s="2679"/>
      <c r="V192" s="2679"/>
      <c r="W192" s="2679"/>
      <c r="X192" s="2679"/>
      <c r="Y192" s="2679"/>
      <c r="Z192" s="2679"/>
      <c r="AA192" s="2679"/>
      <c r="AB192" s="2679"/>
      <c r="AC192" s="2679"/>
      <c r="AD192" s="2679"/>
      <c r="AE192" s="2679"/>
      <c r="AF192" s="2679"/>
      <c r="AG192" s="2679"/>
      <c r="AH192" s="2679"/>
      <c r="AI192" s="2680"/>
      <c r="AJ192" s="1413"/>
      <c r="AK192" s="907" t="s">
        <v>282</v>
      </c>
      <c r="AL192" s="1413" t="s">
        <v>281</v>
      </c>
      <c r="AM192" s="1413" t="s">
        <v>280</v>
      </c>
      <c r="AN192" s="1413" t="s">
        <v>279</v>
      </c>
      <c r="AO192" s="1413"/>
      <c r="AP192" s="907" t="s">
        <v>278</v>
      </c>
      <c r="AQ192" s="1413" t="s">
        <v>277</v>
      </c>
      <c r="AR192" s="1413" t="s">
        <v>276</v>
      </c>
      <c r="AS192" s="1413" t="s">
        <v>275</v>
      </c>
      <c r="AT192" s="1413"/>
      <c r="AU192" s="1414"/>
      <c r="AY192" s="1422"/>
      <c r="AZ192" s="1423" t="s">
        <v>3186</v>
      </c>
    </row>
    <row r="193" spans="1:52" ht="15.75" customHeight="1" x14ac:dyDescent="0.4">
      <c r="A193" s="2660"/>
      <c r="B193" s="2661"/>
      <c r="C193" s="2662"/>
      <c r="D193" s="2672"/>
      <c r="E193" s="2673"/>
      <c r="F193" s="2673"/>
      <c r="G193" s="2673"/>
      <c r="H193" s="2673"/>
      <c r="I193" s="2673"/>
      <c r="J193" s="2674"/>
      <c r="K193" s="2681"/>
      <c r="L193" s="2682"/>
      <c r="M193" s="2682"/>
      <c r="N193" s="2682"/>
      <c r="O193" s="2682"/>
      <c r="P193" s="2682"/>
      <c r="Q193" s="2682"/>
      <c r="R193" s="2682"/>
      <c r="S193" s="2682"/>
      <c r="T193" s="2682"/>
      <c r="U193" s="2682"/>
      <c r="V193" s="2682"/>
      <c r="W193" s="2682"/>
      <c r="X193" s="2682"/>
      <c r="Y193" s="2682"/>
      <c r="Z193" s="2682"/>
      <c r="AA193" s="2682"/>
      <c r="AB193" s="2682"/>
      <c r="AC193" s="2682"/>
      <c r="AD193" s="2682"/>
      <c r="AE193" s="2682"/>
      <c r="AF193" s="2682"/>
      <c r="AG193" s="2682"/>
      <c r="AH193" s="2682"/>
      <c r="AI193" s="2683"/>
      <c r="AJ193" s="1415"/>
      <c r="AK193" s="1415"/>
      <c r="AL193" s="1415"/>
      <c r="AM193" s="1415"/>
      <c r="AN193" s="1415"/>
      <c r="AO193" s="1415"/>
      <c r="AP193" s="1415"/>
      <c r="AQ193" s="1415"/>
      <c r="AR193" s="1415"/>
      <c r="AS193" s="1415"/>
      <c r="AT193" s="1415"/>
      <c r="AU193" s="1416"/>
      <c r="AY193" s="1422"/>
      <c r="AZ193" s="1423" t="s">
        <v>3187</v>
      </c>
    </row>
    <row r="194" spans="1:52" ht="15.75" customHeight="1" x14ac:dyDescent="0.4">
      <c r="A194" s="899"/>
      <c r="B194" s="900"/>
      <c r="C194" s="900"/>
      <c r="D194" s="900"/>
      <c r="E194" s="900"/>
      <c r="F194" s="900"/>
      <c r="G194" s="900"/>
      <c r="H194" s="900"/>
      <c r="I194" s="900"/>
      <c r="J194" s="900"/>
      <c r="K194" s="900"/>
      <c r="L194" s="900"/>
      <c r="M194" s="900"/>
      <c r="N194" s="900"/>
      <c r="O194" s="900"/>
      <c r="P194" s="900"/>
      <c r="Q194" s="900"/>
      <c r="R194" s="900"/>
      <c r="S194" s="900"/>
      <c r="T194" s="900"/>
      <c r="U194" s="900"/>
      <c r="V194" s="900"/>
      <c r="W194" s="900"/>
      <c r="X194" s="900"/>
      <c r="Y194" s="901"/>
      <c r="Z194" s="1411"/>
      <c r="AA194" s="1412" t="s">
        <v>274</v>
      </c>
      <c r="AB194" s="1412" t="s">
        <v>273</v>
      </c>
      <c r="AC194" s="1412" t="s">
        <v>272</v>
      </c>
      <c r="AD194" s="1412" t="s">
        <v>271</v>
      </c>
      <c r="AE194" s="1412"/>
      <c r="AF194" s="1412"/>
      <c r="AG194" s="1412"/>
      <c r="AH194" s="1412"/>
      <c r="AI194" s="1412"/>
      <c r="AJ194" s="185"/>
      <c r="AK194" s="185"/>
      <c r="AL194" s="185"/>
      <c r="AM194" s="185"/>
      <c r="AN194" s="185"/>
      <c r="AO194" s="185"/>
      <c r="AP194" s="185"/>
      <c r="AQ194" s="185"/>
      <c r="AR194" s="185"/>
      <c r="AS194" s="185"/>
      <c r="AT194" s="185"/>
      <c r="AU194" s="191"/>
    </row>
    <row r="195" spans="1:52" ht="15.75" customHeight="1" x14ac:dyDescent="0.4">
      <c r="A195" s="902"/>
      <c r="B195" s="903"/>
      <c r="C195" s="903"/>
      <c r="D195" s="903"/>
      <c r="E195" s="903"/>
      <c r="F195" s="903"/>
      <c r="G195" s="903"/>
      <c r="H195" s="903"/>
      <c r="I195" s="903"/>
      <c r="J195" s="903"/>
      <c r="K195" s="903"/>
      <c r="L195" s="903"/>
      <c r="M195" s="903"/>
      <c r="N195" s="903"/>
      <c r="O195" s="903"/>
      <c r="P195" s="903"/>
      <c r="Q195" s="903"/>
      <c r="R195" s="903"/>
      <c r="S195" s="903"/>
      <c r="T195" s="903"/>
      <c r="U195" s="903"/>
      <c r="V195" s="903"/>
      <c r="W195" s="903"/>
      <c r="X195" s="903"/>
      <c r="Y195" s="904"/>
      <c r="Z195" s="2689"/>
      <c r="AA195" s="2690"/>
      <c r="AB195" s="2690"/>
      <c r="AC195" s="2690"/>
      <c r="AD195" s="2690"/>
      <c r="AE195" s="2690"/>
      <c r="AF195" s="2690"/>
      <c r="AG195" s="2690"/>
      <c r="AH195" s="2690"/>
      <c r="AI195" s="2690"/>
      <c r="AJ195" s="2690"/>
      <c r="AK195" s="2690"/>
      <c r="AL195" s="2690"/>
      <c r="AM195" s="2690"/>
      <c r="AN195" s="2690"/>
      <c r="AO195" s="2690"/>
      <c r="AP195" s="2690"/>
      <c r="AQ195" s="2690"/>
      <c r="AR195" s="2690"/>
      <c r="AS195" s="2690"/>
      <c r="AT195" s="2690"/>
      <c r="AU195" s="2691"/>
    </row>
    <row r="196" spans="1:52" ht="15.75" customHeight="1" x14ac:dyDescent="0.4">
      <c r="A196" s="902"/>
      <c r="B196" s="903"/>
      <c r="C196" s="903"/>
      <c r="D196" s="903"/>
      <c r="E196" s="903"/>
      <c r="F196" s="903"/>
      <c r="G196" s="903"/>
      <c r="H196" s="903"/>
      <c r="I196" s="903"/>
      <c r="J196" s="903"/>
      <c r="K196" s="903"/>
      <c r="L196" s="903"/>
      <c r="M196" s="903"/>
      <c r="N196" s="903"/>
      <c r="O196" s="903"/>
      <c r="P196" s="903"/>
      <c r="Q196" s="903"/>
      <c r="R196" s="903"/>
      <c r="S196" s="903"/>
      <c r="T196" s="903"/>
      <c r="U196" s="903"/>
      <c r="V196" s="903"/>
      <c r="W196" s="903"/>
      <c r="X196" s="903"/>
      <c r="Y196" s="904"/>
      <c r="Z196" s="2692"/>
      <c r="AA196" s="2693"/>
      <c r="AB196" s="2693"/>
      <c r="AC196" s="2693"/>
      <c r="AD196" s="2693"/>
      <c r="AE196" s="2693"/>
      <c r="AF196" s="2693"/>
      <c r="AG196" s="2693"/>
      <c r="AH196" s="2693"/>
      <c r="AI196" s="2693"/>
      <c r="AJ196" s="2693"/>
      <c r="AK196" s="2693"/>
      <c r="AL196" s="2693"/>
      <c r="AM196" s="2693"/>
      <c r="AN196" s="2693"/>
      <c r="AO196" s="2693"/>
      <c r="AP196" s="2693"/>
      <c r="AQ196" s="2693"/>
      <c r="AR196" s="2693"/>
      <c r="AS196" s="2693"/>
      <c r="AT196" s="2693"/>
      <c r="AU196" s="2694"/>
    </row>
    <row r="197" spans="1:52" ht="15.75" customHeight="1" x14ac:dyDescent="0.4">
      <c r="A197" s="902"/>
      <c r="B197" s="903"/>
      <c r="C197" s="903"/>
      <c r="D197" s="903"/>
      <c r="E197" s="903"/>
      <c r="F197" s="903"/>
      <c r="G197" s="903"/>
      <c r="H197" s="903"/>
      <c r="I197" s="903"/>
      <c r="J197" s="903"/>
      <c r="K197" s="903"/>
      <c r="L197" s="903"/>
      <c r="M197" s="903"/>
      <c r="N197" s="903"/>
      <c r="O197" s="903"/>
      <c r="P197" s="903"/>
      <c r="Q197" s="903"/>
      <c r="R197" s="903"/>
      <c r="S197" s="903"/>
      <c r="T197" s="903"/>
      <c r="U197" s="903"/>
      <c r="V197" s="903"/>
      <c r="W197" s="903"/>
      <c r="X197" s="903"/>
      <c r="Y197" s="904"/>
      <c r="Z197" s="2692"/>
      <c r="AA197" s="2693"/>
      <c r="AB197" s="2693"/>
      <c r="AC197" s="2693"/>
      <c r="AD197" s="2693"/>
      <c r="AE197" s="2693"/>
      <c r="AF197" s="2693"/>
      <c r="AG197" s="2693"/>
      <c r="AH197" s="2693"/>
      <c r="AI197" s="2693"/>
      <c r="AJ197" s="2693"/>
      <c r="AK197" s="2693"/>
      <c r="AL197" s="2693"/>
      <c r="AM197" s="2693"/>
      <c r="AN197" s="2693"/>
      <c r="AO197" s="2693"/>
      <c r="AP197" s="2693"/>
      <c r="AQ197" s="2693"/>
      <c r="AR197" s="2693"/>
      <c r="AS197" s="2693"/>
      <c r="AT197" s="2693"/>
      <c r="AU197" s="2694"/>
    </row>
    <row r="198" spans="1:52" ht="15.75" customHeight="1" x14ac:dyDescent="0.4">
      <c r="A198" s="902"/>
      <c r="B198" s="903"/>
      <c r="C198" s="903"/>
      <c r="D198" s="903"/>
      <c r="E198" s="903"/>
      <c r="F198" s="903"/>
      <c r="G198" s="903"/>
      <c r="H198" s="903"/>
      <c r="I198" s="903"/>
      <c r="J198" s="903"/>
      <c r="K198" s="903"/>
      <c r="L198" s="903"/>
      <c r="M198" s="903"/>
      <c r="N198" s="903"/>
      <c r="O198" s="903"/>
      <c r="P198" s="903"/>
      <c r="Q198" s="903"/>
      <c r="R198" s="903"/>
      <c r="S198" s="903"/>
      <c r="T198" s="903"/>
      <c r="U198" s="903"/>
      <c r="V198" s="903"/>
      <c r="W198" s="903"/>
      <c r="X198" s="903"/>
      <c r="Y198" s="904"/>
      <c r="Z198" s="2692"/>
      <c r="AA198" s="2693"/>
      <c r="AB198" s="2693"/>
      <c r="AC198" s="2693"/>
      <c r="AD198" s="2693"/>
      <c r="AE198" s="2693"/>
      <c r="AF198" s="2693"/>
      <c r="AG198" s="2693"/>
      <c r="AH198" s="2693"/>
      <c r="AI198" s="2693"/>
      <c r="AJ198" s="2693"/>
      <c r="AK198" s="2693"/>
      <c r="AL198" s="2693"/>
      <c r="AM198" s="2693"/>
      <c r="AN198" s="2693"/>
      <c r="AO198" s="2693"/>
      <c r="AP198" s="2693"/>
      <c r="AQ198" s="2693"/>
      <c r="AR198" s="2693"/>
      <c r="AS198" s="2693"/>
      <c r="AT198" s="2693"/>
      <c r="AU198" s="2694"/>
    </row>
    <row r="199" spans="1:52" ht="15.75" customHeight="1" x14ac:dyDescent="0.4">
      <c r="A199" s="902"/>
      <c r="B199" s="903"/>
      <c r="C199" s="903"/>
      <c r="D199" s="903"/>
      <c r="E199" s="903"/>
      <c r="F199" s="903"/>
      <c r="G199" s="903"/>
      <c r="H199" s="903"/>
      <c r="I199" s="903"/>
      <c r="J199" s="903"/>
      <c r="K199" s="903"/>
      <c r="L199" s="903"/>
      <c r="M199" s="903"/>
      <c r="N199" s="903"/>
      <c r="O199" s="903"/>
      <c r="P199" s="903"/>
      <c r="Q199" s="903"/>
      <c r="R199" s="903"/>
      <c r="S199" s="903"/>
      <c r="T199" s="903"/>
      <c r="U199" s="903"/>
      <c r="V199" s="903"/>
      <c r="W199" s="903"/>
      <c r="X199" s="903"/>
      <c r="Y199" s="904"/>
      <c r="Z199" s="2692"/>
      <c r="AA199" s="2693"/>
      <c r="AB199" s="2693"/>
      <c r="AC199" s="2693"/>
      <c r="AD199" s="2693"/>
      <c r="AE199" s="2693"/>
      <c r="AF199" s="2693"/>
      <c r="AG199" s="2693"/>
      <c r="AH199" s="2693"/>
      <c r="AI199" s="2693"/>
      <c r="AJ199" s="2693"/>
      <c r="AK199" s="2693"/>
      <c r="AL199" s="2693"/>
      <c r="AM199" s="2693"/>
      <c r="AN199" s="2693"/>
      <c r="AO199" s="2693"/>
      <c r="AP199" s="2693"/>
      <c r="AQ199" s="2693"/>
      <c r="AR199" s="2693"/>
      <c r="AS199" s="2693"/>
      <c r="AT199" s="2693"/>
      <c r="AU199" s="2694"/>
    </row>
    <row r="200" spans="1:52" ht="15.75" customHeight="1" x14ac:dyDescent="0.4">
      <c r="A200" s="902"/>
      <c r="B200" s="903"/>
      <c r="C200" s="903"/>
      <c r="D200" s="903"/>
      <c r="E200" s="903"/>
      <c r="F200" s="903"/>
      <c r="G200" s="903"/>
      <c r="H200" s="903"/>
      <c r="I200" s="903"/>
      <c r="J200" s="903"/>
      <c r="K200" s="903"/>
      <c r="L200" s="903"/>
      <c r="M200" s="903"/>
      <c r="N200" s="903"/>
      <c r="O200" s="903"/>
      <c r="P200" s="903"/>
      <c r="Q200" s="903"/>
      <c r="R200" s="903"/>
      <c r="S200" s="903"/>
      <c r="T200" s="903"/>
      <c r="U200" s="903"/>
      <c r="V200" s="903"/>
      <c r="W200" s="903"/>
      <c r="X200" s="903"/>
      <c r="Y200" s="904"/>
      <c r="Z200" s="2692"/>
      <c r="AA200" s="2693"/>
      <c r="AB200" s="2693"/>
      <c r="AC200" s="2693"/>
      <c r="AD200" s="2693"/>
      <c r="AE200" s="2693"/>
      <c r="AF200" s="2693"/>
      <c r="AG200" s="2693"/>
      <c r="AH200" s="2693"/>
      <c r="AI200" s="2693"/>
      <c r="AJ200" s="2693"/>
      <c r="AK200" s="2693"/>
      <c r="AL200" s="2693"/>
      <c r="AM200" s="2693"/>
      <c r="AN200" s="2693"/>
      <c r="AO200" s="2693"/>
      <c r="AP200" s="2693"/>
      <c r="AQ200" s="2693"/>
      <c r="AR200" s="2693"/>
      <c r="AS200" s="2693"/>
      <c r="AT200" s="2693"/>
      <c r="AU200" s="2694"/>
    </row>
    <row r="201" spans="1:52" ht="15.75" customHeight="1" x14ac:dyDescent="0.4">
      <c r="A201" s="902"/>
      <c r="B201" s="903"/>
      <c r="C201" s="903"/>
      <c r="D201" s="903"/>
      <c r="E201" s="903"/>
      <c r="F201" s="903"/>
      <c r="G201" s="903"/>
      <c r="H201" s="903"/>
      <c r="I201" s="903"/>
      <c r="J201" s="903"/>
      <c r="K201" s="903"/>
      <c r="L201" s="903"/>
      <c r="M201" s="903"/>
      <c r="N201" s="903"/>
      <c r="O201" s="903"/>
      <c r="P201" s="903"/>
      <c r="Q201" s="903"/>
      <c r="R201" s="903"/>
      <c r="S201" s="903"/>
      <c r="T201" s="903"/>
      <c r="U201" s="903"/>
      <c r="V201" s="903"/>
      <c r="W201" s="903"/>
      <c r="X201" s="903"/>
      <c r="Y201" s="904"/>
      <c r="Z201" s="2692"/>
      <c r="AA201" s="2693"/>
      <c r="AB201" s="2693"/>
      <c r="AC201" s="2693"/>
      <c r="AD201" s="2693"/>
      <c r="AE201" s="2693"/>
      <c r="AF201" s="2693"/>
      <c r="AG201" s="2693"/>
      <c r="AH201" s="2693"/>
      <c r="AI201" s="2693"/>
      <c r="AJ201" s="2693"/>
      <c r="AK201" s="2693"/>
      <c r="AL201" s="2693"/>
      <c r="AM201" s="2693"/>
      <c r="AN201" s="2693"/>
      <c r="AO201" s="2693"/>
      <c r="AP201" s="2693"/>
      <c r="AQ201" s="2693"/>
      <c r="AR201" s="2693"/>
      <c r="AS201" s="2693"/>
      <c r="AT201" s="2693"/>
      <c r="AU201" s="2694"/>
    </row>
    <row r="202" spans="1:52" ht="15.75" customHeight="1" x14ac:dyDescent="0.4">
      <c r="A202" s="902"/>
      <c r="B202" s="903"/>
      <c r="C202" s="903"/>
      <c r="D202" s="903"/>
      <c r="E202" s="903"/>
      <c r="F202" s="903"/>
      <c r="G202" s="903"/>
      <c r="H202" s="903"/>
      <c r="I202" s="903"/>
      <c r="J202" s="903"/>
      <c r="K202" s="2684" t="s">
        <v>270</v>
      </c>
      <c r="L202" s="2684"/>
      <c r="M202" s="2684"/>
      <c r="N202" s="2684"/>
      <c r="O202" s="2684"/>
      <c r="P202" s="2684"/>
      <c r="Q202" s="903"/>
      <c r="R202" s="903"/>
      <c r="S202" s="903"/>
      <c r="T202" s="903"/>
      <c r="U202" s="903"/>
      <c r="V202" s="903"/>
      <c r="W202" s="903"/>
      <c r="X202" s="903"/>
      <c r="Y202" s="904"/>
      <c r="Z202" s="2692"/>
      <c r="AA202" s="2693"/>
      <c r="AB202" s="2693"/>
      <c r="AC202" s="2693"/>
      <c r="AD202" s="2693"/>
      <c r="AE202" s="2693"/>
      <c r="AF202" s="2693"/>
      <c r="AG202" s="2693"/>
      <c r="AH202" s="2693"/>
      <c r="AI202" s="2693"/>
      <c r="AJ202" s="2693"/>
      <c r="AK202" s="2693"/>
      <c r="AL202" s="2693"/>
      <c r="AM202" s="2693"/>
      <c r="AN202" s="2693"/>
      <c r="AO202" s="2693"/>
      <c r="AP202" s="2693"/>
      <c r="AQ202" s="2693"/>
      <c r="AR202" s="2693"/>
      <c r="AS202" s="2693"/>
      <c r="AT202" s="2693"/>
      <c r="AU202" s="2694"/>
    </row>
    <row r="203" spans="1:52" ht="15.75" customHeight="1" x14ac:dyDescent="0.4">
      <c r="A203" s="902"/>
      <c r="B203" s="903"/>
      <c r="C203" s="903"/>
      <c r="D203" s="903"/>
      <c r="E203" s="903"/>
      <c r="F203" s="903"/>
      <c r="G203" s="903"/>
      <c r="H203" s="903"/>
      <c r="I203" s="903"/>
      <c r="J203" s="903"/>
      <c r="K203" s="903"/>
      <c r="L203" s="903"/>
      <c r="M203" s="903"/>
      <c r="N203" s="903"/>
      <c r="O203" s="903"/>
      <c r="P203" s="903"/>
      <c r="Q203" s="903"/>
      <c r="R203" s="903"/>
      <c r="S203" s="903"/>
      <c r="T203" s="903"/>
      <c r="U203" s="903"/>
      <c r="V203" s="903"/>
      <c r="W203" s="903"/>
      <c r="X203" s="903"/>
      <c r="Y203" s="904"/>
      <c r="Z203" s="2692"/>
      <c r="AA203" s="2693"/>
      <c r="AB203" s="2693"/>
      <c r="AC203" s="2693"/>
      <c r="AD203" s="2693"/>
      <c r="AE203" s="2693"/>
      <c r="AF203" s="2693"/>
      <c r="AG203" s="2693"/>
      <c r="AH203" s="2693"/>
      <c r="AI203" s="2693"/>
      <c r="AJ203" s="2693"/>
      <c r="AK203" s="2693"/>
      <c r="AL203" s="2693"/>
      <c r="AM203" s="2693"/>
      <c r="AN203" s="2693"/>
      <c r="AO203" s="2693"/>
      <c r="AP203" s="2693"/>
      <c r="AQ203" s="2693"/>
      <c r="AR203" s="2693"/>
      <c r="AS203" s="2693"/>
      <c r="AT203" s="2693"/>
      <c r="AU203" s="2694"/>
    </row>
    <row r="204" spans="1:52" ht="15.75" customHeight="1" x14ac:dyDescent="0.4">
      <c r="A204" s="902"/>
      <c r="B204" s="903"/>
      <c r="C204" s="903"/>
      <c r="D204" s="903"/>
      <c r="E204" s="903"/>
      <c r="F204" s="903"/>
      <c r="G204" s="903"/>
      <c r="H204" s="903"/>
      <c r="I204" s="903"/>
      <c r="J204" s="903"/>
      <c r="K204" s="903"/>
      <c r="L204" s="903"/>
      <c r="M204" s="903"/>
      <c r="N204" s="903"/>
      <c r="O204" s="903"/>
      <c r="P204" s="903"/>
      <c r="Q204" s="903"/>
      <c r="R204" s="903"/>
      <c r="S204" s="903"/>
      <c r="T204" s="903"/>
      <c r="U204" s="903"/>
      <c r="V204" s="903"/>
      <c r="W204" s="903"/>
      <c r="X204" s="903"/>
      <c r="Y204" s="904"/>
      <c r="Z204" s="2692"/>
      <c r="AA204" s="2693"/>
      <c r="AB204" s="2693"/>
      <c r="AC204" s="2693"/>
      <c r="AD204" s="2693"/>
      <c r="AE204" s="2693"/>
      <c r="AF204" s="2693"/>
      <c r="AG204" s="2693"/>
      <c r="AH204" s="2693"/>
      <c r="AI204" s="2693"/>
      <c r="AJ204" s="2693"/>
      <c r="AK204" s="2693"/>
      <c r="AL204" s="2693"/>
      <c r="AM204" s="2693"/>
      <c r="AN204" s="2693"/>
      <c r="AO204" s="2693"/>
      <c r="AP204" s="2693"/>
      <c r="AQ204" s="2693"/>
      <c r="AR204" s="2693"/>
      <c r="AS204" s="2693"/>
      <c r="AT204" s="2693"/>
      <c r="AU204" s="2694"/>
    </row>
    <row r="205" spans="1:52" ht="15.75" customHeight="1" x14ac:dyDescent="0.4">
      <c r="A205" s="902"/>
      <c r="B205" s="903"/>
      <c r="C205" s="903"/>
      <c r="D205" s="903"/>
      <c r="E205" s="903"/>
      <c r="F205" s="903"/>
      <c r="G205" s="903"/>
      <c r="H205" s="903"/>
      <c r="I205" s="903"/>
      <c r="J205" s="903"/>
      <c r="K205" s="903"/>
      <c r="L205" s="903"/>
      <c r="M205" s="903"/>
      <c r="N205" s="903"/>
      <c r="O205" s="903"/>
      <c r="P205" s="903"/>
      <c r="Q205" s="903"/>
      <c r="R205" s="903"/>
      <c r="S205" s="903"/>
      <c r="T205" s="903"/>
      <c r="U205" s="903"/>
      <c r="V205" s="903"/>
      <c r="W205" s="903"/>
      <c r="X205" s="903"/>
      <c r="Y205" s="904"/>
      <c r="Z205" s="2692"/>
      <c r="AA205" s="2693"/>
      <c r="AB205" s="2693"/>
      <c r="AC205" s="2693"/>
      <c r="AD205" s="2693"/>
      <c r="AE205" s="2693"/>
      <c r="AF205" s="2693"/>
      <c r="AG205" s="2693"/>
      <c r="AH205" s="2693"/>
      <c r="AI205" s="2693"/>
      <c r="AJ205" s="2693"/>
      <c r="AK205" s="2693"/>
      <c r="AL205" s="2693"/>
      <c r="AM205" s="2693"/>
      <c r="AN205" s="2693"/>
      <c r="AO205" s="2693"/>
      <c r="AP205" s="2693"/>
      <c r="AQ205" s="2693"/>
      <c r="AR205" s="2693"/>
      <c r="AS205" s="2693"/>
      <c r="AT205" s="2693"/>
      <c r="AU205" s="2694"/>
    </row>
    <row r="206" spans="1:52" ht="15.75" customHeight="1" x14ac:dyDescent="0.4">
      <c r="A206" s="902"/>
      <c r="B206" s="903"/>
      <c r="C206" s="903"/>
      <c r="D206" s="903"/>
      <c r="E206" s="903"/>
      <c r="F206" s="903"/>
      <c r="G206" s="903"/>
      <c r="H206" s="903"/>
      <c r="I206" s="903"/>
      <c r="J206" s="903"/>
      <c r="K206" s="903"/>
      <c r="L206" s="903"/>
      <c r="M206" s="903"/>
      <c r="N206" s="903"/>
      <c r="O206" s="903"/>
      <c r="P206" s="903"/>
      <c r="Q206" s="903"/>
      <c r="R206" s="903"/>
      <c r="S206" s="903"/>
      <c r="T206" s="903"/>
      <c r="U206" s="903"/>
      <c r="V206" s="903"/>
      <c r="W206" s="903"/>
      <c r="X206" s="903"/>
      <c r="Y206" s="904"/>
      <c r="Z206" s="2692"/>
      <c r="AA206" s="2693"/>
      <c r="AB206" s="2693"/>
      <c r="AC206" s="2693"/>
      <c r="AD206" s="2693"/>
      <c r="AE206" s="2693"/>
      <c r="AF206" s="2693"/>
      <c r="AG206" s="2693"/>
      <c r="AH206" s="2693"/>
      <c r="AI206" s="2693"/>
      <c r="AJ206" s="2693"/>
      <c r="AK206" s="2693"/>
      <c r="AL206" s="2693"/>
      <c r="AM206" s="2693"/>
      <c r="AN206" s="2693"/>
      <c r="AO206" s="2693"/>
      <c r="AP206" s="2693"/>
      <c r="AQ206" s="2693"/>
      <c r="AR206" s="2693"/>
      <c r="AS206" s="2693"/>
      <c r="AT206" s="2693"/>
      <c r="AU206" s="2694"/>
    </row>
    <row r="207" spans="1:52" ht="15.75" customHeight="1" x14ac:dyDescent="0.4">
      <c r="A207" s="902"/>
      <c r="B207" s="903"/>
      <c r="C207" s="903"/>
      <c r="D207" s="903"/>
      <c r="E207" s="903"/>
      <c r="F207" s="903"/>
      <c r="G207" s="903"/>
      <c r="H207" s="903"/>
      <c r="I207" s="903"/>
      <c r="J207" s="903"/>
      <c r="K207" s="903"/>
      <c r="L207" s="903"/>
      <c r="M207" s="903"/>
      <c r="N207" s="903"/>
      <c r="O207" s="903"/>
      <c r="P207" s="903"/>
      <c r="Q207" s="903"/>
      <c r="R207" s="903"/>
      <c r="S207" s="903"/>
      <c r="T207" s="903"/>
      <c r="U207" s="903"/>
      <c r="V207" s="903"/>
      <c r="W207" s="903"/>
      <c r="X207" s="903"/>
      <c r="Y207" s="904"/>
      <c r="Z207" s="2692"/>
      <c r="AA207" s="2693"/>
      <c r="AB207" s="2693"/>
      <c r="AC207" s="2693"/>
      <c r="AD207" s="2693"/>
      <c r="AE207" s="2693"/>
      <c r="AF207" s="2693"/>
      <c r="AG207" s="2693"/>
      <c r="AH207" s="2693"/>
      <c r="AI207" s="2693"/>
      <c r="AJ207" s="2693"/>
      <c r="AK207" s="2693"/>
      <c r="AL207" s="2693"/>
      <c r="AM207" s="2693"/>
      <c r="AN207" s="2693"/>
      <c r="AO207" s="2693"/>
      <c r="AP207" s="2693"/>
      <c r="AQ207" s="2693"/>
      <c r="AR207" s="2693"/>
      <c r="AS207" s="2693"/>
      <c r="AT207" s="2693"/>
      <c r="AU207" s="2694"/>
    </row>
    <row r="208" spans="1:52" ht="15.75" customHeight="1" x14ac:dyDescent="0.4">
      <c r="A208" s="902"/>
      <c r="B208" s="903"/>
      <c r="C208" s="903"/>
      <c r="D208" s="903"/>
      <c r="E208" s="903"/>
      <c r="F208" s="903"/>
      <c r="G208" s="903"/>
      <c r="H208" s="903"/>
      <c r="I208" s="903"/>
      <c r="J208" s="903"/>
      <c r="K208" s="903"/>
      <c r="L208" s="903"/>
      <c r="M208" s="903"/>
      <c r="N208" s="903"/>
      <c r="O208" s="903"/>
      <c r="P208" s="903"/>
      <c r="Q208" s="903"/>
      <c r="R208" s="903"/>
      <c r="S208" s="903"/>
      <c r="T208" s="903"/>
      <c r="U208" s="903"/>
      <c r="V208" s="903"/>
      <c r="W208" s="903"/>
      <c r="X208" s="903"/>
      <c r="Y208" s="904"/>
      <c r="Z208" s="2692"/>
      <c r="AA208" s="2693"/>
      <c r="AB208" s="2693"/>
      <c r="AC208" s="2693"/>
      <c r="AD208" s="2693"/>
      <c r="AE208" s="2693"/>
      <c r="AF208" s="2693"/>
      <c r="AG208" s="2693"/>
      <c r="AH208" s="2693"/>
      <c r="AI208" s="2693"/>
      <c r="AJ208" s="2693"/>
      <c r="AK208" s="2693"/>
      <c r="AL208" s="2693"/>
      <c r="AM208" s="2693"/>
      <c r="AN208" s="2693"/>
      <c r="AO208" s="2693"/>
      <c r="AP208" s="2693"/>
      <c r="AQ208" s="2693"/>
      <c r="AR208" s="2693"/>
      <c r="AS208" s="2693"/>
      <c r="AT208" s="2693"/>
      <c r="AU208" s="2694"/>
    </row>
    <row r="209" spans="1:52" ht="15.75" customHeight="1" x14ac:dyDescent="0.4">
      <c r="A209" s="902"/>
      <c r="B209" s="903"/>
      <c r="C209" s="903"/>
      <c r="D209" s="903"/>
      <c r="E209" s="903"/>
      <c r="F209" s="903"/>
      <c r="G209" s="903"/>
      <c r="H209" s="903"/>
      <c r="I209" s="903"/>
      <c r="J209" s="903"/>
      <c r="K209" s="903"/>
      <c r="L209" s="903"/>
      <c r="M209" s="903"/>
      <c r="N209" s="903"/>
      <c r="O209" s="903"/>
      <c r="P209" s="903"/>
      <c r="Q209" s="903"/>
      <c r="R209" s="903"/>
      <c r="S209" s="903"/>
      <c r="T209" s="903"/>
      <c r="U209" s="903"/>
      <c r="V209" s="903"/>
      <c r="W209" s="903"/>
      <c r="X209" s="903"/>
      <c r="Y209" s="904"/>
      <c r="Z209" s="2692"/>
      <c r="AA209" s="2693"/>
      <c r="AB209" s="2693"/>
      <c r="AC209" s="2693"/>
      <c r="AD209" s="2693"/>
      <c r="AE209" s="2693"/>
      <c r="AF209" s="2693"/>
      <c r="AG209" s="2693"/>
      <c r="AH209" s="2693"/>
      <c r="AI209" s="2693"/>
      <c r="AJ209" s="2693"/>
      <c r="AK209" s="2693"/>
      <c r="AL209" s="2693"/>
      <c r="AM209" s="2693"/>
      <c r="AN209" s="2693"/>
      <c r="AO209" s="2693"/>
      <c r="AP209" s="2693"/>
      <c r="AQ209" s="2693"/>
      <c r="AR209" s="2693"/>
      <c r="AS209" s="2693"/>
      <c r="AT209" s="2693"/>
      <c r="AU209" s="2694"/>
    </row>
    <row r="210" spans="1:52" ht="15.75" customHeight="1" x14ac:dyDescent="0.4">
      <c r="A210" s="902"/>
      <c r="B210" s="903"/>
      <c r="C210" s="903"/>
      <c r="D210" s="903"/>
      <c r="E210" s="903"/>
      <c r="F210" s="903"/>
      <c r="G210" s="903"/>
      <c r="H210" s="903"/>
      <c r="I210" s="903"/>
      <c r="J210" s="903"/>
      <c r="K210" s="903"/>
      <c r="L210" s="903"/>
      <c r="M210" s="903"/>
      <c r="N210" s="903"/>
      <c r="O210" s="903"/>
      <c r="P210" s="903"/>
      <c r="Q210" s="903"/>
      <c r="R210" s="903"/>
      <c r="S210" s="903"/>
      <c r="T210" s="903"/>
      <c r="U210" s="903"/>
      <c r="V210" s="903"/>
      <c r="W210" s="903"/>
      <c r="X210" s="903"/>
      <c r="Y210" s="904"/>
      <c r="Z210" s="2692"/>
      <c r="AA210" s="2693"/>
      <c r="AB210" s="2693"/>
      <c r="AC210" s="2693"/>
      <c r="AD210" s="2693"/>
      <c r="AE210" s="2693"/>
      <c r="AF210" s="2693"/>
      <c r="AG210" s="2693"/>
      <c r="AH210" s="2693"/>
      <c r="AI210" s="2693"/>
      <c r="AJ210" s="2693"/>
      <c r="AK210" s="2693"/>
      <c r="AL210" s="2693"/>
      <c r="AM210" s="2693"/>
      <c r="AN210" s="2693"/>
      <c r="AO210" s="2693"/>
      <c r="AP210" s="2693"/>
      <c r="AQ210" s="2693"/>
      <c r="AR210" s="2693"/>
      <c r="AS210" s="2693"/>
      <c r="AT210" s="2693"/>
      <c r="AU210" s="2694"/>
    </row>
    <row r="211" spans="1:52" ht="15.75" customHeight="1" x14ac:dyDescent="0.4">
      <c r="A211" s="905"/>
      <c r="B211" s="1409"/>
      <c r="C211" s="1409"/>
      <c r="D211" s="1409"/>
      <c r="E211" s="1409"/>
      <c r="F211" s="1409"/>
      <c r="G211" s="1409"/>
      <c r="H211" s="1409"/>
      <c r="I211" s="1409"/>
      <c r="J211" s="1409"/>
      <c r="K211" s="1409"/>
      <c r="L211" s="1409"/>
      <c r="M211" s="1409"/>
      <c r="N211" s="1409"/>
      <c r="O211" s="1409"/>
      <c r="P211" s="1409"/>
      <c r="Q211" s="1409"/>
      <c r="R211" s="1409"/>
      <c r="S211" s="1409"/>
      <c r="T211" s="1409"/>
      <c r="U211" s="1409"/>
      <c r="V211" s="1409"/>
      <c r="W211" s="1409"/>
      <c r="X211" s="1409"/>
      <c r="Y211" s="906"/>
      <c r="Z211" s="2695"/>
      <c r="AA211" s="2696"/>
      <c r="AB211" s="2696"/>
      <c r="AC211" s="2696"/>
      <c r="AD211" s="2696"/>
      <c r="AE211" s="2696"/>
      <c r="AF211" s="2696"/>
      <c r="AG211" s="2696"/>
      <c r="AH211" s="2696"/>
      <c r="AI211" s="2696"/>
      <c r="AJ211" s="2696"/>
      <c r="AK211" s="2696"/>
      <c r="AL211" s="2696"/>
      <c r="AM211" s="2696"/>
      <c r="AN211" s="2696"/>
      <c r="AO211" s="2696"/>
      <c r="AP211" s="2696"/>
      <c r="AQ211" s="2696"/>
      <c r="AR211" s="2696"/>
      <c r="AS211" s="2696"/>
      <c r="AT211" s="2696"/>
      <c r="AU211" s="2697"/>
    </row>
    <row r="212" spans="1:52" ht="12.75" customHeight="1" x14ac:dyDescent="0.4">
      <c r="A212" s="184"/>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row>
    <row r="213" spans="1:52" ht="15.75" customHeight="1" x14ac:dyDescent="0.4">
      <c r="A213" s="2654" t="s">
        <v>285</v>
      </c>
      <c r="B213" s="2655"/>
      <c r="C213" s="2656"/>
      <c r="D213" s="2663" t="s">
        <v>3183</v>
      </c>
      <c r="E213" s="2664"/>
      <c r="F213" s="2664"/>
      <c r="G213" s="2664"/>
      <c r="H213" s="2664"/>
      <c r="I213" s="2664"/>
      <c r="J213" s="2665"/>
      <c r="K213" s="192"/>
      <c r="L213" s="1418"/>
      <c r="M213" s="1418"/>
      <c r="N213" s="1418"/>
      <c r="O213" s="1418"/>
      <c r="P213" s="1418"/>
      <c r="Q213" s="1418"/>
      <c r="R213" s="1418"/>
      <c r="S213" s="190" t="s">
        <v>2720</v>
      </c>
      <c r="T213" s="190" t="s">
        <v>284</v>
      </c>
      <c r="U213" s="190" t="s">
        <v>271</v>
      </c>
      <c r="V213" s="190" t="s">
        <v>283</v>
      </c>
      <c r="W213" s="190"/>
      <c r="X213" s="190"/>
      <c r="Y213" s="190"/>
      <c r="Z213" s="190"/>
      <c r="AA213" s="190"/>
      <c r="AB213" s="190"/>
      <c r="AC213" s="190"/>
      <c r="AD213" s="190"/>
      <c r="AE213" s="190"/>
      <c r="AF213" s="190"/>
      <c r="AG213" s="190"/>
      <c r="AH213" s="190"/>
      <c r="AI213" s="189"/>
      <c r="AJ213" s="1417"/>
      <c r="AK213" s="2664" t="s">
        <v>2716</v>
      </c>
      <c r="AL213" s="2664"/>
      <c r="AM213" s="2664"/>
      <c r="AN213" s="2664"/>
      <c r="AO213" s="2664"/>
      <c r="AP213" s="2664"/>
      <c r="AQ213" s="2664"/>
      <c r="AR213" s="2664"/>
      <c r="AS213" s="2664"/>
      <c r="AT213" s="2664"/>
      <c r="AU213" s="1419"/>
    </row>
    <row r="214" spans="1:52" ht="15.75" customHeight="1" x14ac:dyDescent="0.4">
      <c r="A214" s="2657"/>
      <c r="B214" s="2658"/>
      <c r="C214" s="2659"/>
      <c r="D214" s="2666"/>
      <c r="E214" s="2667"/>
      <c r="F214" s="2667"/>
      <c r="G214" s="2667"/>
      <c r="H214" s="2667"/>
      <c r="I214" s="2667"/>
      <c r="J214" s="2668"/>
      <c r="K214" s="2675"/>
      <c r="L214" s="2676"/>
      <c r="M214" s="2676"/>
      <c r="N214" s="2676"/>
      <c r="O214" s="2676"/>
      <c r="P214" s="2676"/>
      <c r="Q214" s="2676"/>
      <c r="R214" s="2676"/>
      <c r="S214" s="2676"/>
      <c r="T214" s="2676"/>
      <c r="U214" s="2676"/>
      <c r="V214" s="2676"/>
      <c r="W214" s="2676"/>
      <c r="X214" s="2676"/>
      <c r="Y214" s="2676"/>
      <c r="Z214" s="2676"/>
      <c r="AA214" s="2676"/>
      <c r="AB214" s="2676"/>
      <c r="AC214" s="2676"/>
      <c r="AD214" s="2676"/>
      <c r="AE214" s="2676"/>
      <c r="AF214" s="2676"/>
      <c r="AG214" s="2676"/>
      <c r="AH214" s="2676"/>
      <c r="AI214" s="2677"/>
      <c r="AJ214" s="1413"/>
      <c r="AK214" s="1410"/>
      <c r="AL214" s="1413"/>
      <c r="AM214" s="1413"/>
      <c r="AN214" s="1413"/>
      <c r="AO214" s="1413"/>
      <c r="AP214" s="1410"/>
      <c r="AQ214" s="1413"/>
      <c r="AR214" s="1413"/>
      <c r="AS214" s="1413"/>
      <c r="AT214" s="1413"/>
      <c r="AU214" s="1414"/>
      <c r="AY214" s="1422" t="s">
        <v>3184</v>
      </c>
      <c r="AZ214" s="1423" t="s">
        <v>3185</v>
      </c>
    </row>
    <row r="215" spans="1:52" ht="15.75" customHeight="1" x14ac:dyDescent="0.4">
      <c r="A215" s="2657"/>
      <c r="B215" s="2658"/>
      <c r="C215" s="2659"/>
      <c r="D215" s="2669"/>
      <c r="E215" s="2670"/>
      <c r="F215" s="2670"/>
      <c r="G215" s="2670"/>
      <c r="H215" s="2670"/>
      <c r="I215" s="2670"/>
      <c r="J215" s="2671"/>
      <c r="K215" s="2678"/>
      <c r="L215" s="2679"/>
      <c r="M215" s="2679"/>
      <c r="N215" s="2679"/>
      <c r="O215" s="2679"/>
      <c r="P215" s="2679"/>
      <c r="Q215" s="2679"/>
      <c r="R215" s="2679"/>
      <c r="S215" s="2679"/>
      <c r="T215" s="2679"/>
      <c r="U215" s="2679"/>
      <c r="V215" s="2679"/>
      <c r="W215" s="2679"/>
      <c r="X215" s="2679"/>
      <c r="Y215" s="2679"/>
      <c r="Z215" s="2679"/>
      <c r="AA215" s="2679"/>
      <c r="AB215" s="2679"/>
      <c r="AC215" s="2679"/>
      <c r="AD215" s="2679"/>
      <c r="AE215" s="2679"/>
      <c r="AF215" s="2679"/>
      <c r="AG215" s="2679"/>
      <c r="AH215" s="2679"/>
      <c r="AI215" s="2680"/>
      <c r="AJ215" s="1413"/>
      <c r="AK215" s="907" t="s">
        <v>282</v>
      </c>
      <c r="AL215" s="1413" t="s">
        <v>281</v>
      </c>
      <c r="AM215" s="1413" t="s">
        <v>280</v>
      </c>
      <c r="AN215" s="1413" t="s">
        <v>279</v>
      </c>
      <c r="AO215" s="1413"/>
      <c r="AP215" s="907" t="s">
        <v>278</v>
      </c>
      <c r="AQ215" s="1413" t="s">
        <v>277</v>
      </c>
      <c r="AR215" s="1413" t="s">
        <v>276</v>
      </c>
      <c r="AS215" s="1413" t="s">
        <v>275</v>
      </c>
      <c r="AT215" s="1413"/>
      <c r="AU215" s="1414"/>
      <c r="AY215" s="1422"/>
      <c r="AZ215" s="1423" t="s">
        <v>3186</v>
      </c>
    </row>
    <row r="216" spans="1:52" ht="15.75" customHeight="1" x14ac:dyDescent="0.4">
      <c r="A216" s="2660"/>
      <c r="B216" s="2661"/>
      <c r="C216" s="2662"/>
      <c r="D216" s="2672"/>
      <c r="E216" s="2673"/>
      <c r="F216" s="2673"/>
      <c r="G216" s="2673"/>
      <c r="H216" s="2673"/>
      <c r="I216" s="2673"/>
      <c r="J216" s="2674"/>
      <c r="K216" s="2681"/>
      <c r="L216" s="2682"/>
      <c r="M216" s="2682"/>
      <c r="N216" s="2682"/>
      <c r="O216" s="2682"/>
      <c r="P216" s="2682"/>
      <c r="Q216" s="2682"/>
      <c r="R216" s="2682"/>
      <c r="S216" s="2682"/>
      <c r="T216" s="2682"/>
      <c r="U216" s="2682"/>
      <c r="V216" s="2682"/>
      <c r="W216" s="2682"/>
      <c r="X216" s="2682"/>
      <c r="Y216" s="2682"/>
      <c r="Z216" s="2682"/>
      <c r="AA216" s="2682"/>
      <c r="AB216" s="2682"/>
      <c r="AC216" s="2682"/>
      <c r="AD216" s="2682"/>
      <c r="AE216" s="2682"/>
      <c r="AF216" s="2682"/>
      <c r="AG216" s="2682"/>
      <c r="AH216" s="2682"/>
      <c r="AI216" s="2683"/>
      <c r="AJ216" s="1415"/>
      <c r="AK216" s="1415"/>
      <c r="AL216" s="1415"/>
      <c r="AM216" s="1415"/>
      <c r="AN216" s="1415"/>
      <c r="AO216" s="1415"/>
      <c r="AP216" s="1415"/>
      <c r="AQ216" s="1415"/>
      <c r="AR216" s="1415"/>
      <c r="AS216" s="1415"/>
      <c r="AT216" s="1415"/>
      <c r="AU216" s="1416"/>
      <c r="AY216" s="1422"/>
      <c r="AZ216" s="1423" t="s">
        <v>3187</v>
      </c>
    </row>
    <row r="217" spans="1:52" ht="15.75" customHeight="1" x14ac:dyDescent="0.4">
      <c r="A217" s="899"/>
      <c r="B217" s="900"/>
      <c r="C217" s="900"/>
      <c r="D217" s="900"/>
      <c r="E217" s="900"/>
      <c r="F217" s="900"/>
      <c r="G217" s="900"/>
      <c r="H217" s="900"/>
      <c r="I217" s="900"/>
      <c r="J217" s="900"/>
      <c r="K217" s="900"/>
      <c r="L217" s="900"/>
      <c r="M217" s="900"/>
      <c r="N217" s="900"/>
      <c r="O217" s="900"/>
      <c r="P217" s="900"/>
      <c r="Q217" s="900"/>
      <c r="R217" s="900"/>
      <c r="S217" s="900"/>
      <c r="T217" s="900"/>
      <c r="U217" s="900"/>
      <c r="V217" s="900"/>
      <c r="W217" s="900"/>
      <c r="X217" s="900"/>
      <c r="Y217" s="901"/>
      <c r="Z217" s="1411"/>
      <c r="AA217" s="1412" t="s">
        <v>274</v>
      </c>
      <c r="AB217" s="1412" t="s">
        <v>273</v>
      </c>
      <c r="AC217" s="1412" t="s">
        <v>272</v>
      </c>
      <c r="AD217" s="1412" t="s">
        <v>271</v>
      </c>
      <c r="AE217" s="1412"/>
      <c r="AF217" s="1412"/>
      <c r="AG217" s="1412"/>
      <c r="AH217" s="1412"/>
      <c r="AI217" s="1412"/>
      <c r="AJ217" s="185"/>
      <c r="AK217" s="185"/>
      <c r="AL217" s="185"/>
      <c r="AM217" s="185"/>
      <c r="AN217" s="185"/>
      <c r="AO217" s="185"/>
      <c r="AP217" s="185"/>
      <c r="AQ217" s="185"/>
      <c r="AR217" s="185"/>
      <c r="AS217" s="185"/>
      <c r="AT217" s="185"/>
      <c r="AU217" s="191"/>
    </row>
    <row r="218" spans="1:52" ht="15.75" customHeight="1" x14ac:dyDescent="0.4">
      <c r="A218" s="902"/>
      <c r="B218" s="903"/>
      <c r="C218" s="903"/>
      <c r="D218" s="903"/>
      <c r="E218" s="903"/>
      <c r="F218" s="903"/>
      <c r="G218" s="903"/>
      <c r="H218" s="903"/>
      <c r="I218" s="903"/>
      <c r="J218" s="903"/>
      <c r="K218" s="903"/>
      <c r="L218" s="903"/>
      <c r="M218" s="903"/>
      <c r="N218" s="903"/>
      <c r="O218" s="903"/>
      <c r="P218" s="903"/>
      <c r="Q218" s="903"/>
      <c r="R218" s="903"/>
      <c r="S218" s="903"/>
      <c r="T218" s="903"/>
      <c r="U218" s="903"/>
      <c r="V218" s="903"/>
      <c r="W218" s="903"/>
      <c r="X218" s="903"/>
      <c r="Y218" s="904"/>
      <c r="Z218" s="2689"/>
      <c r="AA218" s="2690"/>
      <c r="AB218" s="2690"/>
      <c r="AC218" s="2690"/>
      <c r="AD218" s="2690"/>
      <c r="AE218" s="2690"/>
      <c r="AF218" s="2690"/>
      <c r="AG218" s="2690"/>
      <c r="AH218" s="2690"/>
      <c r="AI218" s="2690"/>
      <c r="AJ218" s="2690"/>
      <c r="AK218" s="2690"/>
      <c r="AL218" s="2690"/>
      <c r="AM218" s="2690"/>
      <c r="AN218" s="2690"/>
      <c r="AO218" s="2690"/>
      <c r="AP218" s="2690"/>
      <c r="AQ218" s="2690"/>
      <c r="AR218" s="2690"/>
      <c r="AS218" s="2690"/>
      <c r="AT218" s="2690"/>
      <c r="AU218" s="2691"/>
    </row>
    <row r="219" spans="1:52" ht="15.75" customHeight="1" x14ac:dyDescent="0.4">
      <c r="A219" s="902"/>
      <c r="B219" s="903"/>
      <c r="C219" s="903"/>
      <c r="D219" s="903"/>
      <c r="E219" s="903"/>
      <c r="F219" s="903"/>
      <c r="G219" s="903"/>
      <c r="H219" s="903"/>
      <c r="I219" s="903"/>
      <c r="J219" s="903"/>
      <c r="K219" s="903"/>
      <c r="L219" s="903"/>
      <c r="M219" s="903"/>
      <c r="N219" s="903"/>
      <c r="O219" s="903"/>
      <c r="P219" s="903"/>
      <c r="Q219" s="903"/>
      <c r="R219" s="903"/>
      <c r="S219" s="903"/>
      <c r="T219" s="903"/>
      <c r="U219" s="903"/>
      <c r="V219" s="903"/>
      <c r="W219" s="903"/>
      <c r="X219" s="903"/>
      <c r="Y219" s="904"/>
      <c r="Z219" s="2692"/>
      <c r="AA219" s="2693"/>
      <c r="AB219" s="2693"/>
      <c r="AC219" s="2693"/>
      <c r="AD219" s="2693"/>
      <c r="AE219" s="2693"/>
      <c r="AF219" s="2693"/>
      <c r="AG219" s="2693"/>
      <c r="AH219" s="2693"/>
      <c r="AI219" s="2693"/>
      <c r="AJ219" s="2693"/>
      <c r="AK219" s="2693"/>
      <c r="AL219" s="2693"/>
      <c r="AM219" s="2693"/>
      <c r="AN219" s="2693"/>
      <c r="AO219" s="2693"/>
      <c r="AP219" s="2693"/>
      <c r="AQ219" s="2693"/>
      <c r="AR219" s="2693"/>
      <c r="AS219" s="2693"/>
      <c r="AT219" s="2693"/>
      <c r="AU219" s="2694"/>
    </row>
    <row r="220" spans="1:52" ht="15.75" customHeight="1" x14ac:dyDescent="0.4">
      <c r="A220" s="902"/>
      <c r="B220" s="903"/>
      <c r="C220" s="903"/>
      <c r="D220" s="903"/>
      <c r="E220" s="903"/>
      <c r="F220" s="903"/>
      <c r="G220" s="903"/>
      <c r="H220" s="903"/>
      <c r="I220" s="903"/>
      <c r="J220" s="903"/>
      <c r="K220" s="903"/>
      <c r="L220" s="903"/>
      <c r="M220" s="903"/>
      <c r="N220" s="903"/>
      <c r="O220" s="903"/>
      <c r="P220" s="903"/>
      <c r="Q220" s="903"/>
      <c r="R220" s="903"/>
      <c r="S220" s="903"/>
      <c r="T220" s="903"/>
      <c r="U220" s="903"/>
      <c r="V220" s="903"/>
      <c r="W220" s="903"/>
      <c r="X220" s="903"/>
      <c r="Y220" s="904"/>
      <c r="Z220" s="2692"/>
      <c r="AA220" s="2693"/>
      <c r="AB220" s="2693"/>
      <c r="AC220" s="2693"/>
      <c r="AD220" s="2693"/>
      <c r="AE220" s="2693"/>
      <c r="AF220" s="2693"/>
      <c r="AG220" s="2693"/>
      <c r="AH220" s="2693"/>
      <c r="AI220" s="2693"/>
      <c r="AJ220" s="2693"/>
      <c r="AK220" s="2693"/>
      <c r="AL220" s="2693"/>
      <c r="AM220" s="2693"/>
      <c r="AN220" s="2693"/>
      <c r="AO220" s="2693"/>
      <c r="AP220" s="2693"/>
      <c r="AQ220" s="2693"/>
      <c r="AR220" s="2693"/>
      <c r="AS220" s="2693"/>
      <c r="AT220" s="2693"/>
      <c r="AU220" s="2694"/>
    </row>
    <row r="221" spans="1:52" ht="15.75" customHeight="1" x14ac:dyDescent="0.4">
      <c r="A221" s="902"/>
      <c r="B221" s="903"/>
      <c r="C221" s="903"/>
      <c r="D221" s="903"/>
      <c r="E221" s="903"/>
      <c r="F221" s="903"/>
      <c r="G221" s="903"/>
      <c r="H221" s="903"/>
      <c r="I221" s="903"/>
      <c r="J221" s="903"/>
      <c r="K221" s="903"/>
      <c r="L221" s="903"/>
      <c r="M221" s="903"/>
      <c r="N221" s="903"/>
      <c r="O221" s="903"/>
      <c r="P221" s="903"/>
      <c r="Q221" s="903"/>
      <c r="R221" s="903"/>
      <c r="S221" s="903"/>
      <c r="T221" s="903"/>
      <c r="U221" s="903"/>
      <c r="V221" s="903"/>
      <c r="W221" s="903"/>
      <c r="X221" s="903"/>
      <c r="Y221" s="904"/>
      <c r="Z221" s="2692"/>
      <c r="AA221" s="2693"/>
      <c r="AB221" s="2693"/>
      <c r="AC221" s="2693"/>
      <c r="AD221" s="2693"/>
      <c r="AE221" s="2693"/>
      <c r="AF221" s="2693"/>
      <c r="AG221" s="2693"/>
      <c r="AH221" s="2693"/>
      <c r="AI221" s="2693"/>
      <c r="AJ221" s="2693"/>
      <c r="AK221" s="2693"/>
      <c r="AL221" s="2693"/>
      <c r="AM221" s="2693"/>
      <c r="AN221" s="2693"/>
      <c r="AO221" s="2693"/>
      <c r="AP221" s="2693"/>
      <c r="AQ221" s="2693"/>
      <c r="AR221" s="2693"/>
      <c r="AS221" s="2693"/>
      <c r="AT221" s="2693"/>
      <c r="AU221" s="2694"/>
    </row>
    <row r="222" spans="1:52" ht="15.75" customHeight="1" x14ac:dyDescent="0.4">
      <c r="A222" s="902"/>
      <c r="B222" s="903"/>
      <c r="C222" s="903"/>
      <c r="D222" s="903"/>
      <c r="E222" s="903"/>
      <c r="F222" s="903"/>
      <c r="G222" s="903"/>
      <c r="H222" s="903"/>
      <c r="I222" s="903"/>
      <c r="J222" s="903"/>
      <c r="K222" s="903"/>
      <c r="L222" s="903"/>
      <c r="M222" s="903"/>
      <c r="N222" s="903"/>
      <c r="O222" s="903"/>
      <c r="P222" s="903"/>
      <c r="Q222" s="903"/>
      <c r="R222" s="903"/>
      <c r="S222" s="903"/>
      <c r="T222" s="903"/>
      <c r="U222" s="903"/>
      <c r="V222" s="903"/>
      <c r="W222" s="903"/>
      <c r="X222" s="903"/>
      <c r="Y222" s="904"/>
      <c r="Z222" s="2692"/>
      <c r="AA222" s="2693"/>
      <c r="AB222" s="2693"/>
      <c r="AC222" s="2693"/>
      <c r="AD222" s="2693"/>
      <c r="AE222" s="2693"/>
      <c r="AF222" s="2693"/>
      <c r="AG222" s="2693"/>
      <c r="AH222" s="2693"/>
      <c r="AI222" s="2693"/>
      <c r="AJ222" s="2693"/>
      <c r="AK222" s="2693"/>
      <c r="AL222" s="2693"/>
      <c r="AM222" s="2693"/>
      <c r="AN222" s="2693"/>
      <c r="AO222" s="2693"/>
      <c r="AP222" s="2693"/>
      <c r="AQ222" s="2693"/>
      <c r="AR222" s="2693"/>
      <c r="AS222" s="2693"/>
      <c r="AT222" s="2693"/>
      <c r="AU222" s="2694"/>
    </row>
    <row r="223" spans="1:52" ht="15.75" customHeight="1" x14ac:dyDescent="0.4">
      <c r="A223" s="902"/>
      <c r="B223" s="903"/>
      <c r="C223" s="903"/>
      <c r="D223" s="903"/>
      <c r="E223" s="903"/>
      <c r="F223" s="903"/>
      <c r="G223" s="903"/>
      <c r="H223" s="903"/>
      <c r="I223" s="903"/>
      <c r="J223" s="903"/>
      <c r="K223" s="903"/>
      <c r="L223" s="903"/>
      <c r="M223" s="903"/>
      <c r="N223" s="903"/>
      <c r="O223" s="903"/>
      <c r="P223" s="903"/>
      <c r="Q223" s="903"/>
      <c r="R223" s="903"/>
      <c r="S223" s="903"/>
      <c r="T223" s="903"/>
      <c r="U223" s="903"/>
      <c r="V223" s="903"/>
      <c r="W223" s="903"/>
      <c r="X223" s="903"/>
      <c r="Y223" s="904"/>
      <c r="Z223" s="2692"/>
      <c r="AA223" s="2693"/>
      <c r="AB223" s="2693"/>
      <c r="AC223" s="2693"/>
      <c r="AD223" s="2693"/>
      <c r="AE223" s="2693"/>
      <c r="AF223" s="2693"/>
      <c r="AG223" s="2693"/>
      <c r="AH223" s="2693"/>
      <c r="AI223" s="2693"/>
      <c r="AJ223" s="2693"/>
      <c r="AK223" s="2693"/>
      <c r="AL223" s="2693"/>
      <c r="AM223" s="2693"/>
      <c r="AN223" s="2693"/>
      <c r="AO223" s="2693"/>
      <c r="AP223" s="2693"/>
      <c r="AQ223" s="2693"/>
      <c r="AR223" s="2693"/>
      <c r="AS223" s="2693"/>
      <c r="AT223" s="2693"/>
      <c r="AU223" s="2694"/>
    </row>
    <row r="224" spans="1:52" ht="15.75" customHeight="1" x14ac:dyDescent="0.4">
      <c r="A224" s="902"/>
      <c r="B224" s="903"/>
      <c r="C224" s="903"/>
      <c r="D224" s="903"/>
      <c r="E224" s="903"/>
      <c r="F224" s="903"/>
      <c r="G224" s="903"/>
      <c r="H224" s="903"/>
      <c r="I224" s="903"/>
      <c r="J224" s="903"/>
      <c r="K224" s="903"/>
      <c r="L224" s="903"/>
      <c r="M224" s="903"/>
      <c r="N224" s="903"/>
      <c r="O224" s="903"/>
      <c r="P224" s="903"/>
      <c r="Q224" s="903"/>
      <c r="R224" s="903"/>
      <c r="S224" s="903"/>
      <c r="T224" s="903"/>
      <c r="U224" s="903"/>
      <c r="V224" s="903"/>
      <c r="W224" s="903"/>
      <c r="X224" s="903"/>
      <c r="Y224" s="904"/>
      <c r="Z224" s="2692"/>
      <c r="AA224" s="2693"/>
      <c r="AB224" s="2693"/>
      <c r="AC224" s="2693"/>
      <c r="AD224" s="2693"/>
      <c r="AE224" s="2693"/>
      <c r="AF224" s="2693"/>
      <c r="AG224" s="2693"/>
      <c r="AH224" s="2693"/>
      <c r="AI224" s="2693"/>
      <c r="AJ224" s="2693"/>
      <c r="AK224" s="2693"/>
      <c r="AL224" s="2693"/>
      <c r="AM224" s="2693"/>
      <c r="AN224" s="2693"/>
      <c r="AO224" s="2693"/>
      <c r="AP224" s="2693"/>
      <c r="AQ224" s="2693"/>
      <c r="AR224" s="2693"/>
      <c r="AS224" s="2693"/>
      <c r="AT224" s="2693"/>
      <c r="AU224" s="2694"/>
    </row>
    <row r="225" spans="1:47" ht="15.75" customHeight="1" x14ac:dyDescent="0.4">
      <c r="A225" s="902"/>
      <c r="B225" s="903"/>
      <c r="C225" s="903"/>
      <c r="D225" s="903"/>
      <c r="E225" s="903"/>
      <c r="F225" s="903"/>
      <c r="G225" s="903"/>
      <c r="H225" s="903"/>
      <c r="I225" s="903"/>
      <c r="J225" s="903"/>
      <c r="K225" s="2684" t="s">
        <v>270</v>
      </c>
      <c r="L225" s="2684"/>
      <c r="M225" s="2684"/>
      <c r="N225" s="2684"/>
      <c r="O225" s="2684"/>
      <c r="P225" s="2684"/>
      <c r="Q225" s="903"/>
      <c r="R225" s="903"/>
      <c r="S225" s="903"/>
      <c r="T225" s="903"/>
      <c r="U225" s="903"/>
      <c r="V225" s="903"/>
      <c r="W225" s="903"/>
      <c r="X225" s="903"/>
      <c r="Y225" s="904"/>
      <c r="Z225" s="2692"/>
      <c r="AA225" s="2693"/>
      <c r="AB225" s="2693"/>
      <c r="AC225" s="2693"/>
      <c r="AD225" s="2693"/>
      <c r="AE225" s="2693"/>
      <c r="AF225" s="2693"/>
      <c r="AG225" s="2693"/>
      <c r="AH225" s="2693"/>
      <c r="AI225" s="2693"/>
      <c r="AJ225" s="2693"/>
      <c r="AK225" s="2693"/>
      <c r="AL225" s="2693"/>
      <c r="AM225" s="2693"/>
      <c r="AN225" s="2693"/>
      <c r="AO225" s="2693"/>
      <c r="AP225" s="2693"/>
      <c r="AQ225" s="2693"/>
      <c r="AR225" s="2693"/>
      <c r="AS225" s="2693"/>
      <c r="AT225" s="2693"/>
      <c r="AU225" s="2694"/>
    </row>
    <row r="226" spans="1:47" ht="15.75" customHeight="1" x14ac:dyDescent="0.4">
      <c r="A226" s="902"/>
      <c r="B226" s="903"/>
      <c r="C226" s="903"/>
      <c r="D226" s="903"/>
      <c r="E226" s="903"/>
      <c r="F226" s="903"/>
      <c r="G226" s="903"/>
      <c r="H226" s="903"/>
      <c r="I226" s="903"/>
      <c r="J226" s="903"/>
      <c r="K226" s="903"/>
      <c r="L226" s="903"/>
      <c r="M226" s="903"/>
      <c r="N226" s="903"/>
      <c r="O226" s="903"/>
      <c r="P226" s="903"/>
      <c r="Q226" s="903"/>
      <c r="R226" s="903"/>
      <c r="S226" s="903"/>
      <c r="T226" s="903"/>
      <c r="U226" s="903"/>
      <c r="V226" s="903"/>
      <c r="W226" s="903"/>
      <c r="X226" s="903"/>
      <c r="Y226" s="904"/>
      <c r="Z226" s="2692"/>
      <c r="AA226" s="2693"/>
      <c r="AB226" s="2693"/>
      <c r="AC226" s="2693"/>
      <c r="AD226" s="2693"/>
      <c r="AE226" s="2693"/>
      <c r="AF226" s="2693"/>
      <c r="AG226" s="2693"/>
      <c r="AH226" s="2693"/>
      <c r="AI226" s="2693"/>
      <c r="AJ226" s="2693"/>
      <c r="AK226" s="2693"/>
      <c r="AL226" s="2693"/>
      <c r="AM226" s="2693"/>
      <c r="AN226" s="2693"/>
      <c r="AO226" s="2693"/>
      <c r="AP226" s="2693"/>
      <c r="AQ226" s="2693"/>
      <c r="AR226" s="2693"/>
      <c r="AS226" s="2693"/>
      <c r="AT226" s="2693"/>
      <c r="AU226" s="2694"/>
    </row>
    <row r="227" spans="1:47" ht="15.75" customHeight="1" x14ac:dyDescent="0.4">
      <c r="A227" s="902"/>
      <c r="B227" s="903"/>
      <c r="C227" s="903"/>
      <c r="D227" s="903"/>
      <c r="E227" s="903"/>
      <c r="F227" s="903"/>
      <c r="G227" s="903"/>
      <c r="H227" s="903"/>
      <c r="I227" s="903"/>
      <c r="J227" s="903"/>
      <c r="K227" s="903"/>
      <c r="L227" s="903"/>
      <c r="M227" s="903"/>
      <c r="N227" s="903"/>
      <c r="O227" s="903"/>
      <c r="P227" s="903"/>
      <c r="Q227" s="903"/>
      <c r="R227" s="903"/>
      <c r="S227" s="903"/>
      <c r="T227" s="903"/>
      <c r="U227" s="903"/>
      <c r="V227" s="903"/>
      <c r="W227" s="903"/>
      <c r="X227" s="903"/>
      <c r="Y227" s="904"/>
      <c r="Z227" s="2692"/>
      <c r="AA227" s="2693"/>
      <c r="AB227" s="2693"/>
      <c r="AC227" s="2693"/>
      <c r="AD227" s="2693"/>
      <c r="AE227" s="2693"/>
      <c r="AF227" s="2693"/>
      <c r="AG227" s="2693"/>
      <c r="AH227" s="2693"/>
      <c r="AI227" s="2693"/>
      <c r="AJ227" s="2693"/>
      <c r="AK227" s="2693"/>
      <c r="AL227" s="2693"/>
      <c r="AM227" s="2693"/>
      <c r="AN227" s="2693"/>
      <c r="AO227" s="2693"/>
      <c r="AP227" s="2693"/>
      <c r="AQ227" s="2693"/>
      <c r="AR227" s="2693"/>
      <c r="AS227" s="2693"/>
      <c r="AT227" s="2693"/>
      <c r="AU227" s="2694"/>
    </row>
    <row r="228" spans="1:47" ht="15.75" customHeight="1" x14ac:dyDescent="0.4">
      <c r="A228" s="902"/>
      <c r="B228" s="903"/>
      <c r="C228" s="903"/>
      <c r="D228" s="903"/>
      <c r="E228" s="903"/>
      <c r="F228" s="903"/>
      <c r="G228" s="903"/>
      <c r="H228" s="903"/>
      <c r="I228" s="903"/>
      <c r="J228" s="903"/>
      <c r="K228" s="903"/>
      <c r="L228" s="903"/>
      <c r="M228" s="903"/>
      <c r="N228" s="903"/>
      <c r="O228" s="903"/>
      <c r="P228" s="903"/>
      <c r="Q228" s="903"/>
      <c r="R228" s="903"/>
      <c r="S228" s="903"/>
      <c r="T228" s="903"/>
      <c r="U228" s="903"/>
      <c r="V228" s="903"/>
      <c r="W228" s="903"/>
      <c r="X228" s="903"/>
      <c r="Y228" s="904"/>
      <c r="Z228" s="2692"/>
      <c r="AA228" s="2693"/>
      <c r="AB228" s="2693"/>
      <c r="AC228" s="2693"/>
      <c r="AD228" s="2693"/>
      <c r="AE228" s="2693"/>
      <c r="AF228" s="2693"/>
      <c r="AG228" s="2693"/>
      <c r="AH228" s="2693"/>
      <c r="AI228" s="2693"/>
      <c r="AJ228" s="2693"/>
      <c r="AK228" s="2693"/>
      <c r="AL228" s="2693"/>
      <c r="AM228" s="2693"/>
      <c r="AN228" s="2693"/>
      <c r="AO228" s="2693"/>
      <c r="AP228" s="2693"/>
      <c r="AQ228" s="2693"/>
      <c r="AR228" s="2693"/>
      <c r="AS228" s="2693"/>
      <c r="AT228" s="2693"/>
      <c r="AU228" s="2694"/>
    </row>
    <row r="229" spans="1:47" ht="15.75" customHeight="1" x14ac:dyDescent="0.4">
      <c r="A229" s="902"/>
      <c r="B229" s="903"/>
      <c r="C229" s="903"/>
      <c r="D229" s="903"/>
      <c r="E229" s="903"/>
      <c r="F229" s="903"/>
      <c r="G229" s="903"/>
      <c r="H229" s="903"/>
      <c r="I229" s="903"/>
      <c r="J229" s="903"/>
      <c r="K229" s="903"/>
      <c r="L229" s="903"/>
      <c r="M229" s="903"/>
      <c r="N229" s="903"/>
      <c r="O229" s="903"/>
      <c r="P229" s="903"/>
      <c r="Q229" s="903"/>
      <c r="R229" s="903"/>
      <c r="S229" s="903"/>
      <c r="T229" s="903"/>
      <c r="U229" s="903"/>
      <c r="V229" s="903"/>
      <c r="W229" s="903"/>
      <c r="X229" s="903"/>
      <c r="Y229" s="904"/>
      <c r="Z229" s="2692"/>
      <c r="AA229" s="2693"/>
      <c r="AB229" s="2693"/>
      <c r="AC229" s="2693"/>
      <c r="AD229" s="2693"/>
      <c r="AE229" s="2693"/>
      <c r="AF229" s="2693"/>
      <c r="AG229" s="2693"/>
      <c r="AH229" s="2693"/>
      <c r="AI229" s="2693"/>
      <c r="AJ229" s="2693"/>
      <c r="AK229" s="2693"/>
      <c r="AL229" s="2693"/>
      <c r="AM229" s="2693"/>
      <c r="AN229" s="2693"/>
      <c r="AO229" s="2693"/>
      <c r="AP229" s="2693"/>
      <c r="AQ229" s="2693"/>
      <c r="AR229" s="2693"/>
      <c r="AS229" s="2693"/>
      <c r="AT229" s="2693"/>
      <c r="AU229" s="2694"/>
    </row>
    <row r="230" spans="1:47" ht="15.75" customHeight="1" x14ac:dyDescent="0.4">
      <c r="A230" s="902"/>
      <c r="B230" s="903"/>
      <c r="C230" s="903"/>
      <c r="D230" s="903"/>
      <c r="E230" s="903"/>
      <c r="F230" s="903"/>
      <c r="G230" s="903"/>
      <c r="H230" s="903"/>
      <c r="I230" s="903"/>
      <c r="J230" s="903"/>
      <c r="K230" s="903"/>
      <c r="L230" s="903"/>
      <c r="M230" s="903"/>
      <c r="N230" s="903"/>
      <c r="O230" s="903"/>
      <c r="P230" s="903"/>
      <c r="Q230" s="903"/>
      <c r="R230" s="903"/>
      <c r="S230" s="903"/>
      <c r="T230" s="903"/>
      <c r="U230" s="903"/>
      <c r="V230" s="903"/>
      <c r="W230" s="903"/>
      <c r="X230" s="903"/>
      <c r="Y230" s="904"/>
      <c r="Z230" s="2692"/>
      <c r="AA230" s="2693"/>
      <c r="AB230" s="2693"/>
      <c r="AC230" s="2693"/>
      <c r="AD230" s="2693"/>
      <c r="AE230" s="2693"/>
      <c r="AF230" s="2693"/>
      <c r="AG230" s="2693"/>
      <c r="AH230" s="2693"/>
      <c r="AI230" s="2693"/>
      <c r="AJ230" s="2693"/>
      <c r="AK230" s="2693"/>
      <c r="AL230" s="2693"/>
      <c r="AM230" s="2693"/>
      <c r="AN230" s="2693"/>
      <c r="AO230" s="2693"/>
      <c r="AP230" s="2693"/>
      <c r="AQ230" s="2693"/>
      <c r="AR230" s="2693"/>
      <c r="AS230" s="2693"/>
      <c r="AT230" s="2693"/>
      <c r="AU230" s="2694"/>
    </row>
    <row r="231" spans="1:47" ht="15.75" customHeight="1" x14ac:dyDescent="0.4">
      <c r="A231" s="902"/>
      <c r="B231" s="903"/>
      <c r="C231" s="903"/>
      <c r="D231" s="903"/>
      <c r="E231" s="903"/>
      <c r="F231" s="903"/>
      <c r="G231" s="903"/>
      <c r="H231" s="903"/>
      <c r="I231" s="903"/>
      <c r="J231" s="903"/>
      <c r="K231" s="903"/>
      <c r="L231" s="903"/>
      <c r="M231" s="903"/>
      <c r="N231" s="903"/>
      <c r="O231" s="903"/>
      <c r="P231" s="903"/>
      <c r="Q231" s="903"/>
      <c r="R231" s="903"/>
      <c r="S231" s="903"/>
      <c r="T231" s="903"/>
      <c r="U231" s="903"/>
      <c r="V231" s="903"/>
      <c r="W231" s="903"/>
      <c r="X231" s="903"/>
      <c r="Y231" s="904"/>
      <c r="Z231" s="2692"/>
      <c r="AA231" s="2693"/>
      <c r="AB231" s="2693"/>
      <c r="AC231" s="2693"/>
      <c r="AD231" s="2693"/>
      <c r="AE231" s="2693"/>
      <c r="AF231" s="2693"/>
      <c r="AG231" s="2693"/>
      <c r="AH231" s="2693"/>
      <c r="AI231" s="2693"/>
      <c r="AJ231" s="2693"/>
      <c r="AK231" s="2693"/>
      <c r="AL231" s="2693"/>
      <c r="AM231" s="2693"/>
      <c r="AN231" s="2693"/>
      <c r="AO231" s="2693"/>
      <c r="AP231" s="2693"/>
      <c r="AQ231" s="2693"/>
      <c r="AR231" s="2693"/>
      <c r="AS231" s="2693"/>
      <c r="AT231" s="2693"/>
      <c r="AU231" s="2694"/>
    </row>
    <row r="232" spans="1:47" ht="15.75" customHeight="1" x14ac:dyDescent="0.4">
      <c r="A232" s="902"/>
      <c r="B232" s="903"/>
      <c r="C232" s="903"/>
      <c r="D232" s="903"/>
      <c r="E232" s="903"/>
      <c r="F232" s="903"/>
      <c r="G232" s="903"/>
      <c r="H232" s="903"/>
      <c r="I232" s="903"/>
      <c r="J232" s="903"/>
      <c r="K232" s="903"/>
      <c r="L232" s="903"/>
      <c r="M232" s="903"/>
      <c r="N232" s="903"/>
      <c r="O232" s="903"/>
      <c r="P232" s="903"/>
      <c r="Q232" s="903"/>
      <c r="R232" s="903"/>
      <c r="S232" s="903"/>
      <c r="T232" s="903"/>
      <c r="U232" s="903"/>
      <c r="V232" s="903"/>
      <c r="W232" s="903"/>
      <c r="X232" s="903"/>
      <c r="Y232" s="904"/>
      <c r="Z232" s="2692"/>
      <c r="AA232" s="2693"/>
      <c r="AB232" s="2693"/>
      <c r="AC232" s="2693"/>
      <c r="AD232" s="2693"/>
      <c r="AE232" s="2693"/>
      <c r="AF232" s="2693"/>
      <c r="AG232" s="2693"/>
      <c r="AH232" s="2693"/>
      <c r="AI232" s="2693"/>
      <c r="AJ232" s="2693"/>
      <c r="AK232" s="2693"/>
      <c r="AL232" s="2693"/>
      <c r="AM232" s="2693"/>
      <c r="AN232" s="2693"/>
      <c r="AO232" s="2693"/>
      <c r="AP232" s="2693"/>
      <c r="AQ232" s="2693"/>
      <c r="AR232" s="2693"/>
      <c r="AS232" s="2693"/>
      <c r="AT232" s="2693"/>
      <c r="AU232" s="2694"/>
    </row>
    <row r="233" spans="1:47" ht="15.75" customHeight="1" x14ac:dyDescent="0.4">
      <c r="A233" s="902"/>
      <c r="B233" s="903"/>
      <c r="C233" s="903"/>
      <c r="D233" s="903"/>
      <c r="E233" s="903"/>
      <c r="F233" s="903"/>
      <c r="G233" s="903"/>
      <c r="H233" s="903"/>
      <c r="I233" s="903"/>
      <c r="J233" s="903"/>
      <c r="K233" s="903"/>
      <c r="L233" s="903"/>
      <c r="M233" s="903"/>
      <c r="N233" s="903"/>
      <c r="O233" s="903"/>
      <c r="P233" s="903"/>
      <c r="Q233" s="903"/>
      <c r="R233" s="903"/>
      <c r="S233" s="903"/>
      <c r="T233" s="903"/>
      <c r="U233" s="903"/>
      <c r="V233" s="903"/>
      <c r="W233" s="903"/>
      <c r="X233" s="903"/>
      <c r="Y233" s="904"/>
      <c r="Z233" s="2692"/>
      <c r="AA233" s="2693"/>
      <c r="AB233" s="2693"/>
      <c r="AC233" s="2693"/>
      <c r="AD233" s="2693"/>
      <c r="AE233" s="2693"/>
      <c r="AF233" s="2693"/>
      <c r="AG233" s="2693"/>
      <c r="AH233" s="2693"/>
      <c r="AI233" s="2693"/>
      <c r="AJ233" s="2693"/>
      <c r="AK233" s="2693"/>
      <c r="AL233" s="2693"/>
      <c r="AM233" s="2693"/>
      <c r="AN233" s="2693"/>
      <c r="AO233" s="2693"/>
      <c r="AP233" s="2693"/>
      <c r="AQ233" s="2693"/>
      <c r="AR233" s="2693"/>
      <c r="AS233" s="2693"/>
      <c r="AT233" s="2693"/>
      <c r="AU233" s="2694"/>
    </row>
    <row r="234" spans="1:47" ht="15.75" customHeight="1" x14ac:dyDescent="0.4">
      <c r="A234" s="905"/>
      <c r="B234" s="1409"/>
      <c r="C234" s="1409"/>
      <c r="D234" s="1409"/>
      <c r="E234" s="1409"/>
      <c r="F234" s="1409"/>
      <c r="G234" s="1409"/>
      <c r="H234" s="1409"/>
      <c r="I234" s="1409"/>
      <c r="J234" s="1409"/>
      <c r="K234" s="1409"/>
      <c r="L234" s="1409"/>
      <c r="M234" s="1409"/>
      <c r="N234" s="1409"/>
      <c r="O234" s="1409"/>
      <c r="P234" s="1409"/>
      <c r="Q234" s="1409"/>
      <c r="R234" s="1409"/>
      <c r="S234" s="1409"/>
      <c r="T234" s="1409"/>
      <c r="U234" s="1409"/>
      <c r="V234" s="1409"/>
      <c r="W234" s="1409"/>
      <c r="X234" s="1409"/>
      <c r="Y234" s="906"/>
      <c r="Z234" s="2695"/>
      <c r="AA234" s="2696"/>
      <c r="AB234" s="2696"/>
      <c r="AC234" s="2696"/>
      <c r="AD234" s="2696"/>
      <c r="AE234" s="2696"/>
      <c r="AF234" s="2696"/>
      <c r="AG234" s="2696"/>
      <c r="AH234" s="2696"/>
      <c r="AI234" s="2696"/>
      <c r="AJ234" s="2696"/>
      <c r="AK234" s="2696"/>
      <c r="AL234" s="2696"/>
      <c r="AM234" s="2696"/>
      <c r="AN234" s="2696"/>
      <c r="AO234" s="2696"/>
      <c r="AP234" s="2696"/>
      <c r="AQ234" s="2696"/>
      <c r="AR234" s="2696"/>
      <c r="AS234" s="2696"/>
      <c r="AT234" s="2696"/>
      <c r="AU234" s="2697"/>
    </row>
    <row r="235" spans="1:47" ht="12.75" customHeight="1" x14ac:dyDescent="0.4">
      <c r="A235" s="184"/>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row>
    <row r="236" spans="1:47" ht="12.75" customHeight="1" x14ac:dyDescent="0.4">
      <c r="A236" s="2686" t="s">
        <v>118</v>
      </c>
      <c r="B236" s="2686"/>
      <c r="C236" s="2686"/>
      <c r="D236" s="2686"/>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441"/>
    </row>
    <row r="237" spans="1:47" ht="12.75" customHeight="1" x14ac:dyDescent="0.4">
      <c r="A237" s="184"/>
      <c r="B237" s="442" t="s">
        <v>117</v>
      </c>
      <c r="C237" s="2687" t="s">
        <v>2717</v>
      </c>
      <c r="D237" s="2688"/>
      <c r="E237" s="2688"/>
      <c r="F237" s="2688"/>
      <c r="G237" s="2688"/>
      <c r="H237" s="2688"/>
      <c r="I237" s="2688"/>
      <c r="J237" s="2688"/>
      <c r="K237" s="2688"/>
      <c r="L237" s="2688"/>
      <c r="M237" s="2688"/>
      <c r="N237" s="2688"/>
      <c r="O237" s="2688"/>
      <c r="P237" s="2688"/>
      <c r="Q237" s="2688"/>
      <c r="R237" s="2688"/>
      <c r="S237" s="2688"/>
      <c r="T237" s="2688"/>
      <c r="U237" s="2688"/>
      <c r="V237" s="2688"/>
      <c r="W237" s="2688"/>
      <c r="X237" s="2688"/>
      <c r="Y237" s="2688"/>
      <c r="Z237" s="2688"/>
      <c r="AA237" s="2688"/>
      <c r="AB237" s="2688"/>
      <c r="AC237" s="2688"/>
      <c r="AD237" s="2688"/>
      <c r="AE237" s="2688"/>
      <c r="AF237" s="2688"/>
      <c r="AG237" s="2688"/>
      <c r="AH237" s="2688"/>
      <c r="AI237" s="2688"/>
      <c r="AJ237" s="2688"/>
      <c r="AK237" s="2688"/>
      <c r="AL237" s="2688"/>
      <c r="AM237" s="2688"/>
      <c r="AN237" s="2688"/>
      <c r="AO237" s="2688"/>
      <c r="AP237" s="2688"/>
      <c r="AQ237" s="2688"/>
      <c r="AR237" s="2688"/>
      <c r="AS237" s="2688"/>
      <c r="AT237" s="2688"/>
      <c r="AU237" s="441"/>
    </row>
    <row r="238" spans="1:47" ht="12.75" customHeight="1" x14ac:dyDescent="0.4">
      <c r="A238" s="184"/>
      <c r="B238" s="442"/>
      <c r="C238" s="2685" t="s">
        <v>269</v>
      </c>
      <c r="D238" s="2685"/>
      <c r="E238" s="2685"/>
      <c r="F238" s="2685"/>
      <c r="G238" s="2685"/>
      <c r="H238" s="2685"/>
      <c r="I238" s="2685"/>
      <c r="J238" s="2685"/>
      <c r="K238" s="2685"/>
      <c r="L238" s="2685"/>
      <c r="M238" s="2685"/>
      <c r="N238" s="2685"/>
      <c r="O238" s="2685"/>
      <c r="P238" s="2685"/>
      <c r="Q238" s="2685"/>
      <c r="R238" s="2685"/>
      <c r="S238" s="2685"/>
      <c r="T238" s="2685"/>
      <c r="U238" s="2685"/>
      <c r="V238" s="2685"/>
      <c r="W238" s="2685"/>
      <c r="X238" s="2685"/>
      <c r="Y238" s="2685"/>
      <c r="Z238" s="2685"/>
      <c r="AA238" s="2685"/>
      <c r="AB238" s="2685"/>
      <c r="AC238" s="2685"/>
      <c r="AD238" s="2685"/>
      <c r="AE238" s="2685"/>
      <c r="AF238" s="2685"/>
      <c r="AG238" s="2685"/>
      <c r="AH238" s="2685"/>
      <c r="AI238" s="2685"/>
      <c r="AJ238" s="2685"/>
      <c r="AK238" s="2685"/>
      <c r="AL238" s="2685"/>
      <c r="AM238" s="2685"/>
      <c r="AN238" s="2685"/>
      <c r="AO238" s="2685"/>
      <c r="AP238" s="2685"/>
      <c r="AQ238" s="2685"/>
      <c r="AR238" s="2685"/>
      <c r="AS238" s="2685"/>
      <c r="AT238" s="2685"/>
      <c r="AU238" s="441"/>
    </row>
    <row r="239" spans="1:47" ht="12.75" customHeight="1" x14ac:dyDescent="0.4">
      <c r="A239" s="184"/>
      <c r="B239" s="442"/>
      <c r="C239" s="2685" t="s">
        <v>268</v>
      </c>
      <c r="D239" s="2685"/>
      <c r="E239" s="2685"/>
      <c r="F239" s="2685"/>
      <c r="G239" s="2685"/>
      <c r="H239" s="2685"/>
      <c r="I239" s="2685"/>
      <c r="J239" s="2685"/>
      <c r="K239" s="2685"/>
      <c r="L239" s="2685"/>
      <c r="M239" s="2685"/>
      <c r="N239" s="2685"/>
      <c r="O239" s="2685"/>
      <c r="P239" s="2685"/>
      <c r="Q239" s="2685"/>
      <c r="R239" s="2685"/>
      <c r="S239" s="2685"/>
      <c r="T239" s="2685"/>
      <c r="U239" s="2685"/>
      <c r="V239" s="2685"/>
      <c r="W239" s="2685"/>
      <c r="X239" s="2685"/>
      <c r="Y239" s="2685"/>
      <c r="Z239" s="2685"/>
      <c r="AA239" s="2685"/>
      <c r="AB239" s="2685"/>
      <c r="AC239" s="2685"/>
      <c r="AD239" s="2685"/>
      <c r="AE239" s="2685"/>
      <c r="AF239" s="2685"/>
      <c r="AG239" s="2685"/>
      <c r="AH239" s="2685"/>
      <c r="AI239" s="2685"/>
      <c r="AJ239" s="2685"/>
      <c r="AK239" s="2685"/>
      <c r="AL239" s="2685"/>
      <c r="AM239" s="2685"/>
      <c r="AN239" s="2685"/>
      <c r="AO239" s="2685"/>
      <c r="AP239" s="2685"/>
      <c r="AQ239" s="2685"/>
      <c r="AR239" s="2685"/>
      <c r="AS239" s="2685"/>
      <c r="AT239" s="2685"/>
      <c r="AU239" s="441"/>
    </row>
    <row r="240" spans="1:47" ht="12.75" customHeight="1" x14ac:dyDescent="0.4">
      <c r="A240" s="184"/>
      <c r="B240" s="442" t="s">
        <v>115</v>
      </c>
      <c r="C240" s="2685" t="s">
        <v>267</v>
      </c>
      <c r="D240" s="2685"/>
      <c r="E240" s="2685"/>
      <c r="F240" s="2685"/>
      <c r="G240" s="2685"/>
      <c r="H240" s="2685"/>
      <c r="I240" s="2685"/>
      <c r="J240" s="2685"/>
      <c r="K240" s="2685"/>
      <c r="L240" s="2685"/>
      <c r="M240" s="2685"/>
      <c r="N240" s="2685"/>
      <c r="O240" s="2685"/>
      <c r="P240" s="2685"/>
      <c r="Q240" s="2685"/>
      <c r="R240" s="2685"/>
      <c r="S240" s="2685"/>
      <c r="T240" s="2685"/>
      <c r="U240" s="2685"/>
      <c r="V240" s="2685"/>
      <c r="W240" s="2685"/>
      <c r="X240" s="2685"/>
      <c r="Y240" s="2685"/>
      <c r="Z240" s="2685"/>
      <c r="AA240" s="2685"/>
      <c r="AB240" s="2685"/>
      <c r="AC240" s="2685"/>
      <c r="AD240" s="2685"/>
      <c r="AE240" s="2685"/>
      <c r="AF240" s="2685"/>
      <c r="AG240" s="2685"/>
      <c r="AH240" s="2685"/>
      <c r="AI240" s="2685"/>
      <c r="AJ240" s="2685"/>
      <c r="AK240" s="2685"/>
      <c r="AL240" s="2685"/>
      <c r="AM240" s="2685"/>
      <c r="AN240" s="2685"/>
      <c r="AO240" s="2685"/>
      <c r="AP240" s="2685"/>
      <c r="AQ240" s="2685"/>
      <c r="AR240" s="2685"/>
      <c r="AS240" s="2685"/>
      <c r="AT240" s="2685"/>
      <c r="AU240" s="441"/>
    </row>
    <row r="241" spans="1:52" ht="12.75" customHeight="1" x14ac:dyDescent="0.4">
      <c r="A241" s="184"/>
      <c r="B241" s="442" t="s">
        <v>114</v>
      </c>
      <c r="C241" s="2685" t="s">
        <v>2718</v>
      </c>
      <c r="D241" s="2685"/>
      <c r="E241" s="2685"/>
      <c r="F241" s="2685"/>
      <c r="G241" s="2685"/>
      <c r="H241" s="2685"/>
      <c r="I241" s="2685"/>
      <c r="J241" s="2685"/>
      <c r="K241" s="2685"/>
      <c r="L241" s="2685"/>
      <c r="M241" s="2685"/>
      <c r="N241" s="2685"/>
      <c r="O241" s="2685"/>
      <c r="P241" s="2685"/>
      <c r="Q241" s="2685"/>
      <c r="R241" s="2685"/>
      <c r="S241" s="2685"/>
      <c r="T241" s="2685"/>
      <c r="U241" s="2685"/>
      <c r="V241" s="2685"/>
      <c r="W241" s="2685"/>
      <c r="X241" s="2685"/>
      <c r="Y241" s="2685"/>
      <c r="Z241" s="2685"/>
      <c r="AA241" s="2685"/>
      <c r="AB241" s="2685"/>
      <c r="AC241" s="2685"/>
      <c r="AD241" s="2685"/>
      <c r="AE241" s="2685"/>
      <c r="AF241" s="2685"/>
      <c r="AG241" s="2685"/>
      <c r="AH241" s="2685"/>
      <c r="AI241" s="2685"/>
      <c r="AJ241" s="2685"/>
      <c r="AK241" s="2685"/>
      <c r="AL241" s="2685"/>
      <c r="AM241" s="2685"/>
      <c r="AN241" s="2685"/>
      <c r="AO241" s="2685"/>
      <c r="AP241" s="2685"/>
      <c r="AQ241" s="2685"/>
      <c r="AR241" s="2685"/>
      <c r="AS241" s="2685"/>
      <c r="AT241" s="2685"/>
      <c r="AU241" s="184"/>
    </row>
    <row r="242" spans="1:52" ht="12.75" customHeight="1" x14ac:dyDescent="0.4">
      <c r="A242" s="184"/>
      <c r="B242" s="442" t="s">
        <v>113</v>
      </c>
      <c r="C242" s="2685" t="s">
        <v>2719</v>
      </c>
      <c r="D242" s="2685"/>
      <c r="E242" s="2685"/>
      <c r="F242" s="2685"/>
      <c r="G242" s="2685"/>
      <c r="H242" s="2685"/>
      <c r="I242" s="2685"/>
      <c r="J242" s="2685"/>
      <c r="K242" s="2685"/>
      <c r="L242" s="2685"/>
      <c r="M242" s="2685"/>
      <c r="N242" s="2685"/>
      <c r="O242" s="2685"/>
      <c r="P242" s="2685"/>
      <c r="Q242" s="2685"/>
      <c r="R242" s="2685"/>
      <c r="S242" s="2685"/>
      <c r="T242" s="2685"/>
      <c r="U242" s="2685"/>
      <c r="V242" s="2685"/>
      <c r="W242" s="2685"/>
      <c r="X242" s="2685"/>
      <c r="Y242" s="2685"/>
      <c r="Z242" s="2685"/>
      <c r="AA242" s="2685"/>
      <c r="AB242" s="2685"/>
      <c r="AC242" s="2685"/>
      <c r="AD242" s="2685"/>
      <c r="AE242" s="2685"/>
      <c r="AF242" s="2685"/>
      <c r="AG242" s="2685"/>
      <c r="AH242" s="2685"/>
      <c r="AI242" s="2685"/>
      <c r="AJ242" s="2685"/>
      <c r="AK242" s="2685"/>
      <c r="AL242" s="2685"/>
      <c r="AM242" s="2685"/>
      <c r="AN242" s="2685"/>
      <c r="AO242" s="2685"/>
      <c r="AP242" s="2685"/>
      <c r="AQ242" s="2685"/>
      <c r="AR242" s="2685"/>
      <c r="AS242" s="2685"/>
      <c r="AT242" s="2685"/>
      <c r="AU242" s="441"/>
    </row>
    <row r="243" spans="1:52" ht="12.75" customHeight="1" x14ac:dyDescent="0.4">
      <c r="A243" s="184"/>
      <c r="B243" s="184"/>
      <c r="C243" s="2685" t="s">
        <v>266</v>
      </c>
      <c r="D243" s="2685"/>
      <c r="E243" s="2685"/>
      <c r="F243" s="2685"/>
      <c r="G243" s="2685"/>
      <c r="H243" s="2685"/>
      <c r="I243" s="2685"/>
      <c r="J243" s="2685"/>
      <c r="K243" s="2685"/>
      <c r="L243" s="2685"/>
      <c r="M243" s="2685"/>
      <c r="N243" s="2685"/>
      <c r="O243" s="2685"/>
      <c r="P243" s="2685"/>
      <c r="Q243" s="2685"/>
      <c r="R243" s="2685"/>
      <c r="S243" s="2685"/>
      <c r="T243" s="2685"/>
      <c r="U243" s="2685"/>
      <c r="V243" s="2685"/>
      <c r="W243" s="2685"/>
      <c r="X243" s="2685"/>
      <c r="Y243" s="2685"/>
      <c r="Z243" s="2685"/>
      <c r="AA243" s="2685"/>
      <c r="AB243" s="2685"/>
      <c r="AC243" s="2685"/>
      <c r="AD243" s="2685"/>
      <c r="AE243" s="2685"/>
      <c r="AF243" s="2685"/>
      <c r="AG243" s="2685"/>
      <c r="AH243" s="2685"/>
      <c r="AI243" s="2685"/>
      <c r="AJ243" s="2685"/>
      <c r="AK243" s="2685"/>
      <c r="AL243" s="2685"/>
      <c r="AM243" s="2685"/>
      <c r="AN243" s="2685"/>
      <c r="AO243" s="2685"/>
      <c r="AP243" s="2685"/>
      <c r="AQ243" s="2685"/>
      <c r="AR243" s="2685"/>
      <c r="AS243" s="2685"/>
      <c r="AT243" s="2685"/>
      <c r="AU243" s="441"/>
    </row>
    <row r="244" spans="1:52" ht="12.75" customHeight="1" x14ac:dyDescent="0.4">
      <c r="A244" s="184"/>
      <c r="B244" s="442" t="s">
        <v>112</v>
      </c>
      <c r="C244" s="2685" t="s">
        <v>265</v>
      </c>
      <c r="D244" s="2685"/>
      <c r="E244" s="2685"/>
      <c r="F244" s="2685"/>
      <c r="G244" s="2685"/>
      <c r="H244" s="2685"/>
      <c r="I244" s="2685"/>
      <c r="J244" s="2685"/>
      <c r="K244" s="2685"/>
      <c r="L244" s="2685"/>
      <c r="M244" s="2685"/>
      <c r="N244" s="2685"/>
      <c r="O244" s="2685"/>
      <c r="P244" s="2685"/>
      <c r="Q244" s="2685"/>
      <c r="R244" s="2685"/>
      <c r="S244" s="2685"/>
      <c r="T244" s="2685"/>
      <c r="U244" s="2685"/>
      <c r="V244" s="2685"/>
      <c r="W244" s="2685"/>
      <c r="X244" s="2685"/>
      <c r="Y244" s="2685"/>
      <c r="Z244" s="2685"/>
      <c r="AA244" s="2685"/>
      <c r="AB244" s="2685"/>
      <c r="AC244" s="2685"/>
      <c r="AD244" s="2685"/>
      <c r="AE244" s="2685"/>
      <c r="AF244" s="2685"/>
      <c r="AG244" s="2685"/>
      <c r="AH244" s="2685"/>
      <c r="AI244" s="2685"/>
      <c r="AJ244" s="2685"/>
      <c r="AK244" s="2685"/>
      <c r="AL244" s="2685"/>
      <c r="AM244" s="2685"/>
      <c r="AN244" s="2685"/>
      <c r="AO244" s="2685"/>
      <c r="AP244" s="2685"/>
      <c r="AQ244" s="2685"/>
      <c r="AR244" s="2685"/>
      <c r="AS244" s="2685"/>
      <c r="AT244" s="2685"/>
      <c r="AU244" s="441"/>
    </row>
    <row r="245" spans="1:52" ht="12.75" customHeight="1" x14ac:dyDescent="0.4">
      <c r="A245" s="184"/>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c r="AG245" s="442"/>
      <c r="AH245" s="442"/>
      <c r="AI245" s="442"/>
      <c r="AJ245" s="442"/>
      <c r="AK245" s="442"/>
      <c r="AL245" s="442"/>
      <c r="AM245" s="442"/>
      <c r="AN245" s="442"/>
      <c r="AO245" s="442"/>
      <c r="AP245" s="442"/>
      <c r="AQ245" s="442"/>
      <c r="AR245" s="442"/>
      <c r="AS245" s="442"/>
      <c r="AT245" s="442"/>
      <c r="AU245" s="441"/>
    </row>
    <row r="246" spans="1:52" ht="12.75" customHeight="1" x14ac:dyDescent="0.4"/>
    <row r="247" spans="1:52" ht="12.6" customHeight="1" x14ac:dyDescent="0.4">
      <c r="A247" s="193" t="s">
        <v>293</v>
      </c>
      <c r="B247" s="193" t="s">
        <v>292</v>
      </c>
      <c r="C247" s="193">
        <v>2</v>
      </c>
      <c r="D247" s="193" t="s">
        <v>291</v>
      </c>
      <c r="E247" s="193" t="s">
        <v>290</v>
      </c>
      <c r="F247" s="193"/>
      <c r="G247" s="193" t="s">
        <v>289</v>
      </c>
      <c r="H247" s="193" t="s">
        <v>288</v>
      </c>
      <c r="I247" s="193">
        <v>4</v>
      </c>
      <c r="J247" s="193" t="s">
        <v>287</v>
      </c>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row>
    <row r="248" spans="1:52" ht="12.75" customHeight="1" x14ac:dyDescent="0.4">
      <c r="A248" s="184"/>
      <c r="B248" s="184"/>
      <c r="C248" s="184"/>
      <c r="D248" s="184"/>
      <c r="E248" s="184"/>
      <c r="F248" s="184"/>
      <c r="G248" s="184"/>
      <c r="H248" s="184"/>
      <c r="I248" s="184"/>
      <c r="J248" s="184"/>
      <c r="K248" s="184"/>
      <c r="L248" s="184"/>
      <c r="M248" s="184"/>
      <c r="N248" s="184"/>
      <c r="O248" s="184"/>
      <c r="P248" s="184"/>
      <c r="Q248" s="184"/>
      <c r="R248" s="184"/>
      <c r="S248" s="184"/>
      <c r="T248" s="184"/>
      <c r="U248" s="2619" t="s">
        <v>286</v>
      </c>
      <c r="V248" s="2619"/>
      <c r="W248" s="2619"/>
      <c r="X248" s="2619"/>
      <c r="Y248" s="2619"/>
      <c r="Z248" s="2619"/>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row>
    <row r="249" spans="1:52" ht="12.75" customHeight="1" x14ac:dyDescent="0.4">
      <c r="A249" s="184"/>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row>
    <row r="250" spans="1:52" ht="15.75" customHeight="1" x14ac:dyDescent="0.4">
      <c r="A250" s="2654" t="s">
        <v>285</v>
      </c>
      <c r="B250" s="2655"/>
      <c r="C250" s="2656"/>
      <c r="D250" s="2663" t="s">
        <v>3183</v>
      </c>
      <c r="E250" s="2664"/>
      <c r="F250" s="2664"/>
      <c r="G250" s="2664"/>
      <c r="H250" s="2664"/>
      <c r="I250" s="2664"/>
      <c r="J250" s="2665"/>
      <c r="K250" s="192"/>
      <c r="L250" s="1418"/>
      <c r="M250" s="1418"/>
      <c r="N250" s="1418"/>
      <c r="O250" s="1418"/>
      <c r="P250" s="1418"/>
      <c r="Q250" s="1418"/>
      <c r="R250" s="1418"/>
      <c r="S250" s="190" t="s">
        <v>2720</v>
      </c>
      <c r="T250" s="190" t="s">
        <v>284</v>
      </c>
      <c r="U250" s="190" t="s">
        <v>271</v>
      </c>
      <c r="V250" s="190" t="s">
        <v>283</v>
      </c>
      <c r="W250" s="190"/>
      <c r="X250" s="190"/>
      <c r="Y250" s="190"/>
      <c r="Z250" s="190"/>
      <c r="AA250" s="190"/>
      <c r="AB250" s="190"/>
      <c r="AC250" s="190"/>
      <c r="AD250" s="190"/>
      <c r="AE250" s="190"/>
      <c r="AF250" s="190"/>
      <c r="AG250" s="190"/>
      <c r="AH250" s="190"/>
      <c r="AI250" s="189"/>
      <c r="AJ250" s="1417"/>
      <c r="AK250" s="2664" t="s">
        <v>2716</v>
      </c>
      <c r="AL250" s="2664"/>
      <c r="AM250" s="2664"/>
      <c r="AN250" s="2664"/>
      <c r="AO250" s="2664"/>
      <c r="AP250" s="2664"/>
      <c r="AQ250" s="2664"/>
      <c r="AR250" s="2664"/>
      <c r="AS250" s="2664"/>
      <c r="AT250" s="2664"/>
      <c r="AU250" s="1419"/>
    </row>
    <row r="251" spans="1:52" ht="15.75" customHeight="1" x14ac:dyDescent="0.4">
      <c r="A251" s="2657"/>
      <c r="B251" s="2658"/>
      <c r="C251" s="2659"/>
      <c r="D251" s="2666"/>
      <c r="E251" s="2667"/>
      <c r="F251" s="2667"/>
      <c r="G251" s="2667"/>
      <c r="H251" s="2667"/>
      <c r="I251" s="2667"/>
      <c r="J251" s="2668"/>
      <c r="K251" s="2675"/>
      <c r="L251" s="2676"/>
      <c r="M251" s="2676"/>
      <c r="N251" s="2676"/>
      <c r="O251" s="2676"/>
      <c r="P251" s="2676"/>
      <c r="Q251" s="2676"/>
      <c r="R251" s="2676"/>
      <c r="S251" s="2676"/>
      <c r="T251" s="2676"/>
      <c r="U251" s="2676"/>
      <c r="V251" s="2676"/>
      <c r="W251" s="2676"/>
      <c r="X251" s="2676"/>
      <c r="Y251" s="2676"/>
      <c r="Z251" s="2676"/>
      <c r="AA251" s="2676"/>
      <c r="AB251" s="2676"/>
      <c r="AC251" s="2676"/>
      <c r="AD251" s="2676"/>
      <c r="AE251" s="2676"/>
      <c r="AF251" s="2676"/>
      <c r="AG251" s="2676"/>
      <c r="AH251" s="2676"/>
      <c r="AI251" s="2677"/>
      <c r="AJ251" s="1413"/>
      <c r="AK251" s="1410"/>
      <c r="AL251" s="1413"/>
      <c r="AM251" s="1413"/>
      <c r="AN251" s="1413"/>
      <c r="AO251" s="1413"/>
      <c r="AP251" s="1410"/>
      <c r="AQ251" s="1413"/>
      <c r="AR251" s="1413"/>
      <c r="AS251" s="1413"/>
      <c r="AT251" s="1413"/>
      <c r="AU251" s="1414"/>
      <c r="AY251" s="1422" t="s">
        <v>3184</v>
      </c>
      <c r="AZ251" s="1423" t="s">
        <v>3185</v>
      </c>
    </row>
    <row r="252" spans="1:52" ht="15.75" customHeight="1" x14ac:dyDescent="0.4">
      <c r="A252" s="2657"/>
      <c r="B252" s="2658"/>
      <c r="C252" s="2659"/>
      <c r="D252" s="2669"/>
      <c r="E252" s="2670"/>
      <c r="F252" s="2670"/>
      <c r="G252" s="2670"/>
      <c r="H252" s="2670"/>
      <c r="I252" s="2670"/>
      <c r="J252" s="2671"/>
      <c r="K252" s="2678"/>
      <c r="L252" s="2679"/>
      <c r="M252" s="2679"/>
      <c r="N252" s="2679"/>
      <c r="O252" s="2679"/>
      <c r="P252" s="2679"/>
      <c r="Q252" s="2679"/>
      <c r="R252" s="2679"/>
      <c r="S252" s="2679"/>
      <c r="T252" s="2679"/>
      <c r="U252" s="2679"/>
      <c r="V252" s="2679"/>
      <c r="W252" s="2679"/>
      <c r="X252" s="2679"/>
      <c r="Y252" s="2679"/>
      <c r="Z252" s="2679"/>
      <c r="AA252" s="2679"/>
      <c r="AB252" s="2679"/>
      <c r="AC252" s="2679"/>
      <c r="AD252" s="2679"/>
      <c r="AE252" s="2679"/>
      <c r="AF252" s="2679"/>
      <c r="AG252" s="2679"/>
      <c r="AH252" s="2679"/>
      <c r="AI252" s="2680"/>
      <c r="AJ252" s="1413"/>
      <c r="AK252" s="907" t="s">
        <v>282</v>
      </c>
      <c r="AL252" s="1413" t="s">
        <v>281</v>
      </c>
      <c r="AM252" s="1413" t="s">
        <v>280</v>
      </c>
      <c r="AN252" s="1413" t="s">
        <v>279</v>
      </c>
      <c r="AO252" s="1413"/>
      <c r="AP252" s="907" t="s">
        <v>278</v>
      </c>
      <c r="AQ252" s="1413" t="s">
        <v>277</v>
      </c>
      <c r="AR252" s="1413" t="s">
        <v>276</v>
      </c>
      <c r="AS252" s="1413" t="s">
        <v>275</v>
      </c>
      <c r="AT252" s="1413"/>
      <c r="AU252" s="1414"/>
      <c r="AY252" s="1422"/>
      <c r="AZ252" s="1423" t="s">
        <v>3186</v>
      </c>
    </row>
    <row r="253" spans="1:52" ht="15.75" customHeight="1" x14ac:dyDescent="0.4">
      <c r="A253" s="2660"/>
      <c r="B253" s="2661"/>
      <c r="C253" s="2662"/>
      <c r="D253" s="2672"/>
      <c r="E253" s="2673"/>
      <c r="F253" s="2673"/>
      <c r="G253" s="2673"/>
      <c r="H253" s="2673"/>
      <c r="I253" s="2673"/>
      <c r="J253" s="2674"/>
      <c r="K253" s="2681"/>
      <c r="L253" s="2682"/>
      <c r="M253" s="2682"/>
      <c r="N253" s="2682"/>
      <c r="O253" s="2682"/>
      <c r="P253" s="2682"/>
      <c r="Q253" s="2682"/>
      <c r="R253" s="2682"/>
      <c r="S253" s="2682"/>
      <c r="T253" s="2682"/>
      <c r="U253" s="2682"/>
      <c r="V253" s="2682"/>
      <c r="W253" s="2682"/>
      <c r="X253" s="2682"/>
      <c r="Y253" s="2682"/>
      <c r="Z253" s="2682"/>
      <c r="AA253" s="2682"/>
      <c r="AB253" s="2682"/>
      <c r="AC253" s="2682"/>
      <c r="AD253" s="2682"/>
      <c r="AE253" s="2682"/>
      <c r="AF253" s="2682"/>
      <c r="AG253" s="2682"/>
      <c r="AH253" s="2682"/>
      <c r="AI253" s="2683"/>
      <c r="AJ253" s="1415"/>
      <c r="AK253" s="1415"/>
      <c r="AL253" s="1415"/>
      <c r="AM253" s="1415"/>
      <c r="AN253" s="1415"/>
      <c r="AO253" s="1415"/>
      <c r="AP253" s="1415"/>
      <c r="AQ253" s="1415"/>
      <c r="AR253" s="1415"/>
      <c r="AS253" s="1415"/>
      <c r="AT253" s="1415"/>
      <c r="AU253" s="1416"/>
      <c r="AY253" s="1422"/>
      <c r="AZ253" s="1423" t="s">
        <v>3187</v>
      </c>
    </row>
    <row r="254" spans="1:52" ht="15.75" customHeight="1" x14ac:dyDescent="0.4">
      <c r="A254" s="899"/>
      <c r="B254" s="900"/>
      <c r="C254" s="900"/>
      <c r="D254" s="900"/>
      <c r="E254" s="900"/>
      <c r="F254" s="900"/>
      <c r="G254" s="900"/>
      <c r="H254" s="900"/>
      <c r="I254" s="900"/>
      <c r="J254" s="900"/>
      <c r="K254" s="900"/>
      <c r="L254" s="900"/>
      <c r="M254" s="900"/>
      <c r="N254" s="900"/>
      <c r="O254" s="900"/>
      <c r="P254" s="900"/>
      <c r="Q254" s="900"/>
      <c r="R254" s="900"/>
      <c r="S254" s="900"/>
      <c r="T254" s="900"/>
      <c r="U254" s="900"/>
      <c r="V254" s="900"/>
      <c r="W254" s="900"/>
      <c r="X254" s="900"/>
      <c r="Y254" s="901"/>
      <c r="Z254" s="1411"/>
      <c r="AA254" s="1412" t="s">
        <v>274</v>
      </c>
      <c r="AB254" s="1412" t="s">
        <v>273</v>
      </c>
      <c r="AC254" s="1412" t="s">
        <v>272</v>
      </c>
      <c r="AD254" s="1412" t="s">
        <v>271</v>
      </c>
      <c r="AE254" s="1412"/>
      <c r="AF254" s="1412"/>
      <c r="AG254" s="1412"/>
      <c r="AH254" s="1412"/>
      <c r="AI254" s="1412"/>
      <c r="AJ254" s="185"/>
      <c r="AK254" s="185"/>
      <c r="AL254" s="185"/>
      <c r="AM254" s="185"/>
      <c r="AN254" s="185"/>
      <c r="AO254" s="185"/>
      <c r="AP254" s="185"/>
      <c r="AQ254" s="185"/>
      <c r="AR254" s="185"/>
      <c r="AS254" s="185"/>
      <c r="AT254" s="185"/>
      <c r="AU254" s="191"/>
    </row>
    <row r="255" spans="1:52" ht="15.75" customHeight="1" x14ac:dyDescent="0.4">
      <c r="A255" s="902"/>
      <c r="B255" s="903"/>
      <c r="C255" s="903"/>
      <c r="D255" s="903"/>
      <c r="E255" s="903"/>
      <c r="F255" s="903"/>
      <c r="G255" s="903"/>
      <c r="H255" s="903"/>
      <c r="I255" s="903"/>
      <c r="J255" s="903"/>
      <c r="K255" s="903"/>
      <c r="L255" s="903"/>
      <c r="M255" s="903"/>
      <c r="N255" s="903"/>
      <c r="O255" s="903"/>
      <c r="P255" s="903"/>
      <c r="Q255" s="903"/>
      <c r="R255" s="903"/>
      <c r="S255" s="903"/>
      <c r="T255" s="903"/>
      <c r="U255" s="903"/>
      <c r="V255" s="903"/>
      <c r="W255" s="903"/>
      <c r="X255" s="903"/>
      <c r="Y255" s="904"/>
      <c r="Z255" s="2689"/>
      <c r="AA255" s="2690"/>
      <c r="AB255" s="2690"/>
      <c r="AC255" s="2690"/>
      <c r="AD255" s="2690"/>
      <c r="AE255" s="2690"/>
      <c r="AF255" s="2690"/>
      <c r="AG255" s="2690"/>
      <c r="AH255" s="2690"/>
      <c r="AI255" s="2690"/>
      <c r="AJ255" s="2690"/>
      <c r="AK255" s="2690"/>
      <c r="AL255" s="2690"/>
      <c r="AM255" s="2690"/>
      <c r="AN255" s="2690"/>
      <c r="AO255" s="2690"/>
      <c r="AP255" s="2690"/>
      <c r="AQ255" s="2690"/>
      <c r="AR255" s="2690"/>
      <c r="AS255" s="2690"/>
      <c r="AT255" s="2690"/>
      <c r="AU255" s="2691"/>
    </row>
    <row r="256" spans="1:52" ht="15.75" customHeight="1" x14ac:dyDescent="0.4">
      <c r="A256" s="902"/>
      <c r="B256" s="903"/>
      <c r="C256" s="903"/>
      <c r="D256" s="903"/>
      <c r="E256" s="903"/>
      <c r="F256" s="903"/>
      <c r="G256" s="903"/>
      <c r="H256" s="903"/>
      <c r="I256" s="903"/>
      <c r="J256" s="903"/>
      <c r="K256" s="903"/>
      <c r="L256" s="903"/>
      <c r="M256" s="903"/>
      <c r="N256" s="903"/>
      <c r="O256" s="903"/>
      <c r="P256" s="903"/>
      <c r="Q256" s="903"/>
      <c r="R256" s="903"/>
      <c r="S256" s="903"/>
      <c r="T256" s="903"/>
      <c r="U256" s="903"/>
      <c r="V256" s="903"/>
      <c r="W256" s="903"/>
      <c r="X256" s="903"/>
      <c r="Y256" s="904"/>
      <c r="Z256" s="2692"/>
      <c r="AA256" s="2693"/>
      <c r="AB256" s="2693"/>
      <c r="AC256" s="2693"/>
      <c r="AD256" s="2693"/>
      <c r="AE256" s="2693"/>
      <c r="AF256" s="2693"/>
      <c r="AG256" s="2693"/>
      <c r="AH256" s="2693"/>
      <c r="AI256" s="2693"/>
      <c r="AJ256" s="2693"/>
      <c r="AK256" s="2693"/>
      <c r="AL256" s="2693"/>
      <c r="AM256" s="2693"/>
      <c r="AN256" s="2693"/>
      <c r="AO256" s="2693"/>
      <c r="AP256" s="2693"/>
      <c r="AQ256" s="2693"/>
      <c r="AR256" s="2693"/>
      <c r="AS256" s="2693"/>
      <c r="AT256" s="2693"/>
      <c r="AU256" s="2694"/>
    </row>
    <row r="257" spans="1:47" ht="15.75" customHeight="1" x14ac:dyDescent="0.4">
      <c r="A257" s="902"/>
      <c r="B257" s="903"/>
      <c r="C257" s="903"/>
      <c r="D257" s="903"/>
      <c r="E257" s="903"/>
      <c r="F257" s="903"/>
      <c r="G257" s="903"/>
      <c r="H257" s="903"/>
      <c r="I257" s="903"/>
      <c r="J257" s="903"/>
      <c r="K257" s="903"/>
      <c r="L257" s="903"/>
      <c r="M257" s="903"/>
      <c r="N257" s="903"/>
      <c r="O257" s="903"/>
      <c r="P257" s="903"/>
      <c r="Q257" s="903"/>
      <c r="R257" s="903"/>
      <c r="S257" s="903"/>
      <c r="T257" s="903"/>
      <c r="U257" s="903"/>
      <c r="V257" s="903"/>
      <c r="W257" s="903"/>
      <c r="X257" s="903"/>
      <c r="Y257" s="904"/>
      <c r="Z257" s="2692"/>
      <c r="AA257" s="2693"/>
      <c r="AB257" s="2693"/>
      <c r="AC257" s="2693"/>
      <c r="AD257" s="2693"/>
      <c r="AE257" s="2693"/>
      <c r="AF257" s="2693"/>
      <c r="AG257" s="2693"/>
      <c r="AH257" s="2693"/>
      <c r="AI257" s="2693"/>
      <c r="AJ257" s="2693"/>
      <c r="AK257" s="2693"/>
      <c r="AL257" s="2693"/>
      <c r="AM257" s="2693"/>
      <c r="AN257" s="2693"/>
      <c r="AO257" s="2693"/>
      <c r="AP257" s="2693"/>
      <c r="AQ257" s="2693"/>
      <c r="AR257" s="2693"/>
      <c r="AS257" s="2693"/>
      <c r="AT257" s="2693"/>
      <c r="AU257" s="2694"/>
    </row>
    <row r="258" spans="1:47" ht="15.75" customHeight="1" x14ac:dyDescent="0.4">
      <c r="A258" s="902"/>
      <c r="B258" s="903"/>
      <c r="C258" s="903"/>
      <c r="D258" s="903"/>
      <c r="E258" s="903"/>
      <c r="F258" s="903"/>
      <c r="G258" s="903"/>
      <c r="H258" s="903"/>
      <c r="I258" s="903"/>
      <c r="J258" s="903"/>
      <c r="K258" s="903"/>
      <c r="L258" s="903"/>
      <c r="M258" s="903"/>
      <c r="N258" s="903"/>
      <c r="O258" s="903"/>
      <c r="P258" s="903"/>
      <c r="Q258" s="903"/>
      <c r="R258" s="903"/>
      <c r="S258" s="903"/>
      <c r="T258" s="903"/>
      <c r="U258" s="903"/>
      <c r="V258" s="903"/>
      <c r="W258" s="903"/>
      <c r="X258" s="903"/>
      <c r="Y258" s="904"/>
      <c r="Z258" s="2692"/>
      <c r="AA258" s="2693"/>
      <c r="AB258" s="2693"/>
      <c r="AC258" s="2693"/>
      <c r="AD258" s="2693"/>
      <c r="AE258" s="2693"/>
      <c r="AF258" s="2693"/>
      <c r="AG258" s="2693"/>
      <c r="AH258" s="2693"/>
      <c r="AI258" s="2693"/>
      <c r="AJ258" s="2693"/>
      <c r="AK258" s="2693"/>
      <c r="AL258" s="2693"/>
      <c r="AM258" s="2693"/>
      <c r="AN258" s="2693"/>
      <c r="AO258" s="2693"/>
      <c r="AP258" s="2693"/>
      <c r="AQ258" s="2693"/>
      <c r="AR258" s="2693"/>
      <c r="AS258" s="2693"/>
      <c r="AT258" s="2693"/>
      <c r="AU258" s="2694"/>
    </row>
    <row r="259" spans="1:47" ht="15.75" customHeight="1" x14ac:dyDescent="0.4">
      <c r="A259" s="902"/>
      <c r="B259" s="903"/>
      <c r="C259" s="903"/>
      <c r="D259" s="903"/>
      <c r="E259" s="903"/>
      <c r="F259" s="903"/>
      <c r="G259" s="903"/>
      <c r="H259" s="903"/>
      <c r="I259" s="903"/>
      <c r="J259" s="903"/>
      <c r="K259" s="903"/>
      <c r="L259" s="903"/>
      <c r="M259" s="903"/>
      <c r="N259" s="903"/>
      <c r="O259" s="903"/>
      <c r="P259" s="903"/>
      <c r="Q259" s="903"/>
      <c r="R259" s="903"/>
      <c r="S259" s="903"/>
      <c r="T259" s="903"/>
      <c r="U259" s="903"/>
      <c r="V259" s="903"/>
      <c r="W259" s="903"/>
      <c r="X259" s="903"/>
      <c r="Y259" s="904"/>
      <c r="Z259" s="2692"/>
      <c r="AA259" s="2693"/>
      <c r="AB259" s="2693"/>
      <c r="AC259" s="2693"/>
      <c r="AD259" s="2693"/>
      <c r="AE259" s="2693"/>
      <c r="AF259" s="2693"/>
      <c r="AG259" s="2693"/>
      <c r="AH259" s="2693"/>
      <c r="AI259" s="2693"/>
      <c r="AJ259" s="2693"/>
      <c r="AK259" s="2693"/>
      <c r="AL259" s="2693"/>
      <c r="AM259" s="2693"/>
      <c r="AN259" s="2693"/>
      <c r="AO259" s="2693"/>
      <c r="AP259" s="2693"/>
      <c r="AQ259" s="2693"/>
      <c r="AR259" s="2693"/>
      <c r="AS259" s="2693"/>
      <c r="AT259" s="2693"/>
      <c r="AU259" s="2694"/>
    </row>
    <row r="260" spans="1:47" ht="15.75" customHeight="1" x14ac:dyDescent="0.4">
      <c r="A260" s="902"/>
      <c r="B260" s="903"/>
      <c r="C260" s="903"/>
      <c r="D260" s="903"/>
      <c r="E260" s="903"/>
      <c r="F260" s="903"/>
      <c r="G260" s="903"/>
      <c r="H260" s="903"/>
      <c r="I260" s="903"/>
      <c r="J260" s="903"/>
      <c r="K260" s="903"/>
      <c r="L260" s="903"/>
      <c r="M260" s="903"/>
      <c r="N260" s="903"/>
      <c r="O260" s="903"/>
      <c r="P260" s="903"/>
      <c r="Q260" s="903"/>
      <c r="R260" s="903"/>
      <c r="S260" s="903"/>
      <c r="T260" s="903"/>
      <c r="U260" s="903"/>
      <c r="V260" s="903"/>
      <c r="W260" s="903"/>
      <c r="X260" s="903"/>
      <c r="Y260" s="904"/>
      <c r="Z260" s="2692"/>
      <c r="AA260" s="2693"/>
      <c r="AB260" s="2693"/>
      <c r="AC260" s="2693"/>
      <c r="AD260" s="2693"/>
      <c r="AE260" s="2693"/>
      <c r="AF260" s="2693"/>
      <c r="AG260" s="2693"/>
      <c r="AH260" s="2693"/>
      <c r="AI260" s="2693"/>
      <c r="AJ260" s="2693"/>
      <c r="AK260" s="2693"/>
      <c r="AL260" s="2693"/>
      <c r="AM260" s="2693"/>
      <c r="AN260" s="2693"/>
      <c r="AO260" s="2693"/>
      <c r="AP260" s="2693"/>
      <c r="AQ260" s="2693"/>
      <c r="AR260" s="2693"/>
      <c r="AS260" s="2693"/>
      <c r="AT260" s="2693"/>
      <c r="AU260" s="2694"/>
    </row>
    <row r="261" spans="1:47" ht="15.75" customHeight="1" x14ac:dyDescent="0.4">
      <c r="A261" s="902"/>
      <c r="B261" s="903"/>
      <c r="C261" s="903"/>
      <c r="D261" s="903"/>
      <c r="E261" s="903"/>
      <c r="F261" s="903"/>
      <c r="G261" s="903"/>
      <c r="H261" s="903"/>
      <c r="I261" s="903"/>
      <c r="J261" s="903"/>
      <c r="K261" s="903"/>
      <c r="L261" s="903"/>
      <c r="M261" s="903"/>
      <c r="N261" s="903"/>
      <c r="O261" s="903"/>
      <c r="P261" s="903"/>
      <c r="Q261" s="903"/>
      <c r="R261" s="903"/>
      <c r="S261" s="903"/>
      <c r="T261" s="903"/>
      <c r="U261" s="903"/>
      <c r="V261" s="903"/>
      <c r="W261" s="903"/>
      <c r="X261" s="903"/>
      <c r="Y261" s="904"/>
      <c r="Z261" s="2692"/>
      <c r="AA261" s="2693"/>
      <c r="AB261" s="2693"/>
      <c r="AC261" s="2693"/>
      <c r="AD261" s="2693"/>
      <c r="AE261" s="2693"/>
      <c r="AF261" s="2693"/>
      <c r="AG261" s="2693"/>
      <c r="AH261" s="2693"/>
      <c r="AI261" s="2693"/>
      <c r="AJ261" s="2693"/>
      <c r="AK261" s="2693"/>
      <c r="AL261" s="2693"/>
      <c r="AM261" s="2693"/>
      <c r="AN261" s="2693"/>
      <c r="AO261" s="2693"/>
      <c r="AP261" s="2693"/>
      <c r="AQ261" s="2693"/>
      <c r="AR261" s="2693"/>
      <c r="AS261" s="2693"/>
      <c r="AT261" s="2693"/>
      <c r="AU261" s="2694"/>
    </row>
    <row r="262" spans="1:47" ht="15.75" customHeight="1" x14ac:dyDescent="0.4">
      <c r="A262" s="902"/>
      <c r="B262" s="903"/>
      <c r="C262" s="903"/>
      <c r="D262" s="903"/>
      <c r="E262" s="903"/>
      <c r="F262" s="903"/>
      <c r="G262" s="903"/>
      <c r="H262" s="903"/>
      <c r="I262" s="903"/>
      <c r="J262" s="903"/>
      <c r="K262" s="2684" t="s">
        <v>270</v>
      </c>
      <c r="L262" s="2684"/>
      <c r="M262" s="2684"/>
      <c r="N262" s="2684"/>
      <c r="O262" s="2684"/>
      <c r="P262" s="2684"/>
      <c r="Q262" s="903"/>
      <c r="R262" s="903"/>
      <c r="S262" s="903"/>
      <c r="T262" s="903"/>
      <c r="U262" s="903"/>
      <c r="V262" s="903"/>
      <c r="W262" s="903"/>
      <c r="X262" s="903"/>
      <c r="Y262" s="904"/>
      <c r="Z262" s="2692"/>
      <c r="AA262" s="2693"/>
      <c r="AB262" s="2693"/>
      <c r="AC262" s="2693"/>
      <c r="AD262" s="2693"/>
      <c r="AE262" s="2693"/>
      <c r="AF262" s="2693"/>
      <c r="AG262" s="2693"/>
      <c r="AH262" s="2693"/>
      <c r="AI262" s="2693"/>
      <c r="AJ262" s="2693"/>
      <c r="AK262" s="2693"/>
      <c r="AL262" s="2693"/>
      <c r="AM262" s="2693"/>
      <c r="AN262" s="2693"/>
      <c r="AO262" s="2693"/>
      <c r="AP262" s="2693"/>
      <c r="AQ262" s="2693"/>
      <c r="AR262" s="2693"/>
      <c r="AS262" s="2693"/>
      <c r="AT262" s="2693"/>
      <c r="AU262" s="2694"/>
    </row>
    <row r="263" spans="1:47" ht="15.75" customHeight="1" x14ac:dyDescent="0.4">
      <c r="A263" s="902"/>
      <c r="B263" s="903"/>
      <c r="C263" s="903"/>
      <c r="D263" s="903"/>
      <c r="E263" s="903"/>
      <c r="F263" s="903"/>
      <c r="G263" s="903"/>
      <c r="H263" s="903"/>
      <c r="I263" s="903"/>
      <c r="J263" s="903"/>
      <c r="K263" s="903"/>
      <c r="L263" s="903"/>
      <c r="M263" s="903"/>
      <c r="N263" s="903"/>
      <c r="O263" s="903"/>
      <c r="P263" s="903"/>
      <c r="Q263" s="903"/>
      <c r="R263" s="903"/>
      <c r="S263" s="903"/>
      <c r="T263" s="903"/>
      <c r="U263" s="903"/>
      <c r="V263" s="903"/>
      <c r="W263" s="903"/>
      <c r="X263" s="903"/>
      <c r="Y263" s="904"/>
      <c r="Z263" s="2692"/>
      <c r="AA263" s="2693"/>
      <c r="AB263" s="2693"/>
      <c r="AC263" s="2693"/>
      <c r="AD263" s="2693"/>
      <c r="AE263" s="2693"/>
      <c r="AF263" s="2693"/>
      <c r="AG263" s="2693"/>
      <c r="AH263" s="2693"/>
      <c r="AI263" s="2693"/>
      <c r="AJ263" s="2693"/>
      <c r="AK263" s="2693"/>
      <c r="AL263" s="2693"/>
      <c r="AM263" s="2693"/>
      <c r="AN263" s="2693"/>
      <c r="AO263" s="2693"/>
      <c r="AP263" s="2693"/>
      <c r="AQ263" s="2693"/>
      <c r="AR263" s="2693"/>
      <c r="AS263" s="2693"/>
      <c r="AT263" s="2693"/>
      <c r="AU263" s="2694"/>
    </row>
    <row r="264" spans="1:47" ht="15.75" customHeight="1" x14ac:dyDescent="0.4">
      <c r="A264" s="902"/>
      <c r="B264" s="903"/>
      <c r="C264" s="903"/>
      <c r="D264" s="903"/>
      <c r="E264" s="903"/>
      <c r="F264" s="903"/>
      <c r="G264" s="903"/>
      <c r="H264" s="903"/>
      <c r="I264" s="903"/>
      <c r="J264" s="903"/>
      <c r="K264" s="903"/>
      <c r="L264" s="903"/>
      <c r="M264" s="903"/>
      <c r="N264" s="903"/>
      <c r="O264" s="903"/>
      <c r="P264" s="903"/>
      <c r="Q264" s="903"/>
      <c r="R264" s="903"/>
      <c r="S264" s="903"/>
      <c r="T264" s="903"/>
      <c r="U264" s="903"/>
      <c r="V264" s="903"/>
      <c r="W264" s="903"/>
      <c r="X264" s="903"/>
      <c r="Y264" s="904"/>
      <c r="Z264" s="2692"/>
      <c r="AA264" s="2693"/>
      <c r="AB264" s="2693"/>
      <c r="AC264" s="2693"/>
      <c r="AD264" s="2693"/>
      <c r="AE264" s="2693"/>
      <c r="AF264" s="2693"/>
      <c r="AG264" s="2693"/>
      <c r="AH264" s="2693"/>
      <c r="AI264" s="2693"/>
      <c r="AJ264" s="2693"/>
      <c r="AK264" s="2693"/>
      <c r="AL264" s="2693"/>
      <c r="AM264" s="2693"/>
      <c r="AN264" s="2693"/>
      <c r="AO264" s="2693"/>
      <c r="AP264" s="2693"/>
      <c r="AQ264" s="2693"/>
      <c r="AR264" s="2693"/>
      <c r="AS264" s="2693"/>
      <c r="AT264" s="2693"/>
      <c r="AU264" s="2694"/>
    </row>
    <row r="265" spans="1:47" ht="15.75" customHeight="1" x14ac:dyDescent="0.4">
      <c r="A265" s="902"/>
      <c r="B265" s="903"/>
      <c r="C265" s="903"/>
      <c r="D265" s="903"/>
      <c r="E265" s="903"/>
      <c r="F265" s="903"/>
      <c r="G265" s="903"/>
      <c r="H265" s="903"/>
      <c r="I265" s="903"/>
      <c r="J265" s="903"/>
      <c r="K265" s="903"/>
      <c r="L265" s="903"/>
      <c r="M265" s="903"/>
      <c r="N265" s="903"/>
      <c r="O265" s="903"/>
      <c r="P265" s="903"/>
      <c r="Q265" s="903"/>
      <c r="R265" s="903"/>
      <c r="S265" s="903"/>
      <c r="T265" s="903"/>
      <c r="U265" s="903"/>
      <c r="V265" s="903"/>
      <c r="W265" s="903"/>
      <c r="X265" s="903"/>
      <c r="Y265" s="904"/>
      <c r="Z265" s="2692"/>
      <c r="AA265" s="2693"/>
      <c r="AB265" s="2693"/>
      <c r="AC265" s="2693"/>
      <c r="AD265" s="2693"/>
      <c r="AE265" s="2693"/>
      <c r="AF265" s="2693"/>
      <c r="AG265" s="2693"/>
      <c r="AH265" s="2693"/>
      <c r="AI265" s="2693"/>
      <c r="AJ265" s="2693"/>
      <c r="AK265" s="2693"/>
      <c r="AL265" s="2693"/>
      <c r="AM265" s="2693"/>
      <c r="AN265" s="2693"/>
      <c r="AO265" s="2693"/>
      <c r="AP265" s="2693"/>
      <c r="AQ265" s="2693"/>
      <c r="AR265" s="2693"/>
      <c r="AS265" s="2693"/>
      <c r="AT265" s="2693"/>
      <c r="AU265" s="2694"/>
    </row>
    <row r="266" spans="1:47" ht="15.75" customHeight="1" x14ac:dyDescent="0.4">
      <c r="A266" s="902"/>
      <c r="B266" s="903"/>
      <c r="C266" s="903"/>
      <c r="D266" s="903"/>
      <c r="E266" s="903"/>
      <c r="F266" s="903"/>
      <c r="G266" s="903"/>
      <c r="H266" s="903"/>
      <c r="I266" s="903"/>
      <c r="J266" s="903"/>
      <c r="K266" s="903"/>
      <c r="L266" s="903"/>
      <c r="M266" s="903"/>
      <c r="N266" s="903"/>
      <c r="O266" s="903"/>
      <c r="P266" s="903"/>
      <c r="Q266" s="903"/>
      <c r="R266" s="903"/>
      <c r="S266" s="903"/>
      <c r="T266" s="903"/>
      <c r="U266" s="903"/>
      <c r="V266" s="903"/>
      <c r="W266" s="903"/>
      <c r="X266" s="903"/>
      <c r="Y266" s="904"/>
      <c r="Z266" s="2692"/>
      <c r="AA266" s="2693"/>
      <c r="AB266" s="2693"/>
      <c r="AC266" s="2693"/>
      <c r="AD266" s="2693"/>
      <c r="AE266" s="2693"/>
      <c r="AF266" s="2693"/>
      <c r="AG266" s="2693"/>
      <c r="AH266" s="2693"/>
      <c r="AI266" s="2693"/>
      <c r="AJ266" s="2693"/>
      <c r="AK266" s="2693"/>
      <c r="AL266" s="2693"/>
      <c r="AM266" s="2693"/>
      <c r="AN266" s="2693"/>
      <c r="AO266" s="2693"/>
      <c r="AP266" s="2693"/>
      <c r="AQ266" s="2693"/>
      <c r="AR266" s="2693"/>
      <c r="AS266" s="2693"/>
      <c r="AT266" s="2693"/>
      <c r="AU266" s="2694"/>
    </row>
    <row r="267" spans="1:47" ht="15.75" customHeight="1" x14ac:dyDescent="0.4">
      <c r="A267" s="902"/>
      <c r="B267" s="903"/>
      <c r="C267" s="903"/>
      <c r="D267" s="903"/>
      <c r="E267" s="903"/>
      <c r="F267" s="903"/>
      <c r="G267" s="903"/>
      <c r="H267" s="903"/>
      <c r="I267" s="903"/>
      <c r="J267" s="903"/>
      <c r="K267" s="903"/>
      <c r="L267" s="903"/>
      <c r="M267" s="903"/>
      <c r="N267" s="903"/>
      <c r="O267" s="903"/>
      <c r="P267" s="903"/>
      <c r="Q267" s="903"/>
      <c r="R267" s="903"/>
      <c r="S267" s="903"/>
      <c r="T267" s="903"/>
      <c r="U267" s="903"/>
      <c r="V267" s="903"/>
      <c r="W267" s="903"/>
      <c r="X267" s="903"/>
      <c r="Y267" s="904"/>
      <c r="Z267" s="2692"/>
      <c r="AA267" s="2693"/>
      <c r="AB267" s="2693"/>
      <c r="AC267" s="2693"/>
      <c r="AD267" s="2693"/>
      <c r="AE267" s="2693"/>
      <c r="AF267" s="2693"/>
      <c r="AG267" s="2693"/>
      <c r="AH267" s="2693"/>
      <c r="AI267" s="2693"/>
      <c r="AJ267" s="2693"/>
      <c r="AK267" s="2693"/>
      <c r="AL267" s="2693"/>
      <c r="AM267" s="2693"/>
      <c r="AN267" s="2693"/>
      <c r="AO267" s="2693"/>
      <c r="AP267" s="2693"/>
      <c r="AQ267" s="2693"/>
      <c r="AR267" s="2693"/>
      <c r="AS267" s="2693"/>
      <c r="AT267" s="2693"/>
      <c r="AU267" s="2694"/>
    </row>
    <row r="268" spans="1:47" ht="15.75" customHeight="1" x14ac:dyDescent="0.4">
      <c r="A268" s="902"/>
      <c r="B268" s="903"/>
      <c r="C268" s="903"/>
      <c r="D268" s="903"/>
      <c r="E268" s="903"/>
      <c r="F268" s="903"/>
      <c r="G268" s="903"/>
      <c r="H268" s="903"/>
      <c r="I268" s="903"/>
      <c r="J268" s="903"/>
      <c r="K268" s="903"/>
      <c r="L268" s="903"/>
      <c r="M268" s="903"/>
      <c r="N268" s="903"/>
      <c r="O268" s="903"/>
      <c r="P268" s="903"/>
      <c r="Q268" s="903"/>
      <c r="R268" s="903"/>
      <c r="S268" s="903"/>
      <c r="T268" s="903"/>
      <c r="U268" s="903"/>
      <c r="V268" s="903"/>
      <c r="W268" s="903"/>
      <c r="X268" s="903"/>
      <c r="Y268" s="904"/>
      <c r="Z268" s="2692"/>
      <c r="AA268" s="2693"/>
      <c r="AB268" s="2693"/>
      <c r="AC268" s="2693"/>
      <c r="AD268" s="2693"/>
      <c r="AE268" s="2693"/>
      <c r="AF268" s="2693"/>
      <c r="AG268" s="2693"/>
      <c r="AH268" s="2693"/>
      <c r="AI268" s="2693"/>
      <c r="AJ268" s="2693"/>
      <c r="AK268" s="2693"/>
      <c r="AL268" s="2693"/>
      <c r="AM268" s="2693"/>
      <c r="AN268" s="2693"/>
      <c r="AO268" s="2693"/>
      <c r="AP268" s="2693"/>
      <c r="AQ268" s="2693"/>
      <c r="AR268" s="2693"/>
      <c r="AS268" s="2693"/>
      <c r="AT268" s="2693"/>
      <c r="AU268" s="2694"/>
    </row>
    <row r="269" spans="1:47" ht="15.75" customHeight="1" x14ac:dyDescent="0.4">
      <c r="A269" s="902"/>
      <c r="B269" s="903"/>
      <c r="C269" s="903"/>
      <c r="D269" s="903"/>
      <c r="E269" s="903"/>
      <c r="F269" s="903"/>
      <c r="G269" s="903"/>
      <c r="H269" s="903"/>
      <c r="I269" s="903"/>
      <c r="J269" s="903"/>
      <c r="K269" s="903"/>
      <c r="L269" s="903"/>
      <c r="M269" s="903"/>
      <c r="N269" s="903"/>
      <c r="O269" s="903"/>
      <c r="P269" s="903"/>
      <c r="Q269" s="903"/>
      <c r="R269" s="903"/>
      <c r="S269" s="903"/>
      <c r="T269" s="903"/>
      <c r="U269" s="903"/>
      <c r="V269" s="903"/>
      <c r="W269" s="903"/>
      <c r="X269" s="903"/>
      <c r="Y269" s="904"/>
      <c r="Z269" s="2692"/>
      <c r="AA269" s="2693"/>
      <c r="AB269" s="2693"/>
      <c r="AC269" s="2693"/>
      <c r="AD269" s="2693"/>
      <c r="AE269" s="2693"/>
      <c r="AF269" s="2693"/>
      <c r="AG269" s="2693"/>
      <c r="AH269" s="2693"/>
      <c r="AI269" s="2693"/>
      <c r="AJ269" s="2693"/>
      <c r="AK269" s="2693"/>
      <c r="AL269" s="2693"/>
      <c r="AM269" s="2693"/>
      <c r="AN269" s="2693"/>
      <c r="AO269" s="2693"/>
      <c r="AP269" s="2693"/>
      <c r="AQ269" s="2693"/>
      <c r="AR269" s="2693"/>
      <c r="AS269" s="2693"/>
      <c r="AT269" s="2693"/>
      <c r="AU269" s="2694"/>
    </row>
    <row r="270" spans="1:47" ht="15.75" customHeight="1" x14ac:dyDescent="0.4">
      <c r="A270" s="902"/>
      <c r="B270" s="903"/>
      <c r="C270" s="903"/>
      <c r="D270" s="903"/>
      <c r="E270" s="903"/>
      <c r="F270" s="903"/>
      <c r="G270" s="903"/>
      <c r="H270" s="903"/>
      <c r="I270" s="903"/>
      <c r="J270" s="903"/>
      <c r="K270" s="903"/>
      <c r="L270" s="903"/>
      <c r="M270" s="903"/>
      <c r="N270" s="903"/>
      <c r="O270" s="903"/>
      <c r="P270" s="903"/>
      <c r="Q270" s="903"/>
      <c r="R270" s="903"/>
      <c r="S270" s="903"/>
      <c r="T270" s="903"/>
      <c r="U270" s="903"/>
      <c r="V270" s="903"/>
      <c r="W270" s="903"/>
      <c r="X270" s="903"/>
      <c r="Y270" s="904"/>
      <c r="Z270" s="2692"/>
      <c r="AA270" s="2693"/>
      <c r="AB270" s="2693"/>
      <c r="AC270" s="2693"/>
      <c r="AD270" s="2693"/>
      <c r="AE270" s="2693"/>
      <c r="AF270" s="2693"/>
      <c r="AG270" s="2693"/>
      <c r="AH270" s="2693"/>
      <c r="AI270" s="2693"/>
      <c r="AJ270" s="2693"/>
      <c r="AK270" s="2693"/>
      <c r="AL270" s="2693"/>
      <c r="AM270" s="2693"/>
      <c r="AN270" s="2693"/>
      <c r="AO270" s="2693"/>
      <c r="AP270" s="2693"/>
      <c r="AQ270" s="2693"/>
      <c r="AR270" s="2693"/>
      <c r="AS270" s="2693"/>
      <c r="AT270" s="2693"/>
      <c r="AU270" s="2694"/>
    </row>
    <row r="271" spans="1:47" ht="15.75" customHeight="1" x14ac:dyDescent="0.4">
      <c r="A271" s="905"/>
      <c r="B271" s="1409"/>
      <c r="C271" s="1409"/>
      <c r="D271" s="1409"/>
      <c r="E271" s="1409"/>
      <c r="F271" s="1409"/>
      <c r="G271" s="1409"/>
      <c r="H271" s="1409"/>
      <c r="I271" s="1409"/>
      <c r="J271" s="1409"/>
      <c r="K271" s="1409"/>
      <c r="L271" s="1409"/>
      <c r="M271" s="1409"/>
      <c r="N271" s="1409"/>
      <c r="O271" s="1409"/>
      <c r="P271" s="1409"/>
      <c r="Q271" s="1409"/>
      <c r="R271" s="1409"/>
      <c r="S271" s="1409"/>
      <c r="T271" s="1409"/>
      <c r="U271" s="1409"/>
      <c r="V271" s="1409"/>
      <c r="W271" s="1409"/>
      <c r="X271" s="1409"/>
      <c r="Y271" s="906"/>
      <c r="Z271" s="2695"/>
      <c r="AA271" s="2696"/>
      <c r="AB271" s="2696"/>
      <c r="AC271" s="2696"/>
      <c r="AD271" s="2696"/>
      <c r="AE271" s="2696"/>
      <c r="AF271" s="2696"/>
      <c r="AG271" s="2696"/>
      <c r="AH271" s="2696"/>
      <c r="AI271" s="2696"/>
      <c r="AJ271" s="2696"/>
      <c r="AK271" s="2696"/>
      <c r="AL271" s="2696"/>
      <c r="AM271" s="2696"/>
      <c r="AN271" s="2696"/>
      <c r="AO271" s="2696"/>
      <c r="AP271" s="2696"/>
      <c r="AQ271" s="2696"/>
      <c r="AR271" s="2696"/>
      <c r="AS271" s="2696"/>
      <c r="AT271" s="2696"/>
      <c r="AU271" s="2697"/>
    </row>
    <row r="272" spans="1:47" ht="12.75" customHeight="1" x14ac:dyDescent="0.4">
      <c r="A272" s="184"/>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row>
    <row r="273" spans="1:52" ht="15.75" customHeight="1" x14ac:dyDescent="0.4">
      <c r="A273" s="2654" t="s">
        <v>285</v>
      </c>
      <c r="B273" s="2655"/>
      <c r="C273" s="2656"/>
      <c r="D273" s="2663" t="s">
        <v>3183</v>
      </c>
      <c r="E273" s="2664"/>
      <c r="F273" s="2664"/>
      <c r="G273" s="2664"/>
      <c r="H273" s="2664"/>
      <c r="I273" s="2664"/>
      <c r="J273" s="2665"/>
      <c r="K273" s="192"/>
      <c r="L273" s="1418"/>
      <c r="M273" s="1418"/>
      <c r="N273" s="1418"/>
      <c r="O273" s="1418"/>
      <c r="P273" s="1418"/>
      <c r="Q273" s="1418"/>
      <c r="R273" s="1418"/>
      <c r="S273" s="190" t="s">
        <v>2720</v>
      </c>
      <c r="T273" s="190" t="s">
        <v>284</v>
      </c>
      <c r="U273" s="190" t="s">
        <v>271</v>
      </c>
      <c r="V273" s="190" t="s">
        <v>283</v>
      </c>
      <c r="W273" s="190"/>
      <c r="X273" s="190"/>
      <c r="Y273" s="190"/>
      <c r="Z273" s="190"/>
      <c r="AA273" s="190"/>
      <c r="AB273" s="190"/>
      <c r="AC273" s="190"/>
      <c r="AD273" s="190"/>
      <c r="AE273" s="190"/>
      <c r="AF273" s="190"/>
      <c r="AG273" s="190"/>
      <c r="AH273" s="190"/>
      <c r="AI273" s="189"/>
      <c r="AJ273" s="1417"/>
      <c r="AK273" s="2664" t="s">
        <v>2716</v>
      </c>
      <c r="AL273" s="2664"/>
      <c r="AM273" s="2664"/>
      <c r="AN273" s="2664"/>
      <c r="AO273" s="2664"/>
      <c r="AP273" s="2664"/>
      <c r="AQ273" s="2664"/>
      <c r="AR273" s="2664"/>
      <c r="AS273" s="2664"/>
      <c r="AT273" s="2664"/>
      <c r="AU273" s="1419"/>
    </row>
    <row r="274" spans="1:52" ht="15.75" customHeight="1" x14ac:dyDescent="0.4">
      <c r="A274" s="2657"/>
      <c r="B274" s="2658"/>
      <c r="C274" s="2659"/>
      <c r="D274" s="2666"/>
      <c r="E274" s="2667"/>
      <c r="F274" s="2667"/>
      <c r="G274" s="2667"/>
      <c r="H274" s="2667"/>
      <c r="I274" s="2667"/>
      <c r="J274" s="2668"/>
      <c r="K274" s="2675"/>
      <c r="L274" s="2676"/>
      <c r="M274" s="2676"/>
      <c r="N274" s="2676"/>
      <c r="O274" s="2676"/>
      <c r="P274" s="2676"/>
      <c r="Q274" s="2676"/>
      <c r="R274" s="2676"/>
      <c r="S274" s="2676"/>
      <c r="T274" s="2676"/>
      <c r="U274" s="2676"/>
      <c r="V274" s="2676"/>
      <c r="W274" s="2676"/>
      <c r="X274" s="2676"/>
      <c r="Y274" s="2676"/>
      <c r="Z274" s="2676"/>
      <c r="AA274" s="2676"/>
      <c r="AB274" s="2676"/>
      <c r="AC274" s="2676"/>
      <c r="AD274" s="2676"/>
      <c r="AE274" s="2676"/>
      <c r="AF274" s="2676"/>
      <c r="AG274" s="2676"/>
      <c r="AH274" s="2676"/>
      <c r="AI274" s="2677"/>
      <c r="AJ274" s="1413"/>
      <c r="AK274" s="1410"/>
      <c r="AL274" s="1413"/>
      <c r="AM274" s="1413"/>
      <c r="AN274" s="1413"/>
      <c r="AO274" s="1413"/>
      <c r="AP274" s="1410"/>
      <c r="AQ274" s="1413"/>
      <c r="AR274" s="1413"/>
      <c r="AS274" s="1413"/>
      <c r="AT274" s="1413"/>
      <c r="AU274" s="1414"/>
      <c r="AY274" s="1422" t="s">
        <v>3184</v>
      </c>
      <c r="AZ274" s="1423" t="s">
        <v>3185</v>
      </c>
    </row>
    <row r="275" spans="1:52" ht="15.75" customHeight="1" x14ac:dyDescent="0.4">
      <c r="A275" s="2657"/>
      <c r="B275" s="2658"/>
      <c r="C275" s="2659"/>
      <c r="D275" s="2669"/>
      <c r="E275" s="2670"/>
      <c r="F275" s="2670"/>
      <c r="G275" s="2670"/>
      <c r="H275" s="2670"/>
      <c r="I275" s="2670"/>
      <c r="J275" s="2671"/>
      <c r="K275" s="2678"/>
      <c r="L275" s="2679"/>
      <c r="M275" s="2679"/>
      <c r="N275" s="2679"/>
      <c r="O275" s="2679"/>
      <c r="P275" s="2679"/>
      <c r="Q275" s="2679"/>
      <c r="R275" s="2679"/>
      <c r="S275" s="2679"/>
      <c r="T275" s="2679"/>
      <c r="U275" s="2679"/>
      <c r="V275" s="2679"/>
      <c r="W275" s="2679"/>
      <c r="X275" s="2679"/>
      <c r="Y275" s="2679"/>
      <c r="Z275" s="2679"/>
      <c r="AA275" s="2679"/>
      <c r="AB275" s="2679"/>
      <c r="AC275" s="2679"/>
      <c r="AD275" s="2679"/>
      <c r="AE275" s="2679"/>
      <c r="AF275" s="2679"/>
      <c r="AG275" s="2679"/>
      <c r="AH275" s="2679"/>
      <c r="AI275" s="2680"/>
      <c r="AJ275" s="1413"/>
      <c r="AK275" s="907" t="s">
        <v>282</v>
      </c>
      <c r="AL275" s="1413" t="s">
        <v>281</v>
      </c>
      <c r="AM275" s="1413" t="s">
        <v>280</v>
      </c>
      <c r="AN275" s="1413" t="s">
        <v>279</v>
      </c>
      <c r="AO275" s="1413"/>
      <c r="AP275" s="907" t="s">
        <v>278</v>
      </c>
      <c r="AQ275" s="1413" t="s">
        <v>277</v>
      </c>
      <c r="AR275" s="1413" t="s">
        <v>276</v>
      </c>
      <c r="AS275" s="1413" t="s">
        <v>275</v>
      </c>
      <c r="AT275" s="1413"/>
      <c r="AU275" s="1414"/>
      <c r="AY275" s="1422"/>
      <c r="AZ275" s="1423" t="s">
        <v>3186</v>
      </c>
    </row>
    <row r="276" spans="1:52" ht="15.75" customHeight="1" x14ac:dyDescent="0.4">
      <c r="A276" s="2660"/>
      <c r="B276" s="2661"/>
      <c r="C276" s="2662"/>
      <c r="D276" s="2672"/>
      <c r="E276" s="2673"/>
      <c r="F276" s="2673"/>
      <c r="G276" s="2673"/>
      <c r="H276" s="2673"/>
      <c r="I276" s="2673"/>
      <c r="J276" s="2674"/>
      <c r="K276" s="2681"/>
      <c r="L276" s="2682"/>
      <c r="M276" s="2682"/>
      <c r="N276" s="2682"/>
      <c r="O276" s="2682"/>
      <c r="P276" s="2682"/>
      <c r="Q276" s="2682"/>
      <c r="R276" s="2682"/>
      <c r="S276" s="2682"/>
      <c r="T276" s="2682"/>
      <c r="U276" s="2682"/>
      <c r="V276" s="2682"/>
      <c r="W276" s="2682"/>
      <c r="X276" s="2682"/>
      <c r="Y276" s="2682"/>
      <c r="Z276" s="2682"/>
      <c r="AA276" s="2682"/>
      <c r="AB276" s="2682"/>
      <c r="AC276" s="2682"/>
      <c r="AD276" s="2682"/>
      <c r="AE276" s="2682"/>
      <c r="AF276" s="2682"/>
      <c r="AG276" s="2682"/>
      <c r="AH276" s="2682"/>
      <c r="AI276" s="2683"/>
      <c r="AJ276" s="1415"/>
      <c r="AK276" s="1415"/>
      <c r="AL276" s="1415"/>
      <c r="AM276" s="1415"/>
      <c r="AN276" s="1415"/>
      <c r="AO276" s="1415"/>
      <c r="AP276" s="1415"/>
      <c r="AQ276" s="1415"/>
      <c r="AR276" s="1415"/>
      <c r="AS276" s="1415"/>
      <c r="AT276" s="1415"/>
      <c r="AU276" s="1416"/>
      <c r="AY276" s="1422"/>
      <c r="AZ276" s="1423" t="s">
        <v>3187</v>
      </c>
    </row>
    <row r="277" spans="1:52" ht="15.75" customHeight="1" x14ac:dyDescent="0.4">
      <c r="A277" s="899"/>
      <c r="B277" s="900"/>
      <c r="C277" s="900"/>
      <c r="D277" s="900"/>
      <c r="E277" s="900"/>
      <c r="F277" s="900"/>
      <c r="G277" s="900"/>
      <c r="H277" s="900"/>
      <c r="I277" s="900"/>
      <c r="J277" s="900"/>
      <c r="K277" s="900"/>
      <c r="L277" s="900"/>
      <c r="M277" s="900"/>
      <c r="N277" s="900"/>
      <c r="O277" s="900"/>
      <c r="P277" s="900"/>
      <c r="Q277" s="900"/>
      <c r="R277" s="900"/>
      <c r="S277" s="900"/>
      <c r="T277" s="900"/>
      <c r="U277" s="900"/>
      <c r="V277" s="900"/>
      <c r="W277" s="900"/>
      <c r="X277" s="900"/>
      <c r="Y277" s="901"/>
      <c r="Z277" s="1411"/>
      <c r="AA277" s="1412" t="s">
        <v>274</v>
      </c>
      <c r="AB277" s="1412" t="s">
        <v>273</v>
      </c>
      <c r="AC277" s="1412" t="s">
        <v>272</v>
      </c>
      <c r="AD277" s="1412" t="s">
        <v>271</v>
      </c>
      <c r="AE277" s="1412"/>
      <c r="AF277" s="1412"/>
      <c r="AG277" s="1412"/>
      <c r="AH277" s="1412"/>
      <c r="AI277" s="1412"/>
      <c r="AJ277" s="185"/>
      <c r="AK277" s="185"/>
      <c r="AL277" s="185"/>
      <c r="AM277" s="185"/>
      <c r="AN277" s="185"/>
      <c r="AO277" s="185"/>
      <c r="AP277" s="185"/>
      <c r="AQ277" s="185"/>
      <c r="AR277" s="185"/>
      <c r="AS277" s="185"/>
      <c r="AT277" s="185"/>
      <c r="AU277" s="191"/>
    </row>
    <row r="278" spans="1:52" ht="15.75" customHeight="1" x14ac:dyDescent="0.4">
      <c r="A278" s="902"/>
      <c r="B278" s="903"/>
      <c r="C278" s="903"/>
      <c r="D278" s="903"/>
      <c r="E278" s="903"/>
      <c r="F278" s="903"/>
      <c r="G278" s="903"/>
      <c r="H278" s="903"/>
      <c r="I278" s="903"/>
      <c r="J278" s="903"/>
      <c r="K278" s="903"/>
      <c r="L278" s="903"/>
      <c r="M278" s="903"/>
      <c r="N278" s="903"/>
      <c r="O278" s="903"/>
      <c r="P278" s="903"/>
      <c r="Q278" s="903"/>
      <c r="R278" s="903"/>
      <c r="S278" s="903"/>
      <c r="T278" s="903"/>
      <c r="U278" s="903"/>
      <c r="V278" s="903"/>
      <c r="W278" s="903"/>
      <c r="X278" s="903"/>
      <c r="Y278" s="904"/>
      <c r="Z278" s="2689"/>
      <c r="AA278" s="2690"/>
      <c r="AB278" s="2690"/>
      <c r="AC278" s="2690"/>
      <c r="AD278" s="2690"/>
      <c r="AE278" s="2690"/>
      <c r="AF278" s="2690"/>
      <c r="AG278" s="2690"/>
      <c r="AH278" s="2690"/>
      <c r="AI278" s="2690"/>
      <c r="AJ278" s="2690"/>
      <c r="AK278" s="2690"/>
      <c r="AL278" s="2690"/>
      <c r="AM278" s="2690"/>
      <c r="AN278" s="2690"/>
      <c r="AO278" s="2690"/>
      <c r="AP278" s="2690"/>
      <c r="AQ278" s="2690"/>
      <c r="AR278" s="2690"/>
      <c r="AS278" s="2690"/>
      <c r="AT278" s="2690"/>
      <c r="AU278" s="2691"/>
    </row>
    <row r="279" spans="1:52" ht="15.75" customHeight="1" x14ac:dyDescent="0.4">
      <c r="A279" s="902"/>
      <c r="B279" s="903"/>
      <c r="C279" s="903"/>
      <c r="D279" s="903"/>
      <c r="E279" s="903"/>
      <c r="F279" s="903"/>
      <c r="G279" s="903"/>
      <c r="H279" s="903"/>
      <c r="I279" s="903"/>
      <c r="J279" s="903"/>
      <c r="K279" s="903"/>
      <c r="L279" s="903"/>
      <c r="M279" s="903"/>
      <c r="N279" s="903"/>
      <c r="O279" s="903"/>
      <c r="P279" s="903"/>
      <c r="Q279" s="903"/>
      <c r="R279" s="903"/>
      <c r="S279" s="903"/>
      <c r="T279" s="903"/>
      <c r="U279" s="903"/>
      <c r="V279" s="903"/>
      <c r="W279" s="903"/>
      <c r="X279" s="903"/>
      <c r="Y279" s="904"/>
      <c r="Z279" s="2692"/>
      <c r="AA279" s="2693"/>
      <c r="AB279" s="2693"/>
      <c r="AC279" s="2693"/>
      <c r="AD279" s="2693"/>
      <c r="AE279" s="2693"/>
      <c r="AF279" s="2693"/>
      <c r="AG279" s="2693"/>
      <c r="AH279" s="2693"/>
      <c r="AI279" s="2693"/>
      <c r="AJ279" s="2693"/>
      <c r="AK279" s="2693"/>
      <c r="AL279" s="2693"/>
      <c r="AM279" s="2693"/>
      <c r="AN279" s="2693"/>
      <c r="AO279" s="2693"/>
      <c r="AP279" s="2693"/>
      <c r="AQ279" s="2693"/>
      <c r="AR279" s="2693"/>
      <c r="AS279" s="2693"/>
      <c r="AT279" s="2693"/>
      <c r="AU279" s="2694"/>
    </row>
    <row r="280" spans="1:52" ht="15.75" customHeight="1" x14ac:dyDescent="0.4">
      <c r="A280" s="902"/>
      <c r="B280" s="903"/>
      <c r="C280" s="903"/>
      <c r="D280" s="903"/>
      <c r="E280" s="903"/>
      <c r="F280" s="903"/>
      <c r="G280" s="903"/>
      <c r="H280" s="903"/>
      <c r="I280" s="903"/>
      <c r="J280" s="903"/>
      <c r="K280" s="903"/>
      <c r="L280" s="903"/>
      <c r="M280" s="903"/>
      <c r="N280" s="903"/>
      <c r="O280" s="903"/>
      <c r="P280" s="903"/>
      <c r="Q280" s="903"/>
      <c r="R280" s="903"/>
      <c r="S280" s="903"/>
      <c r="T280" s="903"/>
      <c r="U280" s="903"/>
      <c r="V280" s="903"/>
      <c r="W280" s="903"/>
      <c r="X280" s="903"/>
      <c r="Y280" s="904"/>
      <c r="Z280" s="2692"/>
      <c r="AA280" s="2693"/>
      <c r="AB280" s="2693"/>
      <c r="AC280" s="2693"/>
      <c r="AD280" s="2693"/>
      <c r="AE280" s="2693"/>
      <c r="AF280" s="2693"/>
      <c r="AG280" s="2693"/>
      <c r="AH280" s="2693"/>
      <c r="AI280" s="2693"/>
      <c r="AJ280" s="2693"/>
      <c r="AK280" s="2693"/>
      <c r="AL280" s="2693"/>
      <c r="AM280" s="2693"/>
      <c r="AN280" s="2693"/>
      <c r="AO280" s="2693"/>
      <c r="AP280" s="2693"/>
      <c r="AQ280" s="2693"/>
      <c r="AR280" s="2693"/>
      <c r="AS280" s="2693"/>
      <c r="AT280" s="2693"/>
      <c r="AU280" s="2694"/>
    </row>
    <row r="281" spans="1:52" ht="15.75" customHeight="1" x14ac:dyDescent="0.4">
      <c r="A281" s="902"/>
      <c r="B281" s="903"/>
      <c r="C281" s="903"/>
      <c r="D281" s="903"/>
      <c r="E281" s="903"/>
      <c r="F281" s="903"/>
      <c r="G281" s="903"/>
      <c r="H281" s="903"/>
      <c r="I281" s="903"/>
      <c r="J281" s="903"/>
      <c r="K281" s="903"/>
      <c r="L281" s="903"/>
      <c r="M281" s="903"/>
      <c r="N281" s="903"/>
      <c r="O281" s="903"/>
      <c r="P281" s="903"/>
      <c r="Q281" s="903"/>
      <c r="R281" s="903"/>
      <c r="S281" s="903"/>
      <c r="T281" s="903"/>
      <c r="U281" s="903"/>
      <c r="V281" s="903"/>
      <c r="W281" s="903"/>
      <c r="X281" s="903"/>
      <c r="Y281" s="904"/>
      <c r="Z281" s="2692"/>
      <c r="AA281" s="2693"/>
      <c r="AB281" s="2693"/>
      <c r="AC281" s="2693"/>
      <c r="AD281" s="2693"/>
      <c r="AE281" s="2693"/>
      <c r="AF281" s="2693"/>
      <c r="AG281" s="2693"/>
      <c r="AH281" s="2693"/>
      <c r="AI281" s="2693"/>
      <c r="AJ281" s="2693"/>
      <c r="AK281" s="2693"/>
      <c r="AL281" s="2693"/>
      <c r="AM281" s="2693"/>
      <c r="AN281" s="2693"/>
      <c r="AO281" s="2693"/>
      <c r="AP281" s="2693"/>
      <c r="AQ281" s="2693"/>
      <c r="AR281" s="2693"/>
      <c r="AS281" s="2693"/>
      <c r="AT281" s="2693"/>
      <c r="AU281" s="2694"/>
    </row>
    <row r="282" spans="1:52" ht="15.75" customHeight="1" x14ac:dyDescent="0.4">
      <c r="A282" s="902"/>
      <c r="B282" s="903"/>
      <c r="C282" s="903"/>
      <c r="D282" s="903"/>
      <c r="E282" s="903"/>
      <c r="F282" s="903"/>
      <c r="G282" s="903"/>
      <c r="H282" s="903"/>
      <c r="I282" s="903"/>
      <c r="J282" s="903"/>
      <c r="K282" s="903"/>
      <c r="L282" s="903"/>
      <c r="M282" s="903"/>
      <c r="N282" s="903"/>
      <c r="O282" s="903"/>
      <c r="P282" s="903"/>
      <c r="Q282" s="903"/>
      <c r="R282" s="903"/>
      <c r="S282" s="903"/>
      <c r="T282" s="903"/>
      <c r="U282" s="903"/>
      <c r="V282" s="903"/>
      <c r="W282" s="903"/>
      <c r="X282" s="903"/>
      <c r="Y282" s="904"/>
      <c r="Z282" s="2692"/>
      <c r="AA282" s="2693"/>
      <c r="AB282" s="2693"/>
      <c r="AC282" s="2693"/>
      <c r="AD282" s="2693"/>
      <c r="AE282" s="2693"/>
      <c r="AF282" s="2693"/>
      <c r="AG282" s="2693"/>
      <c r="AH282" s="2693"/>
      <c r="AI282" s="2693"/>
      <c r="AJ282" s="2693"/>
      <c r="AK282" s="2693"/>
      <c r="AL282" s="2693"/>
      <c r="AM282" s="2693"/>
      <c r="AN282" s="2693"/>
      <c r="AO282" s="2693"/>
      <c r="AP282" s="2693"/>
      <c r="AQ282" s="2693"/>
      <c r="AR282" s="2693"/>
      <c r="AS282" s="2693"/>
      <c r="AT282" s="2693"/>
      <c r="AU282" s="2694"/>
    </row>
    <row r="283" spans="1:52" ht="15.75" customHeight="1" x14ac:dyDescent="0.4">
      <c r="A283" s="902"/>
      <c r="B283" s="903"/>
      <c r="C283" s="903"/>
      <c r="D283" s="903"/>
      <c r="E283" s="903"/>
      <c r="F283" s="903"/>
      <c r="G283" s="903"/>
      <c r="H283" s="903"/>
      <c r="I283" s="903"/>
      <c r="J283" s="903"/>
      <c r="K283" s="903"/>
      <c r="L283" s="903"/>
      <c r="M283" s="903"/>
      <c r="N283" s="903"/>
      <c r="O283" s="903"/>
      <c r="P283" s="903"/>
      <c r="Q283" s="903"/>
      <c r="R283" s="903"/>
      <c r="S283" s="903"/>
      <c r="T283" s="903"/>
      <c r="U283" s="903"/>
      <c r="V283" s="903"/>
      <c r="W283" s="903"/>
      <c r="X283" s="903"/>
      <c r="Y283" s="904"/>
      <c r="Z283" s="2692"/>
      <c r="AA283" s="2693"/>
      <c r="AB283" s="2693"/>
      <c r="AC283" s="2693"/>
      <c r="AD283" s="2693"/>
      <c r="AE283" s="2693"/>
      <c r="AF283" s="2693"/>
      <c r="AG283" s="2693"/>
      <c r="AH283" s="2693"/>
      <c r="AI283" s="2693"/>
      <c r="AJ283" s="2693"/>
      <c r="AK283" s="2693"/>
      <c r="AL283" s="2693"/>
      <c r="AM283" s="2693"/>
      <c r="AN283" s="2693"/>
      <c r="AO283" s="2693"/>
      <c r="AP283" s="2693"/>
      <c r="AQ283" s="2693"/>
      <c r="AR283" s="2693"/>
      <c r="AS283" s="2693"/>
      <c r="AT283" s="2693"/>
      <c r="AU283" s="2694"/>
    </row>
    <row r="284" spans="1:52" ht="15.75" customHeight="1" x14ac:dyDescent="0.4">
      <c r="A284" s="902"/>
      <c r="B284" s="903"/>
      <c r="C284" s="903"/>
      <c r="D284" s="903"/>
      <c r="E284" s="903"/>
      <c r="F284" s="903"/>
      <c r="G284" s="903"/>
      <c r="H284" s="903"/>
      <c r="I284" s="903"/>
      <c r="J284" s="903"/>
      <c r="K284" s="903"/>
      <c r="L284" s="903"/>
      <c r="M284" s="903"/>
      <c r="N284" s="903"/>
      <c r="O284" s="903"/>
      <c r="P284" s="903"/>
      <c r="Q284" s="903"/>
      <c r="R284" s="903"/>
      <c r="S284" s="903"/>
      <c r="T284" s="903"/>
      <c r="U284" s="903"/>
      <c r="V284" s="903"/>
      <c r="W284" s="903"/>
      <c r="X284" s="903"/>
      <c r="Y284" s="904"/>
      <c r="Z284" s="2692"/>
      <c r="AA284" s="2693"/>
      <c r="AB284" s="2693"/>
      <c r="AC284" s="2693"/>
      <c r="AD284" s="2693"/>
      <c r="AE284" s="2693"/>
      <c r="AF284" s="2693"/>
      <c r="AG284" s="2693"/>
      <c r="AH284" s="2693"/>
      <c r="AI284" s="2693"/>
      <c r="AJ284" s="2693"/>
      <c r="AK284" s="2693"/>
      <c r="AL284" s="2693"/>
      <c r="AM284" s="2693"/>
      <c r="AN284" s="2693"/>
      <c r="AO284" s="2693"/>
      <c r="AP284" s="2693"/>
      <c r="AQ284" s="2693"/>
      <c r="AR284" s="2693"/>
      <c r="AS284" s="2693"/>
      <c r="AT284" s="2693"/>
      <c r="AU284" s="2694"/>
    </row>
    <row r="285" spans="1:52" ht="15.75" customHeight="1" x14ac:dyDescent="0.4">
      <c r="A285" s="902"/>
      <c r="B285" s="903"/>
      <c r="C285" s="903"/>
      <c r="D285" s="903"/>
      <c r="E285" s="903"/>
      <c r="F285" s="903"/>
      <c r="G285" s="903"/>
      <c r="H285" s="903"/>
      <c r="I285" s="903"/>
      <c r="J285" s="903"/>
      <c r="K285" s="2684" t="s">
        <v>270</v>
      </c>
      <c r="L285" s="2684"/>
      <c r="M285" s="2684"/>
      <c r="N285" s="2684"/>
      <c r="O285" s="2684"/>
      <c r="P285" s="2684"/>
      <c r="Q285" s="903"/>
      <c r="R285" s="903"/>
      <c r="S285" s="903"/>
      <c r="T285" s="903"/>
      <c r="U285" s="903"/>
      <c r="V285" s="903"/>
      <c r="W285" s="903"/>
      <c r="X285" s="903"/>
      <c r="Y285" s="904"/>
      <c r="Z285" s="2692"/>
      <c r="AA285" s="2693"/>
      <c r="AB285" s="2693"/>
      <c r="AC285" s="2693"/>
      <c r="AD285" s="2693"/>
      <c r="AE285" s="2693"/>
      <c r="AF285" s="2693"/>
      <c r="AG285" s="2693"/>
      <c r="AH285" s="2693"/>
      <c r="AI285" s="2693"/>
      <c r="AJ285" s="2693"/>
      <c r="AK285" s="2693"/>
      <c r="AL285" s="2693"/>
      <c r="AM285" s="2693"/>
      <c r="AN285" s="2693"/>
      <c r="AO285" s="2693"/>
      <c r="AP285" s="2693"/>
      <c r="AQ285" s="2693"/>
      <c r="AR285" s="2693"/>
      <c r="AS285" s="2693"/>
      <c r="AT285" s="2693"/>
      <c r="AU285" s="2694"/>
    </row>
    <row r="286" spans="1:52" ht="15.75" customHeight="1" x14ac:dyDescent="0.4">
      <c r="A286" s="902"/>
      <c r="B286" s="903"/>
      <c r="C286" s="903"/>
      <c r="D286" s="903"/>
      <c r="E286" s="903"/>
      <c r="F286" s="903"/>
      <c r="G286" s="903"/>
      <c r="H286" s="903"/>
      <c r="I286" s="903"/>
      <c r="J286" s="903"/>
      <c r="K286" s="903"/>
      <c r="L286" s="903"/>
      <c r="M286" s="903"/>
      <c r="N286" s="903"/>
      <c r="O286" s="903"/>
      <c r="P286" s="903"/>
      <c r="Q286" s="903"/>
      <c r="R286" s="903"/>
      <c r="S286" s="903"/>
      <c r="T286" s="903"/>
      <c r="U286" s="903"/>
      <c r="V286" s="903"/>
      <c r="W286" s="903"/>
      <c r="X286" s="903"/>
      <c r="Y286" s="904"/>
      <c r="Z286" s="2692"/>
      <c r="AA286" s="2693"/>
      <c r="AB286" s="2693"/>
      <c r="AC286" s="2693"/>
      <c r="AD286" s="2693"/>
      <c r="AE286" s="2693"/>
      <c r="AF286" s="2693"/>
      <c r="AG286" s="2693"/>
      <c r="AH286" s="2693"/>
      <c r="AI286" s="2693"/>
      <c r="AJ286" s="2693"/>
      <c r="AK286" s="2693"/>
      <c r="AL286" s="2693"/>
      <c r="AM286" s="2693"/>
      <c r="AN286" s="2693"/>
      <c r="AO286" s="2693"/>
      <c r="AP286" s="2693"/>
      <c r="AQ286" s="2693"/>
      <c r="AR286" s="2693"/>
      <c r="AS286" s="2693"/>
      <c r="AT286" s="2693"/>
      <c r="AU286" s="2694"/>
    </row>
    <row r="287" spans="1:52" ht="15.75" customHeight="1" x14ac:dyDescent="0.4">
      <c r="A287" s="902"/>
      <c r="B287" s="903"/>
      <c r="C287" s="903"/>
      <c r="D287" s="903"/>
      <c r="E287" s="903"/>
      <c r="F287" s="903"/>
      <c r="G287" s="903"/>
      <c r="H287" s="903"/>
      <c r="I287" s="903"/>
      <c r="J287" s="903"/>
      <c r="K287" s="903"/>
      <c r="L287" s="903"/>
      <c r="M287" s="903"/>
      <c r="N287" s="903"/>
      <c r="O287" s="903"/>
      <c r="P287" s="903"/>
      <c r="Q287" s="903"/>
      <c r="R287" s="903"/>
      <c r="S287" s="903"/>
      <c r="T287" s="903"/>
      <c r="U287" s="903"/>
      <c r="V287" s="903"/>
      <c r="W287" s="903"/>
      <c r="X287" s="903"/>
      <c r="Y287" s="904"/>
      <c r="Z287" s="2692"/>
      <c r="AA287" s="2693"/>
      <c r="AB287" s="2693"/>
      <c r="AC287" s="2693"/>
      <c r="AD287" s="2693"/>
      <c r="AE287" s="2693"/>
      <c r="AF287" s="2693"/>
      <c r="AG287" s="2693"/>
      <c r="AH287" s="2693"/>
      <c r="AI287" s="2693"/>
      <c r="AJ287" s="2693"/>
      <c r="AK287" s="2693"/>
      <c r="AL287" s="2693"/>
      <c r="AM287" s="2693"/>
      <c r="AN287" s="2693"/>
      <c r="AO287" s="2693"/>
      <c r="AP287" s="2693"/>
      <c r="AQ287" s="2693"/>
      <c r="AR287" s="2693"/>
      <c r="AS287" s="2693"/>
      <c r="AT287" s="2693"/>
      <c r="AU287" s="2694"/>
    </row>
    <row r="288" spans="1:52" ht="15.75" customHeight="1" x14ac:dyDescent="0.4">
      <c r="A288" s="902"/>
      <c r="B288" s="903"/>
      <c r="C288" s="903"/>
      <c r="D288" s="903"/>
      <c r="E288" s="903"/>
      <c r="F288" s="903"/>
      <c r="G288" s="903"/>
      <c r="H288" s="903"/>
      <c r="I288" s="903"/>
      <c r="J288" s="903"/>
      <c r="K288" s="903"/>
      <c r="L288" s="903"/>
      <c r="M288" s="903"/>
      <c r="N288" s="903"/>
      <c r="O288" s="903"/>
      <c r="P288" s="903"/>
      <c r="Q288" s="903"/>
      <c r="R288" s="903"/>
      <c r="S288" s="903"/>
      <c r="T288" s="903"/>
      <c r="U288" s="903"/>
      <c r="V288" s="903"/>
      <c r="W288" s="903"/>
      <c r="X288" s="903"/>
      <c r="Y288" s="904"/>
      <c r="Z288" s="2692"/>
      <c r="AA288" s="2693"/>
      <c r="AB288" s="2693"/>
      <c r="AC288" s="2693"/>
      <c r="AD288" s="2693"/>
      <c r="AE288" s="2693"/>
      <c r="AF288" s="2693"/>
      <c r="AG288" s="2693"/>
      <c r="AH288" s="2693"/>
      <c r="AI288" s="2693"/>
      <c r="AJ288" s="2693"/>
      <c r="AK288" s="2693"/>
      <c r="AL288" s="2693"/>
      <c r="AM288" s="2693"/>
      <c r="AN288" s="2693"/>
      <c r="AO288" s="2693"/>
      <c r="AP288" s="2693"/>
      <c r="AQ288" s="2693"/>
      <c r="AR288" s="2693"/>
      <c r="AS288" s="2693"/>
      <c r="AT288" s="2693"/>
      <c r="AU288" s="2694"/>
    </row>
    <row r="289" spans="1:47" ht="15.75" customHeight="1" x14ac:dyDescent="0.4">
      <c r="A289" s="902"/>
      <c r="B289" s="903"/>
      <c r="C289" s="903"/>
      <c r="D289" s="903"/>
      <c r="E289" s="903"/>
      <c r="F289" s="903"/>
      <c r="G289" s="903"/>
      <c r="H289" s="903"/>
      <c r="I289" s="903"/>
      <c r="J289" s="903"/>
      <c r="K289" s="903"/>
      <c r="L289" s="903"/>
      <c r="M289" s="903"/>
      <c r="N289" s="903"/>
      <c r="O289" s="903"/>
      <c r="P289" s="903"/>
      <c r="Q289" s="903"/>
      <c r="R289" s="903"/>
      <c r="S289" s="903"/>
      <c r="T289" s="903"/>
      <c r="U289" s="903"/>
      <c r="V289" s="903"/>
      <c r="W289" s="903"/>
      <c r="X289" s="903"/>
      <c r="Y289" s="904"/>
      <c r="Z289" s="2692"/>
      <c r="AA289" s="2693"/>
      <c r="AB289" s="2693"/>
      <c r="AC289" s="2693"/>
      <c r="AD289" s="2693"/>
      <c r="AE289" s="2693"/>
      <c r="AF289" s="2693"/>
      <c r="AG289" s="2693"/>
      <c r="AH289" s="2693"/>
      <c r="AI289" s="2693"/>
      <c r="AJ289" s="2693"/>
      <c r="AK289" s="2693"/>
      <c r="AL289" s="2693"/>
      <c r="AM289" s="2693"/>
      <c r="AN289" s="2693"/>
      <c r="AO289" s="2693"/>
      <c r="AP289" s="2693"/>
      <c r="AQ289" s="2693"/>
      <c r="AR289" s="2693"/>
      <c r="AS289" s="2693"/>
      <c r="AT289" s="2693"/>
      <c r="AU289" s="2694"/>
    </row>
    <row r="290" spans="1:47" ht="15.75" customHeight="1" x14ac:dyDescent="0.4">
      <c r="A290" s="902"/>
      <c r="B290" s="903"/>
      <c r="C290" s="903"/>
      <c r="D290" s="903"/>
      <c r="E290" s="903"/>
      <c r="F290" s="903"/>
      <c r="G290" s="903"/>
      <c r="H290" s="903"/>
      <c r="I290" s="903"/>
      <c r="J290" s="903"/>
      <c r="K290" s="903"/>
      <c r="L290" s="903"/>
      <c r="M290" s="903"/>
      <c r="N290" s="903"/>
      <c r="O290" s="903"/>
      <c r="P290" s="903"/>
      <c r="Q290" s="903"/>
      <c r="R290" s="903"/>
      <c r="S290" s="903"/>
      <c r="T290" s="903"/>
      <c r="U290" s="903"/>
      <c r="V290" s="903"/>
      <c r="W290" s="903"/>
      <c r="X290" s="903"/>
      <c r="Y290" s="904"/>
      <c r="Z290" s="2692"/>
      <c r="AA290" s="2693"/>
      <c r="AB290" s="2693"/>
      <c r="AC290" s="2693"/>
      <c r="AD290" s="2693"/>
      <c r="AE290" s="2693"/>
      <c r="AF290" s="2693"/>
      <c r="AG290" s="2693"/>
      <c r="AH290" s="2693"/>
      <c r="AI290" s="2693"/>
      <c r="AJ290" s="2693"/>
      <c r="AK290" s="2693"/>
      <c r="AL290" s="2693"/>
      <c r="AM290" s="2693"/>
      <c r="AN290" s="2693"/>
      <c r="AO290" s="2693"/>
      <c r="AP290" s="2693"/>
      <c r="AQ290" s="2693"/>
      <c r="AR290" s="2693"/>
      <c r="AS290" s="2693"/>
      <c r="AT290" s="2693"/>
      <c r="AU290" s="2694"/>
    </row>
    <row r="291" spans="1:47" ht="15.75" customHeight="1" x14ac:dyDescent="0.4">
      <c r="A291" s="902"/>
      <c r="B291" s="903"/>
      <c r="C291" s="903"/>
      <c r="D291" s="903"/>
      <c r="E291" s="903"/>
      <c r="F291" s="903"/>
      <c r="G291" s="903"/>
      <c r="H291" s="903"/>
      <c r="I291" s="903"/>
      <c r="J291" s="903"/>
      <c r="K291" s="903"/>
      <c r="L291" s="903"/>
      <c r="M291" s="903"/>
      <c r="N291" s="903"/>
      <c r="O291" s="903"/>
      <c r="P291" s="903"/>
      <c r="Q291" s="903"/>
      <c r="R291" s="903"/>
      <c r="S291" s="903"/>
      <c r="T291" s="903"/>
      <c r="U291" s="903"/>
      <c r="V291" s="903"/>
      <c r="W291" s="903"/>
      <c r="X291" s="903"/>
      <c r="Y291" s="904"/>
      <c r="Z291" s="2692"/>
      <c r="AA291" s="2693"/>
      <c r="AB291" s="2693"/>
      <c r="AC291" s="2693"/>
      <c r="AD291" s="2693"/>
      <c r="AE291" s="2693"/>
      <c r="AF291" s="2693"/>
      <c r="AG291" s="2693"/>
      <c r="AH291" s="2693"/>
      <c r="AI291" s="2693"/>
      <c r="AJ291" s="2693"/>
      <c r="AK291" s="2693"/>
      <c r="AL291" s="2693"/>
      <c r="AM291" s="2693"/>
      <c r="AN291" s="2693"/>
      <c r="AO291" s="2693"/>
      <c r="AP291" s="2693"/>
      <c r="AQ291" s="2693"/>
      <c r="AR291" s="2693"/>
      <c r="AS291" s="2693"/>
      <c r="AT291" s="2693"/>
      <c r="AU291" s="2694"/>
    </row>
    <row r="292" spans="1:47" ht="15.75" customHeight="1" x14ac:dyDescent="0.4">
      <c r="A292" s="902"/>
      <c r="B292" s="903"/>
      <c r="C292" s="903"/>
      <c r="D292" s="903"/>
      <c r="E292" s="903"/>
      <c r="F292" s="903"/>
      <c r="G292" s="903"/>
      <c r="H292" s="903"/>
      <c r="I292" s="903"/>
      <c r="J292" s="903"/>
      <c r="K292" s="903"/>
      <c r="L292" s="903"/>
      <c r="M292" s="903"/>
      <c r="N292" s="903"/>
      <c r="O292" s="903"/>
      <c r="P292" s="903"/>
      <c r="Q292" s="903"/>
      <c r="R292" s="903"/>
      <c r="S292" s="903"/>
      <c r="T292" s="903"/>
      <c r="U292" s="903"/>
      <c r="V292" s="903"/>
      <c r="W292" s="903"/>
      <c r="X292" s="903"/>
      <c r="Y292" s="904"/>
      <c r="Z292" s="2692"/>
      <c r="AA292" s="2693"/>
      <c r="AB292" s="2693"/>
      <c r="AC292" s="2693"/>
      <c r="AD292" s="2693"/>
      <c r="AE292" s="2693"/>
      <c r="AF292" s="2693"/>
      <c r="AG292" s="2693"/>
      <c r="AH292" s="2693"/>
      <c r="AI292" s="2693"/>
      <c r="AJ292" s="2693"/>
      <c r="AK292" s="2693"/>
      <c r="AL292" s="2693"/>
      <c r="AM292" s="2693"/>
      <c r="AN292" s="2693"/>
      <c r="AO292" s="2693"/>
      <c r="AP292" s="2693"/>
      <c r="AQ292" s="2693"/>
      <c r="AR292" s="2693"/>
      <c r="AS292" s="2693"/>
      <c r="AT292" s="2693"/>
      <c r="AU292" s="2694"/>
    </row>
    <row r="293" spans="1:47" ht="15.75" customHeight="1" x14ac:dyDescent="0.4">
      <c r="A293" s="902"/>
      <c r="B293" s="903"/>
      <c r="C293" s="903"/>
      <c r="D293" s="903"/>
      <c r="E293" s="903"/>
      <c r="F293" s="903"/>
      <c r="G293" s="903"/>
      <c r="H293" s="903"/>
      <c r="I293" s="903"/>
      <c r="J293" s="903"/>
      <c r="K293" s="903"/>
      <c r="L293" s="903"/>
      <c r="M293" s="903"/>
      <c r="N293" s="903"/>
      <c r="O293" s="903"/>
      <c r="P293" s="903"/>
      <c r="Q293" s="903"/>
      <c r="R293" s="903"/>
      <c r="S293" s="903"/>
      <c r="T293" s="903"/>
      <c r="U293" s="903"/>
      <c r="V293" s="903"/>
      <c r="W293" s="903"/>
      <c r="X293" s="903"/>
      <c r="Y293" s="904"/>
      <c r="Z293" s="2692"/>
      <c r="AA293" s="2693"/>
      <c r="AB293" s="2693"/>
      <c r="AC293" s="2693"/>
      <c r="AD293" s="2693"/>
      <c r="AE293" s="2693"/>
      <c r="AF293" s="2693"/>
      <c r="AG293" s="2693"/>
      <c r="AH293" s="2693"/>
      <c r="AI293" s="2693"/>
      <c r="AJ293" s="2693"/>
      <c r="AK293" s="2693"/>
      <c r="AL293" s="2693"/>
      <c r="AM293" s="2693"/>
      <c r="AN293" s="2693"/>
      <c r="AO293" s="2693"/>
      <c r="AP293" s="2693"/>
      <c r="AQ293" s="2693"/>
      <c r="AR293" s="2693"/>
      <c r="AS293" s="2693"/>
      <c r="AT293" s="2693"/>
      <c r="AU293" s="2694"/>
    </row>
    <row r="294" spans="1:47" ht="15.75" customHeight="1" x14ac:dyDescent="0.4">
      <c r="A294" s="905"/>
      <c r="B294" s="1409"/>
      <c r="C294" s="1409"/>
      <c r="D294" s="1409"/>
      <c r="E294" s="1409"/>
      <c r="F294" s="1409"/>
      <c r="G294" s="1409"/>
      <c r="H294" s="1409"/>
      <c r="I294" s="1409"/>
      <c r="J294" s="1409"/>
      <c r="K294" s="1409"/>
      <c r="L294" s="1409"/>
      <c r="M294" s="1409"/>
      <c r="N294" s="1409"/>
      <c r="O294" s="1409"/>
      <c r="P294" s="1409"/>
      <c r="Q294" s="1409"/>
      <c r="R294" s="1409"/>
      <c r="S294" s="1409"/>
      <c r="T294" s="1409"/>
      <c r="U294" s="1409"/>
      <c r="V294" s="1409"/>
      <c r="W294" s="1409"/>
      <c r="X294" s="1409"/>
      <c r="Y294" s="906"/>
      <c r="Z294" s="2695"/>
      <c r="AA294" s="2696"/>
      <c r="AB294" s="2696"/>
      <c r="AC294" s="2696"/>
      <c r="AD294" s="2696"/>
      <c r="AE294" s="2696"/>
      <c r="AF294" s="2696"/>
      <c r="AG294" s="2696"/>
      <c r="AH294" s="2696"/>
      <c r="AI294" s="2696"/>
      <c r="AJ294" s="2696"/>
      <c r="AK294" s="2696"/>
      <c r="AL294" s="2696"/>
      <c r="AM294" s="2696"/>
      <c r="AN294" s="2696"/>
      <c r="AO294" s="2696"/>
      <c r="AP294" s="2696"/>
      <c r="AQ294" s="2696"/>
      <c r="AR294" s="2696"/>
      <c r="AS294" s="2696"/>
      <c r="AT294" s="2696"/>
      <c r="AU294" s="2697"/>
    </row>
    <row r="295" spans="1:47" ht="12.75" customHeight="1" x14ac:dyDescent="0.4">
      <c r="A295" s="184"/>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row>
    <row r="296" spans="1:47" ht="12.75" customHeight="1" x14ac:dyDescent="0.4">
      <c r="A296" s="2686" t="s">
        <v>118</v>
      </c>
      <c r="B296" s="2686"/>
      <c r="C296" s="2686"/>
      <c r="D296" s="2686"/>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441"/>
    </row>
    <row r="297" spans="1:47" ht="12.75" customHeight="1" x14ac:dyDescent="0.4">
      <c r="A297" s="184"/>
      <c r="B297" s="442" t="s">
        <v>117</v>
      </c>
      <c r="C297" s="2687" t="s">
        <v>2717</v>
      </c>
      <c r="D297" s="2688"/>
      <c r="E297" s="2688"/>
      <c r="F297" s="2688"/>
      <c r="G297" s="2688"/>
      <c r="H297" s="2688"/>
      <c r="I297" s="2688"/>
      <c r="J297" s="2688"/>
      <c r="K297" s="2688"/>
      <c r="L297" s="2688"/>
      <c r="M297" s="2688"/>
      <c r="N297" s="2688"/>
      <c r="O297" s="2688"/>
      <c r="P297" s="2688"/>
      <c r="Q297" s="2688"/>
      <c r="R297" s="2688"/>
      <c r="S297" s="2688"/>
      <c r="T297" s="2688"/>
      <c r="U297" s="2688"/>
      <c r="V297" s="2688"/>
      <c r="W297" s="2688"/>
      <c r="X297" s="2688"/>
      <c r="Y297" s="2688"/>
      <c r="Z297" s="2688"/>
      <c r="AA297" s="2688"/>
      <c r="AB297" s="2688"/>
      <c r="AC297" s="2688"/>
      <c r="AD297" s="2688"/>
      <c r="AE297" s="2688"/>
      <c r="AF297" s="2688"/>
      <c r="AG297" s="2688"/>
      <c r="AH297" s="2688"/>
      <c r="AI297" s="2688"/>
      <c r="AJ297" s="2688"/>
      <c r="AK297" s="2688"/>
      <c r="AL297" s="2688"/>
      <c r="AM297" s="2688"/>
      <c r="AN297" s="2688"/>
      <c r="AO297" s="2688"/>
      <c r="AP297" s="2688"/>
      <c r="AQ297" s="2688"/>
      <c r="AR297" s="2688"/>
      <c r="AS297" s="2688"/>
      <c r="AT297" s="2688"/>
      <c r="AU297" s="441"/>
    </row>
    <row r="298" spans="1:47" ht="12.75" customHeight="1" x14ac:dyDescent="0.4">
      <c r="A298" s="184"/>
      <c r="B298" s="442"/>
      <c r="C298" s="2685" t="s">
        <v>269</v>
      </c>
      <c r="D298" s="2685"/>
      <c r="E298" s="2685"/>
      <c r="F298" s="2685"/>
      <c r="G298" s="2685"/>
      <c r="H298" s="2685"/>
      <c r="I298" s="2685"/>
      <c r="J298" s="2685"/>
      <c r="K298" s="2685"/>
      <c r="L298" s="2685"/>
      <c r="M298" s="2685"/>
      <c r="N298" s="2685"/>
      <c r="O298" s="2685"/>
      <c r="P298" s="2685"/>
      <c r="Q298" s="2685"/>
      <c r="R298" s="2685"/>
      <c r="S298" s="2685"/>
      <c r="T298" s="2685"/>
      <c r="U298" s="2685"/>
      <c r="V298" s="2685"/>
      <c r="W298" s="2685"/>
      <c r="X298" s="2685"/>
      <c r="Y298" s="2685"/>
      <c r="Z298" s="2685"/>
      <c r="AA298" s="2685"/>
      <c r="AB298" s="2685"/>
      <c r="AC298" s="2685"/>
      <c r="AD298" s="2685"/>
      <c r="AE298" s="2685"/>
      <c r="AF298" s="2685"/>
      <c r="AG298" s="2685"/>
      <c r="AH298" s="2685"/>
      <c r="AI298" s="2685"/>
      <c r="AJ298" s="2685"/>
      <c r="AK298" s="2685"/>
      <c r="AL298" s="2685"/>
      <c r="AM298" s="2685"/>
      <c r="AN298" s="2685"/>
      <c r="AO298" s="2685"/>
      <c r="AP298" s="2685"/>
      <c r="AQ298" s="2685"/>
      <c r="AR298" s="2685"/>
      <c r="AS298" s="2685"/>
      <c r="AT298" s="2685"/>
      <c r="AU298" s="441"/>
    </row>
    <row r="299" spans="1:47" ht="12.75" customHeight="1" x14ac:dyDescent="0.4">
      <c r="A299" s="184"/>
      <c r="B299" s="442"/>
      <c r="C299" s="2685" t="s">
        <v>268</v>
      </c>
      <c r="D299" s="2685"/>
      <c r="E299" s="2685"/>
      <c r="F299" s="2685"/>
      <c r="G299" s="2685"/>
      <c r="H299" s="2685"/>
      <c r="I299" s="2685"/>
      <c r="J299" s="2685"/>
      <c r="K299" s="2685"/>
      <c r="L299" s="2685"/>
      <c r="M299" s="2685"/>
      <c r="N299" s="2685"/>
      <c r="O299" s="2685"/>
      <c r="P299" s="2685"/>
      <c r="Q299" s="2685"/>
      <c r="R299" s="2685"/>
      <c r="S299" s="2685"/>
      <c r="T299" s="2685"/>
      <c r="U299" s="2685"/>
      <c r="V299" s="2685"/>
      <c r="W299" s="2685"/>
      <c r="X299" s="2685"/>
      <c r="Y299" s="2685"/>
      <c r="Z299" s="2685"/>
      <c r="AA299" s="2685"/>
      <c r="AB299" s="2685"/>
      <c r="AC299" s="2685"/>
      <c r="AD299" s="2685"/>
      <c r="AE299" s="2685"/>
      <c r="AF299" s="2685"/>
      <c r="AG299" s="2685"/>
      <c r="AH299" s="2685"/>
      <c r="AI299" s="2685"/>
      <c r="AJ299" s="2685"/>
      <c r="AK299" s="2685"/>
      <c r="AL299" s="2685"/>
      <c r="AM299" s="2685"/>
      <c r="AN299" s="2685"/>
      <c r="AO299" s="2685"/>
      <c r="AP299" s="2685"/>
      <c r="AQ299" s="2685"/>
      <c r="AR299" s="2685"/>
      <c r="AS299" s="2685"/>
      <c r="AT299" s="2685"/>
      <c r="AU299" s="441"/>
    </row>
    <row r="300" spans="1:47" ht="12.75" customHeight="1" x14ac:dyDescent="0.4">
      <c r="A300" s="184"/>
      <c r="B300" s="442" t="s">
        <v>115</v>
      </c>
      <c r="C300" s="2685" t="s">
        <v>267</v>
      </c>
      <c r="D300" s="2685"/>
      <c r="E300" s="2685"/>
      <c r="F300" s="2685"/>
      <c r="G300" s="2685"/>
      <c r="H300" s="2685"/>
      <c r="I300" s="2685"/>
      <c r="J300" s="2685"/>
      <c r="K300" s="2685"/>
      <c r="L300" s="2685"/>
      <c r="M300" s="2685"/>
      <c r="N300" s="2685"/>
      <c r="O300" s="2685"/>
      <c r="P300" s="2685"/>
      <c r="Q300" s="2685"/>
      <c r="R300" s="2685"/>
      <c r="S300" s="2685"/>
      <c r="T300" s="2685"/>
      <c r="U300" s="2685"/>
      <c r="V300" s="2685"/>
      <c r="W300" s="2685"/>
      <c r="X300" s="2685"/>
      <c r="Y300" s="2685"/>
      <c r="Z300" s="2685"/>
      <c r="AA300" s="2685"/>
      <c r="AB300" s="2685"/>
      <c r="AC300" s="2685"/>
      <c r="AD300" s="2685"/>
      <c r="AE300" s="2685"/>
      <c r="AF300" s="2685"/>
      <c r="AG300" s="2685"/>
      <c r="AH300" s="2685"/>
      <c r="AI300" s="2685"/>
      <c r="AJ300" s="2685"/>
      <c r="AK300" s="2685"/>
      <c r="AL300" s="2685"/>
      <c r="AM300" s="2685"/>
      <c r="AN300" s="2685"/>
      <c r="AO300" s="2685"/>
      <c r="AP300" s="2685"/>
      <c r="AQ300" s="2685"/>
      <c r="AR300" s="2685"/>
      <c r="AS300" s="2685"/>
      <c r="AT300" s="2685"/>
      <c r="AU300" s="441"/>
    </row>
    <row r="301" spans="1:47" ht="12.75" customHeight="1" x14ac:dyDescent="0.4">
      <c r="A301" s="184"/>
      <c r="B301" s="442" t="s">
        <v>114</v>
      </c>
      <c r="C301" s="2685" t="s">
        <v>2718</v>
      </c>
      <c r="D301" s="2685"/>
      <c r="E301" s="2685"/>
      <c r="F301" s="2685"/>
      <c r="G301" s="2685"/>
      <c r="H301" s="2685"/>
      <c r="I301" s="2685"/>
      <c r="J301" s="2685"/>
      <c r="K301" s="2685"/>
      <c r="L301" s="2685"/>
      <c r="M301" s="2685"/>
      <c r="N301" s="2685"/>
      <c r="O301" s="2685"/>
      <c r="P301" s="2685"/>
      <c r="Q301" s="2685"/>
      <c r="R301" s="2685"/>
      <c r="S301" s="2685"/>
      <c r="T301" s="2685"/>
      <c r="U301" s="2685"/>
      <c r="V301" s="2685"/>
      <c r="W301" s="2685"/>
      <c r="X301" s="2685"/>
      <c r="Y301" s="2685"/>
      <c r="Z301" s="2685"/>
      <c r="AA301" s="2685"/>
      <c r="AB301" s="2685"/>
      <c r="AC301" s="2685"/>
      <c r="AD301" s="2685"/>
      <c r="AE301" s="2685"/>
      <c r="AF301" s="2685"/>
      <c r="AG301" s="2685"/>
      <c r="AH301" s="2685"/>
      <c r="AI301" s="2685"/>
      <c r="AJ301" s="2685"/>
      <c r="AK301" s="2685"/>
      <c r="AL301" s="2685"/>
      <c r="AM301" s="2685"/>
      <c r="AN301" s="2685"/>
      <c r="AO301" s="2685"/>
      <c r="AP301" s="2685"/>
      <c r="AQ301" s="2685"/>
      <c r="AR301" s="2685"/>
      <c r="AS301" s="2685"/>
      <c r="AT301" s="2685"/>
      <c r="AU301" s="184"/>
    </row>
    <row r="302" spans="1:47" ht="12.75" customHeight="1" x14ac:dyDescent="0.4">
      <c r="A302" s="184"/>
      <c r="B302" s="442" t="s">
        <v>113</v>
      </c>
      <c r="C302" s="2685" t="s">
        <v>2719</v>
      </c>
      <c r="D302" s="2685"/>
      <c r="E302" s="2685"/>
      <c r="F302" s="2685"/>
      <c r="G302" s="2685"/>
      <c r="H302" s="2685"/>
      <c r="I302" s="2685"/>
      <c r="J302" s="2685"/>
      <c r="K302" s="2685"/>
      <c r="L302" s="2685"/>
      <c r="M302" s="2685"/>
      <c r="N302" s="2685"/>
      <c r="O302" s="2685"/>
      <c r="P302" s="2685"/>
      <c r="Q302" s="2685"/>
      <c r="R302" s="2685"/>
      <c r="S302" s="2685"/>
      <c r="T302" s="2685"/>
      <c r="U302" s="2685"/>
      <c r="V302" s="2685"/>
      <c r="W302" s="2685"/>
      <c r="X302" s="2685"/>
      <c r="Y302" s="2685"/>
      <c r="Z302" s="2685"/>
      <c r="AA302" s="2685"/>
      <c r="AB302" s="2685"/>
      <c r="AC302" s="2685"/>
      <c r="AD302" s="2685"/>
      <c r="AE302" s="2685"/>
      <c r="AF302" s="2685"/>
      <c r="AG302" s="2685"/>
      <c r="AH302" s="2685"/>
      <c r="AI302" s="2685"/>
      <c r="AJ302" s="2685"/>
      <c r="AK302" s="2685"/>
      <c r="AL302" s="2685"/>
      <c r="AM302" s="2685"/>
      <c r="AN302" s="2685"/>
      <c r="AO302" s="2685"/>
      <c r="AP302" s="2685"/>
      <c r="AQ302" s="2685"/>
      <c r="AR302" s="2685"/>
      <c r="AS302" s="2685"/>
      <c r="AT302" s="2685"/>
      <c r="AU302" s="441"/>
    </row>
    <row r="303" spans="1:47" ht="12.75" customHeight="1" x14ac:dyDescent="0.4">
      <c r="A303" s="184"/>
      <c r="B303" s="184"/>
      <c r="C303" s="2685" t="s">
        <v>266</v>
      </c>
      <c r="D303" s="2685"/>
      <c r="E303" s="2685"/>
      <c r="F303" s="2685"/>
      <c r="G303" s="2685"/>
      <c r="H303" s="2685"/>
      <c r="I303" s="2685"/>
      <c r="J303" s="2685"/>
      <c r="K303" s="2685"/>
      <c r="L303" s="2685"/>
      <c r="M303" s="2685"/>
      <c r="N303" s="2685"/>
      <c r="O303" s="2685"/>
      <c r="P303" s="2685"/>
      <c r="Q303" s="2685"/>
      <c r="R303" s="2685"/>
      <c r="S303" s="2685"/>
      <c r="T303" s="2685"/>
      <c r="U303" s="2685"/>
      <c r="V303" s="2685"/>
      <c r="W303" s="2685"/>
      <c r="X303" s="2685"/>
      <c r="Y303" s="2685"/>
      <c r="Z303" s="2685"/>
      <c r="AA303" s="2685"/>
      <c r="AB303" s="2685"/>
      <c r="AC303" s="2685"/>
      <c r="AD303" s="2685"/>
      <c r="AE303" s="2685"/>
      <c r="AF303" s="2685"/>
      <c r="AG303" s="2685"/>
      <c r="AH303" s="2685"/>
      <c r="AI303" s="2685"/>
      <c r="AJ303" s="2685"/>
      <c r="AK303" s="2685"/>
      <c r="AL303" s="2685"/>
      <c r="AM303" s="2685"/>
      <c r="AN303" s="2685"/>
      <c r="AO303" s="2685"/>
      <c r="AP303" s="2685"/>
      <c r="AQ303" s="2685"/>
      <c r="AR303" s="2685"/>
      <c r="AS303" s="2685"/>
      <c r="AT303" s="2685"/>
      <c r="AU303" s="441"/>
    </row>
    <row r="304" spans="1:47" ht="12.75" customHeight="1" x14ac:dyDescent="0.4">
      <c r="A304" s="184"/>
      <c r="B304" s="442" t="s">
        <v>112</v>
      </c>
      <c r="C304" s="2685" t="s">
        <v>265</v>
      </c>
      <c r="D304" s="2685"/>
      <c r="E304" s="2685"/>
      <c r="F304" s="2685"/>
      <c r="G304" s="2685"/>
      <c r="H304" s="2685"/>
      <c r="I304" s="2685"/>
      <c r="J304" s="2685"/>
      <c r="K304" s="2685"/>
      <c r="L304" s="2685"/>
      <c r="M304" s="2685"/>
      <c r="N304" s="2685"/>
      <c r="O304" s="2685"/>
      <c r="P304" s="2685"/>
      <c r="Q304" s="2685"/>
      <c r="R304" s="2685"/>
      <c r="S304" s="2685"/>
      <c r="T304" s="2685"/>
      <c r="U304" s="2685"/>
      <c r="V304" s="2685"/>
      <c r="W304" s="2685"/>
      <c r="X304" s="2685"/>
      <c r="Y304" s="2685"/>
      <c r="Z304" s="2685"/>
      <c r="AA304" s="2685"/>
      <c r="AB304" s="2685"/>
      <c r="AC304" s="2685"/>
      <c r="AD304" s="2685"/>
      <c r="AE304" s="2685"/>
      <c r="AF304" s="2685"/>
      <c r="AG304" s="2685"/>
      <c r="AH304" s="2685"/>
      <c r="AI304" s="2685"/>
      <c r="AJ304" s="2685"/>
      <c r="AK304" s="2685"/>
      <c r="AL304" s="2685"/>
      <c r="AM304" s="2685"/>
      <c r="AN304" s="2685"/>
      <c r="AO304" s="2685"/>
      <c r="AP304" s="2685"/>
      <c r="AQ304" s="2685"/>
      <c r="AR304" s="2685"/>
      <c r="AS304" s="2685"/>
      <c r="AT304" s="2685"/>
      <c r="AU304" s="441"/>
    </row>
    <row r="305" spans="1:52" ht="12.75" customHeight="1" x14ac:dyDescent="0.4">
      <c r="A305" s="184"/>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c r="AG305" s="442"/>
      <c r="AH305" s="442"/>
      <c r="AI305" s="442"/>
      <c r="AJ305" s="442"/>
      <c r="AK305" s="442"/>
      <c r="AL305" s="442"/>
      <c r="AM305" s="442"/>
      <c r="AN305" s="442"/>
      <c r="AO305" s="442"/>
      <c r="AP305" s="442"/>
      <c r="AQ305" s="442"/>
      <c r="AR305" s="442"/>
      <c r="AS305" s="442"/>
      <c r="AT305" s="442"/>
      <c r="AU305" s="441"/>
    </row>
    <row r="306" spans="1:52" ht="12.75" customHeight="1" x14ac:dyDescent="0.4"/>
    <row r="307" spans="1:52" ht="12.75" customHeight="1" x14ac:dyDescent="0.4">
      <c r="A307" s="193" t="s">
        <v>293</v>
      </c>
      <c r="B307" s="193" t="s">
        <v>292</v>
      </c>
      <c r="C307" s="193">
        <v>2</v>
      </c>
      <c r="D307" s="193" t="s">
        <v>291</v>
      </c>
      <c r="E307" s="193" t="s">
        <v>290</v>
      </c>
      <c r="F307" s="193"/>
      <c r="G307" s="193" t="s">
        <v>289</v>
      </c>
      <c r="H307" s="193" t="s">
        <v>288</v>
      </c>
      <c r="I307" s="193">
        <v>4</v>
      </c>
      <c r="J307" s="193" t="s">
        <v>287</v>
      </c>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row>
    <row r="308" spans="1:52" ht="12.75" customHeight="1" x14ac:dyDescent="0.4">
      <c r="A308" s="184"/>
      <c r="B308" s="184"/>
      <c r="C308" s="184"/>
      <c r="D308" s="184"/>
      <c r="E308" s="184"/>
      <c r="F308" s="184"/>
      <c r="G308" s="184"/>
      <c r="H308" s="184"/>
      <c r="I308" s="184"/>
      <c r="J308" s="184"/>
      <c r="K308" s="184"/>
      <c r="L308" s="184"/>
      <c r="M308" s="184"/>
      <c r="N308" s="184"/>
      <c r="O308" s="184"/>
      <c r="P308" s="184"/>
      <c r="Q308" s="184"/>
      <c r="R308" s="184"/>
      <c r="S308" s="184"/>
      <c r="T308" s="184"/>
      <c r="U308" s="2619" t="s">
        <v>286</v>
      </c>
      <c r="V308" s="2619"/>
      <c r="W308" s="2619"/>
      <c r="X308" s="2619"/>
      <c r="Y308" s="2619"/>
      <c r="Z308" s="2619"/>
      <c r="AA308" s="184"/>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row>
    <row r="309" spans="1:52" ht="12.75" customHeight="1" x14ac:dyDescent="0.4">
      <c r="A309" s="184"/>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row>
    <row r="310" spans="1:52" ht="15.75" customHeight="1" x14ac:dyDescent="0.4">
      <c r="A310" s="2654" t="s">
        <v>285</v>
      </c>
      <c r="B310" s="2655"/>
      <c r="C310" s="2656"/>
      <c r="D310" s="2663" t="s">
        <v>3183</v>
      </c>
      <c r="E310" s="2664"/>
      <c r="F310" s="2664"/>
      <c r="G310" s="2664"/>
      <c r="H310" s="2664"/>
      <c r="I310" s="2664"/>
      <c r="J310" s="2665"/>
      <c r="K310" s="192"/>
      <c r="L310" s="1418"/>
      <c r="M310" s="1418"/>
      <c r="N310" s="1418"/>
      <c r="O310" s="1418"/>
      <c r="P310" s="1418"/>
      <c r="Q310" s="1418"/>
      <c r="R310" s="1418"/>
      <c r="S310" s="190" t="s">
        <v>2720</v>
      </c>
      <c r="T310" s="190" t="s">
        <v>284</v>
      </c>
      <c r="U310" s="190" t="s">
        <v>271</v>
      </c>
      <c r="V310" s="190" t="s">
        <v>283</v>
      </c>
      <c r="W310" s="190"/>
      <c r="X310" s="190"/>
      <c r="Y310" s="190"/>
      <c r="Z310" s="190"/>
      <c r="AA310" s="190"/>
      <c r="AB310" s="190"/>
      <c r="AC310" s="190"/>
      <c r="AD310" s="190"/>
      <c r="AE310" s="190"/>
      <c r="AF310" s="190"/>
      <c r="AG310" s="190"/>
      <c r="AH310" s="190"/>
      <c r="AI310" s="189"/>
      <c r="AJ310" s="1417"/>
      <c r="AK310" s="2664" t="s">
        <v>2716</v>
      </c>
      <c r="AL310" s="2664"/>
      <c r="AM310" s="2664"/>
      <c r="AN310" s="2664"/>
      <c r="AO310" s="2664"/>
      <c r="AP310" s="2664"/>
      <c r="AQ310" s="2664"/>
      <c r="AR310" s="2664"/>
      <c r="AS310" s="2664"/>
      <c r="AT310" s="2664"/>
      <c r="AU310" s="1419"/>
    </row>
    <row r="311" spans="1:52" ht="15.75" customHeight="1" x14ac:dyDescent="0.4">
      <c r="A311" s="2657"/>
      <c r="B311" s="2658"/>
      <c r="C311" s="2659"/>
      <c r="D311" s="2666"/>
      <c r="E311" s="2667"/>
      <c r="F311" s="2667"/>
      <c r="G311" s="2667"/>
      <c r="H311" s="2667"/>
      <c r="I311" s="2667"/>
      <c r="J311" s="2668"/>
      <c r="K311" s="2675"/>
      <c r="L311" s="2676"/>
      <c r="M311" s="2676"/>
      <c r="N311" s="2676"/>
      <c r="O311" s="2676"/>
      <c r="P311" s="2676"/>
      <c r="Q311" s="2676"/>
      <c r="R311" s="2676"/>
      <c r="S311" s="2676"/>
      <c r="T311" s="2676"/>
      <c r="U311" s="2676"/>
      <c r="V311" s="2676"/>
      <c r="W311" s="2676"/>
      <c r="X311" s="2676"/>
      <c r="Y311" s="2676"/>
      <c r="Z311" s="2676"/>
      <c r="AA311" s="2676"/>
      <c r="AB311" s="2676"/>
      <c r="AC311" s="2676"/>
      <c r="AD311" s="2676"/>
      <c r="AE311" s="2676"/>
      <c r="AF311" s="2676"/>
      <c r="AG311" s="2676"/>
      <c r="AH311" s="2676"/>
      <c r="AI311" s="2677"/>
      <c r="AJ311" s="1413"/>
      <c r="AK311" s="1410"/>
      <c r="AL311" s="1413"/>
      <c r="AM311" s="1413"/>
      <c r="AN311" s="1413"/>
      <c r="AO311" s="1413"/>
      <c r="AP311" s="1410"/>
      <c r="AQ311" s="1413"/>
      <c r="AR311" s="1413"/>
      <c r="AS311" s="1413"/>
      <c r="AT311" s="1413"/>
      <c r="AU311" s="1414"/>
      <c r="AY311" s="1422" t="s">
        <v>3184</v>
      </c>
      <c r="AZ311" s="1423" t="s">
        <v>3185</v>
      </c>
    </row>
    <row r="312" spans="1:52" ht="15.75" customHeight="1" x14ac:dyDescent="0.4">
      <c r="A312" s="2657"/>
      <c r="B312" s="2658"/>
      <c r="C312" s="2659"/>
      <c r="D312" s="2669"/>
      <c r="E312" s="2670"/>
      <c r="F312" s="2670"/>
      <c r="G312" s="2670"/>
      <c r="H312" s="2670"/>
      <c r="I312" s="2670"/>
      <c r="J312" s="2671"/>
      <c r="K312" s="2678"/>
      <c r="L312" s="2679"/>
      <c r="M312" s="2679"/>
      <c r="N312" s="2679"/>
      <c r="O312" s="2679"/>
      <c r="P312" s="2679"/>
      <c r="Q312" s="2679"/>
      <c r="R312" s="2679"/>
      <c r="S312" s="2679"/>
      <c r="T312" s="2679"/>
      <c r="U312" s="2679"/>
      <c r="V312" s="2679"/>
      <c r="W312" s="2679"/>
      <c r="X312" s="2679"/>
      <c r="Y312" s="2679"/>
      <c r="Z312" s="2679"/>
      <c r="AA312" s="2679"/>
      <c r="AB312" s="2679"/>
      <c r="AC312" s="2679"/>
      <c r="AD312" s="2679"/>
      <c r="AE312" s="2679"/>
      <c r="AF312" s="2679"/>
      <c r="AG312" s="2679"/>
      <c r="AH312" s="2679"/>
      <c r="AI312" s="2680"/>
      <c r="AJ312" s="1413"/>
      <c r="AK312" s="907" t="s">
        <v>282</v>
      </c>
      <c r="AL312" s="1413" t="s">
        <v>281</v>
      </c>
      <c r="AM312" s="1413" t="s">
        <v>280</v>
      </c>
      <c r="AN312" s="1413" t="s">
        <v>279</v>
      </c>
      <c r="AO312" s="1413"/>
      <c r="AP312" s="907" t="s">
        <v>278</v>
      </c>
      <c r="AQ312" s="1413" t="s">
        <v>277</v>
      </c>
      <c r="AR312" s="1413" t="s">
        <v>276</v>
      </c>
      <c r="AS312" s="1413" t="s">
        <v>275</v>
      </c>
      <c r="AT312" s="1413"/>
      <c r="AU312" s="1414"/>
      <c r="AY312" s="1422"/>
      <c r="AZ312" s="1423" t="s">
        <v>3186</v>
      </c>
    </row>
    <row r="313" spans="1:52" ht="15.75" customHeight="1" x14ac:dyDescent="0.4">
      <c r="A313" s="2660"/>
      <c r="B313" s="2661"/>
      <c r="C313" s="2662"/>
      <c r="D313" s="2672"/>
      <c r="E313" s="2673"/>
      <c r="F313" s="2673"/>
      <c r="G313" s="2673"/>
      <c r="H313" s="2673"/>
      <c r="I313" s="2673"/>
      <c r="J313" s="2674"/>
      <c r="K313" s="2681"/>
      <c r="L313" s="2682"/>
      <c r="M313" s="2682"/>
      <c r="N313" s="2682"/>
      <c r="O313" s="2682"/>
      <c r="P313" s="2682"/>
      <c r="Q313" s="2682"/>
      <c r="R313" s="2682"/>
      <c r="S313" s="2682"/>
      <c r="T313" s="2682"/>
      <c r="U313" s="2682"/>
      <c r="V313" s="2682"/>
      <c r="W313" s="2682"/>
      <c r="X313" s="2682"/>
      <c r="Y313" s="2682"/>
      <c r="Z313" s="2682"/>
      <c r="AA313" s="2682"/>
      <c r="AB313" s="2682"/>
      <c r="AC313" s="2682"/>
      <c r="AD313" s="2682"/>
      <c r="AE313" s="2682"/>
      <c r="AF313" s="2682"/>
      <c r="AG313" s="2682"/>
      <c r="AH313" s="2682"/>
      <c r="AI313" s="2683"/>
      <c r="AJ313" s="1415"/>
      <c r="AK313" s="1415"/>
      <c r="AL313" s="1415"/>
      <c r="AM313" s="1415"/>
      <c r="AN313" s="1415"/>
      <c r="AO313" s="1415"/>
      <c r="AP313" s="1415"/>
      <c r="AQ313" s="1415"/>
      <c r="AR313" s="1415"/>
      <c r="AS313" s="1415"/>
      <c r="AT313" s="1415"/>
      <c r="AU313" s="1416"/>
      <c r="AY313" s="1422"/>
      <c r="AZ313" s="1423" t="s">
        <v>3187</v>
      </c>
    </row>
    <row r="314" spans="1:52" ht="15.75" customHeight="1" x14ac:dyDescent="0.4">
      <c r="A314" s="899"/>
      <c r="B314" s="900"/>
      <c r="C314" s="900"/>
      <c r="D314" s="900"/>
      <c r="E314" s="900"/>
      <c r="F314" s="900"/>
      <c r="G314" s="900"/>
      <c r="H314" s="900"/>
      <c r="I314" s="900"/>
      <c r="J314" s="900"/>
      <c r="K314" s="900"/>
      <c r="L314" s="900"/>
      <c r="M314" s="900"/>
      <c r="N314" s="900"/>
      <c r="O314" s="900"/>
      <c r="P314" s="900"/>
      <c r="Q314" s="900"/>
      <c r="R314" s="900"/>
      <c r="S314" s="900"/>
      <c r="T314" s="900"/>
      <c r="U314" s="900"/>
      <c r="V314" s="900"/>
      <c r="W314" s="900"/>
      <c r="X314" s="900"/>
      <c r="Y314" s="901"/>
      <c r="Z314" s="1411"/>
      <c r="AA314" s="1412" t="s">
        <v>274</v>
      </c>
      <c r="AB314" s="1412" t="s">
        <v>273</v>
      </c>
      <c r="AC314" s="1412" t="s">
        <v>272</v>
      </c>
      <c r="AD314" s="1412" t="s">
        <v>271</v>
      </c>
      <c r="AE314" s="1412"/>
      <c r="AF314" s="1412"/>
      <c r="AG314" s="1412"/>
      <c r="AH314" s="1412"/>
      <c r="AI314" s="1412"/>
      <c r="AJ314" s="185"/>
      <c r="AK314" s="185"/>
      <c r="AL314" s="185"/>
      <c r="AM314" s="185"/>
      <c r="AN314" s="185"/>
      <c r="AO314" s="185"/>
      <c r="AP314" s="185"/>
      <c r="AQ314" s="185"/>
      <c r="AR314" s="185"/>
      <c r="AS314" s="185"/>
      <c r="AT314" s="185"/>
      <c r="AU314" s="191"/>
    </row>
    <row r="315" spans="1:52" ht="15.75" customHeight="1" x14ac:dyDescent="0.4">
      <c r="A315" s="902"/>
      <c r="B315" s="903"/>
      <c r="C315" s="903"/>
      <c r="D315" s="903"/>
      <c r="E315" s="903"/>
      <c r="F315" s="903"/>
      <c r="G315" s="903"/>
      <c r="H315" s="903"/>
      <c r="I315" s="903"/>
      <c r="J315" s="903"/>
      <c r="K315" s="903"/>
      <c r="L315" s="903"/>
      <c r="M315" s="903"/>
      <c r="N315" s="903"/>
      <c r="O315" s="903"/>
      <c r="P315" s="903"/>
      <c r="Q315" s="903"/>
      <c r="R315" s="903"/>
      <c r="S315" s="903"/>
      <c r="T315" s="903"/>
      <c r="U315" s="903"/>
      <c r="V315" s="903"/>
      <c r="W315" s="903"/>
      <c r="X315" s="903"/>
      <c r="Y315" s="904"/>
      <c r="Z315" s="2689"/>
      <c r="AA315" s="2690"/>
      <c r="AB315" s="2690"/>
      <c r="AC315" s="2690"/>
      <c r="AD315" s="2690"/>
      <c r="AE315" s="2690"/>
      <c r="AF315" s="2690"/>
      <c r="AG315" s="2690"/>
      <c r="AH315" s="2690"/>
      <c r="AI315" s="2690"/>
      <c r="AJ315" s="2690"/>
      <c r="AK315" s="2690"/>
      <c r="AL315" s="2690"/>
      <c r="AM315" s="2690"/>
      <c r="AN315" s="2690"/>
      <c r="AO315" s="2690"/>
      <c r="AP315" s="2690"/>
      <c r="AQ315" s="2690"/>
      <c r="AR315" s="2690"/>
      <c r="AS315" s="2690"/>
      <c r="AT315" s="2690"/>
      <c r="AU315" s="2691"/>
    </row>
    <row r="316" spans="1:52" ht="15.75" customHeight="1" x14ac:dyDescent="0.4">
      <c r="A316" s="902"/>
      <c r="B316" s="903"/>
      <c r="C316" s="903"/>
      <c r="D316" s="903"/>
      <c r="E316" s="903"/>
      <c r="F316" s="903"/>
      <c r="G316" s="903"/>
      <c r="H316" s="903"/>
      <c r="I316" s="903"/>
      <c r="J316" s="903"/>
      <c r="K316" s="903"/>
      <c r="L316" s="903"/>
      <c r="M316" s="903"/>
      <c r="N316" s="903"/>
      <c r="O316" s="903"/>
      <c r="P316" s="903"/>
      <c r="Q316" s="903"/>
      <c r="R316" s="903"/>
      <c r="S316" s="903"/>
      <c r="T316" s="903"/>
      <c r="U316" s="903"/>
      <c r="V316" s="903"/>
      <c r="W316" s="903"/>
      <c r="X316" s="903"/>
      <c r="Y316" s="904"/>
      <c r="Z316" s="2692"/>
      <c r="AA316" s="2693"/>
      <c r="AB316" s="2693"/>
      <c r="AC316" s="2693"/>
      <c r="AD316" s="2693"/>
      <c r="AE316" s="2693"/>
      <c r="AF316" s="2693"/>
      <c r="AG316" s="2693"/>
      <c r="AH316" s="2693"/>
      <c r="AI316" s="2693"/>
      <c r="AJ316" s="2693"/>
      <c r="AK316" s="2693"/>
      <c r="AL316" s="2693"/>
      <c r="AM316" s="2693"/>
      <c r="AN316" s="2693"/>
      <c r="AO316" s="2693"/>
      <c r="AP316" s="2693"/>
      <c r="AQ316" s="2693"/>
      <c r="AR316" s="2693"/>
      <c r="AS316" s="2693"/>
      <c r="AT316" s="2693"/>
      <c r="AU316" s="2694"/>
    </row>
    <row r="317" spans="1:52" ht="15.75" customHeight="1" x14ac:dyDescent="0.4">
      <c r="A317" s="902"/>
      <c r="B317" s="903"/>
      <c r="C317" s="903"/>
      <c r="D317" s="903"/>
      <c r="E317" s="903"/>
      <c r="F317" s="903"/>
      <c r="G317" s="903"/>
      <c r="H317" s="903"/>
      <c r="I317" s="903"/>
      <c r="J317" s="903"/>
      <c r="K317" s="903"/>
      <c r="L317" s="903"/>
      <c r="M317" s="903"/>
      <c r="N317" s="903"/>
      <c r="O317" s="903"/>
      <c r="P317" s="903"/>
      <c r="Q317" s="903"/>
      <c r="R317" s="903"/>
      <c r="S317" s="903"/>
      <c r="T317" s="903"/>
      <c r="U317" s="903"/>
      <c r="V317" s="903"/>
      <c r="W317" s="903"/>
      <c r="X317" s="903"/>
      <c r="Y317" s="904"/>
      <c r="Z317" s="2692"/>
      <c r="AA317" s="2693"/>
      <c r="AB317" s="2693"/>
      <c r="AC317" s="2693"/>
      <c r="AD317" s="2693"/>
      <c r="AE317" s="2693"/>
      <c r="AF317" s="2693"/>
      <c r="AG317" s="2693"/>
      <c r="AH317" s="2693"/>
      <c r="AI317" s="2693"/>
      <c r="AJ317" s="2693"/>
      <c r="AK317" s="2693"/>
      <c r="AL317" s="2693"/>
      <c r="AM317" s="2693"/>
      <c r="AN317" s="2693"/>
      <c r="AO317" s="2693"/>
      <c r="AP317" s="2693"/>
      <c r="AQ317" s="2693"/>
      <c r="AR317" s="2693"/>
      <c r="AS317" s="2693"/>
      <c r="AT317" s="2693"/>
      <c r="AU317" s="2694"/>
    </row>
    <row r="318" spans="1:52" ht="15.75" customHeight="1" x14ac:dyDescent="0.4">
      <c r="A318" s="902"/>
      <c r="B318" s="903"/>
      <c r="C318" s="903"/>
      <c r="D318" s="903"/>
      <c r="E318" s="903"/>
      <c r="F318" s="903"/>
      <c r="G318" s="903"/>
      <c r="H318" s="903"/>
      <c r="I318" s="903"/>
      <c r="J318" s="903"/>
      <c r="K318" s="903"/>
      <c r="L318" s="903"/>
      <c r="M318" s="903"/>
      <c r="N318" s="903"/>
      <c r="O318" s="903"/>
      <c r="P318" s="903"/>
      <c r="Q318" s="903"/>
      <c r="R318" s="903"/>
      <c r="S318" s="903"/>
      <c r="T318" s="903"/>
      <c r="U318" s="903"/>
      <c r="V318" s="903"/>
      <c r="W318" s="903"/>
      <c r="X318" s="903"/>
      <c r="Y318" s="904"/>
      <c r="Z318" s="2692"/>
      <c r="AA318" s="2693"/>
      <c r="AB318" s="2693"/>
      <c r="AC318" s="2693"/>
      <c r="AD318" s="2693"/>
      <c r="AE318" s="2693"/>
      <c r="AF318" s="2693"/>
      <c r="AG318" s="2693"/>
      <c r="AH318" s="2693"/>
      <c r="AI318" s="2693"/>
      <c r="AJ318" s="2693"/>
      <c r="AK318" s="2693"/>
      <c r="AL318" s="2693"/>
      <c r="AM318" s="2693"/>
      <c r="AN318" s="2693"/>
      <c r="AO318" s="2693"/>
      <c r="AP318" s="2693"/>
      <c r="AQ318" s="2693"/>
      <c r="AR318" s="2693"/>
      <c r="AS318" s="2693"/>
      <c r="AT318" s="2693"/>
      <c r="AU318" s="2694"/>
    </row>
    <row r="319" spans="1:52" ht="15.75" customHeight="1" x14ac:dyDescent="0.4">
      <c r="A319" s="902"/>
      <c r="B319" s="903"/>
      <c r="C319" s="903"/>
      <c r="D319" s="903"/>
      <c r="E319" s="903"/>
      <c r="F319" s="903"/>
      <c r="G319" s="903"/>
      <c r="H319" s="903"/>
      <c r="I319" s="903"/>
      <c r="J319" s="903"/>
      <c r="K319" s="903"/>
      <c r="L319" s="903"/>
      <c r="M319" s="903"/>
      <c r="N319" s="903"/>
      <c r="O319" s="903"/>
      <c r="P319" s="903"/>
      <c r="Q319" s="903"/>
      <c r="R319" s="903"/>
      <c r="S319" s="903"/>
      <c r="T319" s="903"/>
      <c r="U319" s="903"/>
      <c r="V319" s="903"/>
      <c r="W319" s="903"/>
      <c r="X319" s="903"/>
      <c r="Y319" s="904"/>
      <c r="Z319" s="2692"/>
      <c r="AA319" s="2693"/>
      <c r="AB319" s="2693"/>
      <c r="AC319" s="2693"/>
      <c r="AD319" s="2693"/>
      <c r="AE319" s="2693"/>
      <c r="AF319" s="2693"/>
      <c r="AG319" s="2693"/>
      <c r="AH319" s="2693"/>
      <c r="AI319" s="2693"/>
      <c r="AJ319" s="2693"/>
      <c r="AK319" s="2693"/>
      <c r="AL319" s="2693"/>
      <c r="AM319" s="2693"/>
      <c r="AN319" s="2693"/>
      <c r="AO319" s="2693"/>
      <c r="AP319" s="2693"/>
      <c r="AQ319" s="2693"/>
      <c r="AR319" s="2693"/>
      <c r="AS319" s="2693"/>
      <c r="AT319" s="2693"/>
      <c r="AU319" s="2694"/>
    </row>
    <row r="320" spans="1:52" ht="15.75" customHeight="1" x14ac:dyDescent="0.4">
      <c r="A320" s="902"/>
      <c r="B320" s="903"/>
      <c r="C320" s="903"/>
      <c r="D320" s="903"/>
      <c r="E320" s="903"/>
      <c r="F320" s="903"/>
      <c r="G320" s="903"/>
      <c r="H320" s="903"/>
      <c r="I320" s="903"/>
      <c r="J320" s="903"/>
      <c r="K320" s="903"/>
      <c r="L320" s="903"/>
      <c r="M320" s="903"/>
      <c r="N320" s="903"/>
      <c r="O320" s="903"/>
      <c r="P320" s="903"/>
      <c r="Q320" s="903"/>
      <c r="R320" s="903"/>
      <c r="S320" s="903"/>
      <c r="T320" s="903"/>
      <c r="U320" s="903"/>
      <c r="V320" s="903"/>
      <c r="W320" s="903"/>
      <c r="X320" s="903"/>
      <c r="Y320" s="904"/>
      <c r="Z320" s="2692"/>
      <c r="AA320" s="2693"/>
      <c r="AB320" s="2693"/>
      <c r="AC320" s="2693"/>
      <c r="AD320" s="2693"/>
      <c r="AE320" s="2693"/>
      <c r="AF320" s="2693"/>
      <c r="AG320" s="2693"/>
      <c r="AH320" s="2693"/>
      <c r="AI320" s="2693"/>
      <c r="AJ320" s="2693"/>
      <c r="AK320" s="2693"/>
      <c r="AL320" s="2693"/>
      <c r="AM320" s="2693"/>
      <c r="AN320" s="2693"/>
      <c r="AO320" s="2693"/>
      <c r="AP320" s="2693"/>
      <c r="AQ320" s="2693"/>
      <c r="AR320" s="2693"/>
      <c r="AS320" s="2693"/>
      <c r="AT320" s="2693"/>
      <c r="AU320" s="2694"/>
    </row>
    <row r="321" spans="1:52" ht="15.75" customHeight="1" x14ac:dyDescent="0.4">
      <c r="A321" s="902"/>
      <c r="B321" s="903"/>
      <c r="C321" s="903"/>
      <c r="D321" s="903"/>
      <c r="E321" s="903"/>
      <c r="F321" s="903"/>
      <c r="G321" s="903"/>
      <c r="H321" s="903"/>
      <c r="I321" s="903"/>
      <c r="J321" s="903"/>
      <c r="K321" s="903"/>
      <c r="L321" s="903"/>
      <c r="M321" s="903"/>
      <c r="N321" s="903"/>
      <c r="O321" s="903"/>
      <c r="P321" s="903"/>
      <c r="Q321" s="903"/>
      <c r="R321" s="903"/>
      <c r="S321" s="903"/>
      <c r="T321" s="903"/>
      <c r="U321" s="903"/>
      <c r="V321" s="903"/>
      <c r="W321" s="903"/>
      <c r="X321" s="903"/>
      <c r="Y321" s="904"/>
      <c r="Z321" s="2692"/>
      <c r="AA321" s="2693"/>
      <c r="AB321" s="2693"/>
      <c r="AC321" s="2693"/>
      <c r="AD321" s="2693"/>
      <c r="AE321" s="2693"/>
      <c r="AF321" s="2693"/>
      <c r="AG321" s="2693"/>
      <c r="AH321" s="2693"/>
      <c r="AI321" s="2693"/>
      <c r="AJ321" s="2693"/>
      <c r="AK321" s="2693"/>
      <c r="AL321" s="2693"/>
      <c r="AM321" s="2693"/>
      <c r="AN321" s="2693"/>
      <c r="AO321" s="2693"/>
      <c r="AP321" s="2693"/>
      <c r="AQ321" s="2693"/>
      <c r="AR321" s="2693"/>
      <c r="AS321" s="2693"/>
      <c r="AT321" s="2693"/>
      <c r="AU321" s="2694"/>
    </row>
    <row r="322" spans="1:52" ht="15.75" customHeight="1" x14ac:dyDescent="0.4">
      <c r="A322" s="902"/>
      <c r="B322" s="903"/>
      <c r="C322" s="903"/>
      <c r="D322" s="903"/>
      <c r="E322" s="903"/>
      <c r="F322" s="903"/>
      <c r="G322" s="903"/>
      <c r="H322" s="903"/>
      <c r="I322" s="903"/>
      <c r="J322" s="903"/>
      <c r="K322" s="2684" t="s">
        <v>270</v>
      </c>
      <c r="L322" s="2684"/>
      <c r="M322" s="2684"/>
      <c r="N322" s="2684"/>
      <c r="O322" s="2684"/>
      <c r="P322" s="2684"/>
      <c r="Q322" s="903"/>
      <c r="R322" s="903"/>
      <c r="S322" s="903"/>
      <c r="T322" s="903"/>
      <c r="U322" s="903"/>
      <c r="V322" s="903"/>
      <c r="W322" s="903"/>
      <c r="X322" s="903"/>
      <c r="Y322" s="904"/>
      <c r="Z322" s="2692"/>
      <c r="AA322" s="2693"/>
      <c r="AB322" s="2693"/>
      <c r="AC322" s="2693"/>
      <c r="AD322" s="2693"/>
      <c r="AE322" s="2693"/>
      <c r="AF322" s="2693"/>
      <c r="AG322" s="2693"/>
      <c r="AH322" s="2693"/>
      <c r="AI322" s="2693"/>
      <c r="AJ322" s="2693"/>
      <c r="AK322" s="2693"/>
      <c r="AL322" s="2693"/>
      <c r="AM322" s="2693"/>
      <c r="AN322" s="2693"/>
      <c r="AO322" s="2693"/>
      <c r="AP322" s="2693"/>
      <c r="AQ322" s="2693"/>
      <c r="AR322" s="2693"/>
      <c r="AS322" s="2693"/>
      <c r="AT322" s="2693"/>
      <c r="AU322" s="2694"/>
    </row>
    <row r="323" spans="1:52" ht="15.75" customHeight="1" x14ac:dyDescent="0.4">
      <c r="A323" s="902"/>
      <c r="B323" s="903"/>
      <c r="C323" s="903"/>
      <c r="D323" s="903"/>
      <c r="E323" s="903"/>
      <c r="F323" s="903"/>
      <c r="G323" s="903"/>
      <c r="H323" s="903"/>
      <c r="I323" s="903"/>
      <c r="J323" s="903"/>
      <c r="K323" s="903"/>
      <c r="L323" s="903"/>
      <c r="M323" s="903"/>
      <c r="N323" s="903"/>
      <c r="O323" s="903"/>
      <c r="P323" s="903"/>
      <c r="Q323" s="903"/>
      <c r="R323" s="903"/>
      <c r="S323" s="903"/>
      <c r="T323" s="903"/>
      <c r="U323" s="903"/>
      <c r="V323" s="903"/>
      <c r="W323" s="903"/>
      <c r="X323" s="903"/>
      <c r="Y323" s="904"/>
      <c r="Z323" s="2692"/>
      <c r="AA323" s="2693"/>
      <c r="AB323" s="2693"/>
      <c r="AC323" s="2693"/>
      <c r="AD323" s="2693"/>
      <c r="AE323" s="2693"/>
      <c r="AF323" s="2693"/>
      <c r="AG323" s="2693"/>
      <c r="AH323" s="2693"/>
      <c r="AI323" s="2693"/>
      <c r="AJ323" s="2693"/>
      <c r="AK323" s="2693"/>
      <c r="AL323" s="2693"/>
      <c r="AM323" s="2693"/>
      <c r="AN323" s="2693"/>
      <c r="AO323" s="2693"/>
      <c r="AP323" s="2693"/>
      <c r="AQ323" s="2693"/>
      <c r="AR323" s="2693"/>
      <c r="AS323" s="2693"/>
      <c r="AT323" s="2693"/>
      <c r="AU323" s="2694"/>
    </row>
    <row r="324" spans="1:52" ht="15.75" customHeight="1" x14ac:dyDescent="0.4">
      <c r="A324" s="902"/>
      <c r="B324" s="903"/>
      <c r="C324" s="903"/>
      <c r="D324" s="903"/>
      <c r="E324" s="903"/>
      <c r="F324" s="903"/>
      <c r="G324" s="903"/>
      <c r="H324" s="903"/>
      <c r="I324" s="903"/>
      <c r="J324" s="903"/>
      <c r="K324" s="903"/>
      <c r="L324" s="903"/>
      <c r="M324" s="903"/>
      <c r="N324" s="903"/>
      <c r="O324" s="903"/>
      <c r="P324" s="903"/>
      <c r="Q324" s="903"/>
      <c r="R324" s="903"/>
      <c r="S324" s="903"/>
      <c r="T324" s="903"/>
      <c r="U324" s="903"/>
      <c r="V324" s="903"/>
      <c r="W324" s="903"/>
      <c r="X324" s="903"/>
      <c r="Y324" s="904"/>
      <c r="Z324" s="2692"/>
      <c r="AA324" s="2693"/>
      <c r="AB324" s="2693"/>
      <c r="AC324" s="2693"/>
      <c r="AD324" s="2693"/>
      <c r="AE324" s="2693"/>
      <c r="AF324" s="2693"/>
      <c r="AG324" s="2693"/>
      <c r="AH324" s="2693"/>
      <c r="AI324" s="2693"/>
      <c r="AJ324" s="2693"/>
      <c r="AK324" s="2693"/>
      <c r="AL324" s="2693"/>
      <c r="AM324" s="2693"/>
      <c r="AN324" s="2693"/>
      <c r="AO324" s="2693"/>
      <c r="AP324" s="2693"/>
      <c r="AQ324" s="2693"/>
      <c r="AR324" s="2693"/>
      <c r="AS324" s="2693"/>
      <c r="AT324" s="2693"/>
      <c r="AU324" s="2694"/>
    </row>
    <row r="325" spans="1:52" ht="15.75" customHeight="1" x14ac:dyDescent="0.4">
      <c r="A325" s="902"/>
      <c r="B325" s="903"/>
      <c r="C325" s="903"/>
      <c r="D325" s="903"/>
      <c r="E325" s="903"/>
      <c r="F325" s="903"/>
      <c r="G325" s="903"/>
      <c r="H325" s="903"/>
      <c r="I325" s="903"/>
      <c r="J325" s="903"/>
      <c r="K325" s="903"/>
      <c r="L325" s="903"/>
      <c r="M325" s="903"/>
      <c r="N325" s="903"/>
      <c r="O325" s="903"/>
      <c r="P325" s="903"/>
      <c r="Q325" s="903"/>
      <c r="R325" s="903"/>
      <c r="S325" s="903"/>
      <c r="T325" s="903"/>
      <c r="U325" s="903"/>
      <c r="V325" s="903"/>
      <c r="W325" s="903"/>
      <c r="X325" s="903"/>
      <c r="Y325" s="904"/>
      <c r="Z325" s="2692"/>
      <c r="AA325" s="2693"/>
      <c r="AB325" s="2693"/>
      <c r="AC325" s="2693"/>
      <c r="AD325" s="2693"/>
      <c r="AE325" s="2693"/>
      <c r="AF325" s="2693"/>
      <c r="AG325" s="2693"/>
      <c r="AH325" s="2693"/>
      <c r="AI325" s="2693"/>
      <c r="AJ325" s="2693"/>
      <c r="AK325" s="2693"/>
      <c r="AL325" s="2693"/>
      <c r="AM325" s="2693"/>
      <c r="AN325" s="2693"/>
      <c r="AO325" s="2693"/>
      <c r="AP325" s="2693"/>
      <c r="AQ325" s="2693"/>
      <c r="AR325" s="2693"/>
      <c r="AS325" s="2693"/>
      <c r="AT325" s="2693"/>
      <c r="AU325" s="2694"/>
    </row>
    <row r="326" spans="1:52" ht="15.75" customHeight="1" x14ac:dyDescent="0.4">
      <c r="A326" s="902"/>
      <c r="B326" s="903"/>
      <c r="C326" s="903"/>
      <c r="D326" s="903"/>
      <c r="E326" s="903"/>
      <c r="F326" s="903"/>
      <c r="G326" s="903"/>
      <c r="H326" s="903"/>
      <c r="I326" s="903"/>
      <c r="J326" s="903"/>
      <c r="K326" s="903"/>
      <c r="L326" s="903"/>
      <c r="M326" s="903"/>
      <c r="N326" s="903"/>
      <c r="O326" s="903"/>
      <c r="P326" s="903"/>
      <c r="Q326" s="903"/>
      <c r="R326" s="903"/>
      <c r="S326" s="903"/>
      <c r="T326" s="903"/>
      <c r="U326" s="903"/>
      <c r="V326" s="903"/>
      <c r="W326" s="903"/>
      <c r="X326" s="903"/>
      <c r="Y326" s="904"/>
      <c r="Z326" s="2692"/>
      <c r="AA326" s="2693"/>
      <c r="AB326" s="2693"/>
      <c r="AC326" s="2693"/>
      <c r="AD326" s="2693"/>
      <c r="AE326" s="2693"/>
      <c r="AF326" s="2693"/>
      <c r="AG326" s="2693"/>
      <c r="AH326" s="2693"/>
      <c r="AI326" s="2693"/>
      <c r="AJ326" s="2693"/>
      <c r="AK326" s="2693"/>
      <c r="AL326" s="2693"/>
      <c r="AM326" s="2693"/>
      <c r="AN326" s="2693"/>
      <c r="AO326" s="2693"/>
      <c r="AP326" s="2693"/>
      <c r="AQ326" s="2693"/>
      <c r="AR326" s="2693"/>
      <c r="AS326" s="2693"/>
      <c r="AT326" s="2693"/>
      <c r="AU326" s="2694"/>
    </row>
    <row r="327" spans="1:52" ht="15.75" customHeight="1" x14ac:dyDescent="0.4">
      <c r="A327" s="902"/>
      <c r="B327" s="903"/>
      <c r="C327" s="903"/>
      <c r="D327" s="903"/>
      <c r="E327" s="903"/>
      <c r="F327" s="903"/>
      <c r="G327" s="903"/>
      <c r="H327" s="903"/>
      <c r="I327" s="903"/>
      <c r="J327" s="903"/>
      <c r="K327" s="903"/>
      <c r="L327" s="903"/>
      <c r="M327" s="903"/>
      <c r="N327" s="903"/>
      <c r="O327" s="903"/>
      <c r="P327" s="903"/>
      <c r="Q327" s="903"/>
      <c r="R327" s="903"/>
      <c r="S327" s="903"/>
      <c r="T327" s="903"/>
      <c r="U327" s="903"/>
      <c r="V327" s="903"/>
      <c r="W327" s="903"/>
      <c r="X327" s="903"/>
      <c r="Y327" s="904"/>
      <c r="Z327" s="2692"/>
      <c r="AA327" s="2693"/>
      <c r="AB327" s="2693"/>
      <c r="AC327" s="2693"/>
      <c r="AD327" s="2693"/>
      <c r="AE327" s="2693"/>
      <c r="AF327" s="2693"/>
      <c r="AG327" s="2693"/>
      <c r="AH327" s="2693"/>
      <c r="AI327" s="2693"/>
      <c r="AJ327" s="2693"/>
      <c r="AK327" s="2693"/>
      <c r="AL327" s="2693"/>
      <c r="AM327" s="2693"/>
      <c r="AN327" s="2693"/>
      <c r="AO327" s="2693"/>
      <c r="AP327" s="2693"/>
      <c r="AQ327" s="2693"/>
      <c r="AR327" s="2693"/>
      <c r="AS327" s="2693"/>
      <c r="AT327" s="2693"/>
      <c r="AU327" s="2694"/>
    </row>
    <row r="328" spans="1:52" ht="15.75" customHeight="1" x14ac:dyDescent="0.4">
      <c r="A328" s="902"/>
      <c r="B328" s="903"/>
      <c r="C328" s="903"/>
      <c r="D328" s="903"/>
      <c r="E328" s="903"/>
      <c r="F328" s="903"/>
      <c r="G328" s="903"/>
      <c r="H328" s="903"/>
      <c r="I328" s="903"/>
      <c r="J328" s="903"/>
      <c r="K328" s="903"/>
      <c r="L328" s="903"/>
      <c r="M328" s="903"/>
      <c r="N328" s="903"/>
      <c r="O328" s="903"/>
      <c r="P328" s="903"/>
      <c r="Q328" s="903"/>
      <c r="R328" s="903"/>
      <c r="S328" s="903"/>
      <c r="T328" s="903"/>
      <c r="U328" s="903"/>
      <c r="V328" s="903"/>
      <c r="W328" s="903"/>
      <c r="X328" s="903"/>
      <c r="Y328" s="904"/>
      <c r="Z328" s="2692"/>
      <c r="AA328" s="2693"/>
      <c r="AB328" s="2693"/>
      <c r="AC328" s="2693"/>
      <c r="AD328" s="2693"/>
      <c r="AE328" s="2693"/>
      <c r="AF328" s="2693"/>
      <c r="AG328" s="2693"/>
      <c r="AH328" s="2693"/>
      <c r="AI328" s="2693"/>
      <c r="AJ328" s="2693"/>
      <c r="AK328" s="2693"/>
      <c r="AL328" s="2693"/>
      <c r="AM328" s="2693"/>
      <c r="AN328" s="2693"/>
      <c r="AO328" s="2693"/>
      <c r="AP328" s="2693"/>
      <c r="AQ328" s="2693"/>
      <c r="AR328" s="2693"/>
      <c r="AS328" s="2693"/>
      <c r="AT328" s="2693"/>
      <c r="AU328" s="2694"/>
    </row>
    <row r="329" spans="1:52" ht="15.75" customHeight="1" x14ac:dyDescent="0.4">
      <c r="A329" s="902"/>
      <c r="B329" s="903"/>
      <c r="C329" s="903"/>
      <c r="D329" s="903"/>
      <c r="E329" s="903"/>
      <c r="F329" s="903"/>
      <c r="G329" s="903"/>
      <c r="H329" s="903"/>
      <c r="I329" s="903"/>
      <c r="J329" s="903"/>
      <c r="K329" s="903"/>
      <c r="L329" s="903"/>
      <c r="M329" s="903"/>
      <c r="N329" s="903"/>
      <c r="O329" s="903"/>
      <c r="P329" s="903"/>
      <c r="Q329" s="903"/>
      <c r="R329" s="903"/>
      <c r="S329" s="903"/>
      <c r="T329" s="903"/>
      <c r="U329" s="903"/>
      <c r="V329" s="903"/>
      <c r="W329" s="903"/>
      <c r="X329" s="903"/>
      <c r="Y329" s="904"/>
      <c r="Z329" s="2692"/>
      <c r="AA329" s="2693"/>
      <c r="AB329" s="2693"/>
      <c r="AC329" s="2693"/>
      <c r="AD329" s="2693"/>
      <c r="AE329" s="2693"/>
      <c r="AF329" s="2693"/>
      <c r="AG329" s="2693"/>
      <c r="AH329" s="2693"/>
      <c r="AI329" s="2693"/>
      <c r="AJ329" s="2693"/>
      <c r="AK329" s="2693"/>
      <c r="AL329" s="2693"/>
      <c r="AM329" s="2693"/>
      <c r="AN329" s="2693"/>
      <c r="AO329" s="2693"/>
      <c r="AP329" s="2693"/>
      <c r="AQ329" s="2693"/>
      <c r="AR329" s="2693"/>
      <c r="AS329" s="2693"/>
      <c r="AT329" s="2693"/>
      <c r="AU329" s="2694"/>
    </row>
    <row r="330" spans="1:52" ht="15.75" customHeight="1" x14ac:dyDescent="0.4">
      <c r="A330" s="902"/>
      <c r="B330" s="903"/>
      <c r="C330" s="903"/>
      <c r="D330" s="903"/>
      <c r="E330" s="903"/>
      <c r="F330" s="903"/>
      <c r="G330" s="903"/>
      <c r="H330" s="903"/>
      <c r="I330" s="903"/>
      <c r="J330" s="903"/>
      <c r="K330" s="903"/>
      <c r="L330" s="903"/>
      <c r="M330" s="903"/>
      <c r="N330" s="903"/>
      <c r="O330" s="903"/>
      <c r="P330" s="903"/>
      <c r="Q330" s="903"/>
      <c r="R330" s="903"/>
      <c r="S330" s="903"/>
      <c r="T330" s="903"/>
      <c r="U330" s="903"/>
      <c r="V330" s="903"/>
      <c r="W330" s="903"/>
      <c r="X330" s="903"/>
      <c r="Y330" s="904"/>
      <c r="Z330" s="2692"/>
      <c r="AA330" s="2693"/>
      <c r="AB330" s="2693"/>
      <c r="AC330" s="2693"/>
      <c r="AD330" s="2693"/>
      <c r="AE330" s="2693"/>
      <c r="AF330" s="2693"/>
      <c r="AG330" s="2693"/>
      <c r="AH330" s="2693"/>
      <c r="AI330" s="2693"/>
      <c r="AJ330" s="2693"/>
      <c r="AK330" s="2693"/>
      <c r="AL330" s="2693"/>
      <c r="AM330" s="2693"/>
      <c r="AN330" s="2693"/>
      <c r="AO330" s="2693"/>
      <c r="AP330" s="2693"/>
      <c r="AQ330" s="2693"/>
      <c r="AR330" s="2693"/>
      <c r="AS330" s="2693"/>
      <c r="AT330" s="2693"/>
      <c r="AU330" s="2694"/>
    </row>
    <row r="331" spans="1:52" ht="15.75" customHeight="1" x14ac:dyDescent="0.4">
      <c r="A331" s="905"/>
      <c r="B331" s="1409"/>
      <c r="C331" s="1409"/>
      <c r="D331" s="1409"/>
      <c r="E331" s="1409"/>
      <c r="F331" s="1409"/>
      <c r="G331" s="1409"/>
      <c r="H331" s="1409"/>
      <c r="I331" s="1409"/>
      <c r="J331" s="1409"/>
      <c r="K331" s="1409"/>
      <c r="L331" s="1409"/>
      <c r="M331" s="1409"/>
      <c r="N331" s="1409"/>
      <c r="O331" s="1409"/>
      <c r="P331" s="1409"/>
      <c r="Q331" s="1409"/>
      <c r="R331" s="1409"/>
      <c r="S331" s="1409"/>
      <c r="T331" s="1409"/>
      <c r="U331" s="1409"/>
      <c r="V331" s="1409"/>
      <c r="W331" s="1409"/>
      <c r="X331" s="1409"/>
      <c r="Y331" s="906"/>
      <c r="Z331" s="2695"/>
      <c r="AA331" s="2696"/>
      <c r="AB331" s="2696"/>
      <c r="AC331" s="2696"/>
      <c r="AD331" s="2696"/>
      <c r="AE331" s="2696"/>
      <c r="AF331" s="2696"/>
      <c r="AG331" s="2696"/>
      <c r="AH331" s="2696"/>
      <c r="AI331" s="2696"/>
      <c r="AJ331" s="2696"/>
      <c r="AK331" s="2696"/>
      <c r="AL331" s="2696"/>
      <c r="AM331" s="2696"/>
      <c r="AN331" s="2696"/>
      <c r="AO331" s="2696"/>
      <c r="AP331" s="2696"/>
      <c r="AQ331" s="2696"/>
      <c r="AR331" s="2696"/>
      <c r="AS331" s="2696"/>
      <c r="AT331" s="2696"/>
      <c r="AU331" s="2697"/>
    </row>
    <row r="332" spans="1:52" ht="12.75" customHeight="1" x14ac:dyDescent="0.4">
      <c r="A332" s="184"/>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row>
    <row r="333" spans="1:52" ht="15.75" customHeight="1" x14ac:dyDescent="0.4">
      <c r="A333" s="2654" t="s">
        <v>285</v>
      </c>
      <c r="B333" s="2655"/>
      <c r="C333" s="2656"/>
      <c r="D333" s="2663" t="s">
        <v>3183</v>
      </c>
      <c r="E333" s="2664"/>
      <c r="F333" s="2664"/>
      <c r="G333" s="2664"/>
      <c r="H333" s="2664"/>
      <c r="I333" s="2664"/>
      <c r="J333" s="2665"/>
      <c r="K333" s="192"/>
      <c r="L333" s="1418"/>
      <c r="M333" s="1418"/>
      <c r="N333" s="1418"/>
      <c r="O333" s="1418"/>
      <c r="P333" s="1418"/>
      <c r="Q333" s="1418"/>
      <c r="R333" s="1418"/>
      <c r="S333" s="190" t="s">
        <v>2720</v>
      </c>
      <c r="T333" s="190" t="s">
        <v>284</v>
      </c>
      <c r="U333" s="190" t="s">
        <v>271</v>
      </c>
      <c r="V333" s="190" t="s">
        <v>283</v>
      </c>
      <c r="W333" s="190"/>
      <c r="X333" s="190"/>
      <c r="Y333" s="190"/>
      <c r="Z333" s="190"/>
      <c r="AA333" s="190"/>
      <c r="AB333" s="190"/>
      <c r="AC333" s="190"/>
      <c r="AD333" s="190"/>
      <c r="AE333" s="190"/>
      <c r="AF333" s="190"/>
      <c r="AG333" s="190"/>
      <c r="AH333" s="190"/>
      <c r="AI333" s="189"/>
      <c r="AJ333" s="1417"/>
      <c r="AK333" s="2664" t="s">
        <v>2716</v>
      </c>
      <c r="AL333" s="2664"/>
      <c r="AM333" s="2664"/>
      <c r="AN333" s="2664"/>
      <c r="AO333" s="2664"/>
      <c r="AP333" s="2664"/>
      <c r="AQ333" s="2664"/>
      <c r="AR333" s="2664"/>
      <c r="AS333" s="2664"/>
      <c r="AT333" s="2664"/>
      <c r="AU333" s="1419"/>
    </row>
    <row r="334" spans="1:52" ht="15.75" customHeight="1" x14ac:dyDescent="0.4">
      <c r="A334" s="2657"/>
      <c r="B334" s="2658"/>
      <c r="C334" s="2659"/>
      <c r="D334" s="2666"/>
      <c r="E334" s="2667"/>
      <c r="F334" s="2667"/>
      <c r="G334" s="2667"/>
      <c r="H334" s="2667"/>
      <c r="I334" s="2667"/>
      <c r="J334" s="2668"/>
      <c r="K334" s="2675"/>
      <c r="L334" s="2676"/>
      <c r="M334" s="2676"/>
      <c r="N334" s="2676"/>
      <c r="O334" s="2676"/>
      <c r="P334" s="2676"/>
      <c r="Q334" s="2676"/>
      <c r="R334" s="2676"/>
      <c r="S334" s="2676"/>
      <c r="T334" s="2676"/>
      <c r="U334" s="2676"/>
      <c r="V334" s="2676"/>
      <c r="W334" s="2676"/>
      <c r="X334" s="2676"/>
      <c r="Y334" s="2676"/>
      <c r="Z334" s="2676"/>
      <c r="AA334" s="2676"/>
      <c r="AB334" s="2676"/>
      <c r="AC334" s="2676"/>
      <c r="AD334" s="2676"/>
      <c r="AE334" s="2676"/>
      <c r="AF334" s="2676"/>
      <c r="AG334" s="2676"/>
      <c r="AH334" s="2676"/>
      <c r="AI334" s="2677"/>
      <c r="AJ334" s="1413"/>
      <c r="AK334" s="1410"/>
      <c r="AL334" s="1413"/>
      <c r="AM334" s="1413"/>
      <c r="AN334" s="1413"/>
      <c r="AO334" s="1413"/>
      <c r="AP334" s="1410"/>
      <c r="AQ334" s="1413"/>
      <c r="AR334" s="1413"/>
      <c r="AS334" s="1413"/>
      <c r="AT334" s="1413"/>
      <c r="AU334" s="1414"/>
      <c r="AY334" s="1422" t="s">
        <v>3184</v>
      </c>
      <c r="AZ334" s="1423" t="s">
        <v>3185</v>
      </c>
    </row>
    <row r="335" spans="1:52" ht="15.75" customHeight="1" x14ac:dyDescent="0.4">
      <c r="A335" s="2657"/>
      <c r="B335" s="2658"/>
      <c r="C335" s="2659"/>
      <c r="D335" s="2669"/>
      <c r="E335" s="2670"/>
      <c r="F335" s="2670"/>
      <c r="G335" s="2670"/>
      <c r="H335" s="2670"/>
      <c r="I335" s="2670"/>
      <c r="J335" s="2671"/>
      <c r="K335" s="2678"/>
      <c r="L335" s="2679"/>
      <c r="M335" s="2679"/>
      <c r="N335" s="2679"/>
      <c r="O335" s="2679"/>
      <c r="P335" s="2679"/>
      <c r="Q335" s="2679"/>
      <c r="R335" s="2679"/>
      <c r="S335" s="2679"/>
      <c r="T335" s="2679"/>
      <c r="U335" s="2679"/>
      <c r="V335" s="2679"/>
      <c r="W335" s="2679"/>
      <c r="X335" s="2679"/>
      <c r="Y335" s="2679"/>
      <c r="Z335" s="2679"/>
      <c r="AA335" s="2679"/>
      <c r="AB335" s="2679"/>
      <c r="AC335" s="2679"/>
      <c r="AD335" s="2679"/>
      <c r="AE335" s="2679"/>
      <c r="AF335" s="2679"/>
      <c r="AG335" s="2679"/>
      <c r="AH335" s="2679"/>
      <c r="AI335" s="2680"/>
      <c r="AJ335" s="1413"/>
      <c r="AK335" s="907" t="s">
        <v>282</v>
      </c>
      <c r="AL335" s="1413" t="s">
        <v>281</v>
      </c>
      <c r="AM335" s="1413" t="s">
        <v>280</v>
      </c>
      <c r="AN335" s="1413" t="s">
        <v>279</v>
      </c>
      <c r="AO335" s="1413"/>
      <c r="AP335" s="907" t="s">
        <v>278</v>
      </c>
      <c r="AQ335" s="1413" t="s">
        <v>277</v>
      </c>
      <c r="AR335" s="1413" t="s">
        <v>276</v>
      </c>
      <c r="AS335" s="1413" t="s">
        <v>275</v>
      </c>
      <c r="AT335" s="1413"/>
      <c r="AU335" s="1414"/>
      <c r="AY335" s="1422"/>
      <c r="AZ335" s="1423" t="s">
        <v>3186</v>
      </c>
    </row>
    <row r="336" spans="1:52" ht="15.75" customHeight="1" x14ac:dyDescent="0.4">
      <c r="A336" s="2660"/>
      <c r="B336" s="2661"/>
      <c r="C336" s="2662"/>
      <c r="D336" s="2672"/>
      <c r="E336" s="2673"/>
      <c r="F336" s="2673"/>
      <c r="G336" s="2673"/>
      <c r="H336" s="2673"/>
      <c r="I336" s="2673"/>
      <c r="J336" s="2674"/>
      <c r="K336" s="2681"/>
      <c r="L336" s="2682"/>
      <c r="M336" s="2682"/>
      <c r="N336" s="2682"/>
      <c r="O336" s="2682"/>
      <c r="P336" s="2682"/>
      <c r="Q336" s="2682"/>
      <c r="R336" s="2682"/>
      <c r="S336" s="2682"/>
      <c r="T336" s="2682"/>
      <c r="U336" s="2682"/>
      <c r="V336" s="2682"/>
      <c r="W336" s="2682"/>
      <c r="X336" s="2682"/>
      <c r="Y336" s="2682"/>
      <c r="Z336" s="2682"/>
      <c r="AA336" s="2682"/>
      <c r="AB336" s="2682"/>
      <c r="AC336" s="2682"/>
      <c r="AD336" s="2682"/>
      <c r="AE336" s="2682"/>
      <c r="AF336" s="2682"/>
      <c r="AG336" s="2682"/>
      <c r="AH336" s="2682"/>
      <c r="AI336" s="2683"/>
      <c r="AJ336" s="1415"/>
      <c r="AK336" s="1415"/>
      <c r="AL336" s="1415"/>
      <c r="AM336" s="1415"/>
      <c r="AN336" s="1415"/>
      <c r="AO336" s="1415"/>
      <c r="AP336" s="1415"/>
      <c r="AQ336" s="1415"/>
      <c r="AR336" s="1415"/>
      <c r="AS336" s="1415"/>
      <c r="AT336" s="1415"/>
      <c r="AU336" s="1416"/>
      <c r="AY336" s="1422"/>
      <c r="AZ336" s="1423" t="s">
        <v>3187</v>
      </c>
    </row>
    <row r="337" spans="1:47" ht="15.75" customHeight="1" x14ac:dyDescent="0.4">
      <c r="A337" s="899"/>
      <c r="B337" s="900"/>
      <c r="C337" s="900"/>
      <c r="D337" s="900"/>
      <c r="E337" s="900"/>
      <c r="F337" s="900"/>
      <c r="G337" s="900"/>
      <c r="H337" s="900"/>
      <c r="I337" s="900"/>
      <c r="J337" s="900"/>
      <c r="K337" s="900"/>
      <c r="L337" s="900"/>
      <c r="M337" s="900"/>
      <c r="N337" s="900"/>
      <c r="O337" s="900"/>
      <c r="P337" s="900"/>
      <c r="Q337" s="900"/>
      <c r="R337" s="900"/>
      <c r="S337" s="900"/>
      <c r="T337" s="900"/>
      <c r="U337" s="900"/>
      <c r="V337" s="900"/>
      <c r="W337" s="900"/>
      <c r="X337" s="900"/>
      <c r="Y337" s="901"/>
      <c r="Z337" s="1411"/>
      <c r="AA337" s="1412" t="s">
        <v>274</v>
      </c>
      <c r="AB337" s="1412" t="s">
        <v>273</v>
      </c>
      <c r="AC337" s="1412" t="s">
        <v>272</v>
      </c>
      <c r="AD337" s="1412" t="s">
        <v>271</v>
      </c>
      <c r="AE337" s="1412"/>
      <c r="AF337" s="1412"/>
      <c r="AG337" s="1412"/>
      <c r="AH337" s="1412"/>
      <c r="AI337" s="1412"/>
      <c r="AJ337" s="185"/>
      <c r="AK337" s="185"/>
      <c r="AL337" s="185"/>
      <c r="AM337" s="185"/>
      <c r="AN337" s="185"/>
      <c r="AO337" s="185"/>
      <c r="AP337" s="185"/>
      <c r="AQ337" s="185"/>
      <c r="AR337" s="185"/>
      <c r="AS337" s="185"/>
      <c r="AT337" s="185"/>
      <c r="AU337" s="191"/>
    </row>
    <row r="338" spans="1:47" ht="15.75" customHeight="1" x14ac:dyDescent="0.4">
      <c r="A338" s="902"/>
      <c r="B338" s="903"/>
      <c r="C338" s="903"/>
      <c r="D338" s="903"/>
      <c r="E338" s="903"/>
      <c r="F338" s="903"/>
      <c r="G338" s="903"/>
      <c r="H338" s="903"/>
      <c r="I338" s="903"/>
      <c r="J338" s="903"/>
      <c r="K338" s="903"/>
      <c r="L338" s="903"/>
      <c r="M338" s="903"/>
      <c r="N338" s="903"/>
      <c r="O338" s="903"/>
      <c r="P338" s="903"/>
      <c r="Q338" s="903"/>
      <c r="R338" s="903"/>
      <c r="S338" s="903"/>
      <c r="T338" s="903"/>
      <c r="U338" s="903"/>
      <c r="V338" s="903"/>
      <c r="W338" s="903"/>
      <c r="X338" s="903"/>
      <c r="Y338" s="904"/>
      <c r="Z338" s="2689"/>
      <c r="AA338" s="2690"/>
      <c r="AB338" s="2690"/>
      <c r="AC338" s="2690"/>
      <c r="AD338" s="2690"/>
      <c r="AE338" s="2690"/>
      <c r="AF338" s="2690"/>
      <c r="AG338" s="2690"/>
      <c r="AH338" s="2690"/>
      <c r="AI338" s="2690"/>
      <c r="AJ338" s="2690"/>
      <c r="AK338" s="2690"/>
      <c r="AL338" s="2690"/>
      <c r="AM338" s="2690"/>
      <c r="AN338" s="2690"/>
      <c r="AO338" s="2690"/>
      <c r="AP338" s="2690"/>
      <c r="AQ338" s="2690"/>
      <c r="AR338" s="2690"/>
      <c r="AS338" s="2690"/>
      <c r="AT338" s="2690"/>
      <c r="AU338" s="2691"/>
    </row>
    <row r="339" spans="1:47" ht="15.75" customHeight="1" x14ac:dyDescent="0.4">
      <c r="A339" s="902"/>
      <c r="B339" s="903"/>
      <c r="C339" s="903"/>
      <c r="D339" s="903"/>
      <c r="E339" s="903"/>
      <c r="F339" s="903"/>
      <c r="G339" s="903"/>
      <c r="H339" s="903"/>
      <c r="I339" s="903"/>
      <c r="J339" s="903"/>
      <c r="K339" s="903"/>
      <c r="L339" s="903"/>
      <c r="M339" s="903"/>
      <c r="N339" s="903"/>
      <c r="O339" s="903"/>
      <c r="P339" s="903"/>
      <c r="Q339" s="903"/>
      <c r="R339" s="903"/>
      <c r="S339" s="903"/>
      <c r="T339" s="903"/>
      <c r="U339" s="903"/>
      <c r="V339" s="903"/>
      <c r="W339" s="903"/>
      <c r="X339" s="903"/>
      <c r="Y339" s="904"/>
      <c r="Z339" s="2692"/>
      <c r="AA339" s="2693"/>
      <c r="AB339" s="2693"/>
      <c r="AC339" s="2693"/>
      <c r="AD339" s="2693"/>
      <c r="AE339" s="2693"/>
      <c r="AF339" s="2693"/>
      <c r="AG339" s="2693"/>
      <c r="AH339" s="2693"/>
      <c r="AI339" s="2693"/>
      <c r="AJ339" s="2693"/>
      <c r="AK339" s="2693"/>
      <c r="AL339" s="2693"/>
      <c r="AM339" s="2693"/>
      <c r="AN339" s="2693"/>
      <c r="AO339" s="2693"/>
      <c r="AP339" s="2693"/>
      <c r="AQ339" s="2693"/>
      <c r="AR339" s="2693"/>
      <c r="AS339" s="2693"/>
      <c r="AT339" s="2693"/>
      <c r="AU339" s="2694"/>
    </row>
    <row r="340" spans="1:47" ht="15.75" customHeight="1" x14ac:dyDescent="0.4">
      <c r="A340" s="902"/>
      <c r="B340" s="903"/>
      <c r="C340" s="903"/>
      <c r="D340" s="903"/>
      <c r="E340" s="903"/>
      <c r="F340" s="903"/>
      <c r="G340" s="903"/>
      <c r="H340" s="903"/>
      <c r="I340" s="903"/>
      <c r="J340" s="903"/>
      <c r="K340" s="903"/>
      <c r="L340" s="903"/>
      <c r="M340" s="903"/>
      <c r="N340" s="903"/>
      <c r="O340" s="903"/>
      <c r="P340" s="903"/>
      <c r="Q340" s="903"/>
      <c r="R340" s="903"/>
      <c r="S340" s="903"/>
      <c r="T340" s="903"/>
      <c r="U340" s="903"/>
      <c r="V340" s="903"/>
      <c r="W340" s="903"/>
      <c r="X340" s="903"/>
      <c r="Y340" s="904"/>
      <c r="Z340" s="2692"/>
      <c r="AA340" s="2693"/>
      <c r="AB340" s="2693"/>
      <c r="AC340" s="2693"/>
      <c r="AD340" s="2693"/>
      <c r="AE340" s="2693"/>
      <c r="AF340" s="2693"/>
      <c r="AG340" s="2693"/>
      <c r="AH340" s="2693"/>
      <c r="AI340" s="2693"/>
      <c r="AJ340" s="2693"/>
      <c r="AK340" s="2693"/>
      <c r="AL340" s="2693"/>
      <c r="AM340" s="2693"/>
      <c r="AN340" s="2693"/>
      <c r="AO340" s="2693"/>
      <c r="AP340" s="2693"/>
      <c r="AQ340" s="2693"/>
      <c r="AR340" s="2693"/>
      <c r="AS340" s="2693"/>
      <c r="AT340" s="2693"/>
      <c r="AU340" s="2694"/>
    </row>
    <row r="341" spans="1:47" ht="15.75" customHeight="1" x14ac:dyDescent="0.4">
      <c r="A341" s="902"/>
      <c r="B341" s="903"/>
      <c r="C341" s="903"/>
      <c r="D341" s="903"/>
      <c r="E341" s="903"/>
      <c r="F341" s="903"/>
      <c r="G341" s="903"/>
      <c r="H341" s="903"/>
      <c r="I341" s="903"/>
      <c r="J341" s="903"/>
      <c r="K341" s="903"/>
      <c r="L341" s="903"/>
      <c r="M341" s="903"/>
      <c r="N341" s="903"/>
      <c r="O341" s="903"/>
      <c r="P341" s="903"/>
      <c r="Q341" s="903"/>
      <c r="R341" s="903"/>
      <c r="S341" s="903"/>
      <c r="T341" s="903"/>
      <c r="U341" s="903"/>
      <c r="V341" s="903"/>
      <c r="W341" s="903"/>
      <c r="X341" s="903"/>
      <c r="Y341" s="904"/>
      <c r="Z341" s="2692"/>
      <c r="AA341" s="2693"/>
      <c r="AB341" s="2693"/>
      <c r="AC341" s="2693"/>
      <c r="AD341" s="2693"/>
      <c r="AE341" s="2693"/>
      <c r="AF341" s="2693"/>
      <c r="AG341" s="2693"/>
      <c r="AH341" s="2693"/>
      <c r="AI341" s="2693"/>
      <c r="AJ341" s="2693"/>
      <c r="AK341" s="2693"/>
      <c r="AL341" s="2693"/>
      <c r="AM341" s="2693"/>
      <c r="AN341" s="2693"/>
      <c r="AO341" s="2693"/>
      <c r="AP341" s="2693"/>
      <c r="AQ341" s="2693"/>
      <c r="AR341" s="2693"/>
      <c r="AS341" s="2693"/>
      <c r="AT341" s="2693"/>
      <c r="AU341" s="2694"/>
    </row>
    <row r="342" spans="1:47" ht="15.75" customHeight="1" x14ac:dyDescent="0.4">
      <c r="A342" s="902"/>
      <c r="B342" s="903"/>
      <c r="C342" s="903"/>
      <c r="D342" s="903"/>
      <c r="E342" s="903"/>
      <c r="F342" s="903"/>
      <c r="G342" s="903"/>
      <c r="H342" s="903"/>
      <c r="I342" s="903"/>
      <c r="J342" s="903"/>
      <c r="K342" s="903"/>
      <c r="L342" s="903"/>
      <c r="M342" s="903"/>
      <c r="N342" s="903"/>
      <c r="O342" s="903"/>
      <c r="P342" s="903"/>
      <c r="Q342" s="903"/>
      <c r="R342" s="903"/>
      <c r="S342" s="903"/>
      <c r="T342" s="903"/>
      <c r="U342" s="903"/>
      <c r="V342" s="903"/>
      <c r="W342" s="903"/>
      <c r="X342" s="903"/>
      <c r="Y342" s="904"/>
      <c r="Z342" s="2692"/>
      <c r="AA342" s="2693"/>
      <c r="AB342" s="2693"/>
      <c r="AC342" s="2693"/>
      <c r="AD342" s="2693"/>
      <c r="AE342" s="2693"/>
      <c r="AF342" s="2693"/>
      <c r="AG342" s="2693"/>
      <c r="AH342" s="2693"/>
      <c r="AI342" s="2693"/>
      <c r="AJ342" s="2693"/>
      <c r="AK342" s="2693"/>
      <c r="AL342" s="2693"/>
      <c r="AM342" s="2693"/>
      <c r="AN342" s="2693"/>
      <c r="AO342" s="2693"/>
      <c r="AP342" s="2693"/>
      <c r="AQ342" s="2693"/>
      <c r="AR342" s="2693"/>
      <c r="AS342" s="2693"/>
      <c r="AT342" s="2693"/>
      <c r="AU342" s="2694"/>
    </row>
    <row r="343" spans="1:47" ht="15.75" customHeight="1" x14ac:dyDescent="0.4">
      <c r="A343" s="902"/>
      <c r="B343" s="903"/>
      <c r="C343" s="903"/>
      <c r="D343" s="903"/>
      <c r="E343" s="903"/>
      <c r="F343" s="903"/>
      <c r="G343" s="903"/>
      <c r="H343" s="903"/>
      <c r="I343" s="903"/>
      <c r="J343" s="903"/>
      <c r="K343" s="903"/>
      <c r="L343" s="903"/>
      <c r="M343" s="903"/>
      <c r="N343" s="903"/>
      <c r="O343" s="903"/>
      <c r="P343" s="903"/>
      <c r="Q343" s="903"/>
      <c r="R343" s="903"/>
      <c r="S343" s="903"/>
      <c r="T343" s="903"/>
      <c r="U343" s="903"/>
      <c r="V343" s="903"/>
      <c r="W343" s="903"/>
      <c r="X343" s="903"/>
      <c r="Y343" s="904"/>
      <c r="Z343" s="2692"/>
      <c r="AA343" s="2693"/>
      <c r="AB343" s="2693"/>
      <c r="AC343" s="2693"/>
      <c r="AD343" s="2693"/>
      <c r="AE343" s="2693"/>
      <c r="AF343" s="2693"/>
      <c r="AG343" s="2693"/>
      <c r="AH343" s="2693"/>
      <c r="AI343" s="2693"/>
      <c r="AJ343" s="2693"/>
      <c r="AK343" s="2693"/>
      <c r="AL343" s="2693"/>
      <c r="AM343" s="2693"/>
      <c r="AN343" s="2693"/>
      <c r="AO343" s="2693"/>
      <c r="AP343" s="2693"/>
      <c r="AQ343" s="2693"/>
      <c r="AR343" s="2693"/>
      <c r="AS343" s="2693"/>
      <c r="AT343" s="2693"/>
      <c r="AU343" s="2694"/>
    </row>
    <row r="344" spans="1:47" ht="15.75" customHeight="1" x14ac:dyDescent="0.4">
      <c r="A344" s="902"/>
      <c r="B344" s="903"/>
      <c r="C344" s="903"/>
      <c r="D344" s="903"/>
      <c r="E344" s="903"/>
      <c r="F344" s="903"/>
      <c r="G344" s="903"/>
      <c r="H344" s="903"/>
      <c r="I344" s="903"/>
      <c r="J344" s="903"/>
      <c r="K344" s="903"/>
      <c r="L344" s="903"/>
      <c r="M344" s="903"/>
      <c r="N344" s="903"/>
      <c r="O344" s="903"/>
      <c r="P344" s="903"/>
      <c r="Q344" s="903"/>
      <c r="R344" s="903"/>
      <c r="S344" s="903"/>
      <c r="T344" s="903"/>
      <c r="U344" s="903"/>
      <c r="V344" s="903"/>
      <c r="W344" s="903"/>
      <c r="X344" s="903"/>
      <c r="Y344" s="904"/>
      <c r="Z344" s="2692"/>
      <c r="AA344" s="2693"/>
      <c r="AB344" s="2693"/>
      <c r="AC344" s="2693"/>
      <c r="AD344" s="2693"/>
      <c r="AE344" s="2693"/>
      <c r="AF344" s="2693"/>
      <c r="AG344" s="2693"/>
      <c r="AH344" s="2693"/>
      <c r="AI344" s="2693"/>
      <c r="AJ344" s="2693"/>
      <c r="AK344" s="2693"/>
      <c r="AL344" s="2693"/>
      <c r="AM344" s="2693"/>
      <c r="AN344" s="2693"/>
      <c r="AO344" s="2693"/>
      <c r="AP344" s="2693"/>
      <c r="AQ344" s="2693"/>
      <c r="AR344" s="2693"/>
      <c r="AS344" s="2693"/>
      <c r="AT344" s="2693"/>
      <c r="AU344" s="2694"/>
    </row>
    <row r="345" spans="1:47" ht="15.75" customHeight="1" x14ac:dyDescent="0.4">
      <c r="A345" s="902"/>
      <c r="B345" s="903"/>
      <c r="C345" s="903"/>
      <c r="D345" s="903"/>
      <c r="E345" s="903"/>
      <c r="F345" s="903"/>
      <c r="G345" s="903"/>
      <c r="H345" s="903"/>
      <c r="I345" s="903"/>
      <c r="J345" s="903"/>
      <c r="K345" s="2684" t="s">
        <v>270</v>
      </c>
      <c r="L345" s="2684"/>
      <c r="M345" s="2684"/>
      <c r="N345" s="2684"/>
      <c r="O345" s="2684"/>
      <c r="P345" s="2684"/>
      <c r="Q345" s="903"/>
      <c r="R345" s="903"/>
      <c r="S345" s="903"/>
      <c r="T345" s="903"/>
      <c r="U345" s="903"/>
      <c r="V345" s="903"/>
      <c r="W345" s="903"/>
      <c r="X345" s="903"/>
      <c r="Y345" s="904"/>
      <c r="Z345" s="2692"/>
      <c r="AA345" s="2693"/>
      <c r="AB345" s="2693"/>
      <c r="AC345" s="2693"/>
      <c r="AD345" s="2693"/>
      <c r="AE345" s="2693"/>
      <c r="AF345" s="2693"/>
      <c r="AG345" s="2693"/>
      <c r="AH345" s="2693"/>
      <c r="AI345" s="2693"/>
      <c r="AJ345" s="2693"/>
      <c r="AK345" s="2693"/>
      <c r="AL345" s="2693"/>
      <c r="AM345" s="2693"/>
      <c r="AN345" s="2693"/>
      <c r="AO345" s="2693"/>
      <c r="AP345" s="2693"/>
      <c r="AQ345" s="2693"/>
      <c r="AR345" s="2693"/>
      <c r="AS345" s="2693"/>
      <c r="AT345" s="2693"/>
      <c r="AU345" s="2694"/>
    </row>
    <row r="346" spans="1:47" ht="15.75" customHeight="1" x14ac:dyDescent="0.4">
      <c r="A346" s="902"/>
      <c r="B346" s="903"/>
      <c r="C346" s="903"/>
      <c r="D346" s="903"/>
      <c r="E346" s="903"/>
      <c r="F346" s="903"/>
      <c r="G346" s="903"/>
      <c r="H346" s="903"/>
      <c r="I346" s="903"/>
      <c r="J346" s="903"/>
      <c r="K346" s="903"/>
      <c r="L346" s="903"/>
      <c r="M346" s="903"/>
      <c r="N346" s="903"/>
      <c r="O346" s="903"/>
      <c r="P346" s="903"/>
      <c r="Q346" s="903"/>
      <c r="R346" s="903"/>
      <c r="S346" s="903"/>
      <c r="T346" s="903"/>
      <c r="U346" s="903"/>
      <c r="V346" s="903"/>
      <c r="W346" s="903"/>
      <c r="X346" s="903"/>
      <c r="Y346" s="904"/>
      <c r="Z346" s="2692"/>
      <c r="AA346" s="2693"/>
      <c r="AB346" s="2693"/>
      <c r="AC346" s="2693"/>
      <c r="AD346" s="2693"/>
      <c r="AE346" s="2693"/>
      <c r="AF346" s="2693"/>
      <c r="AG346" s="2693"/>
      <c r="AH346" s="2693"/>
      <c r="AI346" s="2693"/>
      <c r="AJ346" s="2693"/>
      <c r="AK346" s="2693"/>
      <c r="AL346" s="2693"/>
      <c r="AM346" s="2693"/>
      <c r="AN346" s="2693"/>
      <c r="AO346" s="2693"/>
      <c r="AP346" s="2693"/>
      <c r="AQ346" s="2693"/>
      <c r="AR346" s="2693"/>
      <c r="AS346" s="2693"/>
      <c r="AT346" s="2693"/>
      <c r="AU346" s="2694"/>
    </row>
    <row r="347" spans="1:47" ht="15.75" customHeight="1" x14ac:dyDescent="0.4">
      <c r="A347" s="902"/>
      <c r="B347" s="903"/>
      <c r="C347" s="903"/>
      <c r="D347" s="903"/>
      <c r="E347" s="903"/>
      <c r="F347" s="903"/>
      <c r="G347" s="903"/>
      <c r="H347" s="903"/>
      <c r="I347" s="903"/>
      <c r="J347" s="903"/>
      <c r="K347" s="903"/>
      <c r="L347" s="903"/>
      <c r="M347" s="903"/>
      <c r="N347" s="903"/>
      <c r="O347" s="903"/>
      <c r="P347" s="903"/>
      <c r="Q347" s="903"/>
      <c r="R347" s="903"/>
      <c r="S347" s="903"/>
      <c r="T347" s="903"/>
      <c r="U347" s="903"/>
      <c r="V347" s="903"/>
      <c r="W347" s="903"/>
      <c r="X347" s="903"/>
      <c r="Y347" s="904"/>
      <c r="Z347" s="2692"/>
      <c r="AA347" s="2693"/>
      <c r="AB347" s="2693"/>
      <c r="AC347" s="2693"/>
      <c r="AD347" s="2693"/>
      <c r="AE347" s="2693"/>
      <c r="AF347" s="2693"/>
      <c r="AG347" s="2693"/>
      <c r="AH347" s="2693"/>
      <c r="AI347" s="2693"/>
      <c r="AJ347" s="2693"/>
      <c r="AK347" s="2693"/>
      <c r="AL347" s="2693"/>
      <c r="AM347" s="2693"/>
      <c r="AN347" s="2693"/>
      <c r="AO347" s="2693"/>
      <c r="AP347" s="2693"/>
      <c r="AQ347" s="2693"/>
      <c r="AR347" s="2693"/>
      <c r="AS347" s="2693"/>
      <c r="AT347" s="2693"/>
      <c r="AU347" s="2694"/>
    </row>
    <row r="348" spans="1:47" ht="15.75" customHeight="1" x14ac:dyDescent="0.4">
      <c r="A348" s="902"/>
      <c r="B348" s="903"/>
      <c r="C348" s="903"/>
      <c r="D348" s="903"/>
      <c r="E348" s="903"/>
      <c r="F348" s="903"/>
      <c r="G348" s="903"/>
      <c r="H348" s="903"/>
      <c r="I348" s="903"/>
      <c r="J348" s="903"/>
      <c r="K348" s="903"/>
      <c r="L348" s="903"/>
      <c r="M348" s="903"/>
      <c r="N348" s="903"/>
      <c r="O348" s="903"/>
      <c r="P348" s="903"/>
      <c r="Q348" s="903"/>
      <c r="R348" s="903"/>
      <c r="S348" s="903"/>
      <c r="T348" s="903"/>
      <c r="U348" s="903"/>
      <c r="V348" s="903"/>
      <c r="W348" s="903"/>
      <c r="X348" s="903"/>
      <c r="Y348" s="904"/>
      <c r="Z348" s="2692"/>
      <c r="AA348" s="2693"/>
      <c r="AB348" s="2693"/>
      <c r="AC348" s="2693"/>
      <c r="AD348" s="2693"/>
      <c r="AE348" s="2693"/>
      <c r="AF348" s="2693"/>
      <c r="AG348" s="2693"/>
      <c r="AH348" s="2693"/>
      <c r="AI348" s="2693"/>
      <c r="AJ348" s="2693"/>
      <c r="AK348" s="2693"/>
      <c r="AL348" s="2693"/>
      <c r="AM348" s="2693"/>
      <c r="AN348" s="2693"/>
      <c r="AO348" s="2693"/>
      <c r="AP348" s="2693"/>
      <c r="AQ348" s="2693"/>
      <c r="AR348" s="2693"/>
      <c r="AS348" s="2693"/>
      <c r="AT348" s="2693"/>
      <c r="AU348" s="2694"/>
    </row>
    <row r="349" spans="1:47" ht="15.75" customHeight="1" x14ac:dyDescent="0.4">
      <c r="A349" s="902"/>
      <c r="B349" s="903"/>
      <c r="C349" s="903"/>
      <c r="D349" s="903"/>
      <c r="E349" s="903"/>
      <c r="F349" s="903"/>
      <c r="G349" s="903"/>
      <c r="H349" s="903"/>
      <c r="I349" s="903"/>
      <c r="J349" s="903"/>
      <c r="K349" s="903"/>
      <c r="L349" s="903"/>
      <c r="M349" s="903"/>
      <c r="N349" s="903"/>
      <c r="O349" s="903"/>
      <c r="P349" s="903"/>
      <c r="Q349" s="903"/>
      <c r="R349" s="903"/>
      <c r="S349" s="903"/>
      <c r="T349" s="903"/>
      <c r="U349" s="903"/>
      <c r="V349" s="903"/>
      <c r="W349" s="903"/>
      <c r="X349" s="903"/>
      <c r="Y349" s="904"/>
      <c r="Z349" s="2692"/>
      <c r="AA349" s="2693"/>
      <c r="AB349" s="2693"/>
      <c r="AC349" s="2693"/>
      <c r="AD349" s="2693"/>
      <c r="AE349" s="2693"/>
      <c r="AF349" s="2693"/>
      <c r="AG349" s="2693"/>
      <c r="AH349" s="2693"/>
      <c r="AI349" s="2693"/>
      <c r="AJ349" s="2693"/>
      <c r="AK349" s="2693"/>
      <c r="AL349" s="2693"/>
      <c r="AM349" s="2693"/>
      <c r="AN349" s="2693"/>
      <c r="AO349" s="2693"/>
      <c r="AP349" s="2693"/>
      <c r="AQ349" s="2693"/>
      <c r="AR349" s="2693"/>
      <c r="AS349" s="2693"/>
      <c r="AT349" s="2693"/>
      <c r="AU349" s="2694"/>
    </row>
    <row r="350" spans="1:47" ht="15.75" customHeight="1" x14ac:dyDescent="0.4">
      <c r="A350" s="902"/>
      <c r="B350" s="903"/>
      <c r="C350" s="903"/>
      <c r="D350" s="903"/>
      <c r="E350" s="903"/>
      <c r="F350" s="903"/>
      <c r="G350" s="903"/>
      <c r="H350" s="903"/>
      <c r="I350" s="903"/>
      <c r="J350" s="903"/>
      <c r="K350" s="903"/>
      <c r="L350" s="903"/>
      <c r="M350" s="903"/>
      <c r="N350" s="903"/>
      <c r="O350" s="903"/>
      <c r="P350" s="903"/>
      <c r="Q350" s="903"/>
      <c r="R350" s="903"/>
      <c r="S350" s="903"/>
      <c r="T350" s="903"/>
      <c r="U350" s="903"/>
      <c r="V350" s="903"/>
      <c r="W350" s="903"/>
      <c r="X350" s="903"/>
      <c r="Y350" s="904"/>
      <c r="Z350" s="2692"/>
      <c r="AA350" s="2693"/>
      <c r="AB350" s="2693"/>
      <c r="AC350" s="2693"/>
      <c r="AD350" s="2693"/>
      <c r="AE350" s="2693"/>
      <c r="AF350" s="2693"/>
      <c r="AG350" s="2693"/>
      <c r="AH350" s="2693"/>
      <c r="AI350" s="2693"/>
      <c r="AJ350" s="2693"/>
      <c r="AK350" s="2693"/>
      <c r="AL350" s="2693"/>
      <c r="AM350" s="2693"/>
      <c r="AN350" s="2693"/>
      <c r="AO350" s="2693"/>
      <c r="AP350" s="2693"/>
      <c r="AQ350" s="2693"/>
      <c r="AR350" s="2693"/>
      <c r="AS350" s="2693"/>
      <c r="AT350" s="2693"/>
      <c r="AU350" s="2694"/>
    </row>
    <row r="351" spans="1:47" ht="15.75" customHeight="1" x14ac:dyDescent="0.4">
      <c r="A351" s="902"/>
      <c r="B351" s="903"/>
      <c r="C351" s="903"/>
      <c r="D351" s="903"/>
      <c r="E351" s="903"/>
      <c r="F351" s="903"/>
      <c r="G351" s="903"/>
      <c r="H351" s="903"/>
      <c r="I351" s="903"/>
      <c r="J351" s="903"/>
      <c r="K351" s="903"/>
      <c r="L351" s="903"/>
      <c r="M351" s="903"/>
      <c r="N351" s="903"/>
      <c r="O351" s="903"/>
      <c r="P351" s="903"/>
      <c r="Q351" s="903"/>
      <c r="R351" s="903"/>
      <c r="S351" s="903"/>
      <c r="T351" s="903"/>
      <c r="U351" s="903"/>
      <c r="V351" s="903"/>
      <c r="W351" s="903"/>
      <c r="X351" s="903"/>
      <c r="Y351" s="904"/>
      <c r="Z351" s="2692"/>
      <c r="AA351" s="2693"/>
      <c r="AB351" s="2693"/>
      <c r="AC351" s="2693"/>
      <c r="AD351" s="2693"/>
      <c r="AE351" s="2693"/>
      <c r="AF351" s="2693"/>
      <c r="AG351" s="2693"/>
      <c r="AH351" s="2693"/>
      <c r="AI351" s="2693"/>
      <c r="AJ351" s="2693"/>
      <c r="AK351" s="2693"/>
      <c r="AL351" s="2693"/>
      <c r="AM351" s="2693"/>
      <c r="AN351" s="2693"/>
      <c r="AO351" s="2693"/>
      <c r="AP351" s="2693"/>
      <c r="AQ351" s="2693"/>
      <c r="AR351" s="2693"/>
      <c r="AS351" s="2693"/>
      <c r="AT351" s="2693"/>
      <c r="AU351" s="2694"/>
    </row>
    <row r="352" spans="1:47" ht="15.75" customHeight="1" x14ac:dyDescent="0.4">
      <c r="A352" s="902"/>
      <c r="B352" s="903"/>
      <c r="C352" s="903"/>
      <c r="D352" s="903"/>
      <c r="E352" s="903"/>
      <c r="F352" s="903"/>
      <c r="G352" s="903"/>
      <c r="H352" s="903"/>
      <c r="I352" s="903"/>
      <c r="J352" s="903"/>
      <c r="K352" s="903"/>
      <c r="L352" s="903"/>
      <c r="M352" s="903"/>
      <c r="N352" s="903"/>
      <c r="O352" s="903"/>
      <c r="P352" s="903"/>
      <c r="Q352" s="903"/>
      <c r="R352" s="903"/>
      <c r="S352" s="903"/>
      <c r="T352" s="903"/>
      <c r="U352" s="903"/>
      <c r="V352" s="903"/>
      <c r="W352" s="903"/>
      <c r="X352" s="903"/>
      <c r="Y352" s="904"/>
      <c r="Z352" s="2692"/>
      <c r="AA352" s="2693"/>
      <c r="AB352" s="2693"/>
      <c r="AC352" s="2693"/>
      <c r="AD352" s="2693"/>
      <c r="AE352" s="2693"/>
      <c r="AF352" s="2693"/>
      <c r="AG352" s="2693"/>
      <c r="AH352" s="2693"/>
      <c r="AI352" s="2693"/>
      <c r="AJ352" s="2693"/>
      <c r="AK352" s="2693"/>
      <c r="AL352" s="2693"/>
      <c r="AM352" s="2693"/>
      <c r="AN352" s="2693"/>
      <c r="AO352" s="2693"/>
      <c r="AP352" s="2693"/>
      <c r="AQ352" s="2693"/>
      <c r="AR352" s="2693"/>
      <c r="AS352" s="2693"/>
      <c r="AT352" s="2693"/>
      <c r="AU352" s="2694"/>
    </row>
    <row r="353" spans="1:47" ht="15.75" customHeight="1" x14ac:dyDescent="0.4">
      <c r="A353" s="902"/>
      <c r="B353" s="903"/>
      <c r="C353" s="903"/>
      <c r="D353" s="903"/>
      <c r="E353" s="903"/>
      <c r="F353" s="903"/>
      <c r="G353" s="903"/>
      <c r="H353" s="903"/>
      <c r="I353" s="903"/>
      <c r="J353" s="903"/>
      <c r="K353" s="903"/>
      <c r="L353" s="903"/>
      <c r="M353" s="903"/>
      <c r="N353" s="903"/>
      <c r="O353" s="903"/>
      <c r="P353" s="903"/>
      <c r="Q353" s="903"/>
      <c r="R353" s="903"/>
      <c r="S353" s="903"/>
      <c r="T353" s="903"/>
      <c r="U353" s="903"/>
      <c r="V353" s="903"/>
      <c r="W353" s="903"/>
      <c r="X353" s="903"/>
      <c r="Y353" s="904"/>
      <c r="Z353" s="2692"/>
      <c r="AA353" s="2693"/>
      <c r="AB353" s="2693"/>
      <c r="AC353" s="2693"/>
      <c r="AD353" s="2693"/>
      <c r="AE353" s="2693"/>
      <c r="AF353" s="2693"/>
      <c r="AG353" s="2693"/>
      <c r="AH353" s="2693"/>
      <c r="AI353" s="2693"/>
      <c r="AJ353" s="2693"/>
      <c r="AK353" s="2693"/>
      <c r="AL353" s="2693"/>
      <c r="AM353" s="2693"/>
      <c r="AN353" s="2693"/>
      <c r="AO353" s="2693"/>
      <c r="AP353" s="2693"/>
      <c r="AQ353" s="2693"/>
      <c r="AR353" s="2693"/>
      <c r="AS353" s="2693"/>
      <c r="AT353" s="2693"/>
      <c r="AU353" s="2694"/>
    </row>
    <row r="354" spans="1:47" ht="15.75" customHeight="1" x14ac:dyDescent="0.4">
      <c r="A354" s="905"/>
      <c r="B354" s="1409"/>
      <c r="C354" s="1409"/>
      <c r="D354" s="1409"/>
      <c r="E354" s="1409"/>
      <c r="F354" s="1409"/>
      <c r="G354" s="1409"/>
      <c r="H354" s="1409"/>
      <c r="I354" s="1409"/>
      <c r="J354" s="1409"/>
      <c r="K354" s="1409"/>
      <c r="L354" s="1409"/>
      <c r="M354" s="1409"/>
      <c r="N354" s="1409"/>
      <c r="O354" s="1409"/>
      <c r="P354" s="1409"/>
      <c r="Q354" s="1409"/>
      <c r="R354" s="1409"/>
      <c r="S354" s="1409"/>
      <c r="T354" s="1409"/>
      <c r="U354" s="1409"/>
      <c r="V354" s="1409"/>
      <c r="W354" s="1409"/>
      <c r="X354" s="1409"/>
      <c r="Y354" s="906"/>
      <c r="Z354" s="2695"/>
      <c r="AA354" s="2696"/>
      <c r="AB354" s="2696"/>
      <c r="AC354" s="2696"/>
      <c r="AD354" s="2696"/>
      <c r="AE354" s="2696"/>
      <c r="AF354" s="2696"/>
      <c r="AG354" s="2696"/>
      <c r="AH354" s="2696"/>
      <c r="AI354" s="2696"/>
      <c r="AJ354" s="2696"/>
      <c r="AK354" s="2696"/>
      <c r="AL354" s="2696"/>
      <c r="AM354" s="2696"/>
      <c r="AN354" s="2696"/>
      <c r="AO354" s="2696"/>
      <c r="AP354" s="2696"/>
      <c r="AQ354" s="2696"/>
      <c r="AR354" s="2696"/>
      <c r="AS354" s="2696"/>
      <c r="AT354" s="2696"/>
      <c r="AU354" s="2697"/>
    </row>
    <row r="355" spans="1:47" ht="12.75" customHeight="1" x14ac:dyDescent="0.4">
      <c r="A355" s="184"/>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row>
    <row r="356" spans="1:47" ht="12.75" customHeight="1" x14ac:dyDescent="0.4">
      <c r="A356" s="2686" t="s">
        <v>118</v>
      </c>
      <c r="B356" s="2686"/>
      <c r="C356" s="2686"/>
      <c r="D356" s="2686"/>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4"/>
      <c r="AT356" s="184"/>
      <c r="AU356" s="441"/>
    </row>
    <row r="357" spans="1:47" ht="12.75" customHeight="1" x14ac:dyDescent="0.4">
      <c r="A357" s="184"/>
      <c r="B357" s="442" t="s">
        <v>117</v>
      </c>
      <c r="C357" s="2687" t="s">
        <v>2717</v>
      </c>
      <c r="D357" s="2688"/>
      <c r="E357" s="2688"/>
      <c r="F357" s="2688"/>
      <c r="G357" s="2688"/>
      <c r="H357" s="2688"/>
      <c r="I357" s="2688"/>
      <c r="J357" s="2688"/>
      <c r="K357" s="2688"/>
      <c r="L357" s="2688"/>
      <c r="M357" s="2688"/>
      <c r="N357" s="2688"/>
      <c r="O357" s="2688"/>
      <c r="P357" s="2688"/>
      <c r="Q357" s="2688"/>
      <c r="R357" s="2688"/>
      <c r="S357" s="2688"/>
      <c r="T357" s="2688"/>
      <c r="U357" s="2688"/>
      <c r="V357" s="2688"/>
      <c r="W357" s="2688"/>
      <c r="X357" s="2688"/>
      <c r="Y357" s="2688"/>
      <c r="Z357" s="2688"/>
      <c r="AA357" s="2688"/>
      <c r="AB357" s="2688"/>
      <c r="AC357" s="2688"/>
      <c r="AD357" s="2688"/>
      <c r="AE357" s="2688"/>
      <c r="AF357" s="2688"/>
      <c r="AG357" s="2688"/>
      <c r="AH357" s="2688"/>
      <c r="AI357" s="2688"/>
      <c r="AJ357" s="2688"/>
      <c r="AK357" s="2688"/>
      <c r="AL357" s="2688"/>
      <c r="AM357" s="2688"/>
      <c r="AN357" s="2688"/>
      <c r="AO357" s="2688"/>
      <c r="AP357" s="2688"/>
      <c r="AQ357" s="2688"/>
      <c r="AR357" s="2688"/>
      <c r="AS357" s="2688"/>
      <c r="AT357" s="2688"/>
      <c r="AU357" s="441"/>
    </row>
    <row r="358" spans="1:47" ht="12.75" customHeight="1" x14ac:dyDescent="0.4">
      <c r="A358" s="184"/>
      <c r="B358" s="442"/>
      <c r="C358" s="2685" t="s">
        <v>269</v>
      </c>
      <c r="D358" s="2685"/>
      <c r="E358" s="2685"/>
      <c r="F358" s="2685"/>
      <c r="G358" s="2685"/>
      <c r="H358" s="2685"/>
      <c r="I358" s="2685"/>
      <c r="J358" s="2685"/>
      <c r="K358" s="2685"/>
      <c r="L358" s="2685"/>
      <c r="M358" s="2685"/>
      <c r="N358" s="2685"/>
      <c r="O358" s="2685"/>
      <c r="P358" s="2685"/>
      <c r="Q358" s="2685"/>
      <c r="R358" s="2685"/>
      <c r="S358" s="2685"/>
      <c r="T358" s="2685"/>
      <c r="U358" s="2685"/>
      <c r="V358" s="2685"/>
      <c r="W358" s="2685"/>
      <c r="X358" s="2685"/>
      <c r="Y358" s="2685"/>
      <c r="Z358" s="2685"/>
      <c r="AA358" s="2685"/>
      <c r="AB358" s="2685"/>
      <c r="AC358" s="2685"/>
      <c r="AD358" s="2685"/>
      <c r="AE358" s="2685"/>
      <c r="AF358" s="2685"/>
      <c r="AG358" s="2685"/>
      <c r="AH358" s="2685"/>
      <c r="AI358" s="2685"/>
      <c r="AJ358" s="2685"/>
      <c r="AK358" s="2685"/>
      <c r="AL358" s="2685"/>
      <c r="AM358" s="2685"/>
      <c r="AN358" s="2685"/>
      <c r="AO358" s="2685"/>
      <c r="AP358" s="2685"/>
      <c r="AQ358" s="2685"/>
      <c r="AR358" s="2685"/>
      <c r="AS358" s="2685"/>
      <c r="AT358" s="2685"/>
      <c r="AU358" s="441"/>
    </row>
    <row r="359" spans="1:47" ht="12.75" customHeight="1" x14ac:dyDescent="0.4">
      <c r="A359" s="184"/>
      <c r="B359" s="442"/>
      <c r="C359" s="2685" t="s">
        <v>268</v>
      </c>
      <c r="D359" s="2685"/>
      <c r="E359" s="2685"/>
      <c r="F359" s="2685"/>
      <c r="G359" s="2685"/>
      <c r="H359" s="2685"/>
      <c r="I359" s="2685"/>
      <c r="J359" s="2685"/>
      <c r="K359" s="2685"/>
      <c r="L359" s="2685"/>
      <c r="M359" s="2685"/>
      <c r="N359" s="2685"/>
      <c r="O359" s="2685"/>
      <c r="P359" s="2685"/>
      <c r="Q359" s="2685"/>
      <c r="R359" s="2685"/>
      <c r="S359" s="2685"/>
      <c r="T359" s="2685"/>
      <c r="U359" s="2685"/>
      <c r="V359" s="2685"/>
      <c r="W359" s="2685"/>
      <c r="X359" s="2685"/>
      <c r="Y359" s="2685"/>
      <c r="Z359" s="2685"/>
      <c r="AA359" s="2685"/>
      <c r="AB359" s="2685"/>
      <c r="AC359" s="2685"/>
      <c r="AD359" s="2685"/>
      <c r="AE359" s="2685"/>
      <c r="AF359" s="2685"/>
      <c r="AG359" s="2685"/>
      <c r="AH359" s="2685"/>
      <c r="AI359" s="2685"/>
      <c r="AJ359" s="2685"/>
      <c r="AK359" s="2685"/>
      <c r="AL359" s="2685"/>
      <c r="AM359" s="2685"/>
      <c r="AN359" s="2685"/>
      <c r="AO359" s="2685"/>
      <c r="AP359" s="2685"/>
      <c r="AQ359" s="2685"/>
      <c r="AR359" s="2685"/>
      <c r="AS359" s="2685"/>
      <c r="AT359" s="2685"/>
      <c r="AU359" s="441"/>
    </row>
    <row r="360" spans="1:47" ht="12.75" customHeight="1" x14ac:dyDescent="0.4">
      <c r="A360" s="184"/>
      <c r="B360" s="442" t="s">
        <v>115</v>
      </c>
      <c r="C360" s="2685" t="s">
        <v>267</v>
      </c>
      <c r="D360" s="2685"/>
      <c r="E360" s="2685"/>
      <c r="F360" s="2685"/>
      <c r="G360" s="2685"/>
      <c r="H360" s="2685"/>
      <c r="I360" s="2685"/>
      <c r="J360" s="2685"/>
      <c r="K360" s="2685"/>
      <c r="L360" s="2685"/>
      <c r="M360" s="2685"/>
      <c r="N360" s="2685"/>
      <c r="O360" s="2685"/>
      <c r="P360" s="2685"/>
      <c r="Q360" s="2685"/>
      <c r="R360" s="2685"/>
      <c r="S360" s="2685"/>
      <c r="T360" s="2685"/>
      <c r="U360" s="2685"/>
      <c r="V360" s="2685"/>
      <c r="W360" s="2685"/>
      <c r="X360" s="2685"/>
      <c r="Y360" s="2685"/>
      <c r="Z360" s="2685"/>
      <c r="AA360" s="2685"/>
      <c r="AB360" s="2685"/>
      <c r="AC360" s="2685"/>
      <c r="AD360" s="2685"/>
      <c r="AE360" s="2685"/>
      <c r="AF360" s="2685"/>
      <c r="AG360" s="2685"/>
      <c r="AH360" s="2685"/>
      <c r="AI360" s="2685"/>
      <c r="AJ360" s="2685"/>
      <c r="AK360" s="2685"/>
      <c r="AL360" s="2685"/>
      <c r="AM360" s="2685"/>
      <c r="AN360" s="2685"/>
      <c r="AO360" s="2685"/>
      <c r="AP360" s="2685"/>
      <c r="AQ360" s="2685"/>
      <c r="AR360" s="2685"/>
      <c r="AS360" s="2685"/>
      <c r="AT360" s="2685"/>
      <c r="AU360" s="441"/>
    </row>
    <row r="361" spans="1:47" ht="12.75" customHeight="1" x14ac:dyDescent="0.4">
      <c r="A361" s="184"/>
      <c r="B361" s="442" t="s">
        <v>114</v>
      </c>
      <c r="C361" s="2685" t="s">
        <v>2718</v>
      </c>
      <c r="D361" s="2685"/>
      <c r="E361" s="2685"/>
      <c r="F361" s="2685"/>
      <c r="G361" s="2685"/>
      <c r="H361" s="2685"/>
      <c r="I361" s="2685"/>
      <c r="J361" s="2685"/>
      <c r="K361" s="2685"/>
      <c r="L361" s="2685"/>
      <c r="M361" s="2685"/>
      <c r="N361" s="2685"/>
      <c r="O361" s="2685"/>
      <c r="P361" s="2685"/>
      <c r="Q361" s="2685"/>
      <c r="R361" s="2685"/>
      <c r="S361" s="2685"/>
      <c r="T361" s="2685"/>
      <c r="U361" s="2685"/>
      <c r="V361" s="2685"/>
      <c r="W361" s="2685"/>
      <c r="X361" s="2685"/>
      <c r="Y361" s="2685"/>
      <c r="Z361" s="2685"/>
      <c r="AA361" s="2685"/>
      <c r="AB361" s="2685"/>
      <c r="AC361" s="2685"/>
      <c r="AD361" s="2685"/>
      <c r="AE361" s="2685"/>
      <c r="AF361" s="2685"/>
      <c r="AG361" s="2685"/>
      <c r="AH361" s="2685"/>
      <c r="AI361" s="2685"/>
      <c r="AJ361" s="2685"/>
      <c r="AK361" s="2685"/>
      <c r="AL361" s="2685"/>
      <c r="AM361" s="2685"/>
      <c r="AN361" s="2685"/>
      <c r="AO361" s="2685"/>
      <c r="AP361" s="2685"/>
      <c r="AQ361" s="2685"/>
      <c r="AR361" s="2685"/>
      <c r="AS361" s="2685"/>
      <c r="AT361" s="2685"/>
      <c r="AU361" s="184"/>
    </row>
    <row r="362" spans="1:47" ht="12.75" customHeight="1" x14ac:dyDescent="0.4">
      <c r="A362" s="184"/>
      <c r="B362" s="442" t="s">
        <v>113</v>
      </c>
      <c r="C362" s="2685" t="s">
        <v>2719</v>
      </c>
      <c r="D362" s="2685"/>
      <c r="E362" s="2685"/>
      <c r="F362" s="2685"/>
      <c r="G362" s="2685"/>
      <c r="H362" s="2685"/>
      <c r="I362" s="2685"/>
      <c r="J362" s="2685"/>
      <c r="K362" s="2685"/>
      <c r="L362" s="2685"/>
      <c r="M362" s="2685"/>
      <c r="N362" s="2685"/>
      <c r="O362" s="2685"/>
      <c r="P362" s="2685"/>
      <c r="Q362" s="2685"/>
      <c r="R362" s="2685"/>
      <c r="S362" s="2685"/>
      <c r="T362" s="2685"/>
      <c r="U362" s="2685"/>
      <c r="V362" s="2685"/>
      <c r="W362" s="2685"/>
      <c r="X362" s="2685"/>
      <c r="Y362" s="2685"/>
      <c r="Z362" s="2685"/>
      <c r="AA362" s="2685"/>
      <c r="AB362" s="2685"/>
      <c r="AC362" s="2685"/>
      <c r="AD362" s="2685"/>
      <c r="AE362" s="2685"/>
      <c r="AF362" s="2685"/>
      <c r="AG362" s="2685"/>
      <c r="AH362" s="2685"/>
      <c r="AI362" s="2685"/>
      <c r="AJ362" s="2685"/>
      <c r="AK362" s="2685"/>
      <c r="AL362" s="2685"/>
      <c r="AM362" s="2685"/>
      <c r="AN362" s="2685"/>
      <c r="AO362" s="2685"/>
      <c r="AP362" s="2685"/>
      <c r="AQ362" s="2685"/>
      <c r="AR362" s="2685"/>
      <c r="AS362" s="2685"/>
      <c r="AT362" s="2685"/>
      <c r="AU362" s="441"/>
    </row>
    <row r="363" spans="1:47" ht="12.75" customHeight="1" x14ac:dyDescent="0.4">
      <c r="A363" s="184"/>
      <c r="B363" s="184"/>
      <c r="C363" s="2685" t="s">
        <v>266</v>
      </c>
      <c r="D363" s="2685"/>
      <c r="E363" s="2685"/>
      <c r="F363" s="2685"/>
      <c r="G363" s="2685"/>
      <c r="H363" s="2685"/>
      <c r="I363" s="2685"/>
      <c r="J363" s="2685"/>
      <c r="K363" s="2685"/>
      <c r="L363" s="2685"/>
      <c r="M363" s="2685"/>
      <c r="N363" s="2685"/>
      <c r="O363" s="2685"/>
      <c r="P363" s="2685"/>
      <c r="Q363" s="2685"/>
      <c r="R363" s="2685"/>
      <c r="S363" s="2685"/>
      <c r="T363" s="2685"/>
      <c r="U363" s="2685"/>
      <c r="V363" s="2685"/>
      <c r="W363" s="2685"/>
      <c r="X363" s="2685"/>
      <c r="Y363" s="2685"/>
      <c r="Z363" s="2685"/>
      <c r="AA363" s="2685"/>
      <c r="AB363" s="2685"/>
      <c r="AC363" s="2685"/>
      <c r="AD363" s="2685"/>
      <c r="AE363" s="2685"/>
      <c r="AF363" s="2685"/>
      <c r="AG363" s="2685"/>
      <c r="AH363" s="2685"/>
      <c r="AI363" s="2685"/>
      <c r="AJ363" s="2685"/>
      <c r="AK363" s="2685"/>
      <c r="AL363" s="2685"/>
      <c r="AM363" s="2685"/>
      <c r="AN363" s="2685"/>
      <c r="AO363" s="2685"/>
      <c r="AP363" s="2685"/>
      <c r="AQ363" s="2685"/>
      <c r="AR363" s="2685"/>
      <c r="AS363" s="2685"/>
      <c r="AT363" s="2685"/>
      <c r="AU363" s="441"/>
    </row>
    <row r="364" spans="1:47" ht="12.75" customHeight="1" x14ac:dyDescent="0.4">
      <c r="A364" s="184"/>
      <c r="B364" s="442" t="s">
        <v>112</v>
      </c>
      <c r="C364" s="2685" t="s">
        <v>265</v>
      </c>
      <c r="D364" s="2685"/>
      <c r="E364" s="2685"/>
      <c r="F364" s="2685"/>
      <c r="G364" s="2685"/>
      <c r="H364" s="2685"/>
      <c r="I364" s="2685"/>
      <c r="J364" s="2685"/>
      <c r="K364" s="2685"/>
      <c r="L364" s="2685"/>
      <c r="M364" s="2685"/>
      <c r="N364" s="2685"/>
      <c r="O364" s="2685"/>
      <c r="P364" s="2685"/>
      <c r="Q364" s="2685"/>
      <c r="R364" s="2685"/>
      <c r="S364" s="2685"/>
      <c r="T364" s="2685"/>
      <c r="U364" s="2685"/>
      <c r="V364" s="2685"/>
      <c r="W364" s="2685"/>
      <c r="X364" s="2685"/>
      <c r="Y364" s="2685"/>
      <c r="Z364" s="2685"/>
      <c r="AA364" s="2685"/>
      <c r="AB364" s="2685"/>
      <c r="AC364" s="2685"/>
      <c r="AD364" s="2685"/>
      <c r="AE364" s="2685"/>
      <c r="AF364" s="2685"/>
      <c r="AG364" s="2685"/>
      <c r="AH364" s="2685"/>
      <c r="AI364" s="2685"/>
      <c r="AJ364" s="2685"/>
      <c r="AK364" s="2685"/>
      <c r="AL364" s="2685"/>
      <c r="AM364" s="2685"/>
      <c r="AN364" s="2685"/>
      <c r="AO364" s="2685"/>
      <c r="AP364" s="2685"/>
      <c r="AQ364" s="2685"/>
      <c r="AR364" s="2685"/>
      <c r="AS364" s="2685"/>
      <c r="AT364" s="2685"/>
      <c r="AU364" s="441"/>
    </row>
    <row r="365" spans="1:47" ht="12.75" customHeight="1" x14ac:dyDescent="0.4">
      <c r="A365" s="184"/>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c r="AG365" s="442"/>
      <c r="AH365" s="442"/>
      <c r="AI365" s="442"/>
      <c r="AJ365" s="442"/>
      <c r="AK365" s="442"/>
      <c r="AL365" s="442"/>
      <c r="AM365" s="442"/>
      <c r="AN365" s="442"/>
      <c r="AO365" s="442"/>
      <c r="AP365" s="442"/>
      <c r="AQ365" s="442"/>
      <c r="AR365" s="442"/>
      <c r="AS365" s="442"/>
      <c r="AT365" s="442"/>
      <c r="AU365" s="441"/>
    </row>
    <row r="366" spans="1:47" ht="12.75" customHeight="1" x14ac:dyDescent="0.4"/>
    <row r="367" spans="1:47" ht="12.75" customHeight="1" x14ac:dyDescent="0.4">
      <c r="A367" s="193" t="s">
        <v>293</v>
      </c>
      <c r="B367" s="193" t="s">
        <v>292</v>
      </c>
      <c r="C367" s="193">
        <v>2</v>
      </c>
      <c r="D367" s="193" t="s">
        <v>291</v>
      </c>
      <c r="E367" s="193" t="s">
        <v>290</v>
      </c>
      <c r="F367" s="193"/>
      <c r="G367" s="193" t="s">
        <v>289</v>
      </c>
      <c r="H367" s="193" t="s">
        <v>288</v>
      </c>
      <c r="I367" s="193">
        <v>4</v>
      </c>
      <c r="J367" s="193" t="s">
        <v>287</v>
      </c>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row>
    <row r="368" spans="1:47" ht="12.75" customHeight="1" x14ac:dyDescent="0.4">
      <c r="A368" s="184"/>
      <c r="B368" s="184"/>
      <c r="C368" s="184"/>
      <c r="D368" s="184"/>
      <c r="E368" s="184"/>
      <c r="F368" s="184"/>
      <c r="G368" s="184"/>
      <c r="H368" s="184"/>
      <c r="I368" s="184"/>
      <c r="J368" s="184"/>
      <c r="K368" s="184"/>
      <c r="L368" s="184"/>
      <c r="M368" s="184"/>
      <c r="N368" s="184"/>
      <c r="O368" s="184"/>
      <c r="P368" s="184"/>
      <c r="Q368" s="184"/>
      <c r="R368" s="184"/>
      <c r="S368" s="184"/>
      <c r="T368" s="184"/>
      <c r="U368" s="2619" t="s">
        <v>286</v>
      </c>
      <c r="V368" s="2619"/>
      <c r="W368" s="2619"/>
      <c r="X368" s="2619"/>
      <c r="Y368" s="2619"/>
      <c r="Z368" s="2619"/>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row>
    <row r="369" spans="1:52" ht="12.75" customHeight="1" x14ac:dyDescent="0.4">
      <c r="A369" s="184"/>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row>
    <row r="370" spans="1:52" ht="15.75" customHeight="1" x14ac:dyDescent="0.4">
      <c r="A370" s="2654" t="s">
        <v>285</v>
      </c>
      <c r="B370" s="2655"/>
      <c r="C370" s="2656"/>
      <c r="D370" s="2663" t="s">
        <v>3183</v>
      </c>
      <c r="E370" s="2664"/>
      <c r="F370" s="2664"/>
      <c r="G370" s="2664"/>
      <c r="H370" s="2664"/>
      <c r="I370" s="2664"/>
      <c r="J370" s="2665"/>
      <c r="K370" s="192"/>
      <c r="L370" s="1418"/>
      <c r="M370" s="1418"/>
      <c r="N370" s="1418"/>
      <c r="O370" s="1418"/>
      <c r="P370" s="1418"/>
      <c r="Q370" s="1418"/>
      <c r="R370" s="1418"/>
      <c r="S370" s="190" t="s">
        <v>2720</v>
      </c>
      <c r="T370" s="190" t="s">
        <v>284</v>
      </c>
      <c r="U370" s="190" t="s">
        <v>271</v>
      </c>
      <c r="V370" s="190" t="s">
        <v>283</v>
      </c>
      <c r="W370" s="190"/>
      <c r="X370" s="190"/>
      <c r="Y370" s="190"/>
      <c r="Z370" s="190"/>
      <c r="AA370" s="190"/>
      <c r="AB370" s="190"/>
      <c r="AC370" s="190"/>
      <c r="AD370" s="190"/>
      <c r="AE370" s="190"/>
      <c r="AF370" s="190"/>
      <c r="AG370" s="190"/>
      <c r="AH370" s="190"/>
      <c r="AI370" s="189"/>
      <c r="AJ370" s="1417"/>
      <c r="AK370" s="2664" t="s">
        <v>2716</v>
      </c>
      <c r="AL370" s="2664"/>
      <c r="AM370" s="2664"/>
      <c r="AN370" s="2664"/>
      <c r="AO370" s="2664"/>
      <c r="AP370" s="2664"/>
      <c r="AQ370" s="2664"/>
      <c r="AR370" s="2664"/>
      <c r="AS370" s="2664"/>
      <c r="AT370" s="2664"/>
      <c r="AU370" s="1419"/>
    </row>
    <row r="371" spans="1:52" ht="15.75" customHeight="1" x14ac:dyDescent="0.4">
      <c r="A371" s="2657"/>
      <c r="B371" s="2658"/>
      <c r="C371" s="2659"/>
      <c r="D371" s="2666"/>
      <c r="E371" s="2667"/>
      <c r="F371" s="2667"/>
      <c r="G371" s="2667"/>
      <c r="H371" s="2667"/>
      <c r="I371" s="2667"/>
      <c r="J371" s="2668"/>
      <c r="K371" s="2675"/>
      <c r="L371" s="2676"/>
      <c r="M371" s="2676"/>
      <c r="N371" s="2676"/>
      <c r="O371" s="2676"/>
      <c r="P371" s="2676"/>
      <c r="Q371" s="2676"/>
      <c r="R371" s="2676"/>
      <c r="S371" s="2676"/>
      <c r="T371" s="2676"/>
      <c r="U371" s="2676"/>
      <c r="V371" s="2676"/>
      <c r="W371" s="2676"/>
      <c r="X371" s="2676"/>
      <c r="Y371" s="2676"/>
      <c r="Z371" s="2676"/>
      <c r="AA371" s="2676"/>
      <c r="AB371" s="2676"/>
      <c r="AC371" s="2676"/>
      <c r="AD371" s="2676"/>
      <c r="AE371" s="2676"/>
      <c r="AF371" s="2676"/>
      <c r="AG371" s="2676"/>
      <c r="AH371" s="2676"/>
      <c r="AI371" s="2677"/>
      <c r="AJ371" s="1413"/>
      <c r="AK371" s="1410"/>
      <c r="AL371" s="1413"/>
      <c r="AM371" s="1413"/>
      <c r="AN371" s="1413"/>
      <c r="AO371" s="1413"/>
      <c r="AP371" s="1410"/>
      <c r="AQ371" s="1413"/>
      <c r="AR371" s="1413"/>
      <c r="AS371" s="1413"/>
      <c r="AT371" s="1413"/>
      <c r="AU371" s="1414"/>
      <c r="AY371" s="1422" t="s">
        <v>3184</v>
      </c>
      <c r="AZ371" s="1423" t="s">
        <v>3185</v>
      </c>
    </row>
    <row r="372" spans="1:52" ht="15.75" customHeight="1" x14ac:dyDescent="0.4">
      <c r="A372" s="2657"/>
      <c r="B372" s="2658"/>
      <c r="C372" s="2659"/>
      <c r="D372" s="2669"/>
      <c r="E372" s="2670"/>
      <c r="F372" s="2670"/>
      <c r="G372" s="2670"/>
      <c r="H372" s="2670"/>
      <c r="I372" s="2670"/>
      <c r="J372" s="2671"/>
      <c r="K372" s="2678"/>
      <c r="L372" s="2679"/>
      <c r="M372" s="2679"/>
      <c r="N372" s="2679"/>
      <c r="O372" s="2679"/>
      <c r="P372" s="2679"/>
      <c r="Q372" s="2679"/>
      <c r="R372" s="2679"/>
      <c r="S372" s="2679"/>
      <c r="T372" s="2679"/>
      <c r="U372" s="2679"/>
      <c r="V372" s="2679"/>
      <c r="W372" s="2679"/>
      <c r="X372" s="2679"/>
      <c r="Y372" s="2679"/>
      <c r="Z372" s="2679"/>
      <c r="AA372" s="2679"/>
      <c r="AB372" s="2679"/>
      <c r="AC372" s="2679"/>
      <c r="AD372" s="2679"/>
      <c r="AE372" s="2679"/>
      <c r="AF372" s="2679"/>
      <c r="AG372" s="2679"/>
      <c r="AH372" s="2679"/>
      <c r="AI372" s="2680"/>
      <c r="AJ372" s="1413"/>
      <c r="AK372" s="907" t="s">
        <v>282</v>
      </c>
      <c r="AL372" s="1413" t="s">
        <v>281</v>
      </c>
      <c r="AM372" s="1413" t="s">
        <v>280</v>
      </c>
      <c r="AN372" s="1413" t="s">
        <v>279</v>
      </c>
      <c r="AO372" s="1413"/>
      <c r="AP372" s="907" t="s">
        <v>278</v>
      </c>
      <c r="AQ372" s="1413" t="s">
        <v>277</v>
      </c>
      <c r="AR372" s="1413" t="s">
        <v>276</v>
      </c>
      <c r="AS372" s="1413" t="s">
        <v>275</v>
      </c>
      <c r="AT372" s="1413"/>
      <c r="AU372" s="1414"/>
      <c r="AY372" s="1422"/>
      <c r="AZ372" s="1423" t="s">
        <v>3186</v>
      </c>
    </row>
    <row r="373" spans="1:52" ht="15.75" customHeight="1" x14ac:dyDescent="0.4">
      <c r="A373" s="2660"/>
      <c r="B373" s="2661"/>
      <c r="C373" s="2662"/>
      <c r="D373" s="2672"/>
      <c r="E373" s="2673"/>
      <c r="F373" s="2673"/>
      <c r="G373" s="2673"/>
      <c r="H373" s="2673"/>
      <c r="I373" s="2673"/>
      <c r="J373" s="2674"/>
      <c r="K373" s="2681"/>
      <c r="L373" s="2682"/>
      <c r="M373" s="2682"/>
      <c r="N373" s="2682"/>
      <c r="O373" s="2682"/>
      <c r="P373" s="2682"/>
      <c r="Q373" s="2682"/>
      <c r="R373" s="2682"/>
      <c r="S373" s="2682"/>
      <c r="T373" s="2682"/>
      <c r="U373" s="2682"/>
      <c r="V373" s="2682"/>
      <c r="W373" s="2682"/>
      <c r="X373" s="2682"/>
      <c r="Y373" s="2682"/>
      <c r="Z373" s="2682"/>
      <c r="AA373" s="2682"/>
      <c r="AB373" s="2682"/>
      <c r="AC373" s="2682"/>
      <c r="AD373" s="2682"/>
      <c r="AE373" s="2682"/>
      <c r="AF373" s="2682"/>
      <c r="AG373" s="2682"/>
      <c r="AH373" s="2682"/>
      <c r="AI373" s="2683"/>
      <c r="AJ373" s="1415"/>
      <c r="AK373" s="1415"/>
      <c r="AL373" s="1415"/>
      <c r="AM373" s="1415"/>
      <c r="AN373" s="1415"/>
      <c r="AO373" s="1415"/>
      <c r="AP373" s="1415"/>
      <c r="AQ373" s="1415"/>
      <c r="AR373" s="1415"/>
      <c r="AS373" s="1415"/>
      <c r="AT373" s="1415"/>
      <c r="AU373" s="1416"/>
      <c r="AY373" s="1422"/>
      <c r="AZ373" s="1423" t="s">
        <v>3187</v>
      </c>
    </row>
    <row r="374" spans="1:52" ht="15.75" customHeight="1" x14ac:dyDescent="0.4">
      <c r="A374" s="899"/>
      <c r="B374" s="900"/>
      <c r="C374" s="900"/>
      <c r="D374" s="900"/>
      <c r="E374" s="900"/>
      <c r="F374" s="900"/>
      <c r="G374" s="900"/>
      <c r="H374" s="900"/>
      <c r="I374" s="900"/>
      <c r="J374" s="900"/>
      <c r="K374" s="900"/>
      <c r="L374" s="900"/>
      <c r="M374" s="900"/>
      <c r="N374" s="900"/>
      <c r="O374" s="900"/>
      <c r="P374" s="900"/>
      <c r="Q374" s="900"/>
      <c r="R374" s="900"/>
      <c r="S374" s="900"/>
      <c r="T374" s="900"/>
      <c r="U374" s="900"/>
      <c r="V374" s="900"/>
      <c r="W374" s="900"/>
      <c r="X374" s="900"/>
      <c r="Y374" s="901"/>
      <c r="Z374" s="1411"/>
      <c r="AA374" s="1412" t="s">
        <v>274</v>
      </c>
      <c r="AB374" s="1412" t="s">
        <v>273</v>
      </c>
      <c r="AC374" s="1412" t="s">
        <v>272</v>
      </c>
      <c r="AD374" s="1412" t="s">
        <v>271</v>
      </c>
      <c r="AE374" s="1412"/>
      <c r="AF374" s="1412"/>
      <c r="AG374" s="1412"/>
      <c r="AH374" s="1412"/>
      <c r="AI374" s="1412"/>
      <c r="AJ374" s="185"/>
      <c r="AK374" s="185"/>
      <c r="AL374" s="185"/>
      <c r="AM374" s="185"/>
      <c r="AN374" s="185"/>
      <c r="AO374" s="185"/>
      <c r="AP374" s="185"/>
      <c r="AQ374" s="185"/>
      <c r="AR374" s="185"/>
      <c r="AS374" s="185"/>
      <c r="AT374" s="185"/>
      <c r="AU374" s="191"/>
    </row>
    <row r="375" spans="1:52" ht="15.75" customHeight="1" x14ac:dyDescent="0.4">
      <c r="A375" s="902"/>
      <c r="B375" s="903"/>
      <c r="C375" s="903"/>
      <c r="D375" s="903"/>
      <c r="E375" s="903"/>
      <c r="F375" s="903"/>
      <c r="G375" s="903"/>
      <c r="H375" s="903"/>
      <c r="I375" s="903"/>
      <c r="J375" s="903"/>
      <c r="K375" s="903"/>
      <c r="L375" s="903"/>
      <c r="M375" s="903"/>
      <c r="N375" s="903"/>
      <c r="O375" s="903"/>
      <c r="P375" s="903"/>
      <c r="Q375" s="903"/>
      <c r="R375" s="903"/>
      <c r="S375" s="903"/>
      <c r="T375" s="903"/>
      <c r="U375" s="903"/>
      <c r="V375" s="903"/>
      <c r="W375" s="903"/>
      <c r="X375" s="903"/>
      <c r="Y375" s="904"/>
      <c r="Z375" s="2689"/>
      <c r="AA375" s="2690"/>
      <c r="AB375" s="2690"/>
      <c r="AC375" s="2690"/>
      <c r="AD375" s="2690"/>
      <c r="AE375" s="2690"/>
      <c r="AF375" s="2690"/>
      <c r="AG375" s="2690"/>
      <c r="AH375" s="2690"/>
      <c r="AI375" s="2690"/>
      <c r="AJ375" s="2690"/>
      <c r="AK375" s="2690"/>
      <c r="AL375" s="2690"/>
      <c r="AM375" s="2690"/>
      <c r="AN375" s="2690"/>
      <c r="AO375" s="2690"/>
      <c r="AP375" s="2690"/>
      <c r="AQ375" s="2690"/>
      <c r="AR375" s="2690"/>
      <c r="AS375" s="2690"/>
      <c r="AT375" s="2690"/>
      <c r="AU375" s="2691"/>
    </row>
    <row r="376" spans="1:52" ht="15.75" customHeight="1" x14ac:dyDescent="0.4">
      <c r="A376" s="902"/>
      <c r="B376" s="903"/>
      <c r="C376" s="903"/>
      <c r="D376" s="903"/>
      <c r="E376" s="903"/>
      <c r="F376" s="903"/>
      <c r="G376" s="903"/>
      <c r="H376" s="903"/>
      <c r="I376" s="903"/>
      <c r="J376" s="903"/>
      <c r="K376" s="903"/>
      <c r="L376" s="903"/>
      <c r="M376" s="903"/>
      <c r="N376" s="903"/>
      <c r="O376" s="903"/>
      <c r="P376" s="903"/>
      <c r="Q376" s="903"/>
      <c r="R376" s="903"/>
      <c r="S376" s="903"/>
      <c r="T376" s="903"/>
      <c r="U376" s="903"/>
      <c r="V376" s="903"/>
      <c r="W376" s="903"/>
      <c r="X376" s="903"/>
      <c r="Y376" s="904"/>
      <c r="Z376" s="2692"/>
      <c r="AA376" s="2693"/>
      <c r="AB376" s="2693"/>
      <c r="AC376" s="2693"/>
      <c r="AD376" s="2693"/>
      <c r="AE376" s="2693"/>
      <c r="AF376" s="2693"/>
      <c r="AG376" s="2693"/>
      <c r="AH376" s="2693"/>
      <c r="AI376" s="2693"/>
      <c r="AJ376" s="2693"/>
      <c r="AK376" s="2693"/>
      <c r="AL376" s="2693"/>
      <c r="AM376" s="2693"/>
      <c r="AN376" s="2693"/>
      <c r="AO376" s="2693"/>
      <c r="AP376" s="2693"/>
      <c r="AQ376" s="2693"/>
      <c r="AR376" s="2693"/>
      <c r="AS376" s="2693"/>
      <c r="AT376" s="2693"/>
      <c r="AU376" s="2694"/>
    </row>
    <row r="377" spans="1:52" ht="15.75" customHeight="1" x14ac:dyDescent="0.4">
      <c r="A377" s="902"/>
      <c r="B377" s="903"/>
      <c r="C377" s="903"/>
      <c r="D377" s="903"/>
      <c r="E377" s="903"/>
      <c r="F377" s="903"/>
      <c r="G377" s="903"/>
      <c r="H377" s="903"/>
      <c r="I377" s="903"/>
      <c r="J377" s="903"/>
      <c r="K377" s="903"/>
      <c r="L377" s="903"/>
      <c r="M377" s="903"/>
      <c r="N377" s="903"/>
      <c r="O377" s="903"/>
      <c r="P377" s="903"/>
      <c r="Q377" s="903"/>
      <c r="R377" s="903"/>
      <c r="S377" s="903"/>
      <c r="T377" s="903"/>
      <c r="U377" s="903"/>
      <c r="V377" s="903"/>
      <c r="W377" s="903"/>
      <c r="X377" s="903"/>
      <c r="Y377" s="904"/>
      <c r="Z377" s="2692"/>
      <c r="AA377" s="2693"/>
      <c r="AB377" s="2693"/>
      <c r="AC377" s="2693"/>
      <c r="AD377" s="2693"/>
      <c r="AE377" s="2693"/>
      <c r="AF377" s="2693"/>
      <c r="AG377" s="2693"/>
      <c r="AH377" s="2693"/>
      <c r="AI377" s="2693"/>
      <c r="AJ377" s="2693"/>
      <c r="AK377" s="2693"/>
      <c r="AL377" s="2693"/>
      <c r="AM377" s="2693"/>
      <c r="AN377" s="2693"/>
      <c r="AO377" s="2693"/>
      <c r="AP377" s="2693"/>
      <c r="AQ377" s="2693"/>
      <c r="AR377" s="2693"/>
      <c r="AS377" s="2693"/>
      <c r="AT377" s="2693"/>
      <c r="AU377" s="2694"/>
    </row>
    <row r="378" spans="1:52" ht="15.75" customHeight="1" x14ac:dyDescent="0.4">
      <c r="A378" s="902"/>
      <c r="B378" s="903"/>
      <c r="C378" s="903"/>
      <c r="D378" s="903"/>
      <c r="E378" s="903"/>
      <c r="F378" s="903"/>
      <c r="G378" s="903"/>
      <c r="H378" s="903"/>
      <c r="I378" s="903"/>
      <c r="J378" s="903"/>
      <c r="K378" s="903"/>
      <c r="L378" s="903"/>
      <c r="M378" s="903"/>
      <c r="N378" s="903"/>
      <c r="O378" s="903"/>
      <c r="P378" s="903"/>
      <c r="Q378" s="903"/>
      <c r="R378" s="903"/>
      <c r="S378" s="903"/>
      <c r="T378" s="903"/>
      <c r="U378" s="903"/>
      <c r="V378" s="903"/>
      <c r="W378" s="903"/>
      <c r="X378" s="903"/>
      <c r="Y378" s="904"/>
      <c r="Z378" s="2692"/>
      <c r="AA378" s="2693"/>
      <c r="AB378" s="2693"/>
      <c r="AC378" s="2693"/>
      <c r="AD378" s="2693"/>
      <c r="AE378" s="2693"/>
      <c r="AF378" s="2693"/>
      <c r="AG378" s="2693"/>
      <c r="AH378" s="2693"/>
      <c r="AI378" s="2693"/>
      <c r="AJ378" s="2693"/>
      <c r="AK378" s="2693"/>
      <c r="AL378" s="2693"/>
      <c r="AM378" s="2693"/>
      <c r="AN378" s="2693"/>
      <c r="AO378" s="2693"/>
      <c r="AP378" s="2693"/>
      <c r="AQ378" s="2693"/>
      <c r="AR378" s="2693"/>
      <c r="AS378" s="2693"/>
      <c r="AT378" s="2693"/>
      <c r="AU378" s="2694"/>
    </row>
    <row r="379" spans="1:52" ht="15.75" customHeight="1" x14ac:dyDescent="0.4">
      <c r="A379" s="902"/>
      <c r="B379" s="903"/>
      <c r="C379" s="903"/>
      <c r="D379" s="903"/>
      <c r="E379" s="903"/>
      <c r="F379" s="903"/>
      <c r="G379" s="903"/>
      <c r="H379" s="903"/>
      <c r="I379" s="903"/>
      <c r="J379" s="903"/>
      <c r="K379" s="903"/>
      <c r="L379" s="903"/>
      <c r="M379" s="903"/>
      <c r="N379" s="903"/>
      <c r="O379" s="903"/>
      <c r="P379" s="903"/>
      <c r="Q379" s="903"/>
      <c r="R379" s="903"/>
      <c r="S379" s="903"/>
      <c r="T379" s="903"/>
      <c r="U379" s="903"/>
      <c r="V379" s="903"/>
      <c r="W379" s="903"/>
      <c r="X379" s="903"/>
      <c r="Y379" s="904"/>
      <c r="Z379" s="2692"/>
      <c r="AA379" s="2693"/>
      <c r="AB379" s="2693"/>
      <c r="AC379" s="2693"/>
      <c r="AD379" s="2693"/>
      <c r="AE379" s="2693"/>
      <c r="AF379" s="2693"/>
      <c r="AG379" s="2693"/>
      <c r="AH379" s="2693"/>
      <c r="AI379" s="2693"/>
      <c r="AJ379" s="2693"/>
      <c r="AK379" s="2693"/>
      <c r="AL379" s="2693"/>
      <c r="AM379" s="2693"/>
      <c r="AN379" s="2693"/>
      <c r="AO379" s="2693"/>
      <c r="AP379" s="2693"/>
      <c r="AQ379" s="2693"/>
      <c r="AR379" s="2693"/>
      <c r="AS379" s="2693"/>
      <c r="AT379" s="2693"/>
      <c r="AU379" s="2694"/>
    </row>
    <row r="380" spans="1:52" ht="15.75" customHeight="1" x14ac:dyDescent="0.4">
      <c r="A380" s="902"/>
      <c r="B380" s="903"/>
      <c r="C380" s="903"/>
      <c r="D380" s="903"/>
      <c r="E380" s="903"/>
      <c r="F380" s="903"/>
      <c r="G380" s="903"/>
      <c r="H380" s="903"/>
      <c r="I380" s="903"/>
      <c r="J380" s="903"/>
      <c r="K380" s="903"/>
      <c r="L380" s="903"/>
      <c r="M380" s="903"/>
      <c r="N380" s="903"/>
      <c r="O380" s="903"/>
      <c r="P380" s="903"/>
      <c r="Q380" s="903"/>
      <c r="R380" s="903"/>
      <c r="S380" s="903"/>
      <c r="T380" s="903"/>
      <c r="U380" s="903"/>
      <c r="V380" s="903"/>
      <c r="W380" s="903"/>
      <c r="X380" s="903"/>
      <c r="Y380" s="904"/>
      <c r="Z380" s="2692"/>
      <c r="AA380" s="2693"/>
      <c r="AB380" s="2693"/>
      <c r="AC380" s="2693"/>
      <c r="AD380" s="2693"/>
      <c r="AE380" s="2693"/>
      <c r="AF380" s="2693"/>
      <c r="AG380" s="2693"/>
      <c r="AH380" s="2693"/>
      <c r="AI380" s="2693"/>
      <c r="AJ380" s="2693"/>
      <c r="AK380" s="2693"/>
      <c r="AL380" s="2693"/>
      <c r="AM380" s="2693"/>
      <c r="AN380" s="2693"/>
      <c r="AO380" s="2693"/>
      <c r="AP380" s="2693"/>
      <c r="AQ380" s="2693"/>
      <c r="AR380" s="2693"/>
      <c r="AS380" s="2693"/>
      <c r="AT380" s="2693"/>
      <c r="AU380" s="2694"/>
    </row>
    <row r="381" spans="1:52" ht="15.75" customHeight="1" x14ac:dyDescent="0.4">
      <c r="A381" s="902"/>
      <c r="B381" s="903"/>
      <c r="C381" s="903"/>
      <c r="D381" s="903"/>
      <c r="E381" s="903"/>
      <c r="F381" s="903"/>
      <c r="G381" s="903"/>
      <c r="H381" s="903"/>
      <c r="I381" s="903"/>
      <c r="J381" s="903"/>
      <c r="K381" s="903"/>
      <c r="L381" s="903"/>
      <c r="M381" s="903"/>
      <c r="N381" s="903"/>
      <c r="O381" s="903"/>
      <c r="P381" s="903"/>
      <c r="Q381" s="903"/>
      <c r="R381" s="903"/>
      <c r="S381" s="903"/>
      <c r="T381" s="903"/>
      <c r="U381" s="903"/>
      <c r="V381" s="903"/>
      <c r="W381" s="903"/>
      <c r="X381" s="903"/>
      <c r="Y381" s="904"/>
      <c r="Z381" s="2692"/>
      <c r="AA381" s="2693"/>
      <c r="AB381" s="2693"/>
      <c r="AC381" s="2693"/>
      <c r="AD381" s="2693"/>
      <c r="AE381" s="2693"/>
      <c r="AF381" s="2693"/>
      <c r="AG381" s="2693"/>
      <c r="AH381" s="2693"/>
      <c r="AI381" s="2693"/>
      <c r="AJ381" s="2693"/>
      <c r="AK381" s="2693"/>
      <c r="AL381" s="2693"/>
      <c r="AM381" s="2693"/>
      <c r="AN381" s="2693"/>
      <c r="AO381" s="2693"/>
      <c r="AP381" s="2693"/>
      <c r="AQ381" s="2693"/>
      <c r="AR381" s="2693"/>
      <c r="AS381" s="2693"/>
      <c r="AT381" s="2693"/>
      <c r="AU381" s="2694"/>
    </row>
    <row r="382" spans="1:52" ht="15.75" customHeight="1" x14ac:dyDescent="0.4">
      <c r="A382" s="902"/>
      <c r="B382" s="903"/>
      <c r="C382" s="903"/>
      <c r="D382" s="903"/>
      <c r="E382" s="903"/>
      <c r="F382" s="903"/>
      <c r="G382" s="903"/>
      <c r="H382" s="903"/>
      <c r="I382" s="903"/>
      <c r="J382" s="903"/>
      <c r="K382" s="2684" t="s">
        <v>270</v>
      </c>
      <c r="L382" s="2684"/>
      <c r="M382" s="2684"/>
      <c r="N382" s="2684"/>
      <c r="O382" s="2684"/>
      <c r="P382" s="2684"/>
      <c r="Q382" s="903"/>
      <c r="R382" s="903"/>
      <c r="S382" s="903"/>
      <c r="T382" s="903"/>
      <c r="U382" s="903"/>
      <c r="V382" s="903"/>
      <c r="W382" s="903"/>
      <c r="X382" s="903"/>
      <c r="Y382" s="904"/>
      <c r="Z382" s="2692"/>
      <c r="AA382" s="2693"/>
      <c r="AB382" s="2693"/>
      <c r="AC382" s="2693"/>
      <c r="AD382" s="2693"/>
      <c r="AE382" s="2693"/>
      <c r="AF382" s="2693"/>
      <c r="AG382" s="2693"/>
      <c r="AH382" s="2693"/>
      <c r="AI382" s="2693"/>
      <c r="AJ382" s="2693"/>
      <c r="AK382" s="2693"/>
      <c r="AL382" s="2693"/>
      <c r="AM382" s="2693"/>
      <c r="AN382" s="2693"/>
      <c r="AO382" s="2693"/>
      <c r="AP382" s="2693"/>
      <c r="AQ382" s="2693"/>
      <c r="AR382" s="2693"/>
      <c r="AS382" s="2693"/>
      <c r="AT382" s="2693"/>
      <c r="AU382" s="2694"/>
    </row>
    <row r="383" spans="1:52" ht="15.75" customHeight="1" x14ac:dyDescent="0.4">
      <c r="A383" s="902"/>
      <c r="B383" s="903"/>
      <c r="C383" s="903"/>
      <c r="D383" s="903"/>
      <c r="E383" s="903"/>
      <c r="F383" s="903"/>
      <c r="G383" s="903"/>
      <c r="H383" s="903"/>
      <c r="I383" s="903"/>
      <c r="J383" s="903"/>
      <c r="K383" s="903"/>
      <c r="L383" s="903"/>
      <c r="M383" s="903"/>
      <c r="N383" s="903"/>
      <c r="O383" s="903"/>
      <c r="P383" s="903"/>
      <c r="Q383" s="903"/>
      <c r="R383" s="903"/>
      <c r="S383" s="903"/>
      <c r="T383" s="903"/>
      <c r="U383" s="903"/>
      <c r="V383" s="903"/>
      <c r="W383" s="903"/>
      <c r="X383" s="903"/>
      <c r="Y383" s="904"/>
      <c r="Z383" s="2692"/>
      <c r="AA383" s="2693"/>
      <c r="AB383" s="2693"/>
      <c r="AC383" s="2693"/>
      <c r="AD383" s="2693"/>
      <c r="AE383" s="2693"/>
      <c r="AF383" s="2693"/>
      <c r="AG383" s="2693"/>
      <c r="AH383" s="2693"/>
      <c r="AI383" s="2693"/>
      <c r="AJ383" s="2693"/>
      <c r="AK383" s="2693"/>
      <c r="AL383" s="2693"/>
      <c r="AM383" s="2693"/>
      <c r="AN383" s="2693"/>
      <c r="AO383" s="2693"/>
      <c r="AP383" s="2693"/>
      <c r="AQ383" s="2693"/>
      <c r="AR383" s="2693"/>
      <c r="AS383" s="2693"/>
      <c r="AT383" s="2693"/>
      <c r="AU383" s="2694"/>
    </row>
    <row r="384" spans="1:52" ht="15.75" customHeight="1" x14ac:dyDescent="0.4">
      <c r="A384" s="902"/>
      <c r="B384" s="903"/>
      <c r="C384" s="903"/>
      <c r="D384" s="903"/>
      <c r="E384" s="903"/>
      <c r="F384" s="903"/>
      <c r="G384" s="903"/>
      <c r="H384" s="903"/>
      <c r="I384" s="903"/>
      <c r="J384" s="903"/>
      <c r="K384" s="903"/>
      <c r="L384" s="903"/>
      <c r="M384" s="903"/>
      <c r="N384" s="903"/>
      <c r="O384" s="903"/>
      <c r="P384" s="903"/>
      <c r="Q384" s="903"/>
      <c r="R384" s="903"/>
      <c r="S384" s="903"/>
      <c r="T384" s="903"/>
      <c r="U384" s="903"/>
      <c r="V384" s="903"/>
      <c r="W384" s="903"/>
      <c r="X384" s="903"/>
      <c r="Y384" s="904"/>
      <c r="Z384" s="2692"/>
      <c r="AA384" s="2693"/>
      <c r="AB384" s="2693"/>
      <c r="AC384" s="2693"/>
      <c r="AD384" s="2693"/>
      <c r="AE384" s="2693"/>
      <c r="AF384" s="2693"/>
      <c r="AG384" s="2693"/>
      <c r="AH384" s="2693"/>
      <c r="AI384" s="2693"/>
      <c r="AJ384" s="2693"/>
      <c r="AK384" s="2693"/>
      <c r="AL384" s="2693"/>
      <c r="AM384" s="2693"/>
      <c r="AN384" s="2693"/>
      <c r="AO384" s="2693"/>
      <c r="AP384" s="2693"/>
      <c r="AQ384" s="2693"/>
      <c r="AR384" s="2693"/>
      <c r="AS384" s="2693"/>
      <c r="AT384" s="2693"/>
      <c r="AU384" s="2694"/>
    </row>
    <row r="385" spans="1:52" ht="15.75" customHeight="1" x14ac:dyDescent="0.4">
      <c r="A385" s="902"/>
      <c r="B385" s="903"/>
      <c r="C385" s="903"/>
      <c r="D385" s="903"/>
      <c r="E385" s="903"/>
      <c r="F385" s="903"/>
      <c r="G385" s="903"/>
      <c r="H385" s="903"/>
      <c r="I385" s="903"/>
      <c r="J385" s="903"/>
      <c r="K385" s="903"/>
      <c r="L385" s="903"/>
      <c r="M385" s="903"/>
      <c r="N385" s="903"/>
      <c r="O385" s="903"/>
      <c r="P385" s="903"/>
      <c r="Q385" s="903"/>
      <c r="R385" s="903"/>
      <c r="S385" s="903"/>
      <c r="T385" s="903"/>
      <c r="U385" s="903"/>
      <c r="V385" s="903"/>
      <c r="W385" s="903"/>
      <c r="X385" s="903"/>
      <c r="Y385" s="904"/>
      <c r="Z385" s="2692"/>
      <c r="AA385" s="2693"/>
      <c r="AB385" s="2693"/>
      <c r="AC385" s="2693"/>
      <c r="AD385" s="2693"/>
      <c r="AE385" s="2693"/>
      <c r="AF385" s="2693"/>
      <c r="AG385" s="2693"/>
      <c r="AH385" s="2693"/>
      <c r="AI385" s="2693"/>
      <c r="AJ385" s="2693"/>
      <c r="AK385" s="2693"/>
      <c r="AL385" s="2693"/>
      <c r="AM385" s="2693"/>
      <c r="AN385" s="2693"/>
      <c r="AO385" s="2693"/>
      <c r="AP385" s="2693"/>
      <c r="AQ385" s="2693"/>
      <c r="AR385" s="2693"/>
      <c r="AS385" s="2693"/>
      <c r="AT385" s="2693"/>
      <c r="AU385" s="2694"/>
    </row>
    <row r="386" spans="1:52" ht="15.75" customHeight="1" x14ac:dyDescent="0.4">
      <c r="A386" s="902"/>
      <c r="B386" s="903"/>
      <c r="C386" s="903"/>
      <c r="D386" s="903"/>
      <c r="E386" s="903"/>
      <c r="F386" s="903"/>
      <c r="G386" s="903"/>
      <c r="H386" s="903"/>
      <c r="I386" s="903"/>
      <c r="J386" s="903"/>
      <c r="K386" s="903"/>
      <c r="L386" s="903"/>
      <c r="M386" s="903"/>
      <c r="N386" s="903"/>
      <c r="O386" s="903"/>
      <c r="P386" s="903"/>
      <c r="Q386" s="903"/>
      <c r="R386" s="903"/>
      <c r="S386" s="903"/>
      <c r="T386" s="903"/>
      <c r="U386" s="903"/>
      <c r="V386" s="903"/>
      <c r="W386" s="903"/>
      <c r="X386" s="903"/>
      <c r="Y386" s="904"/>
      <c r="Z386" s="2692"/>
      <c r="AA386" s="2693"/>
      <c r="AB386" s="2693"/>
      <c r="AC386" s="2693"/>
      <c r="AD386" s="2693"/>
      <c r="AE386" s="2693"/>
      <c r="AF386" s="2693"/>
      <c r="AG386" s="2693"/>
      <c r="AH386" s="2693"/>
      <c r="AI386" s="2693"/>
      <c r="AJ386" s="2693"/>
      <c r="AK386" s="2693"/>
      <c r="AL386" s="2693"/>
      <c r="AM386" s="2693"/>
      <c r="AN386" s="2693"/>
      <c r="AO386" s="2693"/>
      <c r="AP386" s="2693"/>
      <c r="AQ386" s="2693"/>
      <c r="AR386" s="2693"/>
      <c r="AS386" s="2693"/>
      <c r="AT386" s="2693"/>
      <c r="AU386" s="2694"/>
    </row>
    <row r="387" spans="1:52" ht="15.75" customHeight="1" x14ac:dyDescent="0.4">
      <c r="A387" s="902"/>
      <c r="B387" s="903"/>
      <c r="C387" s="903"/>
      <c r="D387" s="903"/>
      <c r="E387" s="903"/>
      <c r="F387" s="903"/>
      <c r="G387" s="903"/>
      <c r="H387" s="903"/>
      <c r="I387" s="903"/>
      <c r="J387" s="903"/>
      <c r="K387" s="903"/>
      <c r="L387" s="903"/>
      <c r="M387" s="903"/>
      <c r="N387" s="903"/>
      <c r="O387" s="903"/>
      <c r="P387" s="903"/>
      <c r="Q387" s="903"/>
      <c r="R387" s="903"/>
      <c r="S387" s="903"/>
      <c r="T387" s="903"/>
      <c r="U387" s="903"/>
      <c r="V387" s="903"/>
      <c r="W387" s="903"/>
      <c r="X387" s="903"/>
      <c r="Y387" s="904"/>
      <c r="Z387" s="2692"/>
      <c r="AA387" s="2693"/>
      <c r="AB387" s="2693"/>
      <c r="AC387" s="2693"/>
      <c r="AD387" s="2693"/>
      <c r="AE387" s="2693"/>
      <c r="AF387" s="2693"/>
      <c r="AG387" s="2693"/>
      <c r="AH387" s="2693"/>
      <c r="AI387" s="2693"/>
      <c r="AJ387" s="2693"/>
      <c r="AK387" s="2693"/>
      <c r="AL387" s="2693"/>
      <c r="AM387" s="2693"/>
      <c r="AN387" s="2693"/>
      <c r="AO387" s="2693"/>
      <c r="AP387" s="2693"/>
      <c r="AQ387" s="2693"/>
      <c r="AR387" s="2693"/>
      <c r="AS387" s="2693"/>
      <c r="AT387" s="2693"/>
      <c r="AU387" s="2694"/>
    </row>
    <row r="388" spans="1:52" ht="15.75" customHeight="1" x14ac:dyDescent="0.4">
      <c r="A388" s="902"/>
      <c r="B388" s="903"/>
      <c r="C388" s="903"/>
      <c r="D388" s="903"/>
      <c r="E388" s="903"/>
      <c r="F388" s="903"/>
      <c r="G388" s="903"/>
      <c r="H388" s="903"/>
      <c r="I388" s="903"/>
      <c r="J388" s="903"/>
      <c r="K388" s="903"/>
      <c r="L388" s="903"/>
      <c r="M388" s="903"/>
      <c r="N388" s="903"/>
      <c r="O388" s="903"/>
      <c r="P388" s="903"/>
      <c r="Q388" s="903"/>
      <c r="R388" s="903"/>
      <c r="S388" s="903"/>
      <c r="T388" s="903"/>
      <c r="U388" s="903"/>
      <c r="V388" s="903"/>
      <c r="W388" s="903"/>
      <c r="X388" s="903"/>
      <c r="Y388" s="904"/>
      <c r="Z388" s="2692"/>
      <c r="AA388" s="2693"/>
      <c r="AB388" s="2693"/>
      <c r="AC388" s="2693"/>
      <c r="AD388" s="2693"/>
      <c r="AE388" s="2693"/>
      <c r="AF388" s="2693"/>
      <c r="AG388" s="2693"/>
      <c r="AH388" s="2693"/>
      <c r="AI388" s="2693"/>
      <c r="AJ388" s="2693"/>
      <c r="AK388" s="2693"/>
      <c r="AL388" s="2693"/>
      <c r="AM388" s="2693"/>
      <c r="AN388" s="2693"/>
      <c r="AO388" s="2693"/>
      <c r="AP388" s="2693"/>
      <c r="AQ388" s="2693"/>
      <c r="AR388" s="2693"/>
      <c r="AS388" s="2693"/>
      <c r="AT388" s="2693"/>
      <c r="AU388" s="2694"/>
    </row>
    <row r="389" spans="1:52" ht="15.75" customHeight="1" x14ac:dyDescent="0.4">
      <c r="A389" s="902"/>
      <c r="B389" s="903"/>
      <c r="C389" s="903"/>
      <c r="D389" s="903"/>
      <c r="E389" s="903"/>
      <c r="F389" s="903"/>
      <c r="G389" s="903"/>
      <c r="H389" s="903"/>
      <c r="I389" s="903"/>
      <c r="J389" s="903"/>
      <c r="K389" s="903"/>
      <c r="L389" s="903"/>
      <c r="M389" s="903"/>
      <c r="N389" s="903"/>
      <c r="O389" s="903"/>
      <c r="P389" s="903"/>
      <c r="Q389" s="903"/>
      <c r="R389" s="903"/>
      <c r="S389" s="903"/>
      <c r="T389" s="903"/>
      <c r="U389" s="903"/>
      <c r="V389" s="903"/>
      <c r="W389" s="903"/>
      <c r="X389" s="903"/>
      <c r="Y389" s="904"/>
      <c r="Z389" s="2692"/>
      <c r="AA389" s="2693"/>
      <c r="AB389" s="2693"/>
      <c r="AC389" s="2693"/>
      <c r="AD389" s="2693"/>
      <c r="AE389" s="2693"/>
      <c r="AF389" s="2693"/>
      <c r="AG389" s="2693"/>
      <c r="AH389" s="2693"/>
      <c r="AI389" s="2693"/>
      <c r="AJ389" s="2693"/>
      <c r="AK389" s="2693"/>
      <c r="AL389" s="2693"/>
      <c r="AM389" s="2693"/>
      <c r="AN389" s="2693"/>
      <c r="AO389" s="2693"/>
      <c r="AP389" s="2693"/>
      <c r="AQ389" s="2693"/>
      <c r="AR389" s="2693"/>
      <c r="AS389" s="2693"/>
      <c r="AT389" s="2693"/>
      <c r="AU389" s="2694"/>
    </row>
    <row r="390" spans="1:52" ht="15.75" customHeight="1" x14ac:dyDescent="0.4">
      <c r="A390" s="902"/>
      <c r="B390" s="903"/>
      <c r="C390" s="903"/>
      <c r="D390" s="903"/>
      <c r="E390" s="903"/>
      <c r="F390" s="903"/>
      <c r="G390" s="903"/>
      <c r="H390" s="903"/>
      <c r="I390" s="903"/>
      <c r="J390" s="903"/>
      <c r="K390" s="903"/>
      <c r="L390" s="903"/>
      <c r="M390" s="903"/>
      <c r="N390" s="903"/>
      <c r="O390" s="903"/>
      <c r="P390" s="903"/>
      <c r="Q390" s="903"/>
      <c r="R390" s="903"/>
      <c r="S390" s="903"/>
      <c r="T390" s="903"/>
      <c r="U390" s="903"/>
      <c r="V390" s="903"/>
      <c r="W390" s="903"/>
      <c r="X390" s="903"/>
      <c r="Y390" s="904"/>
      <c r="Z390" s="2692"/>
      <c r="AA390" s="2693"/>
      <c r="AB390" s="2693"/>
      <c r="AC390" s="2693"/>
      <c r="AD390" s="2693"/>
      <c r="AE390" s="2693"/>
      <c r="AF390" s="2693"/>
      <c r="AG390" s="2693"/>
      <c r="AH390" s="2693"/>
      <c r="AI390" s="2693"/>
      <c r="AJ390" s="2693"/>
      <c r="AK390" s="2693"/>
      <c r="AL390" s="2693"/>
      <c r="AM390" s="2693"/>
      <c r="AN390" s="2693"/>
      <c r="AO390" s="2693"/>
      <c r="AP390" s="2693"/>
      <c r="AQ390" s="2693"/>
      <c r="AR390" s="2693"/>
      <c r="AS390" s="2693"/>
      <c r="AT390" s="2693"/>
      <c r="AU390" s="2694"/>
    </row>
    <row r="391" spans="1:52" ht="15.75" customHeight="1" x14ac:dyDescent="0.4">
      <c r="A391" s="905"/>
      <c r="B391" s="1409"/>
      <c r="C391" s="1409"/>
      <c r="D391" s="1409"/>
      <c r="E391" s="1409"/>
      <c r="F391" s="1409"/>
      <c r="G391" s="1409"/>
      <c r="H391" s="1409"/>
      <c r="I391" s="1409"/>
      <c r="J391" s="1409"/>
      <c r="K391" s="1409"/>
      <c r="L391" s="1409"/>
      <c r="M391" s="1409"/>
      <c r="N391" s="1409"/>
      <c r="O391" s="1409"/>
      <c r="P391" s="1409"/>
      <c r="Q391" s="1409"/>
      <c r="R391" s="1409"/>
      <c r="S391" s="1409"/>
      <c r="T391" s="1409"/>
      <c r="U391" s="1409"/>
      <c r="V391" s="1409"/>
      <c r="W391" s="1409"/>
      <c r="X391" s="1409"/>
      <c r="Y391" s="906"/>
      <c r="Z391" s="2695"/>
      <c r="AA391" s="2696"/>
      <c r="AB391" s="2696"/>
      <c r="AC391" s="2696"/>
      <c r="AD391" s="2696"/>
      <c r="AE391" s="2696"/>
      <c r="AF391" s="2696"/>
      <c r="AG391" s="2696"/>
      <c r="AH391" s="2696"/>
      <c r="AI391" s="2696"/>
      <c r="AJ391" s="2696"/>
      <c r="AK391" s="2696"/>
      <c r="AL391" s="2696"/>
      <c r="AM391" s="2696"/>
      <c r="AN391" s="2696"/>
      <c r="AO391" s="2696"/>
      <c r="AP391" s="2696"/>
      <c r="AQ391" s="2696"/>
      <c r="AR391" s="2696"/>
      <c r="AS391" s="2696"/>
      <c r="AT391" s="2696"/>
      <c r="AU391" s="2697"/>
    </row>
    <row r="392" spans="1:52" ht="12.75" customHeight="1" x14ac:dyDescent="0.4">
      <c r="A392" s="184"/>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row>
    <row r="393" spans="1:52" ht="15.75" customHeight="1" x14ac:dyDescent="0.4">
      <c r="A393" s="2654" t="s">
        <v>285</v>
      </c>
      <c r="B393" s="2655"/>
      <c r="C393" s="2656"/>
      <c r="D393" s="2663" t="s">
        <v>3183</v>
      </c>
      <c r="E393" s="2664"/>
      <c r="F393" s="2664"/>
      <c r="G393" s="2664"/>
      <c r="H393" s="2664"/>
      <c r="I393" s="2664"/>
      <c r="J393" s="2665"/>
      <c r="K393" s="192"/>
      <c r="L393" s="1418"/>
      <c r="M393" s="1418"/>
      <c r="N393" s="1418"/>
      <c r="O393" s="1418"/>
      <c r="P393" s="1418"/>
      <c r="Q393" s="1418"/>
      <c r="R393" s="1418"/>
      <c r="S393" s="190" t="s">
        <v>2720</v>
      </c>
      <c r="T393" s="190" t="s">
        <v>284</v>
      </c>
      <c r="U393" s="190" t="s">
        <v>271</v>
      </c>
      <c r="V393" s="190" t="s">
        <v>283</v>
      </c>
      <c r="W393" s="190"/>
      <c r="X393" s="190"/>
      <c r="Y393" s="190"/>
      <c r="Z393" s="190"/>
      <c r="AA393" s="190"/>
      <c r="AB393" s="190"/>
      <c r="AC393" s="190"/>
      <c r="AD393" s="190"/>
      <c r="AE393" s="190"/>
      <c r="AF393" s="190"/>
      <c r="AG393" s="190"/>
      <c r="AH393" s="190"/>
      <c r="AI393" s="189"/>
      <c r="AJ393" s="1417"/>
      <c r="AK393" s="2664" t="s">
        <v>2716</v>
      </c>
      <c r="AL393" s="2664"/>
      <c r="AM393" s="2664"/>
      <c r="AN393" s="2664"/>
      <c r="AO393" s="2664"/>
      <c r="AP393" s="2664"/>
      <c r="AQ393" s="2664"/>
      <c r="AR393" s="2664"/>
      <c r="AS393" s="2664"/>
      <c r="AT393" s="2664"/>
      <c r="AU393" s="1419"/>
    </row>
    <row r="394" spans="1:52" ht="15.75" customHeight="1" x14ac:dyDescent="0.4">
      <c r="A394" s="2657"/>
      <c r="B394" s="2658"/>
      <c r="C394" s="2659"/>
      <c r="D394" s="2666"/>
      <c r="E394" s="2667"/>
      <c r="F394" s="2667"/>
      <c r="G394" s="2667"/>
      <c r="H394" s="2667"/>
      <c r="I394" s="2667"/>
      <c r="J394" s="2668"/>
      <c r="K394" s="2675"/>
      <c r="L394" s="2676"/>
      <c r="M394" s="2676"/>
      <c r="N394" s="2676"/>
      <c r="O394" s="2676"/>
      <c r="P394" s="2676"/>
      <c r="Q394" s="2676"/>
      <c r="R394" s="2676"/>
      <c r="S394" s="2676"/>
      <c r="T394" s="2676"/>
      <c r="U394" s="2676"/>
      <c r="V394" s="2676"/>
      <c r="W394" s="2676"/>
      <c r="X394" s="2676"/>
      <c r="Y394" s="2676"/>
      <c r="Z394" s="2676"/>
      <c r="AA394" s="2676"/>
      <c r="AB394" s="2676"/>
      <c r="AC394" s="2676"/>
      <c r="AD394" s="2676"/>
      <c r="AE394" s="2676"/>
      <c r="AF394" s="2676"/>
      <c r="AG394" s="2676"/>
      <c r="AH394" s="2676"/>
      <c r="AI394" s="2677"/>
      <c r="AJ394" s="1413"/>
      <c r="AK394" s="1410"/>
      <c r="AL394" s="1413"/>
      <c r="AM394" s="1413"/>
      <c r="AN394" s="1413"/>
      <c r="AO394" s="1413"/>
      <c r="AP394" s="1410"/>
      <c r="AQ394" s="1413"/>
      <c r="AR394" s="1413"/>
      <c r="AS394" s="1413"/>
      <c r="AT394" s="1413"/>
      <c r="AU394" s="1414"/>
      <c r="AY394" s="1422" t="s">
        <v>3184</v>
      </c>
      <c r="AZ394" s="1423" t="s">
        <v>3185</v>
      </c>
    </row>
    <row r="395" spans="1:52" ht="15.75" customHeight="1" x14ac:dyDescent="0.4">
      <c r="A395" s="2657"/>
      <c r="B395" s="2658"/>
      <c r="C395" s="2659"/>
      <c r="D395" s="2669"/>
      <c r="E395" s="2670"/>
      <c r="F395" s="2670"/>
      <c r="G395" s="2670"/>
      <c r="H395" s="2670"/>
      <c r="I395" s="2670"/>
      <c r="J395" s="2671"/>
      <c r="K395" s="2678"/>
      <c r="L395" s="2679"/>
      <c r="M395" s="2679"/>
      <c r="N395" s="2679"/>
      <c r="O395" s="2679"/>
      <c r="P395" s="2679"/>
      <c r="Q395" s="2679"/>
      <c r="R395" s="2679"/>
      <c r="S395" s="2679"/>
      <c r="T395" s="2679"/>
      <c r="U395" s="2679"/>
      <c r="V395" s="2679"/>
      <c r="W395" s="2679"/>
      <c r="X395" s="2679"/>
      <c r="Y395" s="2679"/>
      <c r="Z395" s="2679"/>
      <c r="AA395" s="2679"/>
      <c r="AB395" s="2679"/>
      <c r="AC395" s="2679"/>
      <c r="AD395" s="2679"/>
      <c r="AE395" s="2679"/>
      <c r="AF395" s="2679"/>
      <c r="AG395" s="2679"/>
      <c r="AH395" s="2679"/>
      <c r="AI395" s="2680"/>
      <c r="AJ395" s="1413"/>
      <c r="AK395" s="907" t="s">
        <v>282</v>
      </c>
      <c r="AL395" s="1413" t="s">
        <v>281</v>
      </c>
      <c r="AM395" s="1413" t="s">
        <v>280</v>
      </c>
      <c r="AN395" s="1413" t="s">
        <v>279</v>
      </c>
      <c r="AO395" s="1413"/>
      <c r="AP395" s="907" t="s">
        <v>278</v>
      </c>
      <c r="AQ395" s="1413" t="s">
        <v>277</v>
      </c>
      <c r="AR395" s="1413" t="s">
        <v>276</v>
      </c>
      <c r="AS395" s="1413" t="s">
        <v>275</v>
      </c>
      <c r="AT395" s="1413"/>
      <c r="AU395" s="1414"/>
      <c r="AY395" s="1422"/>
      <c r="AZ395" s="1423" t="s">
        <v>3186</v>
      </c>
    </row>
    <row r="396" spans="1:52" ht="15.75" customHeight="1" x14ac:dyDescent="0.4">
      <c r="A396" s="2660"/>
      <c r="B396" s="2661"/>
      <c r="C396" s="2662"/>
      <c r="D396" s="2672"/>
      <c r="E396" s="2673"/>
      <c r="F396" s="2673"/>
      <c r="G396" s="2673"/>
      <c r="H396" s="2673"/>
      <c r="I396" s="2673"/>
      <c r="J396" s="2674"/>
      <c r="K396" s="2681"/>
      <c r="L396" s="2682"/>
      <c r="M396" s="2682"/>
      <c r="N396" s="2682"/>
      <c r="O396" s="2682"/>
      <c r="P396" s="2682"/>
      <c r="Q396" s="2682"/>
      <c r="R396" s="2682"/>
      <c r="S396" s="2682"/>
      <c r="T396" s="2682"/>
      <c r="U396" s="2682"/>
      <c r="V396" s="2682"/>
      <c r="W396" s="2682"/>
      <c r="X396" s="2682"/>
      <c r="Y396" s="2682"/>
      <c r="Z396" s="2682"/>
      <c r="AA396" s="2682"/>
      <c r="AB396" s="2682"/>
      <c r="AC396" s="2682"/>
      <c r="AD396" s="2682"/>
      <c r="AE396" s="2682"/>
      <c r="AF396" s="2682"/>
      <c r="AG396" s="2682"/>
      <c r="AH396" s="2682"/>
      <c r="AI396" s="2683"/>
      <c r="AJ396" s="1415"/>
      <c r="AK396" s="1415"/>
      <c r="AL396" s="1415"/>
      <c r="AM396" s="1415"/>
      <c r="AN396" s="1415"/>
      <c r="AO396" s="1415"/>
      <c r="AP396" s="1415"/>
      <c r="AQ396" s="1415"/>
      <c r="AR396" s="1415"/>
      <c r="AS396" s="1415"/>
      <c r="AT396" s="1415"/>
      <c r="AU396" s="1416"/>
      <c r="AY396" s="1422"/>
      <c r="AZ396" s="1423" t="s">
        <v>3187</v>
      </c>
    </row>
    <row r="397" spans="1:52" ht="15.75" customHeight="1" x14ac:dyDescent="0.4">
      <c r="A397" s="899"/>
      <c r="B397" s="900"/>
      <c r="C397" s="900"/>
      <c r="D397" s="900"/>
      <c r="E397" s="900"/>
      <c r="F397" s="900"/>
      <c r="G397" s="900"/>
      <c r="H397" s="900"/>
      <c r="I397" s="900"/>
      <c r="J397" s="900"/>
      <c r="K397" s="900"/>
      <c r="L397" s="900"/>
      <c r="M397" s="900"/>
      <c r="N397" s="900"/>
      <c r="O397" s="900"/>
      <c r="P397" s="900"/>
      <c r="Q397" s="900"/>
      <c r="R397" s="900"/>
      <c r="S397" s="900"/>
      <c r="T397" s="900"/>
      <c r="U397" s="900"/>
      <c r="V397" s="900"/>
      <c r="W397" s="900"/>
      <c r="X397" s="900"/>
      <c r="Y397" s="901"/>
      <c r="Z397" s="1411"/>
      <c r="AA397" s="1412" t="s">
        <v>274</v>
      </c>
      <c r="AB397" s="1412" t="s">
        <v>273</v>
      </c>
      <c r="AC397" s="1412" t="s">
        <v>272</v>
      </c>
      <c r="AD397" s="1412" t="s">
        <v>271</v>
      </c>
      <c r="AE397" s="1412"/>
      <c r="AF397" s="1412"/>
      <c r="AG397" s="1412"/>
      <c r="AH397" s="1412"/>
      <c r="AI397" s="1412"/>
      <c r="AJ397" s="185"/>
      <c r="AK397" s="185"/>
      <c r="AL397" s="185"/>
      <c r="AM397" s="185"/>
      <c r="AN397" s="185"/>
      <c r="AO397" s="185"/>
      <c r="AP397" s="185"/>
      <c r="AQ397" s="185"/>
      <c r="AR397" s="185"/>
      <c r="AS397" s="185"/>
      <c r="AT397" s="185"/>
      <c r="AU397" s="191"/>
    </row>
    <row r="398" spans="1:52" ht="15.75" customHeight="1" x14ac:dyDescent="0.4">
      <c r="A398" s="902"/>
      <c r="B398" s="903"/>
      <c r="C398" s="903"/>
      <c r="D398" s="903"/>
      <c r="E398" s="903"/>
      <c r="F398" s="903"/>
      <c r="G398" s="903"/>
      <c r="H398" s="903"/>
      <c r="I398" s="903"/>
      <c r="J398" s="903"/>
      <c r="K398" s="903"/>
      <c r="L398" s="903"/>
      <c r="M398" s="903"/>
      <c r="N398" s="903"/>
      <c r="O398" s="903"/>
      <c r="P398" s="903"/>
      <c r="Q398" s="903"/>
      <c r="R398" s="903"/>
      <c r="S398" s="903"/>
      <c r="T398" s="903"/>
      <c r="U398" s="903"/>
      <c r="V398" s="903"/>
      <c r="W398" s="903"/>
      <c r="X398" s="903"/>
      <c r="Y398" s="904"/>
      <c r="Z398" s="2689"/>
      <c r="AA398" s="2690"/>
      <c r="AB398" s="2690"/>
      <c r="AC398" s="2690"/>
      <c r="AD398" s="2690"/>
      <c r="AE398" s="2690"/>
      <c r="AF398" s="2690"/>
      <c r="AG398" s="2690"/>
      <c r="AH398" s="2690"/>
      <c r="AI398" s="2690"/>
      <c r="AJ398" s="2690"/>
      <c r="AK398" s="2690"/>
      <c r="AL398" s="2690"/>
      <c r="AM398" s="2690"/>
      <c r="AN398" s="2690"/>
      <c r="AO398" s="2690"/>
      <c r="AP398" s="2690"/>
      <c r="AQ398" s="2690"/>
      <c r="AR398" s="2690"/>
      <c r="AS398" s="2690"/>
      <c r="AT398" s="2690"/>
      <c r="AU398" s="2691"/>
    </row>
    <row r="399" spans="1:52" ht="15.75" customHeight="1" x14ac:dyDescent="0.4">
      <c r="A399" s="902"/>
      <c r="B399" s="903"/>
      <c r="C399" s="903"/>
      <c r="D399" s="903"/>
      <c r="E399" s="903"/>
      <c r="F399" s="903"/>
      <c r="G399" s="903"/>
      <c r="H399" s="903"/>
      <c r="I399" s="903"/>
      <c r="J399" s="903"/>
      <c r="K399" s="903"/>
      <c r="L399" s="903"/>
      <c r="M399" s="903"/>
      <c r="N399" s="903"/>
      <c r="O399" s="903"/>
      <c r="P399" s="903"/>
      <c r="Q399" s="903"/>
      <c r="R399" s="903"/>
      <c r="S399" s="903"/>
      <c r="T399" s="903"/>
      <c r="U399" s="903"/>
      <c r="V399" s="903"/>
      <c r="W399" s="903"/>
      <c r="X399" s="903"/>
      <c r="Y399" s="904"/>
      <c r="Z399" s="2692"/>
      <c r="AA399" s="2693"/>
      <c r="AB399" s="2693"/>
      <c r="AC399" s="2693"/>
      <c r="AD399" s="2693"/>
      <c r="AE399" s="2693"/>
      <c r="AF399" s="2693"/>
      <c r="AG399" s="2693"/>
      <c r="AH399" s="2693"/>
      <c r="AI399" s="2693"/>
      <c r="AJ399" s="2693"/>
      <c r="AK399" s="2693"/>
      <c r="AL399" s="2693"/>
      <c r="AM399" s="2693"/>
      <c r="AN399" s="2693"/>
      <c r="AO399" s="2693"/>
      <c r="AP399" s="2693"/>
      <c r="AQ399" s="2693"/>
      <c r="AR399" s="2693"/>
      <c r="AS399" s="2693"/>
      <c r="AT399" s="2693"/>
      <c r="AU399" s="2694"/>
    </row>
    <row r="400" spans="1:52" ht="15.75" customHeight="1" x14ac:dyDescent="0.4">
      <c r="A400" s="902"/>
      <c r="B400" s="903"/>
      <c r="C400" s="903"/>
      <c r="D400" s="903"/>
      <c r="E400" s="903"/>
      <c r="F400" s="903"/>
      <c r="G400" s="903"/>
      <c r="H400" s="903"/>
      <c r="I400" s="903"/>
      <c r="J400" s="903"/>
      <c r="K400" s="903"/>
      <c r="L400" s="903"/>
      <c r="M400" s="903"/>
      <c r="N400" s="903"/>
      <c r="O400" s="903"/>
      <c r="P400" s="903"/>
      <c r="Q400" s="903"/>
      <c r="R400" s="903"/>
      <c r="S400" s="903"/>
      <c r="T400" s="903"/>
      <c r="U400" s="903"/>
      <c r="V400" s="903"/>
      <c r="W400" s="903"/>
      <c r="X400" s="903"/>
      <c r="Y400" s="904"/>
      <c r="Z400" s="2692"/>
      <c r="AA400" s="2693"/>
      <c r="AB400" s="2693"/>
      <c r="AC400" s="2693"/>
      <c r="AD400" s="2693"/>
      <c r="AE400" s="2693"/>
      <c r="AF400" s="2693"/>
      <c r="AG400" s="2693"/>
      <c r="AH400" s="2693"/>
      <c r="AI400" s="2693"/>
      <c r="AJ400" s="2693"/>
      <c r="AK400" s="2693"/>
      <c r="AL400" s="2693"/>
      <c r="AM400" s="2693"/>
      <c r="AN400" s="2693"/>
      <c r="AO400" s="2693"/>
      <c r="AP400" s="2693"/>
      <c r="AQ400" s="2693"/>
      <c r="AR400" s="2693"/>
      <c r="AS400" s="2693"/>
      <c r="AT400" s="2693"/>
      <c r="AU400" s="2694"/>
    </row>
    <row r="401" spans="1:47" ht="15.75" customHeight="1" x14ac:dyDescent="0.4">
      <c r="A401" s="902"/>
      <c r="B401" s="903"/>
      <c r="C401" s="903"/>
      <c r="D401" s="903"/>
      <c r="E401" s="903"/>
      <c r="F401" s="903"/>
      <c r="G401" s="903"/>
      <c r="H401" s="903"/>
      <c r="I401" s="903"/>
      <c r="J401" s="903"/>
      <c r="K401" s="903"/>
      <c r="L401" s="903"/>
      <c r="M401" s="903"/>
      <c r="N401" s="903"/>
      <c r="O401" s="903"/>
      <c r="P401" s="903"/>
      <c r="Q401" s="903"/>
      <c r="R401" s="903"/>
      <c r="S401" s="903"/>
      <c r="T401" s="903"/>
      <c r="U401" s="903"/>
      <c r="V401" s="903"/>
      <c r="W401" s="903"/>
      <c r="X401" s="903"/>
      <c r="Y401" s="904"/>
      <c r="Z401" s="2692"/>
      <c r="AA401" s="2693"/>
      <c r="AB401" s="2693"/>
      <c r="AC401" s="2693"/>
      <c r="AD401" s="2693"/>
      <c r="AE401" s="2693"/>
      <c r="AF401" s="2693"/>
      <c r="AG401" s="2693"/>
      <c r="AH401" s="2693"/>
      <c r="AI401" s="2693"/>
      <c r="AJ401" s="2693"/>
      <c r="AK401" s="2693"/>
      <c r="AL401" s="2693"/>
      <c r="AM401" s="2693"/>
      <c r="AN401" s="2693"/>
      <c r="AO401" s="2693"/>
      <c r="AP401" s="2693"/>
      <c r="AQ401" s="2693"/>
      <c r="AR401" s="2693"/>
      <c r="AS401" s="2693"/>
      <c r="AT401" s="2693"/>
      <c r="AU401" s="2694"/>
    </row>
    <row r="402" spans="1:47" ht="15.75" customHeight="1" x14ac:dyDescent="0.4">
      <c r="A402" s="902"/>
      <c r="B402" s="903"/>
      <c r="C402" s="903"/>
      <c r="D402" s="903"/>
      <c r="E402" s="903"/>
      <c r="F402" s="903"/>
      <c r="G402" s="903"/>
      <c r="H402" s="903"/>
      <c r="I402" s="903"/>
      <c r="J402" s="903"/>
      <c r="K402" s="903"/>
      <c r="L402" s="903"/>
      <c r="M402" s="903"/>
      <c r="N402" s="903"/>
      <c r="O402" s="903"/>
      <c r="P402" s="903"/>
      <c r="Q402" s="903"/>
      <c r="R402" s="903"/>
      <c r="S402" s="903"/>
      <c r="T402" s="903"/>
      <c r="U402" s="903"/>
      <c r="V402" s="903"/>
      <c r="W402" s="903"/>
      <c r="X402" s="903"/>
      <c r="Y402" s="904"/>
      <c r="Z402" s="2692"/>
      <c r="AA402" s="2693"/>
      <c r="AB402" s="2693"/>
      <c r="AC402" s="2693"/>
      <c r="AD402" s="2693"/>
      <c r="AE402" s="2693"/>
      <c r="AF402" s="2693"/>
      <c r="AG402" s="2693"/>
      <c r="AH402" s="2693"/>
      <c r="AI402" s="2693"/>
      <c r="AJ402" s="2693"/>
      <c r="AK402" s="2693"/>
      <c r="AL402" s="2693"/>
      <c r="AM402" s="2693"/>
      <c r="AN402" s="2693"/>
      <c r="AO402" s="2693"/>
      <c r="AP402" s="2693"/>
      <c r="AQ402" s="2693"/>
      <c r="AR402" s="2693"/>
      <c r="AS402" s="2693"/>
      <c r="AT402" s="2693"/>
      <c r="AU402" s="2694"/>
    </row>
    <row r="403" spans="1:47" ht="15.75" customHeight="1" x14ac:dyDescent="0.4">
      <c r="A403" s="902"/>
      <c r="B403" s="903"/>
      <c r="C403" s="903"/>
      <c r="D403" s="903"/>
      <c r="E403" s="903"/>
      <c r="F403" s="903"/>
      <c r="G403" s="903"/>
      <c r="H403" s="903"/>
      <c r="I403" s="903"/>
      <c r="J403" s="903"/>
      <c r="K403" s="903"/>
      <c r="L403" s="903"/>
      <c r="M403" s="903"/>
      <c r="N403" s="903"/>
      <c r="O403" s="903"/>
      <c r="P403" s="903"/>
      <c r="Q403" s="903"/>
      <c r="R403" s="903"/>
      <c r="S403" s="903"/>
      <c r="T403" s="903"/>
      <c r="U403" s="903"/>
      <c r="V403" s="903"/>
      <c r="W403" s="903"/>
      <c r="X403" s="903"/>
      <c r="Y403" s="904"/>
      <c r="Z403" s="2692"/>
      <c r="AA403" s="2693"/>
      <c r="AB403" s="2693"/>
      <c r="AC403" s="2693"/>
      <c r="AD403" s="2693"/>
      <c r="AE403" s="2693"/>
      <c r="AF403" s="2693"/>
      <c r="AG403" s="2693"/>
      <c r="AH403" s="2693"/>
      <c r="AI403" s="2693"/>
      <c r="AJ403" s="2693"/>
      <c r="AK403" s="2693"/>
      <c r="AL403" s="2693"/>
      <c r="AM403" s="2693"/>
      <c r="AN403" s="2693"/>
      <c r="AO403" s="2693"/>
      <c r="AP403" s="2693"/>
      <c r="AQ403" s="2693"/>
      <c r="AR403" s="2693"/>
      <c r="AS403" s="2693"/>
      <c r="AT403" s="2693"/>
      <c r="AU403" s="2694"/>
    </row>
    <row r="404" spans="1:47" ht="15.75" customHeight="1" x14ac:dyDescent="0.4">
      <c r="A404" s="902"/>
      <c r="B404" s="903"/>
      <c r="C404" s="903"/>
      <c r="D404" s="903"/>
      <c r="E404" s="903"/>
      <c r="F404" s="903"/>
      <c r="G404" s="903"/>
      <c r="H404" s="903"/>
      <c r="I404" s="903"/>
      <c r="J404" s="903"/>
      <c r="K404" s="903"/>
      <c r="L404" s="903"/>
      <c r="M404" s="903"/>
      <c r="N404" s="903"/>
      <c r="O404" s="903"/>
      <c r="P404" s="903"/>
      <c r="Q404" s="903"/>
      <c r="R404" s="903"/>
      <c r="S404" s="903"/>
      <c r="T404" s="903"/>
      <c r="U404" s="903"/>
      <c r="V404" s="903"/>
      <c r="W404" s="903"/>
      <c r="X404" s="903"/>
      <c r="Y404" s="904"/>
      <c r="Z404" s="2692"/>
      <c r="AA404" s="2693"/>
      <c r="AB404" s="2693"/>
      <c r="AC404" s="2693"/>
      <c r="AD404" s="2693"/>
      <c r="AE404" s="2693"/>
      <c r="AF404" s="2693"/>
      <c r="AG404" s="2693"/>
      <c r="AH404" s="2693"/>
      <c r="AI404" s="2693"/>
      <c r="AJ404" s="2693"/>
      <c r="AK404" s="2693"/>
      <c r="AL404" s="2693"/>
      <c r="AM404" s="2693"/>
      <c r="AN404" s="2693"/>
      <c r="AO404" s="2693"/>
      <c r="AP404" s="2693"/>
      <c r="AQ404" s="2693"/>
      <c r="AR404" s="2693"/>
      <c r="AS404" s="2693"/>
      <c r="AT404" s="2693"/>
      <c r="AU404" s="2694"/>
    </row>
    <row r="405" spans="1:47" ht="15.75" customHeight="1" x14ac:dyDescent="0.4">
      <c r="A405" s="902"/>
      <c r="B405" s="903"/>
      <c r="C405" s="903"/>
      <c r="D405" s="903"/>
      <c r="E405" s="903"/>
      <c r="F405" s="903"/>
      <c r="G405" s="903"/>
      <c r="H405" s="903"/>
      <c r="I405" s="903"/>
      <c r="J405" s="903"/>
      <c r="K405" s="2684" t="s">
        <v>270</v>
      </c>
      <c r="L405" s="2684"/>
      <c r="M405" s="2684"/>
      <c r="N405" s="2684"/>
      <c r="O405" s="2684"/>
      <c r="P405" s="2684"/>
      <c r="Q405" s="903"/>
      <c r="R405" s="903"/>
      <c r="S405" s="903"/>
      <c r="T405" s="903"/>
      <c r="U405" s="903"/>
      <c r="V405" s="903"/>
      <c r="W405" s="903"/>
      <c r="X405" s="903"/>
      <c r="Y405" s="904"/>
      <c r="Z405" s="2692"/>
      <c r="AA405" s="2693"/>
      <c r="AB405" s="2693"/>
      <c r="AC405" s="2693"/>
      <c r="AD405" s="2693"/>
      <c r="AE405" s="2693"/>
      <c r="AF405" s="2693"/>
      <c r="AG405" s="2693"/>
      <c r="AH405" s="2693"/>
      <c r="AI405" s="2693"/>
      <c r="AJ405" s="2693"/>
      <c r="AK405" s="2693"/>
      <c r="AL405" s="2693"/>
      <c r="AM405" s="2693"/>
      <c r="AN405" s="2693"/>
      <c r="AO405" s="2693"/>
      <c r="AP405" s="2693"/>
      <c r="AQ405" s="2693"/>
      <c r="AR405" s="2693"/>
      <c r="AS405" s="2693"/>
      <c r="AT405" s="2693"/>
      <c r="AU405" s="2694"/>
    </row>
    <row r="406" spans="1:47" ht="15.75" customHeight="1" x14ac:dyDescent="0.4">
      <c r="A406" s="902"/>
      <c r="B406" s="903"/>
      <c r="C406" s="903"/>
      <c r="D406" s="903"/>
      <c r="E406" s="903"/>
      <c r="F406" s="903"/>
      <c r="G406" s="903"/>
      <c r="H406" s="903"/>
      <c r="I406" s="903"/>
      <c r="J406" s="903"/>
      <c r="K406" s="903"/>
      <c r="L406" s="903"/>
      <c r="M406" s="903"/>
      <c r="N406" s="903"/>
      <c r="O406" s="903"/>
      <c r="P406" s="903"/>
      <c r="Q406" s="903"/>
      <c r="R406" s="903"/>
      <c r="S406" s="903"/>
      <c r="T406" s="903"/>
      <c r="U406" s="903"/>
      <c r="V406" s="903"/>
      <c r="W406" s="903"/>
      <c r="X406" s="903"/>
      <c r="Y406" s="904"/>
      <c r="Z406" s="2692"/>
      <c r="AA406" s="2693"/>
      <c r="AB406" s="2693"/>
      <c r="AC406" s="2693"/>
      <c r="AD406" s="2693"/>
      <c r="AE406" s="2693"/>
      <c r="AF406" s="2693"/>
      <c r="AG406" s="2693"/>
      <c r="AH406" s="2693"/>
      <c r="AI406" s="2693"/>
      <c r="AJ406" s="2693"/>
      <c r="AK406" s="2693"/>
      <c r="AL406" s="2693"/>
      <c r="AM406" s="2693"/>
      <c r="AN406" s="2693"/>
      <c r="AO406" s="2693"/>
      <c r="AP406" s="2693"/>
      <c r="AQ406" s="2693"/>
      <c r="AR406" s="2693"/>
      <c r="AS406" s="2693"/>
      <c r="AT406" s="2693"/>
      <c r="AU406" s="2694"/>
    </row>
    <row r="407" spans="1:47" ht="15.75" customHeight="1" x14ac:dyDescent="0.4">
      <c r="A407" s="902"/>
      <c r="B407" s="903"/>
      <c r="C407" s="903"/>
      <c r="D407" s="903"/>
      <c r="E407" s="903"/>
      <c r="F407" s="903"/>
      <c r="G407" s="903"/>
      <c r="H407" s="903"/>
      <c r="I407" s="903"/>
      <c r="J407" s="903"/>
      <c r="K407" s="903"/>
      <c r="L407" s="903"/>
      <c r="M407" s="903"/>
      <c r="N407" s="903"/>
      <c r="O407" s="903"/>
      <c r="P407" s="903"/>
      <c r="Q407" s="903"/>
      <c r="R407" s="903"/>
      <c r="S407" s="903"/>
      <c r="T407" s="903"/>
      <c r="U407" s="903"/>
      <c r="V407" s="903"/>
      <c r="W407" s="903"/>
      <c r="X407" s="903"/>
      <c r="Y407" s="904"/>
      <c r="Z407" s="2692"/>
      <c r="AA407" s="2693"/>
      <c r="AB407" s="2693"/>
      <c r="AC407" s="2693"/>
      <c r="AD407" s="2693"/>
      <c r="AE407" s="2693"/>
      <c r="AF407" s="2693"/>
      <c r="AG407" s="2693"/>
      <c r="AH407" s="2693"/>
      <c r="AI407" s="2693"/>
      <c r="AJ407" s="2693"/>
      <c r="AK407" s="2693"/>
      <c r="AL407" s="2693"/>
      <c r="AM407" s="2693"/>
      <c r="AN407" s="2693"/>
      <c r="AO407" s="2693"/>
      <c r="AP407" s="2693"/>
      <c r="AQ407" s="2693"/>
      <c r="AR407" s="2693"/>
      <c r="AS407" s="2693"/>
      <c r="AT407" s="2693"/>
      <c r="AU407" s="2694"/>
    </row>
    <row r="408" spans="1:47" ht="15.75" customHeight="1" x14ac:dyDescent="0.4">
      <c r="A408" s="902"/>
      <c r="B408" s="903"/>
      <c r="C408" s="903"/>
      <c r="D408" s="903"/>
      <c r="E408" s="903"/>
      <c r="F408" s="903"/>
      <c r="G408" s="903"/>
      <c r="H408" s="903"/>
      <c r="I408" s="903"/>
      <c r="J408" s="903"/>
      <c r="K408" s="903"/>
      <c r="L408" s="903"/>
      <c r="M408" s="903"/>
      <c r="N408" s="903"/>
      <c r="O408" s="903"/>
      <c r="P408" s="903"/>
      <c r="Q408" s="903"/>
      <c r="R408" s="903"/>
      <c r="S408" s="903"/>
      <c r="T408" s="903"/>
      <c r="U408" s="903"/>
      <c r="V408" s="903"/>
      <c r="W408" s="903"/>
      <c r="X408" s="903"/>
      <c r="Y408" s="904"/>
      <c r="Z408" s="2692"/>
      <c r="AA408" s="2693"/>
      <c r="AB408" s="2693"/>
      <c r="AC408" s="2693"/>
      <c r="AD408" s="2693"/>
      <c r="AE408" s="2693"/>
      <c r="AF408" s="2693"/>
      <c r="AG408" s="2693"/>
      <c r="AH408" s="2693"/>
      <c r="AI408" s="2693"/>
      <c r="AJ408" s="2693"/>
      <c r="AK408" s="2693"/>
      <c r="AL408" s="2693"/>
      <c r="AM408" s="2693"/>
      <c r="AN408" s="2693"/>
      <c r="AO408" s="2693"/>
      <c r="AP408" s="2693"/>
      <c r="AQ408" s="2693"/>
      <c r="AR408" s="2693"/>
      <c r="AS408" s="2693"/>
      <c r="AT408" s="2693"/>
      <c r="AU408" s="2694"/>
    </row>
    <row r="409" spans="1:47" ht="15.75" customHeight="1" x14ac:dyDescent="0.4">
      <c r="A409" s="902"/>
      <c r="B409" s="903"/>
      <c r="C409" s="903"/>
      <c r="D409" s="903"/>
      <c r="E409" s="903"/>
      <c r="F409" s="903"/>
      <c r="G409" s="903"/>
      <c r="H409" s="903"/>
      <c r="I409" s="903"/>
      <c r="J409" s="903"/>
      <c r="K409" s="903"/>
      <c r="L409" s="903"/>
      <c r="M409" s="903"/>
      <c r="N409" s="903"/>
      <c r="O409" s="903"/>
      <c r="P409" s="903"/>
      <c r="Q409" s="903"/>
      <c r="R409" s="903"/>
      <c r="S409" s="903"/>
      <c r="T409" s="903"/>
      <c r="U409" s="903"/>
      <c r="V409" s="903"/>
      <c r="W409" s="903"/>
      <c r="X409" s="903"/>
      <c r="Y409" s="904"/>
      <c r="Z409" s="2692"/>
      <c r="AA409" s="2693"/>
      <c r="AB409" s="2693"/>
      <c r="AC409" s="2693"/>
      <c r="AD409" s="2693"/>
      <c r="AE409" s="2693"/>
      <c r="AF409" s="2693"/>
      <c r="AG409" s="2693"/>
      <c r="AH409" s="2693"/>
      <c r="AI409" s="2693"/>
      <c r="AJ409" s="2693"/>
      <c r="AK409" s="2693"/>
      <c r="AL409" s="2693"/>
      <c r="AM409" s="2693"/>
      <c r="AN409" s="2693"/>
      <c r="AO409" s="2693"/>
      <c r="AP409" s="2693"/>
      <c r="AQ409" s="2693"/>
      <c r="AR409" s="2693"/>
      <c r="AS409" s="2693"/>
      <c r="AT409" s="2693"/>
      <c r="AU409" s="2694"/>
    </row>
    <row r="410" spans="1:47" ht="15.75" customHeight="1" x14ac:dyDescent="0.4">
      <c r="A410" s="902"/>
      <c r="B410" s="903"/>
      <c r="C410" s="903"/>
      <c r="D410" s="903"/>
      <c r="E410" s="903"/>
      <c r="F410" s="903"/>
      <c r="G410" s="903"/>
      <c r="H410" s="903"/>
      <c r="I410" s="903"/>
      <c r="J410" s="903"/>
      <c r="K410" s="903"/>
      <c r="L410" s="903"/>
      <c r="M410" s="903"/>
      <c r="N410" s="903"/>
      <c r="O410" s="903"/>
      <c r="P410" s="903"/>
      <c r="Q410" s="903"/>
      <c r="R410" s="903"/>
      <c r="S410" s="903"/>
      <c r="T410" s="903"/>
      <c r="U410" s="903"/>
      <c r="V410" s="903"/>
      <c r="W410" s="903"/>
      <c r="X410" s="903"/>
      <c r="Y410" s="904"/>
      <c r="Z410" s="2692"/>
      <c r="AA410" s="2693"/>
      <c r="AB410" s="2693"/>
      <c r="AC410" s="2693"/>
      <c r="AD410" s="2693"/>
      <c r="AE410" s="2693"/>
      <c r="AF410" s="2693"/>
      <c r="AG410" s="2693"/>
      <c r="AH410" s="2693"/>
      <c r="AI410" s="2693"/>
      <c r="AJ410" s="2693"/>
      <c r="AK410" s="2693"/>
      <c r="AL410" s="2693"/>
      <c r="AM410" s="2693"/>
      <c r="AN410" s="2693"/>
      <c r="AO410" s="2693"/>
      <c r="AP410" s="2693"/>
      <c r="AQ410" s="2693"/>
      <c r="AR410" s="2693"/>
      <c r="AS410" s="2693"/>
      <c r="AT410" s="2693"/>
      <c r="AU410" s="2694"/>
    </row>
    <row r="411" spans="1:47" ht="15.75" customHeight="1" x14ac:dyDescent="0.4">
      <c r="A411" s="902"/>
      <c r="B411" s="903"/>
      <c r="C411" s="903"/>
      <c r="D411" s="903"/>
      <c r="E411" s="903"/>
      <c r="F411" s="903"/>
      <c r="G411" s="903"/>
      <c r="H411" s="903"/>
      <c r="I411" s="903"/>
      <c r="J411" s="903"/>
      <c r="K411" s="903"/>
      <c r="L411" s="903"/>
      <c r="M411" s="903"/>
      <c r="N411" s="903"/>
      <c r="O411" s="903"/>
      <c r="P411" s="903"/>
      <c r="Q411" s="903"/>
      <c r="R411" s="903"/>
      <c r="S411" s="903"/>
      <c r="T411" s="903"/>
      <c r="U411" s="903"/>
      <c r="V411" s="903"/>
      <c r="W411" s="903"/>
      <c r="X411" s="903"/>
      <c r="Y411" s="904"/>
      <c r="Z411" s="2692"/>
      <c r="AA411" s="2693"/>
      <c r="AB411" s="2693"/>
      <c r="AC411" s="2693"/>
      <c r="AD411" s="2693"/>
      <c r="AE411" s="2693"/>
      <c r="AF411" s="2693"/>
      <c r="AG411" s="2693"/>
      <c r="AH411" s="2693"/>
      <c r="AI411" s="2693"/>
      <c r="AJ411" s="2693"/>
      <c r="AK411" s="2693"/>
      <c r="AL411" s="2693"/>
      <c r="AM411" s="2693"/>
      <c r="AN411" s="2693"/>
      <c r="AO411" s="2693"/>
      <c r="AP411" s="2693"/>
      <c r="AQ411" s="2693"/>
      <c r="AR411" s="2693"/>
      <c r="AS411" s="2693"/>
      <c r="AT411" s="2693"/>
      <c r="AU411" s="2694"/>
    </row>
    <row r="412" spans="1:47" ht="15.75" customHeight="1" x14ac:dyDescent="0.4">
      <c r="A412" s="902"/>
      <c r="B412" s="903"/>
      <c r="C412" s="903"/>
      <c r="D412" s="903"/>
      <c r="E412" s="903"/>
      <c r="F412" s="903"/>
      <c r="G412" s="903"/>
      <c r="H412" s="903"/>
      <c r="I412" s="903"/>
      <c r="J412" s="903"/>
      <c r="K412" s="903"/>
      <c r="L412" s="903"/>
      <c r="M412" s="903"/>
      <c r="N412" s="903"/>
      <c r="O412" s="903"/>
      <c r="P412" s="903"/>
      <c r="Q412" s="903"/>
      <c r="R412" s="903"/>
      <c r="S412" s="903"/>
      <c r="T412" s="903"/>
      <c r="U412" s="903"/>
      <c r="V412" s="903"/>
      <c r="W412" s="903"/>
      <c r="X412" s="903"/>
      <c r="Y412" s="904"/>
      <c r="Z412" s="2692"/>
      <c r="AA412" s="2693"/>
      <c r="AB412" s="2693"/>
      <c r="AC412" s="2693"/>
      <c r="AD412" s="2693"/>
      <c r="AE412" s="2693"/>
      <c r="AF412" s="2693"/>
      <c r="AG412" s="2693"/>
      <c r="AH412" s="2693"/>
      <c r="AI412" s="2693"/>
      <c r="AJ412" s="2693"/>
      <c r="AK412" s="2693"/>
      <c r="AL412" s="2693"/>
      <c r="AM412" s="2693"/>
      <c r="AN412" s="2693"/>
      <c r="AO412" s="2693"/>
      <c r="AP412" s="2693"/>
      <c r="AQ412" s="2693"/>
      <c r="AR412" s="2693"/>
      <c r="AS412" s="2693"/>
      <c r="AT412" s="2693"/>
      <c r="AU412" s="2694"/>
    </row>
    <row r="413" spans="1:47" ht="15.75" customHeight="1" x14ac:dyDescent="0.4">
      <c r="A413" s="902"/>
      <c r="B413" s="903"/>
      <c r="C413" s="903"/>
      <c r="D413" s="903"/>
      <c r="E413" s="903"/>
      <c r="F413" s="903"/>
      <c r="G413" s="903"/>
      <c r="H413" s="903"/>
      <c r="I413" s="903"/>
      <c r="J413" s="903"/>
      <c r="K413" s="903"/>
      <c r="L413" s="903"/>
      <c r="M413" s="903"/>
      <c r="N413" s="903"/>
      <c r="O413" s="903"/>
      <c r="P413" s="903"/>
      <c r="Q413" s="903"/>
      <c r="R413" s="903"/>
      <c r="S413" s="903"/>
      <c r="T413" s="903"/>
      <c r="U413" s="903"/>
      <c r="V413" s="903"/>
      <c r="W413" s="903"/>
      <c r="X413" s="903"/>
      <c r="Y413" s="904"/>
      <c r="Z413" s="2692"/>
      <c r="AA413" s="2693"/>
      <c r="AB413" s="2693"/>
      <c r="AC413" s="2693"/>
      <c r="AD413" s="2693"/>
      <c r="AE413" s="2693"/>
      <c r="AF413" s="2693"/>
      <c r="AG413" s="2693"/>
      <c r="AH413" s="2693"/>
      <c r="AI413" s="2693"/>
      <c r="AJ413" s="2693"/>
      <c r="AK413" s="2693"/>
      <c r="AL413" s="2693"/>
      <c r="AM413" s="2693"/>
      <c r="AN413" s="2693"/>
      <c r="AO413" s="2693"/>
      <c r="AP413" s="2693"/>
      <c r="AQ413" s="2693"/>
      <c r="AR413" s="2693"/>
      <c r="AS413" s="2693"/>
      <c r="AT413" s="2693"/>
      <c r="AU413" s="2694"/>
    </row>
    <row r="414" spans="1:47" ht="15.75" customHeight="1" x14ac:dyDescent="0.4">
      <c r="A414" s="905"/>
      <c r="B414" s="1409"/>
      <c r="C414" s="1409"/>
      <c r="D414" s="1409"/>
      <c r="E414" s="1409"/>
      <c r="F414" s="1409"/>
      <c r="G414" s="1409"/>
      <c r="H414" s="1409"/>
      <c r="I414" s="1409"/>
      <c r="J414" s="1409"/>
      <c r="K414" s="1409"/>
      <c r="L414" s="1409"/>
      <c r="M414" s="1409"/>
      <c r="N414" s="1409"/>
      <c r="O414" s="1409"/>
      <c r="P414" s="1409"/>
      <c r="Q414" s="1409"/>
      <c r="R414" s="1409"/>
      <c r="S414" s="1409"/>
      <c r="T414" s="1409"/>
      <c r="U414" s="1409"/>
      <c r="V414" s="1409"/>
      <c r="W414" s="1409"/>
      <c r="X414" s="1409"/>
      <c r="Y414" s="906"/>
      <c r="Z414" s="2695"/>
      <c r="AA414" s="2696"/>
      <c r="AB414" s="2696"/>
      <c r="AC414" s="2696"/>
      <c r="AD414" s="2696"/>
      <c r="AE414" s="2696"/>
      <c r="AF414" s="2696"/>
      <c r="AG414" s="2696"/>
      <c r="AH414" s="2696"/>
      <c r="AI414" s="2696"/>
      <c r="AJ414" s="2696"/>
      <c r="AK414" s="2696"/>
      <c r="AL414" s="2696"/>
      <c r="AM414" s="2696"/>
      <c r="AN414" s="2696"/>
      <c r="AO414" s="2696"/>
      <c r="AP414" s="2696"/>
      <c r="AQ414" s="2696"/>
      <c r="AR414" s="2696"/>
      <c r="AS414" s="2696"/>
      <c r="AT414" s="2696"/>
      <c r="AU414" s="2697"/>
    </row>
    <row r="415" spans="1:47" ht="12.75" customHeight="1" x14ac:dyDescent="0.4">
      <c r="A415" s="184"/>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row>
    <row r="416" spans="1:47" ht="12.75" customHeight="1" x14ac:dyDescent="0.4">
      <c r="A416" s="2686" t="s">
        <v>118</v>
      </c>
      <c r="B416" s="2686"/>
      <c r="C416" s="2686"/>
      <c r="D416" s="2686"/>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441"/>
    </row>
    <row r="417" spans="1:52" ht="12.75" customHeight="1" x14ac:dyDescent="0.4">
      <c r="A417" s="184"/>
      <c r="B417" s="442" t="s">
        <v>117</v>
      </c>
      <c r="C417" s="2687" t="s">
        <v>2717</v>
      </c>
      <c r="D417" s="2688"/>
      <c r="E417" s="2688"/>
      <c r="F417" s="2688"/>
      <c r="G417" s="2688"/>
      <c r="H417" s="2688"/>
      <c r="I417" s="2688"/>
      <c r="J417" s="2688"/>
      <c r="K417" s="2688"/>
      <c r="L417" s="2688"/>
      <c r="M417" s="2688"/>
      <c r="N417" s="2688"/>
      <c r="O417" s="2688"/>
      <c r="P417" s="2688"/>
      <c r="Q417" s="2688"/>
      <c r="R417" s="2688"/>
      <c r="S417" s="2688"/>
      <c r="T417" s="2688"/>
      <c r="U417" s="2688"/>
      <c r="V417" s="2688"/>
      <c r="W417" s="2688"/>
      <c r="X417" s="2688"/>
      <c r="Y417" s="2688"/>
      <c r="Z417" s="2688"/>
      <c r="AA417" s="2688"/>
      <c r="AB417" s="2688"/>
      <c r="AC417" s="2688"/>
      <c r="AD417" s="2688"/>
      <c r="AE417" s="2688"/>
      <c r="AF417" s="2688"/>
      <c r="AG417" s="2688"/>
      <c r="AH417" s="2688"/>
      <c r="AI417" s="2688"/>
      <c r="AJ417" s="2688"/>
      <c r="AK417" s="2688"/>
      <c r="AL417" s="2688"/>
      <c r="AM417" s="2688"/>
      <c r="AN417" s="2688"/>
      <c r="AO417" s="2688"/>
      <c r="AP417" s="2688"/>
      <c r="AQ417" s="2688"/>
      <c r="AR417" s="2688"/>
      <c r="AS417" s="2688"/>
      <c r="AT417" s="2688"/>
      <c r="AU417" s="441"/>
    </row>
    <row r="418" spans="1:52" ht="12.75" customHeight="1" x14ac:dyDescent="0.4">
      <c r="A418" s="184"/>
      <c r="B418" s="442"/>
      <c r="C418" s="2685" t="s">
        <v>269</v>
      </c>
      <c r="D418" s="2685"/>
      <c r="E418" s="2685"/>
      <c r="F418" s="2685"/>
      <c r="G418" s="2685"/>
      <c r="H418" s="2685"/>
      <c r="I418" s="2685"/>
      <c r="J418" s="2685"/>
      <c r="K418" s="2685"/>
      <c r="L418" s="2685"/>
      <c r="M418" s="2685"/>
      <c r="N418" s="2685"/>
      <c r="O418" s="2685"/>
      <c r="P418" s="2685"/>
      <c r="Q418" s="2685"/>
      <c r="R418" s="2685"/>
      <c r="S418" s="2685"/>
      <c r="T418" s="2685"/>
      <c r="U418" s="2685"/>
      <c r="V418" s="2685"/>
      <c r="W418" s="2685"/>
      <c r="X418" s="2685"/>
      <c r="Y418" s="2685"/>
      <c r="Z418" s="2685"/>
      <c r="AA418" s="2685"/>
      <c r="AB418" s="2685"/>
      <c r="AC418" s="2685"/>
      <c r="AD418" s="2685"/>
      <c r="AE418" s="2685"/>
      <c r="AF418" s="2685"/>
      <c r="AG418" s="2685"/>
      <c r="AH418" s="2685"/>
      <c r="AI418" s="2685"/>
      <c r="AJ418" s="2685"/>
      <c r="AK418" s="2685"/>
      <c r="AL418" s="2685"/>
      <c r="AM418" s="2685"/>
      <c r="AN418" s="2685"/>
      <c r="AO418" s="2685"/>
      <c r="AP418" s="2685"/>
      <c r="AQ418" s="2685"/>
      <c r="AR418" s="2685"/>
      <c r="AS418" s="2685"/>
      <c r="AT418" s="2685"/>
      <c r="AU418" s="441"/>
    </row>
    <row r="419" spans="1:52" ht="12.75" customHeight="1" x14ac:dyDescent="0.4">
      <c r="A419" s="184"/>
      <c r="B419" s="442"/>
      <c r="C419" s="2685" t="s">
        <v>268</v>
      </c>
      <c r="D419" s="2685"/>
      <c r="E419" s="2685"/>
      <c r="F419" s="2685"/>
      <c r="G419" s="2685"/>
      <c r="H419" s="2685"/>
      <c r="I419" s="2685"/>
      <c r="J419" s="2685"/>
      <c r="K419" s="2685"/>
      <c r="L419" s="2685"/>
      <c r="M419" s="2685"/>
      <c r="N419" s="2685"/>
      <c r="O419" s="2685"/>
      <c r="P419" s="2685"/>
      <c r="Q419" s="2685"/>
      <c r="R419" s="2685"/>
      <c r="S419" s="2685"/>
      <c r="T419" s="2685"/>
      <c r="U419" s="2685"/>
      <c r="V419" s="2685"/>
      <c r="W419" s="2685"/>
      <c r="X419" s="2685"/>
      <c r="Y419" s="2685"/>
      <c r="Z419" s="2685"/>
      <c r="AA419" s="2685"/>
      <c r="AB419" s="2685"/>
      <c r="AC419" s="2685"/>
      <c r="AD419" s="2685"/>
      <c r="AE419" s="2685"/>
      <c r="AF419" s="2685"/>
      <c r="AG419" s="2685"/>
      <c r="AH419" s="2685"/>
      <c r="AI419" s="2685"/>
      <c r="AJ419" s="2685"/>
      <c r="AK419" s="2685"/>
      <c r="AL419" s="2685"/>
      <c r="AM419" s="2685"/>
      <c r="AN419" s="2685"/>
      <c r="AO419" s="2685"/>
      <c r="AP419" s="2685"/>
      <c r="AQ419" s="2685"/>
      <c r="AR419" s="2685"/>
      <c r="AS419" s="2685"/>
      <c r="AT419" s="2685"/>
      <c r="AU419" s="441"/>
    </row>
    <row r="420" spans="1:52" ht="12.75" customHeight="1" x14ac:dyDescent="0.4">
      <c r="A420" s="184"/>
      <c r="B420" s="442" t="s">
        <v>115</v>
      </c>
      <c r="C420" s="2685" t="s">
        <v>267</v>
      </c>
      <c r="D420" s="2685"/>
      <c r="E420" s="2685"/>
      <c r="F420" s="2685"/>
      <c r="G420" s="2685"/>
      <c r="H420" s="2685"/>
      <c r="I420" s="2685"/>
      <c r="J420" s="2685"/>
      <c r="K420" s="2685"/>
      <c r="L420" s="2685"/>
      <c r="M420" s="2685"/>
      <c r="N420" s="2685"/>
      <c r="O420" s="2685"/>
      <c r="P420" s="2685"/>
      <c r="Q420" s="2685"/>
      <c r="R420" s="2685"/>
      <c r="S420" s="2685"/>
      <c r="T420" s="2685"/>
      <c r="U420" s="2685"/>
      <c r="V420" s="2685"/>
      <c r="W420" s="2685"/>
      <c r="X420" s="2685"/>
      <c r="Y420" s="2685"/>
      <c r="Z420" s="2685"/>
      <c r="AA420" s="2685"/>
      <c r="AB420" s="2685"/>
      <c r="AC420" s="2685"/>
      <c r="AD420" s="2685"/>
      <c r="AE420" s="2685"/>
      <c r="AF420" s="2685"/>
      <c r="AG420" s="2685"/>
      <c r="AH420" s="2685"/>
      <c r="AI420" s="2685"/>
      <c r="AJ420" s="2685"/>
      <c r="AK420" s="2685"/>
      <c r="AL420" s="2685"/>
      <c r="AM420" s="2685"/>
      <c r="AN420" s="2685"/>
      <c r="AO420" s="2685"/>
      <c r="AP420" s="2685"/>
      <c r="AQ420" s="2685"/>
      <c r="AR420" s="2685"/>
      <c r="AS420" s="2685"/>
      <c r="AT420" s="2685"/>
      <c r="AU420" s="441"/>
    </row>
    <row r="421" spans="1:52" ht="12.75" customHeight="1" x14ac:dyDescent="0.4">
      <c r="A421" s="184"/>
      <c r="B421" s="442" t="s">
        <v>114</v>
      </c>
      <c r="C421" s="2685" t="s">
        <v>2718</v>
      </c>
      <c r="D421" s="2685"/>
      <c r="E421" s="2685"/>
      <c r="F421" s="2685"/>
      <c r="G421" s="2685"/>
      <c r="H421" s="2685"/>
      <c r="I421" s="2685"/>
      <c r="J421" s="2685"/>
      <c r="K421" s="2685"/>
      <c r="L421" s="2685"/>
      <c r="M421" s="2685"/>
      <c r="N421" s="2685"/>
      <c r="O421" s="2685"/>
      <c r="P421" s="2685"/>
      <c r="Q421" s="2685"/>
      <c r="R421" s="2685"/>
      <c r="S421" s="2685"/>
      <c r="T421" s="2685"/>
      <c r="U421" s="2685"/>
      <c r="V421" s="2685"/>
      <c r="W421" s="2685"/>
      <c r="X421" s="2685"/>
      <c r="Y421" s="2685"/>
      <c r="Z421" s="2685"/>
      <c r="AA421" s="2685"/>
      <c r="AB421" s="2685"/>
      <c r="AC421" s="2685"/>
      <c r="AD421" s="2685"/>
      <c r="AE421" s="2685"/>
      <c r="AF421" s="2685"/>
      <c r="AG421" s="2685"/>
      <c r="AH421" s="2685"/>
      <c r="AI421" s="2685"/>
      <c r="AJ421" s="2685"/>
      <c r="AK421" s="2685"/>
      <c r="AL421" s="2685"/>
      <c r="AM421" s="2685"/>
      <c r="AN421" s="2685"/>
      <c r="AO421" s="2685"/>
      <c r="AP421" s="2685"/>
      <c r="AQ421" s="2685"/>
      <c r="AR421" s="2685"/>
      <c r="AS421" s="2685"/>
      <c r="AT421" s="2685"/>
      <c r="AU421" s="184"/>
    </row>
    <row r="422" spans="1:52" ht="12.75" customHeight="1" x14ac:dyDescent="0.4">
      <c r="A422" s="184"/>
      <c r="B422" s="442" t="s">
        <v>113</v>
      </c>
      <c r="C422" s="2685" t="s">
        <v>2719</v>
      </c>
      <c r="D422" s="2685"/>
      <c r="E422" s="2685"/>
      <c r="F422" s="2685"/>
      <c r="G422" s="2685"/>
      <c r="H422" s="2685"/>
      <c r="I422" s="2685"/>
      <c r="J422" s="2685"/>
      <c r="K422" s="2685"/>
      <c r="L422" s="2685"/>
      <c r="M422" s="2685"/>
      <c r="N422" s="2685"/>
      <c r="O422" s="2685"/>
      <c r="P422" s="2685"/>
      <c r="Q422" s="2685"/>
      <c r="R422" s="2685"/>
      <c r="S422" s="2685"/>
      <c r="T422" s="2685"/>
      <c r="U422" s="2685"/>
      <c r="V422" s="2685"/>
      <c r="W422" s="2685"/>
      <c r="X422" s="2685"/>
      <c r="Y422" s="2685"/>
      <c r="Z422" s="2685"/>
      <c r="AA422" s="2685"/>
      <c r="AB422" s="2685"/>
      <c r="AC422" s="2685"/>
      <c r="AD422" s="2685"/>
      <c r="AE422" s="2685"/>
      <c r="AF422" s="2685"/>
      <c r="AG422" s="2685"/>
      <c r="AH422" s="2685"/>
      <c r="AI422" s="2685"/>
      <c r="AJ422" s="2685"/>
      <c r="AK422" s="2685"/>
      <c r="AL422" s="2685"/>
      <c r="AM422" s="2685"/>
      <c r="AN422" s="2685"/>
      <c r="AO422" s="2685"/>
      <c r="AP422" s="2685"/>
      <c r="AQ422" s="2685"/>
      <c r="AR422" s="2685"/>
      <c r="AS422" s="2685"/>
      <c r="AT422" s="2685"/>
      <c r="AU422" s="441"/>
    </row>
    <row r="423" spans="1:52" ht="12.75" customHeight="1" x14ac:dyDescent="0.4">
      <c r="A423" s="184"/>
      <c r="B423" s="184"/>
      <c r="C423" s="2685" t="s">
        <v>266</v>
      </c>
      <c r="D423" s="2685"/>
      <c r="E423" s="2685"/>
      <c r="F423" s="2685"/>
      <c r="G423" s="2685"/>
      <c r="H423" s="2685"/>
      <c r="I423" s="2685"/>
      <c r="J423" s="2685"/>
      <c r="K423" s="2685"/>
      <c r="L423" s="2685"/>
      <c r="M423" s="2685"/>
      <c r="N423" s="2685"/>
      <c r="O423" s="2685"/>
      <c r="P423" s="2685"/>
      <c r="Q423" s="2685"/>
      <c r="R423" s="2685"/>
      <c r="S423" s="2685"/>
      <c r="T423" s="2685"/>
      <c r="U423" s="2685"/>
      <c r="V423" s="2685"/>
      <c r="W423" s="2685"/>
      <c r="X423" s="2685"/>
      <c r="Y423" s="2685"/>
      <c r="Z423" s="2685"/>
      <c r="AA423" s="2685"/>
      <c r="AB423" s="2685"/>
      <c r="AC423" s="2685"/>
      <c r="AD423" s="2685"/>
      <c r="AE423" s="2685"/>
      <c r="AF423" s="2685"/>
      <c r="AG423" s="2685"/>
      <c r="AH423" s="2685"/>
      <c r="AI423" s="2685"/>
      <c r="AJ423" s="2685"/>
      <c r="AK423" s="2685"/>
      <c r="AL423" s="2685"/>
      <c r="AM423" s="2685"/>
      <c r="AN423" s="2685"/>
      <c r="AO423" s="2685"/>
      <c r="AP423" s="2685"/>
      <c r="AQ423" s="2685"/>
      <c r="AR423" s="2685"/>
      <c r="AS423" s="2685"/>
      <c r="AT423" s="2685"/>
      <c r="AU423" s="441"/>
    </row>
    <row r="424" spans="1:52" ht="12.75" customHeight="1" x14ac:dyDescent="0.4">
      <c r="A424" s="184"/>
      <c r="B424" s="442" t="s">
        <v>112</v>
      </c>
      <c r="C424" s="2685" t="s">
        <v>265</v>
      </c>
      <c r="D424" s="2685"/>
      <c r="E424" s="2685"/>
      <c r="F424" s="2685"/>
      <c r="G424" s="2685"/>
      <c r="H424" s="2685"/>
      <c r="I424" s="2685"/>
      <c r="J424" s="2685"/>
      <c r="K424" s="2685"/>
      <c r="L424" s="2685"/>
      <c r="M424" s="2685"/>
      <c r="N424" s="2685"/>
      <c r="O424" s="2685"/>
      <c r="P424" s="2685"/>
      <c r="Q424" s="2685"/>
      <c r="R424" s="2685"/>
      <c r="S424" s="2685"/>
      <c r="T424" s="2685"/>
      <c r="U424" s="2685"/>
      <c r="V424" s="2685"/>
      <c r="W424" s="2685"/>
      <c r="X424" s="2685"/>
      <c r="Y424" s="2685"/>
      <c r="Z424" s="2685"/>
      <c r="AA424" s="2685"/>
      <c r="AB424" s="2685"/>
      <c r="AC424" s="2685"/>
      <c r="AD424" s="2685"/>
      <c r="AE424" s="2685"/>
      <c r="AF424" s="2685"/>
      <c r="AG424" s="2685"/>
      <c r="AH424" s="2685"/>
      <c r="AI424" s="2685"/>
      <c r="AJ424" s="2685"/>
      <c r="AK424" s="2685"/>
      <c r="AL424" s="2685"/>
      <c r="AM424" s="2685"/>
      <c r="AN424" s="2685"/>
      <c r="AO424" s="2685"/>
      <c r="AP424" s="2685"/>
      <c r="AQ424" s="2685"/>
      <c r="AR424" s="2685"/>
      <c r="AS424" s="2685"/>
      <c r="AT424" s="2685"/>
      <c r="AU424" s="441"/>
    </row>
    <row r="425" spans="1:52" ht="12.75" customHeight="1" x14ac:dyDescent="0.4">
      <c r="A425" s="184"/>
      <c r="B425" s="442"/>
      <c r="C425" s="442"/>
      <c r="D425" s="442"/>
      <c r="E425" s="442"/>
      <c r="F425" s="442"/>
      <c r="G425" s="442"/>
      <c r="H425" s="442"/>
      <c r="I425" s="442"/>
      <c r="J425" s="442"/>
      <c r="K425" s="442"/>
      <c r="L425" s="442"/>
      <c r="M425" s="442"/>
      <c r="N425" s="442"/>
      <c r="O425" s="442"/>
      <c r="P425" s="442"/>
      <c r="Q425" s="442"/>
      <c r="R425" s="442"/>
      <c r="S425" s="442"/>
      <c r="T425" s="442"/>
      <c r="U425" s="442"/>
      <c r="V425" s="442"/>
      <c r="W425" s="442"/>
      <c r="X425" s="442"/>
      <c r="Y425" s="442"/>
      <c r="Z425" s="442"/>
      <c r="AA425" s="442"/>
      <c r="AB425" s="442"/>
      <c r="AC425" s="442"/>
      <c r="AD425" s="442"/>
      <c r="AE425" s="442"/>
      <c r="AF425" s="442"/>
      <c r="AG425" s="442"/>
      <c r="AH425" s="442"/>
      <c r="AI425" s="442"/>
      <c r="AJ425" s="442"/>
      <c r="AK425" s="442"/>
      <c r="AL425" s="442"/>
      <c r="AM425" s="442"/>
      <c r="AN425" s="442"/>
      <c r="AO425" s="442"/>
      <c r="AP425" s="442"/>
      <c r="AQ425" s="442"/>
      <c r="AR425" s="442"/>
      <c r="AS425" s="442"/>
      <c r="AT425" s="442"/>
      <c r="AU425" s="441"/>
    </row>
    <row r="426" spans="1:52" ht="12.75" customHeight="1" x14ac:dyDescent="0.4"/>
    <row r="427" spans="1:52" ht="12.75" customHeight="1" x14ac:dyDescent="0.4">
      <c r="A427" s="193" t="s">
        <v>293</v>
      </c>
      <c r="B427" s="193" t="s">
        <v>292</v>
      </c>
      <c r="C427" s="193">
        <v>2</v>
      </c>
      <c r="D427" s="193" t="s">
        <v>291</v>
      </c>
      <c r="E427" s="193" t="s">
        <v>290</v>
      </c>
      <c r="F427" s="193"/>
      <c r="G427" s="193" t="s">
        <v>289</v>
      </c>
      <c r="H427" s="193" t="s">
        <v>288</v>
      </c>
      <c r="I427" s="193">
        <v>4</v>
      </c>
      <c r="J427" s="193" t="s">
        <v>287</v>
      </c>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row>
    <row r="428" spans="1:52" ht="12.75" customHeight="1" x14ac:dyDescent="0.4">
      <c r="A428" s="184"/>
      <c r="B428" s="184"/>
      <c r="C428" s="184"/>
      <c r="D428" s="184"/>
      <c r="E428" s="184"/>
      <c r="F428" s="184"/>
      <c r="G428" s="184"/>
      <c r="H428" s="184"/>
      <c r="I428" s="184"/>
      <c r="J428" s="184"/>
      <c r="K428" s="184"/>
      <c r="L428" s="184"/>
      <c r="M428" s="184"/>
      <c r="N428" s="184"/>
      <c r="O428" s="184"/>
      <c r="P428" s="184"/>
      <c r="Q428" s="184"/>
      <c r="R428" s="184"/>
      <c r="S428" s="184"/>
      <c r="T428" s="184"/>
      <c r="U428" s="2619" t="s">
        <v>286</v>
      </c>
      <c r="V428" s="2619"/>
      <c r="W428" s="2619"/>
      <c r="X428" s="2619"/>
      <c r="Y428" s="2619"/>
      <c r="Z428" s="2619"/>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row>
    <row r="429" spans="1:52" ht="12.75" customHeight="1" x14ac:dyDescent="0.4">
      <c r="A429" s="184"/>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row>
    <row r="430" spans="1:52" ht="15.75" customHeight="1" x14ac:dyDescent="0.4">
      <c r="A430" s="2654" t="s">
        <v>285</v>
      </c>
      <c r="B430" s="2655"/>
      <c r="C430" s="2656"/>
      <c r="D430" s="2663" t="s">
        <v>3183</v>
      </c>
      <c r="E430" s="2664"/>
      <c r="F430" s="2664"/>
      <c r="G430" s="2664"/>
      <c r="H430" s="2664"/>
      <c r="I430" s="2664"/>
      <c r="J430" s="2665"/>
      <c r="K430" s="192"/>
      <c r="L430" s="1418"/>
      <c r="M430" s="1418"/>
      <c r="N430" s="1418"/>
      <c r="O430" s="1418"/>
      <c r="P430" s="1418"/>
      <c r="Q430" s="1418"/>
      <c r="R430" s="1418"/>
      <c r="S430" s="190" t="s">
        <v>2720</v>
      </c>
      <c r="T430" s="190" t="s">
        <v>284</v>
      </c>
      <c r="U430" s="190" t="s">
        <v>271</v>
      </c>
      <c r="V430" s="190" t="s">
        <v>283</v>
      </c>
      <c r="W430" s="190"/>
      <c r="X430" s="190"/>
      <c r="Y430" s="190"/>
      <c r="Z430" s="190"/>
      <c r="AA430" s="190"/>
      <c r="AB430" s="190"/>
      <c r="AC430" s="190"/>
      <c r="AD430" s="190"/>
      <c r="AE430" s="190"/>
      <c r="AF430" s="190"/>
      <c r="AG430" s="190"/>
      <c r="AH430" s="190"/>
      <c r="AI430" s="189"/>
      <c r="AJ430" s="1417"/>
      <c r="AK430" s="2664" t="s">
        <v>2716</v>
      </c>
      <c r="AL430" s="2664"/>
      <c r="AM430" s="2664"/>
      <c r="AN430" s="2664"/>
      <c r="AO430" s="2664"/>
      <c r="AP430" s="2664"/>
      <c r="AQ430" s="2664"/>
      <c r="AR430" s="2664"/>
      <c r="AS430" s="2664"/>
      <c r="AT430" s="2664"/>
      <c r="AU430" s="1419"/>
    </row>
    <row r="431" spans="1:52" ht="15.75" customHeight="1" x14ac:dyDescent="0.4">
      <c r="A431" s="2657"/>
      <c r="B431" s="2658"/>
      <c r="C431" s="2659"/>
      <c r="D431" s="2666"/>
      <c r="E431" s="2667"/>
      <c r="F431" s="2667"/>
      <c r="G431" s="2667"/>
      <c r="H431" s="2667"/>
      <c r="I431" s="2667"/>
      <c r="J431" s="2668"/>
      <c r="K431" s="2675"/>
      <c r="L431" s="2676"/>
      <c r="M431" s="2676"/>
      <c r="N431" s="2676"/>
      <c r="O431" s="2676"/>
      <c r="P431" s="2676"/>
      <c r="Q431" s="2676"/>
      <c r="R431" s="2676"/>
      <c r="S431" s="2676"/>
      <c r="T431" s="2676"/>
      <c r="U431" s="2676"/>
      <c r="V431" s="2676"/>
      <c r="W431" s="2676"/>
      <c r="X431" s="2676"/>
      <c r="Y431" s="2676"/>
      <c r="Z431" s="2676"/>
      <c r="AA431" s="2676"/>
      <c r="AB431" s="2676"/>
      <c r="AC431" s="2676"/>
      <c r="AD431" s="2676"/>
      <c r="AE431" s="2676"/>
      <c r="AF431" s="2676"/>
      <c r="AG431" s="2676"/>
      <c r="AH431" s="2676"/>
      <c r="AI431" s="2677"/>
      <c r="AJ431" s="1413"/>
      <c r="AK431" s="1410"/>
      <c r="AL431" s="1413"/>
      <c r="AM431" s="1413"/>
      <c r="AN431" s="1413"/>
      <c r="AO431" s="1413"/>
      <c r="AP431" s="1410"/>
      <c r="AQ431" s="1413"/>
      <c r="AR431" s="1413"/>
      <c r="AS431" s="1413"/>
      <c r="AT431" s="1413"/>
      <c r="AU431" s="1414"/>
      <c r="AY431" s="1422" t="s">
        <v>3184</v>
      </c>
      <c r="AZ431" s="1423" t="s">
        <v>3185</v>
      </c>
    </row>
    <row r="432" spans="1:52" ht="15.75" customHeight="1" x14ac:dyDescent="0.4">
      <c r="A432" s="2657"/>
      <c r="B432" s="2658"/>
      <c r="C432" s="2659"/>
      <c r="D432" s="2669"/>
      <c r="E432" s="2670"/>
      <c r="F432" s="2670"/>
      <c r="G432" s="2670"/>
      <c r="H432" s="2670"/>
      <c r="I432" s="2670"/>
      <c r="J432" s="2671"/>
      <c r="K432" s="2678"/>
      <c r="L432" s="2679"/>
      <c r="M432" s="2679"/>
      <c r="N432" s="2679"/>
      <c r="O432" s="2679"/>
      <c r="P432" s="2679"/>
      <c r="Q432" s="2679"/>
      <c r="R432" s="2679"/>
      <c r="S432" s="2679"/>
      <c r="T432" s="2679"/>
      <c r="U432" s="2679"/>
      <c r="V432" s="2679"/>
      <c r="W432" s="2679"/>
      <c r="X432" s="2679"/>
      <c r="Y432" s="2679"/>
      <c r="Z432" s="2679"/>
      <c r="AA432" s="2679"/>
      <c r="AB432" s="2679"/>
      <c r="AC432" s="2679"/>
      <c r="AD432" s="2679"/>
      <c r="AE432" s="2679"/>
      <c r="AF432" s="2679"/>
      <c r="AG432" s="2679"/>
      <c r="AH432" s="2679"/>
      <c r="AI432" s="2680"/>
      <c r="AJ432" s="1413"/>
      <c r="AK432" s="907" t="s">
        <v>282</v>
      </c>
      <c r="AL432" s="1413" t="s">
        <v>281</v>
      </c>
      <c r="AM432" s="1413" t="s">
        <v>280</v>
      </c>
      <c r="AN432" s="1413" t="s">
        <v>279</v>
      </c>
      <c r="AO432" s="1413"/>
      <c r="AP432" s="907" t="s">
        <v>278</v>
      </c>
      <c r="AQ432" s="1413" t="s">
        <v>277</v>
      </c>
      <c r="AR432" s="1413" t="s">
        <v>276</v>
      </c>
      <c r="AS432" s="1413" t="s">
        <v>275</v>
      </c>
      <c r="AT432" s="1413"/>
      <c r="AU432" s="1414"/>
      <c r="AY432" s="1422"/>
      <c r="AZ432" s="1423" t="s">
        <v>3186</v>
      </c>
    </row>
    <row r="433" spans="1:52" ht="15.75" customHeight="1" x14ac:dyDescent="0.4">
      <c r="A433" s="2660"/>
      <c r="B433" s="2661"/>
      <c r="C433" s="2662"/>
      <c r="D433" s="2672"/>
      <c r="E433" s="2673"/>
      <c r="F433" s="2673"/>
      <c r="G433" s="2673"/>
      <c r="H433" s="2673"/>
      <c r="I433" s="2673"/>
      <c r="J433" s="2674"/>
      <c r="K433" s="2681"/>
      <c r="L433" s="2682"/>
      <c r="M433" s="2682"/>
      <c r="N433" s="2682"/>
      <c r="O433" s="2682"/>
      <c r="P433" s="2682"/>
      <c r="Q433" s="2682"/>
      <c r="R433" s="2682"/>
      <c r="S433" s="2682"/>
      <c r="T433" s="2682"/>
      <c r="U433" s="2682"/>
      <c r="V433" s="2682"/>
      <c r="W433" s="2682"/>
      <c r="X433" s="2682"/>
      <c r="Y433" s="2682"/>
      <c r="Z433" s="2682"/>
      <c r="AA433" s="2682"/>
      <c r="AB433" s="2682"/>
      <c r="AC433" s="2682"/>
      <c r="AD433" s="2682"/>
      <c r="AE433" s="2682"/>
      <c r="AF433" s="2682"/>
      <c r="AG433" s="2682"/>
      <c r="AH433" s="2682"/>
      <c r="AI433" s="2683"/>
      <c r="AJ433" s="1415"/>
      <c r="AK433" s="1415"/>
      <c r="AL433" s="1415"/>
      <c r="AM433" s="1415"/>
      <c r="AN433" s="1415"/>
      <c r="AO433" s="1415"/>
      <c r="AP433" s="1415"/>
      <c r="AQ433" s="1415"/>
      <c r="AR433" s="1415"/>
      <c r="AS433" s="1415"/>
      <c r="AT433" s="1415"/>
      <c r="AU433" s="1416"/>
      <c r="AY433" s="1422"/>
      <c r="AZ433" s="1423" t="s">
        <v>3187</v>
      </c>
    </row>
    <row r="434" spans="1:52" ht="15.75" customHeight="1" x14ac:dyDescent="0.4">
      <c r="A434" s="899"/>
      <c r="B434" s="900"/>
      <c r="C434" s="900"/>
      <c r="D434" s="900"/>
      <c r="E434" s="900"/>
      <c r="F434" s="900"/>
      <c r="G434" s="900"/>
      <c r="H434" s="900"/>
      <c r="I434" s="900"/>
      <c r="J434" s="900"/>
      <c r="K434" s="900"/>
      <c r="L434" s="900"/>
      <c r="M434" s="900"/>
      <c r="N434" s="900"/>
      <c r="O434" s="900"/>
      <c r="P434" s="900"/>
      <c r="Q434" s="900"/>
      <c r="R434" s="900"/>
      <c r="S434" s="900"/>
      <c r="T434" s="900"/>
      <c r="U434" s="900"/>
      <c r="V434" s="900"/>
      <c r="W434" s="900"/>
      <c r="X434" s="900"/>
      <c r="Y434" s="901"/>
      <c r="Z434" s="1411"/>
      <c r="AA434" s="1412" t="s">
        <v>274</v>
      </c>
      <c r="AB434" s="1412" t="s">
        <v>273</v>
      </c>
      <c r="AC434" s="1412" t="s">
        <v>272</v>
      </c>
      <c r="AD434" s="1412" t="s">
        <v>271</v>
      </c>
      <c r="AE434" s="1412"/>
      <c r="AF434" s="1412"/>
      <c r="AG434" s="1412"/>
      <c r="AH434" s="1412"/>
      <c r="AI434" s="1412"/>
      <c r="AJ434" s="185"/>
      <c r="AK434" s="185"/>
      <c r="AL434" s="185"/>
      <c r="AM434" s="185"/>
      <c r="AN434" s="185"/>
      <c r="AO434" s="185"/>
      <c r="AP434" s="185"/>
      <c r="AQ434" s="185"/>
      <c r="AR434" s="185"/>
      <c r="AS434" s="185"/>
      <c r="AT434" s="185"/>
      <c r="AU434" s="191"/>
    </row>
    <row r="435" spans="1:52" ht="15.75" customHeight="1" x14ac:dyDescent="0.4">
      <c r="A435" s="902"/>
      <c r="B435" s="903"/>
      <c r="C435" s="903"/>
      <c r="D435" s="903"/>
      <c r="E435" s="903"/>
      <c r="F435" s="903"/>
      <c r="G435" s="903"/>
      <c r="H435" s="903"/>
      <c r="I435" s="903"/>
      <c r="J435" s="903"/>
      <c r="K435" s="903"/>
      <c r="L435" s="903"/>
      <c r="M435" s="903"/>
      <c r="N435" s="903"/>
      <c r="O435" s="903"/>
      <c r="P435" s="903"/>
      <c r="Q435" s="903"/>
      <c r="R435" s="903"/>
      <c r="S435" s="903"/>
      <c r="T435" s="903"/>
      <c r="U435" s="903"/>
      <c r="V435" s="903"/>
      <c r="W435" s="903"/>
      <c r="X435" s="903"/>
      <c r="Y435" s="904"/>
      <c r="Z435" s="2689"/>
      <c r="AA435" s="2690"/>
      <c r="AB435" s="2690"/>
      <c r="AC435" s="2690"/>
      <c r="AD435" s="2690"/>
      <c r="AE435" s="2690"/>
      <c r="AF435" s="2690"/>
      <c r="AG435" s="2690"/>
      <c r="AH435" s="2690"/>
      <c r="AI435" s="2690"/>
      <c r="AJ435" s="2690"/>
      <c r="AK435" s="2690"/>
      <c r="AL435" s="2690"/>
      <c r="AM435" s="2690"/>
      <c r="AN435" s="2690"/>
      <c r="AO435" s="2690"/>
      <c r="AP435" s="2690"/>
      <c r="AQ435" s="2690"/>
      <c r="AR435" s="2690"/>
      <c r="AS435" s="2690"/>
      <c r="AT435" s="2690"/>
      <c r="AU435" s="2691"/>
    </row>
    <row r="436" spans="1:52" ht="15.75" customHeight="1" x14ac:dyDescent="0.4">
      <c r="A436" s="902"/>
      <c r="B436" s="903"/>
      <c r="C436" s="903"/>
      <c r="D436" s="903"/>
      <c r="E436" s="903"/>
      <c r="F436" s="903"/>
      <c r="G436" s="903"/>
      <c r="H436" s="903"/>
      <c r="I436" s="903"/>
      <c r="J436" s="903"/>
      <c r="K436" s="903"/>
      <c r="L436" s="903"/>
      <c r="M436" s="903"/>
      <c r="N436" s="903"/>
      <c r="O436" s="903"/>
      <c r="P436" s="903"/>
      <c r="Q436" s="903"/>
      <c r="R436" s="903"/>
      <c r="S436" s="903"/>
      <c r="T436" s="903"/>
      <c r="U436" s="903"/>
      <c r="V436" s="903"/>
      <c r="W436" s="903"/>
      <c r="X436" s="903"/>
      <c r="Y436" s="904"/>
      <c r="Z436" s="2692"/>
      <c r="AA436" s="2693"/>
      <c r="AB436" s="2693"/>
      <c r="AC436" s="2693"/>
      <c r="AD436" s="2693"/>
      <c r="AE436" s="2693"/>
      <c r="AF436" s="2693"/>
      <c r="AG436" s="2693"/>
      <c r="AH436" s="2693"/>
      <c r="AI436" s="2693"/>
      <c r="AJ436" s="2693"/>
      <c r="AK436" s="2693"/>
      <c r="AL436" s="2693"/>
      <c r="AM436" s="2693"/>
      <c r="AN436" s="2693"/>
      <c r="AO436" s="2693"/>
      <c r="AP436" s="2693"/>
      <c r="AQ436" s="2693"/>
      <c r="AR436" s="2693"/>
      <c r="AS436" s="2693"/>
      <c r="AT436" s="2693"/>
      <c r="AU436" s="2694"/>
    </row>
    <row r="437" spans="1:52" ht="15.75" customHeight="1" x14ac:dyDescent="0.4">
      <c r="A437" s="902"/>
      <c r="B437" s="903"/>
      <c r="C437" s="903"/>
      <c r="D437" s="903"/>
      <c r="E437" s="903"/>
      <c r="F437" s="903"/>
      <c r="G437" s="903"/>
      <c r="H437" s="903"/>
      <c r="I437" s="903"/>
      <c r="J437" s="903"/>
      <c r="K437" s="903"/>
      <c r="L437" s="903"/>
      <c r="M437" s="903"/>
      <c r="N437" s="903"/>
      <c r="O437" s="903"/>
      <c r="P437" s="903"/>
      <c r="Q437" s="903"/>
      <c r="R437" s="903"/>
      <c r="S437" s="903"/>
      <c r="T437" s="903"/>
      <c r="U437" s="903"/>
      <c r="V437" s="903"/>
      <c r="W437" s="903"/>
      <c r="X437" s="903"/>
      <c r="Y437" s="904"/>
      <c r="Z437" s="2692"/>
      <c r="AA437" s="2693"/>
      <c r="AB437" s="2693"/>
      <c r="AC437" s="2693"/>
      <c r="AD437" s="2693"/>
      <c r="AE437" s="2693"/>
      <c r="AF437" s="2693"/>
      <c r="AG437" s="2693"/>
      <c r="AH437" s="2693"/>
      <c r="AI437" s="2693"/>
      <c r="AJ437" s="2693"/>
      <c r="AK437" s="2693"/>
      <c r="AL437" s="2693"/>
      <c r="AM437" s="2693"/>
      <c r="AN437" s="2693"/>
      <c r="AO437" s="2693"/>
      <c r="AP437" s="2693"/>
      <c r="AQ437" s="2693"/>
      <c r="AR437" s="2693"/>
      <c r="AS437" s="2693"/>
      <c r="AT437" s="2693"/>
      <c r="AU437" s="2694"/>
    </row>
    <row r="438" spans="1:52" ht="15.75" customHeight="1" x14ac:dyDescent="0.4">
      <c r="A438" s="902"/>
      <c r="B438" s="903"/>
      <c r="C438" s="903"/>
      <c r="D438" s="903"/>
      <c r="E438" s="903"/>
      <c r="F438" s="903"/>
      <c r="G438" s="903"/>
      <c r="H438" s="903"/>
      <c r="I438" s="903"/>
      <c r="J438" s="903"/>
      <c r="K438" s="903"/>
      <c r="L438" s="903"/>
      <c r="M438" s="903"/>
      <c r="N438" s="903"/>
      <c r="O438" s="903"/>
      <c r="P438" s="903"/>
      <c r="Q438" s="903"/>
      <c r="R438" s="903"/>
      <c r="S438" s="903"/>
      <c r="T438" s="903"/>
      <c r="U438" s="903"/>
      <c r="V438" s="903"/>
      <c r="W438" s="903"/>
      <c r="X438" s="903"/>
      <c r="Y438" s="904"/>
      <c r="Z438" s="2692"/>
      <c r="AA438" s="2693"/>
      <c r="AB438" s="2693"/>
      <c r="AC438" s="2693"/>
      <c r="AD438" s="2693"/>
      <c r="AE438" s="2693"/>
      <c r="AF438" s="2693"/>
      <c r="AG438" s="2693"/>
      <c r="AH438" s="2693"/>
      <c r="AI438" s="2693"/>
      <c r="AJ438" s="2693"/>
      <c r="AK438" s="2693"/>
      <c r="AL438" s="2693"/>
      <c r="AM438" s="2693"/>
      <c r="AN438" s="2693"/>
      <c r="AO438" s="2693"/>
      <c r="AP438" s="2693"/>
      <c r="AQ438" s="2693"/>
      <c r="AR438" s="2693"/>
      <c r="AS438" s="2693"/>
      <c r="AT438" s="2693"/>
      <c r="AU438" s="2694"/>
    </row>
    <row r="439" spans="1:52" ht="15.75" customHeight="1" x14ac:dyDescent="0.4">
      <c r="A439" s="902"/>
      <c r="B439" s="903"/>
      <c r="C439" s="903"/>
      <c r="D439" s="903"/>
      <c r="E439" s="903"/>
      <c r="F439" s="903"/>
      <c r="G439" s="903"/>
      <c r="H439" s="903"/>
      <c r="I439" s="903"/>
      <c r="J439" s="903"/>
      <c r="K439" s="903"/>
      <c r="L439" s="903"/>
      <c r="M439" s="903"/>
      <c r="N439" s="903"/>
      <c r="O439" s="903"/>
      <c r="P439" s="903"/>
      <c r="Q439" s="903"/>
      <c r="R439" s="903"/>
      <c r="S439" s="903"/>
      <c r="T439" s="903"/>
      <c r="U439" s="903"/>
      <c r="V439" s="903"/>
      <c r="W439" s="903"/>
      <c r="X439" s="903"/>
      <c r="Y439" s="904"/>
      <c r="Z439" s="2692"/>
      <c r="AA439" s="2693"/>
      <c r="AB439" s="2693"/>
      <c r="AC439" s="2693"/>
      <c r="AD439" s="2693"/>
      <c r="AE439" s="2693"/>
      <c r="AF439" s="2693"/>
      <c r="AG439" s="2693"/>
      <c r="AH439" s="2693"/>
      <c r="AI439" s="2693"/>
      <c r="AJ439" s="2693"/>
      <c r="AK439" s="2693"/>
      <c r="AL439" s="2693"/>
      <c r="AM439" s="2693"/>
      <c r="AN439" s="2693"/>
      <c r="AO439" s="2693"/>
      <c r="AP439" s="2693"/>
      <c r="AQ439" s="2693"/>
      <c r="AR439" s="2693"/>
      <c r="AS439" s="2693"/>
      <c r="AT439" s="2693"/>
      <c r="AU439" s="2694"/>
    </row>
    <row r="440" spans="1:52" ht="15.75" customHeight="1" x14ac:dyDescent="0.4">
      <c r="A440" s="902"/>
      <c r="B440" s="903"/>
      <c r="C440" s="903"/>
      <c r="D440" s="903"/>
      <c r="E440" s="903"/>
      <c r="F440" s="903"/>
      <c r="G440" s="903"/>
      <c r="H440" s="903"/>
      <c r="I440" s="903"/>
      <c r="J440" s="903"/>
      <c r="K440" s="903"/>
      <c r="L440" s="903"/>
      <c r="M440" s="903"/>
      <c r="N440" s="903"/>
      <c r="O440" s="903"/>
      <c r="P440" s="903"/>
      <c r="Q440" s="903"/>
      <c r="R440" s="903"/>
      <c r="S440" s="903"/>
      <c r="T440" s="903"/>
      <c r="U440" s="903"/>
      <c r="V440" s="903"/>
      <c r="W440" s="903"/>
      <c r="X440" s="903"/>
      <c r="Y440" s="904"/>
      <c r="Z440" s="2692"/>
      <c r="AA440" s="2693"/>
      <c r="AB440" s="2693"/>
      <c r="AC440" s="2693"/>
      <c r="AD440" s="2693"/>
      <c r="AE440" s="2693"/>
      <c r="AF440" s="2693"/>
      <c r="AG440" s="2693"/>
      <c r="AH440" s="2693"/>
      <c r="AI440" s="2693"/>
      <c r="AJ440" s="2693"/>
      <c r="AK440" s="2693"/>
      <c r="AL440" s="2693"/>
      <c r="AM440" s="2693"/>
      <c r="AN440" s="2693"/>
      <c r="AO440" s="2693"/>
      <c r="AP440" s="2693"/>
      <c r="AQ440" s="2693"/>
      <c r="AR440" s="2693"/>
      <c r="AS440" s="2693"/>
      <c r="AT440" s="2693"/>
      <c r="AU440" s="2694"/>
    </row>
    <row r="441" spans="1:52" ht="15.75" customHeight="1" x14ac:dyDescent="0.4">
      <c r="A441" s="902"/>
      <c r="B441" s="903"/>
      <c r="C441" s="903"/>
      <c r="D441" s="903"/>
      <c r="E441" s="903"/>
      <c r="F441" s="903"/>
      <c r="G441" s="903"/>
      <c r="H441" s="903"/>
      <c r="I441" s="903"/>
      <c r="J441" s="903"/>
      <c r="K441" s="903"/>
      <c r="L441" s="903"/>
      <c r="M441" s="903"/>
      <c r="N441" s="903"/>
      <c r="O441" s="903"/>
      <c r="P441" s="903"/>
      <c r="Q441" s="903"/>
      <c r="R441" s="903"/>
      <c r="S441" s="903"/>
      <c r="T441" s="903"/>
      <c r="U441" s="903"/>
      <c r="V441" s="903"/>
      <c r="W441" s="903"/>
      <c r="X441" s="903"/>
      <c r="Y441" s="904"/>
      <c r="Z441" s="2692"/>
      <c r="AA441" s="2693"/>
      <c r="AB441" s="2693"/>
      <c r="AC441" s="2693"/>
      <c r="AD441" s="2693"/>
      <c r="AE441" s="2693"/>
      <c r="AF441" s="2693"/>
      <c r="AG441" s="2693"/>
      <c r="AH441" s="2693"/>
      <c r="AI441" s="2693"/>
      <c r="AJ441" s="2693"/>
      <c r="AK441" s="2693"/>
      <c r="AL441" s="2693"/>
      <c r="AM441" s="2693"/>
      <c r="AN441" s="2693"/>
      <c r="AO441" s="2693"/>
      <c r="AP441" s="2693"/>
      <c r="AQ441" s="2693"/>
      <c r="AR441" s="2693"/>
      <c r="AS441" s="2693"/>
      <c r="AT441" s="2693"/>
      <c r="AU441" s="2694"/>
    </row>
    <row r="442" spans="1:52" ht="15.75" customHeight="1" x14ac:dyDescent="0.4">
      <c r="A442" s="902"/>
      <c r="B442" s="903"/>
      <c r="C442" s="903"/>
      <c r="D442" s="903"/>
      <c r="E442" s="903"/>
      <c r="F442" s="903"/>
      <c r="G442" s="903"/>
      <c r="H442" s="903"/>
      <c r="I442" s="903"/>
      <c r="J442" s="903"/>
      <c r="K442" s="2684" t="s">
        <v>270</v>
      </c>
      <c r="L442" s="2684"/>
      <c r="M442" s="2684"/>
      <c r="N442" s="2684"/>
      <c r="O442" s="2684"/>
      <c r="P442" s="2684"/>
      <c r="Q442" s="903"/>
      <c r="R442" s="903"/>
      <c r="S442" s="903"/>
      <c r="T442" s="903"/>
      <c r="U442" s="903"/>
      <c r="V442" s="903"/>
      <c r="W442" s="903"/>
      <c r="X442" s="903"/>
      <c r="Y442" s="904"/>
      <c r="Z442" s="2692"/>
      <c r="AA442" s="2693"/>
      <c r="AB442" s="2693"/>
      <c r="AC442" s="2693"/>
      <c r="AD442" s="2693"/>
      <c r="AE442" s="2693"/>
      <c r="AF442" s="2693"/>
      <c r="AG442" s="2693"/>
      <c r="AH442" s="2693"/>
      <c r="AI442" s="2693"/>
      <c r="AJ442" s="2693"/>
      <c r="AK442" s="2693"/>
      <c r="AL442" s="2693"/>
      <c r="AM442" s="2693"/>
      <c r="AN442" s="2693"/>
      <c r="AO442" s="2693"/>
      <c r="AP442" s="2693"/>
      <c r="AQ442" s="2693"/>
      <c r="AR442" s="2693"/>
      <c r="AS442" s="2693"/>
      <c r="AT442" s="2693"/>
      <c r="AU442" s="2694"/>
    </row>
    <row r="443" spans="1:52" ht="15.75" customHeight="1" x14ac:dyDescent="0.4">
      <c r="A443" s="902"/>
      <c r="B443" s="903"/>
      <c r="C443" s="903"/>
      <c r="D443" s="903"/>
      <c r="E443" s="903"/>
      <c r="F443" s="903"/>
      <c r="G443" s="903"/>
      <c r="H443" s="903"/>
      <c r="I443" s="903"/>
      <c r="J443" s="903"/>
      <c r="K443" s="903"/>
      <c r="L443" s="903"/>
      <c r="M443" s="903"/>
      <c r="N443" s="903"/>
      <c r="O443" s="903"/>
      <c r="P443" s="903"/>
      <c r="Q443" s="903"/>
      <c r="R443" s="903"/>
      <c r="S443" s="903"/>
      <c r="T443" s="903"/>
      <c r="U443" s="903"/>
      <c r="V443" s="903"/>
      <c r="W443" s="903"/>
      <c r="X443" s="903"/>
      <c r="Y443" s="904"/>
      <c r="Z443" s="2692"/>
      <c r="AA443" s="2693"/>
      <c r="AB443" s="2693"/>
      <c r="AC443" s="2693"/>
      <c r="AD443" s="2693"/>
      <c r="AE443" s="2693"/>
      <c r="AF443" s="2693"/>
      <c r="AG443" s="2693"/>
      <c r="AH443" s="2693"/>
      <c r="AI443" s="2693"/>
      <c r="AJ443" s="2693"/>
      <c r="AK443" s="2693"/>
      <c r="AL443" s="2693"/>
      <c r="AM443" s="2693"/>
      <c r="AN443" s="2693"/>
      <c r="AO443" s="2693"/>
      <c r="AP443" s="2693"/>
      <c r="AQ443" s="2693"/>
      <c r="AR443" s="2693"/>
      <c r="AS443" s="2693"/>
      <c r="AT443" s="2693"/>
      <c r="AU443" s="2694"/>
    </row>
    <row r="444" spans="1:52" ht="15.75" customHeight="1" x14ac:dyDescent="0.4">
      <c r="A444" s="902"/>
      <c r="B444" s="903"/>
      <c r="C444" s="903"/>
      <c r="D444" s="903"/>
      <c r="E444" s="903"/>
      <c r="F444" s="903"/>
      <c r="G444" s="903"/>
      <c r="H444" s="903"/>
      <c r="I444" s="903"/>
      <c r="J444" s="903"/>
      <c r="K444" s="903"/>
      <c r="L444" s="903"/>
      <c r="M444" s="903"/>
      <c r="N444" s="903"/>
      <c r="O444" s="903"/>
      <c r="P444" s="903"/>
      <c r="Q444" s="903"/>
      <c r="R444" s="903"/>
      <c r="S444" s="903"/>
      <c r="T444" s="903"/>
      <c r="U444" s="903"/>
      <c r="V444" s="903"/>
      <c r="W444" s="903"/>
      <c r="X444" s="903"/>
      <c r="Y444" s="904"/>
      <c r="Z444" s="2692"/>
      <c r="AA444" s="2693"/>
      <c r="AB444" s="2693"/>
      <c r="AC444" s="2693"/>
      <c r="AD444" s="2693"/>
      <c r="AE444" s="2693"/>
      <c r="AF444" s="2693"/>
      <c r="AG444" s="2693"/>
      <c r="AH444" s="2693"/>
      <c r="AI444" s="2693"/>
      <c r="AJ444" s="2693"/>
      <c r="AK444" s="2693"/>
      <c r="AL444" s="2693"/>
      <c r="AM444" s="2693"/>
      <c r="AN444" s="2693"/>
      <c r="AO444" s="2693"/>
      <c r="AP444" s="2693"/>
      <c r="AQ444" s="2693"/>
      <c r="AR444" s="2693"/>
      <c r="AS444" s="2693"/>
      <c r="AT444" s="2693"/>
      <c r="AU444" s="2694"/>
    </row>
    <row r="445" spans="1:52" ht="15.75" customHeight="1" x14ac:dyDescent="0.4">
      <c r="A445" s="902"/>
      <c r="B445" s="903"/>
      <c r="C445" s="903"/>
      <c r="D445" s="903"/>
      <c r="E445" s="903"/>
      <c r="F445" s="903"/>
      <c r="G445" s="903"/>
      <c r="H445" s="903"/>
      <c r="I445" s="903"/>
      <c r="J445" s="903"/>
      <c r="K445" s="903"/>
      <c r="L445" s="903"/>
      <c r="M445" s="903"/>
      <c r="N445" s="903"/>
      <c r="O445" s="903"/>
      <c r="P445" s="903"/>
      <c r="Q445" s="903"/>
      <c r="R445" s="903"/>
      <c r="S445" s="903"/>
      <c r="T445" s="903"/>
      <c r="U445" s="903"/>
      <c r="V445" s="903"/>
      <c r="W445" s="903"/>
      <c r="X445" s="903"/>
      <c r="Y445" s="904"/>
      <c r="Z445" s="2692"/>
      <c r="AA445" s="2693"/>
      <c r="AB445" s="2693"/>
      <c r="AC445" s="2693"/>
      <c r="AD445" s="2693"/>
      <c r="AE445" s="2693"/>
      <c r="AF445" s="2693"/>
      <c r="AG445" s="2693"/>
      <c r="AH445" s="2693"/>
      <c r="AI445" s="2693"/>
      <c r="AJ445" s="2693"/>
      <c r="AK445" s="2693"/>
      <c r="AL445" s="2693"/>
      <c r="AM445" s="2693"/>
      <c r="AN445" s="2693"/>
      <c r="AO445" s="2693"/>
      <c r="AP445" s="2693"/>
      <c r="AQ445" s="2693"/>
      <c r="AR445" s="2693"/>
      <c r="AS445" s="2693"/>
      <c r="AT445" s="2693"/>
      <c r="AU445" s="2694"/>
    </row>
    <row r="446" spans="1:52" ht="15.75" customHeight="1" x14ac:dyDescent="0.4">
      <c r="A446" s="902"/>
      <c r="B446" s="903"/>
      <c r="C446" s="903"/>
      <c r="D446" s="903"/>
      <c r="E446" s="903"/>
      <c r="F446" s="903"/>
      <c r="G446" s="903"/>
      <c r="H446" s="903"/>
      <c r="I446" s="903"/>
      <c r="J446" s="903"/>
      <c r="K446" s="903"/>
      <c r="L446" s="903"/>
      <c r="M446" s="903"/>
      <c r="N446" s="903"/>
      <c r="O446" s="903"/>
      <c r="P446" s="903"/>
      <c r="Q446" s="903"/>
      <c r="R446" s="903"/>
      <c r="S446" s="903"/>
      <c r="T446" s="903"/>
      <c r="U446" s="903"/>
      <c r="V446" s="903"/>
      <c r="W446" s="903"/>
      <c r="X446" s="903"/>
      <c r="Y446" s="904"/>
      <c r="Z446" s="2692"/>
      <c r="AA446" s="2693"/>
      <c r="AB446" s="2693"/>
      <c r="AC446" s="2693"/>
      <c r="AD446" s="2693"/>
      <c r="AE446" s="2693"/>
      <c r="AF446" s="2693"/>
      <c r="AG446" s="2693"/>
      <c r="AH446" s="2693"/>
      <c r="AI446" s="2693"/>
      <c r="AJ446" s="2693"/>
      <c r="AK446" s="2693"/>
      <c r="AL446" s="2693"/>
      <c r="AM446" s="2693"/>
      <c r="AN446" s="2693"/>
      <c r="AO446" s="2693"/>
      <c r="AP446" s="2693"/>
      <c r="AQ446" s="2693"/>
      <c r="AR446" s="2693"/>
      <c r="AS446" s="2693"/>
      <c r="AT446" s="2693"/>
      <c r="AU446" s="2694"/>
    </row>
    <row r="447" spans="1:52" ht="15.75" customHeight="1" x14ac:dyDescent="0.4">
      <c r="A447" s="902"/>
      <c r="B447" s="903"/>
      <c r="C447" s="903"/>
      <c r="D447" s="903"/>
      <c r="E447" s="903"/>
      <c r="F447" s="903"/>
      <c r="G447" s="903"/>
      <c r="H447" s="903"/>
      <c r="I447" s="903"/>
      <c r="J447" s="903"/>
      <c r="K447" s="903"/>
      <c r="L447" s="903"/>
      <c r="M447" s="903"/>
      <c r="N447" s="903"/>
      <c r="O447" s="903"/>
      <c r="P447" s="903"/>
      <c r="Q447" s="903"/>
      <c r="R447" s="903"/>
      <c r="S447" s="903"/>
      <c r="T447" s="903"/>
      <c r="U447" s="903"/>
      <c r="V447" s="903"/>
      <c r="W447" s="903"/>
      <c r="X447" s="903"/>
      <c r="Y447" s="904"/>
      <c r="Z447" s="2692"/>
      <c r="AA447" s="2693"/>
      <c r="AB447" s="2693"/>
      <c r="AC447" s="2693"/>
      <c r="AD447" s="2693"/>
      <c r="AE447" s="2693"/>
      <c r="AF447" s="2693"/>
      <c r="AG447" s="2693"/>
      <c r="AH447" s="2693"/>
      <c r="AI447" s="2693"/>
      <c r="AJ447" s="2693"/>
      <c r="AK447" s="2693"/>
      <c r="AL447" s="2693"/>
      <c r="AM447" s="2693"/>
      <c r="AN447" s="2693"/>
      <c r="AO447" s="2693"/>
      <c r="AP447" s="2693"/>
      <c r="AQ447" s="2693"/>
      <c r="AR447" s="2693"/>
      <c r="AS447" s="2693"/>
      <c r="AT447" s="2693"/>
      <c r="AU447" s="2694"/>
    </row>
    <row r="448" spans="1:52" ht="15.75" customHeight="1" x14ac:dyDescent="0.4">
      <c r="A448" s="902"/>
      <c r="B448" s="903"/>
      <c r="C448" s="903"/>
      <c r="D448" s="903"/>
      <c r="E448" s="903"/>
      <c r="F448" s="903"/>
      <c r="G448" s="903"/>
      <c r="H448" s="903"/>
      <c r="I448" s="903"/>
      <c r="J448" s="903"/>
      <c r="K448" s="903"/>
      <c r="L448" s="903"/>
      <c r="M448" s="903"/>
      <c r="N448" s="903"/>
      <c r="O448" s="903"/>
      <c r="P448" s="903"/>
      <c r="Q448" s="903"/>
      <c r="R448" s="903"/>
      <c r="S448" s="903"/>
      <c r="T448" s="903"/>
      <c r="U448" s="903"/>
      <c r="V448" s="903"/>
      <c r="W448" s="903"/>
      <c r="X448" s="903"/>
      <c r="Y448" s="904"/>
      <c r="Z448" s="2692"/>
      <c r="AA448" s="2693"/>
      <c r="AB448" s="2693"/>
      <c r="AC448" s="2693"/>
      <c r="AD448" s="2693"/>
      <c r="AE448" s="2693"/>
      <c r="AF448" s="2693"/>
      <c r="AG448" s="2693"/>
      <c r="AH448" s="2693"/>
      <c r="AI448" s="2693"/>
      <c r="AJ448" s="2693"/>
      <c r="AK448" s="2693"/>
      <c r="AL448" s="2693"/>
      <c r="AM448" s="2693"/>
      <c r="AN448" s="2693"/>
      <c r="AO448" s="2693"/>
      <c r="AP448" s="2693"/>
      <c r="AQ448" s="2693"/>
      <c r="AR448" s="2693"/>
      <c r="AS448" s="2693"/>
      <c r="AT448" s="2693"/>
      <c r="AU448" s="2694"/>
    </row>
    <row r="449" spans="1:52" ht="15.75" customHeight="1" x14ac:dyDescent="0.4">
      <c r="A449" s="902"/>
      <c r="B449" s="903"/>
      <c r="C449" s="903"/>
      <c r="D449" s="903"/>
      <c r="E449" s="903"/>
      <c r="F449" s="903"/>
      <c r="G449" s="903"/>
      <c r="H449" s="903"/>
      <c r="I449" s="903"/>
      <c r="J449" s="903"/>
      <c r="K449" s="903"/>
      <c r="L449" s="903"/>
      <c r="M449" s="903"/>
      <c r="N449" s="903"/>
      <c r="O449" s="903"/>
      <c r="P449" s="903"/>
      <c r="Q449" s="903"/>
      <c r="R449" s="903"/>
      <c r="S449" s="903"/>
      <c r="T449" s="903"/>
      <c r="U449" s="903"/>
      <c r="V449" s="903"/>
      <c r="W449" s="903"/>
      <c r="X449" s="903"/>
      <c r="Y449" s="904"/>
      <c r="Z449" s="2692"/>
      <c r="AA449" s="2693"/>
      <c r="AB449" s="2693"/>
      <c r="AC449" s="2693"/>
      <c r="AD449" s="2693"/>
      <c r="AE449" s="2693"/>
      <c r="AF449" s="2693"/>
      <c r="AG449" s="2693"/>
      <c r="AH449" s="2693"/>
      <c r="AI449" s="2693"/>
      <c r="AJ449" s="2693"/>
      <c r="AK449" s="2693"/>
      <c r="AL449" s="2693"/>
      <c r="AM449" s="2693"/>
      <c r="AN449" s="2693"/>
      <c r="AO449" s="2693"/>
      <c r="AP449" s="2693"/>
      <c r="AQ449" s="2693"/>
      <c r="AR449" s="2693"/>
      <c r="AS449" s="2693"/>
      <c r="AT449" s="2693"/>
      <c r="AU449" s="2694"/>
    </row>
    <row r="450" spans="1:52" ht="15.75" customHeight="1" x14ac:dyDescent="0.4">
      <c r="A450" s="902"/>
      <c r="B450" s="903"/>
      <c r="C450" s="903"/>
      <c r="D450" s="903"/>
      <c r="E450" s="903"/>
      <c r="F450" s="903"/>
      <c r="G450" s="903"/>
      <c r="H450" s="903"/>
      <c r="I450" s="903"/>
      <c r="J450" s="903"/>
      <c r="K450" s="903"/>
      <c r="L450" s="903"/>
      <c r="M450" s="903"/>
      <c r="N450" s="903"/>
      <c r="O450" s="903"/>
      <c r="P450" s="903"/>
      <c r="Q450" s="903"/>
      <c r="R450" s="903"/>
      <c r="S450" s="903"/>
      <c r="T450" s="903"/>
      <c r="U450" s="903"/>
      <c r="V450" s="903"/>
      <c r="W450" s="903"/>
      <c r="X450" s="903"/>
      <c r="Y450" s="904"/>
      <c r="Z450" s="2692"/>
      <c r="AA450" s="2693"/>
      <c r="AB450" s="2693"/>
      <c r="AC450" s="2693"/>
      <c r="AD450" s="2693"/>
      <c r="AE450" s="2693"/>
      <c r="AF450" s="2693"/>
      <c r="AG450" s="2693"/>
      <c r="AH450" s="2693"/>
      <c r="AI450" s="2693"/>
      <c r="AJ450" s="2693"/>
      <c r="AK450" s="2693"/>
      <c r="AL450" s="2693"/>
      <c r="AM450" s="2693"/>
      <c r="AN450" s="2693"/>
      <c r="AO450" s="2693"/>
      <c r="AP450" s="2693"/>
      <c r="AQ450" s="2693"/>
      <c r="AR450" s="2693"/>
      <c r="AS450" s="2693"/>
      <c r="AT450" s="2693"/>
      <c r="AU450" s="2694"/>
    </row>
    <row r="451" spans="1:52" ht="15.75" customHeight="1" x14ac:dyDescent="0.4">
      <c r="A451" s="905"/>
      <c r="B451" s="1409"/>
      <c r="C451" s="1409"/>
      <c r="D451" s="1409"/>
      <c r="E451" s="1409"/>
      <c r="F451" s="1409"/>
      <c r="G451" s="1409"/>
      <c r="H451" s="1409"/>
      <c r="I451" s="1409"/>
      <c r="J451" s="1409"/>
      <c r="K451" s="1409"/>
      <c r="L451" s="1409"/>
      <c r="M451" s="1409"/>
      <c r="N451" s="1409"/>
      <c r="O451" s="1409"/>
      <c r="P451" s="1409"/>
      <c r="Q451" s="1409"/>
      <c r="R451" s="1409"/>
      <c r="S451" s="1409"/>
      <c r="T451" s="1409"/>
      <c r="U451" s="1409"/>
      <c r="V451" s="1409"/>
      <c r="W451" s="1409"/>
      <c r="X451" s="1409"/>
      <c r="Y451" s="906"/>
      <c r="Z451" s="2695"/>
      <c r="AA451" s="2696"/>
      <c r="AB451" s="2696"/>
      <c r="AC451" s="2696"/>
      <c r="AD451" s="2696"/>
      <c r="AE451" s="2696"/>
      <c r="AF451" s="2696"/>
      <c r="AG451" s="2696"/>
      <c r="AH451" s="2696"/>
      <c r="AI451" s="2696"/>
      <c r="AJ451" s="2696"/>
      <c r="AK451" s="2696"/>
      <c r="AL451" s="2696"/>
      <c r="AM451" s="2696"/>
      <c r="AN451" s="2696"/>
      <c r="AO451" s="2696"/>
      <c r="AP451" s="2696"/>
      <c r="AQ451" s="2696"/>
      <c r="AR451" s="2696"/>
      <c r="AS451" s="2696"/>
      <c r="AT451" s="2696"/>
      <c r="AU451" s="2697"/>
    </row>
    <row r="452" spans="1:52" ht="12.75" customHeight="1" x14ac:dyDescent="0.4">
      <c r="A452" s="184"/>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row>
    <row r="453" spans="1:52" ht="15.75" customHeight="1" x14ac:dyDescent="0.4">
      <c r="A453" s="2654" t="s">
        <v>285</v>
      </c>
      <c r="B453" s="2655"/>
      <c r="C453" s="2656"/>
      <c r="D453" s="2663" t="s">
        <v>3183</v>
      </c>
      <c r="E453" s="2664"/>
      <c r="F453" s="2664"/>
      <c r="G453" s="2664"/>
      <c r="H453" s="2664"/>
      <c r="I453" s="2664"/>
      <c r="J453" s="2665"/>
      <c r="K453" s="192"/>
      <c r="L453" s="1418"/>
      <c r="M453" s="1418"/>
      <c r="N453" s="1418"/>
      <c r="O453" s="1418"/>
      <c r="P453" s="1418"/>
      <c r="Q453" s="1418"/>
      <c r="R453" s="1418"/>
      <c r="S453" s="190" t="s">
        <v>2720</v>
      </c>
      <c r="T453" s="190" t="s">
        <v>284</v>
      </c>
      <c r="U453" s="190" t="s">
        <v>271</v>
      </c>
      <c r="V453" s="190" t="s">
        <v>283</v>
      </c>
      <c r="W453" s="190"/>
      <c r="X453" s="190"/>
      <c r="Y453" s="190"/>
      <c r="Z453" s="190"/>
      <c r="AA453" s="190"/>
      <c r="AB453" s="190"/>
      <c r="AC453" s="190"/>
      <c r="AD453" s="190"/>
      <c r="AE453" s="190"/>
      <c r="AF453" s="190"/>
      <c r="AG453" s="190"/>
      <c r="AH453" s="190"/>
      <c r="AI453" s="189"/>
      <c r="AJ453" s="1417"/>
      <c r="AK453" s="2664" t="s">
        <v>2716</v>
      </c>
      <c r="AL453" s="2664"/>
      <c r="AM453" s="2664"/>
      <c r="AN453" s="2664"/>
      <c r="AO453" s="2664"/>
      <c r="AP453" s="2664"/>
      <c r="AQ453" s="2664"/>
      <c r="AR453" s="2664"/>
      <c r="AS453" s="2664"/>
      <c r="AT453" s="2664"/>
      <c r="AU453" s="1419"/>
    </row>
    <row r="454" spans="1:52" ht="15.75" customHeight="1" x14ac:dyDescent="0.4">
      <c r="A454" s="2657"/>
      <c r="B454" s="2658"/>
      <c r="C454" s="2659"/>
      <c r="D454" s="2666"/>
      <c r="E454" s="2667"/>
      <c r="F454" s="2667"/>
      <c r="G454" s="2667"/>
      <c r="H454" s="2667"/>
      <c r="I454" s="2667"/>
      <c r="J454" s="2668"/>
      <c r="K454" s="2675"/>
      <c r="L454" s="2676"/>
      <c r="M454" s="2676"/>
      <c r="N454" s="2676"/>
      <c r="O454" s="2676"/>
      <c r="P454" s="2676"/>
      <c r="Q454" s="2676"/>
      <c r="R454" s="2676"/>
      <c r="S454" s="2676"/>
      <c r="T454" s="2676"/>
      <c r="U454" s="2676"/>
      <c r="V454" s="2676"/>
      <c r="W454" s="2676"/>
      <c r="X454" s="2676"/>
      <c r="Y454" s="2676"/>
      <c r="Z454" s="2676"/>
      <c r="AA454" s="2676"/>
      <c r="AB454" s="2676"/>
      <c r="AC454" s="2676"/>
      <c r="AD454" s="2676"/>
      <c r="AE454" s="2676"/>
      <c r="AF454" s="2676"/>
      <c r="AG454" s="2676"/>
      <c r="AH454" s="2676"/>
      <c r="AI454" s="2677"/>
      <c r="AJ454" s="1413"/>
      <c r="AK454" s="1410"/>
      <c r="AL454" s="1413"/>
      <c r="AM454" s="1413"/>
      <c r="AN454" s="1413"/>
      <c r="AO454" s="1413"/>
      <c r="AP454" s="1410"/>
      <c r="AQ454" s="1413"/>
      <c r="AR454" s="1413"/>
      <c r="AS454" s="1413"/>
      <c r="AT454" s="1413"/>
      <c r="AU454" s="1414"/>
      <c r="AY454" s="1422" t="s">
        <v>3184</v>
      </c>
      <c r="AZ454" s="1423" t="s">
        <v>3185</v>
      </c>
    </row>
    <row r="455" spans="1:52" ht="15.75" customHeight="1" x14ac:dyDescent="0.4">
      <c r="A455" s="2657"/>
      <c r="B455" s="2658"/>
      <c r="C455" s="2659"/>
      <c r="D455" s="2669"/>
      <c r="E455" s="2670"/>
      <c r="F455" s="2670"/>
      <c r="G455" s="2670"/>
      <c r="H455" s="2670"/>
      <c r="I455" s="2670"/>
      <c r="J455" s="2671"/>
      <c r="K455" s="2678"/>
      <c r="L455" s="2679"/>
      <c r="M455" s="2679"/>
      <c r="N455" s="2679"/>
      <c r="O455" s="2679"/>
      <c r="P455" s="2679"/>
      <c r="Q455" s="2679"/>
      <c r="R455" s="2679"/>
      <c r="S455" s="2679"/>
      <c r="T455" s="2679"/>
      <c r="U455" s="2679"/>
      <c r="V455" s="2679"/>
      <c r="W455" s="2679"/>
      <c r="X455" s="2679"/>
      <c r="Y455" s="2679"/>
      <c r="Z455" s="2679"/>
      <c r="AA455" s="2679"/>
      <c r="AB455" s="2679"/>
      <c r="AC455" s="2679"/>
      <c r="AD455" s="2679"/>
      <c r="AE455" s="2679"/>
      <c r="AF455" s="2679"/>
      <c r="AG455" s="2679"/>
      <c r="AH455" s="2679"/>
      <c r="AI455" s="2680"/>
      <c r="AJ455" s="1413"/>
      <c r="AK455" s="907" t="s">
        <v>282</v>
      </c>
      <c r="AL455" s="1413" t="s">
        <v>281</v>
      </c>
      <c r="AM455" s="1413" t="s">
        <v>280</v>
      </c>
      <c r="AN455" s="1413" t="s">
        <v>279</v>
      </c>
      <c r="AO455" s="1413"/>
      <c r="AP455" s="907" t="s">
        <v>278</v>
      </c>
      <c r="AQ455" s="1413" t="s">
        <v>277</v>
      </c>
      <c r="AR455" s="1413" t="s">
        <v>276</v>
      </c>
      <c r="AS455" s="1413" t="s">
        <v>275</v>
      </c>
      <c r="AT455" s="1413"/>
      <c r="AU455" s="1414"/>
      <c r="AY455" s="1422"/>
      <c r="AZ455" s="1423" t="s">
        <v>3186</v>
      </c>
    </row>
    <row r="456" spans="1:52" ht="15.75" customHeight="1" x14ac:dyDescent="0.4">
      <c r="A456" s="2660"/>
      <c r="B456" s="2661"/>
      <c r="C456" s="2662"/>
      <c r="D456" s="2672"/>
      <c r="E456" s="2673"/>
      <c r="F456" s="2673"/>
      <c r="G456" s="2673"/>
      <c r="H456" s="2673"/>
      <c r="I456" s="2673"/>
      <c r="J456" s="2674"/>
      <c r="K456" s="2681"/>
      <c r="L456" s="2682"/>
      <c r="M456" s="2682"/>
      <c r="N456" s="2682"/>
      <c r="O456" s="2682"/>
      <c r="P456" s="2682"/>
      <c r="Q456" s="2682"/>
      <c r="R456" s="2682"/>
      <c r="S456" s="2682"/>
      <c r="T456" s="2682"/>
      <c r="U456" s="2682"/>
      <c r="V456" s="2682"/>
      <c r="W456" s="2682"/>
      <c r="X456" s="2682"/>
      <c r="Y456" s="2682"/>
      <c r="Z456" s="2682"/>
      <c r="AA456" s="2682"/>
      <c r="AB456" s="2682"/>
      <c r="AC456" s="2682"/>
      <c r="AD456" s="2682"/>
      <c r="AE456" s="2682"/>
      <c r="AF456" s="2682"/>
      <c r="AG456" s="2682"/>
      <c r="AH456" s="2682"/>
      <c r="AI456" s="2683"/>
      <c r="AJ456" s="1415"/>
      <c r="AK456" s="1415"/>
      <c r="AL456" s="1415"/>
      <c r="AM456" s="1415"/>
      <c r="AN456" s="1415"/>
      <c r="AO456" s="1415"/>
      <c r="AP456" s="1415"/>
      <c r="AQ456" s="1415"/>
      <c r="AR456" s="1415"/>
      <c r="AS456" s="1415"/>
      <c r="AT456" s="1415"/>
      <c r="AU456" s="1416"/>
      <c r="AY456" s="1422"/>
      <c r="AZ456" s="1423" t="s">
        <v>3187</v>
      </c>
    </row>
    <row r="457" spans="1:52" ht="15.75" customHeight="1" x14ac:dyDescent="0.4">
      <c r="A457" s="899"/>
      <c r="B457" s="900"/>
      <c r="C457" s="900"/>
      <c r="D457" s="900"/>
      <c r="E457" s="900"/>
      <c r="F457" s="900"/>
      <c r="G457" s="900"/>
      <c r="H457" s="900"/>
      <c r="I457" s="900"/>
      <c r="J457" s="900"/>
      <c r="K457" s="900"/>
      <c r="L457" s="900"/>
      <c r="M457" s="900"/>
      <c r="N457" s="900"/>
      <c r="O457" s="900"/>
      <c r="P457" s="900"/>
      <c r="Q457" s="900"/>
      <c r="R457" s="900"/>
      <c r="S457" s="900"/>
      <c r="T457" s="900"/>
      <c r="U457" s="900"/>
      <c r="V457" s="900"/>
      <c r="W457" s="900"/>
      <c r="X457" s="900"/>
      <c r="Y457" s="901"/>
      <c r="Z457" s="1411"/>
      <c r="AA457" s="1412" t="s">
        <v>274</v>
      </c>
      <c r="AB457" s="1412" t="s">
        <v>273</v>
      </c>
      <c r="AC457" s="1412" t="s">
        <v>272</v>
      </c>
      <c r="AD457" s="1412" t="s">
        <v>271</v>
      </c>
      <c r="AE457" s="1412"/>
      <c r="AF457" s="1412"/>
      <c r="AG457" s="1412"/>
      <c r="AH457" s="1412"/>
      <c r="AI457" s="1412"/>
      <c r="AJ457" s="185"/>
      <c r="AK457" s="185"/>
      <c r="AL457" s="185"/>
      <c r="AM457" s="185"/>
      <c r="AN457" s="185"/>
      <c r="AO457" s="185"/>
      <c r="AP457" s="185"/>
      <c r="AQ457" s="185"/>
      <c r="AR457" s="185"/>
      <c r="AS457" s="185"/>
      <c r="AT457" s="185"/>
      <c r="AU457" s="191"/>
    </row>
    <row r="458" spans="1:52" ht="15.75" customHeight="1" x14ac:dyDescent="0.4">
      <c r="A458" s="902"/>
      <c r="B458" s="903"/>
      <c r="C458" s="903"/>
      <c r="D458" s="903"/>
      <c r="E458" s="903"/>
      <c r="F458" s="903"/>
      <c r="G458" s="903"/>
      <c r="H458" s="903"/>
      <c r="I458" s="903"/>
      <c r="J458" s="903"/>
      <c r="K458" s="903"/>
      <c r="L458" s="903"/>
      <c r="M458" s="903"/>
      <c r="N458" s="903"/>
      <c r="O458" s="903"/>
      <c r="P458" s="903"/>
      <c r="Q458" s="903"/>
      <c r="R458" s="903"/>
      <c r="S458" s="903"/>
      <c r="T458" s="903"/>
      <c r="U458" s="903"/>
      <c r="V458" s="903"/>
      <c r="W458" s="903"/>
      <c r="X458" s="903"/>
      <c r="Y458" s="904"/>
      <c r="Z458" s="2689"/>
      <c r="AA458" s="2690"/>
      <c r="AB458" s="2690"/>
      <c r="AC458" s="2690"/>
      <c r="AD458" s="2690"/>
      <c r="AE458" s="2690"/>
      <c r="AF458" s="2690"/>
      <c r="AG458" s="2690"/>
      <c r="AH458" s="2690"/>
      <c r="AI458" s="2690"/>
      <c r="AJ458" s="2690"/>
      <c r="AK458" s="2690"/>
      <c r="AL458" s="2690"/>
      <c r="AM458" s="2690"/>
      <c r="AN458" s="2690"/>
      <c r="AO458" s="2690"/>
      <c r="AP458" s="2690"/>
      <c r="AQ458" s="2690"/>
      <c r="AR458" s="2690"/>
      <c r="AS458" s="2690"/>
      <c r="AT458" s="2690"/>
      <c r="AU458" s="2691"/>
    </row>
    <row r="459" spans="1:52" ht="15.75" customHeight="1" x14ac:dyDescent="0.4">
      <c r="A459" s="902"/>
      <c r="B459" s="903"/>
      <c r="C459" s="903"/>
      <c r="D459" s="903"/>
      <c r="E459" s="903"/>
      <c r="F459" s="903"/>
      <c r="G459" s="903"/>
      <c r="H459" s="903"/>
      <c r="I459" s="903"/>
      <c r="J459" s="903"/>
      <c r="K459" s="903"/>
      <c r="L459" s="903"/>
      <c r="M459" s="903"/>
      <c r="N459" s="903"/>
      <c r="O459" s="903"/>
      <c r="P459" s="903"/>
      <c r="Q459" s="903"/>
      <c r="R459" s="903"/>
      <c r="S459" s="903"/>
      <c r="T459" s="903"/>
      <c r="U459" s="903"/>
      <c r="V459" s="903"/>
      <c r="W459" s="903"/>
      <c r="X459" s="903"/>
      <c r="Y459" s="904"/>
      <c r="Z459" s="2692"/>
      <c r="AA459" s="2693"/>
      <c r="AB459" s="2693"/>
      <c r="AC459" s="2693"/>
      <c r="AD459" s="2693"/>
      <c r="AE459" s="2693"/>
      <c r="AF459" s="2693"/>
      <c r="AG459" s="2693"/>
      <c r="AH459" s="2693"/>
      <c r="AI459" s="2693"/>
      <c r="AJ459" s="2693"/>
      <c r="AK459" s="2693"/>
      <c r="AL459" s="2693"/>
      <c r="AM459" s="2693"/>
      <c r="AN459" s="2693"/>
      <c r="AO459" s="2693"/>
      <c r="AP459" s="2693"/>
      <c r="AQ459" s="2693"/>
      <c r="AR459" s="2693"/>
      <c r="AS459" s="2693"/>
      <c r="AT459" s="2693"/>
      <c r="AU459" s="2694"/>
    </row>
    <row r="460" spans="1:52" ht="15.75" customHeight="1" x14ac:dyDescent="0.4">
      <c r="A460" s="902"/>
      <c r="B460" s="903"/>
      <c r="C460" s="903"/>
      <c r="D460" s="903"/>
      <c r="E460" s="903"/>
      <c r="F460" s="903"/>
      <c r="G460" s="903"/>
      <c r="H460" s="903"/>
      <c r="I460" s="903"/>
      <c r="J460" s="903"/>
      <c r="K460" s="903"/>
      <c r="L460" s="903"/>
      <c r="M460" s="903"/>
      <c r="N460" s="903"/>
      <c r="O460" s="903"/>
      <c r="P460" s="903"/>
      <c r="Q460" s="903"/>
      <c r="R460" s="903"/>
      <c r="S460" s="903"/>
      <c r="T460" s="903"/>
      <c r="U460" s="903"/>
      <c r="V460" s="903"/>
      <c r="W460" s="903"/>
      <c r="X460" s="903"/>
      <c r="Y460" s="904"/>
      <c r="Z460" s="2692"/>
      <c r="AA460" s="2693"/>
      <c r="AB460" s="2693"/>
      <c r="AC460" s="2693"/>
      <c r="AD460" s="2693"/>
      <c r="AE460" s="2693"/>
      <c r="AF460" s="2693"/>
      <c r="AG460" s="2693"/>
      <c r="AH460" s="2693"/>
      <c r="AI460" s="2693"/>
      <c r="AJ460" s="2693"/>
      <c r="AK460" s="2693"/>
      <c r="AL460" s="2693"/>
      <c r="AM460" s="2693"/>
      <c r="AN460" s="2693"/>
      <c r="AO460" s="2693"/>
      <c r="AP460" s="2693"/>
      <c r="AQ460" s="2693"/>
      <c r="AR460" s="2693"/>
      <c r="AS460" s="2693"/>
      <c r="AT460" s="2693"/>
      <c r="AU460" s="2694"/>
    </row>
    <row r="461" spans="1:52" ht="15.75" customHeight="1" x14ac:dyDescent="0.4">
      <c r="A461" s="902"/>
      <c r="B461" s="903"/>
      <c r="C461" s="903"/>
      <c r="D461" s="903"/>
      <c r="E461" s="903"/>
      <c r="F461" s="903"/>
      <c r="G461" s="903"/>
      <c r="H461" s="903"/>
      <c r="I461" s="903"/>
      <c r="J461" s="903"/>
      <c r="K461" s="903"/>
      <c r="L461" s="903"/>
      <c r="M461" s="903"/>
      <c r="N461" s="903"/>
      <c r="O461" s="903"/>
      <c r="P461" s="903"/>
      <c r="Q461" s="903"/>
      <c r="R461" s="903"/>
      <c r="S461" s="903"/>
      <c r="T461" s="903"/>
      <c r="U461" s="903"/>
      <c r="V461" s="903"/>
      <c r="W461" s="903"/>
      <c r="X461" s="903"/>
      <c r="Y461" s="904"/>
      <c r="Z461" s="2692"/>
      <c r="AA461" s="2693"/>
      <c r="AB461" s="2693"/>
      <c r="AC461" s="2693"/>
      <c r="AD461" s="2693"/>
      <c r="AE461" s="2693"/>
      <c r="AF461" s="2693"/>
      <c r="AG461" s="2693"/>
      <c r="AH461" s="2693"/>
      <c r="AI461" s="2693"/>
      <c r="AJ461" s="2693"/>
      <c r="AK461" s="2693"/>
      <c r="AL461" s="2693"/>
      <c r="AM461" s="2693"/>
      <c r="AN461" s="2693"/>
      <c r="AO461" s="2693"/>
      <c r="AP461" s="2693"/>
      <c r="AQ461" s="2693"/>
      <c r="AR461" s="2693"/>
      <c r="AS461" s="2693"/>
      <c r="AT461" s="2693"/>
      <c r="AU461" s="2694"/>
    </row>
    <row r="462" spans="1:52" ht="15.75" customHeight="1" x14ac:dyDescent="0.4">
      <c r="A462" s="902"/>
      <c r="B462" s="903"/>
      <c r="C462" s="903"/>
      <c r="D462" s="903"/>
      <c r="E462" s="903"/>
      <c r="F462" s="903"/>
      <c r="G462" s="903"/>
      <c r="H462" s="903"/>
      <c r="I462" s="903"/>
      <c r="J462" s="903"/>
      <c r="K462" s="903"/>
      <c r="L462" s="903"/>
      <c r="M462" s="903"/>
      <c r="N462" s="903"/>
      <c r="O462" s="903"/>
      <c r="P462" s="903"/>
      <c r="Q462" s="903"/>
      <c r="R462" s="903"/>
      <c r="S462" s="903"/>
      <c r="T462" s="903"/>
      <c r="U462" s="903"/>
      <c r="V462" s="903"/>
      <c r="W462" s="903"/>
      <c r="X462" s="903"/>
      <c r="Y462" s="904"/>
      <c r="Z462" s="2692"/>
      <c r="AA462" s="2693"/>
      <c r="AB462" s="2693"/>
      <c r="AC462" s="2693"/>
      <c r="AD462" s="2693"/>
      <c r="AE462" s="2693"/>
      <c r="AF462" s="2693"/>
      <c r="AG462" s="2693"/>
      <c r="AH462" s="2693"/>
      <c r="AI462" s="2693"/>
      <c r="AJ462" s="2693"/>
      <c r="AK462" s="2693"/>
      <c r="AL462" s="2693"/>
      <c r="AM462" s="2693"/>
      <c r="AN462" s="2693"/>
      <c r="AO462" s="2693"/>
      <c r="AP462" s="2693"/>
      <c r="AQ462" s="2693"/>
      <c r="AR462" s="2693"/>
      <c r="AS462" s="2693"/>
      <c r="AT462" s="2693"/>
      <c r="AU462" s="2694"/>
    </row>
    <row r="463" spans="1:52" ht="15.75" customHeight="1" x14ac:dyDescent="0.4">
      <c r="A463" s="902"/>
      <c r="B463" s="903"/>
      <c r="C463" s="903"/>
      <c r="D463" s="903"/>
      <c r="E463" s="903"/>
      <c r="F463" s="903"/>
      <c r="G463" s="903"/>
      <c r="H463" s="903"/>
      <c r="I463" s="903"/>
      <c r="J463" s="903"/>
      <c r="K463" s="903"/>
      <c r="L463" s="903"/>
      <c r="M463" s="903"/>
      <c r="N463" s="903"/>
      <c r="O463" s="903"/>
      <c r="P463" s="903"/>
      <c r="Q463" s="903"/>
      <c r="R463" s="903"/>
      <c r="S463" s="903"/>
      <c r="T463" s="903"/>
      <c r="U463" s="903"/>
      <c r="V463" s="903"/>
      <c r="W463" s="903"/>
      <c r="X463" s="903"/>
      <c r="Y463" s="904"/>
      <c r="Z463" s="2692"/>
      <c r="AA463" s="2693"/>
      <c r="AB463" s="2693"/>
      <c r="AC463" s="2693"/>
      <c r="AD463" s="2693"/>
      <c r="AE463" s="2693"/>
      <c r="AF463" s="2693"/>
      <c r="AG463" s="2693"/>
      <c r="AH463" s="2693"/>
      <c r="AI463" s="2693"/>
      <c r="AJ463" s="2693"/>
      <c r="AK463" s="2693"/>
      <c r="AL463" s="2693"/>
      <c r="AM463" s="2693"/>
      <c r="AN463" s="2693"/>
      <c r="AO463" s="2693"/>
      <c r="AP463" s="2693"/>
      <c r="AQ463" s="2693"/>
      <c r="AR463" s="2693"/>
      <c r="AS463" s="2693"/>
      <c r="AT463" s="2693"/>
      <c r="AU463" s="2694"/>
    </row>
    <row r="464" spans="1:52" ht="15.75" customHeight="1" x14ac:dyDescent="0.4">
      <c r="A464" s="902"/>
      <c r="B464" s="903"/>
      <c r="C464" s="903"/>
      <c r="D464" s="903"/>
      <c r="E464" s="903"/>
      <c r="F464" s="903"/>
      <c r="G464" s="903"/>
      <c r="H464" s="903"/>
      <c r="I464" s="903"/>
      <c r="J464" s="903"/>
      <c r="K464" s="903"/>
      <c r="L464" s="903"/>
      <c r="M464" s="903"/>
      <c r="N464" s="903"/>
      <c r="O464" s="903"/>
      <c r="P464" s="903"/>
      <c r="Q464" s="903"/>
      <c r="R464" s="903"/>
      <c r="S464" s="903"/>
      <c r="T464" s="903"/>
      <c r="U464" s="903"/>
      <c r="V464" s="903"/>
      <c r="W464" s="903"/>
      <c r="X464" s="903"/>
      <c r="Y464" s="904"/>
      <c r="Z464" s="2692"/>
      <c r="AA464" s="2693"/>
      <c r="AB464" s="2693"/>
      <c r="AC464" s="2693"/>
      <c r="AD464" s="2693"/>
      <c r="AE464" s="2693"/>
      <c r="AF464" s="2693"/>
      <c r="AG464" s="2693"/>
      <c r="AH464" s="2693"/>
      <c r="AI464" s="2693"/>
      <c r="AJ464" s="2693"/>
      <c r="AK464" s="2693"/>
      <c r="AL464" s="2693"/>
      <c r="AM464" s="2693"/>
      <c r="AN464" s="2693"/>
      <c r="AO464" s="2693"/>
      <c r="AP464" s="2693"/>
      <c r="AQ464" s="2693"/>
      <c r="AR464" s="2693"/>
      <c r="AS464" s="2693"/>
      <c r="AT464" s="2693"/>
      <c r="AU464" s="2694"/>
    </row>
    <row r="465" spans="1:47" ht="15.75" customHeight="1" x14ac:dyDescent="0.4">
      <c r="A465" s="902"/>
      <c r="B465" s="903"/>
      <c r="C465" s="903"/>
      <c r="D465" s="903"/>
      <c r="E465" s="903"/>
      <c r="F465" s="903"/>
      <c r="G465" s="903"/>
      <c r="H465" s="903"/>
      <c r="I465" s="903"/>
      <c r="J465" s="903"/>
      <c r="K465" s="2684" t="s">
        <v>270</v>
      </c>
      <c r="L465" s="2684"/>
      <c r="M465" s="2684"/>
      <c r="N465" s="2684"/>
      <c r="O465" s="2684"/>
      <c r="P465" s="2684"/>
      <c r="Q465" s="903"/>
      <c r="R465" s="903"/>
      <c r="S465" s="903"/>
      <c r="T465" s="903"/>
      <c r="U465" s="903"/>
      <c r="V465" s="903"/>
      <c r="W465" s="903"/>
      <c r="X465" s="903"/>
      <c r="Y465" s="904"/>
      <c r="Z465" s="2692"/>
      <c r="AA465" s="2693"/>
      <c r="AB465" s="2693"/>
      <c r="AC465" s="2693"/>
      <c r="AD465" s="2693"/>
      <c r="AE465" s="2693"/>
      <c r="AF465" s="2693"/>
      <c r="AG465" s="2693"/>
      <c r="AH465" s="2693"/>
      <c r="AI465" s="2693"/>
      <c r="AJ465" s="2693"/>
      <c r="AK465" s="2693"/>
      <c r="AL465" s="2693"/>
      <c r="AM465" s="2693"/>
      <c r="AN465" s="2693"/>
      <c r="AO465" s="2693"/>
      <c r="AP465" s="2693"/>
      <c r="AQ465" s="2693"/>
      <c r="AR465" s="2693"/>
      <c r="AS465" s="2693"/>
      <c r="AT465" s="2693"/>
      <c r="AU465" s="2694"/>
    </row>
    <row r="466" spans="1:47" ht="15.75" customHeight="1" x14ac:dyDescent="0.4">
      <c r="A466" s="902"/>
      <c r="B466" s="903"/>
      <c r="C466" s="903"/>
      <c r="D466" s="903"/>
      <c r="E466" s="903"/>
      <c r="F466" s="903"/>
      <c r="G466" s="903"/>
      <c r="H466" s="903"/>
      <c r="I466" s="903"/>
      <c r="J466" s="903"/>
      <c r="K466" s="903"/>
      <c r="L466" s="903"/>
      <c r="M466" s="903"/>
      <c r="N466" s="903"/>
      <c r="O466" s="903"/>
      <c r="P466" s="903"/>
      <c r="Q466" s="903"/>
      <c r="R466" s="903"/>
      <c r="S466" s="903"/>
      <c r="T466" s="903"/>
      <c r="U466" s="903"/>
      <c r="V466" s="903"/>
      <c r="W466" s="903"/>
      <c r="X466" s="903"/>
      <c r="Y466" s="904"/>
      <c r="Z466" s="2692"/>
      <c r="AA466" s="2693"/>
      <c r="AB466" s="2693"/>
      <c r="AC466" s="2693"/>
      <c r="AD466" s="2693"/>
      <c r="AE466" s="2693"/>
      <c r="AF466" s="2693"/>
      <c r="AG466" s="2693"/>
      <c r="AH466" s="2693"/>
      <c r="AI466" s="2693"/>
      <c r="AJ466" s="2693"/>
      <c r="AK466" s="2693"/>
      <c r="AL466" s="2693"/>
      <c r="AM466" s="2693"/>
      <c r="AN466" s="2693"/>
      <c r="AO466" s="2693"/>
      <c r="AP466" s="2693"/>
      <c r="AQ466" s="2693"/>
      <c r="AR466" s="2693"/>
      <c r="AS466" s="2693"/>
      <c r="AT466" s="2693"/>
      <c r="AU466" s="2694"/>
    </row>
    <row r="467" spans="1:47" ht="15.75" customHeight="1" x14ac:dyDescent="0.4">
      <c r="A467" s="902"/>
      <c r="B467" s="903"/>
      <c r="C467" s="903"/>
      <c r="D467" s="903"/>
      <c r="E467" s="903"/>
      <c r="F467" s="903"/>
      <c r="G467" s="903"/>
      <c r="H467" s="903"/>
      <c r="I467" s="903"/>
      <c r="J467" s="903"/>
      <c r="K467" s="903"/>
      <c r="L467" s="903"/>
      <c r="M467" s="903"/>
      <c r="N467" s="903"/>
      <c r="O467" s="903"/>
      <c r="P467" s="903"/>
      <c r="Q467" s="903"/>
      <c r="R467" s="903"/>
      <c r="S467" s="903"/>
      <c r="T467" s="903"/>
      <c r="U467" s="903"/>
      <c r="V467" s="903"/>
      <c r="W467" s="903"/>
      <c r="X467" s="903"/>
      <c r="Y467" s="904"/>
      <c r="Z467" s="2692"/>
      <c r="AA467" s="2693"/>
      <c r="AB467" s="2693"/>
      <c r="AC467" s="2693"/>
      <c r="AD467" s="2693"/>
      <c r="AE467" s="2693"/>
      <c r="AF467" s="2693"/>
      <c r="AG467" s="2693"/>
      <c r="AH467" s="2693"/>
      <c r="AI467" s="2693"/>
      <c r="AJ467" s="2693"/>
      <c r="AK467" s="2693"/>
      <c r="AL467" s="2693"/>
      <c r="AM467" s="2693"/>
      <c r="AN467" s="2693"/>
      <c r="AO467" s="2693"/>
      <c r="AP467" s="2693"/>
      <c r="AQ467" s="2693"/>
      <c r="AR467" s="2693"/>
      <c r="AS467" s="2693"/>
      <c r="AT467" s="2693"/>
      <c r="AU467" s="2694"/>
    </row>
    <row r="468" spans="1:47" ht="15.75" customHeight="1" x14ac:dyDescent="0.4">
      <c r="A468" s="902"/>
      <c r="B468" s="903"/>
      <c r="C468" s="903"/>
      <c r="D468" s="903"/>
      <c r="E468" s="903"/>
      <c r="F468" s="903"/>
      <c r="G468" s="903"/>
      <c r="H468" s="903"/>
      <c r="I468" s="903"/>
      <c r="J468" s="903"/>
      <c r="K468" s="903"/>
      <c r="L468" s="903"/>
      <c r="M468" s="903"/>
      <c r="N468" s="903"/>
      <c r="O468" s="903"/>
      <c r="P468" s="903"/>
      <c r="Q468" s="903"/>
      <c r="R468" s="903"/>
      <c r="S468" s="903"/>
      <c r="T468" s="903"/>
      <c r="U468" s="903"/>
      <c r="V468" s="903"/>
      <c r="W468" s="903"/>
      <c r="X468" s="903"/>
      <c r="Y468" s="904"/>
      <c r="Z468" s="2692"/>
      <c r="AA468" s="2693"/>
      <c r="AB468" s="2693"/>
      <c r="AC468" s="2693"/>
      <c r="AD468" s="2693"/>
      <c r="AE468" s="2693"/>
      <c r="AF468" s="2693"/>
      <c r="AG468" s="2693"/>
      <c r="AH468" s="2693"/>
      <c r="AI468" s="2693"/>
      <c r="AJ468" s="2693"/>
      <c r="AK468" s="2693"/>
      <c r="AL468" s="2693"/>
      <c r="AM468" s="2693"/>
      <c r="AN468" s="2693"/>
      <c r="AO468" s="2693"/>
      <c r="AP468" s="2693"/>
      <c r="AQ468" s="2693"/>
      <c r="AR468" s="2693"/>
      <c r="AS468" s="2693"/>
      <c r="AT468" s="2693"/>
      <c r="AU468" s="2694"/>
    </row>
    <row r="469" spans="1:47" ht="15.75" customHeight="1" x14ac:dyDescent="0.4">
      <c r="A469" s="902"/>
      <c r="B469" s="903"/>
      <c r="C469" s="903"/>
      <c r="D469" s="903"/>
      <c r="E469" s="903"/>
      <c r="F469" s="903"/>
      <c r="G469" s="903"/>
      <c r="H469" s="903"/>
      <c r="I469" s="903"/>
      <c r="J469" s="903"/>
      <c r="K469" s="903"/>
      <c r="L469" s="903"/>
      <c r="M469" s="903"/>
      <c r="N469" s="903"/>
      <c r="O469" s="903"/>
      <c r="P469" s="903"/>
      <c r="Q469" s="903"/>
      <c r="R469" s="903"/>
      <c r="S469" s="903"/>
      <c r="T469" s="903"/>
      <c r="U469" s="903"/>
      <c r="V469" s="903"/>
      <c r="W469" s="903"/>
      <c r="X469" s="903"/>
      <c r="Y469" s="904"/>
      <c r="Z469" s="2692"/>
      <c r="AA469" s="2693"/>
      <c r="AB469" s="2693"/>
      <c r="AC469" s="2693"/>
      <c r="AD469" s="2693"/>
      <c r="AE469" s="2693"/>
      <c r="AF469" s="2693"/>
      <c r="AG469" s="2693"/>
      <c r="AH469" s="2693"/>
      <c r="AI469" s="2693"/>
      <c r="AJ469" s="2693"/>
      <c r="AK469" s="2693"/>
      <c r="AL469" s="2693"/>
      <c r="AM469" s="2693"/>
      <c r="AN469" s="2693"/>
      <c r="AO469" s="2693"/>
      <c r="AP469" s="2693"/>
      <c r="AQ469" s="2693"/>
      <c r="AR469" s="2693"/>
      <c r="AS469" s="2693"/>
      <c r="AT469" s="2693"/>
      <c r="AU469" s="2694"/>
    </row>
    <row r="470" spans="1:47" ht="15.75" customHeight="1" x14ac:dyDescent="0.4">
      <c r="A470" s="902"/>
      <c r="B470" s="903"/>
      <c r="C470" s="903"/>
      <c r="D470" s="903"/>
      <c r="E470" s="903"/>
      <c r="F470" s="903"/>
      <c r="G470" s="903"/>
      <c r="H470" s="903"/>
      <c r="I470" s="903"/>
      <c r="J470" s="903"/>
      <c r="K470" s="903"/>
      <c r="L470" s="903"/>
      <c r="M470" s="903"/>
      <c r="N470" s="903"/>
      <c r="O470" s="903"/>
      <c r="P470" s="903"/>
      <c r="Q470" s="903"/>
      <c r="R470" s="903"/>
      <c r="S470" s="903"/>
      <c r="T470" s="903"/>
      <c r="U470" s="903"/>
      <c r="V470" s="903"/>
      <c r="W470" s="903"/>
      <c r="X470" s="903"/>
      <c r="Y470" s="904"/>
      <c r="Z470" s="2692"/>
      <c r="AA470" s="2693"/>
      <c r="AB470" s="2693"/>
      <c r="AC470" s="2693"/>
      <c r="AD470" s="2693"/>
      <c r="AE470" s="2693"/>
      <c r="AF470" s="2693"/>
      <c r="AG470" s="2693"/>
      <c r="AH470" s="2693"/>
      <c r="AI470" s="2693"/>
      <c r="AJ470" s="2693"/>
      <c r="AK470" s="2693"/>
      <c r="AL470" s="2693"/>
      <c r="AM470" s="2693"/>
      <c r="AN470" s="2693"/>
      <c r="AO470" s="2693"/>
      <c r="AP470" s="2693"/>
      <c r="AQ470" s="2693"/>
      <c r="AR470" s="2693"/>
      <c r="AS470" s="2693"/>
      <c r="AT470" s="2693"/>
      <c r="AU470" s="2694"/>
    </row>
    <row r="471" spans="1:47" ht="15.75" customHeight="1" x14ac:dyDescent="0.4">
      <c r="A471" s="902"/>
      <c r="B471" s="903"/>
      <c r="C471" s="903"/>
      <c r="D471" s="903"/>
      <c r="E471" s="903"/>
      <c r="F471" s="903"/>
      <c r="G471" s="903"/>
      <c r="H471" s="903"/>
      <c r="I471" s="903"/>
      <c r="J471" s="903"/>
      <c r="K471" s="903"/>
      <c r="L471" s="903"/>
      <c r="M471" s="903"/>
      <c r="N471" s="903"/>
      <c r="O471" s="903"/>
      <c r="P471" s="903"/>
      <c r="Q471" s="903"/>
      <c r="R471" s="903"/>
      <c r="S471" s="903"/>
      <c r="T471" s="903"/>
      <c r="U471" s="903"/>
      <c r="V471" s="903"/>
      <c r="W471" s="903"/>
      <c r="X471" s="903"/>
      <c r="Y471" s="904"/>
      <c r="Z471" s="2692"/>
      <c r="AA471" s="2693"/>
      <c r="AB471" s="2693"/>
      <c r="AC471" s="2693"/>
      <c r="AD471" s="2693"/>
      <c r="AE471" s="2693"/>
      <c r="AF471" s="2693"/>
      <c r="AG471" s="2693"/>
      <c r="AH471" s="2693"/>
      <c r="AI471" s="2693"/>
      <c r="AJ471" s="2693"/>
      <c r="AK471" s="2693"/>
      <c r="AL471" s="2693"/>
      <c r="AM471" s="2693"/>
      <c r="AN471" s="2693"/>
      <c r="AO471" s="2693"/>
      <c r="AP471" s="2693"/>
      <c r="AQ471" s="2693"/>
      <c r="AR471" s="2693"/>
      <c r="AS471" s="2693"/>
      <c r="AT471" s="2693"/>
      <c r="AU471" s="2694"/>
    </row>
    <row r="472" spans="1:47" ht="15.75" customHeight="1" x14ac:dyDescent="0.4">
      <c r="A472" s="902"/>
      <c r="B472" s="903"/>
      <c r="C472" s="903"/>
      <c r="D472" s="903"/>
      <c r="E472" s="903"/>
      <c r="F472" s="903"/>
      <c r="G472" s="903"/>
      <c r="H472" s="903"/>
      <c r="I472" s="903"/>
      <c r="J472" s="903"/>
      <c r="K472" s="903"/>
      <c r="L472" s="903"/>
      <c r="M472" s="903"/>
      <c r="N472" s="903"/>
      <c r="O472" s="903"/>
      <c r="P472" s="903"/>
      <c r="Q472" s="903"/>
      <c r="R472" s="903"/>
      <c r="S472" s="903"/>
      <c r="T472" s="903"/>
      <c r="U472" s="903"/>
      <c r="V472" s="903"/>
      <c r="W472" s="903"/>
      <c r="X472" s="903"/>
      <c r="Y472" s="904"/>
      <c r="Z472" s="2692"/>
      <c r="AA472" s="2693"/>
      <c r="AB472" s="2693"/>
      <c r="AC472" s="2693"/>
      <c r="AD472" s="2693"/>
      <c r="AE472" s="2693"/>
      <c r="AF472" s="2693"/>
      <c r="AG472" s="2693"/>
      <c r="AH472" s="2693"/>
      <c r="AI472" s="2693"/>
      <c r="AJ472" s="2693"/>
      <c r="AK472" s="2693"/>
      <c r="AL472" s="2693"/>
      <c r="AM472" s="2693"/>
      <c r="AN472" s="2693"/>
      <c r="AO472" s="2693"/>
      <c r="AP472" s="2693"/>
      <c r="AQ472" s="2693"/>
      <c r="AR472" s="2693"/>
      <c r="AS472" s="2693"/>
      <c r="AT472" s="2693"/>
      <c r="AU472" s="2694"/>
    </row>
    <row r="473" spans="1:47" ht="15.75" customHeight="1" x14ac:dyDescent="0.4">
      <c r="A473" s="902"/>
      <c r="B473" s="903"/>
      <c r="C473" s="903"/>
      <c r="D473" s="903"/>
      <c r="E473" s="903"/>
      <c r="F473" s="903"/>
      <c r="G473" s="903"/>
      <c r="H473" s="903"/>
      <c r="I473" s="903"/>
      <c r="J473" s="903"/>
      <c r="K473" s="903"/>
      <c r="L473" s="903"/>
      <c r="M473" s="903"/>
      <c r="N473" s="903"/>
      <c r="O473" s="903"/>
      <c r="P473" s="903"/>
      <c r="Q473" s="903"/>
      <c r="R473" s="903"/>
      <c r="S473" s="903"/>
      <c r="T473" s="903"/>
      <c r="U473" s="903"/>
      <c r="V473" s="903"/>
      <c r="W473" s="903"/>
      <c r="X473" s="903"/>
      <c r="Y473" s="904"/>
      <c r="Z473" s="2692"/>
      <c r="AA473" s="2693"/>
      <c r="AB473" s="2693"/>
      <c r="AC473" s="2693"/>
      <c r="AD473" s="2693"/>
      <c r="AE473" s="2693"/>
      <c r="AF473" s="2693"/>
      <c r="AG473" s="2693"/>
      <c r="AH473" s="2693"/>
      <c r="AI473" s="2693"/>
      <c r="AJ473" s="2693"/>
      <c r="AK473" s="2693"/>
      <c r="AL473" s="2693"/>
      <c r="AM473" s="2693"/>
      <c r="AN473" s="2693"/>
      <c r="AO473" s="2693"/>
      <c r="AP473" s="2693"/>
      <c r="AQ473" s="2693"/>
      <c r="AR473" s="2693"/>
      <c r="AS473" s="2693"/>
      <c r="AT473" s="2693"/>
      <c r="AU473" s="2694"/>
    </row>
    <row r="474" spans="1:47" ht="15.75" customHeight="1" x14ac:dyDescent="0.4">
      <c r="A474" s="905"/>
      <c r="B474" s="1409"/>
      <c r="C474" s="1409"/>
      <c r="D474" s="1409"/>
      <c r="E474" s="1409"/>
      <c r="F474" s="1409"/>
      <c r="G474" s="1409"/>
      <c r="H474" s="1409"/>
      <c r="I474" s="1409"/>
      <c r="J474" s="1409"/>
      <c r="K474" s="1409"/>
      <c r="L474" s="1409"/>
      <c r="M474" s="1409"/>
      <c r="N474" s="1409"/>
      <c r="O474" s="1409"/>
      <c r="P474" s="1409"/>
      <c r="Q474" s="1409"/>
      <c r="R474" s="1409"/>
      <c r="S474" s="1409"/>
      <c r="T474" s="1409"/>
      <c r="U474" s="1409"/>
      <c r="V474" s="1409"/>
      <c r="W474" s="1409"/>
      <c r="X474" s="1409"/>
      <c r="Y474" s="906"/>
      <c r="Z474" s="2695"/>
      <c r="AA474" s="2696"/>
      <c r="AB474" s="2696"/>
      <c r="AC474" s="2696"/>
      <c r="AD474" s="2696"/>
      <c r="AE474" s="2696"/>
      <c r="AF474" s="2696"/>
      <c r="AG474" s="2696"/>
      <c r="AH474" s="2696"/>
      <c r="AI474" s="2696"/>
      <c r="AJ474" s="2696"/>
      <c r="AK474" s="2696"/>
      <c r="AL474" s="2696"/>
      <c r="AM474" s="2696"/>
      <c r="AN474" s="2696"/>
      <c r="AO474" s="2696"/>
      <c r="AP474" s="2696"/>
      <c r="AQ474" s="2696"/>
      <c r="AR474" s="2696"/>
      <c r="AS474" s="2696"/>
      <c r="AT474" s="2696"/>
      <c r="AU474" s="2697"/>
    </row>
    <row r="475" spans="1:47" ht="12.75" customHeight="1" x14ac:dyDescent="0.4">
      <c r="A475" s="184"/>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row>
    <row r="476" spans="1:47" ht="12.75" customHeight="1" x14ac:dyDescent="0.4">
      <c r="A476" s="2686" t="s">
        <v>118</v>
      </c>
      <c r="B476" s="2686"/>
      <c r="C476" s="2686"/>
      <c r="D476" s="2686"/>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441"/>
    </row>
    <row r="477" spans="1:47" ht="12.75" customHeight="1" x14ac:dyDescent="0.4">
      <c r="A477" s="184"/>
      <c r="B477" s="442" t="s">
        <v>117</v>
      </c>
      <c r="C477" s="2687" t="s">
        <v>2717</v>
      </c>
      <c r="D477" s="2688"/>
      <c r="E477" s="2688"/>
      <c r="F477" s="2688"/>
      <c r="G477" s="2688"/>
      <c r="H477" s="2688"/>
      <c r="I477" s="2688"/>
      <c r="J477" s="2688"/>
      <c r="K477" s="2688"/>
      <c r="L477" s="2688"/>
      <c r="M477" s="2688"/>
      <c r="N477" s="2688"/>
      <c r="O477" s="2688"/>
      <c r="P477" s="2688"/>
      <c r="Q477" s="2688"/>
      <c r="R477" s="2688"/>
      <c r="S477" s="2688"/>
      <c r="T477" s="2688"/>
      <c r="U477" s="2688"/>
      <c r="V477" s="2688"/>
      <c r="W477" s="2688"/>
      <c r="X477" s="2688"/>
      <c r="Y477" s="2688"/>
      <c r="Z477" s="2688"/>
      <c r="AA477" s="2688"/>
      <c r="AB477" s="2688"/>
      <c r="AC477" s="2688"/>
      <c r="AD477" s="2688"/>
      <c r="AE477" s="2688"/>
      <c r="AF477" s="2688"/>
      <c r="AG477" s="2688"/>
      <c r="AH477" s="2688"/>
      <c r="AI477" s="2688"/>
      <c r="AJ477" s="2688"/>
      <c r="AK477" s="2688"/>
      <c r="AL477" s="2688"/>
      <c r="AM477" s="2688"/>
      <c r="AN477" s="2688"/>
      <c r="AO477" s="2688"/>
      <c r="AP477" s="2688"/>
      <c r="AQ477" s="2688"/>
      <c r="AR477" s="2688"/>
      <c r="AS477" s="2688"/>
      <c r="AT477" s="2688"/>
      <c r="AU477" s="441"/>
    </row>
    <row r="478" spans="1:47" ht="12.75" customHeight="1" x14ac:dyDescent="0.4">
      <c r="A478" s="184"/>
      <c r="B478" s="442"/>
      <c r="C478" s="2685" t="s">
        <v>269</v>
      </c>
      <c r="D478" s="2685"/>
      <c r="E478" s="2685"/>
      <c r="F478" s="2685"/>
      <c r="G478" s="2685"/>
      <c r="H478" s="2685"/>
      <c r="I478" s="2685"/>
      <c r="J478" s="2685"/>
      <c r="K478" s="2685"/>
      <c r="L478" s="2685"/>
      <c r="M478" s="2685"/>
      <c r="N478" s="2685"/>
      <c r="O478" s="2685"/>
      <c r="P478" s="2685"/>
      <c r="Q478" s="2685"/>
      <c r="R478" s="2685"/>
      <c r="S478" s="2685"/>
      <c r="T478" s="2685"/>
      <c r="U478" s="2685"/>
      <c r="V478" s="2685"/>
      <c r="W478" s="2685"/>
      <c r="X478" s="2685"/>
      <c r="Y478" s="2685"/>
      <c r="Z478" s="2685"/>
      <c r="AA478" s="2685"/>
      <c r="AB478" s="2685"/>
      <c r="AC478" s="2685"/>
      <c r="AD478" s="2685"/>
      <c r="AE478" s="2685"/>
      <c r="AF478" s="2685"/>
      <c r="AG478" s="2685"/>
      <c r="AH478" s="2685"/>
      <c r="AI478" s="2685"/>
      <c r="AJ478" s="2685"/>
      <c r="AK478" s="2685"/>
      <c r="AL478" s="2685"/>
      <c r="AM478" s="2685"/>
      <c r="AN478" s="2685"/>
      <c r="AO478" s="2685"/>
      <c r="AP478" s="2685"/>
      <c r="AQ478" s="2685"/>
      <c r="AR478" s="2685"/>
      <c r="AS478" s="2685"/>
      <c r="AT478" s="2685"/>
      <c r="AU478" s="441"/>
    </row>
    <row r="479" spans="1:47" ht="12.75" customHeight="1" x14ac:dyDescent="0.4">
      <c r="A479" s="184"/>
      <c r="B479" s="442"/>
      <c r="C479" s="2685" t="s">
        <v>268</v>
      </c>
      <c r="D479" s="2685"/>
      <c r="E479" s="2685"/>
      <c r="F479" s="2685"/>
      <c r="G479" s="2685"/>
      <c r="H479" s="2685"/>
      <c r="I479" s="2685"/>
      <c r="J479" s="2685"/>
      <c r="K479" s="2685"/>
      <c r="L479" s="2685"/>
      <c r="M479" s="2685"/>
      <c r="N479" s="2685"/>
      <c r="O479" s="2685"/>
      <c r="P479" s="2685"/>
      <c r="Q479" s="2685"/>
      <c r="R479" s="2685"/>
      <c r="S479" s="2685"/>
      <c r="T479" s="2685"/>
      <c r="U479" s="2685"/>
      <c r="V479" s="2685"/>
      <c r="W479" s="2685"/>
      <c r="X479" s="2685"/>
      <c r="Y479" s="2685"/>
      <c r="Z479" s="2685"/>
      <c r="AA479" s="2685"/>
      <c r="AB479" s="2685"/>
      <c r="AC479" s="2685"/>
      <c r="AD479" s="2685"/>
      <c r="AE479" s="2685"/>
      <c r="AF479" s="2685"/>
      <c r="AG479" s="2685"/>
      <c r="AH479" s="2685"/>
      <c r="AI479" s="2685"/>
      <c r="AJ479" s="2685"/>
      <c r="AK479" s="2685"/>
      <c r="AL479" s="2685"/>
      <c r="AM479" s="2685"/>
      <c r="AN479" s="2685"/>
      <c r="AO479" s="2685"/>
      <c r="AP479" s="2685"/>
      <c r="AQ479" s="2685"/>
      <c r="AR479" s="2685"/>
      <c r="AS479" s="2685"/>
      <c r="AT479" s="2685"/>
      <c r="AU479" s="441"/>
    </row>
    <row r="480" spans="1:47" ht="12.75" customHeight="1" x14ac:dyDescent="0.4">
      <c r="A480" s="184"/>
      <c r="B480" s="442" t="s">
        <v>115</v>
      </c>
      <c r="C480" s="2685" t="s">
        <v>267</v>
      </c>
      <c r="D480" s="2685"/>
      <c r="E480" s="2685"/>
      <c r="F480" s="2685"/>
      <c r="G480" s="2685"/>
      <c r="H480" s="2685"/>
      <c r="I480" s="2685"/>
      <c r="J480" s="2685"/>
      <c r="K480" s="2685"/>
      <c r="L480" s="2685"/>
      <c r="M480" s="2685"/>
      <c r="N480" s="2685"/>
      <c r="O480" s="2685"/>
      <c r="P480" s="2685"/>
      <c r="Q480" s="2685"/>
      <c r="R480" s="2685"/>
      <c r="S480" s="2685"/>
      <c r="T480" s="2685"/>
      <c r="U480" s="2685"/>
      <c r="V480" s="2685"/>
      <c r="W480" s="2685"/>
      <c r="X480" s="2685"/>
      <c r="Y480" s="2685"/>
      <c r="Z480" s="2685"/>
      <c r="AA480" s="2685"/>
      <c r="AB480" s="2685"/>
      <c r="AC480" s="2685"/>
      <c r="AD480" s="2685"/>
      <c r="AE480" s="2685"/>
      <c r="AF480" s="2685"/>
      <c r="AG480" s="2685"/>
      <c r="AH480" s="2685"/>
      <c r="AI480" s="2685"/>
      <c r="AJ480" s="2685"/>
      <c r="AK480" s="2685"/>
      <c r="AL480" s="2685"/>
      <c r="AM480" s="2685"/>
      <c r="AN480" s="2685"/>
      <c r="AO480" s="2685"/>
      <c r="AP480" s="2685"/>
      <c r="AQ480" s="2685"/>
      <c r="AR480" s="2685"/>
      <c r="AS480" s="2685"/>
      <c r="AT480" s="2685"/>
      <c r="AU480" s="441"/>
    </row>
    <row r="481" spans="1:52" ht="12.75" customHeight="1" x14ac:dyDescent="0.4">
      <c r="A481" s="184"/>
      <c r="B481" s="442" t="s">
        <v>114</v>
      </c>
      <c r="C481" s="2685" t="s">
        <v>2718</v>
      </c>
      <c r="D481" s="2685"/>
      <c r="E481" s="2685"/>
      <c r="F481" s="2685"/>
      <c r="G481" s="2685"/>
      <c r="H481" s="2685"/>
      <c r="I481" s="2685"/>
      <c r="J481" s="2685"/>
      <c r="K481" s="2685"/>
      <c r="L481" s="2685"/>
      <c r="M481" s="2685"/>
      <c r="N481" s="2685"/>
      <c r="O481" s="2685"/>
      <c r="P481" s="2685"/>
      <c r="Q481" s="2685"/>
      <c r="R481" s="2685"/>
      <c r="S481" s="2685"/>
      <c r="T481" s="2685"/>
      <c r="U481" s="2685"/>
      <c r="V481" s="2685"/>
      <c r="W481" s="2685"/>
      <c r="X481" s="2685"/>
      <c r="Y481" s="2685"/>
      <c r="Z481" s="2685"/>
      <c r="AA481" s="2685"/>
      <c r="AB481" s="2685"/>
      <c r="AC481" s="2685"/>
      <c r="AD481" s="2685"/>
      <c r="AE481" s="2685"/>
      <c r="AF481" s="2685"/>
      <c r="AG481" s="2685"/>
      <c r="AH481" s="2685"/>
      <c r="AI481" s="2685"/>
      <c r="AJ481" s="2685"/>
      <c r="AK481" s="2685"/>
      <c r="AL481" s="2685"/>
      <c r="AM481" s="2685"/>
      <c r="AN481" s="2685"/>
      <c r="AO481" s="2685"/>
      <c r="AP481" s="2685"/>
      <c r="AQ481" s="2685"/>
      <c r="AR481" s="2685"/>
      <c r="AS481" s="2685"/>
      <c r="AT481" s="2685"/>
      <c r="AU481" s="184"/>
    </row>
    <row r="482" spans="1:52" ht="12.75" customHeight="1" x14ac:dyDescent="0.4">
      <c r="A482" s="184"/>
      <c r="B482" s="442" t="s">
        <v>113</v>
      </c>
      <c r="C482" s="2685" t="s">
        <v>2719</v>
      </c>
      <c r="D482" s="2685"/>
      <c r="E482" s="2685"/>
      <c r="F482" s="2685"/>
      <c r="G482" s="2685"/>
      <c r="H482" s="2685"/>
      <c r="I482" s="2685"/>
      <c r="J482" s="2685"/>
      <c r="K482" s="2685"/>
      <c r="L482" s="2685"/>
      <c r="M482" s="2685"/>
      <c r="N482" s="2685"/>
      <c r="O482" s="2685"/>
      <c r="P482" s="2685"/>
      <c r="Q482" s="2685"/>
      <c r="R482" s="2685"/>
      <c r="S482" s="2685"/>
      <c r="T482" s="2685"/>
      <c r="U482" s="2685"/>
      <c r="V482" s="2685"/>
      <c r="W482" s="2685"/>
      <c r="X482" s="2685"/>
      <c r="Y482" s="2685"/>
      <c r="Z482" s="2685"/>
      <c r="AA482" s="2685"/>
      <c r="AB482" s="2685"/>
      <c r="AC482" s="2685"/>
      <c r="AD482" s="2685"/>
      <c r="AE482" s="2685"/>
      <c r="AF482" s="2685"/>
      <c r="AG482" s="2685"/>
      <c r="AH482" s="2685"/>
      <c r="AI482" s="2685"/>
      <c r="AJ482" s="2685"/>
      <c r="AK482" s="2685"/>
      <c r="AL482" s="2685"/>
      <c r="AM482" s="2685"/>
      <c r="AN482" s="2685"/>
      <c r="AO482" s="2685"/>
      <c r="AP482" s="2685"/>
      <c r="AQ482" s="2685"/>
      <c r="AR482" s="2685"/>
      <c r="AS482" s="2685"/>
      <c r="AT482" s="2685"/>
      <c r="AU482" s="441"/>
    </row>
    <row r="483" spans="1:52" ht="12.75" customHeight="1" x14ac:dyDescent="0.4">
      <c r="A483" s="184"/>
      <c r="B483" s="184"/>
      <c r="C483" s="2685" t="s">
        <v>266</v>
      </c>
      <c r="D483" s="2685"/>
      <c r="E483" s="2685"/>
      <c r="F483" s="2685"/>
      <c r="G483" s="2685"/>
      <c r="H483" s="2685"/>
      <c r="I483" s="2685"/>
      <c r="J483" s="2685"/>
      <c r="K483" s="2685"/>
      <c r="L483" s="2685"/>
      <c r="M483" s="2685"/>
      <c r="N483" s="2685"/>
      <c r="O483" s="2685"/>
      <c r="P483" s="2685"/>
      <c r="Q483" s="2685"/>
      <c r="R483" s="2685"/>
      <c r="S483" s="2685"/>
      <c r="T483" s="2685"/>
      <c r="U483" s="2685"/>
      <c r="V483" s="2685"/>
      <c r="W483" s="2685"/>
      <c r="X483" s="2685"/>
      <c r="Y483" s="2685"/>
      <c r="Z483" s="2685"/>
      <c r="AA483" s="2685"/>
      <c r="AB483" s="2685"/>
      <c r="AC483" s="2685"/>
      <c r="AD483" s="2685"/>
      <c r="AE483" s="2685"/>
      <c r="AF483" s="2685"/>
      <c r="AG483" s="2685"/>
      <c r="AH483" s="2685"/>
      <c r="AI483" s="2685"/>
      <c r="AJ483" s="2685"/>
      <c r="AK483" s="2685"/>
      <c r="AL483" s="2685"/>
      <c r="AM483" s="2685"/>
      <c r="AN483" s="2685"/>
      <c r="AO483" s="2685"/>
      <c r="AP483" s="2685"/>
      <c r="AQ483" s="2685"/>
      <c r="AR483" s="2685"/>
      <c r="AS483" s="2685"/>
      <c r="AT483" s="2685"/>
      <c r="AU483" s="441"/>
    </row>
    <row r="484" spans="1:52" ht="12.75" customHeight="1" x14ac:dyDescent="0.4">
      <c r="A484" s="184"/>
      <c r="B484" s="442" t="s">
        <v>112</v>
      </c>
      <c r="C484" s="2685" t="s">
        <v>265</v>
      </c>
      <c r="D484" s="2685"/>
      <c r="E484" s="2685"/>
      <c r="F484" s="2685"/>
      <c r="G484" s="2685"/>
      <c r="H484" s="2685"/>
      <c r="I484" s="2685"/>
      <c r="J484" s="2685"/>
      <c r="K484" s="2685"/>
      <c r="L484" s="2685"/>
      <c r="M484" s="2685"/>
      <c r="N484" s="2685"/>
      <c r="O484" s="2685"/>
      <c r="P484" s="2685"/>
      <c r="Q484" s="2685"/>
      <c r="R484" s="2685"/>
      <c r="S484" s="2685"/>
      <c r="T484" s="2685"/>
      <c r="U484" s="2685"/>
      <c r="V484" s="2685"/>
      <c r="W484" s="2685"/>
      <c r="X484" s="2685"/>
      <c r="Y484" s="2685"/>
      <c r="Z484" s="2685"/>
      <c r="AA484" s="2685"/>
      <c r="AB484" s="2685"/>
      <c r="AC484" s="2685"/>
      <c r="AD484" s="2685"/>
      <c r="AE484" s="2685"/>
      <c r="AF484" s="2685"/>
      <c r="AG484" s="2685"/>
      <c r="AH484" s="2685"/>
      <c r="AI484" s="2685"/>
      <c r="AJ484" s="2685"/>
      <c r="AK484" s="2685"/>
      <c r="AL484" s="2685"/>
      <c r="AM484" s="2685"/>
      <c r="AN484" s="2685"/>
      <c r="AO484" s="2685"/>
      <c r="AP484" s="2685"/>
      <c r="AQ484" s="2685"/>
      <c r="AR484" s="2685"/>
      <c r="AS484" s="2685"/>
      <c r="AT484" s="2685"/>
      <c r="AU484" s="441"/>
    </row>
    <row r="485" spans="1:52" ht="12.75" customHeight="1" x14ac:dyDescent="0.4">
      <c r="A485" s="184"/>
      <c r="B485" s="442"/>
      <c r="C485" s="442"/>
      <c r="D485" s="442"/>
      <c r="E485" s="442"/>
      <c r="F485" s="442"/>
      <c r="G485" s="442"/>
      <c r="H485" s="442"/>
      <c r="I485" s="442"/>
      <c r="J485" s="442"/>
      <c r="K485" s="442"/>
      <c r="L485" s="442"/>
      <c r="M485" s="442"/>
      <c r="N485" s="442"/>
      <c r="O485" s="442"/>
      <c r="P485" s="442"/>
      <c r="Q485" s="442"/>
      <c r="R485" s="442"/>
      <c r="S485" s="442"/>
      <c r="T485" s="442"/>
      <c r="U485" s="442"/>
      <c r="V485" s="442"/>
      <c r="W485" s="442"/>
      <c r="X485" s="442"/>
      <c r="Y485" s="442"/>
      <c r="Z485" s="442"/>
      <c r="AA485" s="442"/>
      <c r="AB485" s="442"/>
      <c r="AC485" s="442"/>
      <c r="AD485" s="442"/>
      <c r="AE485" s="442"/>
      <c r="AF485" s="442"/>
      <c r="AG485" s="442"/>
      <c r="AH485" s="442"/>
      <c r="AI485" s="442"/>
      <c r="AJ485" s="442"/>
      <c r="AK485" s="442"/>
      <c r="AL485" s="442"/>
      <c r="AM485" s="442"/>
      <c r="AN485" s="442"/>
      <c r="AO485" s="442"/>
      <c r="AP485" s="442"/>
      <c r="AQ485" s="442"/>
      <c r="AR485" s="442"/>
      <c r="AS485" s="442"/>
      <c r="AT485" s="442"/>
      <c r="AU485" s="441"/>
    </row>
    <row r="486" spans="1:52" ht="12.75" customHeight="1" x14ac:dyDescent="0.4"/>
    <row r="487" spans="1:52" ht="12.75" customHeight="1" x14ac:dyDescent="0.4">
      <c r="A487" s="193" t="s">
        <v>293</v>
      </c>
      <c r="B487" s="193" t="s">
        <v>292</v>
      </c>
      <c r="C487" s="193">
        <v>2</v>
      </c>
      <c r="D487" s="193" t="s">
        <v>291</v>
      </c>
      <c r="E487" s="193" t="s">
        <v>290</v>
      </c>
      <c r="F487" s="193"/>
      <c r="G487" s="193" t="s">
        <v>289</v>
      </c>
      <c r="H487" s="193" t="s">
        <v>288</v>
      </c>
      <c r="I487" s="193">
        <v>4</v>
      </c>
      <c r="J487" s="193" t="s">
        <v>287</v>
      </c>
      <c r="K487" s="184"/>
      <c r="L487" s="184"/>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row>
    <row r="488" spans="1:52" ht="12.75" customHeight="1" x14ac:dyDescent="0.4">
      <c r="A488" s="184"/>
      <c r="B488" s="184"/>
      <c r="C488" s="184"/>
      <c r="D488" s="184"/>
      <c r="E488" s="184"/>
      <c r="F488" s="184"/>
      <c r="G488" s="184"/>
      <c r="H488" s="184"/>
      <c r="I488" s="184"/>
      <c r="J488" s="184"/>
      <c r="K488" s="184"/>
      <c r="L488" s="184"/>
      <c r="M488" s="184"/>
      <c r="N488" s="184"/>
      <c r="O488" s="184"/>
      <c r="P488" s="184"/>
      <c r="Q488" s="184"/>
      <c r="R488" s="184"/>
      <c r="S488" s="184"/>
      <c r="T488" s="184"/>
      <c r="U488" s="2619" t="s">
        <v>286</v>
      </c>
      <c r="V488" s="2619"/>
      <c r="W488" s="2619"/>
      <c r="X488" s="2619"/>
      <c r="Y488" s="2619"/>
      <c r="Z488" s="2619"/>
      <c r="AA488" s="184"/>
      <c r="AB488" s="184"/>
      <c r="AC488" s="184"/>
      <c r="AD488" s="184"/>
      <c r="AE488" s="184"/>
      <c r="AF488" s="184"/>
      <c r="AG488" s="184"/>
      <c r="AH488" s="184"/>
      <c r="AI488" s="184"/>
      <c r="AJ488" s="184"/>
      <c r="AK488" s="184"/>
      <c r="AL488" s="184"/>
      <c r="AM488" s="184"/>
      <c r="AN488" s="184"/>
      <c r="AO488" s="184"/>
      <c r="AP488" s="184"/>
      <c r="AQ488" s="184"/>
      <c r="AR488" s="184"/>
      <c r="AS488" s="184"/>
      <c r="AT488" s="184"/>
      <c r="AU488" s="184"/>
    </row>
    <row r="489" spans="1:52" ht="12.75" customHeight="1" x14ac:dyDescent="0.4">
      <c r="A489" s="184"/>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4"/>
      <c r="AT489" s="184"/>
      <c r="AU489" s="184"/>
    </row>
    <row r="490" spans="1:52" ht="15.75" customHeight="1" x14ac:dyDescent="0.4">
      <c r="A490" s="2654" t="s">
        <v>285</v>
      </c>
      <c r="B490" s="2655"/>
      <c r="C490" s="2656"/>
      <c r="D490" s="2663" t="s">
        <v>3183</v>
      </c>
      <c r="E490" s="2664"/>
      <c r="F490" s="2664"/>
      <c r="G490" s="2664"/>
      <c r="H490" s="2664"/>
      <c r="I490" s="2664"/>
      <c r="J490" s="2665"/>
      <c r="K490" s="192"/>
      <c r="L490" s="1418"/>
      <c r="M490" s="1418"/>
      <c r="N490" s="1418"/>
      <c r="O490" s="1418"/>
      <c r="P490" s="1418"/>
      <c r="Q490" s="1418"/>
      <c r="R490" s="1418"/>
      <c r="S490" s="190" t="s">
        <v>2720</v>
      </c>
      <c r="T490" s="190" t="s">
        <v>284</v>
      </c>
      <c r="U490" s="190" t="s">
        <v>271</v>
      </c>
      <c r="V490" s="190" t="s">
        <v>283</v>
      </c>
      <c r="W490" s="190"/>
      <c r="X490" s="190"/>
      <c r="Y490" s="190"/>
      <c r="Z490" s="190"/>
      <c r="AA490" s="190"/>
      <c r="AB490" s="190"/>
      <c r="AC490" s="190"/>
      <c r="AD490" s="190"/>
      <c r="AE490" s="190"/>
      <c r="AF490" s="190"/>
      <c r="AG490" s="190"/>
      <c r="AH490" s="190"/>
      <c r="AI490" s="189"/>
      <c r="AJ490" s="1417"/>
      <c r="AK490" s="2664" t="s">
        <v>2716</v>
      </c>
      <c r="AL490" s="2664"/>
      <c r="AM490" s="2664"/>
      <c r="AN490" s="2664"/>
      <c r="AO490" s="2664"/>
      <c r="AP490" s="2664"/>
      <c r="AQ490" s="2664"/>
      <c r="AR490" s="2664"/>
      <c r="AS490" s="2664"/>
      <c r="AT490" s="2664"/>
      <c r="AU490" s="1419"/>
      <c r="AY490" s="1422"/>
      <c r="AZ490" s="1423"/>
    </row>
    <row r="491" spans="1:52" ht="15.75" customHeight="1" x14ac:dyDescent="0.4">
      <c r="A491" s="2657"/>
      <c r="B491" s="2658"/>
      <c r="C491" s="2659"/>
      <c r="D491" s="2666"/>
      <c r="E491" s="2667"/>
      <c r="F491" s="2667"/>
      <c r="G491" s="2667"/>
      <c r="H491" s="2667"/>
      <c r="I491" s="2667"/>
      <c r="J491" s="2668"/>
      <c r="K491" s="2675"/>
      <c r="L491" s="2676"/>
      <c r="M491" s="2676"/>
      <c r="N491" s="2676"/>
      <c r="O491" s="2676"/>
      <c r="P491" s="2676"/>
      <c r="Q491" s="2676"/>
      <c r="R491" s="2676"/>
      <c r="S491" s="2676"/>
      <c r="T491" s="2676"/>
      <c r="U491" s="2676"/>
      <c r="V491" s="2676"/>
      <c r="W491" s="2676"/>
      <c r="X491" s="2676"/>
      <c r="Y491" s="2676"/>
      <c r="Z491" s="2676"/>
      <c r="AA491" s="2676"/>
      <c r="AB491" s="2676"/>
      <c r="AC491" s="2676"/>
      <c r="AD491" s="2676"/>
      <c r="AE491" s="2676"/>
      <c r="AF491" s="2676"/>
      <c r="AG491" s="2676"/>
      <c r="AH491" s="2676"/>
      <c r="AI491" s="2677"/>
      <c r="AJ491" s="1413"/>
      <c r="AK491" s="1410"/>
      <c r="AL491" s="1413"/>
      <c r="AM491" s="1413"/>
      <c r="AN491" s="1413"/>
      <c r="AO491" s="1413"/>
      <c r="AP491" s="1410"/>
      <c r="AQ491" s="1413"/>
      <c r="AR491" s="1413"/>
      <c r="AS491" s="1413"/>
      <c r="AT491" s="1413"/>
      <c r="AU491" s="1414"/>
      <c r="AY491" s="1422" t="s">
        <v>3184</v>
      </c>
      <c r="AZ491" s="1423" t="s">
        <v>3185</v>
      </c>
    </row>
    <row r="492" spans="1:52" ht="15.75" customHeight="1" x14ac:dyDescent="0.4">
      <c r="A492" s="2657"/>
      <c r="B492" s="2658"/>
      <c r="C492" s="2659"/>
      <c r="D492" s="2669"/>
      <c r="E492" s="2670"/>
      <c r="F492" s="2670"/>
      <c r="G492" s="2670"/>
      <c r="H492" s="2670"/>
      <c r="I492" s="2670"/>
      <c r="J492" s="2671"/>
      <c r="K492" s="2678"/>
      <c r="L492" s="2679"/>
      <c r="M492" s="2679"/>
      <c r="N492" s="2679"/>
      <c r="O492" s="2679"/>
      <c r="P492" s="2679"/>
      <c r="Q492" s="2679"/>
      <c r="R492" s="2679"/>
      <c r="S492" s="2679"/>
      <c r="T492" s="2679"/>
      <c r="U492" s="2679"/>
      <c r="V492" s="2679"/>
      <c r="W492" s="2679"/>
      <c r="X492" s="2679"/>
      <c r="Y492" s="2679"/>
      <c r="Z492" s="2679"/>
      <c r="AA492" s="2679"/>
      <c r="AB492" s="2679"/>
      <c r="AC492" s="2679"/>
      <c r="AD492" s="2679"/>
      <c r="AE492" s="2679"/>
      <c r="AF492" s="2679"/>
      <c r="AG492" s="2679"/>
      <c r="AH492" s="2679"/>
      <c r="AI492" s="2680"/>
      <c r="AJ492" s="1413"/>
      <c r="AK492" s="907" t="s">
        <v>282</v>
      </c>
      <c r="AL492" s="1413" t="s">
        <v>281</v>
      </c>
      <c r="AM492" s="1413" t="s">
        <v>280</v>
      </c>
      <c r="AN492" s="1413" t="s">
        <v>279</v>
      </c>
      <c r="AO492" s="1413"/>
      <c r="AP492" s="907" t="s">
        <v>278</v>
      </c>
      <c r="AQ492" s="1413" t="s">
        <v>277</v>
      </c>
      <c r="AR492" s="1413" t="s">
        <v>276</v>
      </c>
      <c r="AS492" s="1413" t="s">
        <v>275</v>
      </c>
      <c r="AT492" s="1413"/>
      <c r="AU492" s="1414"/>
      <c r="AY492" s="1422"/>
      <c r="AZ492" s="1423" t="s">
        <v>3186</v>
      </c>
    </row>
    <row r="493" spans="1:52" ht="15.75" customHeight="1" x14ac:dyDescent="0.4">
      <c r="A493" s="2660"/>
      <c r="B493" s="2661"/>
      <c r="C493" s="2662"/>
      <c r="D493" s="2672"/>
      <c r="E493" s="2673"/>
      <c r="F493" s="2673"/>
      <c r="G493" s="2673"/>
      <c r="H493" s="2673"/>
      <c r="I493" s="2673"/>
      <c r="J493" s="2674"/>
      <c r="K493" s="2681"/>
      <c r="L493" s="2682"/>
      <c r="M493" s="2682"/>
      <c r="N493" s="2682"/>
      <c r="O493" s="2682"/>
      <c r="P493" s="2682"/>
      <c r="Q493" s="2682"/>
      <c r="R493" s="2682"/>
      <c r="S493" s="2682"/>
      <c r="T493" s="2682"/>
      <c r="U493" s="2682"/>
      <c r="V493" s="2682"/>
      <c r="W493" s="2682"/>
      <c r="X493" s="2682"/>
      <c r="Y493" s="2682"/>
      <c r="Z493" s="2682"/>
      <c r="AA493" s="2682"/>
      <c r="AB493" s="2682"/>
      <c r="AC493" s="2682"/>
      <c r="AD493" s="2682"/>
      <c r="AE493" s="2682"/>
      <c r="AF493" s="2682"/>
      <c r="AG493" s="2682"/>
      <c r="AH493" s="2682"/>
      <c r="AI493" s="2683"/>
      <c r="AJ493" s="1415"/>
      <c r="AK493" s="1415"/>
      <c r="AL493" s="1415"/>
      <c r="AM493" s="1415"/>
      <c r="AN493" s="1415"/>
      <c r="AO493" s="1415"/>
      <c r="AP493" s="1415"/>
      <c r="AQ493" s="1415"/>
      <c r="AR493" s="1415"/>
      <c r="AS493" s="1415"/>
      <c r="AT493" s="1415"/>
      <c r="AU493" s="1416"/>
      <c r="AY493" s="1422"/>
      <c r="AZ493" s="1423" t="s">
        <v>3187</v>
      </c>
    </row>
    <row r="494" spans="1:52" ht="15.75" customHeight="1" x14ac:dyDescent="0.4">
      <c r="A494" s="899"/>
      <c r="B494" s="900"/>
      <c r="C494" s="900"/>
      <c r="D494" s="900"/>
      <c r="E494" s="900"/>
      <c r="F494" s="900"/>
      <c r="G494" s="900"/>
      <c r="H494" s="900"/>
      <c r="I494" s="900"/>
      <c r="J494" s="900"/>
      <c r="K494" s="900"/>
      <c r="L494" s="900"/>
      <c r="M494" s="900"/>
      <c r="N494" s="900"/>
      <c r="O494" s="900"/>
      <c r="P494" s="900"/>
      <c r="Q494" s="900"/>
      <c r="R494" s="900"/>
      <c r="S494" s="900"/>
      <c r="T494" s="900"/>
      <c r="U494" s="900"/>
      <c r="V494" s="900"/>
      <c r="W494" s="900"/>
      <c r="X494" s="900"/>
      <c r="Y494" s="901"/>
      <c r="Z494" s="1411"/>
      <c r="AA494" s="1412" t="s">
        <v>274</v>
      </c>
      <c r="AB494" s="1412" t="s">
        <v>273</v>
      </c>
      <c r="AC494" s="1412" t="s">
        <v>272</v>
      </c>
      <c r="AD494" s="1412" t="s">
        <v>271</v>
      </c>
      <c r="AE494" s="1412"/>
      <c r="AF494" s="1412"/>
      <c r="AG494" s="1412"/>
      <c r="AH494" s="1412"/>
      <c r="AI494" s="1412"/>
      <c r="AJ494" s="185"/>
      <c r="AK494" s="185"/>
      <c r="AL494" s="185"/>
      <c r="AM494" s="185"/>
      <c r="AN494" s="185"/>
      <c r="AO494" s="185"/>
      <c r="AP494" s="185"/>
      <c r="AQ494" s="185"/>
      <c r="AR494" s="185"/>
      <c r="AS494" s="185"/>
      <c r="AT494" s="185"/>
      <c r="AU494" s="191"/>
    </row>
    <row r="495" spans="1:52" ht="15.75" customHeight="1" x14ac:dyDescent="0.4">
      <c r="A495" s="902"/>
      <c r="B495" s="903"/>
      <c r="C495" s="903"/>
      <c r="D495" s="903"/>
      <c r="E495" s="903"/>
      <c r="F495" s="903"/>
      <c r="G495" s="903"/>
      <c r="H495" s="903"/>
      <c r="I495" s="903"/>
      <c r="J495" s="903"/>
      <c r="K495" s="903"/>
      <c r="L495" s="903"/>
      <c r="M495" s="903"/>
      <c r="N495" s="903"/>
      <c r="O495" s="903"/>
      <c r="P495" s="903"/>
      <c r="Q495" s="903"/>
      <c r="R495" s="903"/>
      <c r="S495" s="903"/>
      <c r="T495" s="903"/>
      <c r="U495" s="903"/>
      <c r="V495" s="903"/>
      <c r="W495" s="903"/>
      <c r="X495" s="903"/>
      <c r="Y495" s="904"/>
      <c r="Z495" s="2689"/>
      <c r="AA495" s="2690"/>
      <c r="AB495" s="2690"/>
      <c r="AC495" s="2690"/>
      <c r="AD495" s="2690"/>
      <c r="AE495" s="2690"/>
      <c r="AF495" s="2690"/>
      <c r="AG495" s="2690"/>
      <c r="AH495" s="2690"/>
      <c r="AI495" s="2690"/>
      <c r="AJ495" s="2690"/>
      <c r="AK495" s="2690"/>
      <c r="AL495" s="2690"/>
      <c r="AM495" s="2690"/>
      <c r="AN495" s="2690"/>
      <c r="AO495" s="2690"/>
      <c r="AP495" s="2690"/>
      <c r="AQ495" s="2690"/>
      <c r="AR495" s="2690"/>
      <c r="AS495" s="2690"/>
      <c r="AT495" s="2690"/>
      <c r="AU495" s="2691"/>
    </row>
    <row r="496" spans="1:52" ht="15.75" customHeight="1" x14ac:dyDescent="0.4">
      <c r="A496" s="902"/>
      <c r="B496" s="903"/>
      <c r="C496" s="903"/>
      <c r="D496" s="903"/>
      <c r="E496" s="903"/>
      <c r="F496" s="903"/>
      <c r="G496" s="903"/>
      <c r="H496" s="903"/>
      <c r="I496" s="903"/>
      <c r="J496" s="903"/>
      <c r="K496" s="903"/>
      <c r="L496" s="903"/>
      <c r="M496" s="903"/>
      <c r="N496" s="903"/>
      <c r="O496" s="903"/>
      <c r="P496" s="903"/>
      <c r="Q496" s="903"/>
      <c r="R496" s="903"/>
      <c r="S496" s="903"/>
      <c r="T496" s="903"/>
      <c r="U496" s="903"/>
      <c r="V496" s="903"/>
      <c r="W496" s="903"/>
      <c r="X496" s="903"/>
      <c r="Y496" s="904"/>
      <c r="Z496" s="2692"/>
      <c r="AA496" s="2693"/>
      <c r="AB496" s="2693"/>
      <c r="AC496" s="2693"/>
      <c r="AD496" s="2693"/>
      <c r="AE496" s="2693"/>
      <c r="AF496" s="2693"/>
      <c r="AG496" s="2693"/>
      <c r="AH496" s="2693"/>
      <c r="AI496" s="2693"/>
      <c r="AJ496" s="2693"/>
      <c r="AK496" s="2693"/>
      <c r="AL496" s="2693"/>
      <c r="AM496" s="2693"/>
      <c r="AN496" s="2693"/>
      <c r="AO496" s="2693"/>
      <c r="AP496" s="2693"/>
      <c r="AQ496" s="2693"/>
      <c r="AR496" s="2693"/>
      <c r="AS496" s="2693"/>
      <c r="AT496" s="2693"/>
      <c r="AU496" s="2694"/>
    </row>
    <row r="497" spans="1:47" ht="15.75" customHeight="1" x14ac:dyDescent="0.4">
      <c r="A497" s="902"/>
      <c r="B497" s="903"/>
      <c r="C497" s="903"/>
      <c r="D497" s="903"/>
      <c r="E497" s="903"/>
      <c r="F497" s="903"/>
      <c r="G497" s="903"/>
      <c r="H497" s="903"/>
      <c r="I497" s="903"/>
      <c r="J497" s="903"/>
      <c r="K497" s="903"/>
      <c r="L497" s="903"/>
      <c r="M497" s="903"/>
      <c r="N497" s="903"/>
      <c r="O497" s="903"/>
      <c r="P497" s="903"/>
      <c r="Q497" s="903"/>
      <c r="R497" s="903"/>
      <c r="S497" s="903"/>
      <c r="T497" s="903"/>
      <c r="U497" s="903"/>
      <c r="V497" s="903"/>
      <c r="W497" s="903"/>
      <c r="X497" s="903"/>
      <c r="Y497" s="904"/>
      <c r="Z497" s="2692"/>
      <c r="AA497" s="2693"/>
      <c r="AB497" s="2693"/>
      <c r="AC497" s="2693"/>
      <c r="AD497" s="2693"/>
      <c r="AE497" s="2693"/>
      <c r="AF497" s="2693"/>
      <c r="AG497" s="2693"/>
      <c r="AH497" s="2693"/>
      <c r="AI497" s="2693"/>
      <c r="AJ497" s="2693"/>
      <c r="AK497" s="2693"/>
      <c r="AL497" s="2693"/>
      <c r="AM497" s="2693"/>
      <c r="AN497" s="2693"/>
      <c r="AO497" s="2693"/>
      <c r="AP497" s="2693"/>
      <c r="AQ497" s="2693"/>
      <c r="AR497" s="2693"/>
      <c r="AS497" s="2693"/>
      <c r="AT497" s="2693"/>
      <c r="AU497" s="2694"/>
    </row>
    <row r="498" spans="1:47" ht="15.75" customHeight="1" x14ac:dyDescent="0.4">
      <c r="A498" s="902"/>
      <c r="B498" s="903"/>
      <c r="C498" s="903"/>
      <c r="D498" s="903"/>
      <c r="E498" s="903"/>
      <c r="F498" s="903"/>
      <c r="G498" s="903"/>
      <c r="H498" s="903"/>
      <c r="I498" s="903"/>
      <c r="J498" s="903"/>
      <c r="K498" s="903"/>
      <c r="L498" s="903"/>
      <c r="M498" s="903"/>
      <c r="N498" s="903"/>
      <c r="O498" s="903"/>
      <c r="P498" s="903"/>
      <c r="Q498" s="903"/>
      <c r="R498" s="903"/>
      <c r="S498" s="903"/>
      <c r="T498" s="903"/>
      <c r="U498" s="903"/>
      <c r="V498" s="903"/>
      <c r="W498" s="903"/>
      <c r="X498" s="903"/>
      <c r="Y498" s="904"/>
      <c r="Z498" s="2692"/>
      <c r="AA498" s="2693"/>
      <c r="AB498" s="2693"/>
      <c r="AC498" s="2693"/>
      <c r="AD498" s="2693"/>
      <c r="AE498" s="2693"/>
      <c r="AF498" s="2693"/>
      <c r="AG498" s="2693"/>
      <c r="AH498" s="2693"/>
      <c r="AI498" s="2693"/>
      <c r="AJ498" s="2693"/>
      <c r="AK498" s="2693"/>
      <c r="AL498" s="2693"/>
      <c r="AM498" s="2693"/>
      <c r="AN498" s="2693"/>
      <c r="AO498" s="2693"/>
      <c r="AP498" s="2693"/>
      <c r="AQ498" s="2693"/>
      <c r="AR498" s="2693"/>
      <c r="AS498" s="2693"/>
      <c r="AT498" s="2693"/>
      <c r="AU498" s="2694"/>
    </row>
    <row r="499" spans="1:47" ht="15.75" customHeight="1" x14ac:dyDescent="0.4">
      <c r="A499" s="902"/>
      <c r="B499" s="903"/>
      <c r="C499" s="903"/>
      <c r="D499" s="903"/>
      <c r="E499" s="903"/>
      <c r="F499" s="903"/>
      <c r="G499" s="903"/>
      <c r="H499" s="903"/>
      <c r="I499" s="903"/>
      <c r="J499" s="903"/>
      <c r="K499" s="903"/>
      <c r="L499" s="903"/>
      <c r="M499" s="903"/>
      <c r="N499" s="903"/>
      <c r="O499" s="903"/>
      <c r="P499" s="903"/>
      <c r="Q499" s="903"/>
      <c r="R499" s="903"/>
      <c r="S499" s="903"/>
      <c r="T499" s="903"/>
      <c r="U499" s="903"/>
      <c r="V499" s="903"/>
      <c r="W499" s="903"/>
      <c r="X499" s="903"/>
      <c r="Y499" s="904"/>
      <c r="Z499" s="2692"/>
      <c r="AA499" s="2693"/>
      <c r="AB499" s="2693"/>
      <c r="AC499" s="2693"/>
      <c r="AD499" s="2693"/>
      <c r="AE499" s="2693"/>
      <c r="AF499" s="2693"/>
      <c r="AG499" s="2693"/>
      <c r="AH499" s="2693"/>
      <c r="AI499" s="2693"/>
      <c r="AJ499" s="2693"/>
      <c r="AK499" s="2693"/>
      <c r="AL499" s="2693"/>
      <c r="AM499" s="2693"/>
      <c r="AN499" s="2693"/>
      <c r="AO499" s="2693"/>
      <c r="AP499" s="2693"/>
      <c r="AQ499" s="2693"/>
      <c r="AR499" s="2693"/>
      <c r="AS499" s="2693"/>
      <c r="AT499" s="2693"/>
      <c r="AU499" s="2694"/>
    </row>
    <row r="500" spans="1:47" ht="15.75" customHeight="1" x14ac:dyDescent="0.4">
      <c r="A500" s="902"/>
      <c r="B500" s="903"/>
      <c r="C500" s="903"/>
      <c r="D500" s="903"/>
      <c r="E500" s="903"/>
      <c r="F500" s="903"/>
      <c r="G500" s="903"/>
      <c r="H500" s="903"/>
      <c r="I500" s="903"/>
      <c r="J500" s="903"/>
      <c r="K500" s="903"/>
      <c r="L500" s="903"/>
      <c r="M500" s="903"/>
      <c r="N500" s="903"/>
      <c r="O500" s="903"/>
      <c r="P500" s="903"/>
      <c r="Q500" s="903"/>
      <c r="R500" s="903"/>
      <c r="S500" s="903"/>
      <c r="T500" s="903"/>
      <c r="U500" s="903"/>
      <c r="V500" s="903"/>
      <c r="W500" s="903"/>
      <c r="X500" s="903"/>
      <c r="Y500" s="904"/>
      <c r="Z500" s="2692"/>
      <c r="AA500" s="2693"/>
      <c r="AB500" s="2693"/>
      <c r="AC500" s="2693"/>
      <c r="AD500" s="2693"/>
      <c r="AE500" s="2693"/>
      <c r="AF500" s="2693"/>
      <c r="AG500" s="2693"/>
      <c r="AH500" s="2693"/>
      <c r="AI500" s="2693"/>
      <c r="AJ500" s="2693"/>
      <c r="AK500" s="2693"/>
      <c r="AL500" s="2693"/>
      <c r="AM500" s="2693"/>
      <c r="AN500" s="2693"/>
      <c r="AO500" s="2693"/>
      <c r="AP500" s="2693"/>
      <c r="AQ500" s="2693"/>
      <c r="AR500" s="2693"/>
      <c r="AS500" s="2693"/>
      <c r="AT500" s="2693"/>
      <c r="AU500" s="2694"/>
    </row>
    <row r="501" spans="1:47" ht="15.75" customHeight="1" x14ac:dyDescent="0.4">
      <c r="A501" s="902"/>
      <c r="B501" s="903"/>
      <c r="C501" s="903"/>
      <c r="D501" s="903"/>
      <c r="E501" s="903"/>
      <c r="F501" s="903"/>
      <c r="G501" s="903"/>
      <c r="H501" s="903"/>
      <c r="I501" s="903"/>
      <c r="J501" s="903"/>
      <c r="K501" s="903"/>
      <c r="L501" s="903"/>
      <c r="M501" s="903"/>
      <c r="N501" s="903"/>
      <c r="O501" s="903"/>
      <c r="P501" s="903"/>
      <c r="Q501" s="903"/>
      <c r="R501" s="903"/>
      <c r="S501" s="903"/>
      <c r="T501" s="903"/>
      <c r="U501" s="903"/>
      <c r="V501" s="903"/>
      <c r="W501" s="903"/>
      <c r="X501" s="903"/>
      <c r="Y501" s="904"/>
      <c r="Z501" s="2692"/>
      <c r="AA501" s="2693"/>
      <c r="AB501" s="2693"/>
      <c r="AC501" s="2693"/>
      <c r="AD501" s="2693"/>
      <c r="AE501" s="2693"/>
      <c r="AF501" s="2693"/>
      <c r="AG501" s="2693"/>
      <c r="AH501" s="2693"/>
      <c r="AI501" s="2693"/>
      <c r="AJ501" s="2693"/>
      <c r="AK501" s="2693"/>
      <c r="AL501" s="2693"/>
      <c r="AM501" s="2693"/>
      <c r="AN501" s="2693"/>
      <c r="AO501" s="2693"/>
      <c r="AP501" s="2693"/>
      <c r="AQ501" s="2693"/>
      <c r="AR501" s="2693"/>
      <c r="AS501" s="2693"/>
      <c r="AT501" s="2693"/>
      <c r="AU501" s="2694"/>
    </row>
    <row r="502" spans="1:47" ht="15.75" customHeight="1" x14ac:dyDescent="0.4">
      <c r="A502" s="902"/>
      <c r="B502" s="903"/>
      <c r="C502" s="903"/>
      <c r="D502" s="903"/>
      <c r="E502" s="903"/>
      <c r="F502" s="903"/>
      <c r="G502" s="903"/>
      <c r="H502" s="903"/>
      <c r="I502" s="903"/>
      <c r="J502" s="903"/>
      <c r="K502" s="2684" t="s">
        <v>270</v>
      </c>
      <c r="L502" s="2684"/>
      <c r="M502" s="2684"/>
      <c r="N502" s="2684"/>
      <c r="O502" s="2684"/>
      <c r="P502" s="2684"/>
      <c r="Q502" s="903"/>
      <c r="R502" s="903"/>
      <c r="S502" s="903"/>
      <c r="T502" s="903"/>
      <c r="U502" s="903"/>
      <c r="V502" s="903"/>
      <c r="W502" s="903"/>
      <c r="X502" s="903"/>
      <c r="Y502" s="904"/>
      <c r="Z502" s="2692"/>
      <c r="AA502" s="2693"/>
      <c r="AB502" s="2693"/>
      <c r="AC502" s="2693"/>
      <c r="AD502" s="2693"/>
      <c r="AE502" s="2693"/>
      <c r="AF502" s="2693"/>
      <c r="AG502" s="2693"/>
      <c r="AH502" s="2693"/>
      <c r="AI502" s="2693"/>
      <c r="AJ502" s="2693"/>
      <c r="AK502" s="2693"/>
      <c r="AL502" s="2693"/>
      <c r="AM502" s="2693"/>
      <c r="AN502" s="2693"/>
      <c r="AO502" s="2693"/>
      <c r="AP502" s="2693"/>
      <c r="AQ502" s="2693"/>
      <c r="AR502" s="2693"/>
      <c r="AS502" s="2693"/>
      <c r="AT502" s="2693"/>
      <c r="AU502" s="2694"/>
    </row>
    <row r="503" spans="1:47" ht="15.75" customHeight="1" x14ac:dyDescent="0.4">
      <c r="A503" s="902"/>
      <c r="B503" s="903"/>
      <c r="C503" s="903"/>
      <c r="D503" s="903"/>
      <c r="E503" s="903"/>
      <c r="F503" s="903"/>
      <c r="G503" s="903"/>
      <c r="H503" s="903"/>
      <c r="I503" s="903"/>
      <c r="J503" s="903"/>
      <c r="K503" s="903"/>
      <c r="L503" s="903"/>
      <c r="M503" s="903"/>
      <c r="N503" s="903"/>
      <c r="O503" s="903"/>
      <c r="P503" s="903"/>
      <c r="Q503" s="903"/>
      <c r="R503" s="903"/>
      <c r="S503" s="903"/>
      <c r="T503" s="903"/>
      <c r="U503" s="903"/>
      <c r="V503" s="903"/>
      <c r="W503" s="903"/>
      <c r="X503" s="903"/>
      <c r="Y503" s="904"/>
      <c r="Z503" s="2692"/>
      <c r="AA503" s="2693"/>
      <c r="AB503" s="2693"/>
      <c r="AC503" s="2693"/>
      <c r="AD503" s="2693"/>
      <c r="AE503" s="2693"/>
      <c r="AF503" s="2693"/>
      <c r="AG503" s="2693"/>
      <c r="AH503" s="2693"/>
      <c r="AI503" s="2693"/>
      <c r="AJ503" s="2693"/>
      <c r="AK503" s="2693"/>
      <c r="AL503" s="2693"/>
      <c r="AM503" s="2693"/>
      <c r="AN503" s="2693"/>
      <c r="AO503" s="2693"/>
      <c r="AP503" s="2693"/>
      <c r="AQ503" s="2693"/>
      <c r="AR503" s="2693"/>
      <c r="AS503" s="2693"/>
      <c r="AT503" s="2693"/>
      <c r="AU503" s="2694"/>
    </row>
    <row r="504" spans="1:47" ht="15.75" customHeight="1" x14ac:dyDescent="0.4">
      <c r="A504" s="902"/>
      <c r="B504" s="903"/>
      <c r="C504" s="903"/>
      <c r="D504" s="903"/>
      <c r="E504" s="903"/>
      <c r="F504" s="903"/>
      <c r="G504" s="903"/>
      <c r="H504" s="903"/>
      <c r="I504" s="903"/>
      <c r="J504" s="903"/>
      <c r="K504" s="903"/>
      <c r="L504" s="903"/>
      <c r="M504" s="903"/>
      <c r="N504" s="903"/>
      <c r="O504" s="903"/>
      <c r="P504" s="903"/>
      <c r="Q504" s="903"/>
      <c r="R504" s="903"/>
      <c r="S504" s="903"/>
      <c r="T504" s="903"/>
      <c r="U504" s="903"/>
      <c r="V504" s="903"/>
      <c r="W504" s="903"/>
      <c r="X504" s="903"/>
      <c r="Y504" s="904"/>
      <c r="Z504" s="2692"/>
      <c r="AA504" s="2693"/>
      <c r="AB504" s="2693"/>
      <c r="AC504" s="2693"/>
      <c r="AD504" s="2693"/>
      <c r="AE504" s="2693"/>
      <c r="AF504" s="2693"/>
      <c r="AG504" s="2693"/>
      <c r="AH504" s="2693"/>
      <c r="AI504" s="2693"/>
      <c r="AJ504" s="2693"/>
      <c r="AK504" s="2693"/>
      <c r="AL504" s="2693"/>
      <c r="AM504" s="2693"/>
      <c r="AN504" s="2693"/>
      <c r="AO504" s="2693"/>
      <c r="AP504" s="2693"/>
      <c r="AQ504" s="2693"/>
      <c r="AR504" s="2693"/>
      <c r="AS504" s="2693"/>
      <c r="AT504" s="2693"/>
      <c r="AU504" s="2694"/>
    </row>
    <row r="505" spans="1:47" ht="15.75" customHeight="1" x14ac:dyDescent="0.4">
      <c r="A505" s="902"/>
      <c r="B505" s="903"/>
      <c r="C505" s="903"/>
      <c r="D505" s="903"/>
      <c r="E505" s="903"/>
      <c r="F505" s="903"/>
      <c r="G505" s="903"/>
      <c r="H505" s="903"/>
      <c r="I505" s="903"/>
      <c r="J505" s="903"/>
      <c r="K505" s="903"/>
      <c r="L505" s="903"/>
      <c r="M505" s="903"/>
      <c r="N505" s="903"/>
      <c r="O505" s="903"/>
      <c r="P505" s="903"/>
      <c r="Q505" s="903"/>
      <c r="R505" s="903"/>
      <c r="S505" s="903"/>
      <c r="T505" s="903"/>
      <c r="U505" s="903"/>
      <c r="V505" s="903"/>
      <c r="W505" s="903"/>
      <c r="X505" s="903"/>
      <c r="Y505" s="904"/>
      <c r="Z505" s="2692"/>
      <c r="AA505" s="2693"/>
      <c r="AB505" s="2693"/>
      <c r="AC505" s="2693"/>
      <c r="AD505" s="2693"/>
      <c r="AE505" s="2693"/>
      <c r="AF505" s="2693"/>
      <c r="AG505" s="2693"/>
      <c r="AH505" s="2693"/>
      <c r="AI505" s="2693"/>
      <c r="AJ505" s="2693"/>
      <c r="AK505" s="2693"/>
      <c r="AL505" s="2693"/>
      <c r="AM505" s="2693"/>
      <c r="AN505" s="2693"/>
      <c r="AO505" s="2693"/>
      <c r="AP505" s="2693"/>
      <c r="AQ505" s="2693"/>
      <c r="AR505" s="2693"/>
      <c r="AS505" s="2693"/>
      <c r="AT505" s="2693"/>
      <c r="AU505" s="2694"/>
    </row>
    <row r="506" spans="1:47" ht="15.75" customHeight="1" x14ac:dyDescent="0.4">
      <c r="A506" s="902"/>
      <c r="B506" s="903"/>
      <c r="C506" s="903"/>
      <c r="D506" s="903"/>
      <c r="E506" s="903"/>
      <c r="F506" s="903"/>
      <c r="G506" s="903"/>
      <c r="H506" s="903"/>
      <c r="I506" s="903"/>
      <c r="J506" s="903"/>
      <c r="K506" s="903"/>
      <c r="L506" s="903"/>
      <c r="M506" s="903"/>
      <c r="N506" s="903"/>
      <c r="O506" s="903"/>
      <c r="P506" s="903"/>
      <c r="Q506" s="903"/>
      <c r="R506" s="903"/>
      <c r="S506" s="903"/>
      <c r="T506" s="903"/>
      <c r="U506" s="903"/>
      <c r="V506" s="903"/>
      <c r="W506" s="903"/>
      <c r="X506" s="903"/>
      <c r="Y506" s="904"/>
      <c r="Z506" s="2692"/>
      <c r="AA506" s="2693"/>
      <c r="AB506" s="2693"/>
      <c r="AC506" s="2693"/>
      <c r="AD506" s="2693"/>
      <c r="AE506" s="2693"/>
      <c r="AF506" s="2693"/>
      <c r="AG506" s="2693"/>
      <c r="AH506" s="2693"/>
      <c r="AI506" s="2693"/>
      <c r="AJ506" s="2693"/>
      <c r="AK506" s="2693"/>
      <c r="AL506" s="2693"/>
      <c r="AM506" s="2693"/>
      <c r="AN506" s="2693"/>
      <c r="AO506" s="2693"/>
      <c r="AP506" s="2693"/>
      <c r="AQ506" s="2693"/>
      <c r="AR506" s="2693"/>
      <c r="AS506" s="2693"/>
      <c r="AT506" s="2693"/>
      <c r="AU506" s="2694"/>
    </row>
    <row r="507" spans="1:47" ht="15.75" customHeight="1" x14ac:dyDescent="0.4">
      <c r="A507" s="902"/>
      <c r="B507" s="903"/>
      <c r="C507" s="903"/>
      <c r="D507" s="903"/>
      <c r="E507" s="903"/>
      <c r="F507" s="903"/>
      <c r="G507" s="903"/>
      <c r="H507" s="903"/>
      <c r="I507" s="903"/>
      <c r="J507" s="903"/>
      <c r="K507" s="903"/>
      <c r="L507" s="903"/>
      <c r="M507" s="903"/>
      <c r="N507" s="903"/>
      <c r="O507" s="903"/>
      <c r="P507" s="903"/>
      <c r="Q507" s="903"/>
      <c r="R507" s="903"/>
      <c r="S507" s="903"/>
      <c r="T507" s="903"/>
      <c r="U507" s="903"/>
      <c r="V507" s="903"/>
      <c r="W507" s="903"/>
      <c r="X507" s="903"/>
      <c r="Y507" s="904"/>
      <c r="Z507" s="2692"/>
      <c r="AA507" s="2693"/>
      <c r="AB507" s="2693"/>
      <c r="AC507" s="2693"/>
      <c r="AD507" s="2693"/>
      <c r="AE507" s="2693"/>
      <c r="AF507" s="2693"/>
      <c r="AG507" s="2693"/>
      <c r="AH507" s="2693"/>
      <c r="AI507" s="2693"/>
      <c r="AJ507" s="2693"/>
      <c r="AK507" s="2693"/>
      <c r="AL507" s="2693"/>
      <c r="AM507" s="2693"/>
      <c r="AN507" s="2693"/>
      <c r="AO507" s="2693"/>
      <c r="AP507" s="2693"/>
      <c r="AQ507" s="2693"/>
      <c r="AR507" s="2693"/>
      <c r="AS507" s="2693"/>
      <c r="AT507" s="2693"/>
      <c r="AU507" s="2694"/>
    </row>
    <row r="508" spans="1:47" ht="15.75" customHeight="1" x14ac:dyDescent="0.4">
      <c r="A508" s="902"/>
      <c r="B508" s="903"/>
      <c r="C508" s="903"/>
      <c r="D508" s="903"/>
      <c r="E508" s="903"/>
      <c r="F508" s="903"/>
      <c r="G508" s="903"/>
      <c r="H508" s="903"/>
      <c r="I508" s="903"/>
      <c r="J508" s="903"/>
      <c r="K508" s="903"/>
      <c r="L508" s="903"/>
      <c r="M508" s="903"/>
      <c r="N508" s="903"/>
      <c r="O508" s="903"/>
      <c r="P508" s="903"/>
      <c r="Q508" s="903"/>
      <c r="R508" s="903"/>
      <c r="S508" s="903"/>
      <c r="T508" s="903"/>
      <c r="U508" s="903"/>
      <c r="V508" s="903"/>
      <c r="W508" s="903"/>
      <c r="X508" s="903"/>
      <c r="Y508" s="904"/>
      <c r="Z508" s="2692"/>
      <c r="AA508" s="2693"/>
      <c r="AB508" s="2693"/>
      <c r="AC508" s="2693"/>
      <c r="AD508" s="2693"/>
      <c r="AE508" s="2693"/>
      <c r="AF508" s="2693"/>
      <c r="AG508" s="2693"/>
      <c r="AH508" s="2693"/>
      <c r="AI508" s="2693"/>
      <c r="AJ508" s="2693"/>
      <c r="AK508" s="2693"/>
      <c r="AL508" s="2693"/>
      <c r="AM508" s="2693"/>
      <c r="AN508" s="2693"/>
      <c r="AO508" s="2693"/>
      <c r="AP508" s="2693"/>
      <c r="AQ508" s="2693"/>
      <c r="AR508" s="2693"/>
      <c r="AS508" s="2693"/>
      <c r="AT508" s="2693"/>
      <c r="AU508" s="2694"/>
    </row>
    <row r="509" spans="1:47" ht="15.75" customHeight="1" x14ac:dyDescent="0.4">
      <c r="A509" s="902"/>
      <c r="B509" s="903"/>
      <c r="C509" s="903"/>
      <c r="D509" s="903"/>
      <c r="E509" s="903"/>
      <c r="F509" s="903"/>
      <c r="G509" s="903"/>
      <c r="H509" s="903"/>
      <c r="I509" s="903"/>
      <c r="J509" s="903"/>
      <c r="K509" s="903"/>
      <c r="L509" s="903"/>
      <c r="M509" s="903"/>
      <c r="N509" s="903"/>
      <c r="O509" s="903"/>
      <c r="P509" s="903"/>
      <c r="Q509" s="903"/>
      <c r="R509" s="903"/>
      <c r="S509" s="903"/>
      <c r="T509" s="903"/>
      <c r="U509" s="903"/>
      <c r="V509" s="903"/>
      <c r="W509" s="903"/>
      <c r="X509" s="903"/>
      <c r="Y509" s="904"/>
      <c r="Z509" s="2692"/>
      <c r="AA509" s="2693"/>
      <c r="AB509" s="2693"/>
      <c r="AC509" s="2693"/>
      <c r="AD509" s="2693"/>
      <c r="AE509" s="2693"/>
      <c r="AF509" s="2693"/>
      <c r="AG509" s="2693"/>
      <c r="AH509" s="2693"/>
      <c r="AI509" s="2693"/>
      <c r="AJ509" s="2693"/>
      <c r="AK509" s="2693"/>
      <c r="AL509" s="2693"/>
      <c r="AM509" s="2693"/>
      <c r="AN509" s="2693"/>
      <c r="AO509" s="2693"/>
      <c r="AP509" s="2693"/>
      <c r="AQ509" s="2693"/>
      <c r="AR509" s="2693"/>
      <c r="AS509" s="2693"/>
      <c r="AT509" s="2693"/>
      <c r="AU509" s="2694"/>
    </row>
    <row r="510" spans="1:47" ht="15.75" customHeight="1" x14ac:dyDescent="0.4">
      <c r="A510" s="902"/>
      <c r="B510" s="903"/>
      <c r="C510" s="903"/>
      <c r="D510" s="903"/>
      <c r="E510" s="903"/>
      <c r="F510" s="903"/>
      <c r="G510" s="903"/>
      <c r="H510" s="903"/>
      <c r="I510" s="903"/>
      <c r="J510" s="903"/>
      <c r="K510" s="903"/>
      <c r="L510" s="903"/>
      <c r="M510" s="903"/>
      <c r="N510" s="903"/>
      <c r="O510" s="903"/>
      <c r="P510" s="903"/>
      <c r="Q510" s="903"/>
      <c r="R510" s="903"/>
      <c r="S510" s="903"/>
      <c r="T510" s="903"/>
      <c r="U510" s="903"/>
      <c r="V510" s="903"/>
      <c r="W510" s="903"/>
      <c r="X510" s="903"/>
      <c r="Y510" s="904"/>
      <c r="Z510" s="2692"/>
      <c r="AA510" s="2693"/>
      <c r="AB510" s="2693"/>
      <c r="AC510" s="2693"/>
      <c r="AD510" s="2693"/>
      <c r="AE510" s="2693"/>
      <c r="AF510" s="2693"/>
      <c r="AG510" s="2693"/>
      <c r="AH510" s="2693"/>
      <c r="AI510" s="2693"/>
      <c r="AJ510" s="2693"/>
      <c r="AK510" s="2693"/>
      <c r="AL510" s="2693"/>
      <c r="AM510" s="2693"/>
      <c r="AN510" s="2693"/>
      <c r="AO510" s="2693"/>
      <c r="AP510" s="2693"/>
      <c r="AQ510" s="2693"/>
      <c r="AR510" s="2693"/>
      <c r="AS510" s="2693"/>
      <c r="AT510" s="2693"/>
      <c r="AU510" s="2694"/>
    </row>
    <row r="511" spans="1:47" ht="15.75" customHeight="1" x14ac:dyDescent="0.4">
      <c r="A511" s="905"/>
      <c r="B511" s="1409"/>
      <c r="C511" s="1409"/>
      <c r="D511" s="1409"/>
      <c r="E511" s="1409"/>
      <c r="F511" s="1409"/>
      <c r="G511" s="1409"/>
      <c r="H511" s="1409"/>
      <c r="I511" s="1409"/>
      <c r="J511" s="1409"/>
      <c r="K511" s="1409"/>
      <c r="L511" s="1409"/>
      <c r="M511" s="1409"/>
      <c r="N511" s="1409"/>
      <c r="O511" s="1409"/>
      <c r="P511" s="1409"/>
      <c r="Q511" s="1409"/>
      <c r="R511" s="1409"/>
      <c r="S511" s="1409"/>
      <c r="T511" s="1409"/>
      <c r="U511" s="1409"/>
      <c r="V511" s="1409"/>
      <c r="W511" s="1409"/>
      <c r="X511" s="1409"/>
      <c r="Y511" s="906"/>
      <c r="Z511" s="2695"/>
      <c r="AA511" s="2696"/>
      <c r="AB511" s="2696"/>
      <c r="AC511" s="2696"/>
      <c r="AD511" s="2696"/>
      <c r="AE511" s="2696"/>
      <c r="AF511" s="2696"/>
      <c r="AG511" s="2696"/>
      <c r="AH511" s="2696"/>
      <c r="AI511" s="2696"/>
      <c r="AJ511" s="2696"/>
      <c r="AK511" s="2696"/>
      <c r="AL511" s="2696"/>
      <c r="AM511" s="2696"/>
      <c r="AN511" s="2696"/>
      <c r="AO511" s="2696"/>
      <c r="AP511" s="2696"/>
      <c r="AQ511" s="2696"/>
      <c r="AR511" s="2696"/>
      <c r="AS511" s="2696"/>
      <c r="AT511" s="2696"/>
      <c r="AU511" s="2697"/>
    </row>
    <row r="512" spans="1:47" ht="12.75" customHeight="1" x14ac:dyDescent="0.4">
      <c r="A512" s="184"/>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4"/>
      <c r="AT512" s="184"/>
      <c r="AU512" s="184"/>
    </row>
    <row r="513" spans="1:52" ht="15.75" customHeight="1" x14ac:dyDescent="0.4">
      <c r="A513" s="2654" t="s">
        <v>285</v>
      </c>
      <c r="B513" s="2655"/>
      <c r="C513" s="2656"/>
      <c r="D513" s="2663" t="s">
        <v>3183</v>
      </c>
      <c r="E513" s="2664"/>
      <c r="F513" s="2664"/>
      <c r="G513" s="2664"/>
      <c r="H513" s="2664"/>
      <c r="I513" s="2664"/>
      <c r="J513" s="2665"/>
      <c r="K513" s="192"/>
      <c r="L513" s="1418"/>
      <c r="M513" s="1418"/>
      <c r="N513" s="1418"/>
      <c r="O513" s="1418"/>
      <c r="P513" s="1418"/>
      <c r="Q513" s="1418"/>
      <c r="R513" s="1418"/>
      <c r="S513" s="190" t="s">
        <v>2720</v>
      </c>
      <c r="T513" s="190" t="s">
        <v>284</v>
      </c>
      <c r="U513" s="190" t="s">
        <v>271</v>
      </c>
      <c r="V513" s="190" t="s">
        <v>283</v>
      </c>
      <c r="W513" s="190"/>
      <c r="X513" s="190"/>
      <c r="Y513" s="190"/>
      <c r="Z513" s="190"/>
      <c r="AA513" s="190"/>
      <c r="AB513" s="190"/>
      <c r="AC513" s="190"/>
      <c r="AD513" s="190"/>
      <c r="AE513" s="190"/>
      <c r="AF513" s="190"/>
      <c r="AG513" s="190"/>
      <c r="AH513" s="190"/>
      <c r="AI513" s="189"/>
      <c r="AJ513" s="1417"/>
      <c r="AK513" s="2664" t="s">
        <v>2716</v>
      </c>
      <c r="AL513" s="2664"/>
      <c r="AM513" s="2664"/>
      <c r="AN513" s="2664"/>
      <c r="AO513" s="2664"/>
      <c r="AP513" s="2664"/>
      <c r="AQ513" s="2664"/>
      <c r="AR513" s="2664"/>
      <c r="AS513" s="2664"/>
      <c r="AT513" s="2664"/>
      <c r="AU513" s="1419"/>
    </row>
    <row r="514" spans="1:52" ht="15.75" customHeight="1" x14ac:dyDescent="0.4">
      <c r="A514" s="2657"/>
      <c r="B514" s="2658"/>
      <c r="C514" s="2659"/>
      <c r="D514" s="2666"/>
      <c r="E514" s="2667"/>
      <c r="F514" s="2667"/>
      <c r="G514" s="2667"/>
      <c r="H514" s="2667"/>
      <c r="I514" s="2667"/>
      <c r="J514" s="2668"/>
      <c r="K514" s="2675"/>
      <c r="L514" s="2676"/>
      <c r="M514" s="2676"/>
      <c r="N514" s="2676"/>
      <c r="O514" s="2676"/>
      <c r="P514" s="2676"/>
      <c r="Q514" s="2676"/>
      <c r="R514" s="2676"/>
      <c r="S514" s="2676"/>
      <c r="T514" s="2676"/>
      <c r="U514" s="2676"/>
      <c r="V514" s="2676"/>
      <c r="W514" s="2676"/>
      <c r="X514" s="2676"/>
      <c r="Y514" s="2676"/>
      <c r="Z514" s="2676"/>
      <c r="AA514" s="2676"/>
      <c r="AB514" s="2676"/>
      <c r="AC514" s="2676"/>
      <c r="AD514" s="2676"/>
      <c r="AE514" s="2676"/>
      <c r="AF514" s="2676"/>
      <c r="AG514" s="2676"/>
      <c r="AH514" s="2676"/>
      <c r="AI514" s="2677"/>
      <c r="AJ514" s="1413"/>
      <c r="AK514" s="1410"/>
      <c r="AL514" s="1413"/>
      <c r="AM514" s="1413"/>
      <c r="AN514" s="1413"/>
      <c r="AO514" s="1413"/>
      <c r="AP514" s="1410"/>
      <c r="AQ514" s="1413"/>
      <c r="AR514" s="1413"/>
      <c r="AS514" s="1413"/>
      <c r="AT514" s="1413"/>
      <c r="AU514" s="1414"/>
      <c r="AY514" s="1422" t="s">
        <v>3184</v>
      </c>
      <c r="AZ514" s="1423" t="s">
        <v>3185</v>
      </c>
    </row>
    <row r="515" spans="1:52" ht="15.75" customHeight="1" x14ac:dyDescent="0.4">
      <c r="A515" s="2657"/>
      <c r="B515" s="2658"/>
      <c r="C515" s="2659"/>
      <c r="D515" s="2669"/>
      <c r="E515" s="2670"/>
      <c r="F515" s="2670"/>
      <c r="G515" s="2670"/>
      <c r="H515" s="2670"/>
      <c r="I515" s="2670"/>
      <c r="J515" s="2671"/>
      <c r="K515" s="2678"/>
      <c r="L515" s="2679"/>
      <c r="M515" s="2679"/>
      <c r="N515" s="2679"/>
      <c r="O515" s="2679"/>
      <c r="P515" s="2679"/>
      <c r="Q515" s="2679"/>
      <c r="R515" s="2679"/>
      <c r="S515" s="2679"/>
      <c r="T515" s="2679"/>
      <c r="U515" s="2679"/>
      <c r="V515" s="2679"/>
      <c r="W515" s="2679"/>
      <c r="X515" s="2679"/>
      <c r="Y515" s="2679"/>
      <c r="Z515" s="2679"/>
      <c r="AA515" s="2679"/>
      <c r="AB515" s="2679"/>
      <c r="AC515" s="2679"/>
      <c r="AD515" s="2679"/>
      <c r="AE515" s="2679"/>
      <c r="AF515" s="2679"/>
      <c r="AG515" s="2679"/>
      <c r="AH515" s="2679"/>
      <c r="AI515" s="2680"/>
      <c r="AJ515" s="1413"/>
      <c r="AK515" s="907" t="s">
        <v>282</v>
      </c>
      <c r="AL515" s="1413" t="s">
        <v>281</v>
      </c>
      <c r="AM515" s="1413" t="s">
        <v>280</v>
      </c>
      <c r="AN515" s="1413" t="s">
        <v>279</v>
      </c>
      <c r="AO515" s="1413"/>
      <c r="AP515" s="907" t="s">
        <v>278</v>
      </c>
      <c r="AQ515" s="1413" t="s">
        <v>277</v>
      </c>
      <c r="AR515" s="1413" t="s">
        <v>276</v>
      </c>
      <c r="AS515" s="1413" t="s">
        <v>275</v>
      </c>
      <c r="AT515" s="1413"/>
      <c r="AU515" s="1414"/>
      <c r="AY515" s="1422"/>
      <c r="AZ515" s="1423" t="s">
        <v>3186</v>
      </c>
    </row>
    <row r="516" spans="1:52" ht="15.75" customHeight="1" x14ac:dyDescent="0.4">
      <c r="A516" s="2660"/>
      <c r="B516" s="2661"/>
      <c r="C516" s="2662"/>
      <c r="D516" s="2672"/>
      <c r="E516" s="2673"/>
      <c r="F516" s="2673"/>
      <c r="G516" s="2673"/>
      <c r="H516" s="2673"/>
      <c r="I516" s="2673"/>
      <c r="J516" s="2674"/>
      <c r="K516" s="2681"/>
      <c r="L516" s="2682"/>
      <c r="M516" s="2682"/>
      <c r="N516" s="2682"/>
      <c r="O516" s="2682"/>
      <c r="P516" s="2682"/>
      <c r="Q516" s="2682"/>
      <c r="R516" s="2682"/>
      <c r="S516" s="2682"/>
      <c r="T516" s="2682"/>
      <c r="U516" s="2682"/>
      <c r="V516" s="2682"/>
      <c r="W516" s="2682"/>
      <c r="X516" s="2682"/>
      <c r="Y516" s="2682"/>
      <c r="Z516" s="2682"/>
      <c r="AA516" s="2682"/>
      <c r="AB516" s="2682"/>
      <c r="AC516" s="2682"/>
      <c r="AD516" s="2682"/>
      <c r="AE516" s="2682"/>
      <c r="AF516" s="2682"/>
      <c r="AG516" s="2682"/>
      <c r="AH516" s="2682"/>
      <c r="AI516" s="2683"/>
      <c r="AJ516" s="1415"/>
      <c r="AK516" s="1415"/>
      <c r="AL516" s="1415"/>
      <c r="AM516" s="1415"/>
      <c r="AN516" s="1415"/>
      <c r="AO516" s="1415"/>
      <c r="AP516" s="1415"/>
      <c r="AQ516" s="1415"/>
      <c r="AR516" s="1415"/>
      <c r="AS516" s="1415"/>
      <c r="AT516" s="1415"/>
      <c r="AU516" s="1416"/>
      <c r="AY516" s="1422"/>
      <c r="AZ516" s="1423" t="s">
        <v>3187</v>
      </c>
    </row>
    <row r="517" spans="1:52" ht="15.75" customHeight="1" x14ac:dyDescent="0.4">
      <c r="A517" s="899"/>
      <c r="B517" s="900"/>
      <c r="C517" s="900"/>
      <c r="D517" s="900"/>
      <c r="E517" s="900"/>
      <c r="F517" s="900"/>
      <c r="G517" s="900"/>
      <c r="H517" s="900"/>
      <c r="I517" s="900"/>
      <c r="J517" s="900"/>
      <c r="K517" s="900"/>
      <c r="L517" s="900"/>
      <c r="M517" s="900"/>
      <c r="N517" s="900"/>
      <c r="O517" s="900"/>
      <c r="P517" s="900"/>
      <c r="Q517" s="900"/>
      <c r="R517" s="900"/>
      <c r="S517" s="900"/>
      <c r="T517" s="900"/>
      <c r="U517" s="900"/>
      <c r="V517" s="900"/>
      <c r="W517" s="900"/>
      <c r="X517" s="900"/>
      <c r="Y517" s="901"/>
      <c r="Z517" s="1411"/>
      <c r="AA517" s="1412" t="s">
        <v>274</v>
      </c>
      <c r="AB517" s="1412" t="s">
        <v>273</v>
      </c>
      <c r="AC517" s="1412" t="s">
        <v>272</v>
      </c>
      <c r="AD517" s="1412" t="s">
        <v>271</v>
      </c>
      <c r="AE517" s="1412"/>
      <c r="AF517" s="1412"/>
      <c r="AG517" s="1412"/>
      <c r="AH517" s="1412"/>
      <c r="AI517" s="1412"/>
      <c r="AJ517" s="185"/>
      <c r="AK517" s="185"/>
      <c r="AL517" s="185"/>
      <c r="AM517" s="185"/>
      <c r="AN517" s="185"/>
      <c r="AO517" s="185"/>
      <c r="AP517" s="185"/>
      <c r="AQ517" s="185"/>
      <c r="AR517" s="185"/>
      <c r="AS517" s="185"/>
      <c r="AT517" s="185"/>
      <c r="AU517" s="191"/>
    </row>
    <row r="518" spans="1:52" ht="15.75" customHeight="1" x14ac:dyDescent="0.4">
      <c r="A518" s="902"/>
      <c r="B518" s="903"/>
      <c r="C518" s="903"/>
      <c r="D518" s="903"/>
      <c r="E518" s="903"/>
      <c r="F518" s="903"/>
      <c r="G518" s="903"/>
      <c r="H518" s="903"/>
      <c r="I518" s="903"/>
      <c r="J518" s="903"/>
      <c r="K518" s="903"/>
      <c r="L518" s="903"/>
      <c r="M518" s="903"/>
      <c r="N518" s="903"/>
      <c r="O518" s="903"/>
      <c r="P518" s="903"/>
      <c r="Q518" s="903"/>
      <c r="R518" s="903"/>
      <c r="S518" s="903"/>
      <c r="T518" s="903"/>
      <c r="U518" s="903"/>
      <c r="V518" s="903"/>
      <c r="W518" s="903"/>
      <c r="X518" s="903"/>
      <c r="Y518" s="904"/>
      <c r="Z518" s="2689"/>
      <c r="AA518" s="2690"/>
      <c r="AB518" s="2690"/>
      <c r="AC518" s="2690"/>
      <c r="AD518" s="2690"/>
      <c r="AE518" s="2690"/>
      <c r="AF518" s="2690"/>
      <c r="AG518" s="2690"/>
      <c r="AH518" s="2690"/>
      <c r="AI518" s="2690"/>
      <c r="AJ518" s="2690"/>
      <c r="AK518" s="2690"/>
      <c r="AL518" s="2690"/>
      <c r="AM518" s="2690"/>
      <c r="AN518" s="2690"/>
      <c r="AO518" s="2690"/>
      <c r="AP518" s="2690"/>
      <c r="AQ518" s="2690"/>
      <c r="AR518" s="2690"/>
      <c r="AS518" s="2690"/>
      <c r="AT518" s="2690"/>
      <c r="AU518" s="2691"/>
    </row>
    <row r="519" spans="1:52" ht="15.75" customHeight="1" x14ac:dyDescent="0.4">
      <c r="A519" s="902"/>
      <c r="B519" s="903"/>
      <c r="C519" s="903"/>
      <c r="D519" s="903"/>
      <c r="E519" s="903"/>
      <c r="F519" s="903"/>
      <c r="G519" s="903"/>
      <c r="H519" s="903"/>
      <c r="I519" s="903"/>
      <c r="J519" s="903"/>
      <c r="K519" s="903"/>
      <c r="L519" s="903"/>
      <c r="M519" s="903"/>
      <c r="N519" s="903"/>
      <c r="O519" s="903"/>
      <c r="P519" s="903"/>
      <c r="Q519" s="903"/>
      <c r="R519" s="903"/>
      <c r="S519" s="903"/>
      <c r="T519" s="903"/>
      <c r="U519" s="903"/>
      <c r="V519" s="903"/>
      <c r="W519" s="903"/>
      <c r="X519" s="903"/>
      <c r="Y519" s="904"/>
      <c r="Z519" s="2692"/>
      <c r="AA519" s="2693"/>
      <c r="AB519" s="2693"/>
      <c r="AC519" s="2693"/>
      <c r="AD519" s="2693"/>
      <c r="AE519" s="2693"/>
      <c r="AF519" s="2693"/>
      <c r="AG519" s="2693"/>
      <c r="AH519" s="2693"/>
      <c r="AI519" s="2693"/>
      <c r="AJ519" s="2693"/>
      <c r="AK519" s="2693"/>
      <c r="AL519" s="2693"/>
      <c r="AM519" s="2693"/>
      <c r="AN519" s="2693"/>
      <c r="AO519" s="2693"/>
      <c r="AP519" s="2693"/>
      <c r="AQ519" s="2693"/>
      <c r="AR519" s="2693"/>
      <c r="AS519" s="2693"/>
      <c r="AT519" s="2693"/>
      <c r="AU519" s="2694"/>
    </row>
    <row r="520" spans="1:52" ht="15.75" customHeight="1" x14ac:dyDescent="0.4">
      <c r="A520" s="902"/>
      <c r="B520" s="903"/>
      <c r="C520" s="903"/>
      <c r="D520" s="903"/>
      <c r="E520" s="903"/>
      <c r="F520" s="903"/>
      <c r="G520" s="903"/>
      <c r="H520" s="903"/>
      <c r="I520" s="903"/>
      <c r="J520" s="903"/>
      <c r="K520" s="903"/>
      <c r="L520" s="903"/>
      <c r="M520" s="903"/>
      <c r="N520" s="903"/>
      <c r="O520" s="903"/>
      <c r="P520" s="903"/>
      <c r="Q520" s="903"/>
      <c r="R520" s="903"/>
      <c r="S520" s="903"/>
      <c r="T520" s="903"/>
      <c r="U520" s="903"/>
      <c r="V520" s="903"/>
      <c r="W520" s="903"/>
      <c r="X520" s="903"/>
      <c r="Y520" s="904"/>
      <c r="Z520" s="2692"/>
      <c r="AA520" s="2693"/>
      <c r="AB520" s="2693"/>
      <c r="AC520" s="2693"/>
      <c r="AD520" s="2693"/>
      <c r="AE520" s="2693"/>
      <c r="AF520" s="2693"/>
      <c r="AG520" s="2693"/>
      <c r="AH520" s="2693"/>
      <c r="AI520" s="2693"/>
      <c r="AJ520" s="2693"/>
      <c r="AK520" s="2693"/>
      <c r="AL520" s="2693"/>
      <c r="AM520" s="2693"/>
      <c r="AN520" s="2693"/>
      <c r="AO520" s="2693"/>
      <c r="AP520" s="2693"/>
      <c r="AQ520" s="2693"/>
      <c r="AR520" s="2693"/>
      <c r="AS520" s="2693"/>
      <c r="AT520" s="2693"/>
      <c r="AU520" s="2694"/>
    </row>
    <row r="521" spans="1:52" ht="15.75" customHeight="1" x14ac:dyDescent="0.4">
      <c r="A521" s="902"/>
      <c r="B521" s="903"/>
      <c r="C521" s="903"/>
      <c r="D521" s="903"/>
      <c r="E521" s="903"/>
      <c r="F521" s="903"/>
      <c r="G521" s="903"/>
      <c r="H521" s="903"/>
      <c r="I521" s="903"/>
      <c r="J521" s="903"/>
      <c r="K521" s="903"/>
      <c r="L521" s="903"/>
      <c r="M521" s="903"/>
      <c r="N521" s="903"/>
      <c r="O521" s="903"/>
      <c r="P521" s="903"/>
      <c r="Q521" s="903"/>
      <c r="R521" s="903"/>
      <c r="S521" s="903"/>
      <c r="T521" s="903"/>
      <c r="U521" s="903"/>
      <c r="V521" s="903"/>
      <c r="W521" s="903"/>
      <c r="X521" s="903"/>
      <c r="Y521" s="904"/>
      <c r="Z521" s="2692"/>
      <c r="AA521" s="2693"/>
      <c r="AB521" s="2693"/>
      <c r="AC521" s="2693"/>
      <c r="AD521" s="2693"/>
      <c r="AE521" s="2693"/>
      <c r="AF521" s="2693"/>
      <c r="AG521" s="2693"/>
      <c r="AH521" s="2693"/>
      <c r="AI521" s="2693"/>
      <c r="AJ521" s="2693"/>
      <c r="AK521" s="2693"/>
      <c r="AL521" s="2693"/>
      <c r="AM521" s="2693"/>
      <c r="AN521" s="2693"/>
      <c r="AO521" s="2693"/>
      <c r="AP521" s="2693"/>
      <c r="AQ521" s="2693"/>
      <c r="AR521" s="2693"/>
      <c r="AS521" s="2693"/>
      <c r="AT521" s="2693"/>
      <c r="AU521" s="2694"/>
    </row>
    <row r="522" spans="1:52" ht="15.75" customHeight="1" x14ac:dyDescent="0.4">
      <c r="A522" s="902"/>
      <c r="B522" s="903"/>
      <c r="C522" s="903"/>
      <c r="D522" s="903"/>
      <c r="E522" s="903"/>
      <c r="F522" s="903"/>
      <c r="G522" s="903"/>
      <c r="H522" s="903"/>
      <c r="I522" s="903"/>
      <c r="J522" s="903"/>
      <c r="K522" s="903"/>
      <c r="L522" s="903"/>
      <c r="M522" s="903"/>
      <c r="N522" s="903"/>
      <c r="O522" s="903"/>
      <c r="P522" s="903"/>
      <c r="Q522" s="903"/>
      <c r="R522" s="903"/>
      <c r="S522" s="903"/>
      <c r="T522" s="903"/>
      <c r="U522" s="903"/>
      <c r="V522" s="903"/>
      <c r="W522" s="903"/>
      <c r="X522" s="903"/>
      <c r="Y522" s="904"/>
      <c r="Z522" s="2692"/>
      <c r="AA522" s="2693"/>
      <c r="AB522" s="2693"/>
      <c r="AC522" s="2693"/>
      <c r="AD522" s="2693"/>
      <c r="AE522" s="2693"/>
      <c r="AF522" s="2693"/>
      <c r="AG522" s="2693"/>
      <c r="AH522" s="2693"/>
      <c r="AI522" s="2693"/>
      <c r="AJ522" s="2693"/>
      <c r="AK522" s="2693"/>
      <c r="AL522" s="2693"/>
      <c r="AM522" s="2693"/>
      <c r="AN522" s="2693"/>
      <c r="AO522" s="2693"/>
      <c r="AP522" s="2693"/>
      <c r="AQ522" s="2693"/>
      <c r="AR522" s="2693"/>
      <c r="AS522" s="2693"/>
      <c r="AT522" s="2693"/>
      <c r="AU522" s="2694"/>
    </row>
    <row r="523" spans="1:52" ht="15.75" customHeight="1" x14ac:dyDescent="0.4">
      <c r="A523" s="902"/>
      <c r="B523" s="903"/>
      <c r="C523" s="903"/>
      <c r="D523" s="903"/>
      <c r="E523" s="903"/>
      <c r="F523" s="903"/>
      <c r="G523" s="903"/>
      <c r="H523" s="903"/>
      <c r="I523" s="903"/>
      <c r="J523" s="903"/>
      <c r="K523" s="903"/>
      <c r="L523" s="903"/>
      <c r="M523" s="903"/>
      <c r="N523" s="903"/>
      <c r="O523" s="903"/>
      <c r="P523" s="903"/>
      <c r="Q523" s="903"/>
      <c r="R523" s="903"/>
      <c r="S523" s="903"/>
      <c r="T523" s="903"/>
      <c r="U523" s="903"/>
      <c r="V523" s="903"/>
      <c r="W523" s="903"/>
      <c r="X523" s="903"/>
      <c r="Y523" s="904"/>
      <c r="Z523" s="2692"/>
      <c r="AA523" s="2693"/>
      <c r="AB523" s="2693"/>
      <c r="AC523" s="2693"/>
      <c r="AD523" s="2693"/>
      <c r="AE523" s="2693"/>
      <c r="AF523" s="2693"/>
      <c r="AG523" s="2693"/>
      <c r="AH523" s="2693"/>
      <c r="AI523" s="2693"/>
      <c r="AJ523" s="2693"/>
      <c r="AK523" s="2693"/>
      <c r="AL523" s="2693"/>
      <c r="AM523" s="2693"/>
      <c r="AN523" s="2693"/>
      <c r="AO523" s="2693"/>
      <c r="AP523" s="2693"/>
      <c r="AQ523" s="2693"/>
      <c r="AR523" s="2693"/>
      <c r="AS523" s="2693"/>
      <c r="AT523" s="2693"/>
      <c r="AU523" s="2694"/>
    </row>
    <row r="524" spans="1:52" ht="15.75" customHeight="1" x14ac:dyDescent="0.4">
      <c r="A524" s="902"/>
      <c r="B524" s="903"/>
      <c r="C524" s="903"/>
      <c r="D524" s="903"/>
      <c r="E524" s="903"/>
      <c r="F524" s="903"/>
      <c r="G524" s="903"/>
      <c r="H524" s="903"/>
      <c r="I524" s="903"/>
      <c r="J524" s="903"/>
      <c r="K524" s="903"/>
      <c r="L524" s="903"/>
      <c r="M524" s="903"/>
      <c r="N524" s="903"/>
      <c r="O524" s="903"/>
      <c r="P524" s="903"/>
      <c r="Q524" s="903"/>
      <c r="R524" s="903"/>
      <c r="S524" s="903"/>
      <c r="T524" s="903"/>
      <c r="U524" s="903"/>
      <c r="V524" s="903"/>
      <c r="W524" s="903"/>
      <c r="X524" s="903"/>
      <c r="Y524" s="904"/>
      <c r="Z524" s="2692"/>
      <c r="AA524" s="2693"/>
      <c r="AB524" s="2693"/>
      <c r="AC524" s="2693"/>
      <c r="AD524" s="2693"/>
      <c r="AE524" s="2693"/>
      <c r="AF524" s="2693"/>
      <c r="AG524" s="2693"/>
      <c r="AH524" s="2693"/>
      <c r="AI524" s="2693"/>
      <c r="AJ524" s="2693"/>
      <c r="AK524" s="2693"/>
      <c r="AL524" s="2693"/>
      <c r="AM524" s="2693"/>
      <c r="AN524" s="2693"/>
      <c r="AO524" s="2693"/>
      <c r="AP524" s="2693"/>
      <c r="AQ524" s="2693"/>
      <c r="AR524" s="2693"/>
      <c r="AS524" s="2693"/>
      <c r="AT524" s="2693"/>
      <c r="AU524" s="2694"/>
    </row>
    <row r="525" spans="1:52" ht="15.75" customHeight="1" x14ac:dyDescent="0.4">
      <c r="A525" s="902"/>
      <c r="B525" s="903"/>
      <c r="C525" s="903"/>
      <c r="D525" s="903"/>
      <c r="E525" s="903"/>
      <c r="F525" s="903"/>
      <c r="G525" s="903"/>
      <c r="H525" s="903"/>
      <c r="I525" s="903"/>
      <c r="J525" s="903"/>
      <c r="K525" s="2684" t="s">
        <v>270</v>
      </c>
      <c r="L525" s="2684"/>
      <c r="M525" s="2684"/>
      <c r="N525" s="2684"/>
      <c r="O525" s="2684"/>
      <c r="P525" s="2684"/>
      <c r="Q525" s="903"/>
      <c r="R525" s="903"/>
      <c r="S525" s="903"/>
      <c r="T525" s="903"/>
      <c r="U525" s="903"/>
      <c r="V525" s="903"/>
      <c r="W525" s="903"/>
      <c r="X525" s="903"/>
      <c r="Y525" s="904"/>
      <c r="Z525" s="2692"/>
      <c r="AA525" s="2693"/>
      <c r="AB525" s="2693"/>
      <c r="AC525" s="2693"/>
      <c r="AD525" s="2693"/>
      <c r="AE525" s="2693"/>
      <c r="AF525" s="2693"/>
      <c r="AG525" s="2693"/>
      <c r="AH525" s="2693"/>
      <c r="AI525" s="2693"/>
      <c r="AJ525" s="2693"/>
      <c r="AK525" s="2693"/>
      <c r="AL525" s="2693"/>
      <c r="AM525" s="2693"/>
      <c r="AN525" s="2693"/>
      <c r="AO525" s="2693"/>
      <c r="AP525" s="2693"/>
      <c r="AQ525" s="2693"/>
      <c r="AR525" s="2693"/>
      <c r="AS525" s="2693"/>
      <c r="AT525" s="2693"/>
      <c r="AU525" s="2694"/>
    </row>
    <row r="526" spans="1:52" ht="15.75" customHeight="1" x14ac:dyDescent="0.4">
      <c r="A526" s="902"/>
      <c r="B526" s="903"/>
      <c r="C526" s="903"/>
      <c r="D526" s="903"/>
      <c r="E526" s="903"/>
      <c r="F526" s="903"/>
      <c r="G526" s="903"/>
      <c r="H526" s="903"/>
      <c r="I526" s="903"/>
      <c r="J526" s="903"/>
      <c r="K526" s="903"/>
      <c r="L526" s="903"/>
      <c r="M526" s="903"/>
      <c r="N526" s="903"/>
      <c r="O526" s="903"/>
      <c r="P526" s="903"/>
      <c r="Q526" s="903"/>
      <c r="R526" s="903"/>
      <c r="S526" s="903"/>
      <c r="T526" s="903"/>
      <c r="U526" s="903"/>
      <c r="V526" s="903"/>
      <c r="W526" s="903"/>
      <c r="X526" s="903"/>
      <c r="Y526" s="904"/>
      <c r="Z526" s="2692"/>
      <c r="AA526" s="2693"/>
      <c r="AB526" s="2693"/>
      <c r="AC526" s="2693"/>
      <c r="AD526" s="2693"/>
      <c r="AE526" s="2693"/>
      <c r="AF526" s="2693"/>
      <c r="AG526" s="2693"/>
      <c r="AH526" s="2693"/>
      <c r="AI526" s="2693"/>
      <c r="AJ526" s="2693"/>
      <c r="AK526" s="2693"/>
      <c r="AL526" s="2693"/>
      <c r="AM526" s="2693"/>
      <c r="AN526" s="2693"/>
      <c r="AO526" s="2693"/>
      <c r="AP526" s="2693"/>
      <c r="AQ526" s="2693"/>
      <c r="AR526" s="2693"/>
      <c r="AS526" s="2693"/>
      <c r="AT526" s="2693"/>
      <c r="AU526" s="2694"/>
    </row>
    <row r="527" spans="1:52" ht="15.75" customHeight="1" x14ac:dyDescent="0.4">
      <c r="A527" s="902"/>
      <c r="B527" s="903"/>
      <c r="C527" s="903"/>
      <c r="D527" s="903"/>
      <c r="E527" s="903"/>
      <c r="F527" s="903"/>
      <c r="G527" s="903"/>
      <c r="H527" s="903"/>
      <c r="I527" s="903"/>
      <c r="J527" s="903"/>
      <c r="K527" s="903"/>
      <c r="L527" s="903"/>
      <c r="M527" s="903"/>
      <c r="N527" s="903"/>
      <c r="O527" s="903"/>
      <c r="P527" s="903"/>
      <c r="Q527" s="903"/>
      <c r="R527" s="903"/>
      <c r="S527" s="903"/>
      <c r="T527" s="903"/>
      <c r="U527" s="903"/>
      <c r="V527" s="903"/>
      <c r="W527" s="903"/>
      <c r="X527" s="903"/>
      <c r="Y527" s="904"/>
      <c r="Z527" s="2692"/>
      <c r="AA527" s="2693"/>
      <c r="AB527" s="2693"/>
      <c r="AC527" s="2693"/>
      <c r="AD527" s="2693"/>
      <c r="AE527" s="2693"/>
      <c r="AF527" s="2693"/>
      <c r="AG527" s="2693"/>
      <c r="AH527" s="2693"/>
      <c r="AI527" s="2693"/>
      <c r="AJ527" s="2693"/>
      <c r="AK527" s="2693"/>
      <c r="AL527" s="2693"/>
      <c r="AM527" s="2693"/>
      <c r="AN527" s="2693"/>
      <c r="AO527" s="2693"/>
      <c r="AP527" s="2693"/>
      <c r="AQ527" s="2693"/>
      <c r="AR527" s="2693"/>
      <c r="AS527" s="2693"/>
      <c r="AT527" s="2693"/>
      <c r="AU527" s="2694"/>
    </row>
    <row r="528" spans="1:52" ht="15.75" customHeight="1" x14ac:dyDescent="0.4">
      <c r="A528" s="902"/>
      <c r="B528" s="903"/>
      <c r="C528" s="903"/>
      <c r="D528" s="903"/>
      <c r="E528" s="903"/>
      <c r="F528" s="903"/>
      <c r="G528" s="903"/>
      <c r="H528" s="903"/>
      <c r="I528" s="903"/>
      <c r="J528" s="903"/>
      <c r="K528" s="903"/>
      <c r="L528" s="903"/>
      <c r="M528" s="903"/>
      <c r="N528" s="903"/>
      <c r="O528" s="903"/>
      <c r="P528" s="903"/>
      <c r="Q528" s="903"/>
      <c r="R528" s="903"/>
      <c r="S528" s="903"/>
      <c r="T528" s="903"/>
      <c r="U528" s="903"/>
      <c r="V528" s="903"/>
      <c r="W528" s="903"/>
      <c r="X528" s="903"/>
      <c r="Y528" s="904"/>
      <c r="Z528" s="2692"/>
      <c r="AA528" s="2693"/>
      <c r="AB528" s="2693"/>
      <c r="AC528" s="2693"/>
      <c r="AD528" s="2693"/>
      <c r="AE528" s="2693"/>
      <c r="AF528" s="2693"/>
      <c r="AG528" s="2693"/>
      <c r="AH528" s="2693"/>
      <c r="AI528" s="2693"/>
      <c r="AJ528" s="2693"/>
      <c r="AK528" s="2693"/>
      <c r="AL528" s="2693"/>
      <c r="AM528" s="2693"/>
      <c r="AN528" s="2693"/>
      <c r="AO528" s="2693"/>
      <c r="AP528" s="2693"/>
      <c r="AQ528" s="2693"/>
      <c r="AR528" s="2693"/>
      <c r="AS528" s="2693"/>
      <c r="AT528" s="2693"/>
      <c r="AU528" s="2694"/>
    </row>
    <row r="529" spans="1:47" ht="15.75" customHeight="1" x14ac:dyDescent="0.4">
      <c r="A529" s="902"/>
      <c r="B529" s="903"/>
      <c r="C529" s="903"/>
      <c r="D529" s="903"/>
      <c r="E529" s="903"/>
      <c r="F529" s="903"/>
      <c r="G529" s="903"/>
      <c r="H529" s="903"/>
      <c r="I529" s="903"/>
      <c r="J529" s="903"/>
      <c r="K529" s="903"/>
      <c r="L529" s="903"/>
      <c r="M529" s="903"/>
      <c r="N529" s="903"/>
      <c r="O529" s="903"/>
      <c r="P529" s="903"/>
      <c r="Q529" s="903"/>
      <c r="R529" s="903"/>
      <c r="S529" s="903"/>
      <c r="T529" s="903"/>
      <c r="U529" s="903"/>
      <c r="V529" s="903"/>
      <c r="W529" s="903"/>
      <c r="X529" s="903"/>
      <c r="Y529" s="904"/>
      <c r="Z529" s="2692"/>
      <c r="AA529" s="2693"/>
      <c r="AB529" s="2693"/>
      <c r="AC529" s="2693"/>
      <c r="AD529" s="2693"/>
      <c r="AE529" s="2693"/>
      <c r="AF529" s="2693"/>
      <c r="AG529" s="2693"/>
      <c r="AH529" s="2693"/>
      <c r="AI529" s="2693"/>
      <c r="AJ529" s="2693"/>
      <c r="AK529" s="2693"/>
      <c r="AL529" s="2693"/>
      <c r="AM529" s="2693"/>
      <c r="AN529" s="2693"/>
      <c r="AO529" s="2693"/>
      <c r="AP529" s="2693"/>
      <c r="AQ529" s="2693"/>
      <c r="AR529" s="2693"/>
      <c r="AS529" s="2693"/>
      <c r="AT529" s="2693"/>
      <c r="AU529" s="2694"/>
    </row>
    <row r="530" spans="1:47" ht="15.75" customHeight="1" x14ac:dyDescent="0.4">
      <c r="A530" s="902"/>
      <c r="B530" s="903"/>
      <c r="C530" s="903"/>
      <c r="D530" s="903"/>
      <c r="E530" s="903"/>
      <c r="F530" s="903"/>
      <c r="G530" s="903"/>
      <c r="H530" s="903"/>
      <c r="I530" s="903"/>
      <c r="J530" s="903"/>
      <c r="K530" s="903"/>
      <c r="L530" s="903"/>
      <c r="M530" s="903"/>
      <c r="N530" s="903"/>
      <c r="O530" s="903"/>
      <c r="P530" s="903"/>
      <c r="Q530" s="903"/>
      <c r="R530" s="903"/>
      <c r="S530" s="903"/>
      <c r="T530" s="903"/>
      <c r="U530" s="903"/>
      <c r="V530" s="903"/>
      <c r="W530" s="903"/>
      <c r="X530" s="903"/>
      <c r="Y530" s="904"/>
      <c r="Z530" s="2692"/>
      <c r="AA530" s="2693"/>
      <c r="AB530" s="2693"/>
      <c r="AC530" s="2693"/>
      <c r="AD530" s="2693"/>
      <c r="AE530" s="2693"/>
      <c r="AF530" s="2693"/>
      <c r="AG530" s="2693"/>
      <c r="AH530" s="2693"/>
      <c r="AI530" s="2693"/>
      <c r="AJ530" s="2693"/>
      <c r="AK530" s="2693"/>
      <c r="AL530" s="2693"/>
      <c r="AM530" s="2693"/>
      <c r="AN530" s="2693"/>
      <c r="AO530" s="2693"/>
      <c r="AP530" s="2693"/>
      <c r="AQ530" s="2693"/>
      <c r="AR530" s="2693"/>
      <c r="AS530" s="2693"/>
      <c r="AT530" s="2693"/>
      <c r="AU530" s="2694"/>
    </row>
    <row r="531" spans="1:47" ht="15.75" customHeight="1" x14ac:dyDescent="0.4">
      <c r="A531" s="902"/>
      <c r="B531" s="903"/>
      <c r="C531" s="903"/>
      <c r="D531" s="903"/>
      <c r="E531" s="903"/>
      <c r="F531" s="903"/>
      <c r="G531" s="903"/>
      <c r="H531" s="903"/>
      <c r="I531" s="903"/>
      <c r="J531" s="903"/>
      <c r="K531" s="903"/>
      <c r="L531" s="903"/>
      <c r="M531" s="903"/>
      <c r="N531" s="903"/>
      <c r="O531" s="903"/>
      <c r="P531" s="903"/>
      <c r="Q531" s="903"/>
      <c r="R531" s="903"/>
      <c r="S531" s="903"/>
      <c r="T531" s="903"/>
      <c r="U531" s="903"/>
      <c r="V531" s="903"/>
      <c r="W531" s="903"/>
      <c r="X531" s="903"/>
      <c r="Y531" s="904"/>
      <c r="Z531" s="2692"/>
      <c r="AA531" s="2693"/>
      <c r="AB531" s="2693"/>
      <c r="AC531" s="2693"/>
      <c r="AD531" s="2693"/>
      <c r="AE531" s="2693"/>
      <c r="AF531" s="2693"/>
      <c r="AG531" s="2693"/>
      <c r="AH531" s="2693"/>
      <c r="AI531" s="2693"/>
      <c r="AJ531" s="2693"/>
      <c r="AK531" s="2693"/>
      <c r="AL531" s="2693"/>
      <c r="AM531" s="2693"/>
      <c r="AN531" s="2693"/>
      <c r="AO531" s="2693"/>
      <c r="AP531" s="2693"/>
      <c r="AQ531" s="2693"/>
      <c r="AR531" s="2693"/>
      <c r="AS531" s="2693"/>
      <c r="AT531" s="2693"/>
      <c r="AU531" s="2694"/>
    </row>
    <row r="532" spans="1:47" ht="15.75" customHeight="1" x14ac:dyDescent="0.4">
      <c r="A532" s="902"/>
      <c r="B532" s="903"/>
      <c r="C532" s="903"/>
      <c r="D532" s="903"/>
      <c r="E532" s="903"/>
      <c r="F532" s="903"/>
      <c r="G532" s="903"/>
      <c r="H532" s="903"/>
      <c r="I532" s="903"/>
      <c r="J532" s="903"/>
      <c r="K532" s="903"/>
      <c r="L532" s="903"/>
      <c r="M532" s="903"/>
      <c r="N532" s="903"/>
      <c r="O532" s="903"/>
      <c r="P532" s="903"/>
      <c r="Q532" s="903"/>
      <c r="R532" s="903"/>
      <c r="S532" s="903"/>
      <c r="T532" s="903"/>
      <c r="U532" s="903"/>
      <c r="V532" s="903"/>
      <c r="W532" s="903"/>
      <c r="X532" s="903"/>
      <c r="Y532" s="904"/>
      <c r="Z532" s="2692"/>
      <c r="AA532" s="2693"/>
      <c r="AB532" s="2693"/>
      <c r="AC532" s="2693"/>
      <c r="AD532" s="2693"/>
      <c r="AE532" s="2693"/>
      <c r="AF532" s="2693"/>
      <c r="AG532" s="2693"/>
      <c r="AH532" s="2693"/>
      <c r="AI532" s="2693"/>
      <c r="AJ532" s="2693"/>
      <c r="AK532" s="2693"/>
      <c r="AL532" s="2693"/>
      <c r="AM532" s="2693"/>
      <c r="AN532" s="2693"/>
      <c r="AO532" s="2693"/>
      <c r="AP532" s="2693"/>
      <c r="AQ532" s="2693"/>
      <c r="AR532" s="2693"/>
      <c r="AS532" s="2693"/>
      <c r="AT532" s="2693"/>
      <c r="AU532" s="2694"/>
    </row>
    <row r="533" spans="1:47" ht="15.75" customHeight="1" x14ac:dyDescent="0.4">
      <c r="A533" s="902"/>
      <c r="B533" s="903"/>
      <c r="C533" s="903"/>
      <c r="D533" s="903"/>
      <c r="E533" s="903"/>
      <c r="F533" s="903"/>
      <c r="G533" s="903"/>
      <c r="H533" s="903"/>
      <c r="I533" s="903"/>
      <c r="J533" s="903"/>
      <c r="K533" s="903"/>
      <c r="L533" s="903"/>
      <c r="M533" s="903"/>
      <c r="N533" s="903"/>
      <c r="O533" s="903"/>
      <c r="P533" s="903"/>
      <c r="Q533" s="903"/>
      <c r="R533" s="903"/>
      <c r="S533" s="903"/>
      <c r="T533" s="903"/>
      <c r="U533" s="903"/>
      <c r="V533" s="903"/>
      <c r="W533" s="903"/>
      <c r="X533" s="903"/>
      <c r="Y533" s="904"/>
      <c r="Z533" s="2692"/>
      <c r="AA533" s="2693"/>
      <c r="AB533" s="2693"/>
      <c r="AC533" s="2693"/>
      <c r="AD533" s="2693"/>
      <c r="AE533" s="2693"/>
      <c r="AF533" s="2693"/>
      <c r="AG533" s="2693"/>
      <c r="AH533" s="2693"/>
      <c r="AI533" s="2693"/>
      <c r="AJ533" s="2693"/>
      <c r="AK533" s="2693"/>
      <c r="AL533" s="2693"/>
      <c r="AM533" s="2693"/>
      <c r="AN533" s="2693"/>
      <c r="AO533" s="2693"/>
      <c r="AP533" s="2693"/>
      <c r="AQ533" s="2693"/>
      <c r="AR533" s="2693"/>
      <c r="AS533" s="2693"/>
      <c r="AT533" s="2693"/>
      <c r="AU533" s="2694"/>
    </row>
    <row r="534" spans="1:47" ht="15.75" customHeight="1" x14ac:dyDescent="0.4">
      <c r="A534" s="905"/>
      <c r="B534" s="1409"/>
      <c r="C534" s="1409"/>
      <c r="D534" s="1409"/>
      <c r="E534" s="1409"/>
      <c r="F534" s="1409"/>
      <c r="G534" s="1409"/>
      <c r="H534" s="1409"/>
      <c r="I534" s="1409"/>
      <c r="J534" s="1409"/>
      <c r="K534" s="1409"/>
      <c r="L534" s="1409"/>
      <c r="M534" s="1409"/>
      <c r="N534" s="1409"/>
      <c r="O534" s="1409"/>
      <c r="P534" s="1409"/>
      <c r="Q534" s="1409"/>
      <c r="R534" s="1409"/>
      <c r="S534" s="1409"/>
      <c r="T534" s="1409"/>
      <c r="U534" s="1409"/>
      <c r="V534" s="1409"/>
      <c r="W534" s="1409"/>
      <c r="X534" s="1409"/>
      <c r="Y534" s="906"/>
      <c r="Z534" s="2695"/>
      <c r="AA534" s="2696"/>
      <c r="AB534" s="2696"/>
      <c r="AC534" s="2696"/>
      <c r="AD534" s="2696"/>
      <c r="AE534" s="2696"/>
      <c r="AF534" s="2696"/>
      <c r="AG534" s="2696"/>
      <c r="AH534" s="2696"/>
      <c r="AI534" s="2696"/>
      <c r="AJ534" s="2696"/>
      <c r="AK534" s="2696"/>
      <c r="AL534" s="2696"/>
      <c r="AM534" s="2696"/>
      <c r="AN534" s="2696"/>
      <c r="AO534" s="2696"/>
      <c r="AP534" s="2696"/>
      <c r="AQ534" s="2696"/>
      <c r="AR534" s="2696"/>
      <c r="AS534" s="2696"/>
      <c r="AT534" s="2696"/>
      <c r="AU534" s="2697"/>
    </row>
    <row r="535" spans="1:47" ht="12.75" customHeight="1" x14ac:dyDescent="0.4">
      <c r="A535" s="184"/>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row>
    <row r="536" spans="1:47" ht="12.75" customHeight="1" x14ac:dyDescent="0.4">
      <c r="A536" s="2686" t="s">
        <v>118</v>
      </c>
      <c r="B536" s="2686"/>
      <c r="C536" s="2686"/>
      <c r="D536" s="2686"/>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441"/>
    </row>
    <row r="537" spans="1:47" ht="12.75" customHeight="1" x14ac:dyDescent="0.4">
      <c r="A537" s="184"/>
      <c r="B537" s="442" t="s">
        <v>117</v>
      </c>
      <c r="C537" s="2687" t="s">
        <v>2717</v>
      </c>
      <c r="D537" s="2688"/>
      <c r="E537" s="2688"/>
      <c r="F537" s="2688"/>
      <c r="G537" s="2688"/>
      <c r="H537" s="2688"/>
      <c r="I537" s="2688"/>
      <c r="J537" s="2688"/>
      <c r="K537" s="2688"/>
      <c r="L537" s="2688"/>
      <c r="M537" s="2688"/>
      <c r="N537" s="2688"/>
      <c r="O537" s="2688"/>
      <c r="P537" s="2688"/>
      <c r="Q537" s="2688"/>
      <c r="R537" s="2688"/>
      <c r="S537" s="2688"/>
      <c r="T537" s="2688"/>
      <c r="U537" s="2688"/>
      <c r="V537" s="2688"/>
      <c r="W537" s="2688"/>
      <c r="X537" s="2688"/>
      <c r="Y537" s="2688"/>
      <c r="Z537" s="2688"/>
      <c r="AA537" s="2688"/>
      <c r="AB537" s="2688"/>
      <c r="AC537" s="2688"/>
      <c r="AD537" s="2688"/>
      <c r="AE537" s="2688"/>
      <c r="AF537" s="2688"/>
      <c r="AG537" s="2688"/>
      <c r="AH537" s="2688"/>
      <c r="AI537" s="2688"/>
      <c r="AJ537" s="2688"/>
      <c r="AK537" s="2688"/>
      <c r="AL537" s="2688"/>
      <c r="AM537" s="2688"/>
      <c r="AN537" s="2688"/>
      <c r="AO537" s="2688"/>
      <c r="AP537" s="2688"/>
      <c r="AQ537" s="2688"/>
      <c r="AR537" s="2688"/>
      <c r="AS537" s="2688"/>
      <c r="AT537" s="2688"/>
      <c r="AU537" s="441"/>
    </row>
    <row r="538" spans="1:47" ht="12.75" customHeight="1" x14ac:dyDescent="0.4">
      <c r="A538" s="184"/>
      <c r="B538" s="442"/>
      <c r="C538" s="2685" t="s">
        <v>269</v>
      </c>
      <c r="D538" s="2685"/>
      <c r="E538" s="2685"/>
      <c r="F538" s="2685"/>
      <c r="G538" s="2685"/>
      <c r="H538" s="2685"/>
      <c r="I538" s="2685"/>
      <c r="J538" s="2685"/>
      <c r="K538" s="2685"/>
      <c r="L538" s="2685"/>
      <c r="M538" s="2685"/>
      <c r="N538" s="2685"/>
      <c r="O538" s="2685"/>
      <c r="P538" s="2685"/>
      <c r="Q538" s="2685"/>
      <c r="R538" s="2685"/>
      <c r="S538" s="2685"/>
      <c r="T538" s="2685"/>
      <c r="U538" s="2685"/>
      <c r="V538" s="2685"/>
      <c r="W538" s="2685"/>
      <c r="X538" s="2685"/>
      <c r="Y538" s="2685"/>
      <c r="Z538" s="2685"/>
      <c r="AA538" s="2685"/>
      <c r="AB538" s="2685"/>
      <c r="AC538" s="2685"/>
      <c r="AD538" s="2685"/>
      <c r="AE538" s="2685"/>
      <c r="AF538" s="2685"/>
      <c r="AG538" s="2685"/>
      <c r="AH538" s="2685"/>
      <c r="AI538" s="2685"/>
      <c r="AJ538" s="2685"/>
      <c r="AK538" s="2685"/>
      <c r="AL538" s="2685"/>
      <c r="AM538" s="2685"/>
      <c r="AN538" s="2685"/>
      <c r="AO538" s="2685"/>
      <c r="AP538" s="2685"/>
      <c r="AQ538" s="2685"/>
      <c r="AR538" s="2685"/>
      <c r="AS538" s="2685"/>
      <c r="AT538" s="2685"/>
      <c r="AU538" s="441"/>
    </row>
    <row r="539" spans="1:47" ht="12.75" customHeight="1" x14ac:dyDescent="0.4">
      <c r="A539" s="184"/>
      <c r="B539" s="442"/>
      <c r="C539" s="2685" t="s">
        <v>268</v>
      </c>
      <c r="D539" s="2685"/>
      <c r="E539" s="2685"/>
      <c r="F539" s="2685"/>
      <c r="G539" s="2685"/>
      <c r="H539" s="2685"/>
      <c r="I539" s="2685"/>
      <c r="J539" s="2685"/>
      <c r="K539" s="2685"/>
      <c r="L539" s="2685"/>
      <c r="M539" s="2685"/>
      <c r="N539" s="2685"/>
      <c r="O539" s="2685"/>
      <c r="P539" s="2685"/>
      <c r="Q539" s="2685"/>
      <c r="R539" s="2685"/>
      <c r="S539" s="2685"/>
      <c r="T539" s="2685"/>
      <c r="U539" s="2685"/>
      <c r="V539" s="2685"/>
      <c r="W539" s="2685"/>
      <c r="X539" s="2685"/>
      <c r="Y539" s="2685"/>
      <c r="Z539" s="2685"/>
      <c r="AA539" s="2685"/>
      <c r="AB539" s="2685"/>
      <c r="AC539" s="2685"/>
      <c r="AD539" s="2685"/>
      <c r="AE539" s="2685"/>
      <c r="AF539" s="2685"/>
      <c r="AG539" s="2685"/>
      <c r="AH539" s="2685"/>
      <c r="AI539" s="2685"/>
      <c r="AJ539" s="2685"/>
      <c r="AK539" s="2685"/>
      <c r="AL539" s="2685"/>
      <c r="AM539" s="2685"/>
      <c r="AN539" s="2685"/>
      <c r="AO539" s="2685"/>
      <c r="AP539" s="2685"/>
      <c r="AQ539" s="2685"/>
      <c r="AR539" s="2685"/>
      <c r="AS539" s="2685"/>
      <c r="AT539" s="2685"/>
      <c r="AU539" s="441"/>
    </row>
    <row r="540" spans="1:47" ht="12.75" customHeight="1" x14ac:dyDescent="0.4">
      <c r="A540" s="184"/>
      <c r="B540" s="442" t="s">
        <v>115</v>
      </c>
      <c r="C540" s="2685" t="s">
        <v>267</v>
      </c>
      <c r="D540" s="2685"/>
      <c r="E540" s="2685"/>
      <c r="F540" s="2685"/>
      <c r="G540" s="2685"/>
      <c r="H540" s="2685"/>
      <c r="I540" s="2685"/>
      <c r="J540" s="2685"/>
      <c r="K540" s="2685"/>
      <c r="L540" s="2685"/>
      <c r="M540" s="2685"/>
      <c r="N540" s="2685"/>
      <c r="O540" s="2685"/>
      <c r="P540" s="2685"/>
      <c r="Q540" s="2685"/>
      <c r="R540" s="2685"/>
      <c r="S540" s="2685"/>
      <c r="T540" s="2685"/>
      <c r="U540" s="2685"/>
      <c r="V540" s="2685"/>
      <c r="W540" s="2685"/>
      <c r="X540" s="2685"/>
      <c r="Y540" s="2685"/>
      <c r="Z540" s="2685"/>
      <c r="AA540" s="2685"/>
      <c r="AB540" s="2685"/>
      <c r="AC540" s="2685"/>
      <c r="AD540" s="2685"/>
      <c r="AE540" s="2685"/>
      <c r="AF540" s="2685"/>
      <c r="AG540" s="2685"/>
      <c r="AH540" s="2685"/>
      <c r="AI540" s="2685"/>
      <c r="AJ540" s="2685"/>
      <c r="AK540" s="2685"/>
      <c r="AL540" s="2685"/>
      <c r="AM540" s="2685"/>
      <c r="AN540" s="2685"/>
      <c r="AO540" s="2685"/>
      <c r="AP540" s="2685"/>
      <c r="AQ540" s="2685"/>
      <c r="AR540" s="2685"/>
      <c r="AS540" s="2685"/>
      <c r="AT540" s="2685"/>
      <c r="AU540" s="441"/>
    </row>
    <row r="541" spans="1:47" ht="12.75" customHeight="1" x14ac:dyDescent="0.4">
      <c r="A541" s="184"/>
      <c r="B541" s="442" t="s">
        <v>114</v>
      </c>
      <c r="C541" s="2685" t="s">
        <v>2718</v>
      </c>
      <c r="D541" s="2685"/>
      <c r="E541" s="2685"/>
      <c r="F541" s="2685"/>
      <c r="G541" s="2685"/>
      <c r="H541" s="2685"/>
      <c r="I541" s="2685"/>
      <c r="J541" s="2685"/>
      <c r="K541" s="2685"/>
      <c r="L541" s="2685"/>
      <c r="M541" s="2685"/>
      <c r="N541" s="2685"/>
      <c r="O541" s="2685"/>
      <c r="P541" s="2685"/>
      <c r="Q541" s="2685"/>
      <c r="R541" s="2685"/>
      <c r="S541" s="2685"/>
      <c r="T541" s="2685"/>
      <c r="U541" s="2685"/>
      <c r="V541" s="2685"/>
      <c r="W541" s="2685"/>
      <c r="X541" s="2685"/>
      <c r="Y541" s="2685"/>
      <c r="Z541" s="2685"/>
      <c r="AA541" s="2685"/>
      <c r="AB541" s="2685"/>
      <c r="AC541" s="2685"/>
      <c r="AD541" s="2685"/>
      <c r="AE541" s="2685"/>
      <c r="AF541" s="2685"/>
      <c r="AG541" s="2685"/>
      <c r="AH541" s="2685"/>
      <c r="AI541" s="2685"/>
      <c r="AJ541" s="2685"/>
      <c r="AK541" s="2685"/>
      <c r="AL541" s="2685"/>
      <c r="AM541" s="2685"/>
      <c r="AN541" s="2685"/>
      <c r="AO541" s="2685"/>
      <c r="AP541" s="2685"/>
      <c r="AQ541" s="2685"/>
      <c r="AR541" s="2685"/>
      <c r="AS541" s="2685"/>
      <c r="AT541" s="2685"/>
      <c r="AU541" s="184"/>
    </row>
    <row r="542" spans="1:47" ht="12.75" customHeight="1" x14ac:dyDescent="0.4">
      <c r="A542" s="184"/>
      <c r="B542" s="442" t="s">
        <v>113</v>
      </c>
      <c r="C542" s="2685" t="s">
        <v>2719</v>
      </c>
      <c r="D542" s="2685"/>
      <c r="E542" s="2685"/>
      <c r="F542" s="2685"/>
      <c r="G542" s="2685"/>
      <c r="H542" s="2685"/>
      <c r="I542" s="2685"/>
      <c r="J542" s="2685"/>
      <c r="K542" s="2685"/>
      <c r="L542" s="2685"/>
      <c r="M542" s="2685"/>
      <c r="N542" s="2685"/>
      <c r="O542" s="2685"/>
      <c r="P542" s="2685"/>
      <c r="Q542" s="2685"/>
      <c r="R542" s="2685"/>
      <c r="S542" s="2685"/>
      <c r="T542" s="2685"/>
      <c r="U542" s="2685"/>
      <c r="V542" s="2685"/>
      <c r="W542" s="2685"/>
      <c r="X542" s="2685"/>
      <c r="Y542" s="2685"/>
      <c r="Z542" s="2685"/>
      <c r="AA542" s="2685"/>
      <c r="AB542" s="2685"/>
      <c r="AC542" s="2685"/>
      <c r="AD542" s="2685"/>
      <c r="AE542" s="2685"/>
      <c r="AF542" s="2685"/>
      <c r="AG542" s="2685"/>
      <c r="AH542" s="2685"/>
      <c r="AI542" s="2685"/>
      <c r="AJ542" s="2685"/>
      <c r="AK542" s="2685"/>
      <c r="AL542" s="2685"/>
      <c r="AM542" s="2685"/>
      <c r="AN542" s="2685"/>
      <c r="AO542" s="2685"/>
      <c r="AP542" s="2685"/>
      <c r="AQ542" s="2685"/>
      <c r="AR542" s="2685"/>
      <c r="AS542" s="2685"/>
      <c r="AT542" s="2685"/>
      <c r="AU542" s="441"/>
    </row>
    <row r="543" spans="1:47" ht="12.75" customHeight="1" x14ac:dyDescent="0.4">
      <c r="A543" s="184"/>
      <c r="B543" s="184"/>
      <c r="C543" s="2685" t="s">
        <v>266</v>
      </c>
      <c r="D543" s="2685"/>
      <c r="E543" s="2685"/>
      <c r="F543" s="2685"/>
      <c r="G543" s="2685"/>
      <c r="H543" s="2685"/>
      <c r="I543" s="2685"/>
      <c r="J543" s="2685"/>
      <c r="K543" s="2685"/>
      <c r="L543" s="2685"/>
      <c r="M543" s="2685"/>
      <c r="N543" s="2685"/>
      <c r="O543" s="2685"/>
      <c r="P543" s="2685"/>
      <c r="Q543" s="2685"/>
      <c r="R543" s="2685"/>
      <c r="S543" s="2685"/>
      <c r="T543" s="2685"/>
      <c r="U543" s="2685"/>
      <c r="V543" s="2685"/>
      <c r="W543" s="2685"/>
      <c r="X543" s="2685"/>
      <c r="Y543" s="2685"/>
      <c r="Z543" s="2685"/>
      <c r="AA543" s="2685"/>
      <c r="AB543" s="2685"/>
      <c r="AC543" s="2685"/>
      <c r="AD543" s="2685"/>
      <c r="AE543" s="2685"/>
      <c r="AF543" s="2685"/>
      <c r="AG543" s="2685"/>
      <c r="AH543" s="2685"/>
      <c r="AI543" s="2685"/>
      <c r="AJ543" s="2685"/>
      <c r="AK543" s="2685"/>
      <c r="AL543" s="2685"/>
      <c r="AM543" s="2685"/>
      <c r="AN543" s="2685"/>
      <c r="AO543" s="2685"/>
      <c r="AP543" s="2685"/>
      <c r="AQ543" s="2685"/>
      <c r="AR543" s="2685"/>
      <c r="AS543" s="2685"/>
      <c r="AT543" s="2685"/>
      <c r="AU543" s="441"/>
    </row>
    <row r="544" spans="1:47" ht="12.75" customHeight="1" x14ac:dyDescent="0.4">
      <c r="A544" s="184"/>
      <c r="B544" s="442" t="s">
        <v>112</v>
      </c>
      <c r="C544" s="2685" t="s">
        <v>265</v>
      </c>
      <c r="D544" s="2685"/>
      <c r="E544" s="2685"/>
      <c r="F544" s="2685"/>
      <c r="G544" s="2685"/>
      <c r="H544" s="2685"/>
      <c r="I544" s="2685"/>
      <c r="J544" s="2685"/>
      <c r="K544" s="2685"/>
      <c r="L544" s="2685"/>
      <c r="M544" s="2685"/>
      <c r="N544" s="2685"/>
      <c r="O544" s="2685"/>
      <c r="P544" s="2685"/>
      <c r="Q544" s="2685"/>
      <c r="R544" s="2685"/>
      <c r="S544" s="2685"/>
      <c r="T544" s="2685"/>
      <c r="U544" s="2685"/>
      <c r="V544" s="2685"/>
      <c r="W544" s="2685"/>
      <c r="X544" s="2685"/>
      <c r="Y544" s="2685"/>
      <c r="Z544" s="2685"/>
      <c r="AA544" s="2685"/>
      <c r="AB544" s="2685"/>
      <c r="AC544" s="2685"/>
      <c r="AD544" s="2685"/>
      <c r="AE544" s="2685"/>
      <c r="AF544" s="2685"/>
      <c r="AG544" s="2685"/>
      <c r="AH544" s="2685"/>
      <c r="AI544" s="2685"/>
      <c r="AJ544" s="2685"/>
      <c r="AK544" s="2685"/>
      <c r="AL544" s="2685"/>
      <c r="AM544" s="2685"/>
      <c r="AN544" s="2685"/>
      <c r="AO544" s="2685"/>
      <c r="AP544" s="2685"/>
      <c r="AQ544" s="2685"/>
      <c r="AR544" s="2685"/>
      <c r="AS544" s="2685"/>
      <c r="AT544" s="2685"/>
      <c r="AU544" s="441"/>
    </row>
    <row r="545" spans="1:52" ht="12.75" customHeight="1" x14ac:dyDescent="0.4">
      <c r="A545" s="184"/>
      <c r="B545" s="442"/>
      <c r="C545" s="442"/>
      <c r="D545" s="442"/>
      <c r="E545" s="442"/>
      <c r="F545" s="442"/>
      <c r="G545" s="442"/>
      <c r="H545" s="442"/>
      <c r="I545" s="442"/>
      <c r="J545" s="442"/>
      <c r="K545" s="442"/>
      <c r="L545" s="442"/>
      <c r="M545" s="442"/>
      <c r="N545" s="442"/>
      <c r="O545" s="442"/>
      <c r="P545" s="442"/>
      <c r="Q545" s="442"/>
      <c r="R545" s="442"/>
      <c r="S545" s="442"/>
      <c r="T545" s="442"/>
      <c r="U545" s="442"/>
      <c r="V545" s="442"/>
      <c r="W545" s="442"/>
      <c r="X545" s="442"/>
      <c r="Y545" s="442"/>
      <c r="Z545" s="442"/>
      <c r="AA545" s="442"/>
      <c r="AB545" s="442"/>
      <c r="AC545" s="442"/>
      <c r="AD545" s="442"/>
      <c r="AE545" s="442"/>
      <c r="AF545" s="442"/>
      <c r="AG545" s="442"/>
      <c r="AH545" s="442"/>
      <c r="AI545" s="442"/>
      <c r="AJ545" s="442"/>
      <c r="AK545" s="442"/>
      <c r="AL545" s="442"/>
      <c r="AM545" s="442"/>
      <c r="AN545" s="442"/>
      <c r="AO545" s="442"/>
      <c r="AP545" s="442"/>
      <c r="AQ545" s="442"/>
      <c r="AR545" s="442"/>
      <c r="AS545" s="442"/>
      <c r="AT545" s="442"/>
      <c r="AU545" s="441"/>
    </row>
    <row r="546" spans="1:52" ht="12.75" customHeight="1" x14ac:dyDescent="0.4"/>
    <row r="547" spans="1:52" ht="12.75" customHeight="1" x14ac:dyDescent="0.4">
      <c r="A547" s="193" t="s">
        <v>293</v>
      </c>
      <c r="B547" s="193" t="s">
        <v>292</v>
      </c>
      <c r="C547" s="193">
        <v>2</v>
      </c>
      <c r="D547" s="193" t="s">
        <v>291</v>
      </c>
      <c r="E547" s="193" t="s">
        <v>290</v>
      </c>
      <c r="F547" s="193"/>
      <c r="G547" s="193" t="s">
        <v>289</v>
      </c>
      <c r="H547" s="193" t="s">
        <v>288</v>
      </c>
      <c r="I547" s="193">
        <v>4</v>
      </c>
      <c r="J547" s="193" t="s">
        <v>287</v>
      </c>
      <c r="K547" s="184"/>
      <c r="L547" s="184"/>
      <c r="M547" s="184"/>
      <c r="N547" s="184"/>
      <c r="O547" s="184"/>
      <c r="P547" s="184"/>
      <c r="Q547" s="184"/>
      <c r="R547" s="184"/>
      <c r="S547" s="184"/>
      <c r="T547" s="184"/>
      <c r="U547" s="184"/>
      <c r="V547" s="184"/>
      <c r="W547" s="184"/>
      <c r="X547" s="184"/>
      <c r="Y547" s="184"/>
      <c r="Z547" s="184"/>
      <c r="AA547" s="184"/>
      <c r="AB547" s="184"/>
      <c r="AC547" s="184"/>
      <c r="AD547" s="184"/>
      <c r="AE547" s="184"/>
      <c r="AF547" s="184"/>
      <c r="AG547" s="184"/>
      <c r="AH547" s="184"/>
      <c r="AI547" s="184"/>
      <c r="AJ547" s="184"/>
      <c r="AK547" s="184"/>
      <c r="AL547" s="184"/>
      <c r="AM547" s="184"/>
      <c r="AN547" s="184"/>
      <c r="AO547" s="184"/>
      <c r="AP547" s="184"/>
      <c r="AQ547" s="184"/>
      <c r="AR547" s="184"/>
      <c r="AS547" s="184"/>
      <c r="AT547" s="184"/>
      <c r="AU547" s="184"/>
    </row>
    <row r="548" spans="1:52" ht="12.75" customHeight="1" x14ac:dyDescent="0.4">
      <c r="A548" s="184"/>
      <c r="B548" s="184"/>
      <c r="C548" s="184"/>
      <c r="D548" s="184"/>
      <c r="E548" s="184"/>
      <c r="F548" s="184"/>
      <c r="G548" s="184"/>
      <c r="H548" s="184"/>
      <c r="I548" s="184"/>
      <c r="J548" s="184"/>
      <c r="K548" s="184"/>
      <c r="L548" s="184"/>
      <c r="M548" s="184"/>
      <c r="N548" s="184"/>
      <c r="O548" s="184"/>
      <c r="P548" s="184"/>
      <c r="Q548" s="184"/>
      <c r="R548" s="184"/>
      <c r="S548" s="184"/>
      <c r="T548" s="184"/>
      <c r="U548" s="2619" t="s">
        <v>286</v>
      </c>
      <c r="V548" s="2619"/>
      <c r="W548" s="2619"/>
      <c r="X548" s="2619"/>
      <c r="Y548" s="2619"/>
      <c r="Z548" s="2619"/>
      <c r="AA548" s="184"/>
      <c r="AB548" s="184"/>
      <c r="AC548" s="184"/>
      <c r="AD548" s="184"/>
      <c r="AE548" s="184"/>
      <c r="AF548" s="184"/>
      <c r="AG548" s="184"/>
      <c r="AH548" s="184"/>
      <c r="AI548" s="184"/>
      <c r="AJ548" s="184"/>
      <c r="AK548" s="184"/>
      <c r="AL548" s="184"/>
      <c r="AM548" s="184"/>
      <c r="AN548" s="184"/>
      <c r="AO548" s="184"/>
      <c r="AP548" s="184"/>
      <c r="AQ548" s="184"/>
      <c r="AR548" s="184"/>
      <c r="AS548" s="184"/>
      <c r="AT548" s="184"/>
      <c r="AU548" s="184"/>
    </row>
    <row r="549" spans="1:52" ht="12.75" customHeight="1" x14ac:dyDescent="0.4">
      <c r="A549" s="184"/>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c r="AA549" s="184"/>
      <c r="AB549" s="184"/>
      <c r="AC549" s="184"/>
      <c r="AD549" s="184"/>
      <c r="AE549" s="184"/>
      <c r="AF549" s="184"/>
      <c r="AG549" s="184"/>
      <c r="AH549" s="184"/>
      <c r="AI549" s="184"/>
      <c r="AJ549" s="184"/>
      <c r="AK549" s="184"/>
      <c r="AL549" s="184"/>
      <c r="AM549" s="184"/>
      <c r="AN549" s="184"/>
      <c r="AO549" s="184"/>
      <c r="AP549" s="184"/>
      <c r="AQ549" s="184"/>
      <c r="AR549" s="184"/>
      <c r="AS549" s="184"/>
      <c r="AT549" s="184"/>
      <c r="AU549" s="184"/>
    </row>
    <row r="550" spans="1:52" ht="15.75" customHeight="1" x14ac:dyDescent="0.4">
      <c r="A550" s="2654" t="s">
        <v>285</v>
      </c>
      <c r="B550" s="2655"/>
      <c r="C550" s="2656"/>
      <c r="D550" s="2663" t="s">
        <v>3183</v>
      </c>
      <c r="E550" s="2664"/>
      <c r="F550" s="2664"/>
      <c r="G550" s="2664"/>
      <c r="H550" s="2664"/>
      <c r="I550" s="2664"/>
      <c r="J550" s="2665"/>
      <c r="K550" s="192"/>
      <c r="L550" s="1418"/>
      <c r="M550" s="1418"/>
      <c r="N550" s="1418"/>
      <c r="O550" s="1418"/>
      <c r="P550" s="1418"/>
      <c r="Q550" s="1418"/>
      <c r="R550" s="1418"/>
      <c r="S550" s="190" t="s">
        <v>2720</v>
      </c>
      <c r="T550" s="190" t="s">
        <v>284</v>
      </c>
      <c r="U550" s="190" t="s">
        <v>271</v>
      </c>
      <c r="V550" s="190" t="s">
        <v>283</v>
      </c>
      <c r="W550" s="190"/>
      <c r="X550" s="190"/>
      <c r="Y550" s="190"/>
      <c r="Z550" s="190"/>
      <c r="AA550" s="190"/>
      <c r="AB550" s="190"/>
      <c r="AC550" s="190"/>
      <c r="AD550" s="190"/>
      <c r="AE550" s="190"/>
      <c r="AF550" s="190"/>
      <c r="AG550" s="190"/>
      <c r="AH550" s="190"/>
      <c r="AI550" s="189"/>
      <c r="AJ550" s="1417"/>
      <c r="AK550" s="2664" t="s">
        <v>2716</v>
      </c>
      <c r="AL550" s="2664"/>
      <c r="AM550" s="2664"/>
      <c r="AN550" s="2664"/>
      <c r="AO550" s="2664"/>
      <c r="AP550" s="2664"/>
      <c r="AQ550" s="2664"/>
      <c r="AR550" s="2664"/>
      <c r="AS550" s="2664"/>
      <c r="AT550" s="2664"/>
      <c r="AU550" s="1419"/>
    </row>
    <row r="551" spans="1:52" ht="15.75" customHeight="1" x14ac:dyDescent="0.4">
      <c r="A551" s="2657"/>
      <c r="B551" s="2658"/>
      <c r="C551" s="2659"/>
      <c r="D551" s="2666"/>
      <c r="E551" s="2667"/>
      <c r="F551" s="2667"/>
      <c r="G551" s="2667"/>
      <c r="H551" s="2667"/>
      <c r="I551" s="2667"/>
      <c r="J551" s="2668"/>
      <c r="K551" s="2675"/>
      <c r="L551" s="2676"/>
      <c r="M551" s="2676"/>
      <c r="N551" s="2676"/>
      <c r="O551" s="2676"/>
      <c r="P551" s="2676"/>
      <c r="Q551" s="2676"/>
      <c r="R551" s="2676"/>
      <c r="S551" s="2676"/>
      <c r="T551" s="2676"/>
      <c r="U551" s="2676"/>
      <c r="V551" s="2676"/>
      <c r="W551" s="2676"/>
      <c r="X551" s="2676"/>
      <c r="Y551" s="2676"/>
      <c r="Z551" s="2676"/>
      <c r="AA551" s="2676"/>
      <c r="AB551" s="2676"/>
      <c r="AC551" s="2676"/>
      <c r="AD551" s="2676"/>
      <c r="AE551" s="2676"/>
      <c r="AF551" s="2676"/>
      <c r="AG551" s="2676"/>
      <c r="AH551" s="2676"/>
      <c r="AI551" s="2677"/>
      <c r="AJ551" s="1413"/>
      <c r="AK551" s="1410"/>
      <c r="AL551" s="1413"/>
      <c r="AM551" s="1413"/>
      <c r="AN551" s="1413"/>
      <c r="AO551" s="1413"/>
      <c r="AP551" s="1410"/>
      <c r="AQ551" s="1413"/>
      <c r="AR551" s="1413"/>
      <c r="AS551" s="1413"/>
      <c r="AT551" s="1413"/>
      <c r="AU551" s="1414"/>
      <c r="AY551" s="1422" t="s">
        <v>3184</v>
      </c>
      <c r="AZ551" s="1423" t="s">
        <v>3185</v>
      </c>
    </row>
    <row r="552" spans="1:52" ht="15.75" customHeight="1" x14ac:dyDescent="0.4">
      <c r="A552" s="2657"/>
      <c r="B552" s="2658"/>
      <c r="C552" s="2659"/>
      <c r="D552" s="2669"/>
      <c r="E552" s="2670"/>
      <c r="F552" s="2670"/>
      <c r="G552" s="2670"/>
      <c r="H552" s="2670"/>
      <c r="I552" s="2670"/>
      <c r="J552" s="2671"/>
      <c r="K552" s="2678"/>
      <c r="L552" s="2679"/>
      <c r="M552" s="2679"/>
      <c r="N552" s="2679"/>
      <c r="O552" s="2679"/>
      <c r="P552" s="2679"/>
      <c r="Q552" s="2679"/>
      <c r="R552" s="2679"/>
      <c r="S552" s="2679"/>
      <c r="T552" s="2679"/>
      <c r="U552" s="2679"/>
      <c r="V552" s="2679"/>
      <c r="W552" s="2679"/>
      <c r="X552" s="2679"/>
      <c r="Y552" s="2679"/>
      <c r="Z552" s="2679"/>
      <c r="AA552" s="2679"/>
      <c r="AB552" s="2679"/>
      <c r="AC552" s="2679"/>
      <c r="AD552" s="2679"/>
      <c r="AE552" s="2679"/>
      <c r="AF552" s="2679"/>
      <c r="AG552" s="2679"/>
      <c r="AH552" s="2679"/>
      <c r="AI552" s="2680"/>
      <c r="AJ552" s="1413"/>
      <c r="AK552" s="907" t="s">
        <v>282</v>
      </c>
      <c r="AL552" s="1413" t="s">
        <v>281</v>
      </c>
      <c r="AM552" s="1413" t="s">
        <v>280</v>
      </c>
      <c r="AN552" s="1413" t="s">
        <v>279</v>
      </c>
      <c r="AO552" s="1413"/>
      <c r="AP552" s="907" t="s">
        <v>278</v>
      </c>
      <c r="AQ552" s="1413" t="s">
        <v>277</v>
      </c>
      <c r="AR552" s="1413" t="s">
        <v>276</v>
      </c>
      <c r="AS552" s="1413" t="s">
        <v>275</v>
      </c>
      <c r="AT552" s="1413"/>
      <c r="AU552" s="1414"/>
      <c r="AY552" s="1422"/>
      <c r="AZ552" s="1423" t="s">
        <v>3186</v>
      </c>
    </row>
    <row r="553" spans="1:52" ht="15.75" customHeight="1" x14ac:dyDescent="0.4">
      <c r="A553" s="2660"/>
      <c r="B553" s="2661"/>
      <c r="C553" s="2662"/>
      <c r="D553" s="2672"/>
      <c r="E553" s="2673"/>
      <c r="F553" s="2673"/>
      <c r="G553" s="2673"/>
      <c r="H553" s="2673"/>
      <c r="I553" s="2673"/>
      <c r="J553" s="2674"/>
      <c r="K553" s="2681"/>
      <c r="L553" s="2682"/>
      <c r="M553" s="2682"/>
      <c r="N553" s="2682"/>
      <c r="O553" s="2682"/>
      <c r="P553" s="2682"/>
      <c r="Q553" s="2682"/>
      <c r="R553" s="2682"/>
      <c r="S553" s="2682"/>
      <c r="T553" s="2682"/>
      <c r="U553" s="2682"/>
      <c r="V553" s="2682"/>
      <c r="W553" s="2682"/>
      <c r="X553" s="2682"/>
      <c r="Y553" s="2682"/>
      <c r="Z553" s="2682"/>
      <c r="AA553" s="2682"/>
      <c r="AB553" s="2682"/>
      <c r="AC553" s="2682"/>
      <c r="AD553" s="2682"/>
      <c r="AE553" s="2682"/>
      <c r="AF553" s="2682"/>
      <c r="AG553" s="2682"/>
      <c r="AH553" s="2682"/>
      <c r="AI553" s="2683"/>
      <c r="AJ553" s="1415"/>
      <c r="AK553" s="1415"/>
      <c r="AL553" s="1415"/>
      <c r="AM553" s="1415"/>
      <c r="AN553" s="1415"/>
      <c r="AO553" s="1415"/>
      <c r="AP553" s="1415"/>
      <c r="AQ553" s="1415"/>
      <c r="AR553" s="1415"/>
      <c r="AS553" s="1415"/>
      <c r="AT553" s="1415"/>
      <c r="AU553" s="1416"/>
      <c r="AY553" s="1422"/>
      <c r="AZ553" s="1423" t="s">
        <v>3187</v>
      </c>
    </row>
    <row r="554" spans="1:52" ht="15.75" customHeight="1" x14ac:dyDescent="0.4">
      <c r="A554" s="899"/>
      <c r="B554" s="900"/>
      <c r="C554" s="900"/>
      <c r="D554" s="900"/>
      <c r="E554" s="900"/>
      <c r="F554" s="900"/>
      <c r="G554" s="900"/>
      <c r="H554" s="900"/>
      <c r="I554" s="900"/>
      <c r="J554" s="900"/>
      <c r="K554" s="900"/>
      <c r="L554" s="900"/>
      <c r="M554" s="900"/>
      <c r="N554" s="900"/>
      <c r="O554" s="900"/>
      <c r="P554" s="900"/>
      <c r="Q554" s="900"/>
      <c r="R554" s="900"/>
      <c r="S554" s="900"/>
      <c r="T554" s="900"/>
      <c r="U554" s="900"/>
      <c r="V554" s="900"/>
      <c r="W554" s="900"/>
      <c r="X554" s="900"/>
      <c r="Y554" s="901"/>
      <c r="Z554" s="1411"/>
      <c r="AA554" s="1412" t="s">
        <v>274</v>
      </c>
      <c r="AB554" s="1412" t="s">
        <v>273</v>
      </c>
      <c r="AC554" s="1412" t="s">
        <v>272</v>
      </c>
      <c r="AD554" s="1412" t="s">
        <v>271</v>
      </c>
      <c r="AE554" s="1412"/>
      <c r="AF554" s="1412"/>
      <c r="AG554" s="1412"/>
      <c r="AH554" s="1412"/>
      <c r="AI554" s="1412"/>
      <c r="AJ554" s="185"/>
      <c r="AK554" s="185"/>
      <c r="AL554" s="185"/>
      <c r="AM554" s="185"/>
      <c r="AN554" s="185"/>
      <c r="AO554" s="185"/>
      <c r="AP554" s="185"/>
      <c r="AQ554" s="185"/>
      <c r="AR554" s="185"/>
      <c r="AS554" s="185"/>
      <c r="AT554" s="185"/>
      <c r="AU554" s="191"/>
    </row>
    <row r="555" spans="1:52" ht="15.75" customHeight="1" x14ac:dyDescent="0.4">
      <c r="A555" s="902"/>
      <c r="B555" s="903"/>
      <c r="C555" s="903"/>
      <c r="D555" s="903"/>
      <c r="E555" s="903"/>
      <c r="F555" s="903"/>
      <c r="G555" s="903"/>
      <c r="H555" s="903"/>
      <c r="I555" s="903"/>
      <c r="J555" s="903"/>
      <c r="K555" s="903"/>
      <c r="L555" s="903"/>
      <c r="M555" s="903"/>
      <c r="N555" s="903"/>
      <c r="O555" s="903"/>
      <c r="P555" s="903"/>
      <c r="Q555" s="903"/>
      <c r="R555" s="903"/>
      <c r="S555" s="903"/>
      <c r="T555" s="903"/>
      <c r="U555" s="903"/>
      <c r="V555" s="903"/>
      <c r="W555" s="903"/>
      <c r="X555" s="903"/>
      <c r="Y555" s="904"/>
      <c r="Z555" s="2689"/>
      <c r="AA555" s="2690"/>
      <c r="AB555" s="2690"/>
      <c r="AC555" s="2690"/>
      <c r="AD555" s="2690"/>
      <c r="AE555" s="2690"/>
      <c r="AF555" s="2690"/>
      <c r="AG555" s="2690"/>
      <c r="AH555" s="2690"/>
      <c r="AI555" s="2690"/>
      <c r="AJ555" s="2690"/>
      <c r="AK555" s="2690"/>
      <c r="AL555" s="2690"/>
      <c r="AM555" s="2690"/>
      <c r="AN555" s="2690"/>
      <c r="AO555" s="2690"/>
      <c r="AP555" s="2690"/>
      <c r="AQ555" s="2690"/>
      <c r="AR555" s="2690"/>
      <c r="AS555" s="2690"/>
      <c r="AT555" s="2690"/>
      <c r="AU555" s="2691"/>
    </row>
    <row r="556" spans="1:52" ht="15.75" customHeight="1" x14ac:dyDescent="0.4">
      <c r="A556" s="902"/>
      <c r="B556" s="903"/>
      <c r="C556" s="903"/>
      <c r="D556" s="903"/>
      <c r="E556" s="903"/>
      <c r="F556" s="903"/>
      <c r="G556" s="903"/>
      <c r="H556" s="903"/>
      <c r="I556" s="903"/>
      <c r="J556" s="903"/>
      <c r="K556" s="903"/>
      <c r="L556" s="903"/>
      <c r="M556" s="903"/>
      <c r="N556" s="903"/>
      <c r="O556" s="903"/>
      <c r="P556" s="903"/>
      <c r="Q556" s="903"/>
      <c r="R556" s="903"/>
      <c r="S556" s="903"/>
      <c r="T556" s="903"/>
      <c r="U556" s="903"/>
      <c r="V556" s="903"/>
      <c r="W556" s="903"/>
      <c r="X556" s="903"/>
      <c r="Y556" s="904"/>
      <c r="Z556" s="2692"/>
      <c r="AA556" s="2693"/>
      <c r="AB556" s="2693"/>
      <c r="AC556" s="2693"/>
      <c r="AD556" s="2693"/>
      <c r="AE556" s="2693"/>
      <c r="AF556" s="2693"/>
      <c r="AG556" s="2693"/>
      <c r="AH556" s="2693"/>
      <c r="AI556" s="2693"/>
      <c r="AJ556" s="2693"/>
      <c r="AK556" s="2693"/>
      <c r="AL556" s="2693"/>
      <c r="AM556" s="2693"/>
      <c r="AN556" s="2693"/>
      <c r="AO556" s="2693"/>
      <c r="AP556" s="2693"/>
      <c r="AQ556" s="2693"/>
      <c r="AR556" s="2693"/>
      <c r="AS556" s="2693"/>
      <c r="AT556" s="2693"/>
      <c r="AU556" s="2694"/>
    </row>
    <row r="557" spans="1:52" ht="15.75" customHeight="1" x14ac:dyDescent="0.4">
      <c r="A557" s="902"/>
      <c r="B557" s="903"/>
      <c r="C557" s="903"/>
      <c r="D557" s="903"/>
      <c r="E557" s="903"/>
      <c r="F557" s="903"/>
      <c r="G557" s="903"/>
      <c r="H557" s="903"/>
      <c r="I557" s="903"/>
      <c r="J557" s="903"/>
      <c r="K557" s="903"/>
      <c r="L557" s="903"/>
      <c r="M557" s="903"/>
      <c r="N557" s="903"/>
      <c r="O557" s="903"/>
      <c r="P557" s="903"/>
      <c r="Q557" s="903"/>
      <c r="R557" s="903"/>
      <c r="S557" s="903"/>
      <c r="T557" s="903"/>
      <c r="U557" s="903"/>
      <c r="V557" s="903"/>
      <c r="W557" s="903"/>
      <c r="X557" s="903"/>
      <c r="Y557" s="904"/>
      <c r="Z557" s="2692"/>
      <c r="AA557" s="2693"/>
      <c r="AB557" s="2693"/>
      <c r="AC557" s="2693"/>
      <c r="AD557" s="2693"/>
      <c r="AE557" s="2693"/>
      <c r="AF557" s="2693"/>
      <c r="AG557" s="2693"/>
      <c r="AH557" s="2693"/>
      <c r="AI557" s="2693"/>
      <c r="AJ557" s="2693"/>
      <c r="AK557" s="2693"/>
      <c r="AL557" s="2693"/>
      <c r="AM557" s="2693"/>
      <c r="AN557" s="2693"/>
      <c r="AO557" s="2693"/>
      <c r="AP557" s="2693"/>
      <c r="AQ557" s="2693"/>
      <c r="AR557" s="2693"/>
      <c r="AS557" s="2693"/>
      <c r="AT557" s="2693"/>
      <c r="AU557" s="2694"/>
    </row>
    <row r="558" spans="1:52" ht="15.75" customHeight="1" x14ac:dyDescent="0.4">
      <c r="A558" s="902"/>
      <c r="B558" s="903"/>
      <c r="C558" s="903"/>
      <c r="D558" s="903"/>
      <c r="E558" s="903"/>
      <c r="F558" s="903"/>
      <c r="G558" s="903"/>
      <c r="H558" s="903"/>
      <c r="I558" s="903"/>
      <c r="J558" s="903"/>
      <c r="K558" s="903"/>
      <c r="L558" s="903"/>
      <c r="M558" s="903"/>
      <c r="N558" s="903"/>
      <c r="O558" s="903"/>
      <c r="P558" s="903"/>
      <c r="Q558" s="903"/>
      <c r="R558" s="903"/>
      <c r="S558" s="903"/>
      <c r="T558" s="903"/>
      <c r="U558" s="903"/>
      <c r="V558" s="903"/>
      <c r="W558" s="903"/>
      <c r="X558" s="903"/>
      <c r="Y558" s="904"/>
      <c r="Z558" s="2692"/>
      <c r="AA558" s="2693"/>
      <c r="AB558" s="2693"/>
      <c r="AC558" s="2693"/>
      <c r="AD558" s="2693"/>
      <c r="AE558" s="2693"/>
      <c r="AF558" s="2693"/>
      <c r="AG558" s="2693"/>
      <c r="AH558" s="2693"/>
      <c r="AI558" s="2693"/>
      <c r="AJ558" s="2693"/>
      <c r="AK558" s="2693"/>
      <c r="AL558" s="2693"/>
      <c r="AM558" s="2693"/>
      <c r="AN558" s="2693"/>
      <c r="AO558" s="2693"/>
      <c r="AP558" s="2693"/>
      <c r="AQ558" s="2693"/>
      <c r="AR558" s="2693"/>
      <c r="AS558" s="2693"/>
      <c r="AT558" s="2693"/>
      <c r="AU558" s="2694"/>
    </row>
    <row r="559" spans="1:52" ht="15.75" customHeight="1" x14ac:dyDescent="0.4">
      <c r="A559" s="902"/>
      <c r="B559" s="903"/>
      <c r="C559" s="903"/>
      <c r="D559" s="903"/>
      <c r="E559" s="903"/>
      <c r="F559" s="903"/>
      <c r="G559" s="903"/>
      <c r="H559" s="903"/>
      <c r="I559" s="903"/>
      <c r="J559" s="903"/>
      <c r="K559" s="903"/>
      <c r="L559" s="903"/>
      <c r="M559" s="903"/>
      <c r="N559" s="903"/>
      <c r="O559" s="903"/>
      <c r="P559" s="903"/>
      <c r="Q559" s="903"/>
      <c r="R559" s="903"/>
      <c r="S559" s="903"/>
      <c r="T559" s="903"/>
      <c r="U559" s="903"/>
      <c r="V559" s="903"/>
      <c r="W559" s="903"/>
      <c r="X559" s="903"/>
      <c r="Y559" s="904"/>
      <c r="Z559" s="2692"/>
      <c r="AA559" s="2693"/>
      <c r="AB559" s="2693"/>
      <c r="AC559" s="2693"/>
      <c r="AD559" s="2693"/>
      <c r="AE559" s="2693"/>
      <c r="AF559" s="2693"/>
      <c r="AG559" s="2693"/>
      <c r="AH559" s="2693"/>
      <c r="AI559" s="2693"/>
      <c r="AJ559" s="2693"/>
      <c r="AK559" s="2693"/>
      <c r="AL559" s="2693"/>
      <c r="AM559" s="2693"/>
      <c r="AN559" s="2693"/>
      <c r="AO559" s="2693"/>
      <c r="AP559" s="2693"/>
      <c r="AQ559" s="2693"/>
      <c r="AR559" s="2693"/>
      <c r="AS559" s="2693"/>
      <c r="AT559" s="2693"/>
      <c r="AU559" s="2694"/>
    </row>
    <row r="560" spans="1:52" ht="15.75" customHeight="1" x14ac:dyDescent="0.4">
      <c r="A560" s="902"/>
      <c r="B560" s="903"/>
      <c r="C560" s="903"/>
      <c r="D560" s="903"/>
      <c r="E560" s="903"/>
      <c r="F560" s="903"/>
      <c r="G560" s="903"/>
      <c r="H560" s="903"/>
      <c r="I560" s="903"/>
      <c r="J560" s="903"/>
      <c r="K560" s="903"/>
      <c r="L560" s="903"/>
      <c r="M560" s="903"/>
      <c r="N560" s="903"/>
      <c r="O560" s="903"/>
      <c r="P560" s="903"/>
      <c r="Q560" s="903"/>
      <c r="R560" s="903"/>
      <c r="S560" s="903"/>
      <c r="T560" s="903"/>
      <c r="U560" s="903"/>
      <c r="V560" s="903"/>
      <c r="W560" s="903"/>
      <c r="X560" s="903"/>
      <c r="Y560" s="904"/>
      <c r="Z560" s="2692"/>
      <c r="AA560" s="2693"/>
      <c r="AB560" s="2693"/>
      <c r="AC560" s="2693"/>
      <c r="AD560" s="2693"/>
      <c r="AE560" s="2693"/>
      <c r="AF560" s="2693"/>
      <c r="AG560" s="2693"/>
      <c r="AH560" s="2693"/>
      <c r="AI560" s="2693"/>
      <c r="AJ560" s="2693"/>
      <c r="AK560" s="2693"/>
      <c r="AL560" s="2693"/>
      <c r="AM560" s="2693"/>
      <c r="AN560" s="2693"/>
      <c r="AO560" s="2693"/>
      <c r="AP560" s="2693"/>
      <c r="AQ560" s="2693"/>
      <c r="AR560" s="2693"/>
      <c r="AS560" s="2693"/>
      <c r="AT560" s="2693"/>
      <c r="AU560" s="2694"/>
    </row>
    <row r="561" spans="1:52" ht="15.75" customHeight="1" x14ac:dyDescent="0.4">
      <c r="A561" s="902"/>
      <c r="B561" s="903"/>
      <c r="C561" s="903"/>
      <c r="D561" s="903"/>
      <c r="E561" s="903"/>
      <c r="F561" s="903"/>
      <c r="G561" s="903"/>
      <c r="H561" s="903"/>
      <c r="I561" s="903"/>
      <c r="J561" s="903"/>
      <c r="K561" s="903"/>
      <c r="L561" s="903"/>
      <c r="M561" s="903"/>
      <c r="N561" s="903"/>
      <c r="O561" s="903"/>
      <c r="P561" s="903"/>
      <c r="Q561" s="903"/>
      <c r="R561" s="903"/>
      <c r="S561" s="903"/>
      <c r="T561" s="903"/>
      <c r="U561" s="903"/>
      <c r="V561" s="903"/>
      <c r="W561" s="903"/>
      <c r="X561" s="903"/>
      <c r="Y561" s="904"/>
      <c r="Z561" s="2692"/>
      <c r="AA561" s="2693"/>
      <c r="AB561" s="2693"/>
      <c r="AC561" s="2693"/>
      <c r="AD561" s="2693"/>
      <c r="AE561" s="2693"/>
      <c r="AF561" s="2693"/>
      <c r="AG561" s="2693"/>
      <c r="AH561" s="2693"/>
      <c r="AI561" s="2693"/>
      <c r="AJ561" s="2693"/>
      <c r="AK561" s="2693"/>
      <c r="AL561" s="2693"/>
      <c r="AM561" s="2693"/>
      <c r="AN561" s="2693"/>
      <c r="AO561" s="2693"/>
      <c r="AP561" s="2693"/>
      <c r="AQ561" s="2693"/>
      <c r="AR561" s="2693"/>
      <c r="AS561" s="2693"/>
      <c r="AT561" s="2693"/>
      <c r="AU561" s="2694"/>
    </row>
    <row r="562" spans="1:52" ht="15.75" customHeight="1" x14ac:dyDescent="0.4">
      <c r="A562" s="902"/>
      <c r="B562" s="903"/>
      <c r="C562" s="903"/>
      <c r="D562" s="903"/>
      <c r="E562" s="903"/>
      <c r="F562" s="903"/>
      <c r="G562" s="903"/>
      <c r="H562" s="903"/>
      <c r="I562" s="903"/>
      <c r="J562" s="903"/>
      <c r="K562" s="2684" t="s">
        <v>270</v>
      </c>
      <c r="L562" s="2684"/>
      <c r="M562" s="2684"/>
      <c r="N562" s="2684"/>
      <c r="O562" s="2684"/>
      <c r="P562" s="2684"/>
      <c r="Q562" s="903"/>
      <c r="R562" s="903"/>
      <c r="S562" s="903"/>
      <c r="T562" s="903"/>
      <c r="U562" s="903"/>
      <c r="V562" s="903"/>
      <c r="W562" s="903"/>
      <c r="X562" s="903"/>
      <c r="Y562" s="904"/>
      <c r="Z562" s="2692"/>
      <c r="AA562" s="2693"/>
      <c r="AB562" s="2693"/>
      <c r="AC562" s="2693"/>
      <c r="AD562" s="2693"/>
      <c r="AE562" s="2693"/>
      <c r="AF562" s="2693"/>
      <c r="AG562" s="2693"/>
      <c r="AH562" s="2693"/>
      <c r="AI562" s="2693"/>
      <c r="AJ562" s="2693"/>
      <c r="AK562" s="2693"/>
      <c r="AL562" s="2693"/>
      <c r="AM562" s="2693"/>
      <c r="AN562" s="2693"/>
      <c r="AO562" s="2693"/>
      <c r="AP562" s="2693"/>
      <c r="AQ562" s="2693"/>
      <c r="AR562" s="2693"/>
      <c r="AS562" s="2693"/>
      <c r="AT562" s="2693"/>
      <c r="AU562" s="2694"/>
    </row>
    <row r="563" spans="1:52" ht="15.75" customHeight="1" x14ac:dyDescent="0.4">
      <c r="A563" s="902"/>
      <c r="B563" s="903"/>
      <c r="C563" s="903"/>
      <c r="D563" s="903"/>
      <c r="E563" s="903"/>
      <c r="F563" s="903"/>
      <c r="G563" s="903"/>
      <c r="H563" s="903"/>
      <c r="I563" s="903"/>
      <c r="J563" s="903"/>
      <c r="K563" s="903"/>
      <c r="L563" s="903"/>
      <c r="M563" s="903"/>
      <c r="N563" s="903"/>
      <c r="O563" s="903"/>
      <c r="P563" s="903"/>
      <c r="Q563" s="903"/>
      <c r="R563" s="903"/>
      <c r="S563" s="903"/>
      <c r="T563" s="903"/>
      <c r="U563" s="903"/>
      <c r="V563" s="903"/>
      <c r="W563" s="903"/>
      <c r="X563" s="903"/>
      <c r="Y563" s="904"/>
      <c r="Z563" s="2692"/>
      <c r="AA563" s="2693"/>
      <c r="AB563" s="2693"/>
      <c r="AC563" s="2693"/>
      <c r="AD563" s="2693"/>
      <c r="AE563" s="2693"/>
      <c r="AF563" s="2693"/>
      <c r="AG563" s="2693"/>
      <c r="AH563" s="2693"/>
      <c r="AI563" s="2693"/>
      <c r="AJ563" s="2693"/>
      <c r="AK563" s="2693"/>
      <c r="AL563" s="2693"/>
      <c r="AM563" s="2693"/>
      <c r="AN563" s="2693"/>
      <c r="AO563" s="2693"/>
      <c r="AP563" s="2693"/>
      <c r="AQ563" s="2693"/>
      <c r="AR563" s="2693"/>
      <c r="AS563" s="2693"/>
      <c r="AT563" s="2693"/>
      <c r="AU563" s="2694"/>
    </row>
    <row r="564" spans="1:52" ht="15.75" customHeight="1" x14ac:dyDescent="0.4">
      <c r="A564" s="902"/>
      <c r="B564" s="903"/>
      <c r="C564" s="903"/>
      <c r="D564" s="903"/>
      <c r="E564" s="903"/>
      <c r="F564" s="903"/>
      <c r="G564" s="903"/>
      <c r="H564" s="903"/>
      <c r="I564" s="903"/>
      <c r="J564" s="903"/>
      <c r="K564" s="903"/>
      <c r="L564" s="903"/>
      <c r="M564" s="903"/>
      <c r="N564" s="903"/>
      <c r="O564" s="903"/>
      <c r="P564" s="903"/>
      <c r="Q564" s="903"/>
      <c r="R564" s="903"/>
      <c r="S564" s="903"/>
      <c r="T564" s="903"/>
      <c r="U564" s="903"/>
      <c r="V564" s="903"/>
      <c r="W564" s="903"/>
      <c r="X564" s="903"/>
      <c r="Y564" s="904"/>
      <c r="Z564" s="2692"/>
      <c r="AA564" s="2693"/>
      <c r="AB564" s="2693"/>
      <c r="AC564" s="2693"/>
      <c r="AD564" s="2693"/>
      <c r="AE564" s="2693"/>
      <c r="AF564" s="2693"/>
      <c r="AG564" s="2693"/>
      <c r="AH564" s="2693"/>
      <c r="AI564" s="2693"/>
      <c r="AJ564" s="2693"/>
      <c r="AK564" s="2693"/>
      <c r="AL564" s="2693"/>
      <c r="AM564" s="2693"/>
      <c r="AN564" s="2693"/>
      <c r="AO564" s="2693"/>
      <c r="AP564" s="2693"/>
      <c r="AQ564" s="2693"/>
      <c r="AR564" s="2693"/>
      <c r="AS564" s="2693"/>
      <c r="AT564" s="2693"/>
      <c r="AU564" s="2694"/>
    </row>
    <row r="565" spans="1:52" ht="15.75" customHeight="1" x14ac:dyDescent="0.4">
      <c r="A565" s="902"/>
      <c r="B565" s="903"/>
      <c r="C565" s="903"/>
      <c r="D565" s="903"/>
      <c r="E565" s="903"/>
      <c r="F565" s="903"/>
      <c r="G565" s="903"/>
      <c r="H565" s="903"/>
      <c r="I565" s="903"/>
      <c r="J565" s="903"/>
      <c r="K565" s="903"/>
      <c r="L565" s="903"/>
      <c r="M565" s="903"/>
      <c r="N565" s="903"/>
      <c r="O565" s="903"/>
      <c r="P565" s="903"/>
      <c r="Q565" s="903"/>
      <c r="R565" s="903"/>
      <c r="S565" s="903"/>
      <c r="T565" s="903"/>
      <c r="U565" s="903"/>
      <c r="V565" s="903"/>
      <c r="W565" s="903"/>
      <c r="X565" s="903"/>
      <c r="Y565" s="904"/>
      <c r="Z565" s="2692"/>
      <c r="AA565" s="2693"/>
      <c r="AB565" s="2693"/>
      <c r="AC565" s="2693"/>
      <c r="AD565" s="2693"/>
      <c r="AE565" s="2693"/>
      <c r="AF565" s="2693"/>
      <c r="AG565" s="2693"/>
      <c r="AH565" s="2693"/>
      <c r="AI565" s="2693"/>
      <c r="AJ565" s="2693"/>
      <c r="AK565" s="2693"/>
      <c r="AL565" s="2693"/>
      <c r="AM565" s="2693"/>
      <c r="AN565" s="2693"/>
      <c r="AO565" s="2693"/>
      <c r="AP565" s="2693"/>
      <c r="AQ565" s="2693"/>
      <c r="AR565" s="2693"/>
      <c r="AS565" s="2693"/>
      <c r="AT565" s="2693"/>
      <c r="AU565" s="2694"/>
    </row>
    <row r="566" spans="1:52" ht="15.75" customHeight="1" x14ac:dyDescent="0.4">
      <c r="A566" s="902"/>
      <c r="B566" s="903"/>
      <c r="C566" s="903"/>
      <c r="D566" s="903"/>
      <c r="E566" s="903"/>
      <c r="F566" s="903"/>
      <c r="G566" s="903"/>
      <c r="H566" s="903"/>
      <c r="I566" s="903"/>
      <c r="J566" s="903"/>
      <c r="K566" s="903"/>
      <c r="L566" s="903"/>
      <c r="M566" s="903"/>
      <c r="N566" s="903"/>
      <c r="O566" s="903"/>
      <c r="P566" s="903"/>
      <c r="Q566" s="903"/>
      <c r="R566" s="903"/>
      <c r="S566" s="903"/>
      <c r="T566" s="903"/>
      <c r="U566" s="903"/>
      <c r="V566" s="903"/>
      <c r="W566" s="903"/>
      <c r="X566" s="903"/>
      <c r="Y566" s="904"/>
      <c r="Z566" s="2692"/>
      <c r="AA566" s="2693"/>
      <c r="AB566" s="2693"/>
      <c r="AC566" s="2693"/>
      <c r="AD566" s="2693"/>
      <c r="AE566" s="2693"/>
      <c r="AF566" s="2693"/>
      <c r="AG566" s="2693"/>
      <c r="AH566" s="2693"/>
      <c r="AI566" s="2693"/>
      <c r="AJ566" s="2693"/>
      <c r="AK566" s="2693"/>
      <c r="AL566" s="2693"/>
      <c r="AM566" s="2693"/>
      <c r="AN566" s="2693"/>
      <c r="AO566" s="2693"/>
      <c r="AP566" s="2693"/>
      <c r="AQ566" s="2693"/>
      <c r="AR566" s="2693"/>
      <c r="AS566" s="2693"/>
      <c r="AT566" s="2693"/>
      <c r="AU566" s="2694"/>
    </row>
    <row r="567" spans="1:52" ht="15.75" customHeight="1" x14ac:dyDescent="0.4">
      <c r="A567" s="902"/>
      <c r="B567" s="903"/>
      <c r="C567" s="903"/>
      <c r="D567" s="903"/>
      <c r="E567" s="903"/>
      <c r="F567" s="903"/>
      <c r="G567" s="903"/>
      <c r="H567" s="903"/>
      <c r="I567" s="903"/>
      <c r="J567" s="903"/>
      <c r="K567" s="903"/>
      <c r="L567" s="903"/>
      <c r="M567" s="903"/>
      <c r="N567" s="903"/>
      <c r="O567" s="903"/>
      <c r="P567" s="903"/>
      <c r="Q567" s="903"/>
      <c r="R567" s="903"/>
      <c r="S567" s="903"/>
      <c r="T567" s="903"/>
      <c r="U567" s="903"/>
      <c r="V567" s="903"/>
      <c r="W567" s="903"/>
      <c r="X567" s="903"/>
      <c r="Y567" s="904"/>
      <c r="Z567" s="2692"/>
      <c r="AA567" s="2693"/>
      <c r="AB567" s="2693"/>
      <c r="AC567" s="2693"/>
      <c r="AD567" s="2693"/>
      <c r="AE567" s="2693"/>
      <c r="AF567" s="2693"/>
      <c r="AG567" s="2693"/>
      <c r="AH567" s="2693"/>
      <c r="AI567" s="2693"/>
      <c r="AJ567" s="2693"/>
      <c r="AK567" s="2693"/>
      <c r="AL567" s="2693"/>
      <c r="AM567" s="2693"/>
      <c r="AN567" s="2693"/>
      <c r="AO567" s="2693"/>
      <c r="AP567" s="2693"/>
      <c r="AQ567" s="2693"/>
      <c r="AR567" s="2693"/>
      <c r="AS567" s="2693"/>
      <c r="AT567" s="2693"/>
      <c r="AU567" s="2694"/>
    </row>
    <row r="568" spans="1:52" ht="15.75" customHeight="1" x14ac:dyDescent="0.4">
      <c r="A568" s="902"/>
      <c r="B568" s="903"/>
      <c r="C568" s="903"/>
      <c r="D568" s="903"/>
      <c r="E568" s="903"/>
      <c r="F568" s="903"/>
      <c r="G568" s="903"/>
      <c r="H568" s="903"/>
      <c r="I568" s="903"/>
      <c r="J568" s="903"/>
      <c r="K568" s="903"/>
      <c r="L568" s="903"/>
      <c r="M568" s="903"/>
      <c r="N568" s="903"/>
      <c r="O568" s="903"/>
      <c r="P568" s="903"/>
      <c r="Q568" s="903"/>
      <c r="R568" s="903"/>
      <c r="S568" s="903"/>
      <c r="T568" s="903"/>
      <c r="U568" s="903"/>
      <c r="V568" s="903"/>
      <c r="W568" s="903"/>
      <c r="X568" s="903"/>
      <c r="Y568" s="904"/>
      <c r="Z568" s="2692"/>
      <c r="AA568" s="2693"/>
      <c r="AB568" s="2693"/>
      <c r="AC568" s="2693"/>
      <c r="AD568" s="2693"/>
      <c r="AE568" s="2693"/>
      <c r="AF568" s="2693"/>
      <c r="AG568" s="2693"/>
      <c r="AH568" s="2693"/>
      <c r="AI568" s="2693"/>
      <c r="AJ568" s="2693"/>
      <c r="AK568" s="2693"/>
      <c r="AL568" s="2693"/>
      <c r="AM568" s="2693"/>
      <c r="AN568" s="2693"/>
      <c r="AO568" s="2693"/>
      <c r="AP568" s="2693"/>
      <c r="AQ568" s="2693"/>
      <c r="AR568" s="2693"/>
      <c r="AS568" s="2693"/>
      <c r="AT568" s="2693"/>
      <c r="AU568" s="2694"/>
    </row>
    <row r="569" spans="1:52" ht="15.75" customHeight="1" x14ac:dyDescent="0.4">
      <c r="A569" s="902"/>
      <c r="B569" s="903"/>
      <c r="C569" s="903"/>
      <c r="D569" s="903"/>
      <c r="E569" s="903"/>
      <c r="F569" s="903"/>
      <c r="G569" s="903"/>
      <c r="H569" s="903"/>
      <c r="I569" s="903"/>
      <c r="J569" s="903"/>
      <c r="K569" s="903"/>
      <c r="L569" s="903"/>
      <c r="M569" s="903"/>
      <c r="N569" s="903"/>
      <c r="O569" s="903"/>
      <c r="P569" s="903"/>
      <c r="Q569" s="903"/>
      <c r="R569" s="903"/>
      <c r="S569" s="903"/>
      <c r="T569" s="903"/>
      <c r="U569" s="903"/>
      <c r="V569" s="903"/>
      <c r="W569" s="903"/>
      <c r="X569" s="903"/>
      <c r="Y569" s="904"/>
      <c r="Z569" s="2692"/>
      <c r="AA569" s="2693"/>
      <c r="AB569" s="2693"/>
      <c r="AC569" s="2693"/>
      <c r="AD569" s="2693"/>
      <c r="AE569" s="2693"/>
      <c r="AF569" s="2693"/>
      <c r="AG569" s="2693"/>
      <c r="AH569" s="2693"/>
      <c r="AI569" s="2693"/>
      <c r="AJ569" s="2693"/>
      <c r="AK569" s="2693"/>
      <c r="AL569" s="2693"/>
      <c r="AM569" s="2693"/>
      <c r="AN569" s="2693"/>
      <c r="AO569" s="2693"/>
      <c r="AP569" s="2693"/>
      <c r="AQ569" s="2693"/>
      <c r="AR569" s="2693"/>
      <c r="AS569" s="2693"/>
      <c r="AT569" s="2693"/>
      <c r="AU569" s="2694"/>
    </row>
    <row r="570" spans="1:52" ht="15.75" customHeight="1" x14ac:dyDescent="0.4">
      <c r="A570" s="902"/>
      <c r="B570" s="903"/>
      <c r="C570" s="903"/>
      <c r="D570" s="903"/>
      <c r="E570" s="903"/>
      <c r="F570" s="903"/>
      <c r="G570" s="903"/>
      <c r="H570" s="903"/>
      <c r="I570" s="903"/>
      <c r="J570" s="903"/>
      <c r="K570" s="903"/>
      <c r="L570" s="903"/>
      <c r="M570" s="903"/>
      <c r="N570" s="903"/>
      <c r="O570" s="903"/>
      <c r="P570" s="903"/>
      <c r="Q570" s="903"/>
      <c r="R570" s="903"/>
      <c r="S570" s="903"/>
      <c r="T570" s="903"/>
      <c r="U570" s="903"/>
      <c r="V570" s="903"/>
      <c r="W570" s="903"/>
      <c r="X570" s="903"/>
      <c r="Y570" s="904"/>
      <c r="Z570" s="2692"/>
      <c r="AA570" s="2693"/>
      <c r="AB570" s="2693"/>
      <c r="AC570" s="2693"/>
      <c r="AD570" s="2693"/>
      <c r="AE570" s="2693"/>
      <c r="AF570" s="2693"/>
      <c r="AG570" s="2693"/>
      <c r="AH570" s="2693"/>
      <c r="AI570" s="2693"/>
      <c r="AJ570" s="2693"/>
      <c r="AK570" s="2693"/>
      <c r="AL570" s="2693"/>
      <c r="AM570" s="2693"/>
      <c r="AN570" s="2693"/>
      <c r="AO570" s="2693"/>
      <c r="AP570" s="2693"/>
      <c r="AQ570" s="2693"/>
      <c r="AR570" s="2693"/>
      <c r="AS570" s="2693"/>
      <c r="AT570" s="2693"/>
      <c r="AU570" s="2694"/>
    </row>
    <row r="571" spans="1:52" ht="15.75" customHeight="1" x14ac:dyDescent="0.4">
      <c r="A571" s="905"/>
      <c r="B571" s="1409"/>
      <c r="C571" s="1409"/>
      <c r="D571" s="1409"/>
      <c r="E571" s="1409"/>
      <c r="F571" s="1409"/>
      <c r="G571" s="1409"/>
      <c r="H571" s="1409"/>
      <c r="I571" s="1409"/>
      <c r="J571" s="1409"/>
      <c r="K571" s="1409"/>
      <c r="L571" s="1409"/>
      <c r="M571" s="1409"/>
      <c r="N571" s="1409"/>
      <c r="O571" s="1409"/>
      <c r="P571" s="1409"/>
      <c r="Q571" s="1409"/>
      <c r="R571" s="1409"/>
      <c r="S571" s="1409"/>
      <c r="T571" s="1409"/>
      <c r="U571" s="1409"/>
      <c r="V571" s="1409"/>
      <c r="W571" s="1409"/>
      <c r="X571" s="1409"/>
      <c r="Y571" s="906"/>
      <c r="Z571" s="2695"/>
      <c r="AA571" s="2696"/>
      <c r="AB571" s="2696"/>
      <c r="AC571" s="2696"/>
      <c r="AD571" s="2696"/>
      <c r="AE571" s="2696"/>
      <c r="AF571" s="2696"/>
      <c r="AG571" s="2696"/>
      <c r="AH571" s="2696"/>
      <c r="AI571" s="2696"/>
      <c r="AJ571" s="2696"/>
      <c r="AK571" s="2696"/>
      <c r="AL571" s="2696"/>
      <c r="AM571" s="2696"/>
      <c r="AN571" s="2696"/>
      <c r="AO571" s="2696"/>
      <c r="AP571" s="2696"/>
      <c r="AQ571" s="2696"/>
      <c r="AR571" s="2696"/>
      <c r="AS571" s="2696"/>
      <c r="AT571" s="2696"/>
      <c r="AU571" s="2697"/>
    </row>
    <row r="572" spans="1:52" ht="12.75" customHeight="1" x14ac:dyDescent="0.4">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c r="AP572" s="184"/>
      <c r="AQ572" s="184"/>
      <c r="AR572" s="184"/>
      <c r="AS572" s="184"/>
      <c r="AT572" s="184"/>
      <c r="AU572" s="184"/>
    </row>
    <row r="573" spans="1:52" ht="15.75" customHeight="1" x14ac:dyDescent="0.4">
      <c r="A573" s="2654" t="s">
        <v>285</v>
      </c>
      <c r="B573" s="2655"/>
      <c r="C573" s="2656"/>
      <c r="D573" s="2663" t="s">
        <v>3183</v>
      </c>
      <c r="E573" s="2664"/>
      <c r="F573" s="2664"/>
      <c r="G573" s="2664"/>
      <c r="H573" s="2664"/>
      <c r="I573" s="2664"/>
      <c r="J573" s="2665"/>
      <c r="K573" s="192"/>
      <c r="L573" s="1418"/>
      <c r="M573" s="1418"/>
      <c r="N573" s="1418"/>
      <c r="O573" s="1418"/>
      <c r="P573" s="1418"/>
      <c r="Q573" s="1418"/>
      <c r="R573" s="1418"/>
      <c r="S573" s="190" t="s">
        <v>2720</v>
      </c>
      <c r="T573" s="190" t="s">
        <v>284</v>
      </c>
      <c r="U573" s="190" t="s">
        <v>271</v>
      </c>
      <c r="V573" s="190" t="s">
        <v>283</v>
      </c>
      <c r="W573" s="190"/>
      <c r="X573" s="190"/>
      <c r="Y573" s="190"/>
      <c r="Z573" s="190"/>
      <c r="AA573" s="190"/>
      <c r="AB573" s="190"/>
      <c r="AC573" s="190"/>
      <c r="AD573" s="190"/>
      <c r="AE573" s="190"/>
      <c r="AF573" s="190"/>
      <c r="AG573" s="190"/>
      <c r="AH573" s="190"/>
      <c r="AI573" s="189"/>
      <c r="AJ573" s="1417"/>
      <c r="AK573" s="2664" t="s">
        <v>2716</v>
      </c>
      <c r="AL573" s="2664"/>
      <c r="AM573" s="2664"/>
      <c r="AN573" s="2664"/>
      <c r="AO573" s="2664"/>
      <c r="AP573" s="2664"/>
      <c r="AQ573" s="2664"/>
      <c r="AR573" s="2664"/>
      <c r="AS573" s="2664"/>
      <c r="AT573" s="2664"/>
      <c r="AU573" s="1419"/>
    </row>
    <row r="574" spans="1:52" ht="15.75" customHeight="1" x14ac:dyDescent="0.4">
      <c r="A574" s="2657"/>
      <c r="B574" s="2658"/>
      <c r="C574" s="2659"/>
      <c r="D574" s="2666"/>
      <c r="E574" s="2667"/>
      <c r="F574" s="2667"/>
      <c r="G574" s="2667"/>
      <c r="H574" s="2667"/>
      <c r="I574" s="2667"/>
      <c r="J574" s="2668"/>
      <c r="K574" s="2675"/>
      <c r="L574" s="2676"/>
      <c r="M574" s="2676"/>
      <c r="N574" s="2676"/>
      <c r="O574" s="2676"/>
      <c r="P574" s="2676"/>
      <c r="Q574" s="2676"/>
      <c r="R574" s="2676"/>
      <c r="S574" s="2676"/>
      <c r="T574" s="2676"/>
      <c r="U574" s="2676"/>
      <c r="V574" s="2676"/>
      <c r="W574" s="2676"/>
      <c r="X574" s="2676"/>
      <c r="Y574" s="2676"/>
      <c r="Z574" s="2676"/>
      <c r="AA574" s="2676"/>
      <c r="AB574" s="2676"/>
      <c r="AC574" s="2676"/>
      <c r="AD574" s="2676"/>
      <c r="AE574" s="2676"/>
      <c r="AF574" s="2676"/>
      <c r="AG574" s="2676"/>
      <c r="AH574" s="2676"/>
      <c r="AI574" s="2677"/>
      <c r="AJ574" s="1413"/>
      <c r="AK574" s="1410"/>
      <c r="AL574" s="1413"/>
      <c r="AM574" s="1413"/>
      <c r="AN574" s="1413"/>
      <c r="AO574" s="1413"/>
      <c r="AP574" s="1410"/>
      <c r="AQ574" s="1413"/>
      <c r="AR574" s="1413"/>
      <c r="AS574" s="1413"/>
      <c r="AT574" s="1413"/>
      <c r="AU574" s="1414"/>
      <c r="AY574" s="1422" t="s">
        <v>3184</v>
      </c>
      <c r="AZ574" s="1423" t="s">
        <v>3185</v>
      </c>
    </row>
    <row r="575" spans="1:52" ht="15.75" customHeight="1" x14ac:dyDescent="0.4">
      <c r="A575" s="2657"/>
      <c r="B575" s="2658"/>
      <c r="C575" s="2659"/>
      <c r="D575" s="2669"/>
      <c r="E575" s="2670"/>
      <c r="F575" s="2670"/>
      <c r="G575" s="2670"/>
      <c r="H575" s="2670"/>
      <c r="I575" s="2670"/>
      <c r="J575" s="2671"/>
      <c r="K575" s="2678"/>
      <c r="L575" s="2679"/>
      <c r="M575" s="2679"/>
      <c r="N575" s="2679"/>
      <c r="O575" s="2679"/>
      <c r="P575" s="2679"/>
      <c r="Q575" s="2679"/>
      <c r="R575" s="2679"/>
      <c r="S575" s="2679"/>
      <c r="T575" s="2679"/>
      <c r="U575" s="2679"/>
      <c r="V575" s="2679"/>
      <c r="W575" s="2679"/>
      <c r="X575" s="2679"/>
      <c r="Y575" s="2679"/>
      <c r="Z575" s="2679"/>
      <c r="AA575" s="2679"/>
      <c r="AB575" s="2679"/>
      <c r="AC575" s="2679"/>
      <c r="AD575" s="2679"/>
      <c r="AE575" s="2679"/>
      <c r="AF575" s="2679"/>
      <c r="AG575" s="2679"/>
      <c r="AH575" s="2679"/>
      <c r="AI575" s="2680"/>
      <c r="AJ575" s="1413"/>
      <c r="AK575" s="907" t="s">
        <v>282</v>
      </c>
      <c r="AL575" s="1413" t="s">
        <v>281</v>
      </c>
      <c r="AM575" s="1413" t="s">
        <v>280</v>
      </c>
      <c r="AN575" s="1413" t="s">
        <v>279</v>
      </c>
      <c r="AO575" s="1413"/>
      <c r="AP575" s="907" t="s">
        <v>278</v>
      </c>
      <c r="AQ575" s="1413" t="s">
        <v>277</v>
      </c>
      <c r="AR575" s="1413" t="s">
        <v>276</v>
      </c>
      <c r="AS575" s="1413" t="s">
        <v>275</v>
      </c>
      <c r="AT575" s="1413"/>
      <c r="AU575" s="1414"/>
      <c r="AY575" s="1422"/>
      <c r="AZ575" s="1423" t="s">
        <v>3186</v>
      </c>
    </row>
    <row r="576" spans="1:52" ht="15.75" customHeight="1" x14ac:dyDescent="0.4">
      <c r="A576" s="2660"/>
      <c r="B576" s="2661"/>
      <c r="C576" s="2662"/>
      <c r="D576" s="2672"/>
      <c r="E576" s="2673"/>
      <c r="F576" s="2673"/>
      <c r="G576" s="2673"/>
      <c r="H576" s="2673"/>
      <c r="I576" s="2673"/>
      <c r="J576" s="2674"/>
      <c r="K576" s="2681"/>
      <c r="L576" s="2682"/>
      <c r="M576" s="2682"/>
      <c r="N576" s="2682"/>
      <c r="O576" s="2682"/>
      <c r="P576" s="2682"/>
      <c r="Q576" s="2682"/>
      <c r="R576" s="2682"/>
      <c r="S576" s="2682"/>
      <c r="T576" s="2682"/>
      <c r="U576" s="2682"/>
      <c r="V576" s="2682"/>
      <c r="W576" s="2682"/>
      <c r="X576" s="2682"/>
      <c r="Y576" s="2682"/>
      <c r="Z576" s="2682"/>
      <c r="AA576" s="2682"/>
      <c r="AB576" s="2682"/>
      <c r="AC576" s="2682"/>
      <c r="AD576" s="2682"/>
      <c r="AE576" s="2682"/>
      <c r="AF576" s="2682"/>
      <c r="AG576" s="2682"/>
      <c r="AH576" s="2682"/>
      <c r="AI576" s="2683"/>
      <c r="AJ576" s="1415"/>
      <c r="AK576" s="1415"/>
      <c r="AL576" s="1415"/>
      <c r="AM576" s="1415"/>
      <c r="AN576" s="1415"/>
      <c r="AO576" s="1415"/>
      <c r="AP576" s="1415"/>
      <c r="AQ576" s="1415"/>
      <c r="AR576" s="1415"/>
      <c r="AS576" s="1415"/>
      <c r="AT576" s="1415"/>
      <c r="AU576" s="1416"/>
      <c r="AY576" s="1422"/>
      <c r="AZ576" s="1423" t="s">
        <v>3187</v>
      </c>
    </row>
    <row r="577" spans="1:47" ht="15.75" customHeight="1" x14ac:dyDescent="0.4">
      <c r="A577" s="899"/>
      <c r="B577" s="900"/>
      <c r="C577" s="900"/>
      <c r="D577" s="900"/>
      <c r="E577" s="900"/>
      <c r="F577" s="900"/>
      <c r="G577" s="900"/>
      <c r="H577" s="900"/>
      <c r="I577" s="900"/>
      <c r="J577" s="900"/>
      <c r="K577" s="900"/>
      <c r="L577" s="900"/>
      <c r="M577" s="900"/>
      <c r="N577" s="900"/>
      <c r="O577" s="900"/>
      <c r="P577" s="900"/>
      <c r="Q577" s="900"/>
      <c r="R577" s="900"/>
      <c r="S577" s="900"/>
      <c r="T577" s="900"/>
      <c r="U577" s="900"/>
      <c r="V577" s="900"/>
      <c r="W577" s="900"/>
      <c r="X577" s="900"/>
      <c r="Y577" s="901"/>
      <c r="Z577" s="1411"/>
      <c r="AA577" s="1412" t="s">
        <v>274</v>
      </c>
      <c r="AB577" s="1412" t="s">
        <v>273</v>
      </c>
      <c r="AC577" s="1412" t="s">
        <v>272</v>
      </c>
      <c r="AD577" s="1412" t="s">
        <v>271</v>
      </c>
      <c r="AE577" s="1412"/>
      <c r="AF577" s="1412"/>
      <c r="AG577" s="1412"/>
      <c r="AH577" s="1412"/>
      <c r="AI577" s="1412"/>
      <c r="AJ577" s="185"/>
      <c r="AK577" s="185"/>
      <c r="AL577" s="185"/>
      <c r="AM577" s="185"/>
      <c r="AN577" s="185"/>
      <c r="AO577" s="185"/>
      <c r="AP577" s="185"/>
      <c r="AQ577" s="185"/>
      <c r="AR577" s="185"/>
      <c r="AS577" s="185"/>
      <c r="AT577" s="185"/>
      <c r="AU577" s="191"/>
    </row>
    <row r="578" spans="1:47" ht="15.75" customHeight="1" x14ac:dyDescent="0.4">
      <c r="A578" s="902"/>
      <c r="B578" s="903"/>
      <c r="C578" s="903"/>
      <c r="D578" s="903"/>
      <c r="E578" s="903"/>
      <c r="F578" s="903"/>
      <c r="G578" s="903"/>
      <c r="H578" s="903"/>
      <c r="I578" s="903"/>
      <c r="J578" s="903"/>
      <c r="K578" s="903"/>
      <c r="L578" s="903"/>
      <c r="M578" s="903"/>
      <c r="N578" s="903"/>
      <c r="O578" s="903"/>
      <c r="P578" s="903"/>
      <c r="Q578" s="903"/>
      <c r="R578" s="903"/>
      <c r="S578" s="903"/>
      <c r="T578" s="903"/>
      <c r="U578" s="903"/>
      <c r="V578" s="903"/>
      <c r="W578" s="903"/>
      <c r="X578" s="903"/>
      <c r="Y578" s="904"/>
      <c r="Z578" s="2689"/>
      <c r="AA578" s="2690"/>
      <c r="AB578" s="2690"/>
      <c r="AC578" s="2690"/>
      <c r="AD578" s="2690"/>
      <c r="AE578" s="2690"/>
      <c r="AF578" s="2690"/>
      <c r="AG578" s="2690"/>
      <c r="AH578" s="2690"/>
      <c r="AI578" s="2690"/>
      <c r="AJ578" s="2690"/>
      <c r="AK578" s="2690"/>
      <c r="AL578" s="2690"/>
      <c r="AM578" s="2690"/>
      <c r="AN578" s="2690"/>
      <c r="AO578" s="2690"/>
      <c r="AP578" s="2690"/>
      <c r="AQ578" s="2690"/>
      <c r="AR578" s="2690"/>
      <c r="AS578" s="2690"/>
      <c r="AT578" s="2690"/>
      <c r="AU578" s="2691"/>
    </row>
    <row r="579" spans="1:47" ht="15.75" customHeight="1" x14ac:dyDescent="0.4">
      <c r="A579" s="902"/>
      <c r="B579" s="903"/>
      <c r="C579" s="903"/>
      <c r="D579" s="903"/>
      <c r="E579" s="903"/>
      <c r="F579" s="903"/>
      <c r="G579" s="903"/>
      <c r="H579" s="903"/>
      <c r="I579" s="903"/>
      <c r="J579" s="903"/>
      <c r="K579" s="903"/>
      <c r="L579" s="903"/>
      <c r="M579" s="903"/>
      <c r="N579" s="903"/>
      <c r="O579" s="903"/>
      <c r="P579" s="903"/>
      <c r="Q579" s="903"/>
      <c r="R579" s="903"/>
      <c r="S579" s="903"/>
      <c r="T579" s="903"/>
      <c r="U579" s="903"/>
      <c r="V579" s="903"/>
      <c r="W579" s="903"/>
      <c r="X579" s="903"/>
      <c r="Y579" s="904"/>
      <c r="Z579" s="2692"/>
      <c r="AA579" s="2693"/>
      <c r="AB579" s="2693"/>
      <c r="AC579" s="2693"/>
      <c r="AD579" s="2693"/>
      <c r="AE579" s="2693"/>
      <c r="AF579" s="2693"/>
      <c r="AG579" s="2693"/>
      <c r="AH579" s="2693"/>
      <c r="AI579" s="2693"/>
      <c r="AJ579" s="2693"/>
      <c r="AK579" s="2693"/>
      <c r="AL579" s="2693"/>
      <c r="AM579" s="2693"/>
      <c r="AN579" s="2693"/>
      <c r="AO579" s="2693"/>
      <c r="AP579" s="2693"/>
      <c r="AQ579" s="2693"/>
      <c r="AR579" s="2693"/>
      <c r="AS579" s="2693"/>
      <c r="AT579" s="2693"/>
      <c r="AU579" s="2694"/>
    </row>
    <row r="580" spans="1:47" ht="15.75" customHeight="1" x14ac:dyDescent="0.4">
      <c r="A580" s="902"/>
      <c r="B580" s="903"/>
      <c r="C580" s="903"/>
      <c r="D580" s="903"/>
      <c r="E580" s="903"/>
      <c r="F580" s="903"/>
      <c r="G580" s="903"/>
      <c r="H580" s="903"/>
      <c r="I580" s="903"/>
      <c r="J580" s="903"/>
      <c r="K580" s="903"/>
      <c r="L580" s="903"/>
      <c r="M580" s="903"/>
      <c r="N580" s="903"/>
      <c r="O580" s="903"/>
      <c r="P580" s="903"/>
      <c r="Q580" s="903"/>
      <c r="R580" s="903"/>
      <c r="S580" s="903"/>
      <c r="T580" s="903"/>
      <c r="U580" s="903"/>
      <c r="V580" s="903"/>
      <c r="W580" s="903"/>
      <c r="X580" s="903"/>
      <c r="Y580" s="904"/>
      <c r="Z580" s="2692"/>
      <c r="AA580" s="2693"/>
      <c r="AB580" s="2693"/>
      <c r="AC580" s="2693"/>
      <c r="AD580" s="2693"/>
      <c r="AE580" s="2693"/>
      <c r="AF580" s="2693"/>
      <c r="AG580" s="2693"/>
      <c r="AH580" s="2693"/>
      <c r="AI580" s="2693"/>
      <c r="AJ580" s="2693"/>
      <c r="AK580" s="2693"/>
      <c r="AL580" s="2693"/>
      <c r="AM580" s="2693"/>
      <c r="AN580" s="2693"/>
      <c r="AO580" s="2693"/>
      <c r="AP580" s="2693"/>
      <c r="AQ580" s="2693"/>
      <c r="AR580" s="2693"/>
      <c r="AS580" s="2693"/>
      <c r="AT580" s="2693"/>
      <c r="AU580" s="2694"/>
    </row>
    <row r="581" spans="1:47" ht="15.75" customHeight="1" x14ac:dyDescent="0.4">
      <c r="A581" s="902"/>
      <c r="B581" s="903"/>
      <c r="C581" s="903"/>
      <c r="D581" s="903"/>
      <c r="E581" s="903"/>
      <c r="F581" s="903"/>
      <c r="G581" s="903"/>
      <c r="H581" s="903"/>
      <c r="I581" s="903"/>
      <c r="J581" s="903"/>
      <c r="K581" s="903"/>
      <c r="L581" s="903"/>
      <c r="M581" s="903"/>
      <c r="N581" s="903"/>
      <c r="O581" s="903"/>
      <c r="P581" s="903"/>
      <c r="Q581" s="903"/>
      <c r="R581" s="903"/>
      <c r="S581" s="903"/>
      <c r="T581" s="903"/>
      <c r="U581" s="903"/>
      <c r="V581" s="903"/>
      <c r="W581" s="903"/>
      <c r="X581" s="903"/>
      <c r="Y581" s="904"/>
      <c r="Z581" s="2692"/>
      <c r="AA581" s="2693"/>
      <c r="AB581" s="2693"/>
      <c r="AC581" s="2693"/>
      <c r="AD581" s="2693"/>
      <c r="AE581" s="2693"/>
      <c r="AF581" s="2693"/>
      <c r="AG581" s="2693"/>
      <c r="AH581" s="2693"/>
      <c r="AI581" s="2693"/>
      <c r="AJ581" s="2693"/>
      <c r="AK581" s="2693"/>
      <c r="AL581" s="2693"/>
      <c r="AM581" s="2693"/>
      <c r="AN581" s="2693"/>
      <c r="AO581" s="2693"/>
      <c r="AP581" s="2693"/>
      <c r="AQ581" s="2693"/>
      <c r="AR581" s="2693"/>
      <c r="AS581" s="2693"/>
      <c r="AT581" s="2693"/>
      <c r="AU581" s="2694"/>
    </row>
    <row r="582" spans="1:47" ht="15.75" customHeight="1" x14ac:dyDescent="0.4">
      <c r="A582" s="902"/>
      <c r="B582" s="903"/>
      <c r="C582" s="903"/>
      <c r="D582" s="903"/>
      <c r="E582" s="903"/>
      <c r="F582" s="903"/>
      <c r="G582" s="903"/>
      <c r="H582" s="903"/>
      <c r="I582" s="903"/>
      <c r="J582" s="903"/>
      <c r="K582" s="903"/>
      <c r="L582" s="903"/>
      <c r="M582" s="903"/>
      <c r="N582" s="903"/>
      <c r="O582" s="903"/>
      <c r="P582" s="903"/>
      <c r="Q582" s="903"/>
      <c r="R582" s="903"/>
      <c r="S582" s="903"/>
      <c r="T582" s="903"/>
      <c r="U582" s="903"/>
      <c r="V582" s="903"/>
      <c r="W582" s="903"/>
      <c r="X582" s="903"/>
      <c r="Y582" s="904"/>
      <c r="Z582" s="2692"/>
      <c r="AA582" s="2693"/>
      <c r="AB582" s="2693"/>
      <c r="AC582" s="2693"/>
      <c r="AD582" s="2693"/>
      <c r="AE582" s="2693"/>
      <c r="AF582" s="2693"/>
      <c r="AG582" s="2693"/>
      <c r="AH582" s="2693"/>
      <c r="AI582" s="2693"/>
      <c r="AJ582" s="2693"/>
      <c r="AK582" s="2693"/>
      <c r="AL582" s="2693"/>
      <c r="AM582" s="2693"/>
      <c r="AN582" s="2693"/>
      <c r="AO582" s="2693"/>
      <c r="AP582" s="2693"/>
      <c r="AQ582" s="2693"/>
      <c r="AR582" s="2693"/>
      <c r="AS582" s="2693"/>
      <c r="AT582" s="2693"/>
      <c r="AU582" s="2694"/>
    </row>
    <row r="583" spans="1:47" ht="15.75" customHeight="1" x14ac:dyDescent="0.4">
      <c r="A583" s="902"/>
      <c r="B583" s="903"/>
      <c r="C583" s="903"/>
      <c r="D583" s="903"/>
      <c r="E583" s="903"/>
      <c r="F583" s="903"/>
      <c r="G583" s="903"/>
      <c r="H583" s="903"/>
      <c r="I583" s="903"/>
      <c r="J583" s="903"/>
      <c r="K583" s="903"/>
      <c r="L583" s="903"/>
      <c r="M583" s="903"/>
      <c r="N583" s="903"/>
      <c r="O583" s="903"/>
      <c r="P583" s="903"/>
      <c r="Q583" s="903"/>
      <c r="R583" s="903"/>
      <c r="S583" s="903"/>
      <c r="T583" s="903"/>
      <c r="U583" s="903"/>
      <c r="V583" s="903"/>
      <c r="W583" s="903"/>
      <c r="X583" s="903"/>
      <c r="Y583" s="904"/>
      <c r="Z583" s="2692"/>
      <c r="AA583" s="2693"/>
      <c r="AB583" s="2693"/>
      <c r="AC583" s="2693"/>
      <c r="AD583" s="2693"/>
      <c r="AE583" s="2693"/>
      <c r="AF583" s="2693"/>
      <c r="AG583" s="2693"/>
      <c r="AH583" s="2693"/>
      <c r="AI583" s="2693"/>
      <c r="AJ583" s="2693"/>
      <c r="AK583" s="2693"/>
      <c r="AL583" s="2693"/>
      <c r="AM583" s="2693"/>
      <c r="AN583" s="2693"/>
      <c r="AO583" s="2693"/>
      <c r="AP583" s="2693"/>
      <c r="AQ583" s="2693"/>
      <c r="AR583" s="2693"/>
      <c r="AS583" s="2693"/>
      <c r="AT583" s="2693"/>
      <c r="AU583" s="2694"/>
    </row>
    <row r="584" spans="1:47" ht="15.75" customHeight="1" x14ac:dyDescent="0.4">
      <c r="A584" s="902"/>
      <c r="B584" s="903"/>
      <c r="C584" s="903"/>
      <c r="D584" s="903"/>
      <c r="E584" s="903"/>
      <c r="F584" s="903"/>
      <c r="G584" s="903"/>
      <c r="H584" s="903"/>
      <c r="I584" s="903"/>
      <c r="J584" s="903"/>
      <c r="K584" s="903"/>
      <c r="L584" s="903"/>
      <c r="M584" s="903"/>
      <c r="N584" s="903"/>
      <c r="O584" s="903"/>
      <c r="P584" s="903"/>
      <c r="Q584" s="903"/>
      <c r="R584" s="903"/>
      <c r="S584" s="903"/>
      <c r="T584" s="903"/>
      <c r="U584" s="903"/>
      <c r="V584" s="903"/>
      <c r="W584" s="903"/>
      <c r="X584" s="903"/>
      <c r="Y584" s="904"/>
      <c r="Z584" s="2692"/>
      <c r="AA584" s="2693"/>
      <c r="AB584" s="2693"/>
      <c r="AC584" s="2693"/>
      <c r="AD584" s="2693"/>
      <c r="AE584" s="2693"/>
      <c r="AF584" s="2693"/>
      <c r="AG584" s="2693"/>
      <c r="AH584" s="2693"/>
      <c r="AI584" s="2693"/>
      <c r="AJ584" s="2693"/>
      <c r="AK584" s="2693"/>
      <c r="AL584" s="2693"/>
      <c r="AM584" s="2693"/>
      <c r="AN584" s="2693"/>
      <c r="AO584" s="2693"/>
      <c r="AP584" s="2693"/>
      <c r="AQ584" s="2693"/>
      <c r="AR584" s="2693"/>
      <c r="AS584" s="2693"/>
      <c r="AT584" s="2693"/>
      <c r="AU584" s="2694"/>
    </row>
    <row r="585" spans="1:47" ht="15.75" customHeight="1" x14ac:dyDescent="0.4">
      <c r="A585" s="902"/>
      <c r="B585" s="903"/>
      <c r="C585" s="903"/>
      <c r="D585" s="903"/>
      <c r="E585" s="903"/>
      <c r="F585" s="903"/>
      <c r="G585" s="903"/>
      <c r="H585" s="903"/>
      <c r="I585" s="903"/>
      <c r="J585" s="903"/>
      <c r="K585" s="2684" t="s">
        <v>270</v>
      </c>
      <c r="L585" s="2684"/>
      <c r="M585" s="2684"/>
      <c r="N585" s="2684"/>
      <c r="O585" s="2684"/>
      <c r="P585" s="2684"/>
      <c r="Q585" s="903"/>
      <c r="R585" s="903"/>
      <c r="S585" s="903"/>
      <c r="T585" s="903"/>
      <c r="U585" s="903"/>
      <c r="V585" s="903"/>
      <c r="W585" s="903"/>
      <c r="X585" s="903"/>
      <c r="Y585" s="904"/>
      <c r="Z585" s="2692"/>
      <c r="AA585" s="2693"/>
      <c r="AB585" s="2693"/>
      <c r="AC585" s="2693"/>
      <c r="AD585" s="2693"/>
      <c r="AE585" s="2693"/>
      <c r="AF585" s="2693"/>
      <c r="AG585" s="2693"/>
      <c r="AH585" s="2693"/>
      <c r="AI585" s="2693"/>
      <c r="AJ585" s="2693"/>
      <c r="AK585" s="2693"/>
      <c r="AL585" s="2693"/>
      <c r="AM585" s="2693"/>
      <c r="AN585" s="2693"/>
      <c r="AO585" s="2693"/>
      <c r="AP585" s="2693"/>
      <c r="AQ585" s="2693"/>
      <c r="AR585" s="2693"/>
      <c r="AS585" s="2693"/>
      <c r="AT585" s="2693"/>
      <c r="AU585" s="2694"/>
    </row>
    <row r="586" spans="1:47" ht="15.75" customHeight="1" x14ac:dyDescent="0.4">
      <c r="A586" s="902"/>
      <c r="B586" s="903"/>
      <c r="C586" s="903"/>
      <c r="D586" s="903"/>
      <c r="E586" s="903"/>
      <c r="F586" s="903"/>
      <c r="G586" s="903"/>
      <c r="H586" s="903"/>
      <c r="I586" s="903"/>
      <c r="J586" s="903"/>
      <c r="K586" s="903"/>
      <c r="L586" s="903"/>
      <c r="M586" s="903"/>
      <c r="N586" s="903"/>
      <c r="O586" s="903"/>
      <c r="P586" s="903"/>
      <c r="Q586" s="903"/>
      <c r="R586" s="903"/>
      <c r="S586" s="903"/>
      <c r="T586" s="903"/>
      <c r="U586" s="903"/>
      <c r="V586" s="903"/>
      <c r="W586" s="903"/>
      <c r="X586" s="903"/>
      <c r="Y586" s="904"/>
      <c r="Z586" s="2692"/>
      <c r="AA586" s="2693"/>
      <c r="AB586" s="2693"/>
      <c r="AC586" s="2693"/>
      <c r="AD586" s="2693"/>
      <c r="AE586" s="2693"/>
      <c r="AF586" s="2693"/>
      <c r="AG586" s="2693"/>
      <c r="AH586" s="2693"/>
      <c r="AI586" s="2693"/>
      <c r="AJ586" s="2693"/>
      <c r="AK586" s="2693"/>
      <c r="AL586" s="2693"/>
      <c r="AM586" s="2693"/>
      <c r="AN586" s="2693"/>
      <c r="AO586" s="2693"/>
      <c r="AP586" s="2693"/>
      <c r="AQ586" s="2693"/>
      <c r="AR586" s="2693"/>
      <c r="AS586" s="2693"/>
      <c r="AT586" s="2693"/>
      <c r="AU586" s="2694"/>
    </row>
    <row r="587" spans="1:47" ht="15.75" customHeight="1" x14ac:dyDescent="0.4">
      <c r="A587" s="902"/>
      <c r="B587" s="903"/>
      <c r="C587" s="903"/>
      <c r="D587" s="903"/>
      <c r="E587" s="903"/>
      <c r="F587" s="903"/>
      <c r="G587" s="903"/>
      <c r="H587" s="903"/>
      <c r="I587" s="903"/>
      <c r="J587" s="903"/>
      <c r="K587" s="903"/>
      <c r="L587" s="903"/>
      <c r="M587" s="903"/>
      <c r="N587" s="903"/>
      <c r="O587" s="903"/>
      <c r="P587" s="903"/>
      <c r="Q587" s="903"/>
      <c r="R587" s="903"/>
      <c r="S587" s="903"/>
      <c r="T587" s="903"/>
      <c r="U587" s="903"/>
      <c r="V587" s="903"/>
      <c r="W587" s="903"/>
      <c r="X587" s="903"/>
      <c r="Y587" s="904"/>
      <c r="Z587" s="2692"/>
      <c r="AA587" s="2693"/>
      <c r="AB587" s="2693"/>
      <c r="AC587" s="2693"/>
      <c r="AD587" s="2693"/>
      <c r="AE587" s="2693"/>
      <c r="AF587" s="2693"/>
      <c r="AG587" s="2693"/>
      <c r="AH587" s="2693"/>
      <c r="AI587" s="2693"/>
      <c r="AJ587" s="2693"/>
      <c r="AK587" s="2693"/>
      <c r="AL587" s="2693"/>
      <c r="AM587" s="2693"/>
      <c r="AN587" s="2693"/>
      <c r="AO587" s="2693"/>
      <c r="AP587" s="2693"/>
      <c r="AQ587" s="2693"/>
      <c r="AR587" s="2693"/>
      <c r="AS587" s="2693"/>
      <c r="AT587" s="2693"/>
      <c r="AU587" s="2694"/>
    </row>
    <row r="588" spans="1:47" ht="15.75" customHeight="1" x14ac:dyDescent="0.4">
      <c r="A588" s="902"/>
      <c r="B588" s="903"/>
      <c r="C588" s="903"/>
      <c r="D588" s="903"/>
      <c r="E588" s="903"/>
      <c r="F588" s="903"/>
      <c r="G588" s="903"/>
      <c r="H588" s="903"/>
      <c r="I588" s="903"/>
      <c r="J588" s="903"/>
      <c r="K588" s="903"/>
      <c r="L588" s="903"/>
      <c r="M588" s="903"/>
      <c r="N588" s="903"/>
      <c r="O588" s="903"/>
      <c r="P588" s="903"/>
      <c r="Q588" s="903"/>
      <c r="R588" s="903"/>
      <c r="S588" s="903"/>
      <c r="T588" s="903"/>
      <c r="U588" s="903"/>
      <c r="V588" s="903"/>
      <c r="W588" s="903"/>
      <c r="X588" s="903"/>
      <c r="Y588" s="904"/>
      <c r="Z588" s="2692"/>
      <c r="AA588" s="2693"/>
      <c r="AB588" s="2693"/>
      <c r="AC588" s="2693"/>
      <c r="AD588" s="2693"/>
      <c r="AE588" s="2693"/>
      <c r="AF588" s="2693"/>
      <c r="AG588" s="2693"/>
      <c r="AH588" s="2693"/>
      <c r="AI588" s="2693"/>
      <c r="AJ588" s="2693"/>
      <c r="AK588" s="2693"/>
      <c r="AL588" s="2693"/>
      <c r="AM588" s="2693"/>
      <c r="AN588" s="2693"/>
      <c r="AO588" s="2693"/>
      <c r="AP588" s="2693"/>
      <c r="AQ588" s="2693"/>
      <c r="AR588" s="2693"/>
      <c r="AS588" s="2693"/>
      <c r="AT588" s="2693"/>
      <c r="AU588" s="2694"/>
    </row>
    <row r="589" spans="1:47" ht="15.75" customHeight="1" x14ac:dyDescent="0.4">
      <c r="A589" s="902"/>
      <c r="B589" s="903"/>
      <c r="C589" s="903"/>
      <c r="D589" s="903"/>
      <c r="E589" s="903"/>
      <c r="F589" s="903"/>
      <c r="G589" s="903"/>
      <c r="H589" s="903"/>
      <c r="I589" s="903"/>
      <c r="J589" s="903"/>
      <c r="K589" s="903"/>
      <c r="L589" s="903"/>
      <c r="M589" s="903"/>
      <c r="N589" s="903"/>
      <c r="O589" s="903"/>
      <c r="P589" s="903"/>
      <c r="Q589" s="903"/>
      <c r="R589" s="903"/>
      <c r="S589" s="903"/>
      <c r="T589" s="903"/>
      <c r="U589" s="903"/>
      <c r="V589" s="903"/>
      <c r="W589" s="903"/>
      <c r="X589" s="903"/>
      <c r="Y589" s="904"/>
      <c r="Z589" s="2692"/>
      <c r="AA589" s="2693"/>
      <c r="AB589" s="2693"/>
      <c r="AC589" s="2693"/>
      <c r="AD589" s="2693"/>
      <c r="AE589" s="2693"/>
      <c r="AF589" s="2693"/>
      <c r="AG589" s="2693"/>
      <c r="AH589" s="2693"/>
      <c r="AI589" s="2693"/>
      <c r="AJ589" s="2693"/>
      <c r="AK589" s="2693"/>
      <c r="AL589" s="2693"/>
      <c r="AM589" s="2693"/>
      <c r="AN589" s="2693"/>
      <c r="AO589" s="2693"/>
      <c r="AP589" s="2693"/>
      <c r="AQ589" s="2693"/>
      <c r="AR589" s="2693"/>
      <c r="AS589" s="2693"/>
      <c r="AT589" s="2693"/>
      <c r="AU589" s="2694"/>
    </row>
    <row r="590" spans="1:47" ht="15.75" customHeight="1" x14ac:dyDescent="0.4">
      <c r="A590" s="902"/>
      <c r="B590" s="903"/>
      <c r="C590" s="903"/>
      <c r="D590" s="903"/>
      <c r="E590" s="903"/>
      <c r="F590" s="903"/>
      <c r="G590" s="903"/>
      <c r="H590" s="903"/>
      <c r="I590" s="903"/>
      <c r="J590" s="903"/>
      <c r="K590" s="903"/>
      <c r="L590" s="903"/>
      <c r="M590" s="903"/>
      <c r="N590" s="903"/>
      <c r="O590" s="903"/>
      <c r="P590" s="903"/>
      <c r="Q590" s="903"/>
      <c r="R590" s="903"/>
      <c r="S590" s="903"/>
      <c r="T590" s="903"/>
      <c r="U590" s="903"/>
      <c r="V590" s="903"/>
      <c r="W590" s="903"/>
      <c r="X590" s="903"/>
      <c r="Y590" s="904"/>
      <c r="Z590" s="2692"/>
      <c r="AA590" s="2693"/>
      <c r="AB590" s="2693"/>
      <c r="AC590" s="2693"/>
      <c r="AD590" s="2693"/>
      <c r="AE590" s="2693"/>
      <c r="AF590" s="2693"/>
      <c r="AG590" s="2693"/>
      <c r="AH590" s="2693"/>
      <c r="AI590" s="2693"/>
      <c r="AJ590" s="2693"/>
      <c r="AK590" s="2693"/>
      <c r="AL590" s="2693"/>
      <c r="AM590" s="2693"/>
      <c r="AN590" s="2693"/>
      <c r="AO590" s="2693"/>
      <c r="AP590" s="2693"/>
      <c r="AQ590" s="2693"/>
      <c r="AR590" s="2693"/>
      <c r="AS590" s="2693"/>
      <c r="AT590" s="2693"/>
      <c r="AU590" s="2694"/>
    </row>
    <row r="591" spans="1:47" ht="15.75" customHeight="1" x14ac:dyDescent="0.4">
      <c r="A591" s="902"/>
      <c r="B591" s="903"/>
      <c r="C591" s="903"/>
      <c r="D591" s="903"/>
      <c r="E591" s="903"/>
      <c r="F591" s="903"/>
      <c r="G591" s="903"/>
      <c r="H591" s="903"/>
      <c r="I591" s="903"/>
      <c r="J591" s="903"/>
      <c r="K591" s="903"/>
      <c r="L591" s="903"/>
      <c r="M591" s="903"/>
      <c r="N591" s="903"/>
      <c r="O591" s="903"/>
      <c r="P591" s="903"/>
      <c r="Q591" s="903"/>
      <c r="R591" s="903"/>
      <c r="S591" s="903"/>
      <c r="T591" s="903"/>
      <c r="U591" s="903"/>
      <c r="V591" s="903"/>
      <c r="W591" s="903"/>
      <c r="X591" s="903"/>
      <c r="Y591" s="904"/>
      <c r="Z591" s="2692"/>
      <c r="AA591" s="2693"/>
      <c r="AB591" s="2693"/>
      <c r="AC591" s="2693"/>
      <c r="AD591" s="2693"/>
      <c r="AE591" s="2693"/>
      <c r="AF591" s="2693"/>
      <c r="AG591" s="2693"/>
      <c r="AH591" s="2693"/>
      <c r="AI591" s="2693"/>
      <c r="AJ591" s="2693"/>
      <c r="AK591" s="2693"/>
      <c r="AL591" s="2693"/>
      <c r="AM591" s="2693"/>
      <c r="AN591" s="2693"/>
      <c r="AO591" s="2693"/>
      <c r="AP591" s="2693"/>
      <c r="AQ591" s="2693"/>
      <c r="AR591" s="2693"/>
      <c r="AS591" s="2693"/>
      <c r="AT591" s="2693"/>
      <c r="AU591" s="2694"/>
    </row>
    <row r="592" spans="1:47" ht="15.75" customHeight="1" x14ac:dyDescent="0.4">
      <c r="A592" s="902"/>
      <c r="B592" s="903"/>
      <c r="C592" s="903"/>
      <c r="D592" s="903"/>
      <c r="E592" s="903"/>
      <c r="F592" s="903"/>
      <c r="G592" s="903"/>
      <c r="H592" s="903"/>
      <c r="I592" s="903"/>
      <c r="J592" s="903"/>
      <c r="K592" s="903"/>
      <c r="L592" s="903"/>
      <c r="M592" s="903"/>
      <c r="N592" s="903"/>
      <c r="O592" s="903"/>
      <c r="P592" s="903"/>
      <c r="Q592" s="903"/>
      <c r="R592" s="903"/>
      <c r="S592" s="903"/>
      <c r="T592" s="903"/>
      <c r="U592" s="903"/>
      <c r="V592" s="903"/>
      <c r="W592" s="903"/>
      <c r="X592" s="903"/>
      <c r="Y592" s="904"/>
      <c r="Z592" s="2692"/>
      <c r="AA592" s="2693"/>
      <c r="AB592" s="2693"/>
      <c r="AC592" s="2693"/>
      <c r="AD592" s="2693"/>
      <c r="AE592" s="2693"/>
      <c r="AF592" s="2693"/>
      <c r="AG592" s="2693"/>
      <c r="AH592" s="2693"/>
      <c r="AI592" s="2693"/>
      <c r="AJ592" s="2693"/>
      <c r="AK592" s="2693"/>
      <c r="AL592" s="2693"/>
      <c r="AM592" s="2693"/>
      <c r="AN592" s="2693"/>
      <c r="AO592" s="2693"/>
      <c r="AP592" s="2693"/>
      <c r="AQ592" s="2693"/>
      <c r="AR592" s="2693"/>
      <c r="AS592" s="2693"/>
      <c r="AT592" s="2693"/>
      <c r="AU592" s="2694"/>
    </row>
    <row r="593" spans="1:47" ht="15.75" customHeight="1" x14ac:dyDescent="0.4">
      <c r="A593" s="902"/>
      <c r="B593" s="903"/>
      <c r="C593" s="903"/>
      <c r="D593" s="903"/>
      <c r="E593" s="903"/>
      <c r="F593" s="903"/>
      <c r="G593" s="903"/>
      <c r="H593" s="903"/>
      <c r="I593" s="903"/>
      <c r="J593" s="903"/>
      <c r="K593" s="903"/>
      <c r="L593" s="903"/>
      <c r="M593" s="903"/>
      <c r="N593" s="903"/>
      <c r="O593" s="903"/>
      <c r="P593" s="903"/>
      <c r="Q593" s="903"/>
      <c r="R593" s="903"/>
      <c r="S593" s="903"/>
      <c r="T593" s="903"/>
      <c r="U593" s="903"/>
      <c r="V593" s="903"/>
      <c r="W593" s="903"/>
      <c r="X593" s="903"/>
      <c r="Y593" s="904"/>
      <c r="Z593" s="2692"/>
      <c r="AA593" s="2693"/>
      <c r="AB593" s="2693"/>
      <c r="AC593" s="2693"/>
      <c r="AD593" s="2693"/>
      <c r="AE593" s="2693"/>
      <c r="AF593" s="2693"/>
      <c r="AG593" s="2693"/>
      <c r="AH593" s="2693"/>
      <c r="AI593" s="2693"/>
      <c r="AJ593" s="2693"/>
      <c r="AK593" s="2693"/>
      <c r="AL593" s="2693"/>
      <c r="AM593" s="2693"/>
      <c r="AN593" s="2693"/>
      <c r="AO593" s="2693"/>
      <c r="AP593" s="2693"/>
      <c r="AQ593" s="2693"/>
      <c r="AR593" s="2693"/>
      <c r="AS593" s="2693"/>
      <c r="AT593" s="2693"/>
      <c r="AU593" s="2694"/>
    </row>
    <row r="594" spans="1:47" ht="15.75" customHeight="1" x14ac:dyDescent="0.4">
      <c r="A594" s="905"/>
      <c r="B594" s="1409"/>
      <c r="C594" s="1409"/>
      <c r="D594" s="1409"/>
      <c r="E594" s="1409"/>
      <c r="F594" s="1409"/>
      <c r="G594" s="1409"/>
      <c r="H594" s="1409"/>
      <c r="I594" s="1409"/>
      <c r="J594" s="1409"/>
      <c r="K594" s="1409"/>
      <c r="L594" s="1409"/>
      <c r="M594" s="1409"/>
      <c r="N594" s="1409"/>
      <c r="O594" s="1409"/>
      <c r="P594" s="1409"/>
      <c r="Q594" s="1409"/>
      <c r="R594" s="1409"/>
      <c r="S594" s="1409"/>
      <c r="T594" s="1409"/>
      <c r="U594" s="1409"/>
      <c r="V594" s="1409"/>
      <c r="W594" s="1409"/>
      <c r="X594" s="1409"/>
      <c r="Y594" s="906"/>
      <c r="Z594" s="2695"/>
      <c r="AA594" s="2696"/>
      <c r="AB594" s="2696"/>
      <c r="AC594" s="2696"/>
      <c r="AD594" s="2696"/>
      <c r="AE594" s="2696"/>
      <c r="AF594" s="2696"/>
      <c r="AG594" s="2696"/>
      <c r="AH594" s="2696"/>
      <c r="AI594" s="2696"/>
      <c r="AJ594" s="2696"/>
      <c r="AK594" s="2696"/>
      <c r="AL594" s="2696"/>
      <c r="AM594" s="2696"/>
      <c r="AN594" s="2696"/>
      <c r="AO594" s="2696"/>
      <c r="AP594" s="2696"/>
      <c r="AQ594" s="2696"/>
      <c r="AR594" s="2696"/>
      <c r="AS594" s="2696"/>
      <c r="AT594" s="2696"/>
      <c r="AU594" s="2697"/>
    </row>
    <row r="595" spans="1:47" ht="12.75" customHeight="1" x14ac:dyDescent="0.4">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c r="AP595" s="184"/>
      <c r="AQ595" s="184"/>
      <c r="AR595" s="184"/>
      <c r="AS595" s="184"/>
      <c r="AT595" s="184"/>
      <c r="AU595" s="184"/>
    </row>
    <row r="596" spans="1:47" ht="12.75" customHeight="1" x14ac:dyDescent="0.4">
      <c r="A596" s="2686" t="s">
        <v>118</v>
      </c>
      <c r="B596" s="2686"/>
      <c r="C596" s="2686"/>
      <c r="D596" s="2686"/>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c r="AP596" s="184"/>
      <c r="AQ596" s="184"/>
      <c r="AR596" s="184"/>
      <c r="AS596" s="184"/>
      <c r="AT596" s="184"/>
      <c r="AU596" s="441"/>
    </row>
    <row r="597" spans="1:47" ht="12.75" customHeight="1" x14ac:dyDescent="0.4">
      <c r="A597" s="184"/>
      <c r="B597" s="442" t="s">
        <v>117</v>
      </c>
      <c r="C597" s="2687" t="s">
        <v>2717</v>
      </c>
      <c r="D597" s="2688"/>
      <c r="E597" s="2688"/>
      <c r="F597" s="2688"/>
      <c r="G597" s="2688"/>
      <c r="H597" s="2688"/>
      <c r="I597" s="2688"/>
      <c r="J597" s="2688"/>
      <c r="K597" s="2688"/>
      <c r="L597" s="2688"/>
      <c r="M597" s="2688"/>
      <c r="N597" s="2688"/>
      <c r="O597" s="2688"/>
      <c r="P597" s="2688"/>
      <c r="Q597" s="2688"/>
      <c r="R597" s="2688"/>
      <c r="S597" s="2688"/>
      <c r="T597" s="2688"/>
      <c r="U597" s="2688"/>
      <c r="V597" s="2688"/>
      <c r="W597" s="2688"/>
      <c r="X597" s="2688"/>
      <c r="Y597" s="2688"/>
      <c r="Z597" s="2688"/>
      <c r="AA597" s="2688"/>
      <c r="AB597" s="2688"/>
      <c r="AC597" s="2688"/>
      <c r="AD597" s="2688"/>
      <c r="AE597" s="2688"/>
      <c r="AF597" s="2688"/>
      <c r="AG597" s="2688"/>
      <c r="AH597" s="2688"/>
      <c r="AI597" s="2688"/>
      <c r="AJ597" s="2688"/>
      <c r="AK597" s="2688"/>
      <c r="AL597" s="2688"/>
      <c r="AM597" s="2688"/>
      <c r="AN597" s="2688"/>
      <c r="AO597" s="2688"/>
      <c r="AP597" s="2688"/>
      <c r="AQ597" s="2688"/>
      <c r="AR597" s="2688"/>
      <c r="AS597" s="2688"/>
      <c r="AT597" s="2688"/>
      <c r="AU597" s="441"/>
    </row>
    <row r="598" spans="1:47" ht="12.75" customHeight="1" x14ac:dyDescent="0.4">
      <c r="A598" s="184"/>
      <c r="B598" s="442"/>
      <c r="C598" s="2685" t="s">
        <v>269</v>
      </c>
      <c r="D598" s="2685"/>
      <c r="E598" s="2685"/>
      <c r="F598" s="2685"/>
      <c r="G598" s="2685"/>
      <c r="H598" s="2685"/>
      <c r="I598" s="2685"/>
      <c r="J598" s="2685"/>
      <c r="K598" s="2685"/>
      <c r="L598" s="2685"/>
      <c r="M598" s="2685"/>
      <c r="N598" s="2685"/>
      <c r="O598" s="2685"/>
      <c r="P598" s="2685"/>
      <c r="Q598" s="2685"/>
      <c r="R598" s="2685"/>
      <c r="S598" s="2685"/>
      <c r="T598" s="2685"/>
      <c r="U598" s="2685"/>
      <c r="V598" s="2685"/>
      <c r="W598" s="2685"/>
      <c r="X598" s="2685"/>
      <c r="Y598" s="2685"/>
      <c r="Z598" s="2685"/>
      <c r="AA598" s="2685"/>
      <c r="AB598" s="2685"/>
      <c r="AC598" s="2685"/>
      <c r="AD598" s="2685"/>
      <c r="AE598" s="2685"/>
      <c r="AF598" s="2685"/>
      <c r="AG598" s="2685"/>
      <c r="AH598" s="2685"/>
      <c r="AI598" s="2685"/>
      <c r="AJ598" s="2685"/>
      <c r="AK598" s="2685"/>
      <c r="AL598" s="2685"/>
      <c r="AM598" s="2685"/>
      <c r="AN598" s="2685"/>
      <c r="AO598" s="2685"/>
      <c r="AP598" s="2685"/>
      <c r="AQ598" s="2685"/>
      <c r="AR598" s="2685"/>
      <c r="AS598" s="2685"/>
      <c r="AT598" s="2685"/>
      <c r="AU598" s="441"/>
    </row>
    <row r="599" spans="1:47" ht="12.75" customHeight="1" x14ac:dyDescent="0.4">
      <c r="A599" s="184"/>
      <c r="B599" s="442"/>
      <c r="C599" s="2685" t="s">
        <v>268</v>
      </c>
      <c r="D599" s="2685"/>
      <c r="E599" s="2685"/>
      <c r="F599" s="2685"/>
      <c r="G599" s="2685"/>
      <c r="H599" s="2685"/>
      <c r="I599" s="2685"/>
      <c r="J599" s="2685"/>
      <c r="K599" s="2685"/>
      <c r="L599" s="2685"/>
      <c r="M599" s="2685"/>
      <c r="N599" s="2685"/>
      <c r="O599" s="2685"/>
      <c r="P599" s="2685"/>
      <c r="Q599" s="2685"/>
      <c r="R599" s="2685"/>
      <c r="S599" s="2685"/>
      <c r="T599" s="2685"/>
      <c r="U599" s="2685"/>
      <c r="V599" s="2685"/>
      <c r="W599" s="2685"/>
      <c r="X599" s="2685"/>
      <c r="Y599" s="2685"/>
      <c r="Z599" s="2685"/>
      <c r="AA599" s="2685"/>
      <c r="AB599" s="2685"/>
      <c r="AC599" s="2685"/>
      <c r="AD599" s="2685"/>
      <c r="AE599" s="2685"/>
      <c r="AF599" s="2685"/>
      <c r="AG599" s="2685"/>
      <c r="AH599" s="2685"/>
      <c r="AI599" s="2685"/>
      <c r="AJ599" s="2685"/>
      <c r="AK599" s="2685"/>
      <c r="AL599" s="2685"/>
      <c r="AM599" s="2685"/>
      <c r="AN599" s="2685"/>
      <c r="AO599" s="2685"/>
      <c r="AP599" s="2685"/>
      <c r="AQ599" s="2685"/>
      <c r="AR599" s="2685"/>
      <c r="AS599" s="2685"/>
      <c r="AT599" s="2685"/>
      <c r="AU599" s="441"/>
    </row>
    <row r="600" spans="1:47" ht="12.75" customHeight="1" x14ac:dyDescent="0.4">
      <c r="A600" s="184"/>
      <c r="B600" s="442" t="s">
        <v>115</v>
      </c>
      <c r="C600" s="2685" t="s">
        <v>267</v>
      </c>
      <c r="D600" s="2685"/>
      <c r="E600" s="2685"/>
      <c r="F600" s="2685"/>
      <c r="G600" s="2685"/>
      <c r="H600" s="2685"/>
      <c r="I600" s="2685"/>
      <c r="J600" s="2685"/>
      <c r="K600" s="2685"/>
      <c r="L600" s="2685"/>
      <c r="M600" s="2685"/>
      <c r="N600" s="2685"/>
      <c r="O600" s="2685"/>
      <c r="P600" s="2685"/>
      <c r="Q600" s="2685"/>
      <c r="R600" s="2685"/>
      <c r="S600" s="2685"/>
      <c r="T600" s="2685"/>
      <c r="U600" s="2685"/>
      <c r="V600" s="2685"/>
      <c r="W600" s="2685"/>
      <c r="X600" s="2685"/>
      <c r="Y600" s="2685"/>
      <c r="Z600" s="2685"/>
      <c r="AA600" s="2685"/>
      <c r="AB600" s="2685"/>
      <c r="AC600" s="2685"/>
      <c r="AD600" s="2685"/>
      <c r="AE600" s="2685"/>
      <c r="AF600" s="2685"/>
      <c r="AG600" s="2685"/>
      <c r="AH600" s="2685"/>
      <c r="AI600" s="2685"/>
      <c r="AJ600" s="2685"/>
      <c r="AK600" s="2685"/>
      <c r="AL600" s="2685"/>
      <c r="AM600" s="2685"/>
      <c r="AN600" s="2685"/>
      <c r="AO600" s="2685"/>
      <c r="AP600" s="2685"/>
      <c r="AQ600" s="2685"/>
      <c r="AR600" s="2685"/>
      <c r="AS600" s="2685"/>
      <c r="AT600" s="2685"/>
      <c r="AU600" s="441"/>
    </row>
    <row r="601" spans="1:47" ht="12.75" customHeight="1" x14ac:dyDescent="0.4">
      <c r="A601" s="184"/>
      <c r="B601" s="442" t="s">
        <v>114</v>
      </c>
      <c r="C601" s="2685" t="s">
        <v>2718</v>
      </c>
      <c r="D601" s="2685"/>
      <c r="E601" s="2685"/>
      <c r="F601" s="2685"/>
      <c r="G601" s="2685"/>
      <c r="H601" s="2685"/>
      <c r="I601" s="2685"/>
      <c r="J601" s="2685"/>
      <c r="K601" s="2685"/>
      <c r="L601" s="2685"/>
      <c r="M601" s="2685"/>
      <c r="N601" s="2685"/>
      <c r="O601" s="2685"/>
      <c r="P601" s="2685"/>
      <c r="Q601" s="2685"/>
      <c r="R601" s="2685"/>
      <c r="S601" s="2685"/>
      <c r="T601" s="2685"/>
      <c r="U601" s="2685"/>
      <c r="V601" s="2685"/>
      <c r="W601" s="2685"/>
      <c r="X601" s="2685"/>
      <c r="Y601" s="2685"/>
      <c r="Z601" s="2685"/>
      <c r="AA601" s="2685"/>
      <c r="AB601" s="2685"/>
      <c r="AC601" s="2685"/>
      <c r="AD601" s="2685"/>
      <c r="AE601" s="2685"/>
      <c r="AF601" s="2685"/>
      <c r="AG601" s="2685"/>
      <c r="AH601" s="2685"/>
      <c r="AI601" s="2685"/>
      <c r="AJ601" s="2685"/>
      <c r="AK601" s="2685"/>
      <c r="AL601" s="2685"/>
      <c r="AM601" s="2685"/>
      <c r="AN601" s="2685"/>
      <c r="AO601" s="2685"/>
      <c r="AP601" s="2685"/>
      <c r="AQ601" s="2685"/>
      <c r="AR601" s="2685"/>
      <c r="AS601" s="2685"/>
      <c r="AT601" s="2685"/>
      <c r="AU601" s="184"/>
    </row>
    <row r="602" spans="1:47" ht="12.75" customHeight="1" x14ac:dyDescent="0.4">
      <c r="A602" s="184"/>
      <c r="B602" s="442" t="s">
        <v>113</v>
      </c>
      <c r="C602" s="2685" t="s">
        <v>2719</v>
      </c>
      <c r="D602" s="2685"/>
      <c r="E602" s="2685"/>
      <c r="F602" s="2685"/>
      <c r="G602" s="2685"/>
      <c r="H602" s="2685"/>
      <c r="I602" s="2685"/>
      <c r="J602" s="2685"/>
      <c r="K602" s="2685"/>
      <c r="L602" s="2685"/>
      <c r="M602" s="2685"/>
      <c r="N602" s="2685"/>
      <c r="O602" s="2685"/>
      <c r="P602" s="2685"/>
      <c r="Q602" s="2685"/>
      <c r="R602" s="2685"/>
      <c r="S602" s="2685"/>
      <c r="T602" s="2685"/>
      <c r="U602" s="2685"/>
      <c r="V602" s="2685"/>
      <c r="W602" s="2685"/>
      <c r="X602" s="2685"/>
      <c r="Y602" s="2685"/>
      <c r="Z602" s="2685"/>
      <c r="AA602" s="2685"/>
      <c r="AB602" s="2685"/>
      <c r="AC602" s="2685"/>
      <c r="AD602" s="2685"/>
      <c r="AE602" s="2685"/>
      <c r="AF602" s="2685"/>
      <c r="AG602" s="2685"/>
      <c r="AH602" s="2685"/>
      <c r="AI602" s="2685"/>
      <c r="AJ602" s="2685"/>
      <c r="AK602" s="2685"/>
      <c r="AL602" s="2685"/>
      <c r="AM602" s="2685"/>
      <c r="AN602" s="2685"/>
      <c r="AO602" s="2685"/>
      <c r="AP602" s="2685"/>
      <c r="AQ602" s="2685"/>
      <c r="AR602" s="2685"/>
      <c r="AS602" s="2685"/>
      <c r="AT602" s="2685"/>
      <c r="AU602" s="441"/>
    </row>
    <row r="603" spans="1:47" ht="12.75" customHeight="1" x14ac:dyDescent="0.4">
      <c r="A603" s="184"/>
      <c r="B603" s="184"/>
      <c r="C603" s="2685" t="s">
        <v>266</v>
      </c>
      <c r="D603" s="2685"/>
      <c r="E603" s="2685"/>
      <c r="F603" s="2685"/>
      <c r="G603" s="2685"/>
      <c r="H603" s="2685"/>
      <c r="I603" s="2685"/>
      <c r="J603" s="2685"/>
      <c r="K603" s="2685"/>
      <c r="L603" s="2685"/>
      <c r="M603" s="2685"/>
      <c r="N603" s="2685"/>
      <c r="O603" s="2685"/>
      <c r="P603" s="2685"/>
      <c r="Q603" s="2685"/>
      <c r="R603" s="2685"/>
      <c r="S603" s="2685"/>
      <c r="T603" s="2685"/>
      <c r="U603" s="2685"/>
      <c r="V603" s="2685"/>
      <c r="W603" s="2685"/>
      <c r="X603" s="2685"/>
      <c r="Y603" s="2685"/>
      <c r="Z603" s="2685"/>
      <c r="AA603" s="2685"/>
      <c r="AB603" s="2685"/>
      <c r="AC603" s="2685"/>
      <c r="AD603" s="2685"/>
      <c r="AE603" s="2685"/>
      <c r="AF603" s="2685"/>
      <c r="AG603" s="2685"/>
      <c r="AH603" s="2685"/>
      <c r="AI603" s="2685"/>
      <c r="AJ603" s="2685"/>
      <c r="AK603" s="2685"/>
      <c r="AL603" s="2685"/>
      <c r="AM603" s="2685"/>
      <c r="AN603" s="2685"/>
      <c r="AO603" s="2685"/>
      <c r="AP603" s="2685"/>
      <c r="AQ603" s="2685"/>
      <c r="AR603" s="2685"/>
      <c r="AS603" s="2685"/>
      <c r="AT603" s="2685"/>
      <c r="AU603" s="441"/>
    </row>
    <row r="604" spans="1:47" ht="12.75" customHeight="1" x14ac:dyDescent="0.4">
      <c r="A604" s="184"/>
      <c r="B604" s="442" t="s">
        <v>112</v>
      </c>
      <c r="C604" s="2685" t="s">
        <v>265</v>
      </c>
      <c r="D604" s="2685"/>
      <c r="E604" s="2685"/>
      <c r="F604" s="2685"/>
      <c r="G604" s="2685"/>
      <c r="H604" s="2685"/>
      <c r="I604" s="2685"/>
      <c r="J604" s="2685"/>
      <c r="K604" s="2685"/>
      <c r="L604" s="2685"/>
      <c r="M604" s="2685"/>
      <c r="N604" s="2685"/>
      <c r="O604" s="2685"/>
      <c r="P604" s="2685"/>
      <c r="Q604" s="2685"/>
      <c r="R604" s="2685"/>
      <c r="S604" s="2685"/>
      <c r="T604" s="2685"/>
      <c r="U604" s="2685"/>
      <c r="V604" s="2685"/>
      <c r="W604" s="2685"/>
      <c r="X604" s="2685"/>
      <c r="Y604" s="2685"/>
      <c r="Z604" s="2685"/>
      <c r="AA604" s="2685"/>
      <c r="AB604" s="2685"/>
      <c r="AC604" s="2685"/>
      <c r="AD604" s="2685"/>
      <c r="AE604" s="2685"/>
      <c r="AF604" s="2685"/>
      <c r="AG604" s="2685"/>
      <c r="AH604" s="2685"/>
      <c r="AI604" s="2685"/>
      <c r="AJ604" s="2685"/>
      <c r="AK604" s="2685"/>
      <c r="AL604" s="2685"/>
      <c r="AM604" s="2685"/>
      <c r="AN604" s="2685"/>
      <c r="AO604" s="2685"/>
      <c r="AP604" s="2685"/>
      <c r="AQ604" s="2685"/>
      <c r="AR604" s="2685"/>
      <c r="AS604" s="2685"/>
      <c r="AT604" s="2685"/>
      <c r="AU604" s="441"/>
    </row>
    <row r="605" spans="1:47" customFormat="1" ht="12.75" customHeight="1" x14ac:dyDescent="0.4"/>
    <row r="606" spans="1:47" customFormat="1" ht="12.75" customHeight="1" x14ac:dyDescent="0.4"/>
    <row r="607" spans="1:47" customFormat="1" ht="12.75" customHeight="1" x14ac:dyDescent="0.4"/>
    <row r="608" spans="1:47" customFormat="1" ht="12.75" customHeight="1" x14ac:dyDescent="0.4"/>
    <row r="609" customFormat="1" ht="12.75" customHeight="1" x14ac:dyDescent="0.4"/>
    <row r="610" customFormat="1" ht="12.75" customHeight="1" x14ac:dyDescent="0.4"/>
    <row r="611" customFormat="1" ht="12.75" customHeight="1" x14ac:dyDescent="0.4"/>
    <row r="612" customFormat="1" ht="12.75" customHeight="1" x14ac:dyDescent="0.4"/>
    <row r="613" customFormat="1" ht="12.75" customHeight="1" x14ac:dyDescent="0.4"/>
    <row r="614" customFormat="1" ht="12.75" customHeight="1" x14ac:dyDescent="0.4"/>
    <row r="615" customFormat="1" ht="12.75" customHeight="1" x14ac:dyDescent="0.4"/>
    <row r="616" customFormat="1" ht="12.75" customHeight="1" x14ac:dyDescent="0.4"/>
    <row r="617" customFormat="1" ht="12.75" customHeight="1" x14ac:dyDescent="0.4"/>
    <row r="618" customFormat="1" ht="12.75" customHeight="1" x14ac:dyDescent="0.4"/>
    <row r="619" customFormat="1" ht="12.75" customHeight="1" x14ac:dyDescent="0.4"/>
    <row r="620" customFormat="1" ht="12.75" customHeight="1" x14ac:dyDescent="0.4"/>
    <row r="621" customFormat="1" ht="12.75" customHeight="1" x14ac:dyDescent="0.4"/>
    <row r="622" customFormat="1" ht="12.75" customHeight="1" x14ac:dyDescent="0.4"/>
    <row r="623" customFormat="1" ht="12.75" customHeight="1" x14ac:dyDescent="0.4"/>
    <row r="624" customFormat="1" ht="12.75" customHeight="1" x14ac:dyDescent="0.4"/>
    <row r="625" customFormat="1" ht="12.75" customHeight="1" x14ac:dyDescent="0.4"/>
    <row r="626" customFormat="1" ht="12.75" customHeight="1" x14ac:dyDescent="0.4"/>
    <row r="627" customFormat="1" ht="12.75" customHeight="1" x14ac:dyDescent="0.4"/>
    <row r="628" customFormat="1" ht="12.75" customHeight="1" x14ac:dyDescent="0.4"/>
    <row r="629" customFormat="1" ht="12.75" customHeight="1" x14ac:dyDescent="0.4"/>
    <row r="630" customFormat="1" ht="12.75" customHeight="1" x14ac:dyDescent="0.4"/>
    <row r="631" customFormat="1" ht="12.75" customHeight="1" x14ac:dyDescent="0.4"/>
    <row r="632" customFormat="1" ht="12.75" customHeight="1" x14ac:dyDescent="0.4"/>
    <row r="633" customFormat="1" ht="12.75" customHeight="1" x14ac:dyDescent="0.4"/>
    <row r="634" customFormat="1" ht="12.75" customHeight="1" x14ac:dyDescent="0.4"/>
    <row r="635" customFormat="1" ht="12.75" customHeight="1" x14ac:dyDescent="0.4"/>
    <row r="636" customFormat="1" ht="12.75" customHeight="1" x14ac:dyDescent="0.4"/>
    <row r="637" customFormat="1" ht="12.75" customHeight="1" x14ac:dyDescent="0.4"/>
    <row r="638" customFormat="1" ht="12.75" customHeight="1" x14ac:dyDescent="0.4"/>
    <row r="639" customFormat="1" ht="12.75" customHeight="1" x14ac:dyDescent="0.4"/>
    <row r="640" customFormat="1" ht="12.75" customHeight="1" x14ac:dyDescent="0.4"/>
    <row r="641" customFormat="1" ht="12.75" customHeight="1" x14ac:dyDescent="0.4"/>
    <row r="642" customFormat="1" ht="12.75" customHeight="1" x14ac:dyDescent="0.4"/>
    <row r="643" customFormat="1" ht="12.75" customHeight="1" x14ac:dyDescent="0.4"/>
    <row r="644" customFormat="1" ht="12.75" customHeight="1" x14ac:dyDescent="0.4"/>
    <row r="645" customFormat="1" ht="12.75" customHeight="1" x14ac:dyDescent="0.4"/>
    <row r="646" customFormat="1" ht="12.75" customHeight="1" x14ac:dyDescent="0.4"/>
    <row r="647" customFormat="1" ht="12.75" customHeight="1" x14ac:dyDescent="0.4"/>
    <row r="648" customFormat="1" ht="12.75" customHeight="1" x14ac:dyDescent="0.4"/>
    <row r="649" customFormat="1" ht="12.75" customHeight="1" x14ac:dyDescent="0.4"/>
    <row r="650" customFormat="1" ht="12.75" customHeight="1" x14ac:dyDescent="0.4"/>
    <row r="651" customFormat="1" ht="12.75" customHeight="1" x14ac:dyDescent="0.4"/>
    <row r="652" customFormat="1" ht="12.75" customHeight="1" x14ac:dyDescent="0.4"/>
    <row r="653" customFormat="1" ht="12.75" customHeight="1" x14ac:dyDescent="0.4"/>
    <row r="654" customFormat="1" ht="12.75" customHeight="1" x14ac:dyDescent="0.4"/>
    <row r="655" customFormat="1" ht="12.75" customHeight="1" x14ac:dyDescent="0.4"/>
    <row r="656" customFormat="1" ht="12.75" customHeight="1" x14ac:dyDescent="0.4"/>
    <row r="657" customFormat="1" ht="12.75" customHeight="1" x14ac:dyDescent="0.4"/>
    <row r="658" customFormat="1" ht="12.75" customHeight="1" x14ac:dyDescent="0.4"/>
    <row r="659" customFormat="1" ht="12.75" customHeight="1" x14ac:dyDescent="0.4"/>
    <row r="660" customFormat="1" ht="12.75" customHeight="1" x14ac:dyDescent="0.4"/>
    <row r="661" customFormat="1" ht="12.75" customHeight="1" x14ac:dyDescent="0.4"/>
    <row r="662" customFormat="1" ht="12.75" customHeight="1" x14ac:dyDescent="0.4"/>
    <row r="663" customFormat="1" ht="12.75" customHeight="1" x14ac:dyDescent="0.4"/>
    <row r="664" customFormat="1" ht="12.75" customHeight="1" x14ac:dyDescent="0.4"/>
    <row r="665" customFormat="1" ht="12.75" customHeight="1" x14ac:dyDescent="0.4"/>
    <row r="666" customFormat="1" ht="12.75" customHeight="1" x14ac:dyDescent="0.4"/>
    <row r="667" customFormat="1" ht="12.75" customHeight="1" x14ac:dyDescent="0.4"/>
    <row r="668" customFormat="1" ht="12.75" customHeight="1" x14ac:dyDescent="0.4"/>
    <row r="669" customFormat="1" ht="12.75" customHeight="1" x14ac:dyDescent="0.4"/>
    <row r="670" customFormat="1" ht="12.75" customHeight="1" x14ac:dyDescent="0.4"/>
    <row r="671" customFormat="1" ht="12.75" customHeight="1" x14ac:dyDescent="0.4"/>
    <row r="672" customFormat="1" ht="12.75" customHeight="1" x14ac:dyDescent="0.4"/>
    <row r="673" customFormat="1" ht="12.75" customHeight="1" x14ac:dyDescent="0.4"/>
    <row r="674" customFormat="1" ht="12.75" customHeight="1" x14ac:dyDescent="0.4"/>
    <row r="675" customFormat="1" ht="12.75" customHeight="1" x14ac:dyDescent="0.4"/>
    <row r="676" customFormat="1" ht="12.75" customHeight="1" x14ac:dyDescent="0.4"/>
    <row r="677" customFormat="1" ht="12.75" customHeight="1" x14ac:dyDescent="0.4"/>
    <row r="678" customFormat="1" ht="12.75" customHeight="1" x14ac:dyDescent="0.4"/>
    <row r="679" customFormat="1" ht="12.75" customHeight="1" x14ac:dyDescent="0.4"/>
    <row r="680" customFormat="1" ht="12.75" customHeight="1" x14ac:dyDescent="0.4"/>
    <row r="681" customFormat="1" ht="12.75" customHeight="1" x14ac:dyDescent="0.4"/>
    <row r="682" customFormat="1" ht="12.75" customHeight="1" x14ac:dyDescent="0.4"/>
    <row r="683" customFormat="1" ht="12.75" customHeight="1" x14ac:dyDescent="0.4"/>
    <row r="684" customFormat="1" ht="12.75" customHeight="1" x14ac:dyDescent="0.4"/>
    <row r="685" customFormat="1" ht="12.75" customHeight="1" x14ac:dyDescent="0.4"/>
    <row r="686" customFormat="1" ht="12.75" customHeight="1" x14ac:dyDescent="0.4"/>
    <row r="687" customFormat="1" ht="12.75" customHeight="1" x14ac:dyDescent="0.4"/>
    <row r="688" customFormat="1" ht="12.75" customHeight="1" x14ac:dyDescent="0.4"/>
    <row r="689" customFormat="1" ht="12.75" customHeight="1" x14ac:dyDescent="0.4"/>
    <row r="690" customFormat="1" ht="12.75" customHeight="1" x14ac:dyDescent="0.4"/>
    <row r="691" customFormat="1" ht="12.75" customHeight="1" x14ac:dyDescent="0.4"/>
    <row r="692" customFormat="1" ht="12.75" customHeight="1" x14ac:dyDescent="0.4"/>
    <row r="693" customFormat="1" ht="12.75" customHeight="1" x14ac:dyDescent="0.4"/>
    <row r="694" customFormat="1" ht="12.75" customHeight="1" x14ac:dyDescent="0.4"/>
    <row r="695" customFormat="1" ht="12.75" customHeight="1" x14ac:dyDescent="0.4"/>
    <row r="696" customFormat="1" ht="12.75" customHeight="1" x14ac:dyDescent="0.4"/>
    <row r="697" customFormat="1" ht="12.75" customHeight="1" x14ac:dyDescent="0.4"/>
    <row r="698" customFormat="1" ht="12.75" customHeight="1" x14ac:dyDescent="0.4"/>
    <row r="699" customFormat="1" ht="12.75" customHeight="1" x14ac:dyDescent="0.4"/>
    <row r="700" customFormat="1" ht="12.75" customHeight="1" x14ac:dyDescent="0.4"/>
    <row r="701" customFormat="1" ht="12.75" customHeight="1" x14ac:dyDescent="0.4"/>
    <row r="702" customFormat="1" ht="12.75" customHeight="1" x14ac:dyDescent="0.4"/>
    <row r="703" customFormat="1" ht="12.75" customHeight="1" x14ac:dyDescent="0.4"/>
    <row r="704" customFormat="1" ht="12.75" customHeight="1" x14ac:dyDescent="0.4"/>
    <row r="705" customFormat="1" ht="12.75" customHeight="1" x14ac:dyDescent="0.4"/>
    <row r="706" customFormat="1" ht="12.75" customHeight="1" x14ac:dyDescent="0.4"/>
    <row r="707" customFormat="1" ht="12.75" customHeight="1" x14ac:dyDescent="0.4"/>
    <row r="708" customFormat="1" ht="12.75" customHeight="1" x14ac:dyDescent="0.4"/>
    <row r="709" customFormat="1" ht="12.75" customHeight="1" x14ac:dyDescent="0.4"/>
    <row r="710" customFormat="1" ht="12.75" customHeight="1" x14ac:dyDescent="0.4"/>
    <row r="711" customFormat="1" ht="12.75" customHeight="1" x14ac:dyDescent="0.4"/>
    <row r="712" customFormat="1" ht="12.75" customHeight="1" x14ac:dyDescent="0.4"/>
    <row r="713" customFormat="1" ht="12.75" customHeight="1" x14ac:dyDescent="0.4"/>
    <row r="714" customFormat="1" ht="12.75" customHeight="1" x14ac:dyDescent="0.4"/>
    <row r="715" customFormat="1" ht="12.75" customHeight="1" x14ac:dyDescent="0.4"/>
    <row r="716" customFormat="1" ht="12.75" customHeight="1" x14ac:dyDescent="0.4"/>
    <row r="717" customFormat="1" ht="12.75" customHeight="1" x14ac:dyDescent="0.4"/>
    <row r="718" customFormat="1" ht="12.75" customHeight="1" x14ac:dyDescent="0.4"/>
    <row r="719" customFormat="1" ht="12.75" customHeight="1" x14ac:dyDescent="0.4"/>
    <row r="720" customFormat="1" ht="12.75" customHeight="1" x14ac:dyDescent="0.4"/>
    <row r="721" customFormat="1" ht="12.75" customHeight="1" x14ac:dyDescent="0.4"/>
    <row r="722" customFormat="1" ht="12.75" customHeight="1" x14ac:dyDescent="0.4"/>
    <row r="723" customFormat="1" ht="12.75" customHeight="1" x14ac:dyDescent="0.4"/>
    <row r="724" customFormat="1" ht="12.75" customHeight="1" x14ac:dyDescent="0.4"/>
    <row r="725" customFormat="1" ht="12.75" customHeight="1" x14ac:dyDescent="0.4"/>
    <row r="726" customFormat="1" ht="12.75" customHeight="1" x14ac:dyDescent="0.4"/>
    <row r="727" customFormat="1" ht="12.75" customHeight="1" x14ac:dyDescent="0.4"/>
    <row r="728" customFormat="1" ht="12.75" customHeight="1" x14ac:dyDescent="0.4"/>
    <row r="729" customFormat="1" ht="12.75" customHeight="1" x14ac:dyDescent="0.4"/>
    <row r="730" customFormat="1" ht="12.75" customHeight="1" x14ac:dyDescent="0.4"/>
    <row r="731" customFormat="1" ht="12.75" customHeight="1" x14ac:dyDescent="0.4"/>
    <row r="732" customFormat="1" ht="12.75" customHeight="1" x14ac:dyDescent="0.4"/>
    <row r="733" customFormat="1" ht="12.75" customHeight="1" x14ac:dyDescent="0.4"/>
    <row r="734" customFormat="1" ht="12.75" customHeight="1" x14ac:dyDescent="0.4"/>
    <row r="735" customFormat="1" ht="12.75" customHeight="1" x14ac:dyDescent="0.4"/>
    <row r="736" customFormat="1" ht="12.75" customHeight="1" x14ac:dyDescent="0.4"/>
    <row r="737" customFormat="1" ht="12.75" customHeight="1" x14ac:dyDescent="0.4"/>
    <row r="738" customFormat="1" ht="12.75" customHeight="1" x14ac:dyDescent="0.4"/>
    <row r="739" customFormat="1" ht="12.75" customHeight="1" x14ac:dyDescent="0.4"/>
    <row r="740" customFormat="1" ht="12.75" customHeight="1" x14ac:dyDescent="0.4"/>
    <row r="741" customFormat="1" ht="12.75" customHeight="1" x14ac:dyDescent="0.4"/>
    <row r="742" customFormat="1" ht="12.75" customHeight="1" x14ac:dyDescent="0.4"/>
    <row r="743" customFormat="1" ht="12.75" customHeight="1" x14ac:dyDescent="0.4"/>
    <row r="744" customFormat="1" ht="12.75" customHeight="1" x14ac:dyDescent="0.4"/>
    <row r="745" customFormat="1" ht="12.75" customHeight="1" x14ac:dyDescent="0.4"/>
    <row r="746" customFormat="1" ht="12.75" customHeight="1" x14ac:dyDescent="0.4"/>
    <row r="747" customFormat="1" ht="12.75" customHeight="1" x14ac:dyDescent="0.4"/>
    <row r="748" customFormat="1" ht="12.75" customHeight="1" x14ac:dyDescent="0.4"/>
    <row r="749" customFormat="1" ht="12.75" customHeight="1" x14ac:dyDescent="0.4"/>
    <row r="750" customFormat="1" ht="12.75" customHeight="1" x14ac:dyDescent="0.4"/>
    <row r="751" customFormat="1" ht="12.75" customHeight="1" x14ac:dyDescent="0.4"/>
    <row r="752" customFormat="1" ht="12.75" customHeight="1" x14ac:dyDescent="0.4"/>
    <row r="753" customFormat="1" ht="12.75" customHeight="1" x14ac:dyDescent="0.4"/>
    <row r="754" customFormat="1" ht="12.75" customHeight="1" x14ac:dyDescent="0.4"/>
    <row r="755" customFormat="1" ht="12.75" customHeight="1" x14ac:dyDescent="0.4"/>
    <row r="756" customFormat="1" ht="12.75" customHeight="1" x14ac:dyDescent="0.4"/>
    <row r="757" customFormat="1" ht="12.75" customHeight="1" x14ac:dyDescent="0.4"/>
    <row r="758" customFormat="1" ht="12.75" customHeight="1" x14ac:dyDescent="0.4"/>
    <row r="759" customFormat="1" ht="12.75" customHeight="1" x14ac:dyDescent="0.4"/>
    <row r="760" customFormat="1" ht="12.75" customHeight="1" x14ac:dyDescent="0.4"/>
    <row r="761" customFormat="1" ht="12.75" customHeight="1" x14ac:dyDescent="0.4"/>
    <row r="762" customFormat="1" ht="12.75" customHeight="1" x14ac:dyDescent="0.4"/>
    <row r="763" customFormat="1" ht="12.75" customHeight="1" x14ac:dyDescent="0.4"/>
    <row r="764" customFormat="1" ht="12.75" customHeight="1" x14ac:dyDescent="0.4"/>
    <row r="765" customFormat="1" ht="12.75" customHeight="1" x14ac:dyDescent="0.4"/>
    <row r="766" customFormat="1" ht="12.75" customHeight="1" x14ac:dyDescent="0.4"/>
    <row r="767" customFormat="1" ht="12.75" customHeight="1" x14ac:dyDescent="0.4"/>
    <row r="768" customFormat="1" ht="12.75" customHeight="1" x14ac:dyDescent="0.4"/>
    <row r="769" customFormat="1" ht="12.75" customHeight="1" x14ac:dyDescent="0.4"/>
    <row r="770" customFormat="1" ht="12.75" customHeight="1" x14ac:dyDescent="0.4"/>
    <row r="771" customFormat="1" ht="12.75" customHeight="1" x14ac:dyDescent="0.4"/>
    <row r="772" customFormat="1" ht="12.75" customHeight="1" x14ac:dyDescent="0.4"/>
    <row r="773" customFormat="1" ht="12.75" customHeight="1" x14ac:dyDescent="0.4"/>
    <row r="774" customFormat="1" ht="12.75" customHeight="1" x14ac:dyDescent="0.4"/>
    <row r="775" customFormat="1" ht="12.75" customHeight="1" x14ac:dyDescent="0.4"/>
    <row r="776" customFormat="1" ht="12.75" customHeight="1" x14ac:dyDescent="0.4"/>
    <row r="777" customFormat="1" ht="12.75" customHeight="1" x14ac:dyDescent="0.4"/>
    <row r="778" customFormat="1" ht="12.75" customHeight="1" x14ac:dyDescent="0.4"/>
    <row r="779" customFormat="1" ht="12.75" customHeight="1" x14ac:dyDescent="0.4"/>
    <row r="780" customFormat="1" ht="12.75" customHeight="1" x14ac:dyDescent="0.4"/>
    <row r="781" customFormat="1" ht="12.75" customHeight="1" x14ac:dyDescent="0.4"/>
    <row r="782" customFormat="1" ht="12.75" customHeight="1" x14ac:dyDescent="0.4"/>
    <row r="783" customFormat="1" ht="12.75" customHeight="1" x14ac:dyDescent="0.4"/>
    <row r="784" customFormat="1" ht="12.75" customHeight="1" x14ac:dyDescent="0.4"/>
    <row r="785" customFormat="1" ht="12.75" customHeight="1" x14ac:dyDescent="0.4"/>
    <row r="786" customFormat="1" ht="12.75" customHeight="1" x14ac:dyDescent="0.4"/>
    <row r="787" customFormat="1" ht="12.75" customHeight="1" x14ac:dyDescent="0.4"/>
    <row r="788" customFormat="1" ht="12.75" customHeight="1" x14ac:dyDescent="0.4"/>
    <row r="789" customFormat="1" ht="12.75" customHeight="1" x14ac:dyDescent="0.4"/>
    <row r="790" customFormat="1" ht="12.75" customHeight="1" x14ac:dyDescent="0.4"/>
    <row r="791" customFormat="1" ht="12.75" customHeight="1" x14ac:dyDescent="0.4"/>
    <row r="792" customFormat="1" ht="12.75" customHeight="1" x14ac:dyDescent="0.4"/>
    <row r="793" customFormat="1" ht="12.75" customHeight="1" x14ac:dyDescent="0.4"/>
    <row r="794" customFormat="1" ht="12.75" customHeight="1" x14ac:dyDescent="0.4"/>
    <row r="795" customFormat="1" ht="12.75" customHeight="1" x14ac:dyDescent="0.4"/>
    <row r="796" customFormat="1" ht="12.75" customHeight="1" x14ac:dyDescent="0.4"/>
    <row r="797" customFormat="1" ht="12.75" customHeight="1" x14ac:dyDescent="0.4"/>
    <row r="798" customFormat="1" ht="12.75" customHeight="1" x14ac:dyDescent="0.4"/>
    <row r="799" customFormat="1" ht="12.75" customHeight="1" x14ac:dyDescent="0.4"/>
    <row r="800" customFormat="1" ht="12.75" customHeight="1" x14ac:dyDescent="0.4"/>
    <row r="801" customFormat="1" ht="12.75" customHeight="1" x14ac:dyDescent="0.4"/>
    <row r="802" customFormat="1" ht="12.75" customHeight="1" x14ac:dyDescent="0.4"/>
    <row r="803" customFormat="1" ht="12.75" customHeight="1" x14ac:dyDescent="0.4"/>
    <row r="804" customFormat="1" ht="12.75" customHeight="1" x14ac:dyDescent="0.4"/>
    <row r="805" customFormat="1" ht="12.75" customHeight="1" x14ac:dyDescent="0.4"/>
    <row r="806" customFormat="1" ht="12.75" customHeight="1" x14ac:dyDescent="0.4"/>
    <row r="807" customFormat="1" ht="12.75" customHeight="1" x14ac:dyDescent="0.4"/>
    <row r="808" customFormat="1" ht="12.75" customHeight="1" x14ac:dyDescent="0.4"/>
    <row r="809" customFormat="1" ht="12.75" customHeight="1" x14ac:dyDescent="0.4"/>
    <row r="810" customFormat="1" ht="12.75" customHeight="1" x14ac:dyDescent="0.4"/>
    <row r="811" customFormat="1" ht="12.75" customHeight="1" x14ac:dyDescent="0.4"/>
    <row r="812" customFormat="1" ht="12.75" customHeight="1" x14ac:dyDescent="0.4"/>
    <row r="813" customFormat="1" ht="12.75" customHeight="1" x14ac:dyDescent="0.4"/>
    <row r="814" customFormat="1" ht="12.75" customHeight="1" x14ac:dyDescent="0.4"/>
    <row r="815" customFormat="1" ht="12.75" customHeight="1" x14ac:dyDescent="0.4"/>
    <row r="816" customFormat="1" ht="12.75" customHeight="1" x14ac:dyDescent="0.4"/>
    <row r="817" customFormat="1" ht="12.75" customHeight="1" x14ac:dyDescent="0.4"/>
    <row r="818" customFormat="1" ht="12.75" customHeight="1" x14ac:dyDescent="0.4"/>
    <row r="819" customFormat="1" ht="12.75" customHeight="1" x14ac:dyDescent="0.4"/>
    <row r="820" customFormat="1" ht="12.75" customHeight="1" x14ac:dyDescent="0.4"/>
    <row r="821" customFormat="1" ht="12.75" customHeight="1" x14ac:dyDescent="0.4"/>
    <row r="822" customFormat="1" ht="12.75" customHeight="1" x14ac:dyDescent="0.4"/>
    <row r="823" customFormat="1" ht="12.75" customHeight="1" x14ac:dyDescent="0.4"/>
    <row r="824" customFormat="1" ht="12.75" customHeight="1" x14ac:dyDescent="0.4"/>
    <row r="825" customFormat="1" ht="12.75" customHeight="1" x14ac:dyDescent="0.4"/>
    <row r="826" customFormat="1" ht="12.75" customHeight="1" x14ac:dyDescent="0.4"/>
    <row r="827" customFormat="1" ht="12.75" customHeight="1" x14ac:dyDescent="0.4"/>
    <row r="828" customFormat="1" ht="12.75" customHeight="1" x14ac:dyDescent="0.4"/>
    <row r="829" customFormat="1" ht="12.75" customHeight="1" x14ac:dyDescent="0.4"/>
    <row r="830" customFormat="1" ht="12.75" customHeight="1" x14ac:dyDescent="0.4"/>
    <row r="831" customFormat="1" ht="12.75" customHeight="1" x14ac:dyDescent="0.4"/>
    <row r="832" customFormat="1" ht="12.75" customHeight="1" x14ac:dyDescent="0.4"/>
    <row r="833" customFormat="1" ht="12.75" customHeight="1" x14ac:dyDescent="0.4"/>
    <row r="834" customFormat="1" ht="12.75" customHeight="1" x14ac:dyDescent="0.4"/>
    <row r="835" customFormat="1" ht="12.75" customHeight="1" x14ac:dyDescent="0.4"/>
    <row r="836" customFormat="1" ht="12.75" customHeight="1" x14ac:dyDescent="0.4"/>
    <row r="837" customFormat="1" ht="12.75" customHeight="1" x14ac:dyDescent="0.4"/>
    <row r="838" customFormat="1" ht="12.75" customHeight="1" x14ac:dyDescent="0.4"/>
    <row r="839" customFormat="1" ht="12.75" customHeight="1" x14ac:dyDescent="0.4"/>
    <row r="840" customFormat="1" ht="12.75" customHeight="1" x14ac:dyDescent="0.4"/>
    <row r="841" customFormat="1" ht="12.75" customHeight="1" x14ac:dyDescent="0.4"/>
    <row r="842" customFormat="1" ht="12.75" customHeight="1" x14ac:dyDescent="0.4"/>
    <row r="843" customFormat="1" ht="12.75" customHeight="1" x14ac:dyDescent="0.4"/>
    <row r="844" customFormat="1" ht="12.75" customHeight="1" x14ac:dyDescent="0.4"/>
    <row r="845" customFormat="1" ht="12.75" customHeight="1" x14ac:dyDescent="0.4"/>
    <row r="846" customFormat="1" ht="12.75" customHeight="1" x14ac:dyDescent="0.4"/>
    <row r="847" customFormat="1" ht="12.75" customHeight="1" x14ac:dyDescent="0.4"/>
    <row r="848" customFormat="1" ht="12.75" customHeight="1" x14ac:dyDescent="0.4"/>
    <row r="849" customFormat="1" ht="12.75" customHeight="1" x14ac:dyDescent="0.4"/>
    <row r="850" customFormat="1" ht="12.75" customHeight="1" x14ac:dyDescent="0.4"/>
    <row r="851" customFormat="1" ht="12.75" customHeight="1" x14ac:dyDescent="0.4"/>
    <row r="852" customFormat="1" ht="12.75" customHeight="1" x14ac:dyDescent="0.4"/>
    <row r="853" customFormat="1" ht="12.75" customHeight="1" x14ac:dyDescent="0.4"/>
    <row r="854" customFormat="1" ht="12.75" customHeight="1" x14ac:dyDescent="0.4"/>
    <row r="855" customFormat="1" ht="12.75" customHeight="1" x14ac:dyDescent="0.4"/>
    <row r="856" customFormat="1" ht="12.75" customHeight="1" x14ac:dyDescent="0.4"/>
    <row r="857" customFormat="1" ht="12.75" customHeight="1" x14ac:dyDescent="0.4"/>
    <row r="858" customFormat="1" ht="12.75" customHeight="1" x14ac:dyDescent="0.4"/>
    <row r="859" customFormat="1" ht="12.75" customHeight="1" x14ac:dyDescent="0.4"/>
    <row r="860" customFormat="1" ht="12.75" customHeight="1" x14ac:dyDescent="0.4"/>
    <row r="861" customFormat="1" ht="12.75" customHeight="1" x14ac:dyDescent="0.4"/>
    <row r="862" customFormat="1" ht="12.75" customHeight="1" x14ac:dyDescent="0.4"/>
    <row r="863" customFormat="1" ht="12.75" customHeight="1" x14ac:dyDescent="0.4"/>
    <row r="864" customFormat="1" ht="12.75" customHeight="1" x14ac:dyDescent="0.4"/>
    <row r="865" customFormat="1" ht="12.75" customHeight="1" x14ac:dyDescent="0.4"/>
    <row r="866" customFormat="1" ht="12.75" customHeight="1" x14ac:dyDescent="0.4"/>
    <row r="867" customFormat="1" ht="12.75" customHeight="1" x14ac:dyDescent="0.4"/>
    <row r="868" customFormat="1" ht="12.75" customHeight="1" x14ac:dyDescent="0.4"/>
    <row r="869" customFormat="1" ht="12.75" customHeight="1" x14ac:dyDescent="0.4"/>
    <row r="870" customFormat="1" ht="12.75" customHeight="1" x14ac:dyDescent="0.4"/>
    <row r="871" customFormat="1" ht="12.75" customHeight="1" x14ac:dyDescent="0.4"/>
    <row r="872" customFormat="1" ht="12.75" customHeight="1" x14ac:dyDescent="0.4"/>
    <row r="873" customFormat="1" ht="12.75" customHeight="1" x14ac:dyDescent="0.4"/>
    <row r="874" customFormat="1" ht="12.75" customHeight="1" x14ac:dyDescent="0.4"/>
    <row r="875" customFormat="1" ht="12.75" customHeight="1" x14ac:dyDescent="0.4"/>
    <row r="876" customFormat="1" ht="12.75" customHeight="1" x14ac:dyDescent="0.4"/>
    <row r="877" customFormat="1" ht="12.75" customHeight="1" x14ac:dyDescent="0.4"/>
    <row r="878" customFormat="1" ht="12.75" customHeight="1" x14ac:dyDescent="0.4"/>
    <row r="879" customFormat="1" ht="12.75" customHeight="1" x14ac:dyDescent="0.4"/>
    <row r="880" customFormat="1" ht="12.75" customHeight="1" x14ac:dyDescent="0.4"/>
    <row r="881" customFormat="1" ht="12.75" customHeight="1" x14ac:dyDescent="0.4"/>
    <row r="882" customFormat="1" ht="12.75" customHeight="1" x14ac:dyDescent="0.4"/>
    <row r="883" customFormat="1" ht="12.75" customHeight="1" x14ac:dyDescent="0.4"/>
    <row r="884" customFormat="1" ht="12.75" customHeight="1" x14ac:dyDescent="0.4"/>
    <row r="885" customFormat="1" ht="12.75" customHeight="1" x14ac:dyDescent="0.4"/>
    <row r="886" customFormat="1" ht="12.75" customHeight="1" x14ac:dyDescent="0.4"/>
    <row r="887" customFormat="1" ht="12.75" customHeight="1" x14ac:dyDescent="0.4"/>
    <row r="888" customFormat="1" ht="12.75" customHeight="1" x14ac:dyDescent="0.4"/>
    <row r="889" customFormat="1" ht="12.75" customHeight="1" x14ac:dyDescent="0.4"/>
    <row r="890" customFormat="1" ht="12.75" customHeight="1" x14ac:dyDescent="0.4"/>
    <row r="891" customFormat="1" ht="12.75" customHeight="1" x14ac:dyDescent="0.4"/>
    <row r="892" customFormat="1" ht="12.75" customHeight="1" x14ac:dyDescent="0.4"/>
    <row r="893" customFormat="1" ht="12.75" customHeight="1" x14ac:dyDescent="0.4"/>
    <row r="894" customFormat="1" ht="12.75" customHeight="1" x14ac:dyDescent="0.4"/>
    <row r="895" customFormat="1" ht="12.75" customHeight="1" x14ac:dyDescent="0.4"/>
    <row r="896" customFormat="1" ht="12.75" customHeight="1" x14ac:dyDescent="0.4"/>
    <row r="897" customFormat="1" ht="12.75" customHeight="1" x14ac:dyDescent="0.4"/>
    <row r="898" customFormat="1" ht="12.75" customHeight="1" x14ac:dyDescent="0.4"/>
    <row r="899" customFormat="1" ht="12.75" customHeight="1" x14ac:dyDescent="0.4"/>
    <row r="900" customFormat="1" ht="12.75" customHeight="1" x14ac:dyDescent="0.4"/>
    <row r="901" customFormat="1" ht="12.75" customHeight="1" x14ac:dyDescent="0.4"/>
    <row r="902" customFormat="1" ht="12.75" customHeight="1" x14ac:dyDescent="0.4"/>
    <row r="903" customFormat="1" ht="12.75" customHeight="1" x14ac:dyDescent="0.4"/>
    <row r="904" customFormat="1" ht="12.75" customHeight="1" x14ac:dyDescent="0.4"/>
    <row r="905" customFormat="1" ht="12.75" customHeight="1" x14ac:dyDescent="0.4"/>
    <row r="906" customFormat="1" ht="12.75" customHeight="1" x14ac:dyDescent="0.4"/>
    <row r="907" customFormat="1" ht="12.75" customHeight="1" x14ac:dyDescent="0.4"/>
    <row r="908" customFormat="1" ht="12.75" customHeight="1" x14ac:dyDescent="0.4"/>
    <row r="909" customFormat="1" ht="12.75" customHeight="1" x14ac:dyDescent="0.4"/>
    <row r="910" customFormat="1" ht="12.75" customHeight="1" x14ac:dyDescent="0.4"/>
    <row r="911" customFormat="1" ht="12.75" customHeight="1" x14ac:dyDescent="0.4"/>
    <row r="912" customFormat="1" ht="12.75" customHeight="1" x14ac:dyDescent="0.4"/>
    <row r="913" customFormat="1" ht="12.75" customHeight="1" x14ac:dyDescent="0.4"/>
    <row r="914" customFormat="1" ht="12.75" customHeight="1" x14ac:dyDescent="0.4"/>
    <row r="915" customFormat="1" ht="12.75" customHeight="1" x14ac:dyDescent="0.4"/>
    <row r="916" customFormat="1" ht="12.75" customHeight="1" x14ac:dyDescent="0.4"/>
    <row r="917" customFormat="1" ht="12.75" customHeight="1" x14ac:dyDescent="0.4"/>
    <row r="918" customFormat="1" ht="12.75" customHeight="1" x14ac:dyDescent="0.4"/>
    <row r="919" customFormat="1" ht="12.75" customHeight="1" x14ac:dyDescent="0.4"/>
    <row r="920" customFormat="1" ht="12.75" customHeight="1" x14ac:dyDescent="0.4"/>
    <row r="921" customFormat="1" ht="12.75" customHeight="1" x14ac:dyDescent="0.4"/>
    <row r="922" customFormat="1" ht="12.75" customHeight="1" x14ac:dyDescent="0.4"/>
    <row r="923" customFormat="1" ht="12.75" customHeight="1" x14ac:dyDescent="0.4"/>
    <row r="924" customFormat="1" ht="12.75" customHeight="1" x14ac:dyDescent="0.4"/>
    <row r="925" customFormat="1" ht="12.75" customHeight="1" x14ac:dyDescent="0.4"/>
    <row r="926" customFormat="1" ht="12.75" customHeight="1" x14ac:dyDescent="0.4"/>
    <row r="927" customFormat="1" ht="12.75" customHeight="1" x14ac:dyDescent="0.4"/>
    <row r="928" customFormat="1" ht="12.75" customHeight="1" x14ac:dyDescent="0.4"/>
    <row r="929" customFormat="1" ht="12.75" customHeight="1" x14ac:dyDescent="0.4"/>
    <row r="930" customFormat="1" ht="12.75" customHeight="1" x14ac:dyDescent="0.4"/>
    <row r="931" customFormat="1" ht="12.75" customHeight="1" x14ac:dyDescent="0.4"/>
    <row r="932" customFormat="1" ht="12.75" customHeight="1" x14ac:dyDescent="0.4"/>
    <row r="933" customFormat="1" ht="12.75" customHeight="1" x14ac:dyDescent="0.4"/>
    <row r="934" customFormat="1" ht="12.75" customHeight="1" x14ac:dyDescent="0.4"/>
    <row r="935" customFormat="1" ht="12.75" customHeight="1" x14ac:dyDescent="0.4"/>
    <row r="936" customFormat="1" ht="12.75" customHeight="1" x14ac:dyDescent="0.4"/>
    <row r="937" customFormat="1" ht="12.75" customHeight="1" x14ac:dyDescent="0.4"/>
    <row r="938" customFormat="1" ht="12.75" customHeight="1" x14ac:dyDescent="0.4"/>
    <row r="939" customFormat="1" ht="12.75" customHeight="1" x14ac:dyDescent="0.4"/>
    <row r="940" customFormat="1" ht="12.75" customHeight="1" x14ac:dyDescent="0.4"/>
    <row r="941" customFormat="1" ht="12.75" customHeight="1" x14ac:dyDescent="0.4"/>
    <row r="942" customFormat="1" ht="12.75" customHeight="1" x14ac:dyDescent="0.4"/>
    <row r="943" customFormat="1" ht="12.75" customHeight="1" x14ac:dyDescent="0.4"/>
    <row r="944" customFormat="1" ht="12.75" customHeight="1" x14ac:dyDescent="0.4"/>
    <row r="945" customFormat="1" ht="12.75" customHeight="1" x14ac:dyDescent="0.4"/>
    <row r="946" customFormat="1" ht="12.75" customHeight="1" x14ac:dyDescent="0.4"/>
    <row r="947" customFormat="1" ht="12.75" customHeight="1" x14ac:dyDescent="0.4"/>
    <row r="948" customFormat="1" ht="12.75" customHeight="1" x14ac:dyDescent="0.4"/>
    <row r="949" customFormat="1" ht="12.75" customHeight="1" x14ac:dyDescent="0.4"/>
    <row r="950" customFormat="1" ht="12.75" customHeight="1" x14ac:dyDescent="0.4"/>
    <row r="951" customFormat="1" ht="12.75" customHeight="1" x14ac:dyDescent="0.4"/>
    <row r="952" customFormat="1" ht="12.75" customHeight="1" x14ac:dyDescent="0.4"/>
    <row r="953" customFormat="1" ht="12.75" customHeight="1" x14ac:dyDescent="0.4"/>
    <row r="954" customFormat="1" ht="12.75" customHeight="1" x14ac:dyDescent="0.4"/>
    <row r="955" customFormat="1" ht="12.75" customHeight="1" x14ac:dyDescent="0.4"/>
    <row r="956" customFormat="1" ht="12.75" customHeight="1" x14ac:dyDescent="0.4"/>
    <row r="957" customFormat="1" ht="12.75" customHeight="1" x14ac:dyDescent="0.4"/>
    <row r="958" customFormat="1" ht="12.75" customHeight="1" x14ac:dyDescent="0.4"/>
    <row r="959" customFormat="1" ht="12.75" customHeight="1" x14ac:dyDescent="0.4"/>
    <row r="960" customFormat="1" ht="12.75" customHeight="1" x14ac:dyDescent="0.4"/>
    <row r="961" customFormat="1" ht="12.75" customHeight="1" x14ac:dyDescent="0.4"/>
    <row r="962" customFormat="1" ht="12.75" customHeight="1" x14ac:dyDescent="0.4"/>
    <row r="963" customFormat="1" ht="12.75" customHeight="1" x14ac:dyDescent="0.4"/>
    <row r="964" customFormat="1" ht="12.75" customHeight="1" x14ac:dyDescent="0.4"/>
    <row r="965" customFormat="1" ht="12.75" customHeight="1" x14ac:dyDescent="0.4"/>
    <row r="966" customFormat="1" ht="12.75" customHeight="1" x14ac:dyDescent="0.4"/>
    <row r="967" customFormat="1" ht="12.75" customHeight="1" x14ac:dyDescent="0.4"/>
    <row r="968" customFormat="1" ht="12.75" customHeight="1" x14ac:dyDescent="0.4"/>
    <row r="969" customFormat="1" ht="12.75" customHeight="1" x14ac:dyDescent="0.4"/>
    <row r="970" customFormat="1" ht="12.75" customHeight="1" x14ac:dyDescent="0.4"/>
    <row r="971" customFormat="1" ht="12.75" customHeight="1" x14ac:dyDescent="0.4"/>
    <row r="972" customFormat="1" ht="12.75" customHeight="1" x14ac:dyDescent="0.4"/>
    <row r="973" customFormat="1" ht="12.75" customHeight="1" x14ac:dyDescent="0.4"/>
    <row r="974" customFormat="1" ht="12.75" customHeight="1" x14ac:dyDescent="0.4"/>
    <row r="975" customFormat="1" ht="12.75" customHeight="1" x14ac:dyDescent="0.4"/>
    <row r="976" customFormat="1" ht="12.75" customHeight="1" x14ac:dyDescent="0.4"/>
    <row r="977" customFormat="1" ht="12.75" customHeight="1" x14ac:dyDescent="0.4"/>
    <row r="978" customFormat="1" ht="12.75" customHeight="1" x14ac:dyDescent="0.4"/>
    <row r="979" customFormat="1" ht="12.75" customHeight="1" x14ac:dyDescent="0.4"/>
    <row r="980" customFormat="1" ht="12.75" customHeight="1" x14ac:dyDescent="0.4"/>
    <row r="981" customFormat="1" ht="12.75" customHeight="1" x14ac:dyDescent="0.4"/>
    <row r="982" customFormat="1" ht="12.75" customHeight="1" x14ac:dyDescent="0.4"/>
    <row r="983" customFormat="1" ht="12.75" customHeight="1" x14ac:dyDescent="0.4"/>
    <row r="984" customFormat="1" ht="12.75" customHeight="1" x14ac:dyDescent="0.4"/>
    <row r="985" customFormat="1" ht="12.75" customHeight="1" x14ac:dyDescent="0.4"/>
    <row r="986" customFormat="1" ht="12.75" customHeight="1" x14ac:dyDescent="0.4"/>
    <row r="987" customFormat="1" ht="12.75" customHeight="1" x14ac:dyDescent="0.4"/>
    <row r="988" customFormat="1" ht="12.75" customHeight="1" x14ac:dyDescent="0.4"/>
    <row r="989" customFormat="1" ht="12.75" customHeight="1" x14ac:dyDescent="0.4"/>
    <row r="990" customFormat="1" ht="12.75" customHeight="1" x14ac:dyDescent="0.4"/>
    <row r="991" customFormat="1" ht="12.75" customHeight="1" x14ac:dyDescent="0.4"/>
    <row r="992" customFormat="1" ht="12.75" customHeight="1" x14ac:dyDescent="0.4"/>
    <row r="993" customFormat="1" ht="12.75" customHeight="1" x14ac:dyDescent="0.4"/>
    <row r="994" customFormat="1" ht="12.75" customHeight="1" x14ac:dyDescent="0.4"/>
    <row r="995" customFormat="1" ht="12.75" customHeight="1" x14ac:dyDescent="0.4"/>
    <row r="996" customFormat="1" ht="12.75" customHeight="1" x14ac:dyDescent="0.4"/>
    <row r="997" customFormat="1" ht="12.75" customHeight="1" x14ac:dyDescent="0.4"/>
    <row r="998" customFormat="1" ht="12.75" customHeight="1" x14ac:dyDescent="0.4"/>
    <row r="999" customFormat="1" ht="12.75" customHeight="1" x14ac:dyDescent="0.4"/>
    <row r="1000" customFormat="1" ht="12.75" customHeight="1" x14ac:dyDescent="0.4"/>
    <row r="1001" customFormat="1" ht="12.75" customHeight="1" x14ac:dyDescent="0.4"/>
    <row r="1002" customFormat="1" ht="12.75" customHeight="1" x14ac:dyDescent="0.4"/>
    <row r="1003" customFormat="1" ht="12.75" customHeight="1" x14ac:dyDescent="0.4"/>
    <row r="1004" customFormat="1" ht="12.75" customHeight="1" x14ac:dyDescent="0.4"/>
    <row r="1005" customFormat="1" ht="12.75" customHeight="1" x14ac:dyDescent="0.4"/>
    <row r="1006" customFormat="1" ht="12.75" customHeight="1" x14ac:dyDescent="0.4"/>
    <row r="1007" customFormat="1" ht="12.75" customHeight="1" x14ac:dyDescent="0.4"/>
    <row r="1008" customFormat="1" ht="12.75" customHeight="1" x14ac:dyDescent="0.4"/>
    <row r="1009" customFormat="1" ht="12.75" customHeight="1" x14ac:dyDescent="0.4"/>
    <row r="1010" customFormat="1" ht="12.75" customHeight="1" x14ac:dyDescent="0.4"/>
    <row r="1011" customFormat="1" ht="12.75" customHeight="1" x14ac:dyDescent="0.4"/>
    <row r="1012" customFormat="1" ht="12.75" customHeight="1" x14ac:dyDescent="0.4"/>
    <row r="1013" customFormat="1" ht="12.75" customHeight="1" x14ac:dyDescent="0.4"/>
    <row r="1014" customFormat="1" ht="12.75" customHeight="1" x14ac:dyDescent="0.4"/>
    <row r="1015" customFormat="1" ht="12.75" customHeight="1" x14ac:dyDescent="0.4"/>
    <row r="1016" customFormat="1" ht="12.75" customHeight="1" x14ac:dyDescent="0.4"/>
    <row r="1017" customFormat="1" ht="12.75" customHeight="1" x14ac:dyDescent="0.4"/>
    <row r="1018" customFormat="1" ht="12.75" customHeight="1" x14ac:dyDescent="0.4"/>
    <row r="1019" customFormat="1" ht="12.75" customHeight="1" x14ac:dyDescent="0.4"/>
    <row r="1020" customFormat="1" ht="12.75" customHeight="1" x14ac:dyDescent="0.4"/>
    <row r="1021" customFormat="1" ht="12.75" customHeight="1" x14ac:dyDescent="0.4"/>
    <row r="1022" customFormat="1" ht="12.75" customHeight="1" x14ac:dyDescent="0.4"/>
    <row r="1023" customFormat="1" ht="12.75" customHeight="1" x14ac:dyDescent="0.4"/>
    <row r="1024" customFormat="1" ht="12.75" customHeight="1" x14ac:dyDescent="0.4"/>
    <row r="1025" customFormat="1" ht="12.75" customHeight="1" x14ac:dyDescent="0.4"/>
    <row r="1026" customFormat="1" ht="12.75" customHeight="1" x14ac:dyDescent="0.4"/>
    <row r="1027" customFormat="1" ht="12.75" customHeight="1" x14ac:dyDescent="0.4"/>
    <row r="1028" customFormat="1" ht="12.75" customHeight="1" x14ac:dyDescent="0.4"/>
    <row r="1029" customFormat="1" ht="12.75" customHeight="1" x14ac:dyDescent="0.4"/>
    <row r="1030" customFormat="1" ht="12.75" customHeight="1" x14ac:dyDescent="0.4"/>
    <row r="1031" customFormat="1" ht="12.75" customHeight="1" x14ac:dyDescent="0.4"/>
    <row r="1032" customFormat="1" ht="12.75" customHeight="1" x14ac:dyDescent="0.4"/>
    <row r="1033" customFormat="1" ht="12.75" customHeight="1" x14ac:dyDescent="0.4"/>
    <row r="1034" customFormat="1" ht="12.75" customHeight="1" x14ac:dyDescent="0.4"/>
    <row r="1035" customFormat="1" ht="12.75" customHeight="1" x14ac:dyDescent="0.4"/>
    <row r="1036" customFormat="1" ht="12.75" customHeight="1" x14ac:dyDescent="0.4"/>
    <row r="1037" customFormat="1" ht="12.75" customHeight="1" x14ac:dyDescent="0.4"/>
    <row r="1038" customFormat="1" ht="12.75" customHeight="1" x14ac:dyDescent="0.4"/>
    <row r="1039" customFormat="1" ht="12.75" customHeight="1" x14ac:dyDescent="0.4"/>
    <row r="1040" customFormat="1" ht="12.75" customHeight="1" x14ac:dyDescent="0.4"/>
    <row r="1041" customFormat="1" ht="12.75" customHeight="1" x14ac:dyDescent="0.4"/>
    <row r="1042" customFormat="1" ht="12.75" customHeight="1" x14ac:dyDescent="0.4"/>
    <row r="1043" customFormat="1" ht="12.75" customHeight="1" x14ac:dyDescent="0.4"/>
    <row r="1044" customFormat="1" ht="12.75" customHeight="1" x14ac:dyDescent="0.4"/>
    <row r="1045" customFormat="1" ht="12.75" customHeight="1" x14ac:dyDescent="0.4"/>
    <row r="1046" customFormat="1" ht="12.75" customHeight="1" x14ac:dyDescent="0.4"/>
    <row r="1047" customFormat="1" ht="12.75" customHeight="1" x14ac:dyDescent="0.4"/>
    <row r="1048" customFormat="1" ht="12.75" customHeight="1" x14ac:dyDescent="0.4"/>
    <row r="1049" customFormat="1" ht="12.75" customHeight="1" x14ac:dyDescent="0.4"/>
    <row r="1050" customFormat="1" ht="12.75" customHeight="1" x14ac:dyDescent="0.4"/>
    <row r="1051" customFormat="1" ht="12.75" customHeight="1" x14ac:dyDescent="0.4"/>
    <row r="1052" customFormat="1" ht="12.75" customHeight="1" x14ac:dyDescent="0.4"/>
    <row r="1053" customFormat="1" ht="12.75" customHeight="1" x14ac:dyDescent="0.4"/>
    <row r="1054" customFormat="1" ht="12.75" customHeight="1" x14ac:dyDescent="0.4"/>
    <row r="1055" customFormat="1" ht="12.75" customHeight="1" x14ac:dyDescent="0.4"/>
    <row r="1056" customFormat="1" ht="12.75" customHeight="1" x14ac:dyDescent="0.4"/>
    <row r="1057" customFormat="1" ht="12.75" customHeight="1" x14ac:dyDescent="0.4"/>
    <row r="1058" customFormat="1" ht="12.75" customHeight="1" x14ac:dyDescent="0.4"/>
    <row r="1059" customFormat="1" ht="12.75" customHeight="1" x14ac:dyDescent="0.4"/>
    <row r="1060" customFormat="1" ht="12.75" customHeight="1" x14ac:dyDescent="0.4"/>
    <row r="1061" customFormat="1" ht="12.75" customHeight="1" x14ac:dyDescent="0.4"/>
    <row r="1062" customFormat="1" ht="12.75" customHeight="1" x14ac:dyDescent="0.4"/>
    <row r="1063" customFormat="1" ht="12.75" customHeight="1" x14ac:dyDescent="0.4"/>
    <row r="1064" customFormat="1" ht="12.75" customHeight="1" x14ac:dyDescent="0.4"/>
    <row r="1065" customFormat="1" ht="12.75" customHeight="1" x14ac:dyDescent="0.4"/>
    <row r="1066" customFormat="1" ht="12.75" customHeight="1" x14ac:dyDescent="0.4"/>
    <row r="1067" customFormat="1" ht="12.75" customHeight="1" x14ac:dyDescent="0.4"/>
    <row r="1068" customFormat="1" ht="12.75" customHeight="1" x14ac:dyDescent="0.4"/>
    <row r="1069" customFormat="1" ht="12.75" customHeight="1" x14ac:dyDescent="0.4"/>
    <row r="1070" customFormat="1" ht="12.75" customHeight="1" x14ac:dyDescent="0.4"/>
    <row r="1071" customFormat="1" ht="12.75" customHeight="1" x14ac:dyDescent="0.4"/>
    <row r="1072" customFormat="1" ht="12.75" customHeight="1" x14ac:dyDescent="0.4"/>
    <row r="1073" customFormat="1" ht="12.75" customHeight="1" x14ac:dyDescent="0.4"/>
    <row r="1074" customFormat="1" ht="12.75" customHeight="1" x14ac:dyDescent="0.4"/>
    <row r="1075" customFormat="1" ht="12.75" customHeight="1" x14ac:dyDescent="0.4"/>
    <row r="1076" customFormat="1" ht="12.75" customHeight="1" x14ac:dyDescent="0.4"/>
    <row r="1077" customFormat="1" ht="12.75" customHeight="1" x14ac:dyDescent="0.4"/>
    <row r="1078" customFormat="1" ht="12.75" customHeight="1" x14ac:dyDescent="0.4"/>
    <row r="1079" customFormat="1" ht="12.75" customHeight="1" x14ac:dyDescent="0.4"/>
    <row r="1080" customFormat="1" ht="12.75" customHeight="1" x14ac:dyDescent="0.4"/>
    <row r="1081" customFormat="1" ht="12.75" customHeight="1" x14ac:dyDescent="0.4"/>
    <row r="1082" customFormat="1" ht="12.75" customHeight="1" x14ac:dyDescent="0.4"/>
    <row r="1083" customFormat="1" ht="12.75" customHeight="1" x14ac:dyDescent="0.4"/>
    <row r="1084" customFormat="1" ht="12.75" customHeight="1" x14ac:dyDescent="0.4"/>
    <row r="1085" customFormat="1" ht="12.75" customHeight="1" x14ac:dyDescent="0.4"/>
    <row r="1086" customFormat="1" ht="12.75" customHeight="1" x14ac:dyDescent="0.4"/>
    <row r="1087" customFormat="1" ht="12.75" customHeight="1" x14ac:dyDescent="0.4"/>
    <row r="1088" customFormat="1" ht="12.75" customHeight="1" x14ac:dyDescent="0.4"/>
    <row r="1089" customFormat="1" ht="12.75" customHeight="1" x14ac:dyDescent="0.4"/>
    <row r="1090" customFormat="1" ht="12.75" customHeight="1" x14ac:dyDescent="0.4"/>
    <row r="1091" customFormat="1" ht="12.75" customHeight="1" x14ac:dyDescent="0.4"/>
    <row r="1092" customFormat="1" ht="12.75" customHeight="1" x14ac:dyDescent="0.4"/>
    <row r="1093" customFormat="1" ht="12.75" customHeight="1" x14ac:dyDescent="0.4"/>
    <row r="1094" customFormat="1" ht="12.75" customHeight="1" x14ac:dyDescent="0.4"/>
    <row r="1095" customFormat="1" ht="12.75" customHeight="1" x14ac:dyDescent="0.4"/>
    <row r="1096" customFormat="1" ht="12.75" customHeight="1" x14ac:dyDescent="0.4"/>
    <row r="1097" customFormat="1" ht="12.75" customHeight="1" x14ac:dyDescent="0.4"/>
    <row r="1098" customFormat="1" ht="12.75" customHeight="1" x14ac:dyDescent="0.4"/>
    <row r="1099" customFormat="1" ht="12.75" customHeight="1" x14ac:dyDescent="0.4"/>
    <row r="1100" customFormat="1" ht="12.75" customHeight="1" x14ac:dyDescent="0.4"/>
    <row r="1101" customFormat="1" ht="12.75" customHeight="1" x14ac:dyDescent="0.4"/>
    <row r="1102" customFormat="1" ht="12.75" customHeight="1" x14ac:dyDescent="0.4"/>
    <row r="1103" customFormat="1" ht="12.75" customHeight="1" x14ac:dyDescent="0.4"/>
    <row r="1104" customFormat="1" ht="12.75" customHeight="1" x14ac:dyDescent="0.4"/>
    <row r="1105" customFormat="1" ht="12.75" customHeight="1" x14ac:dyDescent="0.4"/>
    <row r="1106" customFormat="1" ht="12.75" customHeight="1" x14ac:dyDescent="0.4"/>
    <row r="1107" customFormat="1" ht="12.75" customHeight="1" x14ac:dyDescent="0.4"/>
    <row r="1108" customFormat="1" ht="12.75" customHeight="1" x14ac:dyDescent="0.4"/>
    <row r="1109" customFormat="1" ht="12.75" customHeight="1" x14ac:dyDescent="0.4"/>
    <row r="1110" customFormat="1" ht="12.75" customHeight="1" x14ac:dyDescent="0.4"/>
    <row r="1111" customFormat="1" ht="12.75" customHeight="1" x14ac:dyDescent="0.4"/>
    <row r="1112" customFormat="1" ht="12.75" customHeight="1" x14ac:dyDescent="0.4"/>
    <row r="1113" customFormat="1" x14ac:dyDescent="0.4"/>
    <row r="1114" customFormat="1" x14ac:dyDescent="0.4"/>
    <row r="1115" customFormat="1" x14ac:dyDescent="0.4"/>
  </sheetData>
  <sheetProtection algorithmName="SHA-512" hashValue="H+C6bHiqzmPO5HuNmttO1fiQTUkGinKOy8swQ851zTpcyzj32eZxPM/+xojuRt7xqLqsP9PgdEkU/r0xBtcGVA==" saltValue="Wg69+clREvUwQfMdch0qxQ==" spinCount="100000" sheet="1" scenarios="1"/>
  <mergeCells count="241">
    <mergeCell ref="Z555:AU571"/>
    <mergeCell ref="Z578:AU594"/>
    <mergeCell ref="AW7:BE7"/>
    <mergeCell ref="C604:AT604"/>
    <mergeCell ref="C598:AT598"/>
    <mergeCell ref="C599:AT599"/>
    <mergeCell ref="C600:AT600"/>
    <mergeCell ref="C601:AT601"/>
    <mergeCell ref="C602:AT602"/>
    <mergeCell ref="C603:AT603"/>
    <mergeCell ref="K585:P585"/>
    <mergeCell ref="A596:D596"/>
    <mergeCell ref="C597:AT597"/>
    <mergeCell ref="K562:P562"/>
    <mergeCell ref="A573:C576"/>
    <mergeCell ref="D573:J573"/>
    <mergeCell ref="AK573:AT573"/>
    <mergeCell ref="D574:J576"/>
    <mergeCell ref="K574:AI576"/>
    <mergeCell ref="C544:AT544"/>
    <mergeCell ref="U548:Z548"/>
    <mergeCell ref="A550:C553"/>
    <mergeCell ref="D550:J550"/>
    <mergeCell ref="AK550:AT550"/>
    <mergeCell ref="D551:J553"/>
    <mergeCell ref="K551:AI553"/>
    <mergeCell ref="C538:AT538"/>
    <mergeCell ref="C539:AT539"/>
    <mergeCell ref="C540:AT540"/>
    <mergeCell ref="C541:AT541"/>
    <mergeCell ref="C542:AT542"/>
    <mergeCell ref="C543:AT543"/>
    <mergeCell ref="K525:P525"/>
    <mergeCell ref="A536:D536"/>
    <mergeCell ref="C537:AT537"/>
    <mergeCell ref="K502:P502"/>
    <mergeCell ref="A513:C516"/>
    <mergeCell ref="D513:J513"/>
    <mergeCell ref="AK513:AT513"/>
    <mergeCell ref="D514:J516"/>
    <mergeCell ref="K514:AI516"/>
    <mergeCell ref="Z495:AU511"/>
    <mergeCell ref="Z518:AU534"/>
    <mergeCell ref="C484:AT484"/>
    <mergeCell ref="U488:Z488"/>
    <mergeCell ref="A490:C493"/>
    <mergeCell ref="D490:J490"/>
    <mergeCell ref="AK490:AT490"/>
    <mergeCell ref="D491:J493"/>
    <mergeCell ref="K491:AI493"/>
    <mergeCell ref="C478:AT478"/>
    <mergeCell ref="C479:AT479"/>
    <mergeCell ref="C480:AT480"/>
    <mergeCell ref="C481:AT481"/>
    <mergeCell ref="C482:AT482"/>
    <mergeCell ref="C483:AT483"/>
    <mergeCell ref="K465:P465"/>
    <mergeCell ref="A476:D476"/>
    <mergeCell ref="C477:AT477"/>
    <mergeCell ref="K442:P442"/>
    <mergeCell ref="A453:C456"/>
    <mergeCell ref="D453:J453"/>
    <mergeCell ref="AK453:AT453"/>
    <mergeCell ref="D454:J456"/>
    <mergeCell ref="K454:AI456"/>
    <mergeCell ref="Z435:AU451"/>
    <mergeCell ref="Z458:AU474"/>
    <mergeCell ref="C424:AT424"/>
    <mergeCell ref="U428:Z428"/>
    <mergeCell ref="A430:C433"/>
    <mergeCell ref="D430:J430"/>
    <mergeCell ref="AK430:AT430"/>
    <mergeCell ref="D431:J433"/>
    <mergeCell ref="K431:AI433"/>
    <mergeCell ref="C418:AT418"/>
    <mergeCell ref="C419:AT419"/>
    <mergeCell ref="C420:AT420"/>
    <mergeCell ref="C421:AT421"/>
    <mergeCell ref="C422:AT422"/>
    <mergeCell ref="C423:AT423"/>
    <mergeCell ref="K405:P405"/>
    <mergeCell ref="A416:D416"/>
    <mergeCell ref="C417:AT417"/>
    <mergeCell ref="K382:P382"/>
    <mergeCell ref="A393:C396"/>
    <mergeCell ref="D393:J393"/>
    <mergeCell ref="AK393:AT393"/>
    <mergeCell ref="D394:J396"/>
    <mergeCell ref="K394:AI396"/>
    <mergeCell ref="Z375:AU391"/>
    <mergeCell ref="Z398:AU414"/>
    <mergeCell ref="C364:AT364"/>
    <mergeCell ref="U368:Z368"/>
    <mergeCell ref="A370:C373"/>
    <mergeCell ref="D370:J370"/>
    <mergeCell ref="AK370:AT370"/>
    <mergeCell ref="D371:J373"/>
    <mergeCell ref="K371:AI373"/>
    <mergeCell ref="C358:AT358"/>
    <mergeCell ref="C359:AT359"/>
    <mergeCell ref="C360:AT360"/>
    <mergeCell ref="C361:AT361"/>
    <mergeCell ref="C362:AT362"/>
    <mergeCell ref="C363:AT363"/>
    <mergeCell ref="K345:P345"/>
    <mergeCell ref="A356:D356"/>
    <mergeCell ref="C357:AT357"/>
    <mergeCell ref="K322:P322"/>
    <mergeCell ref="A333:C336"/>
    <mergeCell ref="D333:J333"/>
    <mergeCell ref="AK333:AT333"/>
    <mergeCell ref="D334:J336"/>
    <mergeCell ref="K334:AI336"/>
    <mergeCell ref="Z315:AU331"/>
    <mergeCell ref="Z338:AU354"/>
    <mergeCell ref="C304:AT304"/>
    <mergeCell ref="U308:Z308"/>
    <mergeCell ref="A310:C313"/>
    <mergeCell ref="D310:J310"/>
    <mergeCell ref="AK310:AT310"/>
    <mergeCell ref="D311:J313"/>
    <mergeCell ref="K311:AI313"/>
    <mergeCell ref="C298:AT298"/>
    <mergeCell ref="C299:AT299"/>
    <mergeCell ref="C300:AT300"/>
    <mergeCell ref="C301:AT301"/>
    <mergeCell ref="C302:AT302"/>
    <mergeCell ref="C303:AT303"/>
    <mergeCell ref="K285:P285"/>
    <mergeCell ref="A296:D296"/>
    <mergeCell ref="C297:AT297"/>
    <mergeCell ref="K262:P262"/>
    <mergeCell ref="A273:C276"/>
    <mergeCell ref="D273:J273"/>
    <mergeCell ref="AK273:AT273"/>
    <mergeCell ref="D274:J276"/>
    <mergeCell ref="K274:AI276"/>
    <mergeCell ref="Z255:AU271"/>
    <mergeCell ref="Z278:AU294"/>
    <mergeCell ref="C244:AT244"/>
    <mergeCell ref="U248:Z248"/>
    <mergeCell ref="A250:C253"/>
    <mergeCell ref="D250:J250"/>
    <mergeCell ref="AK250:AT250"/>
    <mergeCell ref="D251:J253"/>
    <mergeCell ref="K251:AI253"/>
    <mergeCell ref="C238:AT238"/>
    <mergeCell ref="C239:AT239"/>
    <mergeCell ref="C240:AT240"/>
    <mergeCell ref="C241:AT241"/>
    <mergeCell ref="C242:AT242"/>
    <mergeCell ref="C243:AT243"/>
    <mergeCell ref="K225:P225"/>
    <mergeCell ref="A236:D236"/>
    <mergeCell ref="C237:AT237"/>
    <mergeCell ref="K202:P202"/>
    <mergeCell ref="A213:C216"/>
    <mergeCell ref="D213:J213"/>
    <mergeCell ref="AK213:AT213"/>
    <mergeCell ref="D214:J216"/>
    <mergeCell ref="K214:AI216"/>
    <mergeCell ref="Z195:AU211"/>
    <mergeCell ref="Z218:AU234"/>
    <mergeCell ref="C184:AT184"/>
    <mergeCell ref="U188:Z188"/>
    <mergeCell ref="A190:C193"/>
    <mergeCell ref="D190:J190"/>
    <mergeCell ref="AK190:AT190"/>
    <mergeCell ref="D191:J193"/>
    <mergeCell ref="K191:AI193"/>
    <mergeCell ref="C178:AT178"/>
    <mergeCell ref="C179:AT179"/>
    <mergeCell ref="C180:AT180"/>
    <mergeCell ref="C181:AT181"/>
    <mergeCell ref="C182:AT182"/>
    <mergeCell ref="C183:AT183"/>
    <mergeCell ref="K165:P165"/>
    <mergeCell ref="A176:D176"/>
    <mergeCell ref="C177:AT177"/>
    <mergeCell ref="K142:P142"/>
    <mergeCell ref="A153:C156"/>
    <mergeCell ref="D153:J153"/>
    <mergeCell ref="AK153:AT153"/>
    <mergeCell ref="D154:J156"/>
    <mergeCell ref="K154:AI156"/>
    <mergeCell ref="Z135:AU151"/>
    <mergeCell ref="Z158:AU174"/>
    <mergeCell ref="C124:AT124"/>
    <mergeCell ref="U128:Z128"/>
    <mergeCell ref="A130:C133"/>
    <mergeCell ref="D130:J130"/>
    <mergeCell ref="AK130:AT130"/>
    <mergeCell ref="D131:J133"/>
    <mergeCell ref="K131:AI133"/>
    <mergeCell ref="C118:AT118"/>
    <mergeCell ref="C119:AT119"/>
    <mergeCell ref="C120:AT120"/>
    <mergeCell ref="C121:AT121"/>
    <mergeCell ref="C122:AT122"/>
    <mergeCell ref="C123:AT123"/>
    <mergeCell ref="K105:P105"/>
    <mergeCell ref="A116:D116"/>
    <mergeCell ref="C117:AT117"/>
    <mergeCell ref="K82:P82"/>
    <mergeCell ref="A93:C96"/>
    <mergeCell ref="D93:J93"/>
    <mergeCell ref="AK93:AT93"/>
    <mergeCell ref="D94:J96"/>
    <mergeCell ref="K94:AI96"/>
    <mergeCell ref="Z75:AU91"/>
    <mergeCell ref="Z98:AU114"/>
    <mergeCell ref="C64:AT64"/>
    <mergeCell ref="U68:Z68"/>
    <mergeCell ref="A70:C73"/>
    <mergeCell ref="D70:J70"/>
    <mergeCell ref="AK70:AT70"/>
    <mergeCell ref="D71:J73"/>
    <mergeCell ref="K71:AI73"/>
    <mergeCell ref="C60:AT60"/>
    <mergeCell ref="C61:AT61"/>
    <mergeCell ref="C62:AT62"/>
    <mergeCell ref="C63:AT63"/>
    <mergeCell ref="A56:D56"/>
    <mergeCell ref="C57:AT57"/>
    <mergeCell ref="K22:P22"/>
    <mergeCell ref="A33:C36"/>
    <mergeCell ref="D33:J33"/>
    <mergeCell ref="AK33:AT33"/>
    <mergeCell ref="D34:J36"/>
    <mergeCell ref="K34:AI36"/>
    <mergeCell ref="Z15:AU31"/>
    <mergeCell ref="Z38:AU54"/>
    <mergeCell ref="U8:Z8"/>
    <mergeCell ref="A10:C13"/>
    <mergeCell ref="D10:J10"/>
    <mergeCell ref="AK10:AT10"/>
    <mergeCell ref="D11:J13"/>
    <mergeCell ref="K11:AI13"/>
    <mergeCell ref="K45:P45"/>
    <mergeCell ref="C58:AT58"/>
    <mergeCell ref="C59:AT59"/>
  </mergeCells>
  <phoneticPr fontId="3"/>
  <conditionalFormatting sqref="Z338:AU354">
    <cfRule type="cellIs" dxfId="59" priority="27" operator="equal">
      <formula>""</formula>
    </cfRule>
  </conditionalFormatting>
  <conditionalFormatting sqref="D311">
    <cfRule type="cellIs" dxfId="58" priority="29" operator="equal">
      <formula>""</formula>
    </cfRule>
  </conditionalFormatting>
  <conditionalFormatting sqref="K274">
    <cfRule type="cellIs" dxfId="57" priority="31" operator="equal">
      <formula>""</formula>
    </cfRule>
  </conditionalFormatting>
  <conditionalFormatting sqref="Z278:AU294">
    <cfRule type="cellIs" dxfId="56" priority="33" operator="equal">
      <formula>""</formula>
    </cfRule>
  </conditionalFormatting>
  <conditionalFormatting sqref="D251">
    <cfRule type="cellIs" dxfId="55" priority="35" operator="equal">
      <formula>""</formula>
    </cfRule>
  </conditionalFormatting>
  <conditionalFormatting sqref="K214">
    <cfRule type="cellIs" dxfId="54" priority="37" operator="equal">
      <formula>""</formula>
    </cfRule>
  </conditionalFormatting>
  <conditionalFormatting sqref="Z218:AU234">
    <cfRule type="cellIs" dxfId="53" priority="39" operator="equal">
      <formula>""</formula>
    </cfRule>
  </conditionalFormatting>
  <conditionalFormatting sqref="D191">
    <cfRule type="cellIs" dxfId="52" priority="41" operator="equal">
      <formula>""</formula>
    </cfRule>
  </conditionalFormatting>
  <conditionalFormatting sqref="K154">
    <cfRule type="cellIs" dxfId="51" priority="43" operator="equal">
      <formula>""</formula>
    </cfRule>
  </conditionalFormatting>
  <conditionalFormatting sqref="Z158:AU174">
    <cfRule type="cellIs" dxfId="50" priority="45" operator="equal">
      <formula>""</formula>
    </cfRule>
  </conditionalFormatting>
  <conditionalFormatting sqref="D131">
    <cfRule type="cellIs" dxfId="49" priority="47" operator="equal">
      <formula>""</formula>
    </cfRule>
  </conditionalFormatting>
  <conditionalFormatting sqref="K94">
    <cfRule type="cellIs" dxfId="48" priority="49" operator="equal">
      <formula>""</formula>
    </cfRule>
  </conditionalFormatting>
  <conditionalFormatting sqref="Z98:AU114">
    <cfRule type="cellIs" dxfId="47" priority="51" operator="equal">
      <formula>""</formula>
    </cfRule>
  </conditionalFormatting>
  <conditionalFormatting sqref="D71">
    <cfRule type="cellIs" dxfId="46" priority="53" operator="equal">
      <formula>""</formula>
    </cfRule>
  </conditionalFormatting>
  <conditionalFormatting sqref="K34">
    <cfRule type="cellIs" dxfId="45" priority="55" operator="equal">
      <formula>""</formula>
    </cfRule>
  </conditionalFormatting>
  <conditionalFormatting sqref="Z38:AU54">
    <cfRule type="cellIs" dxfId="44" priority="57" operator="equal">
      <formula>""</formula>
    </cfRule>
  </conditionalFormatting>
  <conditionalFormatting sqref="K11">
    <cfRule type="cellIs" dxfId="43" priority="61" operator="equal">
      <formula>""</formula>
    </cfRule>
  </conditionalFormatting>
  <conditionalFormatting sqref="Z15:AU31">
    <cfRule type="cellIs" dxfId="42" priority="63" operator="equal">
      <formula>""</formula>
    </cfRule>
  </conditionalFormatting>
  <conditionalFormatting sqref="D11">
    <cfRule type="cellIs" dxfId="41" priority="62" operator="equal">
      <formula>""</formula>
    </cfRule>
  </conditionalFormatting>
  <conditionalFormatting sqref="D34">
    <cfRule type="cellIs" dxfId="40" priority="56" operator="equal">
      <formula>""</formula>
    </cfRule>
  </conditionalFormatting>
  <conditionalFormatting sqref="Z75:AU91">
    <cfRule type="cellIs" dxfId="39" priority="54" operator="equal">
      <formula>""</formula>
    </cfRule>
  </conditionalFormatting>
  <conditionalFormatting sqref="K71">
    <cfRule type="cellIs" dxfId="38" priority="52" operator="equal">
      <formula>""</formula>
    </cfRule>
  </conditionalFormatting>
  <conditionalFormatting sqref="D94">
    <cfRule type="cellIs" dxfId="37" priority="50" operator="equal">
      <formula>""</formula>
    </cfRule>
  </conditionalFormatting>
  <conditionalFormatting sqref="Z135:AU151">
    <cfRule type="cellIs" dxfId="36" priority="48" operator="equal">
      <formula>""</formula>
    </cfRule>
  </conditionalFormatting>
  <conditionalFormatting sqref="K131">
    <cfRule type="cellIs" dxfId="35" priority="46" operator="equal">
      <formula>""</formula>
    </cfRule>
  </conditionalFormatting>
  <conditionalFormatting sqref="D154">
    <cfRule type="cellIs" dxfId="34" priority="44" operator="equal">
      <formula>""</formula>
    </cfRule>
  </conditionalFormatting>
  <conditionalFormatting sqref="Z195:AU211">
    <cfRule type="cellIs" dxfId="33" priority="42" operator="equal">
      <formula>""</formula>
    </cfRule>
  </conditionalFormatting>
  <conditionalFormatting sqref="K191">
    <cfRule type="cellIs" dxfId="32" priority="40" operator="equal">
      <formula>""</formula>
    </cfRule>
  </conditionalFormatting>
  <conditionalFormatting sqref="D214">
    <cfRule type="cellIs" dxfId="31" priority="38" operator="equal">
      <formula>""</formula>
    </cfRule>
  </conditionalFormatting>
  <conditionalFormatting sqref="Z255:AU271">
    <cfRule type="cellIs" dxfId="30" priority="36" operator="equal">
      <formula>""</formula>
    </cfRule>
  </conditionalFormatting>
  <conditionalFormatting sqref="K251">
    <cfRule type="cellIs" dxfId="29" priority="34" operator="equal">
      <formula>""</formula>
    </cfRule>
  </conditionalFormatting>
  <conditionalFormatting sqref="D274">
    <cfRule type="cellIs" dxfId="28" priority="32" operator="equal">
      <formula>""</formula>
    </cfRule>
  </conditionalFormatting>
  <conditionalFormatting sqref="Z315:AU331">
    <cfRule type="cellIs" dxfId="27" priority="30" operator="equal">
      <formula>""</formula>
    </cfRule>
  </conditionalFormatting>
  <conditionalFormatting sqref="K311">
    <cfRule type="cellIs" dxfId="26" priority="28" operator="equal">
      <formula>""</formula>
    </cfRule>
  </conditionalFormatting>
  <conditionalFormatting sqref="D334">
    <cfRule type="cellIs" dxfId="25" priority="26" operator="equal">
      <formula>""</formula>
    </cfRule>
  </conditionalFormatting>
  <conditionalFormatting sqref="K334">
    <cfRule type="cellIs" dxfId="24" priority="25" operator="equal">
      <formula>""</formula>
    </cfRule>
  </conditionalFormatting>
  <conditionalFormatting sqref="Z375:AU391">
    <cfRule type="cellIs" dxfId="23" priority="24" operator="equal">
      <formula>""</formula>
    </cfRule>
  </conditionalFormatting>
  <conditionalFormatting sqref="D371">
    <cfRule type="cellIs" dxfId="22" priority="23" operator="equal">
      <formula>""</formula>
    </cfRule>
  </conditionalFormatting>
  <conditionalFormatting sqref="K371">
    <cfRule type="cellIs" dxfId="21" priority="22" operator="equal">
      <formula>""</formula>
    </cfRule>
  </conditionalFormatting>
  <conditionalFormatting sqref="Z398:AU414">
    <cfRule type="cellIs" dxfId="20" priority="21" operator="equal">
      <formula>""</formula>
    </cfRule>
  </conditionalFormatting>
  <conditionalFormatting sqref="D394">
    <cfRule type="cellIs" dxfId="19" priority="20" operator="equal">
      <formula>""</formula>
    </cfRule>
  </conditionalFormatting>
  <conditionalFormatting sqref="K394">
    <cfRule type="cellIs" dxfId="18" priority="19" operator="equal">
      <formula>""</formula>
    </cfRule>
  </conditionalFormatting>
  <conditionalFormatting sqref="Z435:AU451">
    <cfRule type="cellIs" dxfId="17" priority="18" operator="equal">
      <formula>""</formula>
    </cfRule>
  </conditionalFormatting>
  <conditionalFormatting sqref="D431">
    <cfRule type="cellIs" dxfId="16" priority="17" operator="equal">
      <formula>""</formula>
    </cfRule>
  </conditionalFormatting>
  <conditionalFormatting sqref="K431">
    <cfRule type="cellIs" dxfId="15" priority="16" operator="equal">
      <formula>""</formula>
    </cfRule>
  </conditionalFormatting>
  <conditionalFormatting sqref="Z458:AU474">
    <cfRule type="cellIs" dxfId="14" priority="15" operator="equal">
      <formula>""</formula>
    </cfRule>
  </conditionalFormatting>
  <conditionalFormatting sqref="D454">
    <cfRule type="cellIs" dxfId="13" priority="14" operator="equal">
      <formula>""</formula>
    </cfRule>
  </conditionalFormatting>
  <conditionalFormatting sqref="K454">
    <cfRule type="cellIs" dxfId="12" priority="13" operator="equal">
      <formula>""</formula>
    </cfRule>
  </conditionalFormatting>
  <conditionalFormatting sqref="Z495:AU511">
    <cfRule type="cellIs" dxfId="11" priority="12" operator="equal">
      <formula>""</formula>
    </cfRule>
  </conditionalFormatting>
  <conditionalFormatting sqref="D491">
    <cfRule type="cellIs" dxfId="10" priority="11" operator="equal">
      <formula>""</formula>
    </cfRule>
  </conditionalFormatting>
  <conditionalFormatting sqref="K491">
    <cfRule type="cellIs" dxfId="9" priority="10" operator="equal">
      <formula>""</formula>
    </cfRule>
  </conditionalFormatting>
  <conditionalFormatting sqref="Z518:AU534">
    <cfRule type="cellIs" dxfId="8" priority="9" operator="equal">
      <formula>""</formula>
    </cfRule>
  </conditionalFormatting>
  <conditionalFormatting sqref="D514">
    <cfRule type="cellIs" dxfId="7" priority="8" operator="equal">
      <formula>""</formula>
    </cfRule>
  </conditionalFormatting>
  <conditionalFormatting sqref="K514">
    <cfRule type="cellIs" dxfId="6" priority="7" operator="equal">
      <formula>""</formula>
    </cfRule>
  </conditionalFormatting>
  <conditionalFormatting sqref="Z555:AU571">
    <cfRule type="cellIs" dxfId="5" priority="6" operator="equal">
      <formula>""</formula>
    </cfRule>
  </conditionalFormatting>
  <conditionalFormatting sqref="D551">
    <cfRule type="cellIs" dxfId="4" priority="5" operator="equal">
      <formula>""</formula>
    </cfRule>
  </conditionalFormatting>
  <conditionalFormatting sqref="K551">
    <cfRule type="cellIs" dxfId="3" priority="4" operator="equal">
      <formula>""</formula>
    </cfRule>
  </conditionalFormatting>
  <conditionalFormatting sqref="Z578:AU594">
    <cfRule type="cellIs" dxfId="2" priority="3" operator="equal">
      <formula>""</formula>
    </cfRule>
  </conditionalFormatting>
  <conditionalFormatting sqref="D574">
    <cfRule type="cellIs" dxfId="1" priority="2" operator="equal">
      <formula>""</formula>
    </cfRule>
  </conditionalFormatting>
  <conditionalFormatting sqref="K574">
    <cfRule type="cellIs" dxfId="0" priority="1" operator="equal">
      <formula>""</formula>
    </cfRule>
  </conditionalFormatting>
  <pageMargins left="0.78740157480314965" right="0.59055118110236227" top="0.59055118110236227" bottom="0.59055118110236227" header="0.31496062992125984" footer="0.31496062992125984"/>
  <pageSetup paperSize="9" scale="85" fitToHeight="0" orientation="portrait" r:id="rId1"/>
  <rowBreaks count="1" manualBreakCount="1">
    <brk id="6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プルダウン選択肢!$M$25:$M$26</xm:f>
          </x14:formula1>
          <xm:sqref>AK12 AP12 AK35 AK72 AK95 AK132 AK155 AK192 AK215 AK252 AK275 AK312 AK552 AK372 AK395 AK432 AK455 AK492 AK515 AK335 AP335 AP372 AP395 AP432 AP455 AP492 AP515 AP552 AP312 AP275 AP252 AP215 AP192 AP155 AP132 AP95 AP72 AP35 AK575 AP575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CO454"/>
  <sheetViews>
    <sheetView showGridLines="0" workbookViewId="0">
      <pane ySplit="1" topLeftCell="A2" activePane="bottomLeft" state="frozen"/>
      <selection pane="bottomLeft" activeCell="C41" sqref="C41"/>
    </sheetView>
  </sheetViews>
  <sheetFormatPr defaultColWidth="9" defaultRowHeight="18.75" x14ac:dyDescent="0.4"/>
  <cols>
    <col min="1" max="6" width="9" style="89"/>
    <col min="7" max="8" width="9" style="89" customWidth="1"/>
    <col min="9" max="9" width="9" style="48" customWidth="1"/>
    <col min="10" max="11" width="9" style="89"/>
    <col min="12" max="12" width="9" style="89" customWidth="1"/>
    <col min="13" max="13" width="9" style="89"/>
    <col min="14" max="17" width="9" style="89" customWidth="1"/>
    <col min="18" max="18" width="11.25" style="194" customWidth="1"/>
    <col min="19" max="19" width="10" style="89" customWidth="1"/>
    <col min="20" max="20" width="9.375" style="89" customWidth="1"/>
    <col min="21" max="21" width="8.25" style="89" customWidth="1"/>
    <col min="94" max="16384" width="9" style="48"/>
  </cols>
  <sheetData>
    <row r="1" spans="1:21" ht="18.75" customHeight="1" x14ac:dyDescent="0.4">
      <c r="A1" s="198" t="s">
        <v>296</v>
      </c>
      <c r="B1" s="89" t="s">
        <v>295</v>
      </c>
      <c r="I1" s="2379" t="s">
        <v>294</v>
      </c>
      <c r="J1" s="2379"/>
      <c r="K1" s="2379"/>
    </row>
    <row r="2" spans="1:21" ht="18.75" customHeight="1" x14ac:dyDescent="0.4">
      <c r="A2" s="244"/>
      <c r="B2" s="200"/>
      <c r="C2" s="200"/>
      <c r="D2" s="200"/>
      <c r="E2" s="200"/>
      <c r="F2" s="200"/>
      <c r="G2" s="200"/>
      <c r="H2" s="200"/>
      <c r="I2" s="200"/>
      <c r="J2" s="200"/>
      <c r="K2" s="200"/>
      <c r="L2" s="200"/>
      <c r="M2" s="200"/>
      <c r="N2" s="200"/>
      <c r="O2" s="200"/>
      <c r="P2" s="200"/>
      <c r="Q2" s="200"/>
      <c r="R2" s="911"/>
      <c r="S2" s="911"/>
      <c r="T2" s="911"/>
      <c r="U2" s="912"/>
    </row>
    <row r="3" spans="1:21" ht="18.75" customHeight="1" x14ac:dyDescent="0.4">
      <c r="A3" s="245"/>
      <c r="B3" s="199"/>
      <c r="C3" s="199"/>
      <c r="D3" s="199"/>
      <c r="E3" s="199"/>
      <c r="F3" s="199"/>
      <c r="G3" s="199"/>
      <c r="H3" s="199"/>
      <c r="I3" s="199"/>
      <c r="J3" s="199"/>
      <c r="K3" s="199"/>
      <c r="L3" s="199"/>
      <c r="M3" s="199"/>
      <c r="N3" s="199"/>
      <c r="O3" s="199"/>
      <c r="P3" s="199"/>
      <c r="Q3" s="199"/>
      <c r="R3" s="913"/>
      <c r="S3" s="914"/>
      <c r="T3" s="914"/>
      <c r="U3" s="915"/>
    </row>
    <row r="4" spans="1:21" ht="18.75" customHeight="1" x14ac:dyDescent="0.4">
      <c r="A4" s="245"/>
      <c r="B4" s="199"/>
      <c r="C4" s="199"/>
      <c r="D4" s="199"/>
      <c r="E4" s="199"/>
      <c r="F4" s="199"/>
      <c r="G4" s="199"/>
      <c r="H4" s="199"/>
      <c r="I4" s="199"/>
      <c r="J4" s="199"/>
      <c r="K4" s="199"/>
      <c r="L4" s="199"/>
      <c r="M4" s="199"/>
      <c r="N4" s="199"/>
      <c r="O4" s="199"/>
      <c r="P4" s="199"/>
      <c r="Q4" s="199"/>
      <c r="R4" s="916"/>
      <c r="S4" s="917"/>
      <c r="T4" s="917"/>
      <c r="U4" s="918"/>
    </row>
    <row r="5" spans="1:21" ht="18.75" customHeight="1" x14ac:dyDescent="0.4">
      <c r="A5" s="245"/>
      <c r="B5" s="199"/>
      <c r="C5" s="199"/>
      <c r="D5" s="199"/>
      <c r="E5" s="199"/>
      <c r="F5" s="199"/>
      <c r="G5" s="199"/>
      <c r="H5" s="199"/>
      <c r="I5" s="199"/>
      <c r="J5" s="199"/>
      <c r="K5" s="199"/>
      <c r="L5" s="199"/>
      <c r="M5" s="199"/>
      <c r="N5" s="199"/>
      <c r="O5" s="199"/>
      <c r="P5" s="199"/>
      <c r="Q5" s="199"/>
      <c r="R5" s="916"/>
      <c r="S5" s="917"/>
      <c r="T5" s="917"/>
      <c r="U5" s="918"/>
    </row>
    <row r="6" spans="1:21" ht="18.75" customHeight="1" x14ac:dyDescent="0.4">
      <c r="A6" s="245"/>
      <c r="B6" s="199"/>
      <c r="C6" s="199"/>
      <c r="D6" s="199"/>
      <c r="E6" s="199"/>
      <c r="F6" s="199"/>
      <c r="G6" s="199"/>
      <c r="H6" s="199"/>
      <c r="I6" s="199"/>
      <c r="J6" s="199"/>
      <c r="K6" s="199"/>
      <c r="L6" s="199"/>
      <c r="M6" s="199"/>
      <c r="N6" s="199"/>
      <c r="O6" s="199"/>
      <c r="P6" s="199"/>
      <c r="Q6" s="199"/>
      <c r="R6" s="944"/>
      <c r="S6" s="917"/>
      <c r="T6" s="917"/>
      <c r="U6" s="918"/>
    </row>
    <row r="7" spans="1:21" ht="18.75" customHeight="1" x14ac:dyDescent="0.4">
      <c r="A7" s="245"/>
      <c r="B7" s="199"/>
      <c r="C7" s="199"/>
      <c r="D7" s="199"/>
      <c r="E7" s="199"/>
      <c r="F7" s="199"/>
      <c r="G7" s="199"/>
      <c r="H7" s="199"/>
      <c r="I7" s="199"/>
      <c r="J7" s="199"/>
      <c r="K7" s="199"/>
      <c r="L7" s="199"/>
      <c r="M7" s="199"/>
      <c r="N7" s="199"/>
      <c r="O7" s="199"/>
      <c r="P7" s="199"/>
      <c r="Q7" s="199"/>
      <c r="R7" s="944"/>
      <c r="S7" s="917"/>
      <c r="T7" s="917"/>
      <c r="U7" s="918"/>
    </row>
    <row r="8" spans="1:21" ht="18.75" customHeight="1" x14ac:dyDescent="0.4">
      <c r="A8" s="245"/>
      <c r="B8" s="199"/>
      <c r="C8" s="199"/>
      <c r="D8" s="199"/>
      <c r="E8" s="199"/>
      <c r="F8" s="199"/>
      <c r="G8" s="199"/>
      <c r="H8" s="199"/>
      <c r="I8" s="199"/>
      <c r="J8" s="199"/>
      <c r="K8" s="199"/>
      <c r="L8" s="199"/>
      <c r="M8" s="199"/>
      <c r="N8" s="199"/>
      <c r="O8" s="199"/>
      <c r="P8" s="199"/>
      <c r="Q8" s="199"/>
      <c r="R8" s="944"/>
      <c r="S8" s="917"/>
      <c r="T8" s="917"/>
      <c r="U8" s="918"/>
    </row>
    <row r="9" spans="1:21" ht="18.75" customHeight="1" x14ac:dyDescent="0.4">
      <c r="A9" s="245"/>
      <c r="B9" s="199"/>
      <c r="C9" s="199"/>
      <c r="D9" s="199"/>
      <c r="E9" s="199"/>
      <c r="F9" s="199"/>
      <c r="G9" s="199"/>
      <c r="H9" s="199"/>
      <c r="I9" s="199"/>
      <c r="J9" s="199"/>
      <c r="K9" s="199"/>
      <c r="L9" s="199"/>
      <c r="M9" s="199"/>
      <c r="N9" s="199"/>
      <c r="O9" s="199"/>
      <c r="P9" s="199"/>
      <c r="Q9" s="199"/>
      <c r="R9" s="913"/>
      <c r="S9" s="914"/>
      <c r="T9" s="914"/>
      <c r="U9" s="915"/>
    </row>
    <row r="10" spans="1:21" ht="18.75" customHeight="1" x14ac:dyDescent="0.4">
      <c r="A10" s="245"/>
      <c r="B10" s="199"/>
      <c r="C10" s="199"/>
      <c r="D10" s="199"/>
      <c r="E10" s="199"/>
      <c r="F10" s="199"/>
      <c r="G10" s="199"/>
      <c r="H10" s="199"/>
      <c r="I10" s="199"/>
      <c r="J10" s="199"/>
      <c r="K10" s="199"/>
      <c r="L10" s="199"/>
      <c r="M10" s="199"/>
      <c r="N10" s="199"/>
      <c r="O10" s="199"/>
      <c r="P10" s="199"/>
      <c r="Q10" s="199"/>
      <c r="R10" s="944"/>
      <c r="S10" s="917"/>
      <c r="T10" s="917"/>
      <c r="U10" s="918"/>
    </row>
    <row r="11" spans="1:21" ht="18.75" customHeight="1" x14ac:dyDescent="0.4">
      <c r="A11" s="245"/>
      <c r="B11" s="199"/>
      <c r="C11" s="199"/>
      <c r="D11" s="199"/>
      <c r="E11" s="199"/>
      <c r="F11" s="199"/>
      <c r="G11" s="199"/>
      <c r="H11" s="199"/>
      <c r="I11" s="199"/>
      <c r="J11" s="199"/>
      <c r="K11" s="199"/>
      <c r="L11" s="199"/>
      <c r="M11" s="199"/>
      <c r="N11" s="199"/>
      <c r="O11" s="199"/>
      <c r="P11" s="199"/>
      <c r="Q11" s="199"/>
      <c r="R11" s="944"/>
      <c r="S11" s="917"/>
      <c r="T11" s="917"/>
      <c r="U11" s="918"/>
    </row>
    <row r="12" spans="1:21" ht="18.75" customHeight="1" x14ac:dyDescent="0.4">
      <c r="A12" s="245"/>
      <c r="B12" s="199"/>
      <c r="C12" s="199"/>
      <c r="D12" s="199"/>
      <c r="E12" s="199"/>
      <c r="F12" s="199"/>
      <c r="G12" s="199"/>
      <c r="H12" s="199"/>
      <c r="I12" s="199"/>
      <c r="J12" s="199"/>
      <c r="K12" s="199"/>
      <c r="L12" s="199"/>
      <c r="M12" s="199"/>
      <c r="N12" s="199"/>
      <c r="O12" s="199"/>
      <c r="P12" s="199"/>
      <c r="Q12" s="199"/>
      <c r="R12" s="944"/>
      <c r="S12" s="917"/>
      <c r="T12" s="917"/>
      <c r="U12" s="918"/>
    </row>
    <row r="13" spans="1:21" ht="18.75" customHeight="1" x14ac:dyDescent="0.4">
      <c r="A13" s="245"/>
      <c r="B13" s="199"/>
      <c r="C13" s="199"/>
      <c r="D13" s="199"/>
      <c r="E13" s="199"/>
      <c r="F13" s="199"/>
      <c r="G13" s="199"/>
      <c r="H13" s="199"/>
      <c r="I13" s="199"/>
      <c r="J13" s="199"/>
      <c r="K13" s="199"/>
      <c r="L13" s="199"/>
      <c r="M13" s="199"/>
      <c r="N13" s="199"/>
      <c r="O13" s="199"/>
      <c r="P13" s="199"/>
      <c r="Q13" s="199"/>
      <c r="R13" s="913"/>
      <c r="S13" s="914"/>
      <c r="T13" s="914"/>
      <c r="U13" s="915"/>
    </row>
    <row r="14" spans="1:21" ht="18.75" customHeight="1" x14ac:dyDescent="0.4">
      <c r="A14" s="245"/>
      <c r="B14" s="199"/>
      <c r="C14" s="199"/>
      <c r="D14" s="199"/>
      <c r="E14" s="199"/>
      <c r="F14" s="199"/>
      <c r="G14" s="199"/>
      <c r="H14" s="199"/>
      <c r="I14" s="199"/>
      <c r="J14" s="199"/>
      <c r="K14" s="199"/>
      <c r="L14" s="199"/>
      <c r="M14" s="199"/>
      <c r="N14" s="199"/>
      <c r="O14" s="199"/>
      <c r="P14" s="199"/>
      <c r="Q14" s="199"/>
      <c r="R14" s="916"/>
      <c r="S14" s="917"/>
      <c r="T14" s="917"/>
      <c r="U14" s="918"/>
    </row>
    <row r="15" spans="1:21" ht="18.75" customHeight="1" x14ac:dyDescent="0.4">
      <c r="A15" s="245"/>
      <c r="B15" s="199"/>
      <c r="C15" s="199"/>
      <c r="D15" s="199"/>
      <c r="E15" s="199"/>
      <c r="F15" s="199"/>
      <c r="G15" s="199"/>
      <c r="H15" s="199"/>
      <c r="I15" s="199"/>
      <c r="J15" s="199"/>
      <c r="K15" s="199"/>
      <c r="L15" s="199"/>
      <c r="M15" s="199"/>
      <c r="N15" s="199"/>
      <c r="O15" s="199"/>
      <c r="P15" s="199"/>
      <c r="Q15" s="199"/>
      <c r="R15" s="944"/>
      <c r="S15" s="917"/>
      <c r="T15" s="917"/>
      <c r="U15" s="918"/>
    </row>
    <row r="16" spans="1:21" ht="18.75" customHeight="1" x14ac:dyDescent="0.4">
      <c r="A16" s="245"/>
      <c r="B16" s="199"/>
      <c r="C16" s="199"/>
      <c r="D16" s="199"/>
      <c r="E16" s="199"/>
      <c r="F16" s="199"/>
      <c r="G16" s="199"/>
      <c r="H16" s="199"/>
      <c r="I16" s="199"/>
      <c r="J16" s="199"/>
      <c r="K16" s="199"/>
      <c r="L16" s="199"/>
      <c r="M16" s="199"/>
      <c r="N16" s="199"/>
      <c r="O16" s="199"/>
      <c r="P16" s="199"/>
      <c r="Q16" s="199"/>
      <c r="R16" s="944"/>
      <c r="S16" s="917"/>
      <c r="T16" s="917"/>
      <c r="U16" s="918"/>
    </row>
    <row r="17" spans="1:21" ht="18.75" customHeight="1" x14ac:dyDescent="0.4">
      <c r="A17" s="245"/>
      <c r="B17" s="199"/>
      <c r="C17" s="199"/>
      <c r="D17" s="199"/>
      <c r="E17" s="199"/>
      <c r="F17" s="199"/>
      <c r="G17" s="199"/>
      <c r="H17" s="199"/>
      <c r="I17" s="199"/>
      <c r="J17" s="199"/>
      <c r="K17" s="199"/>
      <c r="L17" s="199"/>
      <c r="M17" s="199"/>
      <c r="N17" s="199"/>
      <c r="O17" s="199"/>
      <c r="P17" s="199"/>
      <c r="Q17" s="199"/>
      <c r="R17" s="944"/>
      <c r="S17" s="917"/>
      <c r="T17" s="917"/>
      <c r="U17" s="918"/>
    </row>
    <row r="18" spans="1:21" ht="18.75" customHeight="1" x14ac:dyDescent="0.4">
      <c r="A18" s="245"/>
      <c r="B18" s="199"/>
      <c r="C18" s="199"/>
      <c r="D18" s="199"/>
      <c r="E18" s="199"/>
      <c r="F18" s="199"/>
      <c r="G18" s="199"/>
      <c r="H18" s="199"/>
      <c r="I18" s="199"/>
      <c r="J18" s="199"/>
      <c r="K18" s="199"/>
      <c r="L18" s="199"/>
      <c r="M18" s="199"/>
      <c r="N18" s="199"/>
      <c r="O18" s="199"/>
      <c r="P18" s="199"/>
      <c r="Q18" s="199"/>
      <c r="R18" s="913"/>
      <c r="S18" s="914"/>
      <c r="T18" s="914"/>
      <c r="U18" s="915"/>
    </row>
    <row r="19" spans="1:21" ht="18.75" customHeight="1" x14ac:dyDescent="0.4">
      <c r="A19" s="245"/>
      <c r="B19" s="199"/>
      <c r="C19" s="199"/>
      <c r="D19" s="199"/>
      <c r="E19" s="199"/>
      <c r="F19" s="199"/>
      <c r="G19" s="199"/>
      <c r="H19" s="199"/>
      <c r="I19" s="199"/>
      <c r="J19" s="199"/>
      <c r="K19" s="199"/>
      <c r="L19" s="199"/>
      <c r="M19" s="199"/>
      <c r="N19" s="199"/>
      <c r="O19" s="199"/>
      <c r="P19" s="199"/>
      <c r="Q19" s="199"/>
      <c r="R19" s="944"/>
      <c r="S19" s="917"/>
      <c r="T19" s="917"/>
      <c r="U19" s="918"/>
    </row>
    <row r="20" spans="1:21" ht="18.75" customHeight="1" x14ac:dyDescent="0.4">
      <c r="A20" s="245"/>
      <c r="B20" s="199"/>
      <c r="C20" s="199"/>
      <c r="D20" s="199"/>
      <c r="E20" s="199"/>
      <c r="F20" s="199"/>
      <c r="G20" s="199"/>
      <c r="H20" s="199"/>
      <c r="I20" s="199"/>
      <c r="J20" s="199"/>
      <c r="K20" s="199"/>
      <c r="L20" s="199"/>
      <c r="M20" s="199"/>
      <c r="N20" s="199"/>
      <c r="O20" s="199"/>
      <c r="P20" s="199"/>
      <c r="Q20" s="199"/>
      <c r="R20" s="944"/>
      <c r="S20" s="917"/>
      <c r="T20" s="917"/>
      <c r="U20" s="918"/>
    </row>
    <row r="21" spans="1:21" ht="18.75" customHeight="1" x14ac:dyDescent="0.4">
      <c r="A21" s="245"/>
      <c r="B21" s="199"/>
      <c r="C21" s="199"/>
      <c r="D21" s="199"/>
      <c r="E21" s="199"/>
      <c r="F21" s="199"/>
      <c r="G21" s="199"/>
      <c r="H21" s="199"/>
      <c r="I21" s="199"/>
      <c r="J21" s="199"/>
      <c r="K21" s="199"/>
      <c r="L21" s="199"/>
      <c r="M21" s="199"/>
      <c r="N21" s="199"/>
      <c r="O21" s="199"/>
      <c r="P21" s="199"/>
      <c r="Q21" s="199"/>
      <c r="R21" s="944"/>
      <c r="S21" s="917"/>
      <c r="T21" s="917"/>
      <c r="U21" s="918"/>
    </row>
    <row r="22" spans="1:21" ht="18.75" customHeight="1" x14ac:dyDescent="0.4">
      <c r="A22" s="245"/>
      <c r="B22" s="199"/>
      <c r="C22" s="199"/>
      <c r="D22" s="199"/>
      <c r="E22" s="199"/>
      <c r="F22" s="199"/>
      <c r="G22" s="199"/>
      <c r="H22" s="199"/>
      <c r="I22" s="199"/>
      <c r="J22" s="199"/>
      <c r="K22" s="199"/>
      <c r="L22" s="199"/>
      <c r="M22" s="199"/>
      <c r="N22" s="199"/>
      <c r="O22" s="199"/>
      <c r="P22" s="199"/>
      <c r="Q22" s="199"/>
      <c r="R22" s="944"/>
      <c r="S22" s="917"/>
      <c r="T22" s="917"/>
      <c r="U22" s="918"/>
    </row>
    <row r="23" spans="1:21" ht="18.75" customHeight="1" x14ac:dyDescent="0.4">
      <c r="A23" s="245"/>
      <c r="B23" s="199"/>
      <c r="C23" s="199"/>
      <c r="D23" s="199"/>
      <c r="E23" s="199"/>
      <c r="F23" s="199"/>
      <c r="G23" s="199"/>
      <c r="H23" s="199"/>
      <c r="I23" s="199"/>
      <c r="J23" s="199"/>
      <c r="K23" s="199"/>
      <c r="L23" s="199"/>
      <c r="M23" s="199"/>
      <c r="N23" s="199"/>
      <c r="O23" s="199"/>
      <c r="P23" s="199"/>
      <c r="Q23" s="199"/>
      <c r="R23" s="944"/>
      <c r="S23" s="917"/>
      <c r="T23" s="917"/>
      <c r="U23" s="918"/>
    </row>
    <row r="24" spans="1:21" ht="18.75" customHeight="1" x14ac:dyDescent="0.4">
      <c r="A24" s="245"/>
      <c r="B24" s="199"/>
      <c r="C24" s="199"/>
      <c r="D24" s="199"/>
      <c r="E24" s="199"/>
      <c r="F24" s="199"/>
      <c r="G24" s="199"/>
      <c r="H24" s="199"/>
      <c r="I24" s="199"/>
      <c r="J24" s="199"/>
      <c r="K24" s="199"/>
      <c r="L24" s="199"/>
      <c r="M24" s="199"/>
      <c r="N24" s="199"/>
      <c r="O24" s="199"/>
      <c r="P24" s="199"/>
      <c r="Q24" s="199"/>
      <c r="R24" s="944"/>
      <c r="S24" s="917"/>
      <c r="T24" s="917"/>
      <c r="U24" s="918"/>
    </row>
    <row r="25" spans="1:21" ht="18.75" customHeight="1" x14ac:dyDescent="0.4">
      <c r="A25" s="245"/>
      <c r="B25" s="199"/>
      <c r="C25" s="199"/>
      <c r="D25" s="199"/>
      <c r="E25" s="199"/>
      <c r="F25" s="199"/>
      <c r="G25" s="199"/>
      <c r="H25" s="199"/>
      <c r="I25" s="199"/>
      <c r="J25" s="199"/>
      <c r="K25" s="199"/>
      <c r="L25" s="199"/>
      <c r="M25" s="199"/>
      <c r="N25" s="199"/>
      <c r="O25" s="199"/>
      <c r="P25" s="199"/>
      <c r="Q25" s="199"/>
      <c r="R25" s="944"/>
      <c r="S25" s="917"/>
      <c r="T25" s="917"/>
      <c r="U25" s="918"/>
    </row>
    <row r="26" spans="1:21" ht="18.75" customHeight="1" x14ac:dyDescent="0.4">
      <c r="A26" s="245"/>
      <c r="B26" s="199"/>
      <c r="C26" s="199"/>
      <c r="D26" s="199"/>
      <c r="E26" s="199"/>
      <c r="F26" s="199"/>
      <c r="G26" s="199"/>
      <c r="H26" s="199"/>
      <c r="I26" s="199"/>
      <c r="J26" s="199"/>
      <c r="K26" s="199"/>
      <c r="L26" s="199"/>
      <c r="M26" s="199"/>
      <c r="N26" s="199"/>
      <c r="O26" s="199"/>
      <c r="P26" s="199"/>
      <c r="Q26" s="199"/>
      <c r="R26" s="944"/>
      <c r="S26" s="917"/>
      <c r="T26" s="917"/>
      <c r="U26" s="918"/>
    </row>
    <row r="27" spans="1:21" ht="18.75" customHeight="1" x14ac:dyDescent="0.4">
      <c r="A27" s="245"/>
      <c r="B27" s="199"/>
      <c r="C27" s="199"/>
      <c r="D27" s="199"/>
      <c r="E27" s="199"/>
      <c r="F27" s="199"/>
      <c r="G27" s="199"/>
      <c r="H27" s="199"/>
      <c r="I27" s="199"/>
      <c r="J27" s="199"/>
      <c r="K27" s="199"/>
      <c r="L27" s="199"/>
      <c r="M27" s="199"/>
      <c r="N27" s="199"/>
      <c r="O27" s="199"/>
      <c r="P27" s="199"/>
      <c r="Q27" s="199"/>
      <c r="R27" s="944"/>
      <c r="S27" s="917"/>
      <c r="T27" s="917"/>
      <c r="U27" s="918"/>
    </row>
    <row r="28" spans="1:21" ht="18.75" customHeight="1" x14ac:dyDescent="0.4">
      <c r="A28" s="245"/>
      <c r="B28" s="199"/>
      <c r="C28" s="199"/>
      <c r="D28" s="199"/>
      <c r="E28" s="199"/>
      <c r="F28" s="199"/>
      <c r="G28" s="199"/>
      <c r="H28" s="199"/>
      <c r="I28" s="199"/>
      <c r="J28" s="199"/>
      <c r="K28" s="199"/>
      <c r="L28" s="199"/>
      <c r="M28" s="199"/>
      <c r="N28" s="199"/>
      <c r="O28" s="199"/>
      <c r="P28" s="199"/>
      <c r="Q28" s="199"/>
      <c r="R28" s="913"/>
      <c r="S28" s="919"/>
      <c r="T28" s="919"/>
      <c r="U28" s="920"/>
    </row>
    <row r="29" spans="1:21" ht="18.75" customHeight="1" x14ac:dyDescent="0.4">
      <c r="A29" s="245"/>
      <c r="B29" s="199"/>
      <c r="C29" s="199"/>
      <c r="D29" s="199"/>
      <c r="E29" s="199"/>
      <c r="F29" s="199"/>
      <c r="G29" s="199"/>
      <c r="H29" s="199"/>
      <c r="I29" s="199"/>
      <c r="J29" s="199"/>
      <c r="K29" s="199"/>
      <c r="L29" s="199"/>
      <c r="M29" s="199"/>
      <c r="N29" s="199"/>
      <c r="O29" s="199"/>
      <c r="P29" s="199"/>
      <c r="Q29" s="199"/>
      <c r="R29" s="916"/>
      <c r="S29" s="921"/>
      <c r="T29" s="921"/>
      <c r="U29" s="922"/>
    </row>
    <row r="30" spans="1:21" ht="18.75" customHeight="1" x14ac:dyDescent="0.4">
      <c r="A30" s="245"/>
      <c r="B30" s="199"/>
      <c r="C30" s="199"/>
      <c r="D30" s="199"/>
      <c r="E30" s="199"/>
      <c r="F30" s="199"/>
      <c r="G30" s="199"/>
      <c r="H30" s="199"/>
      <c r="I30" s="199"/>
      <c r="J30" s="199"/>
      <c r="K30" s="199"/>
      <c r="L30" s="199"/>
      <c r="M30" s="199"/>
      <c r="N30" s="199"/>
      <c r="O30" s="199"/>
      <c r="P30" s="199"/>
      <c r="Q30" s="199"/>
      <c r="R30" s="944"/>
      <c r="S30" s="921"/>
      <c r="T30" s="921"/>
      <c r="U30" s="922"/>
    </row>
    <row r="31" spans="1:21" ht="18.75" customHeight="1" x14ac:dyDescent="0.4">
      <c r="A31" s="245"/>
      <c r="B31" s="199"/>
      <c r="C31" s="199"/>
      <c r="D31" s="199"/>
      <c r="E31" s="199"/>
      <c r="F31" s="199"/>
      <c r="G31" s="199"/>
      <c r="H31" s="199"/>
      <c r="I31" s="199"/>
      <c r="J31" s="199"/>
      <c r="K31" s="199"/>
      <c r="L31" s="199"/>
      <c r="M31" s="199"/>
      <c r="N31" s="199"/>
      <c r="O31" s="199"/>
      <c r="P31" s="199"/>
      <c r="Q31" s="199"/>
      <c r="R31" s="944"/>
      <c r="S31" s="921"/>
      <c r="T31" s="921"/>
      <c r="U31" s="922"/>
    </row>
    <row r="32" spans="1:21" ht="18.75" customHeight="1" x14ac:dyDescent="0.4">
      <c r="A32" s="245"/>
      <c r="B32" s="199"/>
      <c r="C32" s="199"/>
      <c r="D32" s="199"/>
      <c r="E32" s="199"/>
      <c r="F32" s="199"/>
      <c r="G32" s="199"/>
      <c r="H32" s="199"/>
      <c r="I32" s="199"/>
      <c r="J32" s="199"/>
      <c r="K32" s="199"/>
      <c r="L32" s="199"/>
      <c r="M32" s="199"/>
      <c r="N32" s="199"/>
      <c r="O32" s="199"/>
      <c r="P32" s="199"/>
      <c r="Q32" s="199"/>
      <c r="R32" s="916"/>
      <c r="S32" s="921"/>
      <c r="T32" s="921"/>
      <c r="U32" s="922"/>
    </row>
    <row r="33" spans="1:21" ht="18.75" customHeight="1" x14ac:dyDescent="0.4">
      <c r="A33" s="245"/>
      <c r="B33" s="199"/>
      <c r="C33" s="199"/>
      <c r="D33" s="199"/>
      <c r="E33" s="199"/>
      <c r="F33" s="199"/>
      <c r="G33" s="199"/>
      <c r="H33" s="199"/>
      <c r="I33" s="199"/>
      <c r="J33" s="199"/>
      <c r="K33" s="199"/>
      <c r="L33" s="199"/>
      <c r="M33" s="199"/>
      <c r="N33" s="199"/>
      <c r="O33" s="199"/>
      <c r="P33" s="199"/>
      <c r="Q33" s="199"/>
      <c r="R33" s="944"/>
      <c r="S33" s="921"/>
      <c r="T33" s="921"/>
      <c r="U33" s="922"/>
    </row>
    <row r="34" spans="1:21" ht="18.75" customHeight="1" x14ac:dyDescent="0.4">
      <c r="A34" s="245"/>
      <c r="B34" s="199"/>
      <c r="C34" s="199"/>
      <c r="D34" s="199"/>
      <c r="E34" s="199"/>
      <c r="F34" s="199"/>
      <c r="G34" s="199"/>
      <c r="H34" s="199"/>
      <c r="I34" s="199"/>
      <c r="J34" s="199"/>
      <c r="K34" s="199"/>
      <c r="L34" s="199"/>
      <c r="M34" s="199"/>
      <c r="N34" s="199"/>
      <c r="O34" s="199"/>
      <c r="P34" s="199"/>
      <c r="Q34" s="199"/>
      <c r="R34" s="944"/>
      <c r="S34" s="921"/>
      <c r="T34" s="921"/>
      <c r="U34" s="922"/>
    </row>
    <row r="35" spans="1:21" ht="18.75" customHeight="1" x14ac:dyDescent="0.4">
      <c r="A35" s="245"/>
      <c r="B35" s="199"/>
      <c r="C35" s="199"/>
      <c r="D35" s="199"/>
      <c r="E35" s="199"/>
      <c r="F35" s="199"/>
      <c r="G35" s="199"/>
      <c r="H35" s="199"/>
      <c r="I35" s="199"/>
      <c r="J35" s="199"/>
      <c r="K35" s="199"/>
      <c r="L35" s="199"/>
      <c r="M35" s="199"/>
      <c r="N35" s="199"/>
      <c r="O35" s="199"/>
      <c r="P35" s="199"/>
      <c r="Q35" s="199"/>
      <c r="R35" s="944"/>
      <c r="S35" s="921"/>
      <c r="T35" s="921"/>
      <c r="U35" s="922"/>
    </row>
    <row r="36" spans="1:21" ht="18.75" customHeight="1" x14ac:dyDescent="0.4">
      <c r="A36" s="245"/>
      <c r="B36" s="199"/>
      <c r="C36" s="199"/>
      <c r="D36" s="199"/>
      <c r="E36" s="199"/>
      <c r="F36" s="199"/>
      <c r="G36" s="199"/>
      <c r="H36" s="199"/>
      <c r="I36" s="199"/>
      <c r="J36" s="199"/>
      <c r="K36" s="199"/>
      <c r="L36" s="199"/>
      <c r="M36" s="199"/>
      <c r="N36" s="199"/>
      <c r="O36" s="199"/>
      <c r="P36" s="199"/>
      <c r="Q36" s="199"/>
      <c r="R36" s="944"/>
      <c r="S36" s="921"/>
      <c r="T36" s="921"/>
      <c r="U36" s="922"/>
    </row>
    <row r="37" spans="1:21" ht="18.75" customHeight="1" x14ac:dyDescent="0.4">
      <c r="A37" s="245"/>
      <c r="B37" s="199"/>
      <c r="C37" s="199"/>
      <c r="D37" s="199"/>
      <c r="E37" s="199"/>
      <c r="F37" s="199"/>
      <c r="G37" s="199"/>
      <c r="H37" s="199"/>
      <c r="I37" s="199"/>
      <c r="J37" s="199"/>
      <c r="K37" s="199"/>
      <c r="L37" s="199"/>
      <c r="M37" s="199"/>
      <c r="N37" s="199"/>
      <c r="O37" s="199"/>
      <c r="P37" s="199"/>
      <c r="Q37" s="199"/>
      <c r="R37" s="913"/>
      <c r="S37" s="919"/>
      <c r="T37" s="919"/>
      <c r="U37" s="920"/>
    </row>
    <row r="38" spans="1:21" ht="18.75" customHeight="1" x14ac:dyDescent="0.4">
      <c r="A38" s="245"/>
      <c r="B38" s="199"/>
      <c r="C38" s="199"/>
      <c r="D38" s="199"/>
      <c r="E38" s="199"/>
      <c r="F38" s="199"/>
      <c r="G38" s="199"/>
      <c r="H38" s="199"/>
      <c r="I38" s="199"/>
      <c r="J38" s="199"/>
      <c r="K38" s="199"/>
      <c r="L38" s="199"/>
      <c r="M38" s="199"/>
      <c r="N38" s="199"/>
      <c r="O38" s="199"/>
      <c r="P38" s="199"/>
      <c r="Q38" s="199"/>
      <c r="R38" s="944"/>
      <c r="S38" s="917"/>
      <c r="T38" s="917"/>
      <c r="U38" s="918"/>
    </row>
    <row r="39" spans="1:21" ht="18.75" customHeight="1" x14ac:dyDescent="0.4">
      <c r="A39" s="245"/>
      <c r="B39" s="199"/>
      <c r="C39" s="199"/>
      <c r="D39" s="199"/>
      <c r="E39" s="199"/>
      <c r="F39" s="199"/>
      <c r="G39" s="199"/>
      <c r="H39" s="199"/>
      <c r="I39" s="199"/>
      <c r="J39" s="199"/>
      <c r="K39" s="199"/>
      <c r="L39" s="199"/>
      <c r="M39" s="199"/>
      <c r="N39" s="199"/>
      <c r="O39" s="199"/>
      <c r="P39" s="199"/>
      <c r="Q39" s="199"/>
      <c r="R39" s="916"/>
      <c r="S39" s="917"/>
      <c r="T39" s="917"/>
      <c r="U39" s="918"/>
    </row>
    <row r="40" spans="1:21" ht="18.75" customHeight="1" x14ac:dyDescent="0.4">
      <c r="A40" s="245"/>
      <c r="B40" s="199"/>
      <c r="C40" s="199"/>
      <c r="D40" s="199"/>
      <c r="E40" s="199"/>
      <c r="F40" s="199"/>
      <c r="G40" s="199"/>
      <c r="H40" s="199"/>
      <c r="I40" s="199"/>
      <c r="J40" s="199"/>
      <c r="K40" s="199"/>
      <c r="L40" s="199"/>
      <c r="M40" s="199"/>
      <c r="N40" s="199"/>
      <c r="O40" s="199"/>
      <c r="P40" s="199"/>
      <c r="Q40" s="199"/>
      <c r="R40" s="944"/>
      <c r="S40" s="917"/>
      <c r="T40" s="917"/>
      <c r="U40" s="918"/>
    </row>
    <row r="41" spans="1:21" ht="18.75" customHeight="1" x14ac:dyDescent="0.4">
      <c r="A41" s="245"/>
      <c r="B41" s="199"/>
      <c r="C41" s="199"/>
      <c r="D41" s="199"/>
      <c r="E41" s="199"/>
      <c r="F41" s="199"/>
      <c r="G41" s="199"/>
      <c r="H41" s="199"/>
      <c r="I41" s="199"/>
      <c r="J41" s="199"/>
      <c r="K41" s="199"/>
      <c r="L41" s="199"/>
      <c r="M41" s="199"/>
      <c r="N41" s="199"/>
      <c r="O41" s="199"/>
      <c r="P41" s="199"/>
      <c r="Q41" s="199"/>
      <c r="R41" s="913"/>
      <c r="S41" s="914"/>
      <c r="T41" s="914"/>
      <c r="U41" s="915"/>
    </row>
    <row r="42" spans="1:21" ht="18.75" customHeight="1" x14ac:dyDescent="0.4">
      <c r="A42" s="245"/>
      <c r="B42" s="199"/>
      <c r="C42" s="199"/>
      <c r="D42" s="199"/>
      <c r="E42" s="199"/>
      <c r="F42" s="199"/>
      <c r="G42" s="199"/>
      <c r="H42" s="199"/>
      <c r="I42" s="199"/>
      <c r="J42" s="199"/>
      <c r="K42" s="199"/>
      <c r="L42" s="199"/>
      <c r="M42" s="199"/>
      <c r="N42" s="199"/>
      <c r="O42" s="199"/>
      <c r="P42" s="199"/>
      <c r="Q42" s="199"/>
      <c r="R42" s="923"/>
      <c r="S42" s="924"/>
      <c r="T42" s="924"/>
      <c r="U42" s="925"/>
    </row>
    <row r="43" spans="1:21" ht="18.75" customHeight="1" x14ac:dyDescent="0.4">
      <c r="A43" s="245"/>
      <c r="B43" s="199"/>
      <c r="C43" s="199"/>
      <c r="D43" s="199"/>
      <c r="E43" s="199"/>
      <c r="F43" s="199"/>
      <c r="G43" s="199"/>
      <c r="H43" s="199"/>
      <c r="I43" s="199"/>
      <c r="J43" s="199"/>
      <c r="K43" s="199"/>
      <c r="L43" s="199"/>
      <c r="M43" s="199"/>
      <c r="N43" s="199"/>
      <c r="O43" s="199"/>
      <c r="P43" s="199"/>
      <c r="Q43" s="199"/>
      <c r="R43" s="923"/>
      <c r="S43" s="924"/>
      <c r="T43" s="924"/>
      <c r="U43" s="925"/>
    </row>
    <row r="44" spans="1:21" ht="18.75" customHeight="1" x14ac:dyDescent="0.4">
      <c r="A44" s="2699" t="s">
        <v>3275</v>
      </c>
      <c r="B44" s="2700"/>
      <c r="C44" s="2700"/>
      <c r="D44" s="2700"/>
      <c r="E44" s="2700"/>
      <c r="F44" s="2700"/>
      <c r="G44" s="2700"/>
      <c r="H44" s="2700"/>
      <c r="I44" s="2700"/>
      <c r="J44" s="2700"/>
      <c r="K44" s="2700"/>
      <c r="L44" s="198"/>
      <c r="M44" s="198"/>
      <c r="N44" s="198"/>
      <c r="O44" s="198"/>
      <c r="P44" s="198"/>
      <c r="Q44" s="198"/>
      <c r="R44" s="197"/>
      <c r="S44" s="196"/>
      <c r="T44" s="196"/>
      <c r="U44" s="195"/>
    </row>
    <row r="45" spans="1:21" customFormat="1" x14ac:dyDescent="0.4"/>
    <row r="46" spans="1:21" customFormat="1" x14ac:dyDescent="0.4"/>
    <row r="47" spans="1:21" customFormat="1" x14ac:dyDescent="0.4"/>
    <row r="48" spans="1:21" customFormat="1" x14ac:dyDescent="0.4"/>
    <row r="49" customFormat="1" x14ac:dyDescent="0.4"/>
    <row r="50" customFormat="1" x14ac:dyDescent="0.4"/>
    <row r="51" customFormat="1" x14ac:dyDescent="0.4"/>
    <row r="52" customFormat="1" x14ac:dyDescent="0.4"/>
    <row r="53" customFormat="1" x14ac:dyDescent="0.4"/>
    <row r="54" customFormat="1" x14ac:dyDescent="0.4"/>
    <row r="55" customFormat="1" x14ac:dyDescent="0.4"/>
    <row r="56" customFormat="1" x14ac:dyDescent="0.4"/>
    <row r="57" customFormat="1" x14ac:dyDescent="0.4"/>
    <row r="58" customFormat="1" x14ac:dyDescent="0.4"/>
    <row r="59" customFormat="1" x14ac:dyDescent="0.4"/>
    <row r="60" customFormat="1" x14ac:dyDescent="0.4"/>
    <row r="61" customFormat="1" x14ac:dyDescent="0.4"/>
    <row r="62" customFormat="1" x14ac:dyDescent="0.4"/>
    <row r="63" customFormat="1" x14ac:dyDescent="0.4"/>
    <row r="64" customFormat="1" x14ac:dyDescent="0.4"/>
    <row r="65" customFormat="1" x14ac:dyDescent="0.4"/>
    <row r="66" customFormat="1" x14ac:dyDescent="0.4"/>
    <row r="67" customFormat="1" x14ac:dyDescent="0.4"/>
    <row r="68" customFormat="1" x14ac:dyDescent="0.4"/>
    <row r="69" customFormat="1" x14ac:dyDescent="0.4"/>
    <row r="70" customFormat="1" x14ac:dyDescent="0.4"/>
    <row r="71" customFormat="1" x14ac:dyDescent="0.4"/>
    <row r="72" customFormat="1" x14ac:dyDescent="0.4"/>
    <row r="73" customFormat="1" x14ac:dyDescent="0.4"/>
    <row r="74" customFormat="1" x14ac:dyDescent="0.4"/>
    <row r="75" customFormat="1" x14ac:dyDescent="0.4"/>
    <row r="76" customFormat="1" x14ac:dyDescent="0.4"/>
    <row r="77" customFormat="1" x14ac:dyDescent="0.4"/>
    <row r="78" customFormat="1" x14ac:dyDescent="0.4"/>
    <row r="79" customFormat="1" x14ac:dyDescent="0.4"/>
    <row r="80" customFormat="1" x14ac:dyDescent="0.4"/>
    <row r="81" customFormat="1" x14ac:dyDescent="0.4"/>
    <row r="82" customFormat="1" x14ac:dyDescent="0.4"/>
    <row r="83" customFormat="1" x14ac:dyDescent="0.4"/>
    <row r="84" customFormat="1" x14ac:dyDescent="0.4"/>
    <row r="85" customFormat="1" x14ac:dyDescent="0.4"/>
    <row r="86" customFormat="1" x14ac:dyDescent="0.4"/>
    <row r="87" customFormat="1" x14ac:dyDescent="0.4"/>
    <row r="88" customFormat="1" x14ac:dyDescent="0.4"/>
    <row r="89" customFormat="1" x14ac:dyDescent="0.4"/>
    <row r="90" customFormat="1" x14ac:dyDescent="0.4"/>
    <row r="91" customFormat="1" x14ac:dyDescent="0.4"/>
    <row r="92" customFormat="1" x14ac:dyDescent="0.4"/>
    <row r="93" customFormat="1" x14ac:dyDescent="0.4"/>
    <row r="94" customFormat="1" x14ac:dyDescent="0.4"/>
    <row r="95" customFormat="1" x14ac:dyDescent="0.4"/>
    <row r="96" customFormat="1" x14ac:dyDescent="0.4"/>
    <row r="97" customFormat="1" x14ac:dyDescent="0.4"/>
    <row r="98" customFormat="1" x14ac:dyDescent="0.4"/>
    <row r="99" customFormat="1" x14ac:dyDescent="0.4"/>
    <row r="100" customFormat="1" x14ac:dyDescent="0.4"/>
    <row r="101" customFormat="1" x14ac:dyDescent="0.4"/>
    <row r="102" customFormat="1" x14ac:dyDescent="0.4"/>
    <row r="103" customFormat="1" x14ac:dyDescent="0.4"/>
    <row r="104" customFormat="1" x14ac:dyDescent="0.4"/>
    <row r="105" customFormat="1" x14ac:dyDescent="0.4"/>
    <row r="106" customFormat="1" x14ac:dyDescent="0.4"/>
    <row r="107" customFormat="1" x14ac:dyDescent="0.4"/>
    <row r="108" customFormat="1" x14ac:dyDescent="0.4"/>
    <row r="109" customFormat="1" x14ac:dyDescent="0.4"/>
    <row r="110" customFormat="1" x14ac:dyDescent="0.4"/>
    <row r="111" customFormat="1" x14ac:dyDescent="0.4"/>
    <row r="112" customFormat="1" x14ac:dyDescent="0.4"/>
    <row r="113" customFormat="1" x14ac:dyDescent="0.4"/>
    <row r="114" customFormat="1" x14ac:dyDescent="0.4"/>
    <row r="115" customFormat="1" x14ac:dyDescent="0.4"/>
    <row r="116" customFormat="1" x14ac:dyDescent="0.4"/>
    <row r="117" customFormat="1" x14ac:dyDescent="0.4"/>
    <row r="118" customFormat="1" x14ac:dyDescent="0.4"/>
    <row r="119" customFormat="1" x14ac:dyDescent="0.4"/>
    <row r="120" customFormat="1" x14ac:dyDescent="0.4"/>
    <row r="121" customFormat="1" x14ac:dyDescent="0.4"/>
    <row r="122" customFormat="1" x14ac:dyDescent="0.4"/>
    <row r="123" customFormat="1" x14ac:dyDescent="0.4"/>
    <row r="124" customFormat="1" x14ac:dyDescent="0.4"/>
    <row r="125" customFormat="1" x14ac:dyDescent="0.4"/>
    <row r="126" customFormat="1" x14ac:dyDescent="0.4"/>
    <row r="127" customFormat="1" x14ac:dyDescent="0.4"/>
    <row r="128" customFormat="1" x14ac:dyDescent="0.4"/>
    <row r="129" customFormat="1" x14ac:dyDescent="0.4"/>
    <row r="130" customFormat="1" x14ac:dyDescent="0.4"/>
    <row r="131" customFormat="1" x14ac:dyDescent="0.4"/>
    <row r="132" customFormat="1" x14ac:dyDescent="0.4"/>
    <row r="133" customFormat="1" x14ac:dyDescent="0.4"/>
    <row r="134" customFormat="1" x14ac:dyDescent="0.4"/>
    <row r="135" customFormat="1" x14ac:dyDescent="0.4"/>
    <row r="136" customFormat="1" x14ac:dyDescent="0.4"/>
    <row r="137" customFormat="1" x14ac:dyDescent="0.4"/>
    <row r="138" customFormat="1" x14ac:dyDescent="0.4"/>
    <row r="139" customFormat="1" x14ac:dyDescent="0.4"/>
    <row r="140" customFormat="1" x14ac:dyDescent="0.4"/>
    <row r="141" customFormat="1" x14ac:dyDescent="0.4"/>
    <row r="142" customFormat="1" x14ac:dyDescent="0.4"/>
    <row r="143" customFormat="1" x14ac:dyDescent="0.4"/>
    <row r="144" customFormat="1" x14ac:dyDescent="0.4"/>
    <row r="145" customFormat="1" x14ac:dyDescent="0.4"/>
    <row r="146" customFormat="1" x14ac:dyDescent="0.4"/>
    <row r="147" customFormat="1" x14ac:dyDescent="0.4"/>
    <row r="148" customFormat="1" x14ac:dyDescent="0.4"/>
    <row r="149" customFormat="1" x14ac:dyDescent="0.4"/>
    <row r="150" customFormat="1" x14ac:dyDescent="0.4"/>
    <row r="151" customFormat="1" x14ac:dyDescent="0.4"/>
    <row r="152" customFormat="1" x14ac:dyDescent="0.4"/>
    <row r="153" customFormat="1" x14ac:dyDescent="0.4"/>
    <row r="154" customFormat="1" x14ac:dyDescent="0.4"/>
    <row r="155" customFormat="1" x14ac:dyDescent="0.4"/>
    <row r="156" customFormat="1" x14ac:dyDescent="0.4"/>
    <row r="157" customFormat="1" x14ac:dyDescent="0.4"/>
    <row r="158" customFormat="1" x14ac:dyDescent="0.4"/>
    <row r="159" customFormat="1" x14ac:dyDescent="0.4"/>
    <row r="160" customFormat="1" x14ac:dyDescent="0.4"/>
    <row r="161" customFormat="1" x14ac:dyDescent="0.4"/>
    <row r="162" customFormat="1" x14ac:dyDescent="0.4"/>
    <row r="163" customFormat="1" x14ac:dyDescent="0.4"/>
    <row r="164" customFormat="1" x14ac:dyDescent="0.4"/>
    <row r="165" customFormat="1" x14ac:dyDescent="0.4"/>
    <row r="166" customFormat="1" x14ac:dyDescent="0.4"/>
    <row r="167" customFormat="1" x14ac:dyDescent="0.4"/>
    <row r="168" customFormat="1" x14ac:dyDescent="0.4"/>
    <row r="169" customFormat="1" x14ac:dyDescent="0.4"/>
    <row r="170" customFormat="1" x14ac:dyDescent="0.4"/>
    <row r="171" customFormat="1" x14ac:dyDescent="0.4"/>
    <row r="172" customFormat="1" x14ac:dyDescent="0.4"/>
    <row r="173" customFormat="1" x14ac:dyDescent="0.4"/>
    <row r="174" customFormat="1" x14ac:dyDescent="0.4"/>
    <row r="175" customFormat="1" x14ac:dyDescent="0.4"/>
    <row r="176" customFormat="1" x14ac:dyDescent="0.4"/>
    <row r="177" customFormat="1" x14ac:dyDescent="0.4"/>
    <row r="178" customFormat="1" x14ac:dyDescent="0.4"/>
    <row r="179" customFormat="1" x14ac:dyDescent="0.4"/>
    <row r="180" customFormat="1" x14ac:dyDescent="0.4"/>
    <row r="181" customFormat="1" x14ac:dyDescent="0.4"/>
    <row r="182" customFormat="1" x14ac:dyDescent="0.4"/>
    <row r="183" customFormat="1" x14ac:dyDescent="0.4"/>
    <row r="184" customFormat="1" x14ac:dyDescent="0.4"/>
    <row r="185" customFormat="1" x14ac:dyDescent="0.4"/>
    <row r="186" customFormat="1" x14ac:dyDescent="0.4"/>
    <row r="187" customFormat="1" x14ac:dyDescent="0.4"/>
    <row r="188" customFormat="1" x14ac:dyDescent="0.4"/>
    <row r="189" customFormat="1" x14ac:dyDescent="0.4"/>
    <row r="190" customFormat="1" x14ac:dyDescent="0.4"/>
    <row r="191" customFormat="1" x14ac:dyDescent="0.4"/>
    <row r="192" customFormat="1" x14ac:dyDescent="0.4"/>
    <row r="193" customFormat="1" x14ac:dyDescent="0.4"/>
    <row r="194" customFormat="1" x14ac:dyDescent="0.4"/>
    <row r="195" customFormat="1" x14ac:dyDescent="0.4"/>
    <row r="196" customFormat="1" x14ac:dyDescent="0.4"/>
    <row r="197" customFormat="1" x14ac:dyDescent="0.4"/>
    <row r="198" customFormat="1" x14ac:dyDescent="0.4"/>
    <row r="199" customFormat="1" x14ac:dyDescent="0.4"/>
    <row r="200" customFormat="1" x14ac:dyDescent="0.4"/>
    <row r="201" customFormat="1" x14ac:dyDescent="0.4"/>
    <row r="202" customFormat="1" x14ac:dyDescent="0.4"/>
    <row r="203" customFormat="1" x14ac:dyDescent="0.4"/>
    <row r="204" customFormat="1" x14ac:dyDescent="0.4"/>
    <row r="205" customFormat="1" x14ac:dyDescent="0.4"/>
    <row r="206" customFormat="1" x14ac:dyDescent="0.4"/>
    <row r="207" customFormat="1" x14ac:dyDescent="0.4"/>
    <row r="208" customFormat="1" x14ac:dyDescent="0.4"/>
    <row r="209" customFormat="1" x14ac:dyDescent="0.4"/>
    <row r="210" customFormat="1" x14ac:dyDescent="0.4"/>
    <row r="211" customFormat="1" x14ac:dyDescent="0.4"/>
    <row r="212" customFormat="1" x14ac:dyDescent="0.4"/>
    <row r="213" customFormat="1" x14ac:dyDescent="0.4"/>
    <row r="214" customFormat="1" x14ac:dyDescent="0.4"/>
    <row r="215" customFormat="1" x14ac:dyDescent="0.4"/>
    <row r="216" customFormat="1" x14ac:dyDescent="0.4"/>
    <row r="217" customFormat="1" x14ac:dyDescent="0.4"/>
    <row r="218" customFormat="1" x14ac:dyDescent="0.4"/>
    <row r="219" customFormat="1" x14ac:dyDescent="0.4"/>
    <row r="220" customFormat="1" x14ac:dyDescent="0.4"/>
    <row r="221" customFormat="1" x14ac:dyDescent="0.4"/>
    <row r="222" customFormat="1" x14ac:dyDescent="0.4"/>
    <row r="223" customFormat="1" x14ac:dyDescent="0.4"/>
    <row r="224" customFormat="1" x14ac:dyDescent="0.4"/>
    <row r="225" customFormat="1" x14ac:dyDescent="0.4"/>
    <row r="226" customFormat="1" x14ac:dyDescent="0.4"/>
    <row r="227" customFormat="1" x14ac:dyDescent="0.4"/>
    <row r="228" customFormat="1" x14ac:dyDescent="0.4"/>
    <row r="229" customFormat="1" x14ac:dyDescent="0.4"/>
    <row r="230" customFormat="1" x14ac:dyDescent="0.4"/>
    <row r="231" customFormat="1" x14ac:dyDescent="0.4"/>
    <row r="232" customFormat="1" x14ac:dyDescent="0.4"/>
    <row r="233" customFormat="1" x14ac:dyDescent="0.4"/>
    <row r="234" customFormat="1" x14ac:dyDescent="0.4"/>
    <row r="235" customFormat="1" x14ac:dyDescent="0.4"/>
    <row r="236" customFormat="1" x14ac:dyDescent="0.4"/>
    <row r="237" customFormat="1" x14ac:dyDescent="0.4"/>
    <row r="238" customFormat="1" x14ac:dyDescent="0.4"/>
    <row r="239" customFormat="1" x14ac:dyDescent="0.4"/>
    <row r="240" customFormat="1" x14ac:dyDescent="0.4"/>
    <row r="241" customFormat="1" x14ac:dyDescent="0.4"/>
    <row r="242" customFormat="1" x14ac:dyDescent="0.4"/>
    <row r="243" customFormat="1" x14ac:dyDescent="0.4"/>
    <row r="244" customFormat="1" x14ac:dyDescent="0.4"/>
    <row r="245" customFormat="1" x14ac:dyDescent="0.4"/>
    <row r="246" customFormat="1" x14ac:dyDescent="0.4"/>
    <row r="247" customFormat="1" x14ac:dyDescent="0.4"/>
    <row r="248" customFormat="1" x14ac:dyDescent="0.4"/>
    <row r="249" customFormat="1" x14ac:dyDescent="0.4"/>
    <row r="250" customFormat="1" x14ac:dyDescent="0.4"/>
    <row r="251" customFormat="1" x14ac:dyDescent="0.4"/>
    <row r="252" customFormat="1" x14ac:dyDescent="0.4"/>
    <row r="253" customFormat="1" x14ac:dyDescent="0.4"/>
    <row r="254" customFormat="1" x14ac:dyDescent="0.4"/>
    <row r="255" customFormat="1" x14ac:dyDescent="0.4"/>
    <row r="256" customFormat="1" x14ac:dyDescent="0.4"/>
    <row r="257" customFormat="1" x14ac:dyDescent="0.4"/>
    <row r="258" customFormat="1" x14ac:dyDescent="0.4"/>
    <row r="259" customFormat="1" x14ac:dyDescent="0.4"/>
    <row r="260" customFormat="1" x14ac:dyDescent="0.4"/>
    <row r="261" customFormat="1" x14ac:dyDescent="0.4"/>
    <row r="262" customFormat="1" x14ac:dyDescent="0.4"/>
    <row r="263" customFormat="1" x14ac:dyDescent="0.4"/>
    <row r="264" customFormat="1" x14ac:dyDescent="0.4"/>
    <row r="265" customFormat="1" x14ac:dyDescent="0.4"/>
    <row r="266" customFormat="1" x14ac:dyDescent="0.4"/>
    <row r="267" customFormat="1" x14ac:dyDescent="0.4"/>
    <row r="268" customFormat="1" x14ac:dyDescent="0.4"/>
    <row r="269" customFormat="1" x14ac:dyDescent="0.4"/>
    <row r="270" customFormat="1" x14ac:dyDescent="0.4"/>
    <row r="271" customFormat="1" x14ac:dyDescent="0.4"/>
    <row r="272" customFormat="1" x14ac:dyDescent="0.4"/>
    <row r="273" customFormat="1" x14ac:dyDescent="0.4"/>
    <row r="274" customFormat="1" x14ac:dyDescent="0.4"/>
    <row r="275" customFormat="1" x14ac:dyDescent="0.4"/>
    <row r="276" customFormat="1" x14ac:dyDescent="0.4"/>
    <row r="277" customFormat="1" x14ac:dyDescent="0.4"/>
    <row r="278" customFormat="1" x14ac:dyDescent="0.4"/>
    <row r="279" customFormat="1" x14ac:dyDescent="0.4"/>
    <row r="280" customFormat="1" x14ac:dyDescent="0.4"/>
    <row r="281" customFormat="1" x14ac:dyDescent="0.4"/>
    <row r="282" customFormat="1" x14ac:dyDescent="0.4"/>
    <row r="283" customFormat="1" x14ac:dyDescent="0.4"/>
    <row r="284" customFormat="1" x14ac:dyDescent="0.4"/>
    <row r="285" customFormat="1" x14ac:dyDescent="0.4"/>
    <row r="286" customFormat="1" x14ac:dyDescent="0.4"/>
    <row r="287" customFormat="1" x14ac:dyDescent="0.4"/>
    <row r="288" customFormat="1" x14ac:dyDescent="0.4"/>
    <row r="289" customFormat="1" x14ac:dyDescent="0.4"/>
    <row r="290" customFormat="1" x14ac:dyDescent="0.4"/>
    <row r="291" customFormat="1" x14ac:dyDescent="0.4"/>
    <row r="292" customFormat="1" x14ac:dyDescent="0.4"/>
    <row r="293" customFormat="1" x14ac:dyDescent="0.4"/>
    <row r="294" customFormat="1" x14ac:dyDescent="0.4"/>
    <row r="295" customFormat="1" x14ac:dyDescent="0.4"/>
    <row r="296" customFormat="1" x14ac:dyDescent="0.4"/>
    <row r="297" customFormat="1" x14ac:dyDescent="0.4"/>
    <row r="298" customFormat="1" x14ac:dyDescent="0.4"/>
    <row r="299" customFormat="1" x14ac:dyDescent="0.4"/>
    <row r="300" customFormat="1" x14ac:dyDescent="0.4"/>
    <row r="301" customFormat="1" x14ac:dyDescent="0.4"/>
    <row r="302" customFormat="1" x14ac:dyDescent="0.4"/>
    <row r="303" customFormat="1" x14ac:dyDescent="0.4"/>
    <row r="304" customFormat="1" x14ac:dyDescent="0.4"/>
    <row r="305" customFormat="1" x14ac:dyDescent="0.4"/>
    <row r="306" customFormat="1" x14ac:dyDescent="0.4"/>
    <row r="307" customFormat="1" x14ac:dyDescent="0.4"/>
    <row r="308" customFormat="1" x14ac:dyDescent="0.4"/>
    <row r="309" customFormat="1" x14ac:dyDescent="0.4"/>
    <row r="310" customFormat="1" x14ac:dyDescent="0.4"/>
    <row r="311" customFormat="1" x14ac:dyDescent="0.4"/>
    <row r="312" customFormat="1" x14ac:dyDescent="0.4"/>
    <row r="313" customFormat="1" x14ac:dyDescent="0.4"/>
    <row r="314" customFormat="1" x14ac:dyDescent="0.4"/>
    <row r="315" customFormat="1" x14ac:dyDescent="0.4"/>
    <row r="316" customFormat="1" x14ac:dyDescent="0.4"/>
    <row r="317" customFormat="1" x14ac:dyDescent="0.4"/>
    <row r="318" customFormat="1" x14ac:dyDescent="0.4"/>
    <row r="319" customFormat="1" x14ac:dyDescent="0.4"/>
    <row r="320" customFormat="1" x14ac:dyDescent="0.4"/>
    <row r="321" customFormat="1" x14ac:dyDescent="0.4"/>
    <row r="322" customFormat="1" x14ac:dyDescent="0.4"/>
    <row r="323" customFormat="1" x14ac:dyDescent="0.4"/>
    <row r="324" customFormat="1" x14ac:dyDescent="0.4"/>
    <row r="325" customFormat="1" x14ac:dyDescent="0.4"/>
    <row r="326" customFormat="1" x14ac:dyDescent="0.4"/>
    <row r="327" customFormat="1" x14ac:dyDescent="0.4"/>
    <row r="328" customFormat="1" x14ac:dyDescent="0.4"/>
    <row r="329" customFormat="1" x14ac:dyDescent="0.4"/>
    <row r="330" customFormat="1" x14ac:dyDescent="0.4"/>
    <row r="331" customFormat="1" x14ac:dyDescent="0.4"/>
    <row r="332" customFormat="1" x14ac:dyDescent="0.4"/>
    <row r="333" customFormat="1" x14ac:dyDescent="0.4"/>
    <row r="334" customFormat="1" x14ac:dyDescent="0.4"/>
    <row r="335" customFormat="1" x14ac:dyDescent="0.4"/>
    <row r="336" customFormat="1" x14ac:dyDescent="0.4"/>
    <row r="337" customFormat="1" x14ac:dyDescent="0.4"/>
    <row r="338" customFormat="1" x14ac:dyDescent="0.4"/>
    <row r="339" customFormat="1" x14ac:dyDescent="0.4"/>
    <row r="340" customFormat="1" x14ac:dyDescent="0.4"/>
    <row r="341" customFormat="1" x14ac:dyDescent="0.4"/>
    <row r="342" customFormat="1" x14ac:dyDescent="0.4"/>
    <row r="343" customFormat="1" x14ac:dyDescent="0.4"/>
    <row r="344" customFormat="1" x14ac:dyDescent="0.4"/>
    <row r="345" customFormat="1" x14ac:dyDescent="0.4"/>
    <row r="346" customFormat="1" x14ac:dyDescent="0.4"/>
    <row r="347" customFormat="1" x14ac:dyDescent="0.4"/>
    <row r="348" customFormat="1" x14ac:dyDescent="0.4"/>
    <row r="349" customFormat="1" x14ac:dyDescent="0.4"/>
    <row r="350" customFormat="1" x14ac:dyDescent="0.4"/>
    <row r="351" customFormat="1" x14ac:dyDescent="0.4"/>
    <row r="352" customFormat="1" x14ac:dyDescent="0.4"/>
    <row r="353" customFormat="1" x14ac:dyDescent="0.4"/>
    <row r="354" customFormat="1" x14ac:dyDescent="0.4"/>
    <row r="355" customFormat="1" x14ac:dyDescent="0.4"/>
    <row r="356" customFormat="1" x14ac:dyDescent="0.4"/>
    <row r="357" customFormat="1" x14ac:dyDescent="0.4"/>
    <row r="358" customFormat="1" x14ac:dyDescent="0.4"/>
    <row r="359" customFormat="1" x14ac:dyDescent="0.4"/>
    <row r="360" customFormat="1" x14ac:dyDescent="0.4"/>
    <row r="361" customFormat="1" x14ac:dyDescent="0.4"/>
    <row r="362" customFormat="1" x14ac:dyDescent="0.4"/>
    <row r="363" customFormat="1" x14ac:dyDescent="0.4"/>
    <row r="364" customFormat="1" x14ac:dyDescent="0.4"/>
    <row r="365" customFormat="1" x14ac:dyDescent="0.4"/>
    <row r="366" customFormat="1" x14ac:dyDescent="0.4"/>
    <row r="367" customFormat="1" x14ac:dyDescent="0.4"/>
    <row r="368" customFormat="1" x14ac:dyDescent="0.4"/>
    <row r="369" customFormat="1" x14ac:dyDescent="0.4"/>
    <row r="370" customFormat="1" x14ac:dyDescent="0.4"/>
    <row r="371" customFormat="1" x14ac:dyDescent="0.4"/>
    <row r="372" customFormat="1" x14ac:dyDescent="0.4"/>
    <row r="373" customFormat="1" x14ac:dyDescent="0.4"/>
    <row r="374" customFormat="1" x14ac:dyDescent="0.4"/>
    <row r="375" customFormat="1" x14ac:dyDescent="0.4"/>
    <row r="376" customFormat="1" x14ac:dyDescent="0.4"/>
    <row r="377" customFormat="1" x14ac:dyDescent="0.4"/>
    <row r="378" customFormat="1" x14ac:dyDescent="0.4"/>
    <row r="379" customFormat="1" x14ac:dyDescent="0.4"/>
    <row r="380" customFormat="1" x14ac:dyDescent="0.4"/>
    <row r="381" customFormat="1" x14ac:dyDescent="0.4"/>
    <row r="382" customFormat="1" x14ac:dyDescent="0.4"/>
    <row r="383" customFormat="1" x14ac:dyDescent="0.4"/>
    <row r="384" customFormat="1" x14ac:dyDescent="0.4"/>
    <row r="385" customFormat="1" x14ac:dyDescent="0.4"/>
    <row r="386" customFormat="1" x14ac:dyDescent="0.4"/>
    <row r="387" customFormat="1" x14ac:dyDescent="0.4"/>
    <row r="388" customFormat="1" x14ac:dyDescent="0.4"/>
    <row r="389" customFormat="1" x14ac:dyDescent="0.4"/>
    <row r="390" customFormat="1" x14ac:dyDescent="0.4"/>
    <row r="391" customFormat="1" x14ac:dyDescent="0.4"/>
    <row r="392" customFormat="1" x14ac:dyDescent="0.4"/>
    <row r="393" customFormat="1" x14ac:dyDescent="0.4"/>
    <row r="394" customFormat="1" x14ac:dyDescent="0.4"/>
    <row r="395" customFormat="1" x14ac:dyDescent="0.4"/>
    <row r="396" customFormat="1" x14ac:dyDescent="0.4"/>
    <row r="397" customFormat="1" x14ac:dyDescent="0.4"/>
    <row r="398" customFormat="1" x14ac:dyDescent="0.4"/>
    <row r="399" customFormat="1" x14ac:dyDescent="0.4"/>
    <row r="400" customFormat="1" x14ac:dyDescent="0.4"/>
    <row r="401" customFormat="1" x14ac:dyDescent="0.4"/>
    <row r="402" customFormat="1" x14ac:dyDescent="0.4"/>
    <row r="403" customFormat="1" x14ac:dyDescent="0.4"/>
    <row r="404" customFormat="1" x14ac:dyDescent="0.4"/>
    <row r="405" customFormat="1" x14ac:dyDescent="0.4"/>
    <row r="406" customFormat="1" x14ac:dyDescent="0.4"/>
    <row r="407" customFormat="1" x14ac:dyDescent="0.4"/>
    <row r="408" customFormat="1" x14ac:dyDescent="0.4"/>
    <row r="409" customFormat="1" x14ac:dyDescent="0.4"/>
    <row r="410" customFormat="1" x14ac:dyDescent="0.4"/>
    <row r="411" customFormat="1" x14ac:dyDescent="0.4"/>
    <row r="412" customFormat="1" x14ac:dyDescent="0.4"/>
    <row r="413" customFormat="1" x14ac:dyDescent="0.4"/>
    <row r="414" customFormat="1" x14ac:dyDescent="0.4"/>
    <row r="415" customFormat="1" x14ac:dyDescent="0.4"/>
    <row r="416" customFormat="1" x14ac:dyDescent="0.4"/>
    <row r="417" customFormat="1" x14ac:dyDescent="0.4"/>
    <row r="418" customFormat="1" x14ac:dyDescent="0.4"/>
    <row r="419" customFormat="1" x14ac:dyDescent="0.4"/>
    <row r="420" customFormat="1" x14ac:dyDescent="0.4"/>
    <row r="421" customFormat="1" x14ac:dyDescent="0.4"/>
    <row r="422" customFormat="1" x14ac:dyDescent="0.4"/>
    <row r="423" customFormat="1" x14ac:dyDescent="0.4"/>
    <row r="424" customFormat="1" x14ac:dyDescent="0.4"/>
    <row r="425" customFormat="1" x14ac:dyDescent="0.4"/>
    <row r="426" customFormat="1" x14ac:dyDescent="0.4"/>
    <row r="427" customFormat="1" x14ac:dyDescent="0.4"/>
    <row r="428" customFormat="1" x14ac:dyDescent="0.4"/>
    <row r="429" customFormat="1" x14ac:dyDescent="0.4"/>
    <row r="430" customFormat="1" x14ac:dyDescent="0.4"/>
    <row r="431" customFormat="1" x14ac:dyDescent="0.4"/>
    <row r="432" customFormat="1" x14ac:dyDescent="0.4"/>
    <row r="433" customFormat="1" x14ac:dyDescent="0.4"/>
    <row r="434" customFormat="1" x14ac:dyDescent="0.4"/>
    <row r="435" customFormat="1" x14ac:dyDescent="0.4"/>
    <row r="436" customFormat="1" x14ac:dyDescent="0.4"/>
    <row r="437" customFormat="1" x14ac:dyDescent="0.4"/>
    <row r="438" customFormat="1" x14ac:dyDescent="0.4"/>
    <row r="439" customFormat="1" x14ac:dyDescent="0.4"/>
    <row r="440" customFormat="1" x14ac:dyDescent="0.4"/>
    <row r="441" customFormat="1" x14ac:dyDescent="0.4"/>
    <row r="442" customFormat="1" x14ac:dyDescent="0.4"/>
    <row r="443" customFormat="1" x14ac:dyDescent="0.4"/>
    <row r="444" customFormat="1" x14ac:dyDescent="0.4"/>
    <row r="445" customFormat="1" x14ac:dyDescent="0.4"/>
    <row r="446" customFormat="1" x14ac:dyDescent="0.4"/>
    <row r="447" customFormat="1" x14ac:dyDescent="0.4"/>
    <row r="448" customFormat="1" x14ac:dyDescent="0.4"/>
    <row r="449" customFormat="1" x14ac:dyDescent="0.4"/>
    <row r="450" customFormat="1" x14ac:dyDescent="0.4"/>
    <row r="451" customFormat="1" x14ac:dyDescent="0.4"/>
    <row r="452" customFormat="1" x14ac:dyDescent="0.4"/>
    <row r="453" customFormat="1" x14ac:dyDescent="0.4"/>
    <row r="454" customFormat="1" x14ac:dyDescent="0.4"/>
  </sheetData>
  <sheetProtection algorithmName="SHA-512" hashValue="qFVPxMppHteK5t0pjjtyMMbCobCv/G2aSDFJMjVHRY8ALq9EAb0mXm6+GFNMuCmMLK7u/hOoYdJS1zbZbv1meg==" saltValue="LS3cK+Ziy6Ktdxd56IgQnA==" spinCount="100000" sheet="1" selectLockedCells="1" selectUnlockedCells="1"/>
  <mergeCells count="2">
    <mergeCell ref="I1:K1"/>
    <mergeCell ref="A44:K44"/>
  </mergeCells>
  <phoneticPr fontId="3"/>
  <pageMargins left="0.7" right="0.7" top="0.75" bottom="0.75" header="0.3" footer="0.3"/>
  <pageSetup paperSize="8"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19</vt:i4>
      </vt:variant>
    </vt:vector>
  </HeadingPairs>
  <TitlesOfParts>
    <vt:vector size="41" baseType="lpstr">
      <vt:lpstr>目次</vt:lpstr>
      <vt:lpstr>チェックシート</vt:lpstr>
      <vt:lpstr>1_入力シート【基本情報】</vt:lpstr>
      <vt:lpstr>2_入力シート【検査結果表】 防火扉</vt:lpstr>
      <vt:lpstr>3_入力シート【検査結果表】防火シャッター</vt:lpstr>
      <vt:lpstr>4_入力シート【検査結果表】 耐火クロススクリーン</vt:lpstr>
      <vt:lpstr>5_入力シート【検査結果表】 ドレンチャーその他</vt:lpstr>
      <vt:lpstr>6_入力シート【写真】 </vt:lpstr>
      <vt:lpstr>7_入力シート【図面】</vt:lpstr>
      <vt:lpstr>＜入力不要＞報告書</vt:lpstr>
      <vt:lpstr>＜入力不要＞概要書</vt:lpstr>
      <vt:lpstr>＜入力不要＞防火扉</vt:lpstr>
      <vt:lpstr>＜入力不要＞防火シャッター</vt:lpstr>
      <vt:lpstr>＜入力不要＞耐火クロススクリーン</vt:lpstr>
      <vt:lpstr>＜入力不要＞ドレンチャーその他</vt:lpstr>
      <vt:lpstr>リンクシート</vt:lpstr>
      <vt:lpstr>CSVシート</vt:lpstr>
      <vt:lpstr>概要書リンクシート</vt:lpstr>
      <vt:lpstr>概要書CSVシート</vt:lpstr>
      <vt:lpstr>京都市リンクシート</vt:lpstr>
      <vt:lpstr>京都市CSVシート</vt:lpstr>
      <vt:lpstr>プルダウン選択肢</vt:lpstr>
      <vt:lpstr>'＜入力不要＞ドレンチャーその他'!Print_Area</vt:lpstr>
      <vt:lpstr>'＜入力不要＞概要書'!Print_Area</vt:lpstr>
      <vt:lpstr>'＜入力不要＞耐火クロススクリーン'!Print_Area</vt:lpstr>
      <vt:lpstr>'＜入力不要＞報告書'!Print_Area</vt:lpstr>
      <vt:lpstr>'＜入力不要＞防火シャッター'!Print_Area</vt:lpstr>
      <vt:lpstr>'＜入力不要＞防火扉'!Print_Area</vt:lpstr>
      <vt:lpstr>'1_入力シート【基本情報】'!Print_Area</vt:lpstr>
      <vt:lpstr>'2_入力シート【検査結果表】 防火扉'!Print_Area</vt:lpstr>
      <vt:lpstr>'3_入力シート【検査結果表】防火シャッター'!Print_Area</vt:lpstr>
      <vt:lpstr>'4_入力シート【検査結果表】 耐火クロススクリーン'!Print_Area</vt:lpstr>
      <vt:lpstr>'5_入力シート【検査結果表】 ドレンチャーその他'!Print_Area</vt:lpstr>
      <vt:lpstr>'6_入力シート【写真】 '!Print_Area</vt:lpstr>
      <vt:lpstr>チェックシート!Print_Area</vt:lpstr>
      <vt:lpstr>'＜入力不要＞ドレンチャーその他'!Print_Titles</vt:lpstr>
      <vt:lpstr>'＜入力不要＞概要書'!Print_Titles</vt:lpstr>
      <vt:lpstr>'＜入力不要＞耐火クロススクリーン'!Print_Titles</vt:lpstr>
      <vt:lpstr>'＜入力不要＞報告書'!Print_Titles</vt:lpstr>
      <vt:lpstr>'＜入力不要＞防火シャッター'!Print_Titles</vt:lpstr>
      <vt:lpstr>'＜入力不要＞防火扉'!Print_Titles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2022-02-12T05:41:49Z</dcterms:created>
  <dcterms:modified xsi:type="dcterms:W3CDTF">2025-06-23T06:40:12Z</dcterms:modified>
</cp:coreProperties>
</file>