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10" windowWidth="8460" windowHeight="4485" activeTab="0"/>
  </bookViews>
  <sheets>
    <sheet name="方位角RP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<sst xmlns="http://schemas.openxmlformats.org/spreadsheetml/2006/main" count="51" uniqueCount="38">
  <si>
    <t>真北測</t>
  </si>
  <si>
    <t>定日時　西暦</t>
  </si>
  <si>
    <t>年</t>
  </si>
  <si>
    <t>月</t>
  </si>
  <si>
    <t>日</t>
  </si>
  <si>
    <t>時</t>
  </si>
  <si>
    <t>分</t>
  </si>
  <si>
    <t>方位角</t>
  </si>
  <si>
    <t>度</t>
  </si>
  <si>
    <t>秒</t>
  </si>
  <si>
    <t>L=</t>
  </si>
  <si>
    <t>(平年：０　　　閏年：１)</t>
  </si>
  <si>
    <t>平年</t>
  </si>
  <si>
    <t>閏年</t>
  </si>
  <si>
    <t>A=</t>
  </si>
  <si>
    <t>B=</t>
  </si>
  <si>
    <t>H=</t>
  </si>
  <si>
    <t>M=</t>
  </si>
  <si>
    <t>W=</t>
  </si>
  <si>
    <t>K=</t>
  </si>
  <si>
    <t>J=</t>
  </si>
  <si>
    <t>X=</t>
  </si>
  <si>
    <t>C=</t>
  </si>
  <si>
    <t>E=</t>
  </si>
  <si>
    <t>G=</t>
  </si>
  <si>
    <t>MM=</t>
  </si>
  <si>
    <t>P=</t>
  </si>
  <si>
    <t>Q=</t>
  </si>
  <si>
    <t>R=</t>
  </si>
  <si>
    <t>S=</t>
  </si>
  <si>
    <t>SS=</t>
  </si>
  <si>
    <t>V=</t>
  </si>
  <si>
    <t>V0=</t>
  </si>
  <si>
    <t>V1=</t>
  </si>
  <si>
    <t>V2=</t>
  </si>
  <si>
    <t>V3=</t>
  </si>
  <si>
    <t>V4=</t>
  </si>
  <si>
    <t>ver2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</si>
</sst>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" xfId="0" applyFont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3"/>
  <sheetViews>
    <sheetView showGridLines="0" tabSelected="1" workbookViewId="0" topLeftCell="A1">
      <selection activeCell="C2" sqref="C2"/>
    </sheetView>
  </sheetViews>
  <sheetFormatPr defaultColWidth="8.66015625" defaultRowHeight="18"/>
  <cols>
    <col min="1" max="1" width="6.66015625" style="0" customWidth="1"/>
    <col min="2" max="2" width="13.66015625" style="0" customWidth="1"/>
    <col min="3" max="3" width="6.66015625" style="0" customWidth="1"/>
    <col min="4" max="14" width="4.66015625" style="0" customWidth="1"/>
  </cols>
  <sheetData>
    <row r="1" spans="1:15" ht="17.25">
      <c r="A1" s="14"/>
      <c r="B1" s="14"/>
      <c r="C1" s="7"/>
      <c r="D1" s="14"/>
      <c r="E1" s="7"/>
      <c r="F1" s="14"/>
      <c r="G1" s="7"/>
      <c r="H1" s="14"/>
      <c r="I1" s="7"/>
      <c r="J1" s="14"/>
      <c r="K1" s="7"/>
      <c r="L1" s="14"/>
      <c r="M1" s="14"/>
      <c r="N1" s="19" t="s">
        <v>37</v>
      </c>
      <c r="O1" s="14"/>
    </row>
    <row r="2" spans="1:15" ht="17.25">
      <c r="A2" s="1" t="s">
        <v>0</v>
      </c>
      <c r="B2" s="2" t="s">
        <v>1</v>
      </c>
      <c r="C2" s="18">
        <v>2007</v>
      </c>
      <c r="D2" s="5" t="s">
        <v>2</v>
      </c>
      <c r="E2" s="18">
        <v>3</v>
      </c>
      <c r="F2" s="5" t="s">
        <v>3</v>
      </c>
      <c r="G2" s="18">
        <v>5</v>
      </c>
      <c r="H2" s="5" t="s">
        <v>4</v>
      </c>
      <c r="I2" s="18">
        <v>10</v>
      </c>
      <c r="J2" s="5" t="s">
        <v>5</v>
      </c>
      <c r="K2" s="18">
        <v>20</v>
      </c>
      <c r="L2" s="5" t="s">
        <v>6</v>
      </c>
      <c r="M2" s="14"/>
      <c r="N2" s="14"/>
      <c r="O2" s="14"/>
    </row>
    <row r="3" spans="1:15" ht="17.25">
      <c r="A3" s="14"/>
      <c r="B3" s="14"/>
      <c r="C3" s="14"/>
      <c r="D3" s="7"/>
      <c r="E3" s="7"/>
      <c r="F3" s="14"/>
      <c r="G3" s="7"/>
      <c r="H3" s="14"/>
      <c r="I3" s="7"/>
      <c r="J3" s="14"/>
      <c r="K3" s="14"/>
      <c r="L3" s="14"/>
      <c r="M3" s="14"/>
      <c r="N3" s="14"/>
      <c r="O3" s="14"/>
    </row>
    <row r="4" spans="1:15" ht="17.25">
      <c r="A4" s="14"/>
      <c r="B4" s="6" t="s">
        <v>7</v>
      </c>
      <c r="C4" s="14"/>
      <c r="D4" s="3" t="str">
        <f>IF(B29&lt;0," －","＋")</f>
        <v> －</v>
      </c>
      <c r="E4" s="7">
        <f>B31</f>
        <v>37</v>
      </c>
      <c r="F4" s="5" t="s">
        <v>8</v>
      </c>
      <c r="G4" s="3">
        <f>B33</f>
        <v>24</v>
      </c>
      <c r="H4" s="5" t="s">
        <v>6</v>
      </c>
      <c r="I4" s="3">
        <f>B34</f>
        <v>58</v>
      </c>
      <c r="J4" s="4" t="s">
        <v>9</v>
      </c>
      <c r="K4" s="14"/>
      <c r="L4" s="14"/>
      <c r="M4" s="14"/>
      <c r="N4" s="14"/>
      <c r="O4" s="14"/>
    </row>
    <row r="5" spans="1:15" ht="17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7.25">
      <c r="A6" s="7"/>
      <c r="B6" s="7"/>
      <c r="C6" s="14"/>
      <c r="D6" s="14"/>
      <c r="E6" s="14"/>
      <c r="F6" s="14"/>
      <c r="G6" s="14"/>
      <c r="H6" s="14"/>
      <c r="I6" s="14"/>
      <c r="J6" s="7"/>
      <c r="K6" s="7"/>
      <c r="L6" s="7"/>
      <c r="M6" s="7"/>
      <c r="N6" s="7"/>
      <c r="O6" s="14"/>
    </row>
    <row r="7" spans="1:15" ht="17.25">
      <c r="A7" s="8" t="s">
        <v>10</v>
      </c>
      <c r="B7" s="13">
        <v>0</v>
      </c>
      <c r="C7" s="9" t="s">
        <v>11</v>
      </c>
      <c r="D7" s="14"/>
      <c r="E7" s="14"/>
      <c r="F7" s="14"/>
      <c r="G7" s="14"/>
      <c r="H7" s="14"/>
      <c r="I7" s="14"/>
      <c r="J7" s="10" t="s">
        <v>3</v>
      </c>
      <c r="K7" s="10" t="s">
        <v>12</v>
      </c>
      <c r="L7" s="7"/>
      <c r="M7" s="10" t="s">
        <v>13</v>
      </c>
      <c r="N7" s="7"/>
      <c r="O7" s="11"/>
    </row>
    <row r="8" spans="1:15" ht="17.25">
      <c r="A8" s="8" t="s">
        <v>14</v>
      </c>
      <c r="B8" s="3">
        <f>E2</f>
        <v>3</v>
      </c>
      <c r="C8" s="9" t="s">
        <v>3</v>
      </c>
      <c r="D8" s="14"/>
      <c r="E8" s="14"/>
      <c r="F8" s="14"/>
      <c r="G8" s="14"/>
      <c r="H8" s="14"/>
      <c r="I8" s="14"/>
      <c r="J8" s="3">
        <v>1</v>
      </c>
      <c r="K8" s="3">
        <v>31</v>
      </c>
      <c r="L8" s="3">
        <v>0</v>
      </c>
      <c r="M8" s="3">
        <v>31</v>
      </c>
      <c r="N8" s="3">
        <v>0</v>
      </c>
      <c r="O8" s="11"/>
    </row>
    <row r="9" spans="1:15" ht="17.25">
      <c r="A9" s="8" t="s">
        <v>15</v>
      </c>
      <c r="B9" s="3">
        <f>G2</f>
        <v>5</v>
      </c>
      <c r="C9" s="9" t="s">
        <v>4</v>
      </c>
      <c r="D9" s="14"/>
      <c r="E9" s="14"/>
      <c r="F9" s="14"/>
      <c r="G9" s="14"/>
      <c r="H9" s="14"/>
      <c r="I9" s="14"/>
      <c r="J9" s="3">
        <v>2</v>
      </c>
      <c r="K9" s="3">
        <v>28</v>
      </c>
      <c r="L9" s="3">
        <f>K8</f>
        <v>31</v>
      </c>
      <c r="M9" s="3">
        <v>29</v>
      </c>
      <c r="N9" s="3">
        <f>M8</f>
        <v>31</v>
      </c>
      <c r="O9" s="11"/>
    </row>
    <row r="10" spans="1:15" ht="17.25">
      <c r="A10" s="8" t="s">
        <v>16</v>
      </c>
      <c r="B10" s="3">
        <f>I2</f>
        <v>10</v>
      </c>
      <c r="C10" s="9" t="s">
        <v>5</v>
      </c>
      <c r="D10" s="14"/>
      <c r="E10" s="14"/>
      <c r="F10" s="14"/>
      <c r="G10" s="14"/>
      <c r="H10" s="14"/>
      <c r="I10" s="14"/>
      <c r="J10" s="3">
        <v>3</v>
      </c>
      <c r="K10" s="3">
        <v>31</v>
      </c>
      <c r="L10" s="3">
        <f aca="true" t="shared" si="0" ref="L10:L19">K9+L9</f>
        <v>59</v>
      </c>
      <c r="M10" s="3">
        <v>31</v>
      </c>
      <c r="N10" s="3">
        <f aca="true" t="shared" si="1" ref="N10:N19">M9+N9</f>
        <v>60</v>
      </c>
      <c r="O10" s="11"/>
    </row>
    <row r="11" spans="1:15" ht="17.25">
      <c r="A11" s="8" t="s">
        <v>17</v>
      </c>
      <c r="B11" s="3">
        <f>K2</f>
        <v>20</v>
      </c>
      <c r="C11" s="9" t="s">
        <v>6</v>
      </c>
      <c r="D11" s="14"/>
      <c r="E11" s="14"/>
      <c r="F11" s="14"/>
      <c r="G11" s="14"/>
      <c r="H11" s="14"/>
      <c r="I11" s="14"/>
      <c r="J11" s="3">
        <v>4</v>
      </c>
      <c r="K11" s="3">
        <v>30</v>
      </c>
      <c r="L11" s="3">
        <f t="shared" si="0"/>
        <v>90</v>
      </c>
      <c r="M11" s="3">
        <v>30</v>
      </c>
      <c r="N11" s="3">
        <f t="shared" si="1"/>
        <v>91</v>
      </c>
      <c r="O11" s="11"/>
    </row>
    <row r="12" spans="1:15" ht="17.25">
      <c r="A12" s="8" t="s">
        <v>18</v>
      </c>
      <c r="B12" s="3">
        <v>0.0174532925222222</v>
      </c>
      <c r="C12" s="11"/>
      <c r="D12" s="14"/>
      <c r="E12" s="14"/>
      <c r="F12" s="14"/>
      <c r="G12" s="14"/>
      <c r="H12" s="14"/>
      <c r="I12" s="14"/>
      <c r="J12" s="3">
        <v>5</v>
      </c>
      <c r="K12" s="3">
        <v>31</v>
      </c>
      <c r="L12" s="3">
        <f t="shared" si="0"/>
        <v>120</v>
      </c>
      <c r="M12" s="3">
        <v>31</v>
      </c>
      <c r="N12" s="3">
        <f t="shared" si="1"/>
        <v>121</v>
      </c>
      <c r="O12" s="11"/>
    </row>
    <row r="13" spans="1:15" ht="17.25">
      <c r="A13" s="8" t="s">
        <v>19</v>
      </c>
      <c r="B13" s="3">
        <v>0.611156126444444</v>
      </c>
      <c r="C13" s="11"/>
      <c r="D13" s="14"/>
      <c r="E13" s="14"/>
      <c r="F13" s="14"/>
      <c r="G13" s="14"/>
      <c r="H13" s="14"/>
      <c r="I13" s="14"/>
      <c r="J13" s="3">
        <v>6</v>
      </c>
      <c r="K13" s="3">
        <v>30</v>
      </c>
      <c r="L13" s="3">
        <f t="shared" si="0"/>
        <v>151</v>
      </c>
      <c r="M13" s="3">
        <v>30</v>
      </c>
      <c r="N13" s="3">
        <f t="shared" si="1"/>
        <v>152</v>
      </c>
      <c r="O13" s="11"/>
    </row>
    <row r="14" spans="1:15" ht="17.25">
      <c r="A14" s="8" t="s">
        <v>20</v>
      </c>
      <c r="B14" s="3">
        <v>0.733333333333333</v>
      </c>
      <c r="C14" s="11"/>
      <c r="D14" s="14"/>
      <c r="E14" s="14"/>
      <c r="F14" s="14"/>
      <c r="G14" s="14"/>
      <c r="H14" s="14"/>
      <c r="I14" s="14"/>
      <c r="J14" s="3">
        <v>7</v>
      </c>
      <c r="K14" s="3">
        <v>31</v>
      </c>
      <c r="L14" s="3">
        <f t="shared" si="0"/>
        <v>181</v>
      </c>
      <c r="M14" s="3">
        <v>31</v>
      </c>
      <c r="N14" s="3">
        <f t="shared" si="1"/>
        <v>182</v>
      </c>
      <c r="O14" s="11"/>
    </row>
    <row r="15" spans="1:15" ht="17.25">
      <c r="A15" s="8" t="s">
        <v>21</v>
      </c>
      <c r="B15" s="3">
        <f>IF(B7=0,VLOOKUP(B8,J8:N19,3)+B9+0.5,VLOOKUP(B8,J8:N19,5)+B9+0.5)</f>
        <v>64.5</v>
      </c>
      <c r="C15" s="11"/>
      <c r="D15" s="14"/>
      <c r="E15" s="14"/>
      <c r="F15" s="14"/>
      <c r="G15" s="14"/>
      <c r="H15" s="14"/>
      <c r="I15" s="14"/>
      <c r="J15" s="3">
        <v>8</v>
      </c>
      <c r="K15" s="3">
        <v>31</v>
      </c>
      <c r="L15" s="3">
        <f t="shared" si="0"/>
        <v>212</v>
      </c>
      <c r="M15" s="3">
        <v>31</v>
      </c>
      <c r="N15" s="3">
        <f t="shared" si="1"/>
        <v>213</v>
      </c>
      <c r="O15" s="11"/>
    </row>
    <row r="16" spans="1:15" ht="17.25">
      <c r="A16" s="8" t="s">
        <v>22</v>
      </c>
      <c r="B16" s="3">
        <f>B15*360/(365+B7)*B12</f>
        <v>1.1103163078520535</v>
      </c>
      <c r="C16" s="15"/>
      <c r="D16" s="16"/>
      <c r="E16" s="16"/>
      <c r="F16" s="16"/>
      <c r="G16" s="16"/>
      <c r="H16" s="16"/>
      <c r="I16" s="16"/>
      <c r="J16" s="3">
        <v>9</v>
      </c>
      <c r="K16" s="3">
        <v>30</v>
      </c>
      <c r="L16" s="3">
        <f t="shared" si="0"/>
        <v>243</v>
      </c>
      <c r="M16" s="3">
        <v>30</v>
      </c>
      <c r="N16" s="3">
        <f t="shared" si="1"/>
        <v>244</v>
      </c>
      <c r="O16" s="11"/>
    </row>
    <row r="17" spans="1:15" ht="17.25">
      <c r="A17" s="8" t="s">
        <v>23</v>
      </c>
      <c r="B17" s="3">
        <f>0.33281-22.984*COS(B16)-0.3499*COS(2*B16)-0.1398*COS(3*B16)+3.7872*SIN(B16)+0.0325*SIN(2*B16)+0.07187*SIN(3*B16)</f>
        <v>-6.126697112516243</v>
      </c>
      <c r="C17" s="15"/>
      <c r="D17" s="16"/>
      <c r="E17" s="16"/>
      <c r="F17" s="16"/>
      <c r="G17" s="16"/>
      <c r="H17" s="16"/>
      <c r="I17" s="16"/>
      <c r="J17" s="3">
        <v>10</v>
      </c>
      <c r="K17" s="3">
        <v>31</v>
      </c>
      <c r="L17" s="3">
        <f t="shared" si="0"/>
        <v>273</v>
      </c>
      <c r="M17" s="3">
        <v>31</v>
      </c>
      <c r="N17" s="3">
        <f t="shared" si="1"/>
        <v>274</v>
      </c>
      <c r="O17" s="11"/>
    </row>
    <row r="18" spans="1:15" ht="17.25">
      <c r="A18" s="8" t="s">
        <v>23</v>
      </c>
      <c r="B18" s="3">
        <f>B17*B12</f>
        <v>-0.10693103689980009</v>
      </c>
      <c r="C18" s="15"/>
      <c r="D18" s="16"/>
      <c r="E18" s="16"/>
      <c r="F18" s="16"/>
      <c r="G18" s="16"/>
      <c r="H18" s="16"/>
      <c r="I18" s="16"/>
      <c r="J18" s="3">
        <v>11</v>
      </c>
      <c r="K18" s="3">
        <v>30</v>
      </c>
      <c r="L18" s="3">
        <f t="shared" si="0"/>
        <v>304</v>
      </c>
      <c r="M18" s="3">
        <v>30</v>
      </c>
      <c r="N18" s="3">
        <f t="shared" si="1"/>
        <v>305</v>
      </c>
      <c r="O18" s="11"/>
    </row>
    <row r="19" spans="1:15" ht="17.25">
      <c r="A19" s="8" t="s">
        <v>24</v>
      </c>
      <c r="B19" s="3">
        <f>0.0072*COS(B16)-0.0528*COS(2*B16)-0.0012*COS(3*B16)-0.1229*SIN(B16)-0.1565*SIN(2*B16)-0.0041*SIN(3*B16)</f>
        <v>-0.197604503383643</v>
      </c>
      <c r="C19" s="15"/>
      <c r="D19" s="16"/>
      <c r="E19" s="16"/>
      <c r="F19" s="16"/>
      <c r="G19" s="16"/>
      <c r="H19" s="16"/>
      <c r="I19" s="16"/>
      <c r="J19" s="3">
        <v>12</v>
      </c>
      <c r="K19" s="3">
        <v>31</v>
      </c>
      <c r="L19" s="3">
        <f t="shared" si="0"/>
        <v>334</v>
      </c>
      <c r="M19" s="3">
        <v>31</v>
      </c>
      <c r="N19" s="3">
        <f t="shared" si="1"/>
        <v>335</v>
      </c>
      <c r="O19" s="11"/>
    </row>
    <row r="20" spans="1:15" ht="17.25">
      <c r="A20" s="8" t="s">
        <v>25</v>
      </c>
      <c r="B20" s="3">
        <f>TRUNC(B11)+(B11-TRUNC(B11))/0.6</f>
        <v>20</v>
      </c>
      <c r="C20" s="15"/>
      <c r="D20" s="16"/>
      <c r="E20" s="16"/>
      <c r="F20" s="16"/>
      <c r="G20" s="16"/>
      <c r="H20" s="16"/>
      <c r="I20" s="16"/>
      <c r="J20" s="14"/>
      <c r="K20" s="14"/>
      <c r="L20" s="14"/>
      <c r="M20" s="14"/>
      <c r="N20" s="14"/>
      <c r="O20" s="14"/>
    </row>
    <row r="21" spans="1:15" ht="17.25">
      <c r="A21" s="8" t="s">
        <v>26</v>
      </c>
      <c r="B21" s="3">
        <f>(((B10-12)+B11/60+B19)*15+B14)*B12</f>
        <v>-0.4752659698915397</v>
      </c>
      <c r="C21" s="15"/>
      <c r="D21" s="16"/>
      <c r="E21" s="16"/>
      <c r="F21" s="16"/>
      <c r="G21" s="16"/>
      <c r="H21" s="16"/>
      <c r="I21" s="16"/>
      <c r="J21" s="14"/>
      <c r="K21" s="14"/>
      <c r="L21" s="14"/>
      <c r="M21" s="14"/>
      <c r="N21" s="14"/>
      <c r="O21" s="14"/>
    </row>
    <row r="22" spans="1:15" ht="17.25">
      <c r="A22" s="8" t="s">
        <v>27</v>
      </c>
      <c r="B22" s="3">
        <f>SIN(B18)*SIN(B13)+COS(B18)*COS(B13)*COS(B21)</f>
        <v>0.6628168173914644</v>
      </c>
      <c r="C22" s="15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</row>
    <row r="23" spans="1:15" ht="17.25">
      <c r="A23" s="8" t="s">
        <v>28</v>
      </c>
      <c r="B23" s="3">
        <f>COS(B18)*SIN(B21)/(SQRT(1-B22*B22))</f>
        <v>-0.6076023270743465</v>
      </c>
      <c r="C23" s="15"/>
      <c r="D23" s="16"/>
      <c r="E23" s="16"/>
      <c r="F23" s="16"/>
      <c r="G23" s="16"/>
      <c r="H23" s="16"/>
      <c r="I23" s="16"/>
      <c r="J23" s="14"/>
      <c r="K23" s="14"/>
      <c r="L23" s="14"/>
      <c r="M23" s="14"/>
      <c r="N23" s="14"/>
      <c r="O23" s="14"/>
    </row>
    <row r="24" spans="1:15" ht="17.25">
      <c r="A24" s="8" t="s">
        <v>28</v>
      </c>
      <c r="B24" s="3">
        <f>ATAN(B23/SQRT(1-B23*B23))/B12</f>
        <v>-37.416336784222196</v>
      </c>
      <c r="C24" s="15"/>
      <c r="D24" s="16"/>
      <c r="E24" s="16"/>
      <c r="F24" s="16"/>
      <c r="G24" s="16"/>
      <c r="H24" s="16"/>
      <c r="I24" s="16"/>
      <c r="J24" s="14"/>
      <c r="K24" s="14"/>
      <c r="L24" s="14"/>
      <c r="M24" s="14"/>
      <c r="N24" s="14"/>
      <c r="O24" s="14"/>
    </row>
    <row r="25" spans="1:15" ht="17.25">
      <c r="A25" s="8" t="s">
        <v>29</v>
      </c>
      <c r="B25" s="3">
        <f>(B22*SIN(B13)-SIN(B18))/(SQRT(1-B22*B22)*COS(B13))</f>
        <v>0.7942414067107298</v>
      </c>
      <c r="C25" s="15"/>
      <c r="D25" s="16"/>
      <c r="E25" s="16"/>
      <c r="F25" s="16"/>
      <c r="G25" s="16"/>
      <c r="H25" s="16"/>
      <c r="I25" s="16"/>
      <c r="J25" s="14"/>
      <c r="K25" s="14"/>
      <c r="L25" s="14"/>
      <c r="M25" s="14"/>
      <c r="N25" s="14"/>
      <c r="O25" s="14"/>
    </row>
    <row r="26" spans="1:15" ht="17.25">
      <c r="A26" s="8" t="s">
        <v>30</v>
      </c>
      <c r="B26" s="3">
        <f>B25</f>
        <v>0.7942414067107298</v>
      </c>
      <c r="C26" s="15"/>
      <c r="D26" s="16"/>
      <c r="E26" s="16"/>
      <c r="F26" s="16"/>
      <c r="G26" s="16"/>
      <c r="H26" s="16"/>
      <c r="I26" s="16"/>
      <c r="J26" s="14"/>
      <c r="K26" s="14"/>
      <c r="L26" s="14"/>
      <c r="M26" s="14"/>
      <c r="N26" s="14"/>
      <c r="O26" s="14"/>
    </row>
    <row r="27" spans="1:15" ht="17.25">
      <c r="A27" s="8" t="s">
        <v>29</v>
      </c>
      <c r="B27" s="3">
        <f>IF(B25&gt;=1,1,B25)</f>
        <v>0.7942414067107298</v>
      </c>
      <c r="C27" s="15"/>
      <c r="D27" s="16"/>
      <c r="E27" s="16"/>
      <c r="F27" s="16"/>
      <c r="G27" s="16"/>
      <c r="H27" s="16"/>
      <c r="I27" s="16"/>
      <c r="J27" s="14"/>
      <c r="K27" s="14"/>
      <c r="L27" s="14"/>
      <c r="M27" s="14"/>
      <c r="N27" s="14"/>
      <c r="O27" s="14"/>
    </row>
    <row r="28" spans="1:15" ht="17.25">
      <c r="A28" s="8" t="s">
        <v>29</v>
      </c>
      <c r="B28" s="3">
        <f>ATAN(SQRT(1-B27+B27)/B27)/B12</f>
        <v>51.541942451372094</v>
      </c>
      <c r="C28" s="15"/>
      <c r="D28" s="16"/>
      <c r="E28" s="16"/>
      <c r="F28" s="16"/>
      <c r="G28" s="16"/>
      <c r="H28" s="16"/>
      <c r="I28" s="16"/>
      <c r="J28" s="14"/>
      <c r="K28" s="14"/>
      <c r="L28" s="14"/>
      <c r="M28" s="14"/>
      <c r="N28" s="14"/>
      <c r="O28" s="14"/>
    </row>
    <row r="29" spans="1:15" ht="17.25">
      <c r="A29" s="8" t="s">
        <v>31</v>
      </c>
      <c r="B29" s="3">
        <f>IF(B26&gt;=0,B24,IF(B24&gt;0,180+B28,-(180+B28)))</f>
        <v>-37.416336784222196</v>
      </c>
      <c r="C29" s="15"/>
      <c r="D29" s="16"/>
      <c r="E29" s="16"/>
      <c r="F29" s="16"/>
      <c r="G29" s="16"/>
      <c r="H29" s="16"/>
      <c r="I29" s="16"/>
      <c r="J29" s="14"/>
      <c r="K29" s="14"/>
      <c r="L29" s="14"/>
      <c r="M29" s="14"/>
      <c r="N29" s="14"/>
      <c r="O29" s="14"/>
    </row>
    <row r="30" spans="1:15" ht="17.25">
      <c r="A30" s="8" t="s">
        <v>32</v>
      </c>
      <c r="B30" s="3">
        <f>ABS(B29)</f>
        <v>37.416336784222196</v>
      </c>
      <c r="C30" s="15"/>
      <c r="D30" s="16"/>
      <c r="E30" s="16"/>
      <c r="F30" s="16"/>
      <c r="G30" s="16"/>
      <c r="H30" s="16"/>
      <c r="I30" s="16"/>
      <c r="J30" s="14"/>
      <c r="K30" s="14"/>
      <c r="L30" s="14"/>
      <c r="M30" s="14"/>
      <c r="N30" s="14"/>
      <c r="O30" s="14"/>
    </row>
    <row r="31" spans="1:15" ht="17.25">
      <c r="A31" s="8" t="s">
        <v>33</v>
      </c>
      <c r="B31" s="3">
        <f>TRUNC(B30)</f>
        <v>37</v>
      </c>
      <c r="C31" s="17" t="s">
        <v>8</v>
      </c>
      <c r="D31" s="16"/>
      <c r="E31" s="16"/>
      <c r="F31" s="16"/>
      <c r="G31" s="16"/>
      <c r="H31" s="16"/>
      <c r="I31" s="16"/>
      <c r="J31" s="14"/>
      <c r="K31" s="14"/>
      <c r="L31" s="14"/>
      <c r="M31" s="14"/>
      <c r="N31" s="14"/>
      <c r="O31" s="14"/>
    </row>
    <row r="32" spans="1:15" ht="17.25">
      <c r="A32" s="8" t="s">
        <v>34</v>
      </c>
      <c r="B32" s="3">
        <f>(B30-B31)*60</f>
        <v>24.980207053331753</v>
      </c>
      <c r="C32" s="15"/>
      <c r="D32" s="16"/>
      <c r="E32" s="16"/>
      <c r="F32" s="16"/>
      <c r="G32" s="16"/>
      <c r="H32" s="16"/>
      <c r="I32" s="16"/>
      <c r="J32" s="14"/>
      <c r="K32" s="14"/>
      <c r="L32" s="14"/>
      <c r="M32" s="14"/>
      <c r="N32" s="14"/>
      <c r="O32" s="14"/>
    </row>
    <row r="33" spans="1:15" ht="17.25">
      <c r="A33" s="8" t="s">
        <v>35</v>
      </c>
      <c r="B33" s="3">
        <f>TRUNC(B32)</f>
        <v>24</v>
      </c>
      <c r="C33" s="17" t="s">
        <v>6</v>
      </c>
      <c r="D33" s="16"/>
      <c r="E33" s="16"/>
      <c r="F33" s="16"/>
      <c r="G33" s="16"/>
      <c r="H33" s="16"/>
      <c r="I33" s="16"/>
      <c r="J33" s="14"/>
      <c r="K33" s="14"/>
      <c r="L33" s="14"/>
      <c r="M33" s="14"/>
      <c r="N33" s="14"/>
      <c r="O33" s="14"/>
    </row>
    <row r="34" spans="1:15" ht="17.25">
      <c r="A34" s="8" t="s">
        <v>36</v>
      </c>
      <c r="B34" s="3">
        <f>TRUNC((B32-B33)*60)</f>
        <v>58</v>
      </c>
      <c r="C34" s="17" t="s">
        <v>9</v>
      </c>
      <c r="D34" s="16"/>
      <c r="E34" s="16"/>
      <c r="F34" s="16"/>
      <c r="G34" s="16"/>
      <c r="H34" s="16"/>
      <c r="I34" s="16"/>
      <c r="J34" s="14"/>
      <c r="K34" s="14"/>
      <c r="L34" s="14"/>
      <c r="M34" s="14"/>
      <c r="N34" s="14"/>
      <c r="O34" s="14"/>
    </row>
    <row r="35" spans="1:15" ht="17.25">
      <c r="A35" s="3"/>
      <c r="B35" s="3"/>
      <c r="C35" s="15"/>
      <c r="D35" s="16"/>
      <c r="E35" s="16"/>
      <c r="F35" s="16"/>
      <c r="G35" s="16"/>
      <c r="H35" s="16"/>
      <c r="I35" s="16"/>
      <c r="J35" s="14"/>
      <c r="K35" s="14"/>
      <c r="L35" s="14"/>
      <c r="M35" s="14"/>
      <c r="N35" s="14"/>
      <c r="O35" s="14"/>
    </row>
    <row r="36" spans="1:15" ht="17.25">
      <c r="A36" s="3"/>
      <c r="B36" s="3"/>
      <c r="C36" s="15"/>
      <c r="D36" s="16"/>
      <c r="E36" s="16"/>
      <c r="F36" s="16"/>
      <c r="G36" s="16"/>
      <c r="H36" s="16"/>
      <c r="I36" s="16"/>
      <c r="J36" s="14"/>
      <c r="K36" s="14"/>
      <c r="L36" s="14"/>
      <c r="M36" s="14"/>
      <c r="N36" s="14"/>
      <c r="O36" s="14"/>
    </row>
    <row r="37" spans="1:15" ht="17.25">
      <c r="A37" s="3"/>
      <c r="B37" s="3"/>
      <c r="C37" s="15"/>
      <c r="D37" s="16"/>
      <c r="E37" s="16"/>
      <c r="F37" s="16"/>
      <c r="G37" s="16"/>
      <c r="H37" s="16"/>
      <c r="I37" s="16"/>
      <c r="J37" s="14"/>
      <c r="K37" s="14"/>
      <c r="L37" s="14"/>
      <c r="M37" s="14"/>
      <c r="N37" s="14"/>
      <c r="O37" s="14"/>
    </row>
    <row r="38" spans="1:15" ht="17.25">
      <c r="A38" s="3"/>
      <c r="B38" s="3"/>
      <c r="C38" s="15"/>
      <c r="D38" s="16"/>
      <c r="E38" s="16"/>
      <c r="F38" s="16"/>
      <c r="G38" s="16"/>
      <c r="H38" s="16"/>
      <c r="I38" s="16"/>
      <c r="J38" s="14"/>
      <c r="K38" s="14"/>
      <c r="L38" s="14"/>
      <c r="M38" s="14"/>
      <c r="N38" s="14"/>
      <c r="O38" s="14"/>
    </row>
    <row r="39" spans="3:9" ht="17.25">
      <c r="C39" s="12"/>
      <c r="D39" s="12"/>
      <c r="E39" s="12"/>
      <c r="F39" s="12"/>
      <c r="G39" s="12"/>
      <c r="H39" s="12"/>
      <c r="I39" s="12"/>
    </row>
    <row r="40" spans="3:9" ht="17.25">
      <c r="C40" s="12"/>
      <c r="D40" s="12"/>
      <c r="E40" s="12"/>
      <c r="F40" s="12"/>
      <c r="G40" s="12"/>
      <c r="H40" s="12"/>
      <c r="I40" s="12"/>
    </row>
    <row r="41" spans="3:9" ht="17.25">
      <c r="C41" s="12"/>
      <c r="D41" s="12"/>
      <c r="E41" s="12"/>
      <c r="F41" s="12"/>
      <c r="G41" s="12"/>
      <c r="H41" s="12"/>
      <c r="I41" s="12"/>
    </row>
    <row r="42" spans="3:9" ht="17.25">
      <c r="C42" s="12"/>
      <c r="D42" s="12"/>
      <c r="E42" s="12"/>
      <c r="F42" s="12"/>
      <c r="G42" s="12"/>
      <c r="H42" s="12"/>
      <c r="I42" s="12"/>
    </row>
    <row r="43" spans="3:9" ht="17.25">
      <c r="C43" s="12"/>
      <c r="D43" s="12"/>
      <c r="E43" s="12"/>
      <c r="F43" s="12"/>
      <c r="G43" s="12"/>
      <c r="H43" s="12"/>
      <c r="I43" s="12"/>
    </row>
  </sheetData>
  <sheetProtection sheet="1" objects="1" scenarios="1" selectLockedCell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都市計画局 建設指導部 指導課</dc:creator>
  <cp:keywords/>
  <dc:description/>
  <cp:lastModifiedBy>isqba738</cp:lastModifiedBy>
  <dcterms:created xsi:type="dcterms:W3CDTF">2000-05-09T09:21:07Z</dcterms:created>
  <dcterms:modified xsi:type="dcterms:W3CDTF">2008-12-15T00:49:07Z</dcterms:modified>
  <cp:category/>
  <cp:version/>
  <cp:contentType/>
  <cp:contentStatus/>
</cp:coreProperties>
</file>